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24.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tables/table3.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pivotTables/pivotTable25.xml" ContentType="application/vnd.openxmlformats-officedocument.spreadsheetml.pivotTable+xml"/>
  <Override PartName="/xl/drawings/drawing7.xml" ContentType="application/vnd.openxmlformats-officedocument.drawing+xml"/>
  <Override PartName="/xl/slicers/slicer3.xml" ContentType="application/vnd.ms-excel.slicer+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pivotTables/pivotTable26.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xml" ContentType="application/vnd.openxmlformats-officedocument.drawing+xml"/>
  <Override PartName="/xl/tables/table4.xml" ContentType="application/vnd.openxmlformats-officedocument.spreadsheetml.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mc:AlternateContent xmlns:mc="http://schemas.openxmlformats.org/markup-compatibility/2006">
    <mc:Choice Requires="x15">
      <x15ac:absPath xmlns:x15ac="http://schemas.microsoft.com/office/spreadsheetml/2010/11/ac" url="C:\Users\mthaw\Mee Mee\2. Information Management\B_ 4 W\002. 4Ws matrix\004.Yangon\Working\2019\Q4_2019\"/>
    </mc:Choice>
  </mc:AlternateContent>
  <xr:revisionPtr revIDLastSave="0" documentId="13_ncr:1_{064553D3-03F0-4596-9F2D-EEF7FC617595}" xr6:coauthVersionLast="36" xr6:coauthVersionMax="36" xr10:uidLastSave="{00000000-0000-0000-0000-000000000000}"/>
  <bookViews>
    <workbookView xWindow="0" yWindow="0" windowWidth="29070" windowHeight="15870" tabRatio="756" firstSheet="1" activeTab="11" xr2:uid="{00000000-000D-0000-FFFF-FFFF00000000}"/>
  </bookViews>
  <sheets>
    <sheet name="Guide" sheetId="81" r:id="rId1"/>
    <sheet name="Sheet4" sheetId="126" r:id="rId2"/>
    <sheet name="DATABASE" sheetId="25" r:id="rId3"/>
    <sheet name="Site_DB" sheetId="91" r:id="rId4"/>
    <sheet name="Indicator Summary  Eng" sheetId="123" r:id="rId5"/>
    <sheet name="Indicator Summary  MM" sheetId="120" state="hidden" r:id="rId6"/>
    <sheet name="HRP Calculations" sheetId="122" r:id="rId7"/>
    <sheet name="HRP" sheetId="89" r:id="rId8"/>
    <sheet name="Sheet1" sheetId="113" state="hidden" r:id="rId9"/>
    <sheet name="Analysis" sheetId="92" r:id="rId10"/>
    <sheet name="Quarterly Dashboard" sheetId="100" r:id="rId11"/>
    <sheet name="Rakhine" sheetId="112" r:id="rId12"/>
    <sheet name="By Camps" sheetId="102" r:id="rId13"/>
    <sheet name="Tracking Dashboard" sheetId="114" r:id="rId14"/>
    <sheet name="Lookup" sheetId="32" r:id="rId15"/>
  </sheets>
  <externalReferences>
    <externalReference r:id="rId16"/>
    <externalReference r:id="rId17"/>
    <externalReference r:id="rId18"/>
    <externalReference r:id="rId19"/>
    <externalReference r:id="rId20"/>
    <externalReference r:id="rId21"/>
    <externalReference r:id="rId22"/>
  </externalReferences>
  <definedNames>
    <definedName name="_Fill" localSheetId="12" hidden="1">#REF!</definedName>
    <definedName name="_Fill" localSheetId="6" hidden="1">#REF!</definedName>
    <definedName name="_Fill" localSheetId="4" hidden="1">#REF!</definedName>
    <definedName name="_Fill" localSheetId="11" hidden="1">#REF!</definedName>
    <definedName name="_Fill" hidden="1">#REF!</definedName>
    <definedName name="_xlnm._FilterDatabase" localSheetId="2" hidden="1">DATABASE!#REF!</definedName>
    <definedName name="_xlnm._FilterDatabase" localSheetId="4" hidden="1">'Indicator Summary  Eng'!$A$2:$F$42</definedName>
    <definedName name="_xlnm._FilterDatabase" localSheetId="14" hidden="1">Lookup!$A$3:$AA$457</definedName>
    <definedName name="_Key1" localSheetId="12" hidden="1">[1]Data!#REF!</definedName>
    <definedName name="_Key1" localSheetId="6" hidden="1">[1]Data!#REF!</definedName>
    <definedName name="_Key1" localSheetId="4" hidden="1">[1]Data!#REF!</definedName>
    <definedName name="_Key1" localSheetId="11" hidden="1">[1]Data!#REF!</definedName>
    <definedName name="_Key1" hidden="1">[1]Data!#REF!</definedName>
    <definedName name="_Order1" hidden="1">255</definedName>
    <definedName name="a" localSheetId="6" hidden="1">#REF!</definedName>
    <definedName name="a" localSheetId="4" hidden="1">#REF!</definedName>
    <definedName name="a" hidden="1">#REF!</definedName>
    <definedName name="b">[2]!SiteDB6[[#Headers],[Township]]</definedName>
    <definedName name="_xlnm.Print_Area" localSheetId="6">'HRP Calculations'!$A$1:$E$11</definedName>
    <definedName name="_xlnm.Print_Area" localSheetId="4">'Indicator Summary  Eng'!$A$1:$E$42</definedName>
    <definedName name="_xlnm.Print_Area" localSheetId="5">'Indicator Summary  MM'!$A$2:$F$70</definedName>
    <definedName name="_xlnm.Print_Area" localSheetId="11">Rakhine!$A$1:$Q$107</definedName>
    <definedName name="_xlnm.Print_Titles" localSheetId="4">'Indicator Summary  Eng'!$1:$2</definedName>
    <definedName name="_xlnm.Print_Titles" localSheetId="5">'Indicator Summary  MM'!$1:$2</definedName>
    <definedName name="Sasha" localSheetId="6" hidden="1">{#N/A,#N/A,FALSE,"Truck Rent"}</definedName>
    <definedName name="Sasha" localSheetId="4" hidden="1">{#N/A,#N/A,FALSE,"Truck Rent"}</definedName>
    <definedName name="Sasha" hidden="1">{#N/A,#N/A,FALSE,"Truck Rent"}</definedName>
    <definedName name="Slicer_Location_Type">#N/A</definedName>
    <definedName name="Slicer_Location_Type1">#N/A</definedName>
    <definedName name="Slicer_Location_Type2">#N/A</definedName>
    <definedName name="Slicer_Reporting_Period">#N/A</definedName>
    <definedName name="Slicer_State">#N/A</definedName>
    <definedName name="Slicer_State1">#N/A</definedName>
    <definedName name="Slicer_State11">#N/A</definedName>
    <definedName name="Slicer_State2">#N/A</definedName>
    <definedName name="Slicer_Township">#N/A</definedName>
    <definedName name="Slicer_Township1">#N/A</definedName>
    <definedName name="Slicer_Township2">#N/A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6">[3]Lookup!$AB$4:$AB$83</definedName>
    <definedName name="State_list" localSheetId="4">[3]Lookup!$AB$4:$AB$83</definedName>
    <definedName name="State_list">Lookup!$AB$4:$AB$83</definedName>
    <definedName name="Statestart_1" localSheetId="6">[3]Lookup!$AB$3</definedName>
    <definedName name="Statestart_1" localSheetId="4">[3]Lookup!$AB$3</definedName>
    <definedName name="Statestart_1">Lookup!$AB$3</definedName>
    <definedName name="Township_list" localSheetId="6">[3]!SiteDB6[Township]</definedName>
    <definedName name="Township_list" localSheetId="4">[3]!SiteDB6[Township]</definedName>
    <definedName name="Township_list" localSheetId="11">SiteDB6[Township]</definedName>
    <definedName name="Township_list">SiteDB6[Township]</definedName>
    <definedName name="Township_start" localSheetId="6">[3]!SiteDB6[[#Headers],[Township]]</definedName>
    <definedName name="Township_start" localSheetId="4">[3]!SiteDB6[[#Headers],[Township]]</definedName>
    <definedName name="Township_start" localSheetId="11">SiteDB6[[#Headers],[Township]]</definedName>
    <definedName name="Township_start">SiteDB6[[#Headers],[Township]]</definedName>
    <definedName name="TSps">Lookup!$AC$3:$AC$83</definedName>
    <definedName name="wrn.MUSA._.TRUCKS." localSheetId="6" hidden="1">{#N/A,#N/A,FALSE,"Truck Rent"}</definedName>
    <definedName name="wrn.MUSA._.TRUCKS." localSheetId="4" hidden="1">{#N/A,#N/A,FALSE,"Truck Rent"}</definedName>
    <definedName name="wrn.MUSA._.TRUCKS." hidden="1">{#N/A,#N/A,FALSE,"Truck Rent"}</definedName>
  </definedNames>
  <calcPr calcId="191029"/>
  <pivotCaches>
    <pivotCache cacheId="73" r:id="rId23"/>
  </pivotCaches>
  <extLst>
    <ext xmlns:x14="http://schemas.microsoft.com/office/spreadsheetml/2009/9/main" uri="{BBE1A952-AA13-448e-AADC-164F8A28A991}">
      <x14:slicerCaches>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6" i="112" l="1"/>
  <c r="D106" i="112"/>
  <c r="C106" i="112"/>
  <c r="G805" i="25" l="1"/>
  <c r="G806" i="25"/>
  <c r="G807" i="25"/>
  <c r="G808" i="25"/>
  <c r="G809" i="25"/>
  <c r="G810" i="25"/>
  <c r="G811" i="25"/>
  <c r="G812" i="25"/>
  <c r="G813" i="25"/>
  <c r="G814" i="25"/>
  <c r="G815" i="25"/>
  <c r="G816" i="25"/>
  <c r="G817" i="25"/>
  <c r="G818" i="25"/>
  <c r="G819" i="25"/>
  <c r="G820" i="25"/>
  <c r="G821" i="25"/>
  <c r="G822" i="25"/>
  <c r="G823" i="25"/>
  <c r="G824" i="25"/>
  <c r="G825" i="25"/>
  <c r="G826" i="25"/>
  <c r="G827" i="25"/>
  <c r="G828" i="25"/>
  <c r="G829" i="25"/>
  <c r="G830" i="25"/>
  <c r="G831" i="25"/>
  <c r="G832" i="25"/>
  <c r="G833" i="25"/>
  <c r="G834" i="25"/>
  <c r="G835" i="25"/>
  <c r="G836" i="25"/>
  <c r="G837" i="25"/>
  <c r="G838" i="25"/>
  <c r="G839" i="25"/>
  <c r="G840" i="25"/>
  <c r="G841" i="25"/>
  <c r="G842" i="25"/>
  <c r="G843" i="25"/>
  <c r="G844" i="25"/>
  <c r="G845" i="25"/>
  <c r="AQ805" i="25"/>
  <c r="AR805" i="25" s="1"/>
  <c r="AQ806" i="25"/>
  <c r="AQ807" i="25"/>
  <c r="AQ808" i="25"/>
  <c r="AR808" i="25" s="1"/>
  <c r="AQ809" i="25"/>
  <c r="AR809" i="25" s="1"/>
  <c r="AQ810" i="25"/>
  <c r="AQ811" i="25"/>
  <c r="AR811" i="25" s="1"/>
  <c r="AQ812" i="25"/>
  <c r="AQ813" i="25"/>
  <c r="AR813" i="25" s="1"/>
  <c r="AQ814" i="25"/>
  <c r="AR814" i="25" s="1"/>
  <c r="AQ815" i="25"/>
  <c r="AR815" i="25" s="1"/>
  <c r="AQ816" i="25"/>
  <c r="AQ817" i="25"/>
  <c r="AR817" i="25" s="1"/>
  <c r="AQ818" i="25"/>
  <c r="AQ819" i="25"/>
  <c r="AR819" i="25" s="1"/>
  <c r="AQ820" i="25"/>
  <c r="AR820" i="25" s="1"/>
  <c r="AQ821" i="25"/>
  <c r="AR821" i="25" s="1"/>
  <c r="AQ822" i="25"/>
  <c r="AR822" i="25" s="1"/>
  <c r="AQ823" i="25"/>
  <c r="AR823" i="25" s="1"/>
  <c r="AQ824" i="25"/>
  <c r="AR824" i="25" s="1"/>
  <c r="AQ825" i="25"/>
  <c r="AR825" i="25" s="1"/>
  <c r="AQ826" i="25"/>
  <c r="AQ827" i="25"/>
  <c r="AR827" i="25" s="1"/>
  <c r="AQ828" i="25"/>
  <c r="AQ829" i="25"/>
  <c r="AR829" i="25" s="1"/>
  <c r="AQ830" i="25"/>
  <c r="AR830" i="25" s="1"/>
  <c r="AQ831" i="25"/>
  <c r="AR831" i="25" s="1"/>
  <c r="AQ832" i="25"/>
  <c r="AR832" i="25" s="1"/>
  <c r="AQ833" i="25"/>
  <c r="AR833" i="25" s="1"/>
  <c r="AQ834" i="25"/>
  <c r="AQ835" i="25"/>
  <c r="AR835" i="25" s="1"/>
  <c r="AQ836" i="25"/>
  <c r="AR836" i="25" s="1"/>
  <c r="AQ837" i="25"/>
  <c r="AR837" i="25" s="1"/>
  <c r="AQ838" i="25"/>
  <c r="AR838" i="25" s="1"/>
  <c r="AQ839" i="25"/>
  <c r="AR839" i="25" s="1"/>
  <c r="AQ840" i="25"/>
  <c r="AR840" i="25" s="1"/>
  <c r="AQ841" i="25"/>
  <c r="AR841" i="25" s="1"/>
  <c r="AQ842" i="25"/>
  <c r="AQ843" i="25"/>
  <c r="AR843" i="25" s="1"/>
  <c r="AQ844" i="25"/>
  <c r="AR844" i="25" s="1"/>
  <c r="AQ845" i="25"/>
  <c r="AR845" i="25" s="1"/>
  <c r="AR806" i="25"/>
  <c r="AR807" i="25"/>
  <c r="AR816" i="25"/>
  <c r="AS805" i="25"/>
  <c r="AS806" i="25"/>
  <c r="AT806" i="25" s="1"/>
  <c r="AS807" i="25"/>
  <c r="AT807" i="25" s="1"/>
  <c r="AS808" i="25"/>
  <c r="AT808" i="25" s="1"/>
  <c r="AS809" i="25"/>
  <c r="AT809" i="25" s="1"/>
  <c r="AS810" i="25"/>
  <c r="AT810" i="25" s="1"/>
  <c r="AS811" i="25"/>
  <c r="AT811" i="25" s="1"/>
  <c r="AS812" i="25"/>
  <c r="AT812" i="25" s="1"/>
  <c r="AS813" i="25"/>
  <c r="AS814" i="25"/>
  <c r="AS815" i="25"/>
  <c r="AS816" i="25"/>
  <c r="AT816" i="25" s="1"/>
  <c r="AS817" i="25"/>
  <c r="AT817" i="25" s="1"/>
  <c r="AS818" i="25"/>
  <c r="AT818" i="25" s="1"/>
  <c r="AS819" i="25"/>
  <c r="AT819" i="25" s="1"/>
  <c r="AS820" i="25"/>
  <c r="AT820" i="25" s="1"/>
  <c r="AS821" i="25"/>
  <c r="AS822" i="25"/>
  <c r="AS823" i="25"/>
  <c r="AS824" i="25"/>
  <c r="AT824" i="25" s="1"/>
  <c r="AS825" i="25"/>
  <c r="AT825" i="25" s="1"/>
  <c r="AS826" i="25"/>
  <c r="AT826" i="25" s="1"/>
  <c r="AS827" i="25"/>
  <c r="AT827" i="25" s="1"/>
  <c r="AS828" i="25"/>
  <c r="AT828" i="25" s="1"/>
  <c r="AS829" i="25"/>
  <c r="AT829" i="25" s="1"/>
  <c r="AS830" i="25"/>
  <c r="AT830" i="25" s="1"/>
  <c r="AS831" i="25"/>
  <c r="AT831" i="25" s="1"/>
  <c r="AS832" i="25"/>
  <c r="AT832" i="25" s="1"/>
  <c r="AS833" i="25"/>
  <c r="AT833" i="25" s="1"/>
  <c r="AS834" i="25"/>
  <c r="AT834" i="25" s="1"/>
  <c r="AS835" i="25"/>
  <c r="AT835" i="25" s="1"/>
  <c r="AS836" i="25"/>
  <c r="AT836" i="25" s="1"/>
  <c r="AS837" i="25"/>
  <c r="AT837" i="25" s="1"/>
  <c r="AS838" i="25"/>
  <c r="AT838" i="25" s="1"/>
  <c r="AS839" i="25"/>
  <c r="AT839" i="25" s="1"/>
  <c r="AS840" i="25"/>
  <c r="AT840" i="25" s="1"/>
  <c r="AS841" i="25"/>
  <c r="AT841" i="25" s="1"/>
  <c r="AS842" i="25"/>
  <c r="AT842" i="25" s="1"/>
  <c r="AS843" i="25"/>
  <c r="AT843" i="25" s="1"/>
  <c r="AS844" i="25"/>
  <c r="AT844" i="25" s="1"/>
  <c r="AS845" i="25"/>
  <c r="BA805" i="25"/>
  <c r="BA806" i="25"/>
  <c r="BA807" i="25"/>
  <c r="BA808" i="25"/>
  <c r="BA809" i="25"/>
  <c r="BA810" i="25"/>
  <c r="BA811" i="25"/>
  <c r="BA812" i="25"/>
  <c r="BA813" i="25"/>
  <c r="BA814" i="25"/>
  <c r="BA815" i="25"/>
  <c r="BA816" i="25"/>
  <c r="BA817" i="25"/>
  <c r="BA818" i="25"/>
  <c r="BA819" i="25"/>
  <c r="BA820" i="25"/>
  <c r="BA821" i="25"/>
  <c r="BA822" i="25"/>
  <c r="BA823" i="25"/>
  <c r="BA824" i="25"/>
  <c r="BA825" i="25"/>
  <c r="BA826" i="25"/>
  <c r="BA827" i="25"/>
  <c r="BA828" i="25"/>
  <c r="BA829" i="25"/>
  <c r="BA830" i="25"/>
  <c r="BA831" i="25"/>
  <c r="BA832" i="25"/>
  <c r="BA833" i="25"/>
  <c r="BA834" i="25"/>
  <c r="BA835" i="25"/>
  <c r="BA836" i="25"/>
  <c r="BA837" i="25"/>
  <c r="BA838" i="25"/>
  <c r="BA839" i="25"/>
  <c r="BA840" i="25"/>
  <c r="BA841" i="25"/>
  <c r="BA842" i="25"/>
  <c r="BA843" i="25"/>
  <c r="BA844" i="25"/>
  <c r="BA845" i="25"/>
  <c r="BB805" i="25"/>
  <c r="BG805" i="25" s="1"/>
  <c r="BB806" i="25"/>
  <c r="BC806" i="25" s="1"/>
  <c r="BB807" i="25"/>
  <c r="BG807" i="25" s="1"/>
  <c r="BB808" i="25"/>
  <c r="BC808" i="25" s="1"/>
  <c r="BB809" i="25"/>
  <c r="BG809" i="25" s="1"/>
  <c r="BB810" i="25"/>
  <c r="BC810" i="25" s="1"/>
  <c r="BB811" i="25"/>
  <c r="BC811" i="25" s="1"/>
  <c r="BB812" i="25"/>
  <c r="BG812" i="25" s="1"/>
  <c r="BB813" i="25"/>
  <c r="BG813" i="25" s="1"/>
  <c r="BB814" i="25"/>
  <c r="BG814" i="25" s="1"/>
  <c r="BB815" i="25"/>
  <c r="BG815" i="25" s="1"/>
  <c r="BB816" i="25"/>
  <c r="BC816" i="25" s="1"/>
  <c r="BB817" i="25"/>
  <c r="BG817" i="25" s="1"/>
  <c r="BB818" i="25"/>
  <c r="BC818" i="25" s="1"/>
  <c r="BB819" i="25"/>
  <c r="BC819" i="25" s="1"/>
  <c r="BB820" i="25"/>
  <c r="BC820" i="25" s="1"/>
  <c r="BB821" i="25"/>
  <c r="BC821" i="25" s="1"/>
  <c r="BB822" i="25"/>
  <c r="BG822" i="25" s="1"/>
  <c r="BB823" i="25"/>
  <c r="BG823" i="25" s="1"/>
  <c r="BB824" i="25"/>
  <c r="BG824" i="25" s="1"/>
  <c r="BB825" i="25"/>
  <c r="BC825" i="25" s="1"/>
  <c r="BB826" i="25"/>
  <c r="BC826" i="25" s="1"/>
  <c r="BB827" i="25"/>
  <c r="BC827" i="25" s="1"/>
  <c r="BB828" i="25"/>
  <c r="BC828" i="25" s="1"/>
  <c r="BB829" i="25"/>
  <c r="BG829" i="25" s="1"/>
  <c r="BB830" i="25"/>
  <c r="BG830" i="25" s="1"/>
  <c r="BB831" i="25"/>
  <c r="BG831" i="25" s="1"/>
  <c r="BB832" i="25"/>
  <c r="BG832" i="25" s="1"/>
  <c r="BB833" i="25"/>
  <c r="BG833" i="25" s="1"/>
  <c r="BB834" i="25"/>
  <c r="BC834" i="25" s="1"/>
  <c r="BB835" i="25"/>
  <c r="BC835" i="25" s="1"/>
  <c r="BB836" i="25"/>
  <c r="BC836" i="25" s="1"/>
  <c r="BB837" i="25"/>
  <c r="BC837" i="25" s="1"/>
  <c r="BB838" i="25"/>
  <c r="BC838" i="25" s="1"/>
  <c r="BB839" i="25"/>
  <c r="BG839" i="25" s="1"/>
  <c r="BB840" i="25"/>
  <c r="BC840" i="25" s="1"/>
  <c r="BB841" i="25"/>
  <c r="BC841" i="25" s="1"/>
  <c r="BB842" i="25"/>
  <c r="BG842" i="25" s="1"/>
  <c r="BB843" i="25"/>
  <c r="BG843" i="25" s="1"/>
  <c r="BB844" i="25"/>
  <c r="BG844" i="25" s="1"/>
  <c r="BB845" i="25"/>
  <c r="BC845" i="25" s="1"/>
  <c r="BD805" i="25"/>
  <c r="BD806" i="25"/>
  <c r="BD807" i="25"/>
  <c r="BD808" i="25"/>
  <c r="BD809" i="25"/>
  <c r="BD810" i="25"/>
  <c r="BD811" i="25"/>
  <c r="BD812" i="25"/>
  <c r="BD813" i="25"/>
  <c r="BD814" i="25"/>
  <c r="BD815" i="25"/>
  <c r="BD816" i="25"/>
  <c r="BD817" i="25"/>
  <c r="BD818" i="25"/>
  <c r="BD819" i="25"/>
  <c r="BD820" i="25"/>
  <c r="BD821" i="25"/>
  <c r="BD822" i="25"/>
  <c r="BD823" i="25"/>
  <c r="BD824" i="25"/>
  <c r="BD825" i="25"/>
  <c r="BD826" i="25"/>
  <c r="BD827" i="25"/>
  <c r="BD828" i="25"/>
  <c r="BD829" i="25"/>
  <c r="BD830" i="25"/>
  <c r="BD831" i="25"/>
  <c r="BD832" i="25"/>
  <c r="BD833" i="25"/>
  <c r="BD834" i="25"/>
  <c r="BD835" i="25"/>
  <c r="BD836" i="25"/>
  <c r="BD837" i="25"/>
  <c r="BD838" i="25"/>
  <c r="BD839" i="25"/>
  <c r="BD840" i="25"/>
  <c r="BD841" i="25"/>
  <c r="BD842" i="25"/>
  <c r="BD843" i="25"/>
  <c r="BD844" i="25"/>
  <c r="BD845" i="25"/>
  <c r="BE805" i="25"/>
  <c r="BF805" i="25" s="1"/>
  <c r="BE806" i="25"/>
  <c r="BE807" i="25"/>
  <c r="BF807" i="25" s="1"/>
  <c r="BE808" i="25"/>
  <c r="BF808" i="25" s="1"/>
  <c r="BE809" i="25"/>
  <c r="BF809" i="25" s="1"/>
  <c r="BE810" i="25"/>
  <c r="BF810" i="25" s="1"/>
  <c r="BE811" i="25"/>
  <c r="BF811" i="25" s="1"/>
  <c r="BE812" i="25"/>
  <c r="BF812" i="25" s="1"/>
  <c r="BE813" i="25"/>
  <c r="BF813" i="25" s="1"/>
  <c r="BE814" i="25"/>
  <c r="BF814" i="25" s="1"/>
  <c r="BE815" i="25"/>
  <c r="BF815" i="25" s="1"/>
  <c r="BE816" i="25"/>
  <c r="BF816" i="25" s="1"/>
  <c r="BE817" i="25"/>
  <c r="BF817" i="25" s="1"/>
  <c r="BE818" i="25"/>
  <c r="BF818" i="25" s="1"/>
  <c r="BE819" i="25"/>
  <c r="BF819" i="25" s="1"/>
  <c r="BE820" i="25"/>
  <c r="BF820" i="25" s="1"/>
  <c r="BE821" i="25"/>
  <c r="BF821" i="25" s="1"/>
  <c r="BE822" i="25"/>
  <c r="BF822" i="25" s="1"/>
  <c r="BE823" i="25"/>
  <c r="BF823" i="25" s="1"/>
  <c r="BE824" i="25"/>
  <c r="BF824" i="25" s="1"/>
  <c r="BE825" i="25"/>
  <c r="BF825" i="25" s="1"/>
  <c r="BE826" i="25"/>
  <c r="BF826" i="25" s="1"/>
  <c r="BE827" i="25"/>
  <c r="BF827" i="25" s="1"/>
  <c r="BE828" i="25"/>
  <c r="BF828" i="25" s="1"/>
  <c r="BE829" i="25"/>
  <c r="BF829" i="25" s="1"/>
  <c r="BE830" i="25"/>
  <c r="BF830" i="25" s="1"/>
  <c r="BE831" i="25"/>
  <c r="BF831" i="25" s="1"/>
  <c r="BE832" i="25"/>
  <c r="BF832" i="25" s="1"/>
  <c r="BE833" i="25"/>
  <c r="BF833" i="25" s="1"/>
  <c r="BE834" i="25"/>
  <c r="BF834" i="25" s="1"/>
  <c r="BE835" i="25"/>
  <c r="BF835" i="25" s="1"/>
  <c r="BE836" i="25"/>
  <c r="BF836" i="25" s="1"/>
  <c r="BE837" i="25"/>
  <c r="BF837" i="25" s="1"/>
  <c r="BE838" i="25"/>
  <c r="BF838" i="25" s="1"/>
  <c r="BE839" i="25"/>
  <c r="BF839" i="25" s="1"/>
  <c r="BE840" i="25"/>
  <c r="BF840" i="25" s="1"/>
  <c r="BE841" i="25"/>
  <c r="BF841" i="25" s="1"/>
  <c r="BE842" i="25"/>
  <c r="BF842" i="25" s="1"/>
  <c r="BE843" i="25"/>
  <c r="BF843" i="25" s="1"/>
  <c r="BE844" i="25"/>
  <c r="BF844" i="25" s="1"/>
  <c r="BE845" i="25"/>
  <c r="BF845" i="25" s="1"/>
  <c r="BF806" i="25"/>
  <c r="BG841" i="25"/>
  <c r="BH805" i="25"/>
  <c r="BM805" i="25" s="1"/>
  <c r="BH806" i="25"/>
  <c r="BM806" i="25" s="1"/>
  <c r="BH807" i="25"/>
  <c r="BM807" i="25" s="1"/>
  <c r="BH808" i="25"/>
  <c r="BM808" i="25" s="1"/>
  <c r="BH809" i="25"/>
  <c r="BM809" i="25" s="1"/>
  <c r="BH810" i="25"/>
  <c r="BM810" i="25" s="1"/>
  <c r="BH811" i="25"/>
  <c r="BM811" i="25" s="1"/>
  <c r="BH812" i="25"/>
  <c r="BM812" i="25" s="1"/>
  <c r="BH813" i="25"/>
  <c r="BM813" i="25" s="1"/>
  <c r="BH814" i="25"/>
  <c r="BM814" i="25" s="1"/>
  <c r="BH815" i="25"/>
  <c r="BH816" i="25"/>
  <c r="BM816" i="25" s="1"/>
  <c r="BH817" i="25"/>
  <c r="BM817" i="25" s="1"/>
  <c r="BH818" i="25"/>
  <c r="BM818" i="25" s="1"/>
  <c r="BH819" i="25"/>
  <c r="BM819" i="25" s="1"/>
  <c r="BH820" i="25"/>
  <c r="BM820" i="25" s="1"/>
  <c r="BH821" i="25"/>
  <c r="BM821" i="25" s="1"/>
  <c r="BH822" i="25"/>
  <c r="BM822" i="25" s="1"/>
  <c r="BH823" i="25"/>
  <c r="BH824" i="25"/>
  <c r="BM824" i="25" s="1"/>
  <c r="BH825" i="25"/>
  <c r="BM825" i="25" s="1"/>
  <c r="BH826" i="25"/>
  <c r="BM826" i="25" s="1"/>
  <c r="BH827" i="25"/>
  <c r="BM827" i="25" s="1"/>
  <c r="BH828" i="25"/>
  <c r="BM828" i="25" s="1"/>
  <c r="BH829" i="25"/>
  <c r="BM829" i="25" s="1"/>
  <c r="BH830" i="25"/>
  <c r="BM830" i="25" s="1"/>
  <c r="BH831" i="25"/>
  <c r="BH832" i="25"/>
  <c r="BM832" i="25" s="1"/>
  <c r="BH833" i="25"/>
  <c r="BM833" i="25" s="1"/>
  <c r="BH834" i="25"/>
  <c r="BM834" i="25" s="1"/>
  <c r="BH835" i="25"/>
  <c r="BM835" i="25" s="1"/>
  <c r="BH836" i="25"/>
  <c r="BM836" i="25" s="1"/>
  <c r="BH837" i="25"/>
  <c r="BM837" i="25" s="1"/>
  <c r="BH838" i="25"/>
  <c r="BM838" i="25" s="1"/>
  <c r="BH839" i="25"/>
  <c r="BM839" i="25" s="1"/>
  <c r="BH840" i="25"/>
  <c r="BM840" i="25" s="1"/>
  <c r="BH841" i="25"/>
  <c r="BM841" i="25" s="1"/>
  <c r="BH842" i="25"/>
  <c r="BM842" i="25" s="1"/>
  <c r="BH843" i="25"/>
  <c r="BM843" i="25" s="1"/>
  <c r="BH844" i="25"/>
  <c r="BM844" i="25" s="1"/>
  <c r="BH845" i="25"/>
  <c r="BM845" i="25" s="1"/>
  <c r="BI805" i="25"/>
  <c r="BI806" i="25"/>
  <c r="BI807" i="25"/>
  <c r="BI808" i="25"/>
  <c r="BI809" i="25"/>
  <c r="BI810" i="25"/>
  <c r="BI811" i="25"/>
  <c r="BI812" i="25"/>
  <c r="BI813" i="25"/>
  <c r="BI814" i="25"/>
  <c r="BI815" i="25"/>
  <c r="BI816" i="25"/>
  <c r="BI817" i="25"/>
  <c r="BI818" i="25"/>
  <c r="BI819" i="25"/>
  <c r="BI820" i="25"/>
  <c r="BI821" i="25"/>
  <c r="BI822" i="25"/>
  <c r="BI823" i="25"/>
  <c r="BI824" i="25"/>
  <c r="BI825" i="25"/>
  <c r="BI826" i="25"/>
  <c r="BI827" i="25"/>
  <c r="BI828" i="25"/>
  <c r="BI829" i="25"/>
  <c r="BI830" i="25"/>
  <c r="BI831" i="25"/>
  <c r="BI832" i="25"/>
  <c r="BI833" i="25"/>
  <c r="BI834" i="25"/>
  <c r="BI835" i="25"/>
  <c r="BI836" i="25"/>
  <c r="BI837" i="25"/>
  <c r="BI838" i="25"/>
  <c r="BI839" i="25"/>
  <c r="BI840" i="25"/>
  <c r="BI841" i="25"/>
  <c r="BI842" i="25"/>
  <c r="BI843" i="25"/>
  <c r="BI844" i="25"/>
  <c r="BI845" i="25"/>
  <c r="BN805" i="25"/>
  <c r="BN806" i="25"/>
  <c r="BN807" i="25"/>
  <c r="BN808" i="25"/>
  <c r="BN809" i="25"/>
  <c r="BN810" i="25"/>
  <c r="BN811" i="25"/>
  <c r="BN812" i="25"/>
  <c r="BN813" i="25"/>
  <c r="BN814" i="25"/>
  <c r="BN815" i="25"/>
  <c r="BN816" i="25"/>
  <c r="BN817" i="25"/>
  <c r="BN818" i="25"/>
  <c r="BN819" i="25"/>
  <c r="BN820" i="25"/>
  <c r="BN821" i="25"/>
  <c r="BN822" i="25"/>
  <c r="BN823" i="25"/>
  <c r="BN824" i="25"/>
  <c r="BN825" i="25"/>
  <c r="BN826" i="25"/>
  <c r="BN827" i="25"/>
  <c r="BN828" i="25"/>
  <c r="BN829" i="25"/>
  <c r="BN830" i="25"/>
  <c r="BN831" i="25"/>
  <c r="BN832" i="25"/>
  <c r="BN833" i="25"/>
  <c r="BN834" i="25"/>
  <c r="BN835" i="25"/>
  <c r="BN836" i="25"/>
  <c r="BN837" i="25"/>
  <c r="BN838" i="25"/>
  <c r="BN839" i="25"/>
  <c r="BN840" i="25"/>
  <c r="BN841" i="25"/>
  <c r="BN842" i="25"/>
  <c r="BN843" i="25"/>
  <c r="BN844" i="25"/>
  <c r="BN845" i="25"/>
  <c r="BO805" i="25"/>
  <c r="BO806" i="25"/>
  <c r="BO807" i="25"/>
  <c r="BO808" i="25"/>
  <c r="BO809" i="25"/>
  <c r="BO810" i="25"/>
  <c r="BO811" i="25"/>
  <c r="BO812" i="25"/>
  <c r="BO813" i="25"/>
  <c r="BO814" i="25"/>
  <c r="BO815" i="25"/>
  <c r="BO816" i="25"/>
  <c r="BO817" i="25"/>
  <c r="BO818" i="25"/>
  <c r="BO819" i="25"/>
  <c r="BO820" i="25"/>
  <c r="BO821" i="25"/>
  <c r="BO822" i="25"/>
  <c r="BO823" i="25"/>
  <c r="BO824" i="25"/>
  <c r="BO825" i="25"/>
  <c r="BO826" i="25"/>
  <c r="BO827" i="25"/>
  <c r="BO828" i="25"/>
  <c r="BO829" i="25"/>
  <c r="BO830" i="25"/>
  <c r="BO831" i="25"/>
  <c r="BO832" i="25"/>
  <c r="BO833" i="25"/>
  <c r="BO834" i="25"/>
  <c r="BO835" i="25"/>
  <c r="BO836" i="25"/>
  <c r="BO837" i="25"/>
  <c r="BO838" i="25"/>
  <c r="BO839" i="25"/>
  <c r="BO840" i="25"/>
  <c r="BO841" i="25"/>
  <c r="BO842" i="25"/>
  <c r="BO843" i="25"/>
  <c r="BO844" i="25"/>
  <c r="BO845" i="25"/>
  <c r="BQ805" i="25"/>
  <c r="BQ806" i="25"/>
  <c r="BQ807" i="25"/>
  <c r="BQ808" i="25"/>
  <c r="BQ809" i="25"/>
  <c r="BQ810" i="25"/>
  <c r="BQ811" i="25"/>
  <c r="BQ812" i="25"/>
  <c r="BQ813" i="25"/>
  <c r="BQ814" i="25"/>
  <c r="BQ815" i="25"/>
  <c r="BQ816" i="25"/>
  <c r="BQ817" i="25"/>
  <c r="BQ818" i="25"/>
  <c r="BQ819" i="25"/>
  <c r="BQ820" i="25"/>
  <c r="BQ821" i="25"/>
  <c r="BQ822" i="25"/>
  <c r="BQ823" i="25"/>
  <c r="BQ824" i="25"/>
  <c r="BQ825" i="25"/>
  <c r="BQ826" i="25"/>
  <c r="BQ827" i="25"/>
  <c r="BQ828" i="25"/>
  <c r="BQ829" i="25"/>
  <c r="BQ830" i="25"/>
  <c r="BQ831" i="25"/>
  <c r="BQ832" i="25"/>
  <c r="BQ833" i="25"/>
  <c r="BQ834" i="25"/>
  <c r="BQ835" i="25"/>
  <c r="BQ836" i="25"/>
  <c r="BQ837" i="25"/>
  <c r="BQ838" i="25"/>
  <c r="BQ839" i="25"/>
  <c r="BQ840" i="25"/>
  <c r="BQ841" i="25"/>
  <c r="BQ842" i="25"/>
  <c r="BQ843" i="25"/>
  <c r="BQ844" i="25"/>
  <c r="BQ845" i="25"/>
  <c r="BR805" i="25"/>
  <c r="BR806" i="25"/>
  <c r="BR807" i="25"/>
  <c r="BR808" i="25"/>
  <c r="BR809" i="25"/>
  <c r="BR810" i="25"/>
  <c r="BR811" i="25"/>
  <c r="BR812" i="25"/>
  <c r="BR813" i="25"/>
  <c r="BR814" i="25"/>
  <c r="BR815" i="25"/>
  <c r="BR816" i="25"/>
  <c r="BR817" i="25"/>
  <c r="BR818" i="25"/>
  <c r="BR819" i="25"/>
  <c r="BR820" i="25"/>
  <c r="BR821" i="25"/>
  <c r="BR822" i="25"/>
  <c r="BR823" i="25"/>
  <c r="BR824" i="25"/>
  <c r="BR825" i="25"/>
  <c r="BR826" i="25"/>
  <c r="BR827" i="25"/>
  <c r="BR828" i="25"/>
  <c r="BR829" i="25"/>
  <c r="BR830" i="25"/>
  <c r="BR831" i="25"/>
  <c r="BR832" i="25"/>
  <c r="BR833" i="25"/>
  <c r="BR834" i="25"/>
  <c r="BR835" i="25"/>
  <c r="BR836" i="25"/>
  <c r="BR837" i="25"/>
  <c r="BR838" i="25"/>
  <c r="BR839" i="25"/>
  <c r="BR840" i="25"/>
  <c r="BR841" i="25"/>
  <c r="BR842" i="25"/>
  <c r="BR843" i="25"/>
  <c r="BR844" i="25"/>
  <c r="BR845" i="25"/>
  <c r="BS805" i="25"/>
  <c r="BS806" i="25"/>
  <c r="BS807" i="25"/>
  <c r="BS808" i="25"/>
  <c r="BS809" i="25"/>
  <c r="BS810" i="25"/>
  <c r="BS811" i="25"/>
  <c r="BS812" i="25"/>
  <c r="BS813" i="25"/>
  <c r="BS814" i="25"/>
  <c r="BS815" i="25"/>
  <c r="BS816" i="25"/>
  <c r="BS817" i="25"/>
  <c r="BS818" i="25"/>
  <c r="BS819" i="25"/>
  <c r="BS820" i="25"/>
  <c r="BS821" i="25"/>
  <c r="BS822" i="25"/>
  <c r="BS823" i="25"/>
  <c r="BS824" i="25"/>
  <c r="BS825" i="25"/>
  <c r="BS826" i="25"/>
  <c r="BS827" i="25"/>
  <c r="BS828" i="25"/>
  <c r="BS829" i="25"/>
  <c r="BS830" i="25"/>
  <c r="BS831" i="25"/>
  <c r="BS832" i="25"/>
  <c r="BS833" i="25"/>
  <c r="BS834" i="25"/>
  <c r="BS835" i="25"/>
  <c r="BS836" i="25"/>
  <c r="BS837" i="25"/>
  <c r="BS838" i="25"/>
  <c r="BS839" i="25"/>
  <c r="BS840" i="25"/>
  <c r="BS841" i="25"/>
  <c r="BS842" i="25"/>
  <c r="BS843" i="25"/>
  <c r="BS844" i="25"/>
  <c r="BS845" i="25"/>
  <c r="BT805" i="25"/>
  <c r="BT806" i="25"/>
  <c r="BT807" i="25"/>
  <c r="BT808" i="25"/>
  <c r="BT809" i="25"/>
  <c r="BT810" i="25"/>
  <c r="BT811" i="25"/>
  <c r="BT812" i="25"/>
  <c r="BT813" i="25"/>
  <c r="BT814" i="25"/>
  <c r="BT815" i="25"/>
  <c r="BT816" i="25"/>
  <c r="BT817" i="25"/>
  <c r="BT818" i="25"/>
  <c r="BT819" i="25"/>
  <c r="BT820" i="25"/>
  <c r="BT821" i="25"/>
  <c r="BT822" i="25"/>
  <c r="BT823" i="25"/>
  <c r="BT824" i="25"/>
  <c r="BT825" i="25"/>
  <c r="BT826" i="25"/>
  <c r="BT827" i="25"/>
  <c r="BT828" i="25"/>
  <c r="BT829" i="25"/>
  <c r="BT830" i="25"/>
  <c r="BT831" i="25"/>
  <c r="BT832" i="25"/>
  <c r="BT833" i="25"/>
  <c r="BT834" i="25"/>
  <c r="BT835" i="25"/>
  <c r="BT836" i="25"/>
  <c r="BT837" i="25"/>
  <c r="BT838" i="25"/>
  <c r="BT839" i="25"/>
  <c r="BT840" i="25"/>
  <c r="BT841" i="25"/>
  <c r="BT842" i="25"/>
  <c r="BT843" i="25"/>
  <c r="BT844" i="25"/>
  <c r="BT845" i="25"/>
  <c r="BU805" i="25"/>
  <c r="BU806" i="25"/>
  <c r="BU807" i="25"/>
  <c r="BU808" i="25"/>
  <c r="BU809" i="25"/>
  <c r="BU810" i="25"/>
  <c r="BU811" i="25"/>
  <c r="BU812" i="25"/>
  <c r="BU813" i="25"/>
  <c r="BU814" i="25"/>
  <c r="BU815" i="25"/>
  <c r="BU816" i="25"/>
  <c r="BU817" i="25"/>
  <c r="BU818" i="25"/>
  <c r="BU819" i="25"/>
  <c r="BU820" i="25"/>
  <c r="BU821" i="25"/>
  <c r="BU822" i="25"/>
  <c r="BU823" i="25"/>
  <c r="BU824" i="25"/>
  <c r="BU825" i="25"/>
  <c r="BU826" i="25"/>
  <c r="BU827" i="25"/>
  <c r="BU828" i="25"/>
  <c r="BU829" i="25"/>
  <c r="BU830" i="25"/>
  <c r="BU831" i="25"/>
  <c r="BU832" i="25"/>
  <c r="BU833" i="25"/>
  <c r="BU834" i="25"/>
  <c r="BU835" i="25"/>
  <c r="BU836" i="25"/>
  <c r="BU837" i="25"/>
  <c r="BU838" i="25"/>
  <c r="BU839" i="25"/>
  <c r="BU840" i="25"/>
  <c r="BU841" i="25"/>
  <c r="BU842" i="25"/>
  <c r="BU843" i="25"/>
  <c r="BU844" i="25"/>
  <c r="BU845" i="25"/>
  <c r="BV805" i="25"/>
  <c r="BV806" i="25"/>
  <c r="BV807" i="25"/>
  <c r="BV808" i="25"/>
  <c r="BV809" i="25"/>
  <c r="BV810" i="25"/>
  <c r="BV811" i="25"/>
  <c r="BV812" i="25"/>
  <c r="BV813" i="25"/>
  <c r="BV814" i="25"/>
  <c r="BV815" i="25"/>
  <c r="BV816" i="25"/>
  <c r="BV817" i="25"/>
  <c r="BV818" i="25"/>
  <c r="BV819" i="25"/>
  <c r="BV820" i="25"/>
  <c r="BV821" i="25"/>
  <c r="BV822" i="25"/>
  <c r="BV823" i="25"/>
  <c r="BV824" i="25"/>
  <c r="BV825" i="25"/>
  <c r="BV826" i="25"/>
  <c r="BV827" i="25"/>
  <c r="BV828" i="25"/>
  <c r="BV829" i="25"/>
  <c r="BV830" i="25"/>
  <c r="BV831" i="25"/>
  <c r="BV832" i="25"/>
  <c r="BV833" i="25"/>
  <c r="BV834" i="25"/>
  <c r="BV835" i="25"/>
  <c r="BV836" i="25"/>
  <c r="BV837" i="25"/>
  <c r="BV838" i="25"/>
  <c r="BV839" i="25"/>
  <c r="BV840" i="25"/>
  <c r="BV841" i="25"/>
  <c r="BV842" i="25"/>
  <c r="BV843" i="25"/>
  <c r="BV844" i="25"/>
  <c r="BV845" i="25"/>
  <c r="BW805" i="25"/>
  <c r="BW806" i="25"/>
  <c r="BW807" i="25"/>
  <c r="BW808" i="25"/>
  <c r="BW809" i="25"/>
  <c r="BW810" i="25"/>
  <c r="BW811" i="25"/>
  <c r="BW812" i="25"/>
  <c r="BW813" i="25"/>
  <c r="BW814" i="25"/>
  <c r="BW815" i="25"/>
  <c r="BW816" i="25"/>
  <c r="BW817" i="25"/>
  <c r="BW818" i="25"/>
  <c r="BW819" i="25"/>
  <c r="BW820" i="25"/>
  <c r="BW821" i="25"/>
  <c r="BW822" i="25"/>
  <c r="BW823" i="25"/>
  <c r="BW824" i="25"/>
  <c r="BW825" i="25"/>
  <c r="BW826" i="25"/>
  <c r="BW827" i="25"/>
  <c r="BW828" i="25"/>
  <c r="BW829" i="25"/>
  <c r="BW830" i="25"/>
  <c r="BW831" i="25"/>
  <c r="BW832" i="25"/>
  <c r="BW833" i="25"/>
  <c r="BW834" i="25"/>
  <c r="BW835" i="25"/>
  <c r="BW836" i="25"/>
  <c r="BW837" i="25"/>
  <c r="BW838" i="25"/>
  <c r="BW839" i="25"/>
  <c r="BW840" i="25"/>
  <c r="BW841" i="25"/>
  <c r="BW842" i="25"/>
  <c r="BW843" i="25"/>
  <c r="BW844" i="25"/>
  <c r="BW845" i="25"/>
  <c r="BX805" i="25"/>
  <c r="BX806" i="25"/>
  <c r="BX807" i="25"/>
  <c r="BX808" i="25"/>
  <c r="BX809" i="25"/>
  <c r="BX810" i="25"/>
  <c r="BX811" i="25"/>
  <c r="BX812" i="25"/>
  <c r="BX813" i="25"/>
  <c r="BX814" i="25"/>
  <c r="BX815" i="25"/>
  <c r="BX816" i="25"/>
  <c r="BX817" i="25"/>
  <c r="BX818" i="25"/>
  <c r="BX819" i="25"/>
  <c r="BX820" i="25"/>
  <c r="BX821" i="25"/>
  <c r="BX822" i="25"/>
  <c r="BX823" i="25"/>
  <c r="BX824" i="25"/>
  <c r="BX825" i="25"/>
  <c r="BX826" i="25"/>
  <c r="BX827" i="25"/>
  <c r="BX828" i="25"/>
  <c r="BX829" i="25"/>
  <c r="BX830" i="25"/>
  <c r="BX831" i="25"/>
  <c r="BX832" i="25"/>
  <c r="BX833" i="25"/>
  <c r="BX834" i="25"/>
  <c r="BX835" i="25"/>
  <c r="BX836" i="25"/>
  <c r="BX837" i="25"/>
  <c r="BX838" i="25"/>
  <c r="BX839" i="25"/>
  <c r="BX840" i="25"/>
  <c r="BX841" i="25"/>
  <c r="BX842" i="25"/>
  <c r="BX843" i="25"/>
  <c r="BX844" i="25"/>
  <c r="BX845" i="25"/>
  <c r="BC817" i="25" l="1"/>
  <c r="BC829" i="25"/>
  <c r="AU845" i="25"/>
  <c r="AX845" i="25" s="1"/>
  <c r="AY845" i="25" s="1"/>
  <c r="AU821" i="25"/>
  <c r="AX821" i="25" s="1"/>
  <c r="AY821" i="25" s="1"/>
  <c r="AU813" i="25"/>
  <c r="AX813" i="25" s="1"/>
  <c r="AY813" i="25" s="1"/>
  <c r="AU805" i="25"/>
  <c r="AX805" i="25" s="1"/>
  <c r="AY805" i="25" s="1"/>
  <c r="BG826" i="25"/>
  <c r="BP838" i="25"/>
  <c r="BJ838" i="25" s="1"/>
  <c r="BK838" i="25" s="1"/>
  <c r="BL838" i="25" s="1"/>
  <c r="BP830" i="25"/>
  <c r="BJ830" i="25" s="1"/>
  <c r="BK830" i="25" s="1"/>
  <c r="BL830" i="25" s="1"/>
  <c r="BP822" i="25"/>
  <c r="BJ822" i="25" s="1"/>
  <c r="BK822" i="25" s="1"/>
  <c r="BL822" i="25" s="1"/>
  <c r="BP806" i="25"/>
  <c r="BJ806" i="25" s="1"/>
  <c r="BK806" i="25" s="1"/>
  <c r="BL806" i="25" s="1"/>
  <c r="BP841" i="25"/>
  <c r="BJ841" i="25" s="1"/>
  <c r="BK841" i="25" s="1"/>
  <c r="BL841" i="25" s="1"/>
  <c r="BP833" i="25"/>
  <c r="BJ833" i="25" s="1"/>
  <c r="BK833" i="25" s="1"/>
  <c r="BL833" i="25" s="1"/>
  <c r="BP825" i="25"/>
  <c r="BJ825" i="25" s="1"/>
  <c r="BK825" i="25" s="1"/>
  <c r="BL825" i="25" s="1"/>
  <c r="BP817" i="25"/>
  <c r="BJ817" i="25" s="1"/>
  <c r="BK817" i="25" s="1"/>
  <c r="BL817" i="25" s="1"/>
  <c r="BP809" i="25"/>
  <c r="BJ809" i="25" s="1"/>
  <c r="BK809" i="25" s="1"/>
  <c r="BL809" i="25" s="1"/>
  <c r="BG840" i="25"/>
  <c r="BP845" i="25"/>
  <c r="BJ845" i="25" s="1"/>
  <c r="BK845" i="25" s="1"/>
  <c r="BL845" i="25" s="1"/>
  <c r="BP837" i="25"/>
  <c r="BJ837" i="25" s="1"/>
  <c r="BK837" i="25" s="1"/>
  <c r="BL837" i="25" s="1"/>
  <c r="BP829" i="25"/>
  <c r="BJ829" i="25" s="1"/>
  <c r="BK829" i="25" s="1"/>
  <c r="BL829" i="25" s="1"/>
  <c r="BP821" i="25"/>
  <c r="BJ821" i="25" s="1"/>
  <c r="BK821" i="25" s="1"/>
  <c r="BL821" i="25" s="1"/>
  <c r="BP813" i="25"/>
  <c r="BJ813" i="25" s="1"/>
  <c r="BK813" i="25" s="1"/>
  <c r="BL813" i="25" s="1"/>
  <c r="BP805" i="25"/>
  <c r="BJ805" i="25" s="1"/>
  <c r="BK805" i="25" s="1"/>
  <c r="BL805" i="25" s="1"/>
  <c r="BG818" i="25"/>
  <c r="BG810" i="25"/>
  <c r="BC842" i="25"/>
  <c r="AT821" i="25"/>
  <c r="AV821" i="25" s="1"/>
  <c r="AW821" i="25" s="1"/>
  <c r="AZ821" i="25" s="1"/>
  <c r="AV843" i="25"/>
  <c r="AW843" i="25" s="1"/>
  <c r="AZ843" i="25" s="1"/>
  <c r="BG834" i="25"/>
  <c r="BC813" i="25"/>
  <c r="BC809" i="25"/>
  <c r="BG825" i="25"/>
  <c r="BP823" i="25"/>
  <c r="BJ823" i="25" s="1"/>
  <c r="BK823" i="25" s="1"/>
  <c r="BL823" i="25" s="1"/>
  <c r="BC833" i="25"/>
  <c r="AU833" i="25"/>
  <c r="AX833" i="25" s="1"/>
  <c r="AY833" i="25" s="1"/>
  <c r="BC832" i="25"/>
  <c r="AU828" i="25"/>
  <c r="AX828" i="25" s="1"/>
  <c r="AY828" i="25" s="1"/>
  <c r="AV820" i="25"/>
  <c r="AW820" i="25" s="1"/>
  <c r="AZ820" i="25" s="1"/>
  <c r="AU812" i="25"/>
  <c r="AX812" i="25" s="1"/>
  <c r="AY812" i="25" s="1"/>
  <c r="BP812" i="25"/>
  <c r="BJ812" i="25" s="1"/>
  <c r="BK812" i="25" s="1"/>
  <c r="BL812" i="25" s="1"/>
  <c r="BC844" i="25"/>
  <c r="AU829" i="25"/>
  <c r="AX829" i="25" s="1"/>
  <c r="AY829" i="25" s="1"/>
  <c r="AU842" i="25"/>
  <c r="AX842" i="25" s="1"/>
  <c r="AY842" i="25" s="1"/>
  <c r="AU834" i="25"/>
  <c r="AX834" i="25" s="1"/>
  <c r="AY834" i="25" s="1"/>
  <c r="AU826" i="25"/>
  <c r="AX826" i="25" s="1"/>
  <c r="AY826" i="25" s="1"/>
  <c r="AU818" i="25"/>
  <c r="AX818" i="25" s="1"/>
  <c r="AY818" i="25" s="1"/>
  <c r="AU810" i="25"/>
  <c r="AX810" i="25" s="1"/>
  <c r="AY810" i="25" s="1"/>
  <c r="BP842" i="25"/>
  <c r="BJ842" i="25" s="1"/>
  <c r="BK842" i="25" s="1"/>
  <c r="BL842" i="25" s="1"/>
  <c r="BP834" i="25"/>
  <c r="BJ834" i="25" s="1"/>
  <c r="BK834" i="25" s="1"/>
  <c r="BL834" i="25" s="1"/>
  <c r="BP826" i="25"/>
  <c r="BJ826" i="25" s="1"/>
  <c r="BK826" i="25" s="1"/>
  <c r="BL826" i="25" s="1"/>
  <c r="BP818" i="25"/>
  <c r="BJ818" i="25" s="1"/>
  <c r="BK818" i="25" s="1"/>
  <c r="BL818" i="25" s="1"/>
  <c r="BP810" i="25"/>
  <c r="BJ810" i="25" s="1"/>
  <c r="BK810" i="25" s="1"/>
  <c r="BL810" i="25" s="1"/>
  <c r="BC843" i="25"/>
  <c r="AU817" i="25"/>
  <c r="AX817" i="25" s="1"/>
  <c r="AY817" i="25" s="1"/>
  <c r="AV817" i="25"/>
  <c r="AW817" i="25" s="1"/>
  <c r="AZ817" i="25" s="1"/>
  <c r="BC814" i="25"/>
  <c r="AT813" i="25"/>
  <c r="AV813" i="25" s="1"/>
  <c r="AW813" i="25" s="1"/>
  <c r="AZ813" i="25" s="1"/>
  <c r="AV829" i="25"/>
  <c r="AW829" i="25" s="1"/>
  <c r="AZ829" i="25" s="1"/>
  <c r="BP839" i="25"/>
  <c r="BJ839" i="25" s="1"/>
  <c r="BK839" i="25" s="1"/>
  <c r="BL839" i="25" s="1"/>
  <c r="BP831" i="25"/>
  <c r="BJ831" i="25" s="1"/>
  <c r="BK831" i="25" s="1"/>
  <c r="BL831" i="25" s="1"/>
  <c r="BP815" i="25"/>
  <c r="BJ815" i="25" s="1"/>
  <c r="BK815" i="25" s="1"/>
  <c r="BL815" i="25" s="1"/>
  <c r="AV839" i="25"/>
  <c r="AW839" i="25" s="1"/>
  <c r="AZ839" i="25" s="1"/>
  <c r="AU823" i="25"/>
  <c r="AX823" i="25" s="1"/>
  <c r="AY823" i="25" s="1"/>
  <c r="AU815" i="25"/>
  <c r="AX815" i="25" s="1"/>
  <c r="AY815" i="25" s="1"/>
  <c r="AV807" i="25"/>
  <c r="AW807" i="25" s="1"/>
  <c r="AZ807" i="25" s="1"/>
  <c r="BG838" i="25"/>
  <c r="BG811" i="25"/>
  <c r="AT805" i="25"/>
  <c r="AV805" i="25" s="1"/>
  <c r="AW805" i="25" s="1"/>
  <c r="AZ805" i="25" s="1"/>
  <c r="AU822" i="25"/>
  <c r="AX822" i="25" s="1"/>
  <c r="AY822" i="25" s="1"/>
  <c r="AU814" i="25"/>
  <c r="AX814" i="25" s="1"/>
  <c r="AY814" i="25" s="1"/>
  <c r="AV806" i="25"/>
  <c r="AW806" i="25" s="1"/>
  <c r="AZ806" i="25" s="1"/>
  <c r="AV811" i="25"/>
  <c r="AW811" i="25" s="1"/>
  <c r="AZ811" i="25" s="1"/>
  <c r="BP844" i="25"/>
  <c r="BJ844" i="25" s="1"/>
  <c r="BK844" i="25" s="1"/>
  <c r="BL844" i="25" s="1"/>
  <c r="BP836" i="25"/>
  <c r="BJ836" i="25" s="1"/>
  <c r="BK836" i="25" s="1"/>
  <c r="BL836" i="25" s="1"/>
  <c r="BP828" i="25"/>
  <c r="BJ828" i="25" s="1"/>
  <c r="BK828" i="25" s="1"/>
  <c r="BL828" i="25" s="1"/>
  <c r="BP820" i="25"/>
  <c r="BJ820" i="25" s="1"/>
  <c r="BK820" i="25" s="1"/>
  <c r="BL820" i="25" s="1"/>
  <c r="BG837" i="25"/>
  <c r="BC812" i="25"/>
  <c r="AU831" i="25"/>
  <c r="AX831" i="25" s="1"/>
  <c r="AY831" i="25" s="1"/>
  <c r="AV830" i="25"/>
  <c r="AW830" i="25" s="1"/>
  <c r="AZ830" i="25" s="1"/>
  <c r="BP843" i="25"/>
  <c r="BJ843" i="25" s="1"/>
  <c r="BK843" i="25" s="1"/>
  <c r="BL843" i="25" s="1"/>
  <c r="BP835" i="25"/>
  <c r="BJ835" i="25" s="1"/>
  <c r="BK835" i="25" s="1"/>
  <c r="BL835" i="25" s="1"/>
  <c r="BP827" i="25"/>
  <c r="BJ827" i="25" s="1"/>
  <c r="BK827" i="25" s="1"/>
  <c r="BL827" i="25" s="1"/>
  <c r="BP819" i="25"/>
  <c r="BJ819" i="25" s="1"/>
  <c r="BK819" i="25" s="1"/>
  <c r="BL819" i="25" s="1"/>
  <c r="BP811" i="25"/>
  <c r="BJ811" i="25" s="1"/>
  <c r="BK811" i="25" s="1"/>
  <c r="BL811" i="25" s="1"/>
  <c r="BG836" i="25"/>
  <c r="BG821" i="25"/>
  <c r="BC824" i="25"/>
  <c r="AT815" i="25"/>
  <c r="AV815" i="25" s="1"/>
  <c r="AW815" i="25" s="1"/>
  <c r="AZ815" i="25" s="1"/>
  <c r="AR812" i="25"/>
  <c r="AV812" i="25" s="1"/>
  <c r="AW812" i="25" s="1"/>
  <c r="AZ812" i="25" s="1"/>
  <c r="AV841" i="25"/>
  <c r="AW841" i="25" s="1"/>
  <c r="AZ841" i="25" s="1"/>
  <c r="AV833" i="25"/>
  <c r="AW833" i="25" s="1"/>
  <c r="AZ833" i="25" s="1"/>
  <c r="AU825" i="25"/>
  <c r="AX825" i="25" s="1"/>
  <c r="AY825" i="25" s="1"/>
  <c r="AV809" i="25"/>
  <c r="AW809" i="25" s="1"/>
  <c r="AZ809" i="25" s="1"/>
  <c r="BG835" i="25"/>
  <c r="BG820" i="25"/>
  <c r="BG808" i="25"/>
  <c r="AT814" i="25"/>
  <c r="AV814" i="25" s="1"/>
  <c r="AW814" i="25" s="1"/>
  <c r="AZ814" i="25" s="1"/>
  <c r="AU820" i="25"/>
  <c r="AX820" i="25" s="1"/>
  <c r="AY820" i="25" s="1"/>
  <c r="BG845" i="25"/>
  <c r="BP807" i="25"/>
  <c r="BJ807" i="25" s="1"/>
  <c r="BK807" i="25" s="1"/>
  <c r="BL807" i="25" s="1"/>
  <c r="AV838" i="25"/>
  <c r="AW838" i="25" s="1"/>
  <c r="AZ838" i="25" s="1"/>
  <c r="BP814" i="25"/>
  <c r="BJ814" i="25" s="1"/>
  <c r="BK814" i="25" s="1"/>
  <c r="BL814" i="25" s="1"/>
  <c r="BG816" i="25"/>
  <c r="BC805" i="25"/>
  <c r="AU844" i="25"/>
  <c r="AX844" i="25" s="1"/>
  <c r="AY844" i="25" s="1"/>
  <c r="AU811" i="25"/>
  <c r="AX811" i="25" s="1"/>
  <c r="AY811" i="25" s="1"/>
  <c r="AT823" i="25"/>
  <c r="AV823" i="25" s="1"/>
  <c r="AW823" i="25" s="1"/>
  <c r="AZ823" i="25" s="1"/>
  <c r="AU843" i="25"/>
  <c r="AX843" i="25" s="1"/>
  <c r="AY843" i="25" s="1"/>
  <c r="AV836" i="25"/>
  <c r="AW836" i="25" s="1"/>
  <c r="AZ836" i="25" s="1"/>
  <c r="AV831" i="25"/>
  <c r="AW831" i="25" s="1"/>
  <c r="AZ831" i="25" s="1"/>
  <c r="AV835" i="25"/>
  <c r="AW835" i="25" s="1"/>
  <c r="AZ835" i="25" s="1"/>
  <c r="AV827" i="25"/>
  <c r="AW827" i="25" s="1"/>
  <c r="AZ827" i="25" s="1"/>
  <c r="AV819" i="25"/>
  <c r="AW819" i="25" s="1"/>
  <c r="AZ819" i="25" s="1"/>
  <c r="AV837" i="25"/>
  <c r="AW837" i="25" s="1"/>
  <c r="AZ837" i="25" s="1"/>
  <c r="AV844" i="25"/>
  <c r="AW844" i="25" s="1"/>
  <c r="AZ844" i="25" s="1"/>
  <c r="BM815" i="25"/>
  <c r="BG828" i="25"/>
  <c r="BG819" i="25"/>
  <c r="BC822" i="25"/>
  <c r="AU841" i="25"/>
  <c r="AX841" i="25" s="1"/>
  <c r="AY841" i="25" s="1"/>
  <c r="AU830" i="25"/>
  <c r="AX830" i="25" s="1"/>
  <c r="AY830" i="25" s="1"/>
  <c r="AU809" i="25"/>
  <c r="AX809" i="25" s="1"/>
  <c r="AY809" i="25" s="1"/>
  <c r="AT822" i="25"/>
  <c r="AV822" i="25" s="1"/>
  <c r="AW822" i="25" s="1"/>
  <c r="AZ822" i="25" s="1"/>
  <c r="AR828" i="25"/>
  <c r="AV828" i="25" s="1"/>
  <c r="AW828" i="25" s="1"/>
  <c r="AZ828" i="25" s="1"/>
  <c r="BP840" i="25"/>
  <c r="BJ840" i="25" s="1"/>
  <c r="BK840" i="25" s="1"/>
  <c r="BL840" i="25" s="1"/>
  <c r="BP832" i="25"/>
  <c r="BJ832" i="25" s="1"/>
  <c r="BK832" i="25" s="1"/>
  <c r="BL832" i="25" s="1"/>
  <c r="BP824" i="25"/>
  <c r="BJ824" i="25" s="1"/>
  <c r="BK824" i="25" s="1"/>
  <c r="BL824" i="25" s="1"/>
  <c r="BP816" i="25"/>
  <c r="BJ816" i="25" s="1"/>
  <c r="BK816" i="25" s="1"/>
  <c r="BL816" i="25" s="1"/>
  <c r="BP808" i="25"/>
  <c r="BJ808" i="25" s="1"/>
  <c r="BK808" i="25" s="1"/>
  <c r="BL808" i="25" s="1"/>
  <c r="BM823" i="25"/>
  <c r="BG827" i="25"/>
  <c r="BC830" i="25"/>
  <c r="AU839" i="25"/>
  <c r="AX839" i="25" s="1"/>
  <c r="AY839" i="25" s="1"/>
  <c r="AU819" i="25"/>
  <c r="AX819" i="25" s="1"/>
  <c r="AY819" i="25" s="1"/>
  <c r="AU807" i="25"/>
  <c r="AX807" i="25" s="1"/>
  <c r="AY807" i="25" s="1"/>
  <c r="BM831" i="25"/>
  <c r="AU838" i="25"/>
  <c r="AX838" i="25" s="1"/>
  <c r="AY838" i="25" s="1"/>
  <c r="AU806" i="25"/>
  <c r="AX806" i="25" s="1"/>
  <c r="AY806" i="25" s="1"/>
  <c r="AV825" i="25"/>
  <c r="AW825" i="25" s="1"/>
  <c r="AZ825" i="25" s="1"/>
  <c r="BG806" i="25"/>
  <c r="AU837" i="25"/>
  <c r="AX837" i="25" s="1"/>
  <c r="AY837" i="25" s="1"/>
  <c r="AU827" i="25"/>
  <c r="AX827" i="25" s="1"/>
  <c r="AY827" i="25" s="1"/>
  <c r="AU836" i="25"/>
  <c r="AX836" i="25" s="1"/>
  <c r="AY836" i="25" s="1"/>
  <c r="AT845" i="25"/>
  <c r="AV845" i="25" s="1"/>
  <c r="AW845" i="25" s="1"/>
  <c r="AZ845" i="25" s="1"/>
  <c r="AU835" i="25"/>
  <c r="AX835" i="25" s="1"/>
  <c r="AY835" i="25" s="1"/>
  <c r="AV840" i="25"/>
  <c r="AW840" i="25" s="1"/>
  <c r="AZ840" i="25" s="1"/>
  <c r="AV832" i="25"/>
  <c r="AW832" i="25" s="1"/>
  <c r="AZ832" i="25" s="1"/>
  <c r="AV824" i="25"/>
  <c r="AW824" i="25" s="1"/>
  <c r="AZ824" i="25" s="1"/>
  <c r="AV816" i="25"/>
  <c r="AW816" i="25" s="1"/>
  <c r="AZ816" i="25" s="1"/>
  <c r="AV808" i="25"/>
  <c r="AW808" i="25" s="1"/>
  <c r="AZ808" i="25" s="1"/>
  <c r="AU840" i="25"/>
  <c r="AX840" i="25" s="1"/>
  <c r="AY840" i="25" s="1"/>
  <c r="AU832" i="25"/>
  <c r="AX832" i="25" s="1"/>
  <c r="AY832" i="25" s="1"/>
  <c r="AU824" i="25"/>
  <c r="AX824" i="25" s="1"/>
  <c r="AY824" i="25" s="1"/>
  <c r="AU816" i="25"/>
  <c r="AX816" i="25" s="1"/>
  <c r="AY816" i="25" s="1"/>
  <c r="AU808" i="25"/>
  <c r="AX808" i="25" s="1"/>
  <c r="AY808" i="25" s="1"/>
  <c r="BC839" i="25"/>
  <c r="BC831" i="25"/>
  <c r="BC823" i="25"/>
  <c r="BC815" i="25"/>
  <c r="BC807" i="25"/>
  <c r="AR842" i="25"/>
  <c r="AV842" i="25" s="1"/>
  <c r="AW842" i="25" s="1"/>
  <c r="AZ842" i="25" s="1"/>
  <c r="AR834" i="25"/>
  <c r="AV834" i="25" s="1"/>
  <c r="AW834" i="25" s="1"/>
  <c r="AZ834" i="25" s="1"/>
  <c r="AR826" i="25"/>
  <c r="AV826" i="25" s="1"/>
  <c r="AW826" i="25" s="1"/>
  <c r="AZ826" i="25" s="1"/>
  <c r="AR818" i="25"/>
  <c r="AV818" i="25" s="1"/>
  <c r="AW818" i="25" s="1"/>
  <c r="AZ818" i="25" s="1"/>
  <c r="AR810" i="25"/>
  <c r="AV810" i="25" s="1"/>
  <c r="AW810" i="25" s="1"/>
  <c r="AZ810" i="25" s="1"/>
  <c r="E31" i="89"/>
  <c r="E27" i="89"/>
  <c r="E23" i="89"/>
  <c r="G20" i="89"/>
  <c r="G21" i="89"/>
  <c r="E85" i="89" l="1"/>
  <c r="G721" i="25"/>
  <c r="G701" i="25"/>
  <c r="G702" i="25"/>
  <c r="G703" i="25"/>
  <c r="G704" i="25"/>
  <c r="G705" i="25"/>
  <c r="G706" i="25"/>
  <c r="G707" i="25"/>
  <c r="G708" i="25"/>
  <c r="G709" i="25"/>
  <c r="G710" i="25"/>
  <c r="G711" i="25"/>
  <c r="G712" i="25"/>
  <c r="G713" i="25"/>
  <c r="G714" i="25"/>
  <c r="G715" i="25"/>
  <c r="G716" i="25"/>
  <c r="G717" i="25"/>
  <c r="G718" i="25"/>
  <c r="G719" i="25"/>
  <c r="G720" i="25"/>
  <c r="G722" i="25"/>
  <c r="G723" i="25"/>
  <c r="G724" i="25"/>
  <c r="G725" i="25"/>
  <c r="G726" i="25"/>
  <c r="G727" i="25"/>
  <c r="G728" i="25"/>
  <c r="G729" i="25"/>
  <c r="G730" i="25"/>
  <c r="G731" i="25"/>
  <c r="G732" i="25"/>
  <c r="G733" i="25"/>
  <c r="G734" i="25"/>
  <c r="G735" i="25"/>
  <c r="G736" i="25"/>
  <c r="G737" i="25"/>
  <c r="G738" i="25"/>
  <c r="G739" i="25"/>
  <c r="G740" i="25"/>
  <c r="G741" i="25"/>
  <c r="G742" i="25"/>
  <c r="G743" i="25"/>
  <c r="G744" i="25"/>
  <c r="G745" i="25"/>
  <c r="G746" i="25"/>
  <c r="G747" i="25"/>
  <c r="G748" i="25"/>
  <c r="G749" i="25"/>
  <c r="G750" i="25"/>
  <c r="G751" i="25"/>
  <c r="G752" i="25"/>
  <c r="G753" i="25"/>
  <c r="G754" i="25"/>
  <c r="G755" i="25"/>
  <c r="G756" i="25"/>
  <c r="G757" i="25"/>
  <c r="G758" i="25"/>
  <c r="G759" i="25"/>
  <c r="G760" i="25"/>
  <c r="G761" i="25"/>
  <c r="G762" i="25"/>
  <c r="G763" i="25"/>
  <c r="G764" i="25"/>
  <c r="G765" i="25"/>
  <c r="G766" i="25"/>
  <c r="G767" i="25"/>
  <c r="G768" i="25"/>
  <c r="G769" i="25"/>
  <c r="G770" i="25"/>
  <c r="G771" i="25"/>
  <c r="G772" i="25"/>
  <c r="G773" i="25"/>
  <c r="G774" i="25"/>
  <c r="G775" i="25"/>
  <c r="G776" i="25"/>
  <c r="G777" i="25"/>
  <c r="G778" i="25"/>
  <c r="G779" i="25"/>
  <c r="G780" i="25"/>
  <c r="G781" i="25"/>
  <c r="G782" i="25"/>
  <c r="G783" i="25"/>
  <c r="G784" i="25"/>
  <c r="G785" i="25"/>
  <c r="G786" i="25"/>
  <c r="G787" i="25"/>
  <c r="G788" i="25"/>
  <c r="G789" i="25"/>
  <c r="G790" i="25"/>
  <c r="G791" i="25"/>
  <c r="G792" i="25"/>
  <c r="G793" i="25"/>
  <c r="G794" i="25"/>
  <c r="G795" i="25"/>
  <c r="G796" i="25"/>
  <c r="G797" i="25"/>
  <c r="G798" i="25"/>
  <c r="G799" i="25"/>
  <c r="G800" i="25"/>
  <c r="G801" i="25"/>
  <c r="G802" i="25"/>
  <c r="G803" i="25"/>
  <c r="G804" i="25"/>
  <c r="AQ701" i="25"/>
  <c r="AR701" i="25" s="1"/>
  <c r="AQ702" i="25"/>
  <c r="AR702" i="25" s="1"/>
  <c r="AQ703" i="25"/>
  <c r="AR703" i="25" s="1"/>
  <c r="AQ704" i="25"/>
  <c r="AR704" i="25" s="1"/>
  <c r="AQ705" i="25"/>
  <c r="AR705" i="25" s="1"/>
  <c r="AQ706" i="25"/>
  <c r="AR706" i="25" s="1"/>
  <c r="AQ707" i="25"/>
  <c r="AR707" i="25" s="1"/>
  <c r="AQ708" i="25"/>
  <c r="AR708" i="25" s="1"/>
  <c r="AQ709" i="25"/>
  <c r="AR709" i="25" s="1"/>
  <c r="AQ710" i="25"/>
  <c r="AR710" i="25" s="1"/>
  <c r="AQ711" i="25"/>
  <c r="AR711" i="25" s="1"/>
  <c r="AQ712" i="25"/>
  <c r="AR712" i="25" s="1"/>
  <c r="AQ713" i="25"/>
  <c r="AR713" i="25" s="1"/>
  <c r="AQ714" i="25"/>
  <c r="AR714" i="25" s="1"/>
  <c r="AQ715" i="25"/>
  <c r="AR715" i="25" s="1"/>
  <c r="AQ716" i="25"/>
  <c r="AQ717" i="25"/>
  <c r="AR717" i="25" s="1"/>
  <c r="AQ718" i="25"/>
  <c r="AR718" i="25" s="1"/>
  <c r="AQ719" i="25"/>
  <c r="AR719" i="25" s="1"/>
  <c r="AQ720" i="25"/>
  <c r="AR720" i="25" s="1"/>
  <c r="AQ721" i="25"/>
  <c r="AR721" i="25" s="1"/>
  <c r="AQ722" i="25"/>
  <c r="AR722" i="25" s="1"/>
  <c r="AQ723" i="25"/>
  <c r="AR723" i="25" s="1"/>
  <c r="AQ724" i="25"/>
  <c r="AR724" i="25" s="1"/>
  <c r="AQ725" i="25"/>
  <c r="AR725" i="25" s="1"/>
  <c r="AQ726" i="25"/>
  <c r="AR726" i="25" s="1"/>
  <c r="AQ727" i="25"/>
  <c r="AR727" i="25" s="1"/>
  <c r="AS701" i="25"/>
  <c r="AT701" i="25" s="1"/>
  <c r="AS702" i="25"/>
  <c r="AT702" i="25" s="1"/>
  <c r="AS703" i="25"/>
  <c r="AT703" i="25" s="1"/>
  <c r="AS704" i="25"/>
  <c r="AT704" i="25" s="1"/>
  <c r="AS705" i="25"/>
  <c r="AT705" i="25" s="1"/>
  <c r="AS706" i="25"/>
  <c r="AT706" i="25" s="1"/>
  <c r="AS707" i="25"/>
  <c r="AT707" i="25" s="1"/>
  <c r="AS708" i="25"/>
  <c r="AT708" i="25" s="1"/>
  <c r="AS709" i="25"/>
  <c r="AT709" i="25" s="1"/>
  <c r="AS710" i="25"/>
  <c r="AT710" i="25" s="1"/>
  <c r="AS711" i="25"/>
  <c r="AS712" i="25"/>
  <c r="AT712" i="25" s="1"/>
  <c r="AS713" i="25"/>
  <c r="AT713" i="25" s="1"/>
  <c r="AS714" i="25"/>
  <c r="AT714" i="25" s="1"/>
  <c r="AS715" i="25"/>
  <c r="AT715" i="25" s="1"/>
  <c r="AS716" i="25"/>
  <c r="AT716" i="25" s="1"/>
  <c r="AS717" i="25"/>
  <c r="AT717" i="25" s="1"/>
  <c r="AS718" i="25"/>
  <c r="AT718" i="25" s="1"/>
  <c r="AS719" i="25"/>
  <c r="AT719" i="25" s="1"/>
  <c r="AS720" i="25"/>
  <c r="AT720" i="25" s="1"/>
  <c r="AS721" i="25"/>
  <c r="AS722" i="25"/>
  <c r="AT722" i="25" s="1"/>
  <c r="AS723" i="25"/>
  <c r="AT723" i="25" s="1"/>
  <c r="AS724" i="25"/>
  <c r="AT724" i="25" s="1"/>
  <c r="AS725" i="25"/>
  <c r="AT725" i="25" s="1"/>
  <c r="AS726" i="25"/>
  <c r="AT726" i="25" s="1"/>
  <c r="AS727" i="25"/>
  <c r="AT727" i="25" s="1"/>
  <c r="BA701" i="25"/>
  <c r="BA702" i="25"/>
  <c r="BA703" i="25"/>
  <c r="BA704" i="25"/>
  <c r="BA705" i="25"/>
  <c r="BA706" i="25"/>
  <c r="BA707" i="25"/>
  <c r="BA708" i="25"/>
  <c r="BA709" i="25"/>
  <c r="BA710" i="25"/>
  <c r="BA711" i="25"/>
  <c r="BA712" i="25"/>
  <c r="BA713" i="25"/>
  <c r="BA714" i="25"/>
  <c r="BA715" i="25"/>
  <c r="BA716" i="25"/>
  <c r="BA717" i="25"/>
  <c r="BA718" i="25"/>
  <c r="BA719" i="25"/>
  <c r="BA720" i="25"/>
  <c r="BA721" i="25"/>
  <c r="BA722" i="25"/>
  <c r="BA723" i="25"/>
  <c r="BA724" i="25"/>
  <c r="BA725" i="25"/>
  <c r="BA726" i="25"/>
  <c r="BA727" i="25"/>
  <c r="BB701" i="25"/>
  <c r="BC701" i="25" s="1"/>
  <c r="BB702" i="25"/>
  <c r="BC702" i="25" s="1"/>
  <c r="BB703" i="25"/>
  <c r="BC703" i="25" s="1"/>
  <c r="BB704" i="25"/>
  <c r="BC704" i="25" s="1"/>
  <c r="BB705" i="25"/>
  <c r="BC705" i="25" s="1"/>
  <c r="BB706" i="25"/>
  <c r="BG706" i="25" s="1"/>
  <c r="BB707" i="25"/>
  <c r="BC707" i="25" s="1"/>
  <c r="BB708" i="25"/>
  <c r="BC708" i="25" s="1"/>
  <c r="BB709" i="25"/>
  <c r="BC709" i="25" s="1"/>
  <c r="BB710" i="25"/>
  <c r="BC710" i="25" s="1"/>
  <c r="BB711" i="25"/>
  <c r="BC711" i="25" s="1"/>
  <c r="BB712" i="25"/>
  <c r="BC712" i="25" s="1"/>
  <c r="BB713" i="25"/>
  <c r="BC713" i="25" s="1"/>
  <c r="BB714" i="25"/>
  <c r="BC714" i="25" s="1"/>
  <c r="BB715" i="25"/>
  <c r="BG715" i="25" s="1"/>
  <c r="BB716" i="25"/>
  <c r="BC716" i="25" s="1"/>
  <c r="BB717" i="25"/>
  <c r="BG717" i="25" s="1"/>
  <c r="BB718" i="25"/>
  <c r="BC718" i="25" s="1"/>
  <c r="BB719" i="25"/>
  <c r="BC719" i="25" s="1"/>
  <c r="BB720" i="25"/>
  <c r="BC720" i="25" s="1"/>
  <c r="BB721" i="25"/>
  <c r="BC721" i="25" s="1"/>
  <c r="BB722" i="25"/>
  <c r="BC722" i="25" s="1"/>
  <c r="BB723" i="25"/>
  <c r="BC723" i="25" s="1"/>
  <c r="BB724" i="25"/>
  <c r="BC724" i="25" s="1"/>
  <c r="BB725" i="25"/>
  <c r="BG725" i="25" s="1"/>
  <c r="BB726" i="25"/>
  <c r="BC726" i="25" s="1"/>
  <c r="BB727" i="25"/>
  <c r="BC727" i="25" s="1"/>
  <c r="BD701" i="25"/>
  <c r="BD702" i="25"/>
  <c r="BD703" i="25"/>
  <c r="BD704" i="25"/>
  <c r="BD705" i="25"/>
  <c r="BD706" i="25"/>
  <c r="BD707" i="25"/>
  <c r="BD708" i="25"/>
  <c r="BD709" i="25"/>
  <c r="BD710" i="25"/>
  <c r="BD711" i="25"/>
  <c r="BD712" i="25"/>
  <c r="BD713" i="25"/>
  <c r="BD714" i="25"/>
  <c r="BD715" i="25"/>
  <c r="BD716" i="25"/>
  <c r="BD717" i="25"/>
  <c r="BD718" i="25"/>
  <c r="BD719" i="25"/>
  <c r="BD720" i="25"/>
  <c r="BD721" i="25"/>
  <c r="BD722" i="25"/>
  <c r="BD723" i="25"/>
  <c r="BD724" i="25"/>
  <c r="BD725" i="25"/>
  <c r="BD726" i="25"/>
  <c r="BD727" i="25"/>
  <c r="BE701" i="25"/>
  <c r="BF701" i="25" s="1"/>
  <c r="BE702" i="25"/>
  <c r="BF702" i="25" s="1"/>
  <c r="BE703" i="25"/>
  <c r="BF703" i="25" s="1"/>
  <c r="BE704" i="25"/>
  <c r="BF704" i="25" s="1"/>
  <c r="BE705" i="25"/>
  <c r="BF705" i="25" s="1"/>
  <c r="BE706" i="25"/>
  <c r="BF706" i="25" s="1"/>
  <c r="BE707" i="25"/>
  <c r="BF707" i="25" s="1"/>
  <c r="BE708" i="25"/>
  <c r="BF708" i="25" s="1"/>
  <c r="BE709" i="25"/>
  <c r="BF709" i="25" s="1"/>
  <c r="BE710" i="25"/>
  <c r="BF710" i="25" s="1"/>
  <c r="BE711" i="25"/>
  <c r="BF711" i="25" s="1"/>
  <c r="BE712" i="25"/>
  <c r="BF712" i="25" s="1"/>
  <c r="BE713" i="25"/>
  <c r="BF713" i="25" s="1"/>
  <c r="BE714" i="25"/>
  <c r="BF714" i="25" s="1"/>
  <c r="BE715" i="25"/>
  <c r="BF715" i="25" s="1"/>
  <c r="BE716" i="25"/>
  <c r="BF716" i="25" s="1"/>
  <c r="BE717" i="25"/>
  <c r="BF717" i="25" s="1"/>
  <c r="BE718" i="25"/>
  <c r="BF718" i="25" s="1"/>
  <c r="BE719" i="25"/>
  <c r="BF719" i="25" s="1"/>
  <c r="BE720" i="25"/>
  <c r="BF720" i="25" s="1"/>
  <c r="BE721" i="25"/>
  <c r="BF721" i="25" s="1"/>
  <c r="BE722" i="25"/>
  <c r="BF722" i="25" s="1"/>
  <c r="BE723" i="25"/>
  <c r="BF723" i="25" s="1"/>
  <c r="BE724" i="25"/>
  <c r="BF724" i="25" s="1"/>
  <c r="BE725" i="25"/>
  <c r="BF725" i="25" s="1"/>
  <c r="BE726" i="25"/>
  <c r="BF726" i="25" s="1"/>
  <c r="BE727" i="25"/>
  <c r="BF727" i="25" s="1"/>
  <c r="BH701" i="25"/>
  <c r="BM701" i="25" s="1"/>
  <c r="BH702" i="25"/>
  <c r="BM702" i="25" s="1"/>
  <c r="BH703" i="25"/>
  <c r="BM703" i="25" s="1"/>
  <c r="BH704" i="25"/>
  <c r="BM704" i="25" s="1"/>
  <c r="BH705" i="25"/>
  <c r="BM705" i="25" s="1"/>
  <c r="BH706" i="25"/>
  <c r="BM706" i="25" s="1"/>
  <c r="BH707" i="25"/>
  <c r="BM707" i="25" s="1"/>
  <c r="BH708" i="25"/>
  <c r="BM708" i="25" s="1"/>
  <c r="BH709" i="25"/>
  <c r="BM709" i="25" s="1"/>
  <c r="BH710" i="25"/>
  <c r="BM710" i="25" s="1"/>
  <c r="BH711" i="25"/>
  <c r="BM711" i="25" s="1"/>
  <c r="BH712" i="25"/>
  <c r="BM712" i="25" s="1"/>
  <c r="BH713" i="25"/>
  <c r="BM713" i="25" s="1"/>
  <c r="BH714" i="25"/>
  <c r="BM714" i="25" s="1"/>
  <c r="BH715" i="25"/>
  <c r="BM715" i="25" s="1"/>
  <c r="BH716" i="25"/>
  <c r="BH717" i="25"/>
  <c r="BM717" i="25" s="1"/>
  <c r="BH718" i="25"/>
  <c r="BM718" i="25" s="1"/>
  <c r="BH719" i="25"/>
  <c r="BM719" i="25" s="1"/>
  <c r="BH720" i="25"/>
  <c r="BM720" i="25" s="1"/>
  <c r="BH721" i="25"/>
  <c r="BM721" i="25" s="1"/>
  <c r="BH722" i="25"/>
  <c r="BM722" i="25" s="1"/>
  <c r="BH723" i="25"/>
  <c r="BM723" i="25" s="1"/>
  <c r="BH724" i="25"/>
  <c r="BM724" i="25" s="1"/>
  <c r="BH725" i="25"/>
  <c r="BM725" i="25" s="1"/>
  <c r="BH726" i="25"/>
  <c r="BM726" i="25" s="1"/>
  <c r="BH727" i="25"/>
  <c r="BM727" i="25" s="1"/>
  <c r="BI701" i="25"/>
  <c r="BI702" i="25"/>
  <c r="BI703" i="25"/>
  <c r="BI704" i="25"/>
  <c r="BI705" i="25"/>
  <c r="BI706" i="25"/>
  <c r="BI707" i="25"/>
  <c r="BI708" i="25"/>
  <c r="BI709" i="25"/>
  <c r="BI710" i="25"/>
  <c r="BI711" i="25"/>
  <c r="BI712" i="25"/>
  <c r="BI713" i="25"/>
  <c r="BI714" i="25"/>
  <c r="BI715" i="25"/>
  <c r="BI716" i="25"/>
  <c r="BI717" i="25"/>
  <c r="BI718" i="25"/>
  <c r="BI719" i="25"/>
  <c r="BI720" i="25"/>
  <c r="BI721" i="25"/>
  <c r="BI722" i="25"/>
  <c r="BI723" i="25"/>
  <c r="BI724" i="25"/>
  <c r="BI725" i="25"/>
  <c r="BI726" i="25"/>
  <c r="BI727" i="25"/>
  <c r="BN701" i="25"/>
  <c r="BN702" i="25"/>
  <c r="BN703" i="25"/>
  <c r="BN704" i="25"/>
  <c r="BN705" i="25"/>
  <c r="BN706" i="25"/>
  <c r="BN707" i="25"/>
  <c r="BN708" i="25"/>
  <c r="BN709" i="25"/>
  <c r="BN710" i="25"/>
  <c r="BN711" i="25"/>
  <c r="BN712" i="25"/>
  <c r="BN713" i="25"/>
  <c r="BN714" i="25"/>
  <c r="BN715" i="25"/>
  <c r="BN716" i="25"/>
  <c r="BN717" i="25"/>
  <c r="BN718" i="25"/>
  <c r="BN719" i="25"/>
  <c r="BN720" i="25"/>
  <c r="BN721" i="25"/>
  <c r="BN722" i="25"/>
  <c r="BN723" i="25"/>
  <c r="BN724" i="25"/>
  <c r="BN725" i="25"/>
  <c r="BN726" i="25"/>
  <c r="BN727" i="25"/>
  <c r="BO701" i="25"/>
  <c r="BO702" i="25"/>
  <c r="BO703" i="25"/>
  <c r="BO704" i="25"/>
  <c r="BO705" i="25"/>
  <c r="BO706" i="25"/>
  <c r="BO707" i="25"/>
  <c r="BO708" i="25"/>
  <c r="BO709" i="25"/>
  <c r="BO710" i="25"/>
  <c r="BO711" i="25"/>
  <c r="BO712" i="25"/>
  <c r="BO713" i="25"/>
  <c r="BO714" i="25"/>
  <c r="BO715" i="25"/>
  <c r="BO716" i="25"/>
  <c r="BO717" i="25"/>
  <c r="BO718" i="25"/>
  <c r="BO719" i="25"/>
  <c r="BO720" i="25"/>
  <c r="BO721" i="25"/>
  <c r="BO722" i="25"/>
  <c r="BO723" i="25"/>
  <c r="BO724" i="25"/>
  <c r="BO725" i="25"/>
  <c r="BO726" i="25"/>
  <c r="BO727" i="25"/>
  <c r="BQ701" i="25"/>
  <c r="BQ702" i="25"/>
  <c r="BQ703" i="25"/>
  <c r="BQ704" i="25"/>
  <c r="BQ705" i="25"/>
  <c r="BQ706" i="25"/>
  <c r="BQ707" i="25"/>
  <c r="BQ708" i="25"/>
  <c r="BQ709" i="25"/>
  <c r="BQ710" i="25"/>
  <c r="BQ711" i="25"/>
  <c r="BQ712" i="25"/>
  <c r="BQ713" i="25"/>
  <c r="BQ714" i="25"/>
  <c r="BQ715" i="25"/>
  <c r="BQ716" i="25"/>
  <c r="BQ717" i="25"/>
  <c r="BQ718" i="25"/>
  <c r="BQ719" i="25"/>
  <c r="BQ720" i="25"/>
  <c r="BQ721" i="25"/>
  <c r="BQ722" i="25"/>
  <c r="BQ723" i="25"/>
  <c r="BQ724" i="25"/>
  <c r="BQ725" i="25"/>
  <c r="BQ726" i="25"/>
  <c r="BQ727" i="25"/>
  <c r="BR701" i="25"/>
  <c r="BR702" i="25"/>
  <c r="BR703" i="25"/>
  <c r="BR704" i="25"/>
  <c r="BR705" i="25"/>
  <c r="BR706" i="25"/>
  <c r="BR707" i="25"/>
  <c r="BR708" i="25"/>
  <c r="BR709" i="25"/>
  <c r="BR710" i="25"/>
  <c r="BR711" i="25"/>
  <c r="BR712" i="25"/>
  <c r="BR713" i="25"/>
  <c r="BR714" i="25"/>
  <c r="BR715" i="25"/>
  <c r="BR716" i="25"/>
  <c r="BR717" i="25"/>
  <c r="BR718" i="25"/>
  <c r="BR719" i="25"/>
  <c r="BR720" i="25"/>
  <c r="BR721" i="25"/>
  <c r="BR722" i="25"/>
  <c r="BR723" i="25"/>
  <c r="BR724" i="25"/>
  <c r="BR725" i="25"/>
  <c r="BR726" i="25"/>
  <c r="BR727" i="25"/>
  <c r="BS701" i="25"/>
  <c r="BS702" i="25"/>
  <c r="BS703" i="25"/>
  <c r="BS704" i="25"/>
  <c r="BS705" i="25"/>
  <c r="BS706" i="25"/>
  <c r="BS707" i="25"/>
  <c r="BS708" i="25"/>
  <c r="BS709" i="25"/>
  <c r="BS710" i="25"/>
  <c r="BS711" i="25"/>
  <c r="BS712" i="25"/>
  <c r="BS713" i="25"/>
  <c r="BS714" i="25"/>
  <c r="BS715" i="25"/>
  <c r="BS716" i="25"/>
  <c r="BS717" i="25"/>
  <c r="BS718" i="25"/>
  <c r="BS719" i="25"/>
  <c r="BS720" i="25"/>
  <c r="BS721" i="25"/>
  <c r="BS722" i="25"/>
  <c r="BS723" i="25"/>
  <c r="BS724" i="25"/>
  <c r="BS725" i="25"/>
  <c r="BS726" i="25"/>
  <c r="BS727" i="25"/>
  <c r="BT701" i="25"/>
  <c r="BT702" i="25"/>
  <c r="BT703" i="25"/>
  <c r="BT704" i="25"/>
  <c r="BT705" i="25"/>
  <c r="BT706" i="25"/>
  <c r="BT707" i="25"/>
  <c r="BT708" i="25"/>
  <c r="BT709" i="25"/>
  <c r="BT710" i="25"/>
  <c r="BT711" i="25"/>
  <c r="BT712" i="25"/>
  <c r="BT713" i="25"/>
  <c r="BT714" i="25"/>
  <c r="BT715" i="25"/>
  <c r="BT716" i="25"/>
  <c r="BT717" i="25"/>
  <c r="BT718" i="25"/>
  <c r="BT719" i="25"/>
  <c r="BT720" i="25"/>
  <c r="BT721" i="25"/>
  <c r="BT722" i="25"/>
  <c r="BT723" i="25"/>
  <c r="BT724" i="25"/>
  <c r="BT725" i="25"/>
  <c r="BT726" i="25"/>
  <c r="BT727" i="25"/>
  <c r="BU701" i="25"/>
  <c r="BU702" i="25"/>
  <c r="BU703" i="25"/>
  <c r="BU704" i="25"/>
  <c r="BU705" i="25"/>
  <c r="BU706" i="25"/>
  <c r="BU707" i="25"/>
  <c r="BU708" i="25"/>
  <c r="BU709" i="25"/>
  <c r="BU710" i="25"/>
  <c r="BU711" i="25"/>
  <c r="BU712" i="25"/>
  <c r="BU713" i="25"/>
  <c r="BU714" i="25"/>
  <c r="BU715" i="25"/>
  <c r="BU716" i="25"/>
  <c r="BU717" i="25"/>
  <c r="BU718" i="25"/>
  <c r="BU719" i="25"/>
  <c r="BU720" i="25"/>
  <c r="BU721" i="25"/>
  <c r="BU722" i="25"/>
  <c r="BU723" i="25"/>
  <c r="BU724" i="25"/>
  <c r="BU725" i="25"/>
  <c r="BU726" i="25"/>
  <c r="BU727" i="25"/>
  <c r="BV701" i="25"/>
  <c r="BV702" i="25"/>
  <c r="BV703" i="25"/>
  <c r="BV704" i="25"/>
  <c r="BV705" i="25"/>
  <c r="BV706" i="25"/>
  <c r="BV707" i="25"/>
  <c r="BV708" i="25"/>
  <c r="BV709" i="25"/>
  <c r="BV710" i="25"/>
  <c r="BV711" i="25"/>
  <c r="BV712" i="25"/>
  <c r="BV713" i="25"/>
  <c r="BV714" i="25"/>
  <c r="BV715" i="25"/>
  <c r="BV716" i="25"/>
  <c r="BV717" i="25"/>
  <c r="BV718" i="25"/>
  <c r="BV719" i="25"/>
  <c r="BV720" i="25"/>
  <c r="BV721" i="25"/>
  <c r="BV722" i="25"/>
  <c r="BV723" i="25"/>
  <c r="BV724" i="25"/>
  <c r="BV725" i="25"/>
  <c r="BV726" i="25"/>
  <c r="BV727" i="25"/>
  <c r="BW701" i="25"/>
  <c r="BW702" i="25"/>
  <c r="BW703" i="25"/>
  <c r="BW704" i="25"/>
  <c r="BW705" i="25"/>
  <c r="BW706" i="25"/>
  <c r="BW707" i="25"/>
  <c r="BW708" i="25"/>
  <c r="BW709" i="25"/>
  <c r="BW710" i="25"/>
  <c r="BW711" i="25"/>
  <c r="BW712" i="25"/>
  <c r="BW713" i="25"/>
  <c r="BW714" i="25"/>
  <c r="BW715" i="25"/>
  <c r="BW716" i="25"/>
  <c r="BW717" i="25"/>
  <c r="BW718" i="25"/>
  <c r="BW719" i="25"/>
  <c r="BW720" i="25"/>
  <c r="BW721" i="25"/>
  <c r="BW722" i="25"/>
  <c r="BW723" i="25"/>
  <c r="BW724" i="25"/>
  <c r="BW725" i="25"/>
  <c r="BW726" i="25"/>
  <c r="BW727" i="25"/>
  <c r="BX701" i="25"/>
  <c r="BX702" i="25"/>
  <c r="BX703" i="25"/>
  <c r="BX704" i="25"/>
  <c r="BX705" i="25"/>
  <c r="BX706" i="25"/>
  <c r="BX707" i="25"/>
  <c r="BX708" i="25"/>
  <c r="BX709" i="25"/>
  <c r="BX710" i="25"/>
  <c r="BX711" i="25"/>
  <c r="BX712" i="25"/>
  <c r="BX713" i="25"/>
  <c r="BX714" i="25"/>
  <c r="BX715" i="25"/>
  <c r="BX716" i="25"/>
  <c r="BX717" i="25"/>
  <c r="BX718" i="25"/>
  <c r="BX719" i="25"/>
  <c r="BX720" i="25"/>
  <c r="BX721" i="25"/>
  <c r="BX722" i="25"/>
  <c r="BX723" i="25"/>
  <c r="BX724" i="25"/>
  <c r="BX725" i="25"/>
  <c r="BX726" i="25"/>
  <c r="BX727" i="25"/>
  <c r="G29" i="89"/>
  <c r="G33" i="89"/>
  <c r="G28" i="89"/>
  <c r="BG713" i="25" l="1"/>
  <c r="BG705" i="25"/>
  <c r="AU721" i="25"/>
  <c r="AX721" i="25" s="1"/>
  <c r="AY721" i="25" s="1"/>
  <c r="AU711" i="25"/>
  <c r="AX711" i="25" s="1"/>
  <c r="AY711" i="25" s="1"/>
  <c r="AT721" i="25"/>
  <c r="AV721" i="25" s="1"/>
  <c r="AW721" i="25" s="1"/>
  <c r="AZ721" i="25" s="1"/>
  <c r="BP702" i="25"/>
  <c r="BJ702" i="25" s="1"/>
  <c r="BK702" i="25" s="1"/>
  <c r="BL702" i="25" s="1"/>
  <c r="AV710" i="25"/>
  <c r="AW710" i="25" s="1"/>
  <c r="AZ710" i="25" s="1"/>
  <c r="BG707" i="25"/>
  <c r="AV723" i="25"/>
  <c r="AW723" i="25" s="1"/>
  <c r="AZ723" i="25" s="1"/>
  <c r="AV715" i="25"/>
  <c r="AW715" i="25" s="1"/>
  <c r="AZ715" i="25" s="1"/>
  <c r="AV707" i="25"/>
  <c r="AW707" i="25" s="1"/>
  <c r="AZ707" i="25" s="1"/>
  <c r="BP724" i="25"/>
  <c r="BJ724" i="25" s="1"/>
  <c r="BK724" i="25" s="1"/>
  <c r="BL724" i="25" s="1"/>
  <c r="BP716" i="25"/>
  <c r="BJ716" i="25" s="1"/>
  <c r="BK716" i="25" s="1"/>
  <c r="BL716" i="25" s="1"/>
  <c r="BP723" i="25"/>
  <c r="BJ723" i="25" s="1"/>
  <c r="BK723" i="25" s="1"/>
  <c r="BL723" i="25" s="1"/>
  <c r="BC715" i="25"/>
  <c r="BG723" i="25"/>
  <c r="BP715" i="25"/>
  <c r="BJ715" i="25" s="1"/>
  <c r="BK715" i="25" s="1"/>
  <c r="BL715" i="25" s="1"/>
  <c r="BP707" i="25"/>
  <c r="BJ707" i="25" s="1"/>
  <c r="BK707" i="25" s="1"/>
  <c r="BL707" i="25" s="1"/>
  <c r="AV727" i="25"/>
  <c r="AW727" i="25" s="1"/>
  <c r="AZ727" i="25" s="1"/>
  <c r="BP713" i="25"/>
  <c r="BJ713" i="25" s="1"/>
  <c r="BK713" i="25" s="1"/>
  <c r="BL713" i="25" s="1"/>
  <c r="BG704" i="25"/>
  <c r="AV702" i="25"/>
  <c r="AW702" i="25" s="1"/>
  <c r="AZ702" i="25" s="1"/>
  <c r="BP705" i="25"/>
  <c r="BJ705" i="25" s="1"/>
  <c r="BK705" i="25" s="1"/>
  <c r="BL705" i="25" s="1"/>
  <c r="BG703" i="25"/>
  <c r="BP721" i="25"/>
  <c r="BJ721" i="25" s="1"/>
  <c r="BK721" i="25" s="1"/>
  <c r="BL721" i="25" s="1"/>
  <c r="BG720" i="25"/>
  <c r="BP701" i="25"/>
  <c r="BJ701" i="25" s="1"/>
  <c r="BK701" i="25" s="1"/>
  <c r="BL701" i="25" s="1"/>
  <c r="BP722" i="25"/>
  <c r="BJ722" i="25" s="1"/>
  <c r="BK722" i="25" s="1"/>
  <c r="BL722" i="25" s="1"/>
  <c r="BP714" i="25"/>
  <c r="BJ714" i="25" s="1"/>
  <c r="BK714" i="25" s="1"/>
  <c r="BL714" i="25" s="1"/>
  <c r="BP706" i="25"/>
  <c r="BJ706" i="25" s="1"/>
  <c r="BK706" i="25" s="1"/>
  <c r="BL706" i="25" s="1"/>
  <c r="BP726" i="25"/>
  <c r="BJ726" i="25" s="1"/>
  <c r="BK726" i="25" s="1"/>
  <c r="BL726" i="25" s="1"/>
  <c r="BP718" i="25"/>
  <c r="BJ718" i="25" s="1"/>
  <c r="BK718" i="25" s="1"/>
  <c r="BL718" i="25" s="1"/>
  <c r="BP710" i="25"/>
  <c r="BJ710" i="25" s="1"/>
  <c r="BK710" i="25" s="1"/>
  <c r="BL710" i="25" s="1"/>
  <c r="BG719" i="25"/>
  <c r="AT711" i="25"/>
  <c r="AV711" i="25" s="1"/>
  <c r="AW711" i="25" s="1"/>
  <c r="AZ711" i="25" s="1"/>
  <c r="BP727" i="25"/>
  <c r="BJ727" i="25" s="1"/>
  <c r="BK727" i="25" s="1"/>
  <c r="BL727" i="25" s="1"/>
  <c r="BP719" i="25"/>
  <c r="BJ719" i="25" s="1"/>
  <c r="BK719" i="25" s="1"/>
  <c r="BL719" i="25" s="1"/>
  <c r="BP725" i="25"/>
  <c r="BJ725" i="25" s="1"/>
  <c r="BK725" i="25" s="1"/>
  <c r="BL725" i="25" s="1"/>
  <c r="BP717" i="25"/>
  <c r="BJ717" i="25" s="1"/>
  <c r="BK717" i="25" s="1"/>
  <c r="BL717" i="25" s="1"/>
  <c r="BP709" i="25"/>
  <c r="BJ709" i="25" s="1"/>
  <c r="BK709" i="25" s="1"/>
  <c r="BL709" i="25" s="1"/>
  <c r="BP708" i="25"/>
  <c r="BJ708" i="25" s="1"/>
  <c r="BK708" i="25" s="1"/>
  <c r="BL708" i="25" s="1"/>
  <c r="AU727" i="25"/>
  <c r="AX727" i="25" s="1"/>
  <c r="AY727" i="25" s="1"/>
  <c r="AU703" i="25"/>
  <c r="AX703" i="25" s="1"/>
  <c r="AY703" i="25" s="1"/>
  <c r="AV724" i="25"/>
  <c r="AW724" i="25" s="1"/>
  <c r="AZ724" i="25" s="1"/>
  <c r="AU716" i="25"/>
  <c r="AX716" i="25" s="1"/>
  <c r="AY716" i="25" s="1"/>
  <c r="AU719" i="25"/>
  <c r="AX719" i="25" s="1"/>
  <c r="AY719" i="25" s="1"/>
  <c r="BG712" i="25"/>
  <c r="AV703" i="25"/>
  <c r="AW703" i="25" s="1"/>
  <c r="AZ703" i="25" s="1"/>
  <c r="BP720" i="25"/>
  <c r="BJ720" i="25" s="1"/>
  <c r="BK720" i="25" s="1"/>
  <c r="BL720" i="25" s="1"/>
  <c r="BP712" i="25"/>
  <c r="BJ712" i="25" s="1"/>
  <c r="BK712" i="25" s="1"/>
  <c r="BL712" i="25" s="1"/>
  <c r="BP704" i="25"/>
  <c r="BJ704" i="25" s="1"/>
  <c r="BK704" i="25" s="1"/>
  <c r="BL704" i="25" s="1"/>
  <c r="BG711" i="25"/>
  <c r="AV726" i="25"/>
  <c r="AW726" i="25" s="1"/>
  <c r="AZ726" i="25" s="1"/>
  <c r="BG727" i="25"/>
  <c r="AV713" i="25"/>
  <c r="AW713" i="25" s="1"/>
  <c r="AZ713" i="25" s="1"/>
  <c r="BG714" i="25"/>
  <c r="AU713" i="25"/>
  <c r="AX713" i="25" s="1"/>
  <c r="AY713" i="25" s="1"/>
  <c r="AV719" i="25"/>
  <c r="AW719" i="25" s="1"/>
  <c r="AZ719" i="25" s="1"/>
  <c r="AV718" i="25"/>
  <c r="AW718" i="25" s="1"/>
  <c r="AZ718" i="25" s="1"/>
  <c r="AU712" i="25"/>
  <c r="AX712" i="25" s="1"/>
  <c r="AY712" i="25" s="1"/>
  <c r="BP711" i="25"/>
  <c r="BJ711" i="25" s="1"/>
  <c r="BK711" i="25" s="1"/>
  <c r="BL711" i="25" s="1"/>
  <c r="BP703" i="25"/>
  <c r="BJ703" i="25" s="1"/>
  <c r="BK703" i="25" s="1"/>
  <c r="BL703" i="25" s="1"/>
  <c r="AV725" i="25"/>
  <c r="AW725" i="25" s="1"/>
  <c r="AZ725" i="25" s="1"/>
  <c r="AV709" i="25"/>
  <c r="AW709" i="25" s="1"/>
  <c r="AZ709" i="25" s="1"/>
  <c r="AV701" i="25"/>
  <c r="AW701" i="25" s="1"/>
  <c r="AZ701" i="25" s="1"/>
  <c r="BG722" i="25"/>
  <c r="AU705" i="25"/>
  <c r="AX705" i="25" s="1"/>
  <c r="AY705" i="25" s="1"/>
  <c r="BG721" i="25"/>
  <c r="AU704" i="25"/>
  <c r="AX704" i="25" s="1"/>
  <c r="AY704" i="25" s="1"/>
  <c r="AU720" i="25"/>
  <c r="AX720" i="25" s="1"/>
  <c r="AY720" i="25" s="1"/>
  <c r="AV705" i="25"/>
  <c r="AW705" i="25" s="1"/>
  <c r="AZ705" i="25" s="1"/>
  <c r="AV708" i="25"/>
  <c r="AW708" i="25" s="1"/>
  <c r="AZ708" i="25" s="1"/>
  <c r="AV717" i="25"/>
  <c r="AW717" i="25" s="1"/>
  <c r="AZ717" i="25" s="1"/>
  <c r="BG701" i="25"/>
  <c r="BC706" i="25"/>
  <c r="AU726" i="25"/>
  <c r="AX726" i="25" s="1"/>
  <c r="AY726" i="25" s="1"/>
  <c r="AU718" i="25"/>
  <c r="AX718" i="25" s="1"/>
  <c r="AY718" i="25" s="1"/>
  <c r="AU710" i="25"/>
  <c r="AX710" i="25" s="1"/>
  <c r="AY710" i="25" s="1"/>
  <c r="AU702" i="25"/>
  <c r="AX702" i="25" s="1"/>
  <c r="AY702" i="25" s="1"/>
  <c r="AR716" i="25"/>
  <c r="AV716" i="25" s="1"/>
  <c r="AW716" i="25" s="1"/>
  <c r="AZ716" i="25" s="1"/>
  <c r="BC717" i="25"/>
  <c r="AU725" i="25"/>
  <c r="AX725" i="25" s="1"/>
  <c r="AY725" i="25" s="1"/>
  <c r="AU717" i="25"/>
  <c r="AX717" i="25" s="1"/>
  <c r="AY717" i="25" s="1"/>
  <c r="AU709" i="25"/>
  <c r="AX709" i="25" s="1"/>
  <c r="AY709" i="25" s="1"/>
  <c r="AU701" i="25"/>
  <c r="AX701" i="25" s="1"/>
  <c r="AY701" i="25" s="1"/>
  <c r="BG709" i="25"/>
  <c r="AU724" i="25"/>
  <c r="AX724" i="25" s="1"/>
  <c r="AY724" i="25" s="1"/>
  <c r="AU708" i="25"/>
  <c r="AX708" i="25" s="1"/>
  <c r="AY708" i="25" s="1"/>
  <c r="AU723" i="25"/>
  <c r="AX723" i="25" s="1"/>
  <c r="AY723" i="25" s="1"/>
  <c r="AU715" i="25"/>
  <c r="AX715" i="25" s="1"/>
  <c r="AY715" i="25" s="1"/>
  <c r="AU707" i="25"/>
  <c r="AX707" i="25" s="1"/>
  <c r="AY707" i="25" s="1"/>
  <c r="BC725" i="25"/>
  <c r="AU722" i="25"/>
  <c r="AX722" i="25" s="1"/>
  <c r="AY722" i="25" s="1"/>
  <c r="AU714" i="25"/>
  <c r="AX714" i="25" s="1"/>
  <c r="AY714" i="25" s="1"/>
  <c r="AU706" i="25"/>
  <c r="AX706" i="25" s="1"/>
  <c r="AY706" i="25" s="1"/>
  <c r="AV720" i="25"/>
  <c r="AW720" i="25" s="1"/>
  <c r="AZ720" i="25" s="1"/>
  <c r="AV712" i="25"/>
  <c r="AW712" i="25" s="1"/>
  <c r="AZ712" i="25" s="1"/>
  <c r="AV704" i="25"/>
  <c r="AW704" i="25" s="1"/>
  <c r="AZ704" i="25" s="1"/>
  <c r="AV722" i="25"/>
  <c r="AW722" i="25" s="1"/>
  <c r="AZ722" i="25" s="1"/>
  <c r="AV706" i="25"/>
  <c r="AW706" i="25" s="1"/>
  <c r="AZ706" i="25" s="1"/>
  <c r="AV714" i="25"/>
  <c r="AW714" i="25" s="1"/>
  <c r="AZ714" i="25" s="1"/>
  <c r="BG726" i="25"/>
  <c r="BG718" i="25"/>
  <c r="BG710" i="25"/>
  <c r="BG702" i="25"/>
  <c r="BM716" i="25"/>
  <c r="BG724" i="25"/>
  <c r="BG716" i="25"/>
  <c r="BG708" i="25"/>
  <c r="I699" i="25" l="1"/>
  <c r="I697" i="25"/>
  <c r="I508" i="25"/>
  <c r="BN508" i="25" s="1"/>
  <c r="G508" i="25"/>
  <c r="AQ508" i="25"/>
  <c r="AR508" i="25" s="1"/>
  <c r="AS508" i="25"/>
  <c r="AT508" i="25" s="1"/>
  <c r="BA508" i="25"/>
  <c r="BB508" i="25"/>
  <c r="BC508" i="25" s="1"/>
  <c r="BD508" i="25"/>
  <c r="BE508" i="25"/>
  <c r="BF508" i="25" s="1"/>
  <c r="BH508" i="25"/>
  <c r="BM508" i="25" s="1"/>
  <c r="BI508" i="25"/>
  <c r="BO508" i="25"/>
  <c r="BQ508" i="25"/>
  <c r="BR508" i="25"/>
  <c r="BS508" i="25"/>
  <c r="BT508" i="25"/>
  <c r="BU508" i="25"/>
  <c r="BV508" i="25"/>
  <c r="BW508" i="25"/>
  <c r="BX508" i="25"/>
  <c r="I502" i="25"/>
  <c r="I506" i="25"/>
  <c r="I507" i="25"/>
  <c r="I693" i="25"/>
  <c r="I700" i="25"/>
  <c r="BP508" i="25" l="1"/>
  <c r="BJ508" i="25" s="1"/>
  <c r="BK508" i="25" s="1"/>
  <c r="BL508" i="25" s="1"/>
  <c r="BG508" i="25"/>
  <c r="AV508" i="25"/>
  <c r="AW508" i="25" s="1"/>
  <c r="AZ508" i="25" s="1"/>
  <c r="AU508" i="25"/>
  <c r="AX508" i="25" s="1"/>
  <c r="AY508" i="25" s="1"/>
  <c r="G24" i="89"/>
  <c r="G501" i="25" l="1"/>
  <c r="G500" i="25"/>
  <c r="G499" i="25"/>
  <c r="G498" i="25"/>
  <c r="G497" i="25"/>
  <c r="G496" i="25"/>
  <c r="G495" i="25"/>
  <c r="G494" i="25"/>
  <c r="G493" i="25"/>
  <c r="G492" i="25"/>
  <c r="G491" i="25"/>
  <c r="G490" i="25"/>
  <c r="AQ637" i="25"/>
  <c r="AR637" i="25" s="1"/>
  <c r="AQ638" i="25"/>
  <c r="AR638" i="25" s="1"/>
  <c r="AQ639" i="25"/>
  <c r="AQ640" i="25"/>
  <c r="AR640" i="25" s="1"/>
  <c r="AQ641" i="25"/>
  <c r="AR641" i="25" s="1"/>
  <c r="AS637" i="25"/>
  <c r="AS638" i="25"/>
  <c r="AT638" i="25" s="1"/>
  <c r="AS639" i="25"/>
  <c r="AT639" i="25" s="1"/>
  <c r="AS640" i="25"/>
  <c r="AS641" i="25"/>
  <c r="AT641" i="25" s="1"/>
  <c r="BA637" i="25"/>
  <c r="BA638" i="25"/>
  <c r="BA639" i="25"/>
  <c r="BA640" i="25"/>
  <c r="BA641" i="25"/>
  <c r="BB637" i="25"/>
  <c r="BG637" i="25" s="1"/>
  <c r="BB638" i="25"/>
  <c r="BC638" i="25" s="1"/>
  <c r="BB639" i="25"/>
  <c r="BC639" i="25" s="1"/>
  <c r="BB640" i="25"/>
  <c r="BG640" i="25" s="1"/>
  <c r="BB641" i="25"/>
  <c r="BC641" i="25" s="1"/>
  <c r="BD637" i="25"/>
  <c r="BD638" i="25"/>
  <c r="BD639" i="25"/>
  <c r="BD640" i="25"/>
  <c r="BD641" i="25"/>
  <c r="BE637" i="25"/>
  <c r="BF637" i="25" s="1"/>
  <c r="BE638" i="25"/>
  <c r="BF638" i="25" s="1"/>
  <c r="BE639" i="25"/>
  <c r="BF639" i="25" s="1"/>
  <c r="BE640" i="25"/>
  <c r="BF640" i="25" s="1"/>
  <c r="BE641" i="25"/>
  <c r="BF641" i="25" s="1"/>
  <c r="BH637" i="25"/>
  <c r="BH638" i="25"/>
  <c r="BM638" i="25" s="1"/>
  <c r="BH639" i="25"/>
  <c r="BM639" i="25" s="1"/>
  <c r="BH640" i="25"/>
  <c r="BM640" i="25" s="1"/>
  <c r="BH641" i="25"/>
  <c r="BM641" i="25" s="1"/>
  <c r="BI637" i="25"/>
  <c r="BI638" i="25"/>
  <c r="BI639" i="25"/>
  <c r="BI640" i="25"/>
  <c r="BI641" i="25"/>
  <c r="BN637" i="25"/>
  <c r="BN638" i="25"/>
  <c r="BN639" i="25"/>
  <c r="BN640" i="25"/>
  <c r="BN641" i="25"/>
  <c r="BO637" i="25"/>
  <c r="BO638" i="25"/>
  <c r="BO639" i="25"/>
  <c r="BO640" i="25"/>
  <c r="BO641" i="25"/>
  <c r="BQ637" i="25"/>
  <c r="BQ638" i="25"/>
  <c r="BQ639" i="25"/>
  <c r="BQ640" i="25"/>
  <c r="BQ641" i="25"/>
  <c r="BR637" i="25"/>
  <c r="BR638" i="25"/>
  <c r="BR639" i="25"/>
  <c r="BR640" i="25"/>
  <c r="BR641" i="25"/>
  <c r="BS637" i="25"/>
  <c r="BS638" i="25"/>
  <c r="BS639" i="25"/>
  <c r="BS640" i="25"/>
  <c r="BS641" i="25"/>
  <c r="BT637" i="25"/>
  <c r="BT638" i="25"/>
  <c r="BT639" i="25"/>
  <c r="BT640" i="25"/>
  <c r="BT641" i="25"/>
  <c r="BU637" i="25"/>
  <c r="BU638" i="25"/>
  <c r="BU639" i="25"/>
  <c r="BU640" i="25"/>
  <c r="BU641" i="25"/>
  <c r="BV637" i="25"/>
  <c r="BV638" i="25"/>
  <c r="BV639" i="25"/>
  <c r="BV640" i="25"/>
  <c r="BV641" i="25"/>
  <c r="BW637" i="25"/>
  <c r="BW638" i="25"/>
  <c r="BW639" i="25"/>
  <c r="BW640" i="25"/>
  <c r="BW641" i="25"/>
  <c r="BX637" i="25"/>
  <c r="BX638" i="25"/>
  <c r="BX639" i="25"/>
  <c r="BX640" i="25"/>
  <c r="BX641" i="25"/>
  <c r="AU640" i="25" l="1"/>
  <c r="AX640" i="25" s="1"/>
  <c r="AY640" i="25" s="1"/>
  <c r="BG639" i="25"/>
  <c r="BG638" i="25"/>
  <c r="BP639" i="25"/>
  <c r="BJ639" i="25" s="1"/>
  <c r="BK639" i="25" s="1"/>
  <c r="BL639" i="25" s="1"/>
  <c r="BP638" i="25"/>
  <c r="BJ638" i="25" s="1"/>
  <c r="BK638" i="25" s="1"/>
  <c r="BL638" i="25" s="1"/>
  <c r="BP637" i="25"/>
  <c r="BJ637" i="25" s="1"/>
  <c r="BK637" i="25" s="1"/>
  <c r="BL637" i="25" s="1"/>
  <c r="BP641" i="25"/>
  <c r="BJ641" i="25" s="1"/>
  <c r="BK641" i="25" s="1"/>
  <c r="BL641" i="25" s="1"/>
  <c r="BC637" i="25"/>
  <c r="BP640" i="25"/>
  <c r="BJ640" i="25" s="1"/>
  <c r="BK640" i="25" s="1"/>
  <c r="BL640" i="25" s="1"/>
  <c r="AU637" i="25"/>
  <c r="AX637" i="25" s="1"/>
  <c r="AY637" i="25" s="1"/>
  <c r="BM637" i="25"/>
  <c r="AU638" i="25"/>
  <c r="AX638" i="25" s="1"/>
  <c r="AY638" i="25" s="1"/>
  <c r="AT640" i="25"/>
  <c r="AV640" i="25" s="1"/>
  <c r="AW640" i="25" s="1"/>
  <c r="AZ640" i="25" s="1"/>
  <c r="BG641" i="25"/>
  <c r="AU639" i="25"/>
  <c r="AX639" i="25" s="1"/>
  <c r="AY639" i="25" s="1"/>
  <c r="AV638" i="25"/>
  <c r="AW638" i="25" s="1"/>
  <c r="AZ638" i="25" s="1"/>
  <c r="AV641" i="25"/>
  <c r="AW641" i="25" s="1"/>
  <c r="AZ641" i="25" s="1"/>
  <c r="AU641" i="25"/>
  <c r="AX641" i="25" s="1"/>
  <c r="AY641" i="25" s="1"/>
  <c r="BC640" i="25"/>
  <c r="AT637" i="25"/>
  <c r="AV637" i="25" s="1"/>
  <c r="AW637" i="25" s="1"/>
  <c r="AZ637" i="25" s="1"/>
  <c r="AR639" i="25"/>
  <c r="AV639" i="25" s="1"/>
  <c r="AW639" i="25" s="1"/>
  <c r="AZ639" i="25" s="1"/>
  <c r="AQ804" i="25" l="1"/>
  <c r="AR804" i="25" s="1"/>
  <c r="AS804" i="25"/>
  <c r="AT804" i="25" s="1"/>
  <c r="BA804" i="25"/>
  <c r="BB804" i="25"/>
  <c r="BC804" i="25" s="1"/>
  <c r="BD804" i="25"/>
  <c r="BE804" i="25"/>
  <c r="BF804" i="25" s="1"/>
  <c r="BH804" i="25"/>
  <c r="BI804" i="25"/>
  <c r="BN804" i="25"/>
  <c r="BO804" i="25"/>
  <c r="BQ804" i="25"/>
  <c r="BR804" i="25"/>
  <c r="BS804" i="25"/>
  <c r="BT804" i="25"/>
  <c r="BU804" i="25"/>
  <c r="BV804" i="25"/>
  <c r="BW804" i="25"/>
  <c r="BX804" i="25"/>
  <c r="AQ802" i="25"/>
  <c r="AR802" i="25" s="1"/>
  <c r="AQ803" i="25"/>
  <c r="AR803" i="25" s="1"/>
  <c r="AS802" i="25"/>
  <c r="AT802" i="25" s="1"/>
  <c r="AS803" i="25"/>
  <c r="AT803" i="25" s="1"/>
  <c r="BA802" i="25"/>
  <c r="BA803" i="25"/>
  <c r="BB802" i="25"/>
  <c r="BC802" i="25" s="1"/>
  <c r="BB803" i="25"/>
  <c r="BG803" i="25" s="1"/>
  <c r="BD802" i="25"/>
  <c r="BD803" i="25"/>
  <c r="BE802" i="25"/>
  <c r="BF802" i="25" s="1"/>
  <c r="BE803" i="25"/>
  <c r="BF803" i="25" s="1"/>
  <c r="BH802" i="25"/>
  <c r="BM802" i="25" s="1"/>
  <c r="BH803" i="25"/>
  <c r="BM803" i="25" s="1"/>
  <c r="BI802" i="25"/>
  <c r="BI803" i="25"/>
  <c r="BN802" i="25"/>
  <c r="BN803" i="25"/>
  <c r="BO802" i="25"/>
  <c r="BO803" i="25"/>
  <c r="BQ802" i="25"/>
  <c r="BQ803" i="25"/>
  <c r="BR802" i="25"/>
  <c r="BR803" i="25"/>
  <c r="BS802" i="25"/>
  <c r="BS803" i="25"/>
  <c r="BT802" i="25"/>
  <c r="BT803" i="25"/>
  <c r="BU802" i="25"/>
  <c r="BU803" i="25"/>
  <c r="BV802" i="25"/>
  <c r="BV803" i="25"/>
  <c r="BW802" i="25"/>
  <c r="BW803" i="25"/>
  <c r="BX802" i="25"/>
  <c r="BX803" i="25"/>
  <c r="AQ801" i="25"/>
  <c r="AR801" i="25" s="1"/>
  <c r="AS801" i="25"/>
  <c r="AT801" i="25" s="1"/>
  <c r="BA801" i="25"/>
  <c r="BB801" i="25"/>
  <c r="BC801" i="25" s="1"/>
  <c r="BD801" i="25"/>
  <c r="BE801" i="25"/>
  <c r="BF801" i="25" s="1"/>
  <c r="BH801" i="25"/>
  <c r="BM801" i="25" s="1"/>
  <c r="BI801" i="25"/>
  <c r="BN801" i="25"/>
  <c r="BO801" i="25"/>
  <c r="BQ801" i="25"/>
  <c r="BR801" i="25"/>
  <c r="BS801" i="25"/>
  <c r="BT801" i="25"/>
  <c r="BU801" i="25"/>
  <c r="BV801" i="25"/>
  <c r="BW801" i="25"/>
  <c r="BX801" i="25"/>
  <c r="AQ7" i="25"/>
  <c r="AQ8" i="25"/>
  <c r="AQ9" i="25"/>
  <c r="AQ10" i="25"/>
  <c r="AQ11" i="25"/>
  <c r="AQ12" i="25"/>
  <c r="AQ13" i="25"/>
  <c r="AQ14" i="25"/>
  <c r="AQ15" i="25"/>
  <c r="AQ16" i="25"/>
  <c r="AQ17" i="25"/>
  <c r="AQ18" i="25"/>
  <c r="AQ19" i="25"/>
  <c r="AQ20" i="25"/>
  <c r="AQ21" i="25"/>
  <c r="AQ22" i="25"/>
  <c r="AQ23" i="25"/>
  <c r="AQ24" i="25"/>
  <c r="AQ25" i="25"/>
  <c r="AQ26" i="25"/>
  <c r="AQ27" i="25"/>
  <c r="AQ28" i="25"/>
  <c r="AQ29" i="25"/>
  <c r="AQ30" i="25"/>
  <c r="AQ31" i="25"/>
  <c r="AQ32" i="25"/>
  <c r="AQ33" i="25"/>
  <c r="AQ34" i="25"/>
  <c r="AQ35" i="25"/>
  <c r="AQ36" i="25"/>
  <c r="AQ37" i="25"/>
  <c r="AQ38" i="25"/>
  <c r="AQ39" i="25"/>
  <c r="AQ40" i="25"/>
  <c r="AQ41" i="25"/>
  <c r="AQ42" i="25"/>
  <c r="AQ43" i="25"/>
  <c r="AQ44" i="25"/>
  <c r="AQ45" i="25"/>
  <c r="AQ46" i="25"/>
  <c r="AQ47" i="25"/>
  <c r="AQ48" i="25"/>
  <c r="AQ49" i="25"/>
  <c r="AQ50" i="25"/>
  <c r="AQ51" i="25"/>
  <c r="AQ52" i="25"/>
  <c r="AQ53" i="25"/>
  <c r="AQ54" i="25"/>
  <c r="AQ55" i="25"/>
  <c r="AQ56" i="25"/>
  <c r="AQ57" i="25"/>
  <c r="AQ58" i="25"/>
  <c r="AQ59" i="25"/>
  <c r="AQ60" i="25"/>
  <c r="AQ61" i="25"/>
  <c r="AQ62" i="25"/>
  <c r="AQ63" i="25"/>
  <c r="AQ64" i="25"/>
  <c r="AQ65" i="25"/>
  <c r="AQ66" i="25"/>
  <c r="AQ67" i="25"/>
  <c r="AQ68" i="25"/>
  <c r="AQ69" i="25"/>
  <c r="AQ70" i="25"/>
  <c r="AQ71" i="25"/>
  <c r="AQ72" i="25"/>
  <c r="AQ73" i="25"/>
  <c r="AQ74" i="25"/>
  <c r="AQ75" i="25"/>
  <c r="AQ76" i="25"/>
  <c r="AQ77" i="25"/>
  <c r="AQ78" i="25"/>
  <c r="AQ79" i="25"/>
  <c r="AQ80" i="25"/>
  <c r="AQ81" i="25"/>
  <c r="AQ82" i="25"/>
  <c r="AQ83" i="25"/>
  <c r="AQ84" i="25"/>
  <c r="AQ85" i="25"/>
  <c r="AQ86" i="25"/>
  <c r="AQ87" i="25"/>
  <c r="AQ88" i="25"/>
  <c r="AQ89" i="25"/>
  <c r="AQ90" i="25"/>
  <c r="AQ91" i="25"/>
  <c r="AQ92" i="25"/>
  <c r="AQ93" i="25"/>
  <c r="AQ94" i="25"/>
  <c r="AQ95" i="25"/>
  <c r="AQ96" i="25"/>
  <c r="AQ97" i="25"/>
  <c r="AQ98" i="25"/>
  <c r="AQ99" i="25"/>
  <c r="AQ100" i="25"/>
  <c r="AQ101" i="25"/>
  <c r="AQ102" i="25"/>
  <c r="AQ103" i="25"/>
  <c r="AQ104" i="25"/>
  <c r="AQ105" i="25"/>
  <c r="AQ106" i="25"/>
  <c r="AQ107" i="25"/>
  <c r="AQ108" i="25"/>
  <c r="AQ109" i="25"/>
  <c r="AQ110" i="25"/>
  <c r="AQ111" i="25"/>
  <c r="AQ112" i="25"/>
  <c r="AQ113" i="25"/>
  <c r="AQ114" i="25"/>
  <c r="AQ115" i="25"/>
  <c r="AQ116" i="25"/>
  <c r="AQ117" i="25"/>
  <c r="AQ118" i="25"/>
  <c r="AQ119" i="25"/>
  <c r="AQ120" i="25"/>
  <c r="AQ121" i="25"/>
  <c r="AQ122" i="25"/>
  <c r="AQ123" i="25"/>
  <c r="AQ124" i="25"/>
  <c r="AQ125" i="25"/>
  <c r="AQ126" i="25"/>
  <c r="AQ127" i="25"/>
  <c r="AQ128" i="25"/>
  <c r="AQ129" i="25"/>
  <c r="AQ130" i="25"/>
  <c r="AQ131" i="25"/>
  <c r="AQ132" i="25"/>
  <c r="AQ133" i="25"/>
  <c r="AQ134" i="25"/>
  <c r="AQ135" i="25"/>
  <c r="AQ136" i="25"/>
  <c r="AQ137" i="25"/>
  <c r="AQ138" i="25"/>
  <c r="AQ139" i="25"/>
  <c r="AQ140" i="25"/>
  <c r="AQ141" i="25"/>
  <c r="AQ142" i="25"/>
  <c r="AQ143" i="25"/>
  <c r="AQ144" i="25"/>
  <c r="AQ145" i="25"/>
  <c r="AQ146" i="25"/>
  <c r="AQ147" i="25"/>
  <c r="AQ148" i="25"/>
  <c r="AQ149" i="25"/>
  <c r="AQ150" i="25"/>
  <c r="AQ151" i="25"/>
  <c r="AQ152" i="25"/>
  <c r="AQ153" i="25"/>
  <c r="AQ154" i="25"/>
  <c r="AQ155" i="25"/>
  <c r="AQ156" i="25"/>
  <c r="AQ157" i="25"/>
  <c r="AQ158" i="25"/>
  <c r="AQ159" i="25"/>
  <c r="AQ160" i="25"/>
  <c r="AQ161" i="25"/>
  <c r="AQ162" i="25"/>
  <c r="AQ163" i="25"/>
  <c r="AQ164" i="25"/>
  <c r="AQ165" i="25"/>
  <c r="AQ166" i="25"/>
  <c r="AQ167" i="25"/>
  <c r="AQ168" i="25"/>
  <c r="AQ169" i="25"/>
  <c r="AQ170" i="25"/>
  <c r="AQ171" i="25"/>
  <c r="AQ172" i="25"/>
  <c r="AQ173" i="25"/>
  <c r="AQ174" i="25"/>
  <c r="AQ175" i="25"/>
  <c r="AQ176" i="25"/>
  <c r="AQ177" i="25"/>
  <c r="AQ178" i="25"/>
  <c r="AQ179" i="25"/>
  <c r="AQ180" i="25"/>
  <c r="AQ181" i="25"/>
  <c r="AQ182" i="25"/>
  <c r="AQ183" i="25"/>
  <c r="AQ184" i="25"/>
  <c r="AQ185" i="25"/>
  <c r="AQ186" i="25"/>
  <c r="AQ187" i="25"/>
  <c r="AQ188" i="25"/>
  <c r="AQ189" i="25"/>
  <c r="AQ190" i="25"/>
  <c r="AQ191" i="25"/>
  <c r="AQ192" i="25"/>
  <c r="AQ193" i="25"/>
  <c r="AQ194" i="25"/>
  <c r="AQ195" i="25"/>
  <c r="AQ196" i="25"/>
  <c r="AQ197" i="25"/>
  <c r="AQ198" i="25"/>
  <c r="AQ199" i="25"/>
  <c r="AQ200" i="25"/>
  <c r="AQ201" i="25"/>
  <c r="AQ202" i="25"/>
  <c r="AQ203" i="25"/>
  <c r="AQ204" i="25"/>
  <c r="AQ205" i="25"/>
  <c r="AQ206" i="25"/>
  <c r="AQ207" i="25"/>
  <c r="AQ208" i="25"/>
  <c r="AQ209" i="25"/>
  <c r="AQ210" i="25"/>
  <c r="AQ211" i="25"/>
  <c r="AQ212" i="25"/>
  <c r="AQ213" i="25"/>
  <c r="AQ214" i="25"/>
  <c r="AQ215" i="25"/>
  <c r="AQ216" i="25"/>
  <c r="AQ217" i="25"/>
  <c r="AQ218" i="25"/>
  <c r="AQ219" i="25"/>
  <c r="AQ220" i="25"/>
  <c r="AQ221" i="25"/>
  <c r="AQ222" i="25"/>
  <c r="AQ223" i="25"/>
  <c r="AQ224" i="25"/>
  <c r="AQ225" i="25"/>
  <c r="AQ226" i="25"/>
  <c r="AQ227" i="25"/>
  <c r="AQ228" i="25"/>
  <c r="AQ229" i="25"/>
  <c r="AQ230" i="25"/>
  <c r="AQ231" i="25"/>
  <c r="AQ232" i="25"/>
  <c r="AQ233" i="25"/>
  <c r="AQ234" i="25"/>
  <c r="AQ242" i="25"/>
  <c r="AQ243" i="25"/>
  <c r="AQ244" i="25"/>
  <c r="AQ245" i="25"/>
  <c r="AQ246" i="25"/>
  <c r="AQ247" i="25"/>
  <c r="AQ248" i="25"/>
  <c r="AQ249" i="25"/>
  <c r="AQ250" i="25"/>
  <c r="AQ251" i="25"/>
  <c r="AQ252" i="25"/>
  <c r="AQ253" i="25"/>
  <c r="AQ254" i="25"/>
  <c r="AQ255" i="25"/>
  <c r="AQ256" i="25"/>
  <c r="AQ257" i="25"/>
  <c r="AQ258" i="25"/>
  <c r="AQ259" i="25"/>
  <c r="AQ260" i="25"/>
  <c r="AQ261" i="25"/>
  <c r="AQ262" i="25"/>
  <c r="AQ263" i="25"/>
  <c r="AQ264" i="25"/>
  <c r="AQ265" i="25"/>
  <c r="AQ266" i="25"/>
  <c r="AQ267" i="25"/>
  <c r="AQ268" i="25"/>
  <c r="AQ269" i="25"/>
  <c r="AQ270" i="25"/>
  <c r="AQ271" i="25"/>
  <c r="AQ272" i="25"/>
  <c r="AQ273" i="25"/>
  <c r="AQ274" i="25"/>
  <c r="AQ275" i="25"/>
  <c r="AQ276" i="25"/>
  <c r="AQ277" i="25"/>
  <c r="AQ278" i="25"/>
  <c r="AQ279" i="25"/>
  <c r="AQ280" i="25"/>
  <c r="AQ281" i="25"/>
  <c r="AQ282" i="25"/>
  <c r="AQ283" i="25"/>
  <c r="AQ284" i="25"/>
  <c r="AQ285" i="25"/>
  <c r="AQ286" i="25"/>
  <c r="AQ287" i="25"/>
  <c r="AQ288" i="25"/>
  <c r="AQ289" i="25"/>
  <c r="AQ290" i="25"/>
  <c r="AQ291" i="25"/>
  <c r="AQ292" i="25"/>
  <c r="AQ293" i="25"/>
  <c r="AQ294" i="25"/>
  <c r="AQ295" i="25"/>
  <c r="AQ296" i="25"/>
  <c r="AQ297" i="25"/>
  <c r="AQ298" i="25"/>
  <c r="AQ299" i="25"/>
  <c r="AQ300" i="25"/>
  <c r="AQ301" i="25"/>
  <c r="AQ302" i="25"/>
  <c r="AQ303" i="25"/>
  <c r="AQ304" i="25"/>
  <c r="AQ305" i="25"/>
  <c r="AQ306" i="25"/>
  <c r="AQ307" i="25"/>
  <c r="AQ308" i="25"/>
  <c r="AQ309" i="25"/>
  <c r="AQ310" i="25"/>
  <c r="AQ311" i="25"/>
  <c r="AQ312" i="25"/>
  <c r="AQ313" i="25"/>
  <c r="AQ314" i="25"/>
  <c r="AQ315" i="25"/>
  <c r="AQ316" i="25"/>
  <c r="AQ317" i="25"/>
  <c r="AQ318" i="25"/>
  <c r="AQ319" i="25"/>
  <c r="AQ320" i="25"/>
  <c r="AQ321" i="25"/>
  <c r="AQ322" i="25"/>
  <c r="AQ323" i="25"/>
  <c r="AQ324" i="25"/>
  <c r="AQ325" i="25"/>
  <c r="AQ326" i="25"/>
  <c r="AQ327" i="25"/>
  <c r="AQ328" i="25"/>
  <c r="AQ329" i="25"/>
  <c r="AQ330" i="25"/>
  <c r="AQ331" i="25"/>
  <c r="AQ332" i="25"/>
  <c r="AQ333" i="25"/>
  <c r="AQ334" i="25"/>
  <c r="AQ335" i="25"/>
  <c r="AQ336" i="25"/>
  <c r="AQ337" i="25"/>
  <c r="AQ338" i="25"/>
  <c r="AQ339" i="25"/>
  <c r="AQ340" i="25"/>
  <c r="AQ341" i="25"/>
  <c r="AQ342" i="25"/>
  <c r="AQ343" i="25"/>
  <c r="AQ344" i="25"/>
  <c r="AQ345" i="25"/>
  <c r="AQ346" i="25"/>
  <c r="AQ347" i="25"/>
  <c r="AQ348" i="25"/>
  <c r="AQ349" i="25"/>
  <c r="AQ350" i="25"/>
  <c r="AQ351" i="25"/>
  <c r="AQ352" i="25"/>
  <c r="AQ353" i="25"/>
  <c r="AQ354" i="25"/>
  <c r="AQ355" i="25"/>
  <c r="AQ356" i="25"/>
  <c r="AQ357" i="25"/>
  <c r="AQ358" i="25"/>
  <c r="AQ359" i="25"/>
  <c r="AQ360" i="25"/>
  <c r="AQ361" i="25"/>
  <c r="AQ362" i="25"/>
  <c r="AQ363" i="25"/>
  <c r="AQ364" i="25"/>
  <c r="AQ365" i="25"/>
  <c r="AQ366" i="25"/>
  <c r="AQ367" i="25"/>
  <c r="AQ368" i="25"/>
  <c r="AQ369" i="25"/>
  <c r="AQ370" i="25"/>
  <c r="AQ371" i="25"/>
  <c r="AQ372" i="25"/>
  <c r="AQ373" i="25"/>
  <c r="AQ374" i="25"/>
  <c r="AQ375" i="25"/>
  <c r="AQ376" i="25"/>
  <c r="AQ377" i="25"/>
  <c r="AQ378" i="25"/>
  <c r="AQ379" i="25"/>
  <c r="AQ380" i="25"/>
  <c r="AQ381" i="25"/>
  <c r="AQ382" i="25"/>
  <c r="AQ383" i="25"/>
  <c r="AQ384" i="25"/>
  <c r="AQ385" i="25"/>
  <c r="AQ386" i="25"/>
  <c r="AQ387" i="25"/>
  <c r="AQ388" i="25"/>
  <c r="AQ389" i="25"/>
  <c r="AQ390" i="25"/>
  <c r="AQ391" i="25"/>
  <c r="AQ392" i="25"/>
  <c r="AQ393" i="25"/>
  <c r="AQ394" i="25"/>
  <c r="AQ395" i="25"/>
  <c r="AQ396" i="25"/>
  <c r="AQ397" i="25"/>
  <c r="AQ398" i="25"/>
  <c r="AQ399" i="25"/>
  <c r="AQ400" i="25"/>
  <c r="AQ401" i="25"/>
  <c r="AQ402" i="25"/>
  <c r="AQ403" i="25"/>
  <c r="AQ404" i="25"/>
  <c r="AQ405" i="25"/>
  <c r="AQ406" i="25"/>
  <c r="AQ407" i="25"/>
  <c r="AQ408" i="25"/>
  <c r="AQ409" i="25"/>
  <c r="AQ410" i="25"/>
  <c r="AQ411" i="25"/>
  <c r="AQ412" i="25"/>
  <c r="AQ413" i="25"/>
  <c r="AQ414" i="25"/>
  <c r="AQ415" i="25"/>
  <c r="AQ416" i="25"/>
  <c r="AQ417" i="25"/>
  <c r="AQ418" i="25"/>
  <c r="AQ419" i="25"/>
  <c r="AQ420" i="25"/>
  <c r="AQ421" i="25"/>
  <c r="AQ422" i="25"/>
  <c r="AQ423" i="25"/>
  <c r="AQ424" i="25"/>
  <c r="AQ425" i="25"/>
  <c r="AQ426" i="25"/>
  <c r="AQ427" i="25"/>
  <c r="AQ428" i="25"/>
  <c r="AQ429" i="25"/>
  <c r="AQ430" i="25"/>
  <c r="AQ431" i="25"/>
  <c r="AQ432" i="25"/>
  <c r="AQ433" i="25"/>
  <c r="AQ434" i="25"/>
  <c r="AQ435" i="25"/>
  <c r="AQ436" i="25"/>
  <c r="AQ437" i="25"/>
  <c r="AQ438" i="25"/>
  <c r="AQ439" i="25"/>
  <c r="AQ440" i="25"/>
  <c r="AQ441" i="25"/>
  <c r="AQ442" i="25"/>
  <c r="AQ443" i="25"/>
  <c r="AQ444" i="25"/>
  <c r="AQ445" i="25"/>
  <c r="AQ446" i="25"/>
  <c r="AQ447" i="25"/>
  <c r="AQ448" i="25"/>
  <c r="AQ449" i="25"/>
  <c r="AQ450" i="25"/>
  <c r="AQ451" i="25"/>
  <c r="AQ452" i="25"/>
  <c r="AQ453" i="25"/>
  <c r="AQ454" i="25"/>
  <c r="AQ455" i="25"/>
  <c r="AQ456" i="25"/>
  <c r="AQ457" i="25"/>
  <c r="AQ458" i="25"/>
  <c r="AQ459" i="25"/>
  <c r="AQ460" i="25"/>
  <c r="AQ461" i="25"/>
  <c r="AQ462" i="25"/>
  <c r="AQ463" i="25"/>
  <c r="AQ464" i="25"/>
  <c r="AQ465" i="25"/>
  <c r="AQ466" i="25"/>
  <c r="AQ467" i="25"/>
  <c r="AQ468" i="25"/>
  <c r="AQ469" i="25"/>
  <c r="AQ470" i="25"/>
  <c r="AQ471" i="25"/>
  <c r="AQ472" i="25"/>
  <c r="AQ473" i="25"/>
  <c r="AQ474" i="25"/>
  <c r="AQ475" i="25"/>
  <c r="AQ476" i="25"/>
  <c r="AQ477" i="25"/>
  <c r="AQ478" i="25"/>
  <c r="AQ479" i="25"/>
  <c r="AQ480" i="25"/>
  <c r="AQ481" i="25"/>
  <c r="AQ482" i="25"/>
  <c r="AQ483" i="25"/>
  <c r="AQ484" i="25"/>
  <c r="AQ485" i="25"/>
  <c r="AQ486" i="25"/>
  <c r="AQ487" i="25"/>
  <c r="AQ488" i="25"/>
  <c r="AQ489" i="25"/>
  <c r="AQ490" i="25"/>
  <c r="AQ491" i="25"/>
  <c r="AQ492" i="25"/>
  <c r="AQ493" i="25"/>
  <c r="AQ494" i="25"/>
  <c r="AQ495" i="25"/>
  <c r="AQ496" i="25"/>
  <c r="AQ497" i="25"/>
  <c r="AQ498" i="25"/>
  <c r="AQ499" i="25"/>
  <c r="AQ500" i="25"/>
  <c r="AQ501" i="25"/>
  <c r="AQ510" i="25"/>
  <c r="AQ511" i="25"/>
  <c r="AQ512" i="25"/>
  <c r="AQ513" i="25"/>
  <c r="AQ514" i="25"/>
  <c r="AQ515" i="25"/>
  <c r="AQ516" i="25"/>
  <c r="AQ517" i="25"/>
  <c r="AQ518" i="25"/>
  <c r="AQ519" i="25"/>
  <c r="AQ520" i="25"/>
  <c r="AQ521" i="25"/>
  <c r="AQ522" i="25"/>
  <c r="AQ523" i="25"/>
  <c r="AQ524" i="25"/>
  <c r="AQ525" i="25"/>
  <c r="AQ526" i="25"/>
  <c r="AQ527" i="25"/>
  <c r="AQ528" i="25"/>
  <c r="AQ529" i="25"/>
  <c r="AQ530" i="25"/>
  <c r="AQ531" i="25"/>
  <c r="AQ532" i="25"/>
  <c r="AQ533" i="25"/>
  <c r="AQ534" i="25"/>
  <c r="AQ535" i="25"/>
  <c r="AQ536" i="25"/>
  <c r="AQ537" i="25"/>
  <c r="AQ538" i="25"/>
  <c r="AQ539" i="25"/>
  <c r="AQ540" i="25"/>
  <c r="AQ541" i="25"/>
  <c r="AQ542" i="25"/>
  <c r="AQ543" i="25"/>
  <c r="AQ544" i="25"/>
  <c r="AQ545" i="25"/>
  <c r="AQ546" i="25"/>
  <c r="AQ547" i="25"/>
  <c r="AQ548" i="25"/>
  <c r="AQ549" i="25"/>
  <c r="AQ550" i="25"/>
  <c r="AQ551" i="25"/>
  <c r="AQ552" i="25"/>
  <c r="AQ553" i="25"/>
  <c r="AQ554" i="25"/>
  <c r="AQ555" i="25"/>
  <c r="AQ556" i="25"/>
  <c r="AQ557" i="25"/>
  <c r="AQ558" i="25"/>
  <c r="AQ559" i="25"/>
  <c r="AQ560" i="25"/>
  <c r="AQ561" i="25"/>
  <c r="AQ562" i="25"/>
  <c r="AQ563" i="25"/>
  <c r="AQ564" i="25"/>
  <c r="AQ565" i="25"/>
  <c r="AQ566" i="25"/>
  <c r="AQ567" i="25"/>
  <c r="AQ568" i="25"/>
  <c r="AQ569" i="25"/>
  <c r="AQ570" i="25"/>
  <c r="AQ571" i="25"/>
  <c r="AQ572" i="25"/>
  <c r="AQ573" i="25"/>
  <c r="AQ574" i="25"/>
  <c r="AQ575" i="25"/>
  <c r="AQ576" i="25"/>
  <c r="AQ577" i="25"/>
  <c r="AQ578" i="25"/>
  <c r="AQ579" i="25"/>
  <c r="AQ580" i="25"/>
  <c r="AQ581" i="25"/>
  <c r="AQ582" i="25"/>
  <c r="AQ583" i="25"/>
  <c r="AQ584" i="25"/>
  <c r="AQ585" i="25"/>
  <c r="AQ586" i="25"/>
  <c r="AQ587" i="25"/>
  <c r="AQ588" i="25"/>
  <c r="AQ589" i="25"/>
  <c r="AQ590" i="25"/>
  <c r="AQ591" i="25"/>
  <c r="AQ592" i="25"/>
  <c r="AQ593" i="25"/>
  <c r="AQ594" i="25"/>
  <c r="AQ595" i="25"/>
  <c r="AQ596" i="25"/>
  <c r="AQ597" i="25"/>
  <c r="AQ598" i="25"/>
  <c r="AQ599" i="25"/>
  <c r="AQ600" i="25"/>
  <c r="AQ601" i="25"/>
  <c r="AQ602" i="25"/>
  <c r="AQ603" i="25"/>
  <c r="AQ604" i="25"/>
  <c r="AQ605" i="25"/>
  <c r="AQ606" i="25"/>
  <c r="AQ607" i="25"/>
  <c r="AQ608" i="25"/>
  <c r="AQ609" i="25"/>
  <c r="AQ610" i="25"/>
  <c r="AQ611" i="25"/>
  <c r="AQ612" i="25"/>
  <c r="AQ613" i="25"/>
  <c r="AQ614" i="25"/>
  <c r="AQ615" i="25"/>
  <c r="AQ616" i="25"/>
  <c r="AQ617" i="25"/>
  <c r="AQ618" i="25"/>
  <c r="AQ619" i="25"/>
  <c r="AQ620" i="25"/>
  <c r="AQ621" i="25"/>
  <c r="AQ622" i="25"/>
  <c r="AQ623" i="25"/>
  <c r="AQ624" i="25"/>
  <c r="AQ625" i="25"/>
  <c r="AQ626" i="25"/>
  <c r="AQ627" i="25"/>
  <c r="AQ628" i="25"/>
  <c r="AQ629" i="25"/>
  <c r="AQ630" i="25"/>
  <c r="AQ631" i="25"/>
  <c r="AQ632" i="25"/>
  <c r="AQ633" i="25"/>
  <c r="AQ634" i="25"/>
  <c r="AQ635" i="25"/>
  <c r="AQ636" i="25"/>
  <c r="AQ642" i="25"/>
  <c r="AQ643" i="25"/>
  <c r="AQ644" i="25"/>
  <c r="AQ645" i="25"/>
  <c r="AQ646" i="25"/>
  <c r="AQ647" i="25"/>
  <c r="AQ648" i="25"/>
  <c r="AQ649" i="25"/>
  <c r="AQ650" i="25"/>
  <c r="AQ651" i="25"/>
  <c r="AQ652" i="25"/>
  <c r="AQ653" i="25"/>
  <c r="AQ654" i="25"/>
  <c r="AQ655" i="25"/>
  <c r="AQ656" i="25"/>
  <c r="AQ657" i="25"/>
  <c r="AQ658" i="25"/>
  <c r="AQ659" i="25"/>
  <c r="AQ660" i="25"/>
  <c r="AQ661" i="25"/>
  <c r="AQ662" i="25"/>
  <c r="AQ663" i="25"/>
  <c r="AQ664" i="25"/>
  <c r="AQ665" i="25"/>
  <c r="AQ666" i="25"/>
  <c r="AQ667" i="25"/>
  <c r="AQ668" i="25"/>
  <c r="AQ669" i="25"/>
  <c r="AQ670" i="25"/>
  <c r="AQ671" i="25"/>
  <c r="AQ672" i="25"/>
  <c r="AQ673" i="25"/>
  <c r="AQ674" i="25"/>
  <c r="AQ675" i="25"/>
  <c r="AQ676" i="25"/>
  <c r="AQ677" i="25"/>
  <c r="AQ678" i="25"/>
  <c r="AQ679" i="25"/>
  <c r="AQ680" i="25"/>
  <c r="AQ681" i="25"/>
  <c r="AQ682" i="25"/>
  <c r="AQ683" i="25"/>
  <c r="AQ684" i="25"/>
  <c r="AQ685" i="25"/>
  <c r="AQ686" i="25"/>
  <c r="AQ687" i="25"/>
  <c r="AQ688" i="25"/>
  <c r="AQ689" i="25"/>
  <c r="AQ690" i="25"/>
  <c r="AQ691" i="25"/>
  <c r="AQ692" i="25"/>
  <c r="AQ695" i="25"/>
  <c r="AQ698" i="25"/>
  <c r="AQ504" i="25"/>
  <c r="AQ505" i="25"/>
  <c r="AQ694" i="25"/>
  <c r="AQ509" i="25"/>
  <c r="AQ696" i="25"/>
  <c r="AQ503" i="25"/>
  <c r="AQ728" i="25"/>
  <c r="AQ729" i="25"/>
  <c r="AQ730" i="25"/>
  <c r="AQ731" i="25"/>
  <c r="AQ732" i="25"/>
  <c r="AQ733" i="25"/>
  <c r="AQ734" i="25"/>
  <c r="AQ735" i="25"/>
  <c r="AQ736" i="25"/>
  <c r="AQ737" i="25"/>
  <c r="AQ738" i="25"/>
  <c r="AQ739" i="25"/>
  <c r="AQ740" i="25"/>
  <c r="AQ741" i="25"/>
  <c r="AQ742" i="25"/>
  <c r="AQ743" i="25"/>
  <c r="AQ744" i="25"/>
  <c r="AQ745" i="25"/>
  <c r="AQ746" i="25"/>
  <c r="AQ747" i="25"/>
  <c r="AQ748" i="25"/>
  <c r="AQ749" i="25"/>
  <c r="AQ750" i="25"/>
  <c r="AQ751" i="25"/>
  <c r="AQ752" i="25"/>
  <c r="AQ753" i="25"/>
  <c r="AQ754" i="25"/>
  <c r="AQ755" i="25"/>
  <c r="AQ756" i="25"/>
  <c r="AQ757" i="25"/>
  <c r="AQ758" i="25"/>
  <c r="AQ759" i="25"/>
  <c r="AQ760" i="25"/>
  <c r="AQ761" i="25"/>
  <c r="AQ762" i="25"/>
  <c r="AQ763" i="25"/>
  <c r="AQ764" i="25"/>
  <c r="AQ765" i="25"/>
  <c r="AQ766" i="25"/>
  <c r="AQ767" i="25"/>
  <c r="AQ768" i="25"/>
  <c r="AQ769" i="25"/>
  <c r="AQ770" i="25"/>
  <c r="AQ771" i="25"/>
  <c r="AQ772" i="25"/>
  <c r="AQ773" i="25"/>
  <c r="AQ774" i="25"/>
  <c r="AQ775" i="25"/>
  <c r="AQ776" i="25"/>
  <c r="AQ777" i="25"/>
  <c r="AQ778" i="25"/>
  <c r="AQ779" i="25"/>
  <c r="AQ780" i="25"/>
  <c r="AQ781" i="25"/>
  <c r="AQ782" i="25"/>
  <c r="AQ783" i="25"/>
  <c r="AQ784" i="25"/>
  <c r="AQ785" i="25"/>
  <c r="AQ786" i="25"/>
  <c r="AQ787" i="25"/>
  <c r="AQ788" i="25"/>
  <c r="AQ789" i="25"/>
  <c r="AQ790" i="25"/>
  <c r="AQ791" i="25"/>
  <c r="AQ792" i="25"/>
  <c r="AQ793" i="25"/>
  <c r="AQ794" i="25"/>
  <c r="AQ795" i="25"/>
  <c r="AQ796" i="25"/>
  <c r="AQ797" i="25"/>
  <c r="AQ798" i="25"/>
  <c r="AQ799" i="25"/>
  <c r="AQ800" i="25"/>
  <c r="BP804" i="25" l="1"/>
  <c r="BJ804" i="25" s="1"/>
  <c r="BK804" i="25" s="1"/>
  <c r="BL804" i="25" s="1"/>
  <c r="BG804" i="25"/>
  <c r="BC803" i="25"/>
  <c r="BM804" i="25"/>
  <c r="AU803" i="25"/>
  <c r="AX803" i="25" s="1"/>
  <c r="AY803" i="25" s="1"/>
  <c r="AU802" i="25"/>
  <c r="AX802" i="25" s="1"/>
  <c r="AY802" i="25" s="1"/>
  <c r="AV804" i="25"/>
  <c r="AW804" i="25" s="1"/>
  <c r="AZ804" i="25" s="1"/>
  <c r="AU804" i="25"/>
  <c r="AX804" i="25" s="1"/>
  <c r="AY804" i="25" s="1"/>
  <c r="BP803" i="25"/>
  <c r="BJ803" i="25" s="1"/>
  <c r="BK803" i="25" s="1"/>
  <c r="BL803" i="25" s="1"/>
  <c r="AV803" i="25"/>
  <c r="AW803" i="25" s="1"/>
  <c r="AZ803" i="25" s="1"/>
  <c r="BP802" i="25"/>
  <c r="BJ802" i="25" s="1"/>
  <c r="BK802" i="25" s="1"/>
  <c r="BL802" i="25" s="1"/>
  <c r="AV802" i="25"/>
  <c r="AW802" i="25" s="1"/>
  <c r="AZ802" i="25" s="1"/>
  <c r="BP801" i="25"/>
  <c r="BJ801" i="25" s="1"/>
  <c r="BK801" i="25" s="1"/>
  <c r="BL801" i="25" s="1"/>
  <c r="AU801" i="25"/>
  <c r="AX801" i="25" s="1"/>
  <c r="AY801" i="25" s="1"/>
  <c r="AV801" i="25"/>
  <c r="AW801" i="25" s="1"/>
  <c r="AZ801" i="25" s="1"/>
  <c r="BG801" i="25"/>
  <c r="BG802" i="25"/>
  <c r="F35" i="89"/>
  <c r="AR729" i="25" l="1"/>
  <c r="AR730" i="25"/>
  <c r="AR731" i="25"/>
  <c r="AR732" i="25"/>
  <c r="AR733" i="25"/>
  <c r="AR734" i="25"/>
  <c r="AR735" i="25"/>
  <c r="AR736" i="25"/>
  <c r="AR737" i="25"/>
  <c r="AR738" i="25"/>
  <c r="AR739" i="25"/>
  <c r="AR741" i="25"/>
  <c r="AR742" i="25"/>
  <c r="AR743" i="25"/>
  <c r="AR747" i="25"/>
  <c r="AR748" i="25"/>
  <c r="AR749" i="25"/>
  <c r="AR750" i="25"/>
  <c r="AR751" i="25"/>
  <c r="AR752" i="25"/>
  <c r="AR754" i="25"/>
  <c r="AR755" i="25"/>
  <c r="AR756" i="25"/>
  <c r="AR757" i="25"/>
  <c r="AR758" i="25"/>
  <c r="AR760" i="25"/>
  <c r="AR761" i="25"/>
  <c r="AR762" i="25"/>
  <c r="AR763" i="25"/>
  <c r="AR764" i="25"/>
  <c r="AR765" i="25"/>
  <c r="AR766" i="25"/>
  <c r="AR768" i="25"/>
  <c r="AR769" i="25"/>
  <c r="AR770" i="25"/>
  <c r="AR771" i="25"/>
  <c r="AR772" i="25"/>
  <c r="AR773" i="25"/>
  <c r="AR776" i="25"/>
  <c r="AR777" i="25"/>
  <c r="AR779" i="25"/>
  <c r="AR780" i="25"/>
  <c r="AR781" i="25"/>
  <c r="AR782" i="25"/>
  <c r="AR783" i="25"/>
  <c r="AR784" i="25"/>
  <c r="AR785" i="25"/>
  <c r="AR787" i="25"/>
  <c r="AR788" i="25"/>
  <c r="AR789" i="25"/>
  <c r="AR790" i="25"/>
  <c r="AR791" i="25"/>
  <c r="AR792" i="25"/>
  <c r="AR793" i="25"/>
  <c r="AR794" i="25"/>
  <c r="AR795" i="25"/>
  <c r="AR796" i="25"/>
  <c r="AR797" i="25"/>
  <c r="AR798" i="25"/>
  <c r="AR799" i="25"/>
  <c r="AR800" i="25"/>
  <c r="AR746" i="25"/>
  <c r="AR778" i="25"/>
  <c r="AS728" i="25"/>
  <c r="AT728" i="25" s="1"/>
  <c r="AS729" i="25"/>
  <c r="AT729" i="25" s="1"/>
  <c r="AS730" i="25"/>
  <c r="AT730" i="25" s="1"/>
  <c r="AS731" i="25"/>
  <c r="AS732" i="25"/>
  <c r="AT732" i="25" s="1"/>
  <c r="AS733" i="25"/>
  <c r="AT733" i="25" s="1"/>
  <c r="AS734" i="25"/>
  <c r="AT734" i="25" s="1"/>
  <c r="AS735" i="25"/>
  <c r="AT735" i="25" s="1"/>
  <c r="AS736" i="25"/>
  <c r="AT736" i="25" s="1"/>
  <c r="AS737" i="25"/>
  <c r="AT737" i="25" s="1"/>
  <c r="AS738" i="25"/>
  <c r="AT738" i="25" s="1"/>
  <c r="AS739" i="25"/>
  <c r="AT739" i="25" s="1"/>
  <c r="AS740" i="25"/>
  <c r="AT740" i="25" s="1"/>
  <c r="AS741" i="25"/>
  <c r="AT741" i="25" s="1"/>
  <c r="AS742" i="25"/>
  <c r="AT742" i="25" s="1"/>
  <c r="AS743" i="25"/>
  <c r="AT743" i="25" s="1"/>
  <c r="AS744" i="25"/>
  <c r="AT744" i="25" s="1"/>
  <c r="AS745" i="25"/>
  <c r="AT745" i="25" s="1"/>
  <c r="AS746" i="25"/>
  <c r="AT746" i="25" s="1"/>
  <c r="AS747" i="25"/>
  <c r="AT747" i="25" s="1"/>
  <c r="AS748" i="25"/>
  <c r="AT748" i="25" s="1"/>
  <c r="AS749" i="25"/>
  <c r="AS750" i="25"/>
  <c r="AT750" i="25" s="1"/>
  <c r="AS751" i="25"/>
  <c r="AT751" i="25" s="1"/>
  <c r="AS752" i="25"/>
  <c r="AT752" i="25" s="1"/>
  <c r="AS753" i="25"/>
  <c r="AT753" i="25" s="1"/>
  <c r="AS754" i="25"/>
  <c r="AT754" i="25" s="1"/>
  <c r="AS755" i="25"/>
  <c r="AT755" i="25" s="1"/>
  <c r="AS756" i="25"/>
  <c r="AT756" i="25" s="1"/>
  <c r="AS757" i="25"/>
  <c r="AT757" i="25" s="1"/>
  <c r="AS758" i="25"/>
  <c r="AT758" i="25" s="1"/>
  <c r="AS759" i="25"/>
  <c r="AT759" i="25" s="1"/>
  <c r="AS760" i="25"/>
  <c r="AT760" i="25" s="1"/>
  <c r="AS761" i="25"/>
  <c r="AT761" i="25" s="1"/>
  <c r="AS762" i="25"/>
  <c r="AT762" i="25" s="1"/>
  <c r="AS763" i="25"/>
  <c r="AS764" i="25"/>
  <c r="AT764" i="25" s="1"/>
  <c r="AS765" i="25"/>
  <c r="AS766" i="25"/>
  <c r="AT766" i="25" s="1"/>
  <c r="AS767" i="25"/>
  <c r="AT767" i="25" s="1"/>
  <c r="AS768" i="25"/>
  <c r="AT768" i="25" s="1"/>
  <c r="AS769" i="25"/>
  <c r="AT769" i="25" s="1"/>
  <c r="AS770" i="25"/>
  <c r="AS771" i="25"/>
  <c r="AS772" i="25"/>
  <c r="AT772" i="25" s="1"/>
  <c r="AS773" i="25"/>
  <c r="AT773" i="25" s="1"/>
  <c r="AS774" i="25"/>
  <c r="AT774" i="25" s="1"/>
  <c r="AS775" i="25"/>
  <c r="AT775" i="25" s="1"/>
  <c r="AS776" i="25"/>
  <c r="AT776" i="25" s="1"/>
  <c r="AS777" i="25"/>
  <c r="AT777" i="25" s="1"/>
  <c r="AS778" i="25"/>
  <c r="AT778" i="25" s="1"/>
  <c r="AS779" i="25"/>
  <c r="AS780" i="25"/>
  <c r="AS781" i="25"/>
  <c r="AT781" i="25" s="1"/>
  <c r="AS782" i="25"/>
  <c r="AT782" i="25" s="1"/>
  <c r="AS783" i="25"/>
  <c r="AT783" i="25" s="1"/>
  <c r="AS784" i="25"/>
  <c r="AT784" i="25" s="1"/>
  <c r="AS785" i="25"/>
  <c r="AS786" i="25"/>
  <c r="AT786" i="25" s="1"/>
  <c r="AS787" i="25"/>
  <c r="AT787" i="25" s="1"/>
  <c r="AS788" i="25"/>
  <c r="AT788" i="25" s="1"/>
  <c r="AS789" i="25"/>
  <c r="AT789" i="25" s="1"/>
  <c r="AS790" i="25"/>
  <c r="AT790" i="25" s="1"/>
  <c r="AS791" i="25"/>
  <c r="AS792" i="25"/>
  <c r="AT792" i="25" s="1"/>
  <c r="AS793" i="25"/>
  <c r="AT793" i="25" s="1"/>
  <c r="AS794" i="25"/>
  <c r="AT794" i="25" s="1"/>
  <c r="AS795" i="25"/>
  <c r="AT795" i="25" s="1"/>
  <c r="AS796" i="25"/>
  <c r="AT796" i="25" s="1"/>
  <c r="AS797" i="25"/>
  <c r="AT797" i="25" s="1"/>
  <c r="AS798" i="25"/>
  <c r="AT798" i="25" s="1"/>
  <c r="AS799" i="25"/>
  <c r="AT799" i="25" s="1"/>
  <c r="AS800" i="25"/>
  <c r="AT800" i="25" s="1"/>
  <c r="AT785" i="25"/>
  <c r="BA728" i="25"/>
  <c r="BA729" i="25"/>
  <c r="BA730" i="25"/>
  <c r="BA731" i="25"/>
  <c r="BA732" i="25"/>
  <c r="BA733" i="25"/>
  <c r="BA734" i="25"/>
  <c r="BA735" i="25"/>
  <c r="BA736" i="25"/>
  <c r="BA737" i="25"/>
  <c r="BA738" i="25"/>
  <c r="BA739" i="25"/>
  <c r="BA740" i="25"/>
  <c r="BA741" i="25"/>
  <c r="BA742" i="25"/>
  <c r="BA743" i="25"/>
  <c r="BA744" i="25"/>
  <c r="BA745" i="25"/>
  <c r="BA746" i="25"/>
  <c r="BA747" i="25"/>
  <c r="BA748" i="25"/>
  <c r="BA749" i="25"/>
  <c r="BA750" i="25"/>
  <c r="BA751" i="25"/>
  <c r="BA752" i="25"/>
  <c r="BA753" i="25"/>
  <c r="BA754" i="25"/>
  <c r="BA755" i="25"/>
  <c r="BA756" i="25"/>
  <c r="BA757" i="25"/>
  <c r="BA758" i="25"/>
  <c r="BA759" i="25"/>
  <c r="BA760" i="25"/>
  <c r="BA761" i="25"/>
  <c r="BA762" i="25"/>
  <c r="BA763" i="25"/>
  <c r="BA764" i="25"/>
  <c r="BA765" i="25"/>
  <c r="BA766" i="25"/>
  <c r="BA767" i="25"/>
  <c r="BA768" i="25"/>
  <c r="BA769" i="25"/>
  <c r="BA770" i="25"/>
  <c r="BA771" i="25"/>
  <c r="BA772" i="25"/>
  <c r="BA773" i="25"/>
  <c r="BA774" i="25"/>
  <c r="BA775" i="25"/>
  <c r="BA776" i="25"/>
  <c r="BA777" i="25"/>
  <c r="BA778" i="25"/>
  <c r="BA779" i="25"/>
  <c r="BA780" i="25"/>
  <c r="BA781" i="25"/>
  <c r="BA782" i="25"/>
  <c r="BA783" i="25"/>
  <c r="BA784" i="25"/>
  <c r="BA785" i="25"/>
  <c r="BA786" i="25"/>
  <c r="BA787" i="25"/>
  <c r="BA788" i="25"/>
  <c r="BA789" i="25"/>
  <c r="BA790" i="25"/>
  <c r="BA791" i="25"/>
  <c r="BA792" i="25"/>
  <c r="BA793" i="25"/>
  <c r="BA794" i="25"/>
  <c r="BA795" i="25"/>
  <c r="BA796" i="25"/>
  <c r="BA797" i="25"/>
  <c r="BA798" i="25"/>
  <c r="BA799" i="25"/>
  <c r="BA800" i="25"/>
  <c r="BB728" i="25"/>
  <c r="BC728" i="25" s="1"/>
  <c r="BB729" i="25"/>
  <c r="BC729" i="25" s="1"/>
  <c r="BB730" i="25"/>
  <c r="BC730" i="25" s="1"/>
  <c r="BB731" i="25"/>
  <c r="BC731" i="25" s="1"/>
  <c r="BB732" i="25"/>
  <c r="BC732" i="25" s="1"/>
  <c r="BB733" i="25"/>
  <c r="BG733" i="25" s="1"/>
  <c r="BB734" i="25"/>
  <c r="BC734" i="25" s="1"/>
  <c r="BB735" i="25"/>
  <c r="BC735" i="25" s="1"/>
  <c r="BB736" i="25"/>
  <c r="BG736" i="25" s="1"/>
  <c r="BB737" i="25"/>
  <c r="BC737" i="25" s="1"/>
  <c r="BB738" i="25"/>
  <c r="BG738" i="25" s="1"/>
  <c r="BB739" i="25"/>
  <c r="BG739" i="25" s="1"/>
  <c r="BB740" i="25"/>
  <c r="BC740" i="25" s="1"/>
  <c r="BB741" i="25"/>
  <c r="BC741" i="25" s="1"/>
  <c r="BB742" i="25"/>
  <c r="BC742" i="25" s="1"/>
  <c r="BB743" i="25"/>
  <c r="BC743" i="25" s="1"/>
  <c r="BB744" i="25"/>
  <c r="BC744" i="25" s="1"/>
  <c r="BB745" i="25"/>
  <c r="BG745" i="25" s="1"/>
  <c r="BB746" i="25"/>
  <c r="BC746" i="25" s="1"/>
  <c r="BB747" i="25"/>
  <c r="BC747" i="25" s="1"/>
  <c r="BB748" i="25"/>
  <c r="BG748" i="25" s="1"/>
  <c r="BB749" i="25"/>
  <c r="BC749" i="25" s="1"/>
  <c r="BB750" i="25"/>
  <c r="BG750" i="25" s="1"/>
  <c r="BB751" i="25"/>
  <c r="BG751" i="25" s="1"/>
  <c r="BB752" i="25"/>
  <c r="BC752" i="25" s="1"/>
  <c r="BB753" i="25"/>
  <c r="BC753" i="25" s="1"/>
  <c r="BB754" i="25"/>
  <c r="BC754" i="25" s="1"/>
  <c r="BB755" i="25"/>
  <c r="BG755" i="25" s="1"/>
  <c r="BB756" i="25"/>
  <c r="BG756" i="25" s="1"/>
  <c r="BB757" i="25"/>
  <c r="BC757" i="25" s="1"/>
  <c r="BB758" i="25"/>
  <c r="BC758" i="25" s="1"/>
  <c r="BB759" i="25"/>
  <c r="BC759" i="25" s="1"/>
  <c r="BB760" i="25"/>
  <c r="BC760" i="25" s="1"/>
  <c r="BB761" i="25"/>
  <c r="BG761" i="25" s="1"/>
  <c r="BB762" i="25"/>
  <c r="BG762" i="25" s="1"/>
  <c r="BB763" i="25"/>
  <c r="BG763" i="25" s="1"/>
  <c r="BB764" i="25"/>
  <c r="BC764" i="25" s="1"/>
  <c r="BB765" i="25"/>
  <c r="BC765" i="25" s="1"/>
  <c r="BB766" i="25"/>
  <c r="BC766" i="25" s="1"/>
  <c r="BB767" i="25"/>
  <c r="BC767" i="25" s="1"/>
  <c r="BB768" i="25"/>
  <c r="BG768" i="25" s="1"/>
  <c r="BB769" i="25"/>
  <c r="BC769" i="25" s="1"/>
  <c r="BB770" i="25"/>
  <c r="BG770" i="25" s="1"/>
  <c r="BB771" i="25"/>
  <c r="BC771" i="25" s="1"/>
  <c r="BB772" i="25"/>
  <c r="BC772" i="25" s="1"/>
  <c r="BB773" i="25"/>
  <c r="BG773" i="25" s="1"/>
  <c r="BB774" i="25"/>
  <c r="BC774" i="25" s="1"/>
  <c r="BB775" i="25"/>
  <c r="BC775" i="25" s="1"/>
  <c r="BB776" i="25"/>
  <c r="BC776" i="25" s="1"/>
  <c r="BB777" i="25"/>
  <c r="BG777" i="25" s="1"/>
  <c r="BB778" i="25"/>
  <c r="BC778" i="25" s="1"/>
  <c r="BB779" i="25"/>
  <c r="BC779" i="25" s="1"/>
  <c r="BB780" i="25"/>
  <c r="BC780" i="25" s="1"/>
  <c r="BB781" i="25"/>
  <c r="BC781" i="25" s="1"/>
  <c r="BB782" i="25"/>
  <c r="BG782" i="25" s="1"/>
  <c r="BB783" i="25"/>
  <c r="BC783" i="25" s="1"/>
  <c r="BB784" i="25"/>
  <c r="BG784" i="25" s="1"/>
  <c r="BB785" i="25"/>
  <c r="BB786" i="25"/>
  <c r="BG786" i="25" s="1"/>
  <c r="BB787" i="25"/>
  <c r="BC787" i="25" s="1"/>
  <c r="BB788" i="25"/>
  <c r="BC788" i="25" s="1"/>
  <c r="BB789" i="25"/>
  <c r="BG789" i="25" s="1"/>
  <c r="BB790" i="25"/>
  <c r="BG790" i="25" s="1"/>
  <c r="BB791" i="25"/>
  <c r="BC791" i="25" s="1"/>
  <c r="BB792" i="25"/>
  <c r="BC792" i="25" s="1"/>
  <c r="BB793" i="25"/>
  <c r="BB794" i="25"/>
  <c r="BG794" i="25" s="1"/>
  <c r="BB795" i="25"/>
  <c r="BC795" i="25" s="1"/>
  <c r="BB796" i="25"/>
  <c r="BC796" i="25" s="1"/>
  <c r="BB797" i="25"/>
  <c r="BG797" i="25" s="1"/>
  <c r="BB798" i="25"/>
  <c r="BC798" i="25" s="1"/>
  <c r="BB799" i="25"/>
  <c r="BC799" i="25" s="1"/>
  <c r="BB800" i="25"/>
  <c r="BG800" i="25" s="1"/>
  <c r="BD728" i="25"/>
  <c r="BD729" i="25"/>
  <c r="BD730" i="25"/>
  <c r="BD731" i="25"/>
  <c r="BD732" i="25"/>
  <c r="BD733" i="25"/>
  <c r="BD734" i="25"/>
  <c r="BD735" i="25"/>
  <c r="BD736" i="25"/>
  <c r="BD737" i="25"/>
  <c r="BD738" i="25"/>
  <c r="BD739" i="25"/>
  <c r="BD740" i="25"/>
  <c r="BD741" i="25"/>
  <c r="BD742" i="25"/>
  <c r="BD743" i="25"/>
  <c r="BD744" i="25"/>
  <c r="BD745" i="25"/>
  <c r="BD746" i="25"/>
  <c r="BD747" i="25"/>
  <c r="BD748" i="25"/>
  <c r="BD749" i="25"/>
  <c r="BD750" i="25"/>
  <c r="BD751" i="25"/>
  <c r="BD752" i="25"/>
  <c r="BD753" i="25"/>
  <c r="BD754" i="25"/>
  <c r="BD755" i="25"/>
  <c r="BD756" i="25"/>
  <c r="BD757" i="25"/>
  <c r="BD758" i="25"/>
  <c r="BD759" i="25"/>
  <c r="BD760" i="25"/>
  <c r="BD761" i="25"/>
  <c r="BD762" i="25"/>
  <c r="BD763" i="25"/>
  <c r="BD764" i="25"/>
  <c r="BD765" i="25"/>
  <c r="BD766" i="25"/>
  <c r="BD767" i="25"/>
  <c r="BD768" i="25"/>
  <c r="BD769" i="25"/>
  <c r="BD770" i="25"/>
  <c r="BD771" i="25"/>
  <c r="BD772" i="25"/>
  <c r="BD773" i="25"/>
  <c r="BD774" i="25"/>
  <c r="BD775" i="25"/>
  <c r="BD776" i="25"/>
  <c r="BD777" i="25"/>
  <c r="BD778" i="25"/>
  <c r="BD779" i="25"/>
  <c r="BD780" i="25"/>
  <c r="BD781" i="25"/>
  <c r="BD782" i="25"/>
  <c r="BD783" i="25"/>
  <c r="BD784" i="25"/>
  <c r="BD785" i="25"/>
  <c r="BD786" i="25"/>
  <c r="BD787" i="25"/>
  <c r="BD788" i="25"/>
  <c r="BD789" i="25"/>
  <c r="BD790" i="25"/>
  <c r="BD791" i="25"/>
  <c r="BD792" i="25"/>
  <c r="BD793" i="25"/>
  <c r="BD794" i="25"/>
  <c r="BD795" i="25"/>
  <c r="BD796" i="25"/>
  <c r="BD797" i="25"/>
  <c r="BD798" i="25"/>
  <c r="BD799" i="25"/>
  <c r="BD800" i="25"/>
  <c r="BE728" i="25"/>
  <c r="BF728" i="25" s="1"/>
  <c r="BE729" i="25"/>
  <c r="BF729" i="25" s="1"/>
  <c r="BE730" i="25"/>
  <c r="BF730" i="25" s="1"/>
  <c r="BE731" i="25"/>
  <c r="BF731" i="25" s="1"/>
  <c r="BE732" i="25"/>
  <c r="BF732" i="25" s="1"/>
  <c r="BE733" i="25"/>
  <c r="BF733" i="25" s="1"/>
  <c r="BE734" i="25"/>
  <c r="BF734" i="25" s="1"/>
  <c r="BE735" i="25"/>
  <c r="BF735" i="25" s="1"/>
  <c r="BE736" i="25"/>
  <c r="BF736" i="25" s="1"/>
  <c r="BE737" i="25"/>
  <c r="BF737" i="25" s="1"/>
  <c r="BE738" i="25"/>
  <c r="BF738" i="25" s="1"/>
  <c r="BE739" i="25"/>
  <c r="BF739" i="25" s="1"/>
  <c r="BE740" i="25"/>
  <c r="BF740" i="25" s="1"/>
  <c r="BE741" i="25"/>
  <c r="BF741" i="25" s="1"/>
  <c r="BE742" i="25"/>
  <c r="BF742" i="25" s="1"/>
  <c r="BE743" i="25"/>
  <c r="BF743" i="25" s="1"/>
  <c r="BE744" i="25"/>
  <c r="BF744" i="25" s="1"/>
  <c r="BE745" i="25"/>
  <c r="BF745" i="25" s="1"/>
  <c r="BE746" i="25"/>
  <c r="BF746" i="25" s="1"/>
  <c r="BE747" i="25"/>
  <c r="BF747" i="25" s="1"/>
  <c r="BE748" i="25"/>
  <c r="BF748" i="25" s="1"/>
  <c r="BE749" i="25"/>
  <c r="BF749" i="25" s="1"/>
  <c r="BE750" i="25"/>
  <c r="BF750" i="25" s="1"/>
  <c r="BE751" i="25"/>
  <c r="BF751" i="25" s="1"/>
  <c r="BE752" i="25"/>
  <c r="BF752" i="25" s="1"/>
  <c r="BE753" i="25"/>
  <c r="BF753" i="25" s="1"/>
  <c r="BE754" i="25"/>
  <c r="BF754" i="25" s="1"/>
  <c r="BE755" i="25"/>
  <c r="BF755" i="25" s="1"/>
  <c r="BE756" i="25"/>
  <c r="BF756" i="25" s="1"/>
  <c r="BE757" i="25"/>
  <c r="BF757" i="25" s="1"/>
  <c r="BE758" i="25"/>
  <c r="BF758" i="25" s="1"/>
  <c r="BE759" i="25"/>
  <c r="BF759" i="25" s="1"/>
  <c r="BE760" i="25"/>
  <c r="BF760" i="25" s="1"/>
  <c r="BE761" i="25"/>
  <c r="BF761" i="25" s="1"/>
  <c r="BE762" i="25"/>
  <c r="BF762" i="25" s="1"/>
  <c r="BE763" i="25"/>
  <c r="BF763" i="25" s="1"/>
  <c r="BE764" i="25"/>
  <c r="BF764" i="25" s="1"/>
  <c r="BE765" i="25"/>
  <c r="BF765" i="25" s="1"/>
  <c r="BE766" i="25"/>
  <c r="BF766" i="25" s="1"/>
  <c r="BE767" i="25"/>
  <c r="BF767" i="25" s="1"/>
  <c r="BE768" i="25"/>
  <c r="BF768" i="25" s="1"/>
  <c r="BE769" i="25"/>
  <c r="BF769" i="25" s="1"/>
  <c r="BE770" i="25"/>
  <c r="BF770" i="25" s="1"/>
  <c r="BE771" i="25"/>
  <c r="BF771" i="25" s="1"/>
  <c r="BE772" i="25"/>
  <c r="BF772" i="25" s="1"/>
  <c r="BE773" i="25"/>
  <c r="BF773" i="25" s="1"/>
  <c r="BE774" i="25"/>
  <c r="BF774" i="25" s="1"/>
  <c r="BE775" i="25"/>
  <c r="BF775" i="25" s="1"/>
  <c r="BE776" i="25"/>
  <c r="BF776" i="25" s="1"/>
  <c r="BE777" i="25"/>
  <c r="BF777" i="25" s="1"/>
  <c r="BE778" i="25"/>
  <c r="BF778" i="25" s="1"/>
  <c r="BE779" i="25"/>
  <c r="BF779" i="25" s="1"/>
  <c r="BE780" i="25"/>
  <c r="BF780" i="25" s="1"/>
  <c r="BE781" i="25"/>
  <c r="BF781" i="25" s="1"/>
  <c r="BE782" i="25"/>
  <c r="BF782" i="25" s="1"/>
  <c r="BE783" i="25"/>
  <c r="BF783" i="25" s="1"/>
  <c r="BE784" i="25"/>
  <c r="BF784" i="25" s="1"/>
  <c r="BE785" i="25"/>
  <c r="BF785" i="25" s="1"/>
  <c r="BE786" i="25"/>
  <c r="BF786" i="25" s="1"/>
  <c r="BE787" i="25"/>
  <c r="BF787" i="25" s="1"/>
  <c r="BE788" i="25"/>
  <c r="BF788" i="25" s="1"/>
  <c r="BE789" i="25"/>
  <c r="BF789" i="25" s="1"/>
  <c r="BE790" i="25"/>
  <c r="BF790" i="25" s="1"/>
  <c r="BE791" i="25"/>
  <c r="BF791" i="25" s="1"/>
  <c r="BE792" i="25"/>
  <c r="BF792" i="25" s="1"/>
  <c r="BE793" i="25"/>
  <c r="BF793" i="25" s="1"/>
  <c r="BE794" i="25"/>
  <c r="BF794" i="25" s="1"/>
  <c r="BE795" i="25"/>
  <c r="BF795" i="25" s="1"/>
  <c r="BE796" i="25"/>
  <c r="BF796" i="25" s="1"/>
  <c r="BE797" i="25"/>
  <c r="BF797" i="25" s="1"/>
  <c r="BE798" i="25"/>
  <c r="BF798" i="25" s="1"/>
  <c r="BE799" i="25"/>
  <c r="BF799" i="25" s="1"/>
  <c r="BE800" i="25"/>
  <c r="BF800" i="25" s="1"/>
  <c r="BH728" i="25"/>
  <c r="BM728" i="25" s="1"/>
  <c r="BH729" i="25"/>
  <c r="BM729" i="25" s="1"/>
  <c r="BH730" i="25"/>
  <c r="BM730" i="25" s="1"/>
  <c r="BH731" i="25"/>
  <c r="BM731" i="25" s="1"/>
  <c r="BH732" i="25"/>
  <c r="BM732" i="25" s="1"/>
  <c r="BH733" i="25"/>
  <c r="BM733" i="25" s="1"/>
  <c r="BH734" i="25"/>
  <c r="BM734" i="25" s="1"/>
  <c r="BH735" i="25"/>
  <c r="BM735" i="25" s="1"/>
  <c r="BH736" i="25"/>
  <c r="BM736" i="25" s="1"/>
  <c r="BH737" i="25"/>
  <c r="BM737" i="25" s="1"/>
  <c r="BH738" i="25"/>
  <c r="BM738" i="25" s="1"/>
  <c r="BH739" i="25"/>
  <c r="BM739" i="25" s="1"/>
  <c r="BH740" i="25"/>
  <c r="BM740" i="25" s="1"/>
  <c r="BH741" i="25"/>
  <c r="BM741" i="25" s="1"/>
  <c r="BH742" i="25"/>
  <c r="BM742" i="25" s="1"/>
  <c r="BH743" i="25"/>
  <c r="BM743" i="25" s="1"/>
  <c r="BH744" i="25"/>
  <c r="BM744" i="25" s="1"/>
  <c r="BH745" i="25"/>
  <c r="BM745" i="25" s="1"/>
  <c r="BH746" i="25"/>
  <c r="BM746" i="25" s="1"/>
  <c r="BH747" i="25"/>
  <c r="BM747" i="25" s="1"/>
  <c r="BH748" i="25"/>
  <c r="BM748" i="25" s="1"/>
  <c r="BH749" i="25"/>
  <c r="BM749" i="25" s="1"/>
  <c r="BH750" i="25"/>
  <c r="BM750" i="25" s="1"/>
  <c r="BH751" i="25"/>
  <c r="BM751" i="25" s="1"/>
  <c r="BH752" i="25"/>
  <c r="BM752" i="25" s="1"/>
  <c r="BH753" i="25"/>
  <c r="BM753" i="25" s="1"/>
  <c r="BH754" i="25"/>
  <c r="BM754" i="25" s="1"/>
  <c r="BH755" i="25"/>
  <c r="BM755" i="25" s="1"/>
  <c r="BH756" i="25"/>
  <c r="BM756" i="25" s="1"/>
  <c r="BH757" i="25"/>
  <c r="BM757" i="25" s="1"/>
  <c r="BH758" i="25"/>
  <c r="BM758" i="25" s="1"/>
  <c r="BH759" i="25"/>
  <c r="BM759" i="25" s="1"/>
  <c r="BH760" i="25"/>
  <c r="BM760" i="25" s="1"/>
  <c r="BH761" i="25"/>
  <c r="BM761" i="25" s="1"/>
  <c r="BH762" i="25"/>
  <c r="BM762" i="25" s="1"/>
  <c r="BH763" i="25"/>
  <c r="BM763" i="25" s="1"/>
  <c r="BH764" i="25"/>
  <c r="BM764" i="25" s="1"/>
  <c r="BH765" i="25"/>
  <c r="BM765" i="25" s="1"/>
  <c r="BH766" i="25"/>
  <c r="BM766" i="25" s="1"/>
  <c r="BH767" i="25"/>
  <c r="BM767" i="25" s="1"/>
  <c r="BH768" i="25"/>
  <c r="BM768" i="25" s="1"/>
  <c r="BH769" i="25"/>
  <c r="BM769" i="25" s="1"/>
  <c r="BH770" i="25"/>
  <c r="BM770" i="25" s="1"/>
  <c r="BH771" i="25"/>
  <c r="BM771" i="25" s="1"/>
  <c r="BH772" i="25"/>
  <c r="BM772" i="25" s="1"/>
  <c r="BH773" i="25"/>
  <c r="BM773" i="25" s="1"/>
  <c r="BH774" i="25"/>
  <c r="BM774" i="25" s="1"/>
  <c r="BH775" i="25"/>
  <c r="BM775" i="25" s="1"/>
  <c r="BH776" i="25"/>
  <c r="BM776" i="25" s="1"/>
  <c r="BH777" i="25"/>
  <c r="BM777" i="25" s="1"/>
  <c r="BH778" i="25"/>
  <c r="BH779" i="25"/>
  <c r="BM779" i="25" s="1"/>
  <c r="BH780" i="25"/>
  <c r="BM780" i="25" s="1"/>
  <c r="BH781" i="25"/>
  <c r="BM781" i="25" s="1"/>
  <c r="BH782" i="25"/>
  <c r="BM782" i="25" s="1"/>
  <c r="BH783" i="25"/>
  <c r="BM783" i="25" s="1"/>
  <c r="BH784" i="25"/>
  <c r="BM784" i="25" s="1"/>
  <c r="BH785" i="25"/>
  <c r="BM785" i="25" s="1"/>
  <c r="BH786" i="25"/>
  <c r="BM786" i="25" s="1"/>
  <c r="BH787" i="25"/>
  <c r="BM787" i="25" s="1"/>
  <c r="BH788" i="25"/>
  <c r="BM788" i="25" s="1"/>
  <c r="BH789" i="25"/>
  <c r="BM789" i="25" s="1"/>
  <c r="BH790" i="25"/>
  <c r="BM790" i="25" s="1"/>
  <c r="BH791" i="25"/>
  <c r="BM791" i="25" s="1"/>
  <c r="BH792" i="25"/>
  <c r="BM792" i="25" s="1"/>
  <c r="BH793" i="25"/>
  <c r="BM793" i="25" s="1"/>
  <c r="BH794" i="25"/>
  <c r="BM794" i="25" s="1"/>
  <c r="BH795" i="25"/>
  <c r="BM795" i="25" s="1"/>
  <c r="BH796" i="25"/>
  <c r="BM796" i="25" s="1"/>
  <c r="BH797" i="25"/>
  <c r="BM797" i="25" s="1"/>
  <c r="BH798" i="25"/>
  <c r="BM798" i="25" s="1"/>
  <c r="BH799" i="25"/>
  <c r="BM799" i="25" s="1"/>
  <c r="BH800" i="25"/>
  <c r="BM800" i="25" s="1"/>
  <c r="BI728" i="25"/>
  <c r="BI729" i="25"/>
  <c r="BI730" i="25"/>
  <c r="BI731" i="25"/>
  <c r="BI732" i="25"/>
  <c r="BI733" i="25"/>
  <c r="BI734" i="25"/>
  <c r="BI735" i="25"/>
  <c r="BI736" i="25"/>
  <c r="BI737" i="25"/>
  <c r="BI738" i="25"/>
  <c r="BI739" i="25"/>
  <c r="BI740" i="25"/>
  <c r="BI741" i="25"/>
  <c r="BI742" i="25"/>
  <c r="BI743" i="25"/>
  <c r="BI744" i="25"/>
  <c r="BI745" i="25"/>
  <c r="BI746" i="25"/>
  <c r="BI747" i="25"/>
  <c r="BI748" i="25"/>
  <c r="BI749" i="25"/>
  <c r="BI750" i="25"/>
  <c r="BI751" i="25"/>
  <c r="BI752" i="25"/>
  <c r="BI753" i="25"/>
  <c r="BI754" i="25"/>
  <c r="BI755" i="25"/>
  <c r="BI756" i="25"/>
  <c r="BI757" i="25"/>
  <c r="BI758" i="25"/>
  <c r="BI759" i="25"/>
  <c r="BI760" i="25"/>
  <c r="BI761" i="25"/>
  <c r="BI762" i="25"/>
  <c r="BI763" i="25"/>
  <c r="BI764" i="25"/>
  <c r="BI765" i="25"/>
  <c r="BI766" i="25"/>
  <c r="BI767" i="25"/>
  <c r="BI768" i="25"/>
  <c r="BI769" i="25"/>
  <c r="BI770" i="25"/>
  <c r="BI771" i="25"/>
  <c r="BI772" i="25"/>
  <c r="BI773" i="25"/>
  <c r="BI774" i="25"/>
  <c r="BI775" i="25"/>
  <c r="BI776" i="25"/>
  <c r="BI777" i="25"/>
  <c r="BI778" i="25"/>
  <c r="BI779" i="25"/>
  <c r="BI780" i="25"/>
  <c r="BI781" i="25"/>
  <c r="BI782" i="25"/>
  <c r="BI783" i="25"/>
  <c r="BI784" i="25"/>
  <c r="BI785" i="25"/>
  <c r="BI786" i="25"/>
  <c r="BI787" i="25"/>
  <c r="BI788" i="25"/>
  <c r="BI789" i="25"/>
  <c r="BI790" i="25"/>
  <c r="BI791" i="25"/>
  <c r="BI792" i="25"/>
  <c r="BI793" i="25"/>
  <c r="BI794" i="25"/>
  <c r="BI795" i="25"/>
  <c r="BI796" i="25"/>
  <c r="BI797" i="25"/>
  <c r="BI798" i="25"/>
  <c r="BI799" i="25"/>
  <c r="BI800" i="25"/>
  <c r="BM778" i="25"/>
  <c r="BN728" i="25"/>
  <c r="BN729" i="25"/>
  <c r="BN730" i="25"/>
  <c r="BN731" i="25"/>
  <c r="BN732" i="25"/>
  <c r="BN733" i="25"/>
  <c r="BN734" i="25"/>
  <c r="BN735" i="25"/>
  <c r="BN736" i="25"/>
  <c r="BN737" i="25"/>
  <c r="BN738" i="25"/>
  <c r="BN739" i="25"/>
  <c r="BN740" i="25"/>
  <c r="BN741" i="25"/>
  <c r="BN742" i="25"/>
  <c r="BN743" i="25"/>
  <c r="BN744" i="25"/>
  <c r="BN745" i="25"/>
  <c r="BN746" i="25"/>
  <c r="BN747" i="25"/>
  <c r="BN748" i="25"/>
  <c r="BN749" i="25"/>
  <c r="BN750" i="25"/>
  <c r="BN751" i="25"/>
  <c r="BN752" i="25"/>
  <c r="BN753" i="25"/>
  <c r="BN754" i="25"/>
  <c r="BN755" i="25"/>
  <c r="BN756" i="25"/>
  <c r="BN757" i="25"/>
  <c r="BN758" i="25"/>
  <c r="BN759" i="25"/>
  <c r="BN760" i="25"/>
  <c r="BN761" i="25"/>
  <c r="BN762" i="25"/>
  <c r="BN763" i="25"/>
  <c r="BN764" i="25"/>
  <c r="BN765" i="25"/>
  <c r="BN766" i="25"/>
  <c r="BN767" i="25"/>
  <c r="BN768" i="25"/>
  <c r="BN769" i="25"/>
  <c r="BN770" i="25"/>
  <c r="BN771" i="25"/>
  <c r="BN772" i="25"/>
  <c r="BN773" i="25"/>
  <c r="BN774" i="25"/>
  <c r="BN775" i="25"/>
  <c r="BN776" i="25"/>
  <c r="BN777" i="25"/>
  <c r="BN778" i="25"/>
  <c r="BN779" i="25"/>
  <c r="BN780" i="25"/>
  <c r="BN781" i="25"/>
  <c r="BN782" i="25"/>
  <c r="BN783" i="25"/>
  <c r="BN784" i="25"/>
  <c r="BN785" i="25"/>
  <c r="BN786" i="25"/>
  <c r="BN787" i="25"/>
  <c r="BN788" i="25"/>
  <c r="BN789" i="25"/>
  <c r="BN790" i="25"/>
  <c r="BN791" i="25"/>
  <c r="BN792" i="25"/>
  <c r="BN793" i="25"/>
  <c r="BN794" i="25"/>
  <c r="BN795" i="25"/>
  <c r="BN796" i="25"/>
  <c r="BN797" i="25"/>
  <c r="BN798" i="25"/>
  <c r="BN799" i="25"/>
  <c r="BN800" i="25"/>
  <c r="BO728" i="25"/>
  <c r="BO729" i="25"/>
  <c r="BO730" i="25"/>
  <c r="BO731" i="25"/>
  <c r="BO732" i="25"/>
  <c r="BO733" i="25"/>
  <c r="BO734" i="25"/>
  <c r="BO735" i="25"/>
  <c r="BO736" i="25"/>
  <c r="BO737" i="25"/>
  <c r="BO738" i="25"/>
  <c r="BO739" i="25"/>
  <c r="BO740" i="25"/>
  <c r="BO741" i="25"/>
  <c r="BO742" i="25"/>
  <c r="BO743" i="25"/>
  <c r="BO744" i="25"/>
  <c r="BO745" i="25"/>
  <c r="BO746" i="25"/>
  <c r="BO747" i="25"/>
  <c r="BO748" i="25"/>
  <c r="BO749" i="25"/>
  <c r="BO750" i="25"/>
  <c r="BO751" i="25"/>
  <c r="BO752" i="25"/>
  <c r="BO753" i="25"/>
  <c r="BO754" i="25"/>
  <c r="BO755" i="25"/>
  <c r="BO756" i="25"/>
  <c r="BO757" i="25"/>
  <c r="BO758" i="25"/>
  <c r="BO759" i="25"/>
  <c r="BO760" i="25"/>
  <c r="BO761" i="25"/>
  <c r="BO762" i="25"/>
  <c r="BO763" i="25"/>
  <c r="BO764" i="25"/>
  <c r="BO765" i="25"/>
  <c r="BO766" i="25"/>
  <c r="BO767" i="25"/>
  <c r="BO768" i="25"/>
  <c r="BO769" i="25"/>
  <c r="BO770" i="25"/>
  <c r="BO771" i="25"/>
  <c r="BO772" i="25"/>
  <c r="BO773" i="25"/>
  <c r="BO774" i="25"/>
  <c r="BO775" i="25"/>
  <c r="BO776" i="25"/>
  <c r="BO777" i="25"/>
  <c r="BO778" i="25"/>
  <c r="BO779" i="25"/>
  <c r="BO780" i="25"/>
  <c r="BO781" i="25"/>
  <c r="BO782" i="25"/>
  <c r="BO783" i="25"/>
  <c r="BO784" i="25"/>
  <c r="BO785" i="25"/>
  <c r="BO786" i="25"/>
  <c r="BO787" i="25"/>
  <c r="BO788" i="25"/>
  <c r="BO789" i="25"/>
  <c r="BO790" i="25"/>
  <c r="BO791" i="25"/>
  <c r="BO792" i="25"/>
  <c r="BO793" i="25"/>
  <c r="BO794" i="25"/>
  <c r="BO795" i="25"/>
  <c r="BO796" i="25"/>
  <c r="BO797" i="25"/>
  <c r="BO798" i="25"/>
  <c r="BO799" i="25"/>
  <c r="BO800" i="25"/>
  <c r="BQ728" i="25"/>
  <c r="BQ729" i="25"/>
  <c r="BQ730" i="25"/>
  <c r="BQ731" i="25"/>
  <c r="BQ732" i="25"/>
  <c r="BQ733" i="25"/>
  <c r="BQ734" i="25"/>
  <c r="BQ735" i="25"/>
  <c r="BQ736" i="25"/>
  <c r="BQ737" i="25"/>
  <c r="BQ738" i="25"/>
  <c r="BQ739" i="25"/>
  <c r="BQ740" i="25"/>
  <c r="BQ741" i="25"/>
  <c r="BQ742" i="25"/>
  <c r="BQ743" i="25"/>
  <c r="BQ744" i="25"/>
  <c r="BQ745" i="25"/>
  <c r="BQ746" i="25"/>
  <c r="BQ747" i="25"/>
  <c r="BQ748" i="25"/>
  <c r="BQ749" i="25"/>
  <c r="BQ750" i="25"/>
  <c r="BQ751" i="25"/>
  <c r="BQ752" i="25"/>
  <c r="BQ753" i="25"/>
  <c r="BQ754" i="25"/>
  <c r="BQ755" i="25"/>
  <c r="BQ756" i="25"/>
  <c r="BQ757" i="25"/>
  <c r="BQ758" i="25"/>
  <c r="BQ759" i="25"/>
  <c r="BQ760" i="25"/>
  <c r="BQ761" i="25"/>
  <c r="BQ762" i="25"/>
  <c r="BQ763" i="25"/>
  <c r="BQ764" i="25"/>
  <c r="BQ765" i="25"/>
  <c r="BQ766" i="25"/>
  <c r="BQ767" i="25"/>
  <c r="BQ768" i="25"/>
  <c r="BQ769" i="25"/>
  <c r="BQ770" i="25"/>
  <c r="BQ771" i="25"/>
  <c r="BQ772" i="25"/>
  <c r="BQ773" i="25"/>
  <c r="BQ774" i="25"/>
  <c r="BQ775" i="25"/>
  <c r="BQ776" i="25"/>
  <c r="BQ777" i="25"/>
  <c r="BQ778" i="25"/>
  <c r="BQ779" i="25"/>
  <c r="BQ780" i="25"/>
  <c r="BQ781" i="25"/>
  <c r="BQ782" i="25"/>
  <c r="BQ783" i="25"/>
  <c r="BQ784" i="25"/>
  <c r="BQ785" i="25"/>
  <c r="BQ786" i="25"/>
  <c r="BQ787" i="25"/>
  <c r="BQ788" i="25"/>
  <c r="BQ789" i="25"/>
  <c r="BQ790" i="25"/>
  <c r="BQ791" i="25"/>
  <c r="BQ792" i="25"/>
  <c r="BQ793" i="25"/>
  <c r="BQ794" i="25"/>
  <c r="BQ795" i="25"/>
  <c r="BQ796" i="25"/>
  <c r="BQ797" i="25"/>
  <c r="BQ798" i="25"/>
  <c r="BQ799" i="25"/>
  <c r="BQ800" i="25"/>
  <c r="BR728" i="25"/>
  <c r="BR729" i="25"/>
  <c r="BR730" i="25"/>
  <c r="BR731" i="25"/>
  <c r="BR732" i="25"/>
  <c r="BR733" i="25"/>
  <c r="BR734" i="25"/>
  <c r="BR735" i="25"/>
  <c r="BR736" i="25"/>
  <c r="BR737" i="25"/>
  <c r="BR738" i="25"/>
  <c r="BR739" i="25"/>
  <c r="BR740" i="25"/>
  <c r="BR741" i="25"/>
  <c r="BR742" i="25"/>
  <c r="BR743" i="25"/>
  <c r="BR744" i="25"/>
  <c r="BR745" i="25"/>
  <c r="BR746" i="25"/>
  <c r="BR747" i="25"/>
  <c r="BR748" i="25"/>
  <c r="BR749" i="25"/>
  <c r="BR750" i="25"/>
  <c r="BR751" i="25"/>
  <c r="BR752" i="25"/>
  <c r="BR753" i="25"/>
  <c r="BR754" i="25"/>
  <c r="BR755" i="25"/>
  <c r="BR756" i="25"/>
  <c r="BR757" i="25"/>
  <c r="BR758" i="25"/>
  <c r="BR759" i="25"/>
  <c r="BR760" i="25"/>
  <c r="BR761" i="25"/>
  <c r="BR762" i="25"/>
  <c r="BR763" i="25"/>
  <c r="BR764" i="25"/>
  <c r="BR765" i="25"/>
  <c r="BR766" i="25"/>
  <c r="BR767" i="25"/>
  <c r="BR768" i="25"/>
  <c r="BR769" i="25"/>
  <c r="BR770" i="25"/>
  <c r="BR771" i="25"/>
  <c r="BR772" i="25"/>
  <c r="BR773" i="25"/>
  <c r="BR774" i="25"/>
  <c r="BR775" i="25"/>
  <c r="BR776" i="25"/>
  <c r="BR777" i="25"/>
  <c r="BR778" i="25"/>
  <c r="BR779" i="25"/>
  <c r="BR780" i="25"/>
  <c r="BR781" i="25"/>
  <c r="BR782" i="25"/>
  <c r="BR783" i="25"/>
  <c r="BR784" i="25"/>
  <c r="BR785" i="25"/>
  <c r="BR786" i="25"/>
  <c r="BR787" i="25"/>
  <c r="BR788" i="25"/>
  <c r="BR789" i="25"/>
  <c r="BR790" i="25"/>
  <c r="BR791" i="25"/>
  <c r="BR792" i="25"/>
  <c r="BR793" i="25"/>
  <c r="BR794" i="25"/>
  <c r="BR795" i="25"/>
  <c r="BR796" i="25"/>
  <c r="BR797" i="25"/>
  <c r="BR798" i="25"/>
  <c r="BR799" i="25"/>
  <c r="BR800" i="25"/>
  <c r="BS728" i="25"/>
  <c r="BS729" i="25"/>
  <c r="BS730" i="25"/>
  <c r="BS731" i="25"/>
  <c r="BS732" i="25"/>
  <c r="BS733" i="25"/>
  <c r="BS734" i="25"/>
  <c r="BS735" i="25"/>
  <c r="BS736" i="25"/>
  <c r="BS737" i="25"/>
  <c r="BS738" i="25"/>
  <c r="BS739" i="25"/>
  <c r="BS740" i="25"/>
  <c r="BS741" i="25"/>
  <c r="BS742" i="25"/>
  <c r="BS743" i="25"/>
  <c r="BS744" i="25"/>
  <c r="BS745" i="25"/>
  <c r="BS746" i="25"/>
  <c r="BS747" i="25"/>
  <c r="BS748" i="25"/>
  <c r="BS749" i="25"/>
  <c r="BS750" i="25"/>
  <c r="BS751" i="25"/>
  <c r="BS752" i="25"/>
  <c r="BS753" i="25"/>
  <c r="BS754" i="25"/>
  <c r="BS755" i="25"/>
  <c r="BS756" i="25"/>
  <c r="BS757" i="25"/>
  <c r="BS758" i="25"/>
  <c r="BS759" i="25"/>
  <c r="BS760" i="25"/>
  <c r="BS761" i="25"/>
  <c r="BS762" i="25"/>
  <c r="BS763" i="25"/>
  <c r="BS764" i="25"/>
  <c r="BS765" i="25"/>
  <c r="BS766" i="25"/>
  <c r="BS767" i="25"/>
  <c r="BS768" i="25"/>
  <c r="BS769" i="25"/>
  <c r="BS770" i="25"/>
  <c r="BS771" i="25"/>
  <c r="BS772" i="25"/>
  <c r="BS773" i="25"/>
  <c r="BS774" i="25"/>
  <c r="BS775" i="25"/>
  <c r="BS776" i="25"/>
  <c r="BS777" i="25"/>
  <c r="BS778" i="25"/>
  <c r="BS779" i="25"/>
  <c r="BS780" i="25"/>
  <c r="BS781" i="25"/>
  <c r="BS782" i="25"/>
  <c r="BS783" i="25"/>
  <c r="BS784" i="25"/>
  <c r="BS785" i="25"/>
  <c r="BS786" i="25"/>
  <c r="BS787" i="25"/>
  <c r="BS788" i="25"/>
  <c r="BS789" i="25"/>
  <c r="BS790" i="25"/>
  <c r="BS791" i="25"/>
  <c r="BS792" i="25"/>
  <c r="BS793" i="25"/>
  <c r="BS794" i="25"/>
  <c r="BS795" i="25"/>
  <c r="BS796" i="25"/>
  <c r="BS797" i="25"/>
  <c r="BS798" i="25"/>
  <c r="BS799" i="25"/>
  <c r="BS800" i="25"/>
  <c r="BT728" i="25"/>
  <c r="BT729" i="25"/>
  <c r="BT730" i="25"/>
  <c r="BT731" i="25"/>
  <c r="BT732" i="25"/>
  <c r="BT733" i="25"/>
  <c r="BT734" i="25"/>
  <c r="BT735" i="25"/>
  <c r="BT736" i="25"/>
  <c r="BT737" i="25"/>
  <c r="BT738" i="25"/>
  <c r="BT739" i="25"/>
  <c r="BT740" i="25"/>
  <c r="BT741" i="25"/>
  <c r="BT742" i="25"/>
  <c r="BT743" i="25"/>
  <c r="BT744" i="25"/>
  <c r="BT745" i="25"/>
  <c r="BT746" i="25"/>
  <c r="BT747" i="25"/>
  <c r="BT748" i="25"/>
  <c r="BT749" i="25"/>
  <c r="BT750" i="25"/>
  <c r="BT751" i="25"/>
  <c r="BT752" i="25"/>
  <c r="BT753" i="25"/>
  <c r="BT754" i="25"/>
  <c r="BT755" i="25"/>
  <c r="BT756" i="25"/>
  <c r="BT757" i="25"/>
  <c r="BT758" i="25"/>
  <c r="BT759" i="25"/>
  <c r="BT760" i="25"/>
  <c r="BT761" i="25"/>
  <c r="BT762" i="25"/>
  <c r="BT763" i="25"/>
  <c r="BT764" i="25"/>
  <c r="BT765" i="25"/>
  <c r="BT766" i="25"/>
  <c r="BT767" i="25"/>
  <c r="BT768" i="25"/>
  <c r="BT769" i="25"/>
  <c r="BT770" i="25"/>
  <c r="BT771" i="25"/>
  <c r="BT772" i="25"/>
  <c r="BT773" i="25"/>
  <c r="BT774" i="25"/>
  <c r="BT775" i="25"/>
  <c r="BT776" i="25"/>
  <c r="BT777" i="25"/>
  <c r="BT778" i="25"/>
  <c r="BT779" i="25"/>
  <c r="BT780" i="25"/>
  <c r="BT781" i="25"/>
  <c r="BT782" i="25"/>
  <c r="BT783" i="25"/>
  <c r="BT784" i="25"/>
  <c r="BT785" i="25"/>
  <c r="BT786" i="25"/>
  <c r="BT787" i="25"/>
  <c r="BT788" i="25"/>
  <c r="BT789" i="25"/>
  <c r="BT790" i="25"/>
  <c r="BT791" i="25"/>
  <c r="BT792" i="25"/>
  <c r="BT793" i="25"/>
  <c r="BT794" i="25"/>
  <c r="BT795" i="25"/>
  <c r="BT796" i="25"/>
  <c r="BT797" i="25"/>
  <c r="BT798" i="25"/>
  <c r="BT799" i="25"/>
  <c r="BT800" i="25"/>
  <c r="BU728" i="25"/>
  <c r="BU729" i="25"/>
  <c r="BU730" i="25"/>
  <c r="BU731" i="25"/>
  <c r="BU732" i="25"/>
  <c r="BU733" i="25"/>
  <c r="BU734" i="25"/>
  <c r="BU735" i="25"/>
  <c r="BU736" i="25"/>
  <c r="BU737" i="25"/>
  <c r="BU738" i="25"/>
  <c r="BU739" i="25"/>
  <c r="BU740" i="25"/>
  <c r="BU741" i="25"/>
  <c r="BU742" i="25"/>
  <c r="BU743" i="25"/>
  <c r="BU744" i="25"/>
  <c r="BU745" i="25"/>
  <c r="BU746" i="25"/>
  <c r="BU747" i="25"/>
  <c r="BU748" i="25"/>
  <c r="BU749" i="25"/>
  <c r="BU750" i="25"/>
  <c r="BU751" i="25"/>
  <c r="BU752" i="25"/>
  <c r="BU753" i="25"/>
  <c r="BU754" i="25"/>
  <c r="BU755" i="25"/>
  <c r="BU756" i="25"/>
  <c r="BU757" i="25"/>
  <c r="BU758" i="25"/>
  <c r="BU759" i="25"/>
  <c r="BU760" i="25"/>
  <c r="BU761" i="25"/>
  <c r="BU762" i="25"/>
  <c r="BU763" i="25"/>
  <c r="BU764" i="25"/>
  <c r="BU765" i="25"/>
  <c r="BU766" i="25"/>
  <c r="BU767" i="25"/>
  <c r="BU768" i="25"/>
  <c r="BU769" i="25"/>
  <c r="BU770" i="25"/>
  <c r="BU771" i="25"/>
  <c r="BU772" i="25"/>
  <c r="BU773" i="25"/>
  <c r="BU774" i="25"/>
  <c r="BU775" i="25"/>
  <c r="BU776" i="25"/>
  <c r="BU777" i="25"/>
  <c r="BU778" i="25"/>
  <c r="BU779" i="25"/>
  <c r="BU780" i="25"/>
  <c r="BU781" i="25"/>
  <c r="BU782" i="25"/>
  <c r="BU783" i="25"/>
  <c r="BU784" i="25"/>
  <c r="BU785" i="25"/>
  <c r="BU786" i="25"/>
  <c r="BU787" i="25"/>
  <c r="BU788" i="25"/>
  <c r="BU789" i="25"/>
  <c r="BU790" i="25"/>
  <c r="BU791" i="25"/>
  <c r="BU792" i="25"/>
  <c r="BU793" i="25"/>
  <c r="BU794" i="25"/>
  <c r="BU795" i="25"/>
  <c r="BU796" i="25"/>
  <c r="BU797" i="25"/>
  <c r="BU798" i="25"/>
  <c r="BU799" i="25"/>
  <c r="BU800" i="25"/>
  <c r="BV728" i="25"/>
  <c r="BV729" i="25"/>
  <c r="BV730" i="25"/>
  <c r="BV731" i="25"/>
  <c r="BV732" i="25"/>
  <c r="BV733" i="25"/>
  <c r="BV734" i="25"/>
  <c r="BV735" i="25"/>
  <c r="BV736" i="25"/>
  <c r="BV737" i="25"/>
  <c r="BV738" i="25"/>
  <c r="BV739" i="25"/>
  <c r="BV740" i="25"/>
  <c r="BV741" i="25"/>
  <c r="BV742" i="25"/>
  <c r="BV743" i="25"/>
  <c r="BV744" i="25"/>
  <c r="BV745" i="25"/>
  <c r="BV746" i="25"/>
  <c r="BV747" i="25"/>
  <c r="BV748" i="25"/>
  <c r="BV749" i="25"/>
  <c r="BV750" i="25"/>
  <c r="BV751" i="25"/>
  <c r="BV752" i="25"/>
  <c r="BV753" i="25"/>
  <c r="BV754" i="25"/>
  <c r="BV755" i="25"/>
  <c r="BV756" i="25"/>
  <c r="BV757" i="25"/>
  <c r="BV758" i="25"/>
  <c r="BV759" i="25"/>
  <c r="BV760" i="25"/>
  <c r="BV761" i="25"/>
  <c r="BV762" i="25"/>
  <c r="BV763" i="25"/>
  <c r="BV764" i="25"/>
  <c r="BV765" i="25"/>
  <c r="BV766" i="25"/>
  <c r="BV767" i="25"/>
  <c r="BV768" i="25"/>
  <c r="BV769" i="25"/>
  <c r="BV770" i="25"/>
  <c r="BV771" i="25"/>
  <c r="BV772" i="25"/>
  <c r="BV773" i="25"/>
  <c r="BV774" i="25"/>
  <c r="BV775" i="25"/>
  <c r="BV776" i="25"/>
  <c r="BV777" i="25"/>
  <c r="BV778" i="25"/>
  <c r="BV779" i="25"/>
  <c r="BV780" i="25"/>
  <c r="BV781" i="25"/>
  <c r="BV782" i="25"/>
  <c r="BV783" i="25"/>
  <c r="BV784" i="25"/>
  <c r="BV785" i="25"/>
  <c r="BV786" i="25"/>
  <c r="BV787" i="25"/>
  <c r="BV788" i="25"/>
  <c r="BV789" i="25"/>
  <c r="BV790" i="25"/>
  <c r="BV791" i="25"/>
  <c r="BV792" i="25"/>
  <c r="BV793" i="25"/>
  <c r="BV794" i="25"/>
  <c r="BV795" i="25"/>
  <c r="BV796" i="25"/>
  <c r="BV797" i="25"/>
  <c r="BV798" i="25"/>
  <c r="BV799" i="25"/>
  <c r="BV800" i="25"/>
  <c r="BW728" i="25"/>
  <c r="BW729" i="25"/>
  <c r="BW730" i="25"/>
  <c r="BW731" i="25"/>
  <c r="BW732" i="25"/>
  <c r="BW733" i="25"/>
  <c r="BW734" i="25"/>
  <c r="BW735" i="25"/>
  <c r="BW736" i="25"/>
  <c r="BW737" i="25"/>
  <c r="BW738" i="25"/>
  <c r="BW739" i="25"/>
  <c r="BW740" i="25"/>
  <c r="BW741" i="25"/>
  <c r="BW742" i="25"/>
  <c r="BW743" i="25"/>
  <c r="BW744" i="25"/>
  <c r="BW745" i="25"/>
  <c r="BW746" i="25"/>
  <c r="BW747" i="25"/>
  <c r="BW748" i="25"/>
  <c r="BW749" i="25"/>
  <c r="BW750" i="25"/>
  <c r="BW751" i="25"/>
  <c r="BW752" i="25"/>
  <c r="BW753" i="25"/>
  <c r="BW754" i="25"/>
  <c r="BW755" i="25"/>
  <c r="BW756" i="25"/>
  <c r="BW757" i="25"/>
  <c r="BW758" i="25"/>
  <c r="BW759" i="25"/>
  <c r="BW760" i="25"/>
  <c r="BW761" i="25"/>
  <c r="BW762" i="25"/>
  <c r="BW763" i="25"/>
  <c r="BW764" i="25"/>
  <c r="BW765" i="25"/>
  <c r="BW766" i="25"/>
  <c r="BW767" i="25"/>
  <c r="BW768" i="25"/>
  <c r="BW769" i="25"/>
  <c r="BW770" i="25"/>
  <c r="BW771" i="25"/>
  <c r="BW772" i="25"/>
  <c r="BW773" i="25"/>
  <c r="BW774" i="25"/>
  <c r="BW775" i="25"/>
  <c r="BW776" i="25"/>
  <c r="BW777" i="25"/>
  <c r="BW778" i="25"/>
  <c r="BW779" i="25"/>
  <c r="BW780" i="25"/>
  <c r="BW781" i="25"/>
  <c r="BW782" i="25"/>
  <c r="BW783" i="25"/>
  <c r="BW784" i="25"/>
  <c r="BW785" i="25"/>
  <c r="BW786" i="25"/>
  <c r="BW787" i="25"/>
  <c r="BW788" i="25"/>
  <c r="BW789" i="25"/>
  <c r="BW790" i="25"/>
  <c r="BW791" i="25"/>
  <c r="BW792" i="25"/>
  <c r="BW793" i="25"/>
  <c r="BW794" i="25"/>
  <c r="BW795" i="25"/>
  <c r="BW796" i="25"/>
  <c r="BW797" i="25"/>
  <c r="BW798" i="25"/>
  <c r="BW799" i="25"/>
  <c r="BW800" i="25"/>
  <c r="BX728" i="25"/>
  <c r="BX729" i="25"/>
  <c r="BX730" i="25"/>
  <c r="BX731" i="25"/>
  <c r="BX732" i="25"/>
  <c r="BX733" i="25"/>
  <c r="BX734" i="25"/>
  <c r="BX735" i="25"/>
  <c r="BX736" i="25"/>
  <c r="BX737" i="25"/>
  <c r="BX738" i="25"/>
  <c r="BX739" i="25"/>
  <c r="BX740" i="25"/>
  <c r="BX741" i="25"/>
  <c r="BX742" i="25"/>
  <c r="BX743" i="25"/>
  <c r="BX744" i="25"/>
  <c r="BX745" i="25"/>
  <c r="BX746" i="25"/>
  <c r="BX747" i="25"/>
  <c r="BX748" i="25"/>
  <c r="BX749" i="25"/>
  <c r="BX750" i="25"/>
  <c r="BX751" i="25"/>
  <c r="BX752" i="25"/>
  <c r="BX753" i="25"/>
  <c r="BX754" i="25"/>
  <c r="BX755" i="25"/>
  <c r="BX756" i="25"/>
  <c r="BX757" i="25"/>
  <c r="BX758" i="25"/>
  <c r="BX759" i="25"/>
  <c r="BX760" i="25"/>
  <c r="BX761" i="25"/>
  <c r="BX762" i="25"/>
  <c r="BX763" i="25"/>
  <c r="BX764" i="25"/>
  <c r="BX765" i="25"/>
  <c r="BX766" i="25"/>
  <c r="BX767" i="25"/>
  <c r="BX768" i="25"/>
  <c r="BX769" i="25"/>
  <c r="BX770" i="25"/>
  <c r="BX771" i="25"/>
  <c r="BX772" i="25"/>
  <c r="BX773" i="25"/>
  <c r="BX774" i="25"/>
  <c r="BX775" i="25"/>
  <c r="BX776" i="25"/>
  <c r="BX777" i="25"/>
  <c r="BX778" i="25"/>
  <c r="BX779" i="25"/>
  <c r="BX780" i="25"/>
  <c r="BX781" i="25"/>
  <c r="BX782" i="25"/>
  <c r="BX783" i="25"/>
  <c r="BX784" i="25"/>
  <c r="BX785" i="25"/>
  <c r="BX786" i="25"/>
  <c r="BX787" i="25"/>
  <c r="BX788" i="25"/>
  <c r="BX789" i="25"/>
  <c r="BX790" i="25"/>
  <c r="BX791" i="25"/>
  <c r="BX792" i="25"/>
  <c r="BX793" i="25"/>
  <c r="BX794" i="25"/>
  <c r="BX795" i="25"/>
  <c r="BX796" i="25"/>
  <c r="BX797" i="25"/>
  <c r="BX798" i="25"/>
  <c r="BX799" i="25"/>
  <c r="BX800" i="25"/>
  <c r="G30" i="89"/>
  <c r="G26" i="89"/>
  <c r="G34" i="89"/>
  <c r="G22" i="89"/>
  <c r="G18" i="89"/>
  <c r="G23" i="89" l="1"/>
  <c r="G31" i="89"/>
  <c r="BC750" i="25"/>
  <c r="L26" i="89"/>
  <c r="M26" i="89"/>
  <c r="K26" i="89"/>
  <c r="N26" i="89"/>
  <c r="H26" i="89"/>
  <c r="I26" i="89" s="1"/>
  <c r="O26" i="89"/>
  <c r="J26" i="89"/>
  <c r="K30" i="89"/>
  <c r="L30" i="89"/>
  <c r="O30" i="89"/>
  <c r="J30" i="89"/>
  <c r="M30" i="89"/>
  <c r="N30" i="89"/>
  <c r="H30" i="89"/>
  <c r="I30" i="89" s="1"/>
  <c r="H34" i="89"/>
  <c r="I34" i="89" s="1"/>
  <c r="J34" i="89"/>
  <c r="K34" i="89"/>
  <c r="L34" i="89"/>
  <c r="N34" i="89"/>
  <c r="M34" i="89"/>
  <c r="O34" i="89"/>
  <c r="BG732" i="25"/>
  <c r="BG792" i="25"/>
  <c r="BC790" i="25"/>
  <c r="BG760" i="25"/>
  <c r="BC784" i="25"/>
  <c r="AU765" i="25"/>
  <c r="AX765" i="25" s="1"/>
  <c r="AY765" i="25" s="1"/>
  <c r="BP794" i="25"/>
  <c r="BJ794" i="25" s="1"/>
  <c r="BK794" i="25" s="1"/>
  <c r="BL794" i="25" s="1"/>
  <c r="BP786" i="25"/>
  <c r="BJ786" i="25" s="1"/>
  <c r="BK786" i="25" s="1"/>
  <c r="BL786" i="25" s="1"/>
  <c r="BG772" i="25"/>
  <c r="AU793" i="25"/>
  <c r="AX793" i="25" s="1"/>
  <c r="AY793" i="25" s="1"/>
  <c r="BC738" i="25"/>
  <c r="AV764" i="25"/>
  <c r="AW764" i="25" s="1"/>
  <c r="AZ764" i="25" s="1"/>
  <c r="BP771" i="25"/>
  <c r="BJ771" i="25" s="1"/>
  <c r="BK771" i="25" s="1"/>
  <c r="BL771" i="25" s="1"/>
  <c r="BP760" i="25"/>
  <c r="BJ760" i="25" s="1"/>
  <c r="BK760" i="25" s="1"/>
  <c r="BL760" i="25" s="1"/>
  <c r="BG780" i="25"/>
  <c r="BC751" i="25"/>
  <c r="AU738" i="25"/>
  <c r="AX738" i="25" s="1"/>
  <c r="AY738" i="25" s="1"/>
  <c r="BG764" i="25"/>
  <c r="BC736" i="25"/>
  <c r="AU770" i="25"/>
  <c r="AX770" i="25" s="1"/>
  <c r="AY770" i="25" s="1"/>
  <c r="BC789" i="25"/>
  <c r="AU796" i="25"/>
  <c r="AX796" i="25" s="1"/>
  <c r="AY796" i="25" s="1"/>
  <c r="AU772" i="25"/>
  <c r="AX772" i="25" s="1"/>
  <c r="AY772" i="25" s="1"/>
  <c r="AU791" i="25"/>
  <c r="AX791" i="25" s="1"/>
  <c r="AY791" i="25" s="1"/>
  <c r="AV733" i="25"/>
  <c r="AW733" i="25" s="1"/>
  <c r="AZ733" i="25" s="1"/>
  <c r="BC733" i="25"/>
  <c r="AV783" i="25"/>
  <c r="AW783" i="25" s="1"/>
  <c r="BP756" i="25"/>
  <c r="BJ756" i="25" s="1"/>
  <c r="BK756" i="25" s="1"/>
  <c r="BL756" i="25" s="1"/>
  <c r="BP748" i="25"/>
  <c r="BJ748" i="25" s="1"/>
  <c r="BK748" i="25" s="1"/>
  <c r="BL748" i="25" s="1"/>
  <c r="BP736" i="25"/>
  <c r="BJ736" i="25" s="1"/>
  <c r="BK736" i="25" s="1"/>
  <c r="BL736" i="25" s="1"/>
  <c r="BG741" i="25"/>
  <c r="BP795" i="25"/>
  <c r="BJ795" i="25" s="1"/>
  <c r="BK795" i="25" s="1"/>
  <c r="BL795" i="25" s="1"/>
  <c r="BP787" i="25"/>
  <c r="BJ787" i="25" s="1"/>
  <c r="BK787" i="25" s="1"/>
  <c r="BL787" i="25" s="1"/>
  <c r="AU783" i="25"/>
  <c r="AX783" i="25" s="1"/>
  <c r="AY783" i="25" s="1"/>
  <c r="AT765" i="25"/>
  <c r="AV765" i="25" s="1"/>
  <c r="AW765" i="25" s="1"/>
  <c r="AZ765" i="25" s="1"/>
  <c r="BC739" i="25"/>
  <c r="BP799" i="25"/>
  <c r="BJ799" i="25" s="1"/>
  <c r="BK799" i="25" s="1"/>
  <c r="BL799" i="25" s="1"/>
  <c r="AU732" i="25"/>
  <c r="AX732" i="25" s="1"/>
  <c r="AY732" i="25" s="1"/>
  <c r="AV777" i="25"/>
  <c r="AW777" i="25" s="1"/>
  <c r="AZ777" i="25" s="1"/>
  <c r="BP797" i="25"/>
  <c r="BJ797" i="25" s="1"/>
  <c r="BK797" i="25" s="1"/>
  <c r="BL797" i="25" s="1"/>
  <c r="BP789" i="25"/>
  <c r="BJ789" i="25" s="1"/>
  <c r="BK789" i="25" s="1"/>
  <c r="BL789" i="25" s="1"/>
  <c r="BP782" i="25"/>
  <c r="BJ782" i="25" s="1"/>
  <c r="BK782" i="25" s="1"/>
  <c r="BL782" i="25" s="1"/>
  <c r="BP774" i="25"/>
  <c r="BJ774" i="25" s="1"/>
  <c r="BK774" i="25" s="1"/>
  <c r="BL774" i="25" s="1"/>
  <c r="BP766" i="25"/>
  <c r="BJ766" i="25" s="1"/>
  <c r="BK766" i="25" s="1"/>
  <c r="BL766" i="25" s="1"/>
  <c r="BP758" i="25"/>
  <c r="BJ758" i="25" s="1"/>
  <c r="BK758" i="25" s="1"/>
  <c r="BL758" i="25" s="1"/>
  <c r="BG799" i="25"/>
  <c r="BG759" i="25"/>
  <c r="BG735" i="25"/>
  <c r="AV746" i="25"/>
  <c r="AW746" i="25" s="1"/>
  <c r="AZ746" i="25" s="1"/>
  <c r="AV741" i="25"/>
  <c r="AW741" i="25" s="1"/>
  <c r="AZ741" i="25" s="1"/>
  <c r="BP796" i="25"/>
  <c r="BJ796" i="25" s="1"/>
  <c r="BK796" i="25" s="1"/>
  <c r="BL796" i="25" s="1"/>
  <c r="BG795" i="25"/>
  <c r="BG781" i="25"/>
  <c r="BC748" i="25"/>
  <c r="AU782" i="25"/>
  <c r="AX782" i="25" s="1"/>
  <c r="AY782" i="25" s="1"/>
  <c r="AU730" i="25"/>
  <c r="AX730" i="25" s="1"/>
  <c r="AY730" i="25" s="1"/>
  <c r="AT770" i="25"/>
  <c r="AV770" i="25" s="1"/>
  <c r="AW770" i="25" s="1"/>
  <c r="AZ770" i="25" s="1"/>
  <c r="AU792" i="25"/>
  <c r="AX792" i="25" s="1"/>
  <c r="AY792" i="25" s="1"/>
  <c r="AV773" i="25"/>
  <c r="AW773" i="25" s="1"/>
  <c r="AZ773" i="25" s="1"/>
  <c r="BG791" i="25"/>
  <c r="BG779" i="25"/>
  <c r="BG747" i="25"/>
  <c r="BG731" i="25"/>
  <c r="AV794" i="25"/>
  <c r="AW794" i="25" s="1"/>
  <c r="AZ794" i="25" s="1"/>
  <c r="AV730" i="25"/>
  <c r="AW730" i="25" s="1"/>
  <c r="AZ730" i="25" s="1"/>
  <c r="BP793" i="25"/>
  <c r="BJ793" i="25" s="1"/>
  <c r="BK793" i="25" s="1"/>
  <c r="BL793" i="25" s="1"/>
  <c r="BP785" i="25"/>
  <c r="BJ785" i="25" s="1"/>
  <c r="BK785" i="25" s="1"/>
  <c r="BL785" i="25" s="1"/>
  <c r="BP778" i="25"/>
  <c r="BJ778" i="25" s="1"/>
  <c r="BK778" i="25" s="1"/>
  <c r="BL778" i="25" s="1"/>
  <c r="BP770" i="25"/>
  <c r="BJ770" i="25" s="1"/>
  <c r="BK770" i="25" s="1"/>
  <c r="BL770" i="25" s="1"/>
  <c r="BP762" i="25"/>
  <c r="BJ762" i="25" s="1"/>
  <c r="BK762" i="25" s="1"/>
  <c r="BL762" i="25" s="1"/>
  <c r="BP754" i="25"/>
  <c r="BJ754" i="25" s="1"/>
  <c r="BK754" i="25" s="1"/>
  <c r="BL754" i="25" s="1"/>
  <c r="BP746" i="25"/>
  <c r="BJ746" i="25" s="1"/>
  <c r="BK746" i="25" s="1"/>
  <c r="BL746" i="25" s="1"/>
  <c r="BP741" i="25"/>
  <c r="BJ741" i="25" s="1"/>
  <c r="BK741" i="25" s="1"/>
  <c r="BL741" i="25" s="1"/>
  <c r="BP729" i="25"/>
  <c r="BJ729" i="25" s="1"/>
  <c r="BK729" i="25" s="1"/>
  <c r="BL729" i="25" s="1"/>
  <c r="BG776" i="25"/>
  <c r="BG743" i="25"/>
  <c r="AU757" i="25"/>
  <c r="AX757" i="25" s="1"/>
  <c r="AY757" i="25" s="1"/>
  <c r="AT791" i="25"/>
  <c r="AV791" i="25" s="1"/>
  <c r="AW791" i="25" s="1"/>
  <c r="AZ791" i="25" s="1"/>
  <c r="AU750" i="25"/>
  <c r="AX750" i="25" s="1"/>
  <c r="AY750" i="25" s="1"/>
  <c r="AV732" i="25"/>
  <c r="AW732" i="25" s="1"/>
  <c r="AZ732" i="25" s="1"/>
  <c r="BC763" i="25"/>
  <c r="AU755" i="25"/>
  <c r="AX755" i="25" s="1"/>
  <c r="AY755" i="25" s="1"/>
  <c r="AV750" i="25"/>
  <c r="AW750" i="25" s="1"/>
  <c r="AZ750" i="25" s="1"/>
  <c r="BP775" i="25"/>
  <c r="BJ775" i="25" s="1"/>
  <c r="BK775" i="25" s="1"/>
  <c r="BL775" i="25" s="1"/>
  <c r="BP767" i="25"/>
  <c r="BP759" i="25"/>
  <c r="BJ759" i="25" s="1"/>
  <c r="BK759" i="25" s="1"/>
  <c r="BL759" i="25" s="1"/>
  <c r="BP776" i="25"/>
  <c r="BJ776" i="25" s="1"/>
  <c r="BK776" i="25" s="1"/>
  <c r="BL776" i="25" s="1"/>
  <c r="BP768" i="25"/>
  <c r="BJ768" i="25" s="1"/>
  <c r="BK768" i="25" s="1"/>
  <c r="BL768" i="25" s="1"/>
  <c r="BP752" i="25"/>
  <c r="BJ752" i="25" s="1"/>
  <c r="BK752" i="25" s="1"/>
  <c r="BL752" i="25" s="1"/>
  <c r="BP744" i="25"/>
  <c r="BJ744" i="25" s="1"/>
  <c r="BK744" i="25" s="1"/>
  <c r="BL744" i="25" s="1"/>
  <c r="BC755" i="25"/>
  <c r="AU739" i="25"/>
  <c r="AX739" i="25" s="1"/>
  <c r="AY739" i="25" s="1"/>
  <c r="AV784" i="25"/>
  <c r="AW784" i="25" s="1"/>
  <c r="AZ784" i="25" s="1"/>
  <c r="AU780" i="25"/>
  <c r="AX780" i="25" s="1"/>
  <c r="AY780" i="25" s="1"/>
  <c r="AV772" i="25"/>
  <c r="AW772" i="25" s="1"/>
  <c r="AZ772" i="25" s="1"/>
  <c r="AV756" i="25"/>
  <c r="AW756" i="25" s="1"/>
  <c r="AZ756" i="25" s="1"/>
  <c r="AV778" i="25"/>
  <c r="AW778" i="25" s="1"/>
  <c r="AZ778" i="25" s="1"/>
  <c r="BG798" i="25"/>
  <c r="BG783" i="25"/>
  <c r="BG771" i="25"/>
  <c r="BG757" i="25"/>
  <c r="BC800" i="25"/>
  <c r="BC762" i="25"/>
  <c r="AU751" i="25"/>
  <c r="AX751" i="25" s="1"/>
  <c r="AY751" i="25" s="1"/>
  <c r="AV739" i="25"/>
  <c r="AW739" i="25" s="1"/>
  <c r="AZ739" i="25" s="1"/>
  <c r="AV797" i="25"/>
  <c r="AW797" i="25" s="1"/>
  <c r="AZ797" i="25" s="1"/>
  <c r="BP753" i="25"/>
  <c r="BJ753" i="25" s="1"/>
  <c r="BK753" i="25" s="1"/>
  <c r="BL753" i="25" s="1"/>
  <c r="BP745" i="25"/>
  <c r="BJ745" i="25" s="1"/>
  <c r="BK745" i="25" s="1"/>
  <c r="BL745" i="25" s="1"/>
  <c r="BP740" i="25"/>
  <c r="BJ740" i="25" s="1"/>
  <c r="BK740" i="25" s="1"/>
  <c r="BL740" i="25" s="1"/>
  <c r="BP728" i="25"/>
  <c r="BG796" i="25"/>
  <c r="BG769" i="25"/>
  <c r="BC777" i="25"/>
  <c r="BC761" i="25"/>
  <c r="AZ783" i="25"/>
  <c r="AU789" i="25"/>
  <c r="AX789" i="25" s="1"/>
  <c r="AY789" i="25" s="1"/>
  <c r="AU778" i="25"/>
  <c r="AX778" i="25" s="1"/>
  <c r="AY778" i="25" s="1"/>
  <c r="AU743" i="25"/>
  <c r="AX743" i="25" s="1"/>
  <c r="AY743" i="25" s="1"/>
  <c r="BP749" i="25"/>
  <c r="BJ749" i="25" s="1"/>
  <c r="BK749" i="25" s="1"/>
  <c r="BL749" i="25" s="1"/>
  <c r="BP737" i="25"/>
  <c r="BJ737" i="25" s="1"/>
  <c r="BK737" i="25" s="1"/>
  <c r="BL737" i="25" s="1"/>
  <c r="BP731" i="25"/>
  <c r="BJ731" i="25" s="1"/>
  <c r="BK731" i="25" s="1"/>
  <c r="BL731" i="25" s="1"/>
  <c r="BG765" i="25"/>
  <c r="BG754" i="25"/>
  <c r="BG742" i="25"/>
  <c r="BC773" i="25"/>
  <c r="AU784" i="25"/>
  <c r="AX784" i="25" s="1"/>
  <c r="AY784" i="25" s="1"/>
  <c r="AU773" i="25"/>
  <c r="AX773" i="25" s="1"/>
  <c r="AY773" i="25" s="1"/>
  <c r="AV792" i="25"/>
  <c r="AW792" i="25" s="1"/>
  <c r="AZ792" i="25" s="1"/>
  <c r="AV743" i="25"/>
  <c r="AW743" i="25" s="1"/>
  <c r="AZ743" i="25" s="1"/>
  <c r="AV800" i="25"/>
  <c r="AW800" i="25" s="1"/>
  <c r="AZ800" i="25" s="1"/>
  <c r="AV757" i="25"/>
  <c r="AW757" i="25" s="1"/>
  <c r="AZ757" i="25" s="1"/>
  <c r="AV787" i="25"/>
  <c r="AW787" i="25" s="1"/>
  <c r="AZ787" i="25" s="1"/>
  <c r="AV760" i="25"/>
  <c r="AW760" i="25" s="1"/>
  <c r="AV752" i="25"/>
  <c r="AW752" i="25" s="1"/>
  <c r="AZ752" i="25" s="1"/>
  <c r="AU744" i="25"/>
  <c r="AX744" i="25" s="1"/>
  <c r="AY744" i="25" s="1"/>
  <c r="AV734" i="25"/>
  <c r="AW734" i="25" s="1"/>
  <c r="AZ734" i="25" s="1"/>
  <c r="AV799" i="25"/>
  <c r="AW799" i="25" s="1"/>
  <c r="AZ799" i="25" s="1"/>
  <c r="BP750" i="25"/>
  <c r="BJ750" i="25" s="1"/>
  <c r="BK750" i="25" s="1"/>
  <c r="BL750" i="25" s="1"/>
  <c r="BP738" i="25"/>
  <c r="BJ738" i="25" s="1"/>
  <c r="BK738" i="25" s="1"/>
  <c r="BL738" i="25" s="1"/>
  <c r="BP732" i="25"/>
  <c r="BJ732" i="25" s="1"/>
  <c r="BK732" i="25" s="1"/>
  <c r="BL732" i="25" s="1"/>
  <c r="BP798" i="25"/>
  <c r="BJ798" i="25" s="1"/>
  <c r="BK798" i="25" s="1"/>
  <c r="BL798" i="25" s="1"/>
  <c r="BP790" i="25"/>
  <c r="BJ790" i="25" s="1"/>
  <c r="BK790" i="25" s="1"/>
  <c r="BL790" i="25" s="1"/>
  <c r="BP779" i="25"/>
  <c r="BJ779" i="25" s="1"/>
  <c r="BK779" i="25" s="1"/>
  <c r="BL779" i="25" s="1"/>
  <c r="BP763" i="25"/>
  <c r="BJ763" i="25" s="1"/>
  <c r="BK763" i="25" s="1"/>
  <c r="BL763" i="25" s="1"/>
  <c r="BG730" i="25"/>
  <c r="BC782" i="25"/>
  <c r="AU800" i="25"/>
  <c r="AX800" i="25" s="1"/>
  <c r="AY800" i="25" s="1"/>
  <c r="AV798" i="25"/>
  <c r="AW798" i="25" s="1"/>
  <c r="AZ798" i="25" s="1"/>
  <c r="AV793" i="25"/>
  <c r="AW793" i="25" s="1"/>
  <c r="AZ793" i="25" s="1"/>
  <c r="AV785" i="25"/>
  <c r="AW785" i="25" s="1"/>
  <c r="AZ785" i="25" s="1"/>
  <c r="AU774" i="25"/>
  <c r="AX774" i="25" s="1"/>
  <c r="AY774" i="25" s="1"/>
  <c r="AU766" i="25"/>
  <c r="AX766" i="25" s="1"/>
  <c r="AY766" i="25" s="1"/>
  <c r="BG749" i="25"/>
  <c r="BG729" i="25"/>
  <c r="BC770" i="25"/>
  <c r="AU799" i="25"/>
  <c r="AX799" i="25" s="1"/>
  <c r="AY799" i="25" s="1"/>
  <c r="AU733" i="25"/>
  <c r="AX733" i="25" s="1"/>
  <c r="AY733" i="25" s="1"/>
  <c r="BP791" i="25"/>
  <c r="BJ791" i="25" s="1"/>
  <c r="BK791" i="25" s="1"/>
  <c r="BL791" i="25" s="1"/>
  <c r="BP783" i="25"/>
  <c r="BJ783" i="25" s="1"/>
  <c r="BK783" i="25" s="1"/>
  <c r="BL783" i="25" s="1"/>
  <c r="BP780" i="25"/>
  <c r="BJ780" i="25" s="1"/>
  <c r="BK780" i="25" s="1"/>
  <c r="BL780" i="25" s="1"/>
  <c r="BP772" i="25"/>
  <c r="BJ772" i="25" s="1"/>
  <c r="BK772" i="25" s="1"/>
  <c r="BL772" i="25" s="1"/>
  <c r="BP764" i="25"/>
  <c r="BJ764" i="25" s="1"/>
  <c r="BK764" i="25" s="1"/>
  <c r="BL764" i="25" s="1"/>
  <c r="BG788" i="25"/>
  <c r="BG737" i="25"/>
  <c r="AV751" i="25"/>
  <c r="AW751" i="25" s="1"/>
  <c r="AZ751" i="25" s="1"/>
  <c r="AV766" i="25"/>
  <c r="AW766" i="25" s="1"/>
  <c r="AZ766" i="25" s="1"/>
  <c r="N18" i="89"/>
  <c r="M18" i="89"/>
  <c r="O18" i="89"/>
  <c r="L18" i="89"/>
  <c r="K18" i="89"/>
  <c r="J18" i="89"/>
  <c r="H18" i="89"/>
  <c r="I18" i="89" s="1"/>
  <c r="H22" i="89"/>
  <c r="I22" i="89" s="1"/>
  <c r="J22" i="89"/>
  <c r="K22" i="89"/>
  <c r="L22" i="89"/>
  <c r="M22" i="89"/>
  <c r="N22" i="89"/>
  <c r="O22" i="89"/>
  <c r="BP788" i="25"/>
  <c r="BJ788" i="25" s="1"/>
  <c r="BK788" i="25" s="1"/>
  <c r="BL788" i="25" s="1"/>
  <c r="BP781" i="25"/>
  <c r="BJ781" i="25" s="1"/>
  <c r="BK781" i="25" s="1"/>
  <c r="BL781" i="25" s="1"/>
  <c r="BP777" i="25"/>
  <c r="BJ777" i="25" s="1"/>
  <c r="BK777" i="25" s="1"/>
  <c r="BL777" i="25" s="1"/>
  <c r="BP769" i="25"/>
  <c r="BJ769" i="25" s="1"/>
  <c r="BK769" i="25" s="1"/>
  <c r="BL769" i="25" s="1"/>
  <c r="BP761" i="25"/>
  <c r="BJ761" i="25" s="1"/>
  <c r="BK761" i="25" s="1"/>
  <c r="BL761" i="25" s="1"/>
  <c r="BP755" i="25"/>
  <c r="BJ755" i="25" s="1"/>
  <c r="BK755" i="25" s="1"/>
  <c r="BL755" i="25" s="1"/>
  <c r="BP747" i="25"/>
  <c r="BJ747" i="25" s="1"/>
  <c r="BK747" i="25" s="1"/>
  <c r="BL747" i="25" s="1"/>
  <c r="BP742" i="25"/>
  <c r="BJ742" i="25" s="1"/>
  <c r="BK742" i="25" s="1"/>
  <c r="BL742" i="25" s="1"/>
  <c r="BP735" i="25"/>
  <c r="BJ735" i="25" s="1"/>
  <c r="BK735" i="25" s="1"/>
  <c r="BL735" i="25" s="1"/>
  <c r="BP730" i="25"/>
  <c r="BJ730" i="25" s="1"/>
  <c r="BK730" i="25" s="1"/>
  <c r="BL730" i="25" s="1"/>
  <c r="BG767" i="25"/>
  <c r="BC786" i="25"/>
  <c r="AU781" i="25"/>
  <c r="AX781" i="25" s="1"/>
  <c r="AY781" i="25" s="1"/>
  <c r="AU769" i="25"/>
  <c r="AX769" i="25" s="1"/>
  <c r="AY769" i="25" s="1"/>
  <c r="AV758" i="25"/>
  <c r="AW758" i="25" s="1"/>
  <c r="AZ758" i="25" s="1"/>
  <c r="AR774" i="25"/>
  <c r="AV774" i="25" s="1"/>
  <c r="AW774" i="25" s="1"/>
  <c r="AZ774" i="25" s="1"/>
  <c r="BG728" i="25"/>
  <c r="BC745" i="25"/>
  <c r="AU785" i="25"/>
  <c r="AX785" i="25" s="1"/>
  <c r="AY785" i="25" s="1"/>
  <c r="BG753" i="25"/>
  <c r="AU752" i="25"/>
  <c r="AX752" i="25" s="1"/>
  <c r="AY752" i="25" s="1"/>
  <c r="AU734" i="25"/>
  <c r="AX734" i="25" s="1"/>
  <c r="AY734" i="25" s="1"/>
  <c r="AV738" i="25"/>
  <c r="AW738" i="25" s="1"/>
  <c r="AZ738" i="25" s="1"/>
  <c r="AR744" i="25"/>
  <c r="AV744" i="25" s="1"/>
  <c r="AW744" i="25" s="1"/>
  <c r="AZ744" i="25" s="1"/>
  <c r="BJ767" i="25"/>
  <c r="BK767" i="25" s="1"/>
  <c r="BL767" i="25" s="1"/>
  <c r="BJ728" i="25"/>
  <c r="BK728" i="25" s="1"/>
  <c r="BL728" i="25" s="1"/>
  <c r="BP734" i="25"/>
  <c r="BJ734" i="25" s="1"/>
  <c r="BK734" i="25" s="1"/>
  <c r="BL734" i="25" s="1"/>
  <c r="BG775" i="25"/>
  <c r="BC794" i="25"/>
  <c r="AU758" i="25"/>
  <c r="AX758" i="25" s="1"/>
  <c r="AY758" i="25" s="1"/>
  <c r="AV789" i="25"/>
  <c r="AW789" i="25" s="1"/>
  <c r="AZ789" i="25" s="1"/>
  <c r="AV748" i="25"/>
  <c r="AW748" i="25" s="1"/>
  <c r="AZ748" i="25" s="1"/>
  <c r="AV790" i="25"/>
  <c r="AW790" i="25" s="1"/>
  <c r="AZ790" i="25" s="1"/>
  <c r="AV796" i="25"/>
  <c r="AW796" i="25" s="1"/>
  <c r="AZ796" i="25" s="1"/>
  <c r="AV755" i="25"/>
  <c r="AW755" i="25" s="1"/>
  <c r="AZ755" i="25" s="1"/>
  <c r="AU797" i="25"/>
  <c r="AX797" i="25" s="1"/>
  <c r="AY797" i="25" s="1"/>
  <c r="AV782" i="25"/>
  <c r="AW782" i="25" s="1"/>
  <c r="AZ782" i="25" s="1"/>
  <c r="AV736" i="25"/>
  <c r="AW736" i="25" s="1"/>
  <c r="AZ736" i="25" s="1"/>
  <c r="BP800" i="25"/>
  <c r="BJ800" i="25" s="1"/>
  <c r="BK800" i="25" s="1"/>
  <c r="BL800" i="25" s="1"/>
  <c r="BP792" i="25"/>
  <c r="BJ792" i="25" s="1"/>
  <c r="BK792" i="25" s="1"/>
  <c r="BL792" i="25" s="1"/>
  <c r="BP784" i="25"/>
  <c r="BJ784" i="25" s="1"/>
  <c r="BK784" i="25" s="1"/>
  <c r="BL784" i="25" s="1"/>
  <c r="BP773" i="25"/>
  <c r="BJ773" i="25" s="1"/>
  <c r="BK773" i="25" s="1"/>
  <c r="BL773" i="25" s="1"/>
  <c r="BP765" i="25"/>
  <c r="BJ765" i="25" s="1"/>
  <c r="BK765" i="25" s="1"/>
  <c r="BL765" i="25" s="1"/>
  <c r="BP757" i="25"/>
  <c r="BJ757" i="25" s="1"/>
  <c r="BK757" i="25" s="1"/>
  <c r="BL757" i="25" s="1"/>
  <c r="BP751" i="25"/>
  <c r="BJ751" i="25" s="1"/>
  <c r="BK751" i="25" s="1"/>
  <c r="BL751" i="25" s="1"/>
  <c r="BP743" i="25"/>
  <c r="BJ743" i="25" s="1"/>
  <c r="BK743" i="25" s="1"/>
  <c r="BL743" i="25" s="1"/>
  <c r="BP739" i="25"/>
  <c r="BJ739" i="25" s="1"/>
  <c r="BK739" i="25" s="1"/>
  <c r="BL739" i="25" s="1"/>
  <c r="BP733" i="25"/>
  <c r="BJ733" i="25" s="1"/>
  <c r="BK733" i="25" s="1"/>
  <c r="BL733" i="25" s="1"/>
  <c r="AZ760" i="25"/>
  <c r="AU798" i="25"/>
  <c r="AX798" i="25" s="1"/>
  <c r="AY798" i="25" s="1"/>
  <c r="AU747" i="25"/>
  <c r="AX747" i="25" s="1"/>
  <c r="AY747" i="25" s="1"/>
  <c r="BG740" i="25"/>
  <c r="AV768" i="25"/>
  <c r="AW768" i="25" s="1"/>
  <c r="AZ768" i="25" s="1"/>
  <c r="AV795" i="25"/>
  <c r="AW795" i="25" s="1"/>
  <c r="AZ795" i="25" s="1"/>
  <c r="AV776" i="25"/>
  <c r="AW776" i="25" s="1"/>
  <c r="AZ776" i="25" s="1"/>
  <c r="AV754" i="25"/>
  <c r="AW754" i="25" s="1"/>
  <c r="AZ754" i="25" s="1"/>
  <c r="AV729" i="25"/>
  <c r="AW729" i="25" s="1"/>
  <c r="AZ729" i="25" s="1"/>
  <c r="BC768" i="25"/>
  <c r="BG787" i="25"/>
  <c r="BG746" i="25"/>
  <c r="AR786" i="25"/>
  <c r="AV786" i="25" s="1"/>
  <c r="AW786" i="25" s="1"/>
  <c r="AZ786" i="25" s="1"/>
  <c r="AU786" i="25"/>
  <c r="AX786" i="25" s="1"/>
  <c r="AY786" i="25" s="1"/>
  <c r="AR775" i="25"/>
  <c r="AV775" i="25" s="1"/>
  <c r="AW775" i="25" s="1"/>
  <c r="AZ775" i="25" s="1"/>
  <c r="AU775" i="25"/>
  <c r="AX775" i="25" s="1"/>
  <c r="AY775" i="25" s="1"/>
  <c r="AR767" i="25"/>
  <c r="AV767" i="25" s="1"/>
  <c r="AW767" i="25" s="1"/>
  <c r="AZ767" i="25" s="1"/>
  <c r="AU767" i="25"/>
  <c r="AX767" i="25" s="1"/>
  <c r="AY767" i="25" s="1"/>
  <c r="AR759" i="25"/>
  <c r="AV759" i="25" s="1"/>
  <c r="AW759" i="25" s="1"/>
  <c r="AZ759" i="25" s="1"/>
  <c r="AU759" i="25"/>
  <c r="AX759" i="25" s="1"/>
  <c r="AY759" i="25" s="1"/>
  <c r="AR753" i="25"/>
  <c r="AV753" i="25" s="1"/>
  <c r="AW753" i="25" s="1"/>
  <c r="AZ753" i="25" s="1"/>
  <c r="AU753" i="25"/>
  <c r="AX753" i="25" s="1"/>
  <c r="AY753" i="25" s="1"/>
  <c r="AR745" i="25"/>
  <c r="AV745" i="25" s="1"/>
  <c r="AW745" i="25" s="1"/>
  <c r="AZ745" i="25" s="1"/>
  <c r="AU745" i="25"/>
  <c r="AX745" i="25" s="1"/>
  <c r="AY745" i="25" s="1"/>
  <c r="AR740" i="25"/>
  <c r="AV740" i="25" s="1"/>
  <c r="AW740" i="25" s="1"/>
  <c r="AZ740" i="25" s="1"/>
  <c r="AU740" i="25"/>
  <c r="AX740" i="25" s="1"/>
  <c r="AY740" i="25" s="1"/>
  <c r="AR728" i="25"/>
  <c r="AV728" i="25" s="1"/>
  <c r="AW728" i="25" s="1"/>
  <c r="AZ728" i="25" s="1"/>
  <c r="AU728" i="25"/>
  <c r="AX728" i="25" s="1"/>
  <c r="AY728" i="25" s="1"/>
  <c r="BC793" i="25"/>
  <c r="BG793" i="25"/>
  <c r="BC785" i="25"/>
  <c r="BG785" i="25"/>
  <c r="BG774" i="25"/>
  <c r="BG766" i="25"/>
  <c r="BG758" i="25"/>
  <c r="BG752" i="25"/>
  <c r="BG744" i="25"/>
  <c r="BG734" i="25"/>
  <c r="BC797" i="25"/>
  <c r="BC756" i="25"/>
  <c r="AU737" i="25"/>
  <c r="AX737" i="25" s="1"/>
  <c r="AY737" i="25" s="1"/>
  <c r="AV737" i="25"/>
  <c r="AW737" i="25" s="1"/>
  <c r="AZ737" i="25" s="1"/>
  <c r="AU790" i="25"/>
  <c r="AX790" i="25" s="1"/>
  <c r="AY790" i="25" s="1"/>
  <c r="AU779" i="25"/>
  <c r="AX779" i="25" s="1"/>
  <c r="AY779" i="25" s="1"/>
  <c r="AT779" i="25"/>
  <c r="AV779" i="25" s="1"/>
  <c r="AW779" i="25" s="1"/>
  <c r="AZ779" i="25" s="1"/>
  <c r="AU771" i="25"/>
  <c r="AX771" i="25" s="1"/>
  <c r="AY771" i="25" s="1"/>
  <c r="AT771" i="25"/>
  <c r="AV771" i="25" s="1"/>
  <c r="AW771" i="25" s="1"/>
  <c r="AZ771" i="25" s="1"/>
  <c r="AT763" i="25"/>
  <c r="AV763" i="25" s="1"/>
  <c r="AW763" i="25" s="1"/>
  <c r="AZ763" i="25" s="1"/>
  <c r="AU763" i="25"/>
  <c r="AX763" i="25" s="1"/>
  <c r="AY763" i="25" s="1"/>
  <c r="AU749" i="25"/>
  <c r="AX749" i="25" s="1"/>
  <c r="AY749" i="25" s="1"/>
  <c r="AT749" i="25"/>
  <c r="AV749" i="25" s="1"/>
  <c r="AW749" i="25" s="1"/>
  <c r="AZ749" i="25" s="1"/>
  <c r="AU731" i="25"/>
  <c r="AX731" i="25" s="1"/>
  <c r="AY731" i="25" s="1"/>
  <c r="AT731" i="25"/>
  <c r="AV731" i="25" s="1"/>
  <c r="AW731" i="25" s="1"/>
  <c r="AZ731" i="25" s="1"/>
  <c r="AV762" i="25"/>
  <c r="AW762" i="25" s="1"/>
  <c r="AZ762" i="25" s="1"/>
  <c r="BG778" i="25"/>
  <c r="AU788" i="25"/>
  <c r="AX788" i="25" s="1"/>
  <c r="AY788" i="25" s="1"/>
  <c r="AU764" i="25"/>
  <c r="AX764" i="25" s="1"/>
  <c r="AY764" i="25" s="1"/>
  <c r="AU735" i="25"/>
  <c r="AX735" i="25" s="1"/>
  <c r="AY735" i="25" s="1"/>
  <c r="AU762" i="25"/>
  <c r="AX762" i="25" s="1"/>
  <c r="AY762" i="25" s="1"/>
  <c r="AU756" i="25"/>
  <c r="AX756" i="25" s="1"/>
  <c r="AY756" i="25" s="1"/>
  <c r="AU748" i="25"/>
  <c r="AX748" i="25" s="1"/>
  <c r="AY748" i="25" s="1"/>
  <c r="AU736" i="25"/>
  <c r="AX736" i="25" s="1"/>
  <c r="AY736" i="25" s="1"/>
  <c r="AT780" i="25"/>
  <c r="AV780" i="25" s="1"/>
  <c r="AW780" i="25" s="1"/>
  <c r="AZ780" i="25" s="1"/>
  <c r="AV781" i="25"/>
  <c r="AW781" i="25" s="1"/>
  <c r="AZ781" i="25" s="1"/>
  <c r="AV735" i="25"/>
  <c r="AW735" i="25" s="1"/>
  <c r="AZ735" i="25" s="1"/>
  <c r="AU794" i="25"/>
  <c r="AX794" i="25" s="1"/>
  <c r="AY794" i="25" s="1"/>
  <c r="AU761" i="25"/>
  <c r="AX761" i="25" s="1"/>
  <c r="AY761" i="25" s="1"/>
  <c r="AU742" i="25"/>
  <c r="AX742" i="25" s="1"/>
  <c r="AY742" i="25" s="1"/>
  <c r="AU795" i="25"/>
  <c r="AX795" i="25" s="1"/>
  <c r="AY795" i="25" s="1"/>
  <c r="AU787" i="25"/>
  <c r="AX787" i="25" s="1"/>
  <c r="AY787" i="25" s="1"/>
  <c r="AU776" i="25"/>
  <c r="AX776" i="25" s="1"/>
  <c r="AY776" i="25" s="1"/>
  <c r="AU768" i="25"/>
  <c r="AX768" i="25" s="1"/>
  <c r="AY768" i="25" s="1"/>
  <c r="AU760" i="25"/>
  <c r="AX760" i="25" s="1"/>
  <c r="AY760" i="25" s="1"/>
  <c r="AU754" i="25"/>
  <c r="AX754" i="25" s="1"/>
  <c r="AY754" i="25" s="1"/>
  <c r="AU746" i="25"/>
  <c r="AX746" i="25" s="1"/>
  <c r="AY746" i="25" s="1"/>
  <c r="AU741" i="25"/>
  <c r="AX741" i="25" s="1"/>
  <c r="AY741" i="25" s="1"/>
  <c r="AU729" i="25"/>
  <c r="AX729" i="25" s="1"/>
  <c r="AY729" i="25" s="1"/>
  <c r="AV761" i="25"/>
  <c r="AW761" i="25" s="1"/>
  <c r="AZ761" i="25" s="1"/>
  <c r="AV742" i="25"/>
  <c r="AW742" i="25" s="1"/>
  <c r="AZ742" i="25" s="1"/>
  <c r="AU777" i="25"/>
  <c r="AX777" i="25" s="1"/>
  <c r="AY777" i="25" s="1"/>
  <c r="AV788" i="25"/>
  <c r="AW788" i="25" s="1"/>
  <c r="AZ788" i="25" s="1"/>
  <c r="AV769" i="25"/>
  <c r="AW769" i="25" s="1"/>
  <c r="AZ769" i="25" s="1"/>
  <c r="AV747" i="25"/>
  <c r="AW747" i="25" s="1"/>
  <c r="AZ747" i="25" s="1"/>
  <c r="AR490" i="25"/>
  <c r="AR492" i="25"/>
  <c r="AR493" i="25"/>
  <c r="AR494" i="25"/>
  <c r="AR495" i="25"/>
  <c r="AR498" i="25"/>
  <c r="AR500" i="25"/>
  <c r="AR501" i="25"/>
  <c r="AR510" i="25"/>
  <c r="AR511" i="25"/>
  <c r="AR512" i="25"/>
  <c r="AR514" i="25"/>
  <c r="AR516" i="25"/>
  <c r="AR517" i="25"/>
  <c r="AR518" i="25"/>
  <c r="AR519" i="25"/>
  <c r="AR520" i="25"/>
  <c r="AR522" i="25"/>
  <c r="AR524" i="25"/>
  <c r="AR525" i="25"/>
  <c r="AR526" i="25"/>
  <c r="AR527" i="25"/>
  <c r="AR528" i="25"/>
  <c r="AR530" i="25"/>
  <c r="AR532" i="25"/>
  <c r="AR533" i="25"/>
  <c r="AR534" i="25"/>
  <c r="AR535" i="25"/>
  <c r="AR536" i="25"/>
  <c r="AR540" i="25"/>
  <c r="AR541" i="25"/>
  <c r="AR546" i="25"/>
  <c r="AR547" i="25"/>
  <c r="AR548" i="25"/>
  <c r="AR550" i="25"/>
  <c r="AR552" i="25"/>
  <c r="AR553" i="25"/>
  <c r="AR554" i="25"/>
  <c r="AR555" i="25"/>
  <c r="AR559" i="25"/>
  <c r="AR560" i="25"/>
  <c r="AR561" i="25"/>
  <c r="AR562" i="25"/>
  <c r="AR563" i="25"/>
  <c r="AR565" i="25"/>
  <c r="AR567" i="25"/>
  <c r="AR568" i="25"/>
  <c r="AR569" i="25"/>
  <c r="AR570" i="25"/>
  <c r="AR571" i="25"/>
  <c r="AR573" i="25"/>
  <c r="AR577" i="25"/>
  <c r="AR579" i="25"/>
  <c r="AR583" i="25"/>
  <c r="AR584" i="25"/>
  <c r="AR585" i="25"/>
  <c r="AR586" i="25"/>
  <c r="AR589" i="25"/>
  <c r="AR591" i="25"/>
  <c r="AR593" i="25"/>
  <c r="AR594" i="25"/>
  <c r="AR595" i="25"/>
  <c r="AR599" i="25"/>
  <c r="AR600" i="25"/>
  <c r="AR601" i="25"/>
  <c r="AR602" i="25"/>
  <c r="AR603" i="25"/>
  <c r="AR605" i="25"/>
  <c r="AR607" i="25"/>
  <c r="AR608" i="25"/>
  <c r="AR609" i="25"/>
  <c r="AR610" i="25"/>
  <c r="AR611" i="25"/>
  <c r="AR613" i="25"/>
  <c r="AR615" i="25"/>
  <c r="AR619" i="25"/>
  <c r="AR620" i="25"/>
  <c r="AR621" i="25"/>
  <c r="AR622" i="25"/>
  <c r="AR623" i="25"/>
  <c r="AR625" i="25"/>
  <c r="AR628" i="25"/>
  <c r="AR629" i="25"/>
  <c r="AR630" i="25"/>
  <c r="AR631" i="25"/>
  <c r="AR635" i="25"/>
  <c r="AR643" i="25"/>
  <c r="AR644" i="25"/>
  <c r="AR645" i="25"/>
  <c r="AR646" i="25"/>
  <c r="AR647" i="25"/>
  <c r="AR649" i="25"/>
  <c r="AR651" i="25"/>
  <c r="AR652" i="25"/>
  <c r="AR653" i="25"/>
  <c r="AR654" i="25"/>
  <c r="AR655" i="25"/>
  <c r="AR657" i="25"/>
  <c r="AR659" i="25"/>
  <c r="AR660" i="25"/>
  <c r="AR661" i="25"/>
  <c r="AR662" i="25"/>
  <c r="AR665" i="25"/>
  <c r="AR666" i="25"/>
  <c r="AR667" i="25"/>
  <c r="AR669" i="25"/>
  <c r="AR670" i="25"/>
  <c r="AR671" i="25"/>
  <c r="AR673" i="25"/>
  <c r="AR675" i="25"/>
  <c r="AR676" i="25"/>
  <c r="AR677" i="25"/>
  <c r="AR678" i="25"/>
  <c r="AR679" i="25"/>
  <c r="AR683" i="25"/>
  <c r="AR684" i="25"/>
  <c r="AR685" i="25"/>
  <c r="AR686" i="25"/>
  <c r="AR687" i="25"/>
  <c r="AR689" i="25"/>
  <c r="AR690" i="25"/>
  <c r="AR691" i="25"/>
  <c r="AR692" i="25"/>
  <c r="AR695" i="25"/>
  <c r="AR698" i="25"/>
  <c r="AR504" i="25"/>
  <c r="AR694" i="25"/>
  <c r="AR696" i="25"/>
  <c r="AR503" i="25"/>
  <c r="AR491" i="25"/>
  <c r="AR499" i="25"/>
  <c r="AR515" i="25"/>
  <c r="AR523" i="25"/>
  <c r="AR531" i="25"/>
  <c r="AR539" i="25"/>
  <c r="AR544" i="25"/>
  <c r="AR545" i="25"/>
  <c r="AR551" i="25"/>
  <c r="AR558" i="25"/>
  <c r="AR566" i="25"/>
  <c r="AR574" i="25"/>
  <c r="AR575" i="25"/>
  <c r="AR576" i="25"/>
  <c r="AR578" i="25"/>
  <c r="AR582" i="25"/>
  <c r="AR590" i="25"/>
  <c r="AR592" i="25"/>
  <c r="AR598" i="25"/>
  <c r="AR606" i="25"/>
  <c r="AR614" i="25"/>
  <c r="AR618" i="25"/>
  <c r="AR626" i="25"/>
  <c r="AR627" i="25"/>
  <c r="AR634" i="25"/>
  <c r="AR636" i="25"/>
  <c r="AR642" i="25"/>
  <c r="AR650" i="25"/>
  <c r="AR658" i="25"/>
  <c r="AR668" i="25"/>
  <c r="AR674" i="25"/>
  <c r="AR682" i="25"/>
  <c r="AR509" i="25"/>
  <c r="AS490" i="25"/>
  <c r="AS491" i="25"/>
  <c r="AU491" i="25" s="1"/>
  <c r="AX491" i="25" s="1"/>
  <c r="AY491" i="25" s="1"/>
  <c r="AS492" i="25"/>
  <c r="AT492" i="25" s="1"/>
  <c r="AS493" i="25"/>
  <c r="AT493" i="25" s="1"/>
  <c r="AS494" i="25"/>
  <c r="AS495" i="25"/>
  <c r="AT495" i="25" s="1"/>
  <c r="AS496" i="25"/>
  <c r="AT496" i="25" s="1"/>
  <c r="AS497" i="25"/>
  <c r="AT497" i="25" s="1"/>
  <c r="AS498" i="25"/>
  <c r="AS499" i="25"/>
  <c r="AU499" i="25" s="1"/>
  <c r="AX499" i="25" s="1"/>
  <c r="AY499" i="25" s="1"/>
  <c r="AS500" i="25"/>
  <c r="AS501" i="25"/>
  <c r="AS510" i="25"/>
  <c r="AS511" i="25"/>
  <c r="AT511" i="25" s="1"/>
  <c r="AS512" i="25"/>
  <c r="AS513" i="25"/>
  <c r="AT513" i="25" s="1"/>
  <c r="AS514" i="25"/>
  <c r="AT514" i="25" s="1"/>
  <c r="AS515" i="25"/>
  <c r="AS516" i="25"/>
  <c r="AT516" i="25" s="1"/>
  <c r="AS517" i="25"/>
  <c r="AT517" i="25" s="1"/>
  <c r="AS518" i="25"/>
  <c r="AS519" i="25"/>
  <c r="AT519" i="25" s="1"/>
  <c r="AS520" i="25"/>
  <c r="AS521" i="25"/>
  <c r="AT521" i="25" s="1"/>
  <c r="AS522" i="25"/>
  <c r="AT522" i="25" s="1"/>
  <c r="AS523" i="25"/>
  <c r="AS524" i="25"/>
  <c r="AT524" i="25" s="1"/>
  <c r="AS525" i="25"/>
  <c r="AS526" i="25"/>
  <c r="AS527" i="25"/>
  <c r="AT527" i="25" s="1"/>
  <c r="AS528" i="25"/>
  <c r="AT528" i="25" s="1"/>
  <c r="AS529" i="25"/>
  <c r="AT529" i="25" s="1"/>
  <c r="AS530" i="25"/>
  <c r="AT530" i="25" s="1"/>
  <c r="AS531" i="25"/>
  <c r="AS532" i="25"/>
  <c r="AT532" i="25" s="1"/>
  <c r="AS533" i="25"/>
  <c r="AT533" i="25" s="1"/>
  <c r="AS534" i="25"/>
  <c r="AS535" i="25"/>
  <c r="AT535" i="25" s="1"/>
  <c r="AS536" i="25"/>
  <c r="AS537" i="25"/>
  <c r="AT537" i="25" s="1"/>
  <c r="AS538" i="25"/>
  <c r="AT538" i="25" s="1"/>
  <c r="AS539" i="25"/>
  <c r="AS540" i="25"/>
  <c r="AS541" i="25"/>
  <c r="AS542" i="25"/>
  <c r="AT542" i="25" s="1"/>
  <c r="AS543" i="25"/>
  <c r="AT543" i="25" s="1"/>
  <c r="AS544" i="25"/>
  <c r="AS545" i="25"/>
  <c r="AT545" i="25" s="1"/>
  <c r="AS546" i="25"/>
  <c r="AS547" i="25"/>
  <c r="AT547" i="25" s="1"/>
  <c r="AS548" i="25"/>
  <c r="AS549" i="25"/>
  <c r="AT549" i="25" s="1"/>
  <c r="AS550" i="25"/>
  <c r="AT550" i="25" s="1"/>
  <c r="AS551" i="25"/>
  <c r="AS552" i="25"/>
  <c r="AT552" i="25" s="1"/>
  <c r="AS553" i="25"/>
  <c r="AT553" i="25" s="1"/>
  <c r="AS554" i="25"/>
  <c r="AS555" i="25"/>
  <c r="AT555" i="25" s="1"/>
  <c r="AS556" i="25"/>
  <c r="AT556" i="25" s="1"/>
  <c r="AS557" i="25"/>
  <c r="AT557" i="25" s="1"/>
  <c r="AS558" i="25"/>
  <c r="AS559" i="25"/>
  <c r="AT559" i="25" s="1"/>
  <c r="AS560" i="25"/>
  <c r="AT560" i="25" s="1"/>
  <c r="AS561" i="25"/>
  <c r="AS562" i="25"/>
  <c r="AT562" i="25" s="1"/>
  <c r="AS563" i="25"/>
  <c r="AS564" i="25"/>
  <c r="AT564" i="25" s="1"/>
  <c r="AS565" i="25"/>
  <c r="AT565" i="25" s="1"/>
  <c r="AS566" i="25"/>
  <c r="AS567" i="25"/>
  <c r="AT567" i="25" s="1"/>
  <c r="AS568" i="25"/>
  <c r="AT568" i="25" s="1"/>
  <c r="AS569" i="25"/>
  <c r="AS570" i="25"/>
  <c r="AT570" i="25" s="1"/>
  <c r="AS571" i="25"/>
  <c r="AS572" i="25"/>
  <c r="AT572" i="25" s="1"/>
  <c r="AS573" i="25"/>
  <c r="AT573" i="25" s="1"/>
  <c r="AS574" i="25"/>
  <c r="AS575" i="25"/>
  <c r="AS576" i="25"/>
  <c r="AS577" i="25"/>
  <c r="AS578" i="25"/>
  <c r="AT578" i="25" s="1"/>
  <c r="AS579" i="25"/>
  <c r="AS580" i="25"/>
  <c r="AT580" i="25" s="1"/>
  <c r="AS581" i="25"/>
  <c r="AT581" i="25" s="1"/>
  <c r="AS582" i="25"/>
  <c r="AS583" i="25"/>
  <c r="AT583" i="25" s="1"/>
  <c r="AS584" i="25"/>
  <c r="AS585" i="25"/>
  <c r="AS586" i="25"/>
  <c r="AT586" i="25" s="1"/>
  <c r="AS587" i="25"/>
  <c r="AT587" i="25" s="1"/>
  <c r="AS588" i="25"/>
  <c r="AT588" i="25" s="1"/>
  <c r="AS589" i="25"/>
  <c r="AT589" i="25" s="1"/>
  <c r="AS590" i="25"/>
  <c r="AS591" i="25"/>
  <c r="AS592" i="25"/>
  <c r="AS593" i="25"/>
  <c r="AS594" i="25"/>
  <c r="AT594" i="25" s="1"/>
  <c r="AS595" i="25"/>
  <c r="AS596" i="25"/>
  <c r="AT596" i="25" s="1"/>
  <c r="AS597" i="25"/>
  <c r="AT597" i="25" s="1"/>
  <c r="AS598" i="25"/>
  <c r="AS599" i="25"/>
  <c r="AS600" i="25"/>
  <c r="AT600" i="25" s="1"/>
  <c r="AS601" i="25"/>
  <c r="AS602" i="25"/>
  <c r="AT602" i="25" s="1"/>
  <c r="AS603" i="25"/>
  <c r="AS604" i="25"/>
  <c r="AT604" i="25" s="1"/>
  <c r="AS605" i="25"/>
  <c r="AT605" i="25" s="1"/>
  <c r="AS606" i="25"/>
  <c r="AS607" i="25"/>
  <c r="AT607" i="25" s="1"/>
  <c r="AS608" i="25"/>
  <c r="AT608" i="25" s="1"/>
  <c r="AS609" i="25"/>
  <c r="AS610" i="25"/>
  <c r="AS611" i="25"/>
  <c r="AT611" i="25" s="1"/>
  <c r="AS612" i="25"/>
  <c r="AT612" i="25" s="1"/>
  <c r="AS613" i="25"/>
  <c r="AT613" i="25" s="1"/>
  <c r="AS614" i="25"/>
  <c r="AS615" i="25"/>
  <c r="AS616" i="25"/>
  <c r="AT616" i="25" s="1"/>
  <c r="AS617" i="25"/>
  <c r="AT617" i="25" s="1"/>
  <c r="AS618" i="25"/>
  <c r="AS619" i="25"/>
  <c r="AT619" i="25" s="1"/>
  <c r="AS620" i="25"/>
  <c r="AS621" i="25"/>
  <c r="AT621" i="25" s="1"/>
  <c r="AS622" i="25"/>
  <c r="AT622" i="25" s="1"/>
  <c r="AS623" i="25"/>
  <c r="AS624" i="25"/>
  <c r="AT624" i="25" s="1"/>
  <c r="AS625" i="25"/>
  <c r="AT625" i="25" s="1"/>
  <c r="AS626" i="25"/>
  <c r="AS627" i="25"/>
  <c r="AT627" i="25" s="1"/>
  <c r="AS628" i="25"/>
  <c r="AT628" i="25" s="1"/>
  <c r="AS629" i="25"/>
  <c r="AS630" i="25"/>
  <c r="AT630" i="25" s="1"/>
  <c r="AS631" i="25"/>
  <c r="AS632" i="25"/>
  <c r="AT632" i="25" s="1"/>
  <c r="AS633" i="25"/>
  <c r="AT633" i="25" s="1"/>
  <c r="AS634" i="25"/>
  <c r="AS635" i="25"/>
  <c r="AT635" i="25" s="1"/>
  <c r="AS636" i="25"/>
  <c r="AT636" i="25" s="1"/>
  <c r="AS642" i="25"/>
  <c r="AS643" i="25"/>
  <c r="AS644" i="25"/>
  <c r="AT644" i="25" s="1"/>
  <c r="AS645" i="25"/>
  <c r="AS646" i="25"/>
  <c r="AS647" i="25"/>
  <c r="AS648" i="25"/>
  <c r="AT648" i="25" s="1"/>
  <c r="AS649" i="25"/>
  <c r="AT649" i="25" s="1"/>
  <c r="AS650" i="25"/>
  <c r="AS651" i="25"/>
  <c r="AT651" i="25" s="1"/>
  <c r="AS652" i="25"/>
  <c r="AT652" i="25" s="1"/>
  <c r="AS653" i="25"/>
  <c r="AS654" i="25"/>
  <c r="AS655" i="25"/>
  <c r="AS656" i="25"/>
  <c r="AT656" i="25" s="1"/>
  <c r="AS657" i="25"/>
  <c r="AT657" i="25" s="1"/>
  <c r="AS658" i="25"/>
  <c r="AS659" i="25"/>
  <c r="AT659" i="25" s="1"/>
  <c r="AS660" i="25"/>
  <c r="AT660" i="25" s="1"/>
  <c r="AS661" i="25"/>
  <c r="AS662" i="25"/>
  <c r="AT662" i="25" s="1"/>
  <c r="AS663" i="25"/>
  <c r="AT663" i="25" s="1"/>
  <c r="AS664" i="25"/>
  <c r="AT664" i="25" s="1"/>
  <c r="AS665" i="25"/>
  <c r="AT665" i="25" s="1"/>
  <c r="AS666" i="25"/>
  <c r="AS667" i="25"/>
  <c r="AT667" i="25" s="1"/>
  <c r="AS668" i="25"/>
  <c r="AT668" i="25" s="1"/>
  <c r="AS669" i="25"/>
  <c r="AS670" i="25"/>
  <c r="AS671" i="25"/>
  <c r="AS672" i="25"/>
  <c r="AT672" i="25" s="1"/>
  <c r="AS673" i="25"/>
  <c r="AT673" i="25" s="1"/>
  <c r="AS674" i="25"/>
  <c r="AS675" i="25"/>
  <c r="AT675" i="25" s="1"/>
  <c r="AS676" i="25"/>
  <c r="AT676" i="25" s="1"/>
  <c r="AS677" i="25"/>
  <c r="AS678" i="25"/>
  <c r="AT678" i="25" s="1"/>
  <c r="AS679" i="25"/>
  <c r="AS680" i="25"/>
  <c r="AT680" i="25" s="1"/>
  <c r="AS681" i="25"/>
  <c r="AT681" i="25" s="1"/>
  <c r="AS682" i="25"/>
  <c r="AS683" i="25"/>
  <c r="AS684" i="25"/>
  <c r="AT684" i="25" s="1"/>
  <c r="AS685" i="25"/>
  <c r="AS686" i="25"/>
  <c r="AT686" i="25" s="1"/>
  <c r="AS687" i="25"/>
  <c r="AS688" i="25"/>
  <c r="AT688" i="25" s="1"/>
  <c r="AS689" i="25"/>
  <c r="AT689" i="25" s="1"/>
  <c r="AS690" i="25"/>
  <c r="AS691" i="25"/>
  <c r="AT691" i="25" s="1"/>
  <c r="AS692" i="25"/>
  <c r="AT692" i="25" s="1"/>
  <c r="AS695" i="25"/>
  <c r="AS698" i="25"/>
  <c r="AT698" i="25" s="1"/>
  <c r="AS504" i="25"/>
  <c r="AT504" i="25" s="1"/>
  <c r="AS505" i="25"/>
  <c r="AT505" i="25" s="1"/>
  <c r="AS694" i="25"/>
  <c r="AT694" i="25" s="1"/>
  <c r="AS509" i="25"/>
  <c r="AS696" i="25"/>
  <c r="AT696" i="25" s="1"/>
  <c r="AS503" i="25"/>
  <c r="AT503" i="25" s="1"/>
  <c r="BA490" i="25"/>
  <c r="BA491" i="25"/>
  <c r="BA492" i="25"/>
  <c r="BA493" i="25"/>
  <c r="BA494" i="25"/>
  <c r="BA495" i="25"/>
  <c r="BA496" i="25"/>
  <c r="BA497" i="25"/>
  <c r="BA498" i="25"/>
  <c r="BA499" i="25"/>
  <c r="BA500" i="25"/>
  <c r="BA501" i="25"/>
  <c r="BA510" i="25"/>
  <c r="BA511" i="25"/>
  <c r="BA512" i="25"/>
  <c r="BA513" i="25"/>
  <c r="BA514" i="25"/>
  <c r="BA515" i="25"/>
  <c r="BA516" i="25"/>
  <c r="BA517" i="25"/>
  <c r="BA518" i="25"/>
  <c r="BA519" i="25"/>
  <c r="BA520" i="25"/>
  <c r="BA521" i="25"/>
  <c r="BA522" i="25"/>
  <c r="BA523" i="25"/>
  <c r="BA524" i="25"/>
  <c r="BA525" i="25"/>
  <c r="BA526" i="25"/>
  <c r="BA527" i="25"/>
  <c r="BA528" i="25"/>
  <c r="BA529" i="25"/>
  <c r="BA530" i="25"/>
  <c r="BA531" i="25"/>
  <c r="BA532" i="25"/>
  <c r="BA533" i="25"/>
  <c r="BA534" i="25"/>
  <c r="BA535" i="25"/>
  <c r="BA536" i="25"/>
  <c r="BA537" i="25"/>
  <c r="BA538" i="25"/>
  <c r="BA539" i="25"/>
  <c r="BA540" i="25"/>
  <c r="BA541" i="25"/>
  <c r="BA542" i="25"/>
  <c r="BA543" i="25"/>
  <c r="BA544" i="25"/>
  <c r="BA545" i="25"/>
  <c r="BA546" i="25"/>
  <c r="BA547" i="25"/>
  <c r="BA548" i="25"/>
  <c r="BA549" i="25"/>
  <c r="BA550" i="25"/>
  <c r="BA551" i="25"/>
  <c r="BA552" i="25"/>
  <c r="BA553" i="25"/>
  <c r="BA554" i="25"/>
  <c r="BA555" i="25"/>
  <c r="BA556" i="25"/>
  <c r="BA557" i="25"/>
  <c r="BA558" i="25"/>
  <c r="BA559" i="25"/>
  <c r="BA560" i="25"/>
  <c r="BA561" i="25"/>
  <c r="BA562" i="25"/>
  <c r="BA563" i="25"/>
  <c r="BA564" i="25"/>
  <c r="BA565" i="25"/>
  <c r="BA566" i="25"/>
  <c r="BA567" i="25"/>
  <c r="BA568" i="25"/>
  <c r="BA569" i="25"/>
  <c r="BA570" i="25"/>
  <c r="BA571" i="25"/>
  <c r="BA572" i="25"/>
  <c r="BA573" i="25"/>
  <c r="BA574" i="25"/>
  <c r="BA575" i="25"/>
  <c r="BA576" i="25"/>
  <c r="BA577" i="25"/>
  <c r="BA578" i="25"/>
  <c r="BA579" i="25"/>
  <c r="BA580" i="25"/>
  <c r="BA581" i="25"/>
  <c r="BA582" i="25"/>
  <c r="BA583" i="25"/>
  <c r="BA584" i="25"/>
  <c r="BA585" i="25"/>
  <c r="BA586" i="25"/>
  <c r="BA587" i="25"/>
  <c r="BA588" i="25"/>
  <c r="BA589" i="25"/>
  <c r="BA590" i="25"/>
  <c r="BA591" i="25"/>
  <c r="BA592" i="25"/>
  <c r="BA593" i="25"/>
  <c r="BA594" i="25"/>
  <c r="BA595" i="25"/>
  <c r="BA596" i="25"/>
  <c r="BA597" i="25"/>
  <c r="BA598" i="25"/>
  <c r="BA599" i="25"/>
  <c r="BA600" i="25"/>
  <c r="BA601" i="25"/>
  <c r="BA602" i="25"/>
  <c r="BA603" i="25"/>
  <c r="BA604" i="25"/>
  <c r="BA605" i="25"/>
  <c r="BA606" i="25"/>
  <c r="BA607" i="25"/>
  <c r="BA608" i="25"/>
  <c r="BA609" i="25"/>
  <c r="BA610" i="25"/>
  <c r="BA611" i="25"/>
  <c r="BA612" i="25"/>
  <c r="BA613" i="25"/>
  <c r="BA614" i="25"/>
  <c r="BA615" i="25"/>
  <c r="BA616" i="25"/>
  <c r="BA617" i="25"/>
  <c r="BA618" i="25"/>
  <c r="BA619" i="25"/>
  <c r="BA620" i="25"/>
  <c r="BA621" i="25"/>
  <c r="BA622" i="25"/>
  <c r="BA623" i="25"/>
  <c r="BA624" i="25"/>
  <c r="BA625" i="25"/>
  <c r="BA626" i="25"/>
  <c r="BA627" i="25"/>
  <c r="BA628" i="25"/>
  <c r="BA629" i="25"/>
  <c r="BA630" i="25"/>
  <c r="BA631" i="25"/>
  <c r="BA632" i="25"/>
  <c r="BA633" i="25"/>
  <c r="BA634" i="25"/>
  <c r="BA635" i="25"/>
  <c r="BA636" i="25"/>
  <c r="BA642" i="25"/>
  <c r="BA643" i="25"/>
  <c r="BA644" i="25"/>
  <c r="BA645" i="25"/>
  <c r="BA646" i="25"/>
  <c r="BA647" i="25"/>
  <c r="BA648" i="25"/>
  <c r="BA649" i="25"/>
  <c r="BA650" i="25"/>
  <c r="BA651" i="25"/>
  <c r="BA652" i="25"/>
  <c r="BA653" i="25"/>
  <c r="BA654" i="25"/>
  <c r="BA655" i="25"/>
  <c r="BA656" i="25"/>
  <c r="BA657" i="25"/>
  <c r="BA658" i="25"/>
  <c r="BA659" i="25"/>
  <c r="BA660" i="25"/>
  <c r="BA661" i="25"/>
  <c r="BA662" i="25"/>
  <c r="BA663" i="25"/>
  <c r="BA664" i="25"/>
  <c r="BA665" i="25"/>
  <c r="BA666" i="25"/>
  <c r="BA667" i="25"/>
  <c r="BA668" i="25"/>
  <c r="BA669" i="25"/>
  <c r="BA670" i="25"/>
  <c r="BA671" i="25"/>
  <c r="BA672" i="25"/>
  <c r="BA673" i="25"/>
  <c r="BA674" i="25"/>
  <c r="BA675" i="25"/>
  <c r="BA676" i="25"/>
  <c r="BA677" i="25"/>
  <c r="BA678" i="25"/>
  <c r="BA679" i="25"/>
  <c r="BA680" i="25"/>
  <c r="BA681" i="25"/>
  <c r="BA682" i="25"/>
  <c r="BA683" i="25"/>
  <c r="BA684" i="25"/>
  <c r="BA685" i="25"/>
  <c r="BA686" i="25"/>
  <c r="BA687" i="25"/>
  <c r="BA688" i="25"/>
  <c r="BA689" i="25"/>
  <c r="BA690" i="25"/>
  <c r="BA691" i="25"/>
  <c r="BA692" i="25"/>
  <c r="BA695" i="25"/>
  <c r="BA698" i="25"/>
  <c r="BA504" i="25"/>
  <c r="BA505" i="25"/>
  <c r="BA694" i="25"/>
  <c r="BA509" i="25"/>
  <c r="BA696" i="25"/>
  <c r="BA503" i="25"/>
  <c r="BB490" i="25"/>
  <c r="BC490" i="25" s="1"/>
  <c r="BB491" i="25"/>
  <c r="BC491" i="25" s="1"/>
  <c r="BB492" i="25"/>
  <c r="BC492" i="25" s="1"/>
  <c r="BB493" i="25"/>
  <c r="BB494" i="25"/>
  <c r="BG494" i="25" s="1"/>
  <c r="BB495" i="25"/>
  <c r="BB496" i="25"/>
  <c r="BC496" i="25" s="1"/>
  <c r="BB497" i="25"/>
  <c r="BG497" i="25" s="1"/>
  <c r="BB498" i="25"/>
  <c r="BC498" i="25" s="1"/>
  <c r="BB499" i="25"/>
  <c r="BG499" i="25" s="1"/>
  <c r="BB500" i="25"/>
  <c r="BG500" i="25" s="1"/>
  <c r="BB501" i="25"/>
  <c r="BB510" i="25"/>
  <c r="BC510" i="25" s="1"/>
  <c r="BB511" i="25"/>
  <c r="BG511" i="25" s="1"/>
  <c r="BB512" i="25"/>
  <c r="BG512" i="25" s="1"/>
  <c r="BB513" i="25"/>
  <c r="BG513" i="25" s="1"/>
  <c r="BB514" i="25"/>
  <c r="BC514" i="25" s="1"/>
  <c r="BB515" i="25"/>
  <c r="BC515" i="25" s="1"/>
  <c r="BB516" i="25"/>
  <c r="BC516" i="25" s="1"/>
  <c r="BB517" i="25"/>
  <c r="BB518" i="25"/>
  <c r="BG518" i="25" s="1"/>
  <c r="BB519" i="25"/>
  <c r="BB520" i="25"/>
  <c r="BC520" i="25" s="1"/>
  <c r="BB521" i="25"/>
  <c r="BC521" i="25" s="1"/>
  <c r="BB522" i="25"/>
  <c r="BC522" i="25" s="1"/>
  <c r="BB523" i="25"/>
  <c r="BC523" i="25" s="1"/>
  <c r="BB524" i="25"/>
  <c r="BG524" i="25" s="1"/>
  <c r="BB525" i="25"/>
  <c r="BG525" i="25" s="1"/>
  <c r="BB526" i="25"/>
  <c r="BC526" i="25" s="1"/>
  <c r="BB527" i="25"/>
  <c r="BB528" i="25"/>
  <c r="BC528" i="25" s="1"/>
  <c r="BB529" i="25"/>
  <c r="BC529" i="25" s="1"/>
  <c r="BB530" i="25"/>
  <c r="BC530" i="25" s="1"/>
  <c r="BB531" i="25"/>
  <c r="BC531" i="25" s="1"/>
  <c r="BB532" i="25"/>
  <c r="BC532" i="25" s="1"/>
  <c r="BB533" i="25"/>
  <c r="BB534" i="25"/>
  <c r="BG534" i="25" s="1"/>
  <c r="BB535" i="25"/>
  <c r="BG535" i="25" s="1"/>
  <c r="BB536" i="25"/>
  <c r="BC536" i="25" s="1"/>
  <c r="BB537" i="25"/>
  <c r="BC537" i="25" s="1"/>
  <c r="BB538" i="25"/>
  <c r="BC538" i="25" s="1"/>
  <c r="BB539" i="25"/>
  <c r="BC539" i="25" s="1"/>
  <c r="BB540" i="25"/>
  <c r="BB541" i="25"/>
  <c r="BC541" i="25" s="1"/>
  <c r="BB542" i="25"/>
  <c r="BC542" i="25" s="1"/>
  <c r="BB543" i="25"/>
  <c r="BC543" i="25" s="1"/>
  <c r="BB544" i="25"/>
  <c r="BC544" i="25" s="1"/>
  <c r="BB545" i="25"/>
  <c r="BB546" i="25"/>
  <c r="BC546" i="25" s="1"/>
  <c r="BB547" i="25"/>
  <c r="BG547" i="25" s="1"/>
  <c r="BB548" i="25"/>
  <c r="BC548" i="25" s="1"/>
  <c r="BB549" i="25"/>
  <c r="BC549" i="25" s="1"/>
  <c r="BB550" i="25"/>
  <c r="BC550" i="25" s="1"/>
  <c r="BB551" i="25"/>
  <c r="BC551" i="25" s="1"/>
  <c r="BB552" i="25"/>
  <c r="BC552" i="25" s="1"/>
  <c r="BB553" i="25"/>
  <c r="BB554" i="25"/>
  <c r="BC554" i="25" s="1"/>
  <c r="BB555" i="25"/>
  <c r="BC555" i="25" s="1"/>
  <c r="BB556" i="25"/>
  <c r="BC556" i="25" s="1"/>
  <c r="BB557" i="25"/>
  <c r="BC557" i="25" s="1"/>
  <c r="BB558" i="25"/>
  <c r="BC558" i="25" s="1"/>
  <c r="BB559" i="25"/>
  <c r="BC559" i="25" s="1"/>
  <c r="BB560" i="25"/>
  <c r="BB561" i="25"/>
  <c r="BC561" i="25" s="1"/>
  <c r="BB562" i="25"/>
  <c r="BC562" i="25" s="1"/>
  <c r="BB563" i="25"/>
  <c r="BC563" i="25" s="1"/>
  <c r="BB564" i="25"/>
  <c r="BC564" i="25" s="1"/>
  <c r="BB565" i="25"/>
  <c r="BC565" i="25" s="1"/>
  <c r="BB566" i="25"/>
  <c r="BC566" i="25" s="1"/>
  <c r="BB567" i="25"/>
  <c r="BC567" i="25" s="1"/>
  <c r="BB568" i="25"/>
  <c r="BB569" i="25"/>
  <c r="BG569" i="25" s="1"/>
  <c r="BB570" i="25"/>
  <c r="BB571" i="25"/>
  <c r="BC571" i="25" s="1"/>
  <c r="BB572" i="25"/>
  <c r="BG572" i="25" s="1"/>
  <c r="BB573" i="25"/>
  <c r="BC573" i="25" s="1"/>
  <c r="BB574" i="25"/>
  <c r="BC574" i="25" s="1"/>
  <c r="BB575" i="25"/>
  <c r="BG575" i="25" s="1"/>
  <c r="BB576" i="25"/>
  <c r="BB577" i="25"/>
  <c r="BC577" i="25" s="1"/>
  <c r="BB578" i="25"/>
  <c r="BG578" i="25" s="1"/>
  <c r="BB579" i="25"/>
  <c r="BC579" i="25" s="1"/>
  <c r="BB580" i="25"/>
  <c r="BC580" i="25" s="1"/>
  <c r="BB581" i="25"/>
  <c r="BC581" i="25" s="1"/>
  <c r="BB582" i="25"/>
  <c r="BC582" i="25" s="1"/>
  <c r="BB583" i="25"/>
  <c r="BG583" i="25" s="1"/>
  <c r="BB584" i="25"/>
  <c r="BG584" i="25" s="1"/>
  <c r="BB585" i="25"/>
  <c r="BG585" i="25" s="1"/>
  <c r="BB586" i="25"/>
  <c r="BB587" i="25"/>
  <c r="BC587" i="25" s="1"/>
  <c r="BB588" i="25"/>
  <c r="BG588" i="25" s="1"/>
  <c r="BB589" i="25"/>
  <c r="BC589" i="25" s="1"/>
  <c r="BB590" i="25"/>
  <c r="BC590" i="25" s="1"/>
  <c r="BB591" i="25"/>
  <c r="BC591" i="25" s="1"/>
  <c r="BB592" i="25"/>
  <c r="BB593" i="25"/>
  <c r="BC593" i="25" s="1"/>
  <c r="BB594" i="25"/>
  <c r="BG594" i="25" s="1"/>
  <c r="BB595" i="25"/>
  <c r="BC595" i="25" s="1"/>
  <c r="BB596" i="25"/>
  <c r="BC596" i="25" s="1"/>
  <c r="BB597" i="25"/>
  <c r="BC597" i="25" s="1"/>
  <c r="BB598" i="25"/>
  <c r="BC598" i="25" s="1"/>
  <c r="BB599" i="25"/>
  <c r="BG599" i="25" s="1"/>
  <c r="BB600" i="25"/>
  <c r="BB601" i="25"/>
  <c r="BG601" i="25" s="1"/>
  <c r="BB602" i="25"/>
  <c r="BC602" i="25" s="1"/>
  <c r="BB603" i="25"/>
  <c r="BC603" i="25" s="1"/>
  <c r="BB604" i="25"/>
  <c r="BC604" i="25" s="1"/>
  <c r="BB605" i="25"/>
  <c r="BC605" i="25" s="1"/>
  <c r="BB606" i="25"/>
  <c r="BC606" i="25" s="1"/>
  <c r="BB607" i="25"/>
  <c r="BC607" i="25" s="1"/>
  <c r="BB608" i="25"/>
  <c r="BB609" i="25"/>
  <c r="BC609" i="25" s="1"/>
  <c r="BB610" i="25"/>
  <c r="BB611" i="25"/>
  <c r="BC611" i="25" s="1"/>
  <c r="BB612" i="25"/>
  <c r="BG612" i="25" s="1"/>
  <c r="BB613" i="25"/>
  <c r="BC613" i="25" s="1"/>
  <c r="BB614" i="25"/>
  <c r="BC614" i="25" s="1"/>
  <c r="BB615" i="25"/>
  <c r="BC615" i="25" s="1"/>
  <c r="BB616" i="25"/>
  <c r="BC616" i="25" s="1"/>
  <c r="BB617" i="25"/>
  <c r="BC617" i="25" s="1"/>
  <c r="BB618" i="25"/>
  <c r="BC618" i="25" s="1"/>
  <c r="BB619" i="25"/>
  <c r="BC619" i="25" s="1"/>
  <c r="BB620" i="25"/>
  <c r="BB621" i="25"/>
  <c r="BG621" i="25" s="1"/>
  <c r="BB622" i="25"/>
  <c r="BB623" i="25"/>
  <c r="BC623" i="25" s="1"/>
  <c r="BB624" i="25"/>
  <c r="BC624" i="25" s="1"/>
  <c r="BB625" i="25"/>
  <c r="BC625" i="25" s="1"/>
  <c r="BB626" i="25"/>
  <c r="BC626" i="25" s="1"/>
  <c r="BB627" i="25"/>
  <c r="BG627" i="25" s="1"/>
  <c r="BB628" i="25"/>
  <c r="BB629" i="25"/>
  <c r="BG629" i="25" s="1"/>
  <c r="BB630" i="25"/>
  <c r="BC630" i="25" s="1"/>
  <c r="BB631" i="25"/>
  <c r="BC631" i="25" s="1"/>
  <c r="BB632" i="25"/>
  <c r="BG632" i="25" s="1"/>
  <c r="BB633" i="25"/>
  <c r="BC633" i="25" s="1"/>
  <c r="BB634" i="25"/>
  <c r="BC634" i="25" s="1"/>
  <c r="BB635" i="25"/>
  <c r="BC635" i="25" s="1"/>
  <c r="BB636" i="25"/>
  <c r="BB642" i="25"/>
  <c r="BC642" i="25" s="1"/>
  <c r="BB643" i="25"/>
  <c r="BG643" i="25" s="1"/>
  <c r="BB644" i="25"/>
  <c r="BB645" i="25"/>
  <c r="BG645" i="25" s="1"/>
  <c r="BB646" i="25"/>
  <c r="BB647" i="25"/>
  <c r="BC647" i="25" s="1"/>
  <c r="BB648" i="25"/>
  <c r="BC648" i="25" s="1"/>
  <c r="BB649" i="25"/>
  <c r="BC649" i="25" s="1"/>
  <c r="BB650" i="25"/>
  <c r="BC650" i="25" s="1"/>
  <c r="BB651" i="25"/>
  <c r="BC651" i="25" s="1"/>
  <c r="BB652" i="25"/>
  <c r="BC652" i="25" s="1"/>
  <c r="BB653" i="25"/>
  <c r="BC653" i="25" s="1"/>
  <c r="BB654" i="25"/>
  <c r="BB655" i="25"/>
  <c r="BC655" i="25" s="1"/>
  <c r="BB656" i="25"/>
  <c r="BC656" i="25" s="1"/>
  <c r="BB657" i="25"/>
  <c r="BC657" i="25" s="1"/>
  <c r="BB658" i="25"/>
  <c r="BC658" i="25" s="1"/>
  <c r="BB659" i="25"/>
  <c r="BC659" i="25" s="1"/>
  <c r="BB660" i="25"/>
  <c r="BC660" i="25" s="1"/>
  <c r="BB661" i="25"/>
  <c r="BC661" i="25" s="1"/>
  <c r="BB662" i="25"/>
  <c r="BB663" i="25"/>
  <c r="BC663" i="25" s="1"/>
  <c r="BB664" i="25"/>
  <c r="BG664" i="25" s="1"/>
  <c r="BB665" i="25"/>
  <c r="BC665" i="25" s="1"/>
  <c r="BB666" i="25"/>
  <c r="BC666" i="25" s="1"/>
  <c r="BB667" i="25"/>
  <c r="BG667" i="25" s="1"/>
  <c r="BB668" i="25"/>
  <c r="BC668" i="25" s="1"/>
  <c r="BB669" i="25"/>
  <c r="BC669" i="25" s="1"/>
  <c r="BB670" i="25"/>
  <c r="BC670" i="25" s="1"/>
  <c r="BB671" i="25"/>
  <c r="BC671" i="25" s="1"/>
  <c r="BB672" i="25"/>
  <c r="BG672" i="25" s="1"/>
  <c r="BB673" i="25"/>
  <c r="BC673" i="25" s="1"/>
  <c r="BB674" i="25"/>
  <c r="BC674" i="25" s="1"/>
  <c r="BB675" i="25"/>
  <c r="BG675" i="25" s="1"/>
  <c r="BB676" i="25"/>
  <c r="BC676" i="25" s="1"/>
  <c r="BB677" i="25"/>
  <c r="BC677" i="25" s="1"/>
  <c r="BB678" i="25"/>
  <c r="BB679" i="25"/>
  <c r="BC679" i="25" s="1"/>
  <c r="BB680" i="25"/>
  <c r="BG680" i="25" s="1"/>
  <c r="BB681" i="25"/>
  <c r="BC681" i="25" s="1"/>
  <c r="BB682" i="25"/>
  <c r="BC682" i="25" s="1"/>
  <c r="BB683" i="25"/>
  <c r="BC683" i="25" s="1"/>
  <c r="BB684" i="25"/>
  <c r="BC684" i="25" s="1"/>
  <c r="BB685" i="25"/>
  <c r="BG685" i="25" s="1"/>
  <c r="BB686" i="25"/>
  <c r="BB687" i="25"/>
  <c r="BC687" i="25" s="1"/>
  <c r="BB688" i="25"/>
  <c r="BG688" i="25" s="1"/>
  <c r="BB689" i="25"/>
  <c r="BC689" i="25" s="1"/>
  <c r="BB690" i="25"/>
  <c r="BC690" i="25" s="1"/>
  <c r="BB691" i="25"/>
  <c r="BC691" i="25" s="1"/>
  <c r="BB692" i="25"/>
  <c r="BB695" i="25"/>
  <c r="BC695" i="25" s="1"/>
  <c r="BB698" i="25"/>
  <c r="BC698" i="25" s="1"/>
  <c r="BB504" i="25"/>
  <c r="BC504" i="25" s="1"/>
  <c r="BB505" i="25"/>
  <c r="BC505" i="25" s="1"/>
  <c r="BB694" i="25"/>
  <c r="BC694" i="25" s="1"/>
  <c r="BB509" i="25"/>
  <c r="BC509" i="25" s="1"/>
  <c r="BB696" i="25"/>
  <c r="BC696" i="25" s="1"/>
  <c r="BB503" i="25"/>
  <c r="BC503" i="25" s="1"/>
  <c r="BD490" i="25"/>
  <c r="BD491" i="25"/>
  <c r="BD492" i="25"/>
  <c r="BD493" i="25"/>
  <c r="BD494" i="25"/>
  <c r="BD495" i="25"/>
  <c r="BD496" i="25"/>
  <c r="BD497" i="25"/>
  <c r="BD498" i="25"/>
  <c r="BD499" i="25"/>
  <c r="BD500" i="25"/>
  <c r="BD501" i="25"/>
  <c r="BD502" i="25"/>
  <c r="BD506" i="25"/>
  <c r="BD507" i="25"/>
  <c r="BD693" i="25"/>
  <c r="BD697" i="25"/>
  <c r="BD699" i="25"/>
  <c r="BD700" i="25"/>
  <c r="BD510" i="25"/>
  <c r="BD511" i="25"/>
  <c r="BD512" i="25"/>
  <c r="BD513" i="25"/>
  <c r="BD514" i="25"/>
  <c r="BD515" i="25"/>
  <c r="BD516" i="25"/>
  <c r="BD517" i="25"/>
  <c r="BD518" i="25"/>
  <c r="BD519" i="25"/>
  <c r="BD520" i="25"/>
  <c r="BD521" i="25"/>
  <c r="BD522" i="25"/>
  <c r="BD523" i="25"/>
  <c r="BD524" i="25"/>
  <c r="BD525" i="25"/>
  <c r="BD526" i="25"/>
  <c r="BD527" i="25"/>
  <c r="BD528" i="25"/>
  <c r="BD529" i="25"/>
  <c r="BD530" i="25"/>
  <c r="BD531" i="25"/>
  <c r="BD532" i="25"/>
  <c r="BD533" i="25"/>
  <c r="BD534" i="25"/>
  <c r="BD535" i="25"/>
  <c r="BD536" i="25"/>
  <c r="BD537" i="25"/>
  <c r="BD538" i="25"/>
  <c r="BD539" i="25"/>
  <c r="BD540" i="25"/>
  <c r="BD541" i="25"/>
  <c r="BD542" i="25"/>
  <c r="BD543" i="25"/>
  <c r="BD544" i="25"/>
  <c r="BD545" i="25"/>
  <c r="BD546" i="25"/>
  <c r="BD547" i="25"/>
  <c r="BD548" i="25"/>
  <c r="BD549" i="25"/>
  <c r="BD550" i="25"/>
  <c r="BD551" i="25"/>
  <c r="BD552" i="25"/>
  <c r="BD553" i="25"/>
  <c r="BD554" i="25"/>
  <c r="BD555" i="25"/>
  <c r="BD556" i="25"/>
  <c r="BD557" i="25"/>
  <c r="BD558" i="25"/>
  <c r="BD559" i="25"/>
  <c r="BD560" i="25"/>
  <c r="BD561" i="25"/>
  <c r="BD562" i="25"/>
  <c r="BD563" i="25"/>
  <c r="BD564" i="25"/>
  <c r="BD565" i="25"/>
  <c r="BD566" i="25"/>
  <c r="BD567" i="25"/>
  <c r="BD568" i="25"/>
  <c r="BD569" i="25"/>
  <c r="BD570" i="25"/>
  <c r="BD571" i="25"/>
  <c r="BD572" i="25"/>
  <c r="BD573" i="25"/>
  <c r="BD574" i="25"/>
  <c r="BD575" i="25"/>
  <c r="BD576" i="25"/>
  <c r="BD577" i="25"/>
  <c r="BD578" i="25"/>
  <c r="BD579" i="25"/>
  <c r="BD580" i="25"/>
  <c r="BD581" i="25"/>
  <c r="BD582" i="25"/>
  <c r="BD583" i="25"/>
  <c r="BD584" i="25"/>
  <c r="BD585" i="25"/>
  <c r="BD586" i="25"/>
  <c r="BD587" i="25"/>
  <c r="BD588" i="25"/>
  <c r="BD589" i="25"/>
  <c r="BD590" i="25"/>
  <c r="BD591" i="25"/>
  <c r="BD592" i="25"/>
  <c r="BD593" i="25"/>
  <c r="BD594" i="25"/>
  <c r="BD595" i="25"/>
  <c r="BD596" i="25"/>
  <c r="BD597" i="25"/>
  <c r="BD598" i="25"/>
  <c r="BD599" i="25"/>
  <c r="BD600" i="25"/>
  <c r="BD601" i="25"/>
  <c r="BD602" i="25"/>
  <c r="BD603" i="25"/>
  <c r="BD604" i="25"/>
  <c r="BD605" i="25"/>
  <c r="BD606" i="25"/>
  <c r="BD607" i="25"/>
  <c r="BD608" i="25"/>
  <c r="BD609" i="25"/>
  <c r="BD610" i="25"/>
  <c r="BD611" i="25"/>
  <c r="BD612" i="25"/>
  <c r="BD613" i="25"/>
  <c r="BD614" i="25"/>
  <c r="BD615" i="25"/>
  <c r="BD616" i="25"/>
  <c r="BD617" i="25"/>
  <c r="BD618" i="25"/>
  <c r="BD619" i="25"/>
  <c r="BD620" i="25"/>
  <c r="BD621" i="25"/>
  <c r="BD622" i="25"/>
  <c r="BD623" i="25"/>
  <c r="BD624" i="25"/>
  <c r="BD625" i="25"/>
  <c r="BD626" i="25"/>
  <c r="BD627" i="25"/>
  <c r="BD628" i="25"/>
  <c r="BD629" i="25"/>
  <c r="BD630" i="25"/>
  <c r="BD631" i="25"/>
  <c r="BD632" i="25"/>
  <c r="BD633" i="25"/>
  <c r="BD634" i="25"/>
  <c r="BD635" i="25"/>
  <c r="BD636" i="25"/>
  <c r="BD642" i="25"/>
  <c r="BD643" i="25"/>
  <c r="BD644" i="25"/>
  <c r="BD645" i="25"/>
  <c r="BD646" i="25"/>
  <c r="BD647" i="25"/>
  <c r="BD648" i="25"/>
  <c r="BD649" i="25"/>
  <c r="BD650" i="25"/>
  <c r="BD651" i="25"/>
  <c r="BD652" i="25"/>
  <c r="BD653" i="25"/>
  <c r="BD654" i="25"/>
  <c r="BD655" i="25"/>
  <c r="BD656" i="25"/>
  <c r="BD657" i="25"/>
  <c r="BD658" i="25"/>
  <c r="BD659" i="25"/>
  <c r="BD660" i="25"/>
  <c r="BD661" i="25"/>
  <c r="BD662" i="25"/>
  <c r="BD663" i="25"/>
  <c r="BD664" i="25"/>
  <c r="BD665" i="25"/>
  <c r="BD666" i="25"/>
  <c r="BD667" i="25"/>
  <c r="BD668" i="25"/>
  <c r="BD669" i="25"/>
  <c r="BD670" i="25"/>
  <c r="BD671" i="25"/>
  <c r="BD672" i="25"/>
  <c r="BD673" i="25"/>
  <c r="BD674" i="25"/>
  <c r="BD675" i="25"/>
  <c r="BD676" i="25"/>
  <c r="BD677" i="25"/>
  <c r="BD678" i="25"/>
  <c r="BD679" i="25"/>
  <c r="BD680" i="25"/>
  <c r="BD681" i="25"/>
  <c r="BD682" i="25"/>
  <c r="BD683" i="25"/>
  <c r="BD684" i="25"/>
  <c r="BD685" i="25"/>
  <c r="BD686" i="25"/>
  <c r="BD687" i="25"/>
  <c r="BD688" i="25"/>
  <c r="BD689" i="25"/>
  <c r="BD690" i="25"/>
  <c r="BD691" i="25"/>
  <c r="BD692" i="25"/>
  <c r="BD695" i="25"/>
  <c r="BD698" i="25"/>
  <c r="BD504" i="25"/>
  <c r="BD505" i="25"/>
  <c r="BD694" i="25"/>
  <c r="BD509" i="25"/>
  <c r="BD696" i="25"/>
  <c r="BD503" i="25"/>
  <c r="BE490" i="25"/>
  <c r="BF490" i="25" s="1"/>
  <c r="BE491" i="25"/>
  <c r="BF491" i="25" s="1"/>
  <c r="BE492" i="25"/>
  <c r="BF492" i="25" s="1"/>
  <c r="BE493" i="25"/>
  <c r="BF493" i="25" s="1"/>
  <c r="BE494" i="25"/>
  <c r="BF494" i="25" s="1"/>
  <c r="BE495" i="25"/>
  <c r="BF495" i="25" s="1"/>
  <c r="BE496" i="25"/>
  <c r="BF496" i="25" s="1"/>
  <c r="BE497" i="25"/>
  <c r="BF497" i="25" s="1"/>
  <c r="BE498" i="25"/>
  <c r="BF498" i="25" s="1"/>
  <c r="BE499" i="25"/>
  <c r="BF499" i="25" s="1"/>
  <c r="BE500" i="25"/>
  <c r="BF500" i="25" s="1"/>
  <c r="BE501" i="25"/>
  <c r="BF501" i="25" s="1"/>
  <c r="BE510" i="25"/>
  <c r="BF510" i="25" s="1"/>
  <c r="BE511" i="25"/>
  <c r="BF511" i="25" s="1"/>
  <c r="BE512" i="25"/>
  <c r="BF512" i="25" s="1"/>
  <c r="BE513" i="25"/>
  <c r="BF513" i="25" s="1"/>
  <c r="BE514" i="25"/>
  <c r="BF514" i="25" s="1"/>
  <c r="BE515" i="25"/>
  <c r="BF515" i="25" s="1"/>
  <c r="BE516" i="25"/>
  <c r="BF516" i="25" s="1"/>
  <c r="BE517" i="25"/>
  <c r="BF517" i="25" s="1"/>
  <c r="BE518" i="25"/>
  <c r="BF518" i="25" s="1"/>
  <c r="BE519" i="25"/>
  <c r="BF519" i="25" s="1"/>
  <c r="BE520" i="25"/>
  <c r="BF520" i="25" s="1"/>
  <c r="BE521" i="25"/>
  <c r="BF521" i="25" s="1"/>
  <c r="BE522" i="25"/>
  <c r="BF522" i="25" s="1"/>
  <c r="BE523" i="25"/>
  <c r="BF523" i="25" s="1"/>
  <c r="BE524" i="25"/>
  <c r="BF524" i="25" s="1"/>
  <c r="BE525" i="25"/>
  <c r="BF525" i="25" s="1"/>
  <c r="BE526" i="25"/>
  <c r="BF526" i="25" s="1"/>
  <c r="BE527" i="25"/>
  <c r="BF527" i="25" s="1"/>
  <c r="BE528" i="25"/>
  <c r="BF528" i="25" s="1"/>
  <c r="BE529" i="25"/>
  <c r="BF529" i="25" s="1"/>
  <c r="BE530" i="25"/>
  <c r="BF530" i="25" s="1"/>
  <c r="BE531" i="25"/>
  <c r="BF531" i="25" s="1"/>
  <c r="BE532" i="25"/>
  <c r="BF532" i="25" s="1"/>
  <c r="BE533" i="25"/>
  <c r="BF533" i="25" s="1"/>
  <c r="BE534" i="25"/>
  <c r="BF534" i="25" s="1"/>
  <c r="BE535" i="25"/>
  <c r="BF535" i="25" s="1"/>
  <c r="BE536" i="25"/>
  <c r="BF536" i="25" s="1"/>
  <c r="BE537" i="25"/>
  <c r="BF537" i="25" s="1"/>
  <c r="BE538" i="25"/>
  <c r="BF538" i="25" s="1"/>
  <c r="BE539" i="25"/>
  <c r="BF539" i="25" s="1"/>
  <c r="BE540" i="25"/>
  <c r="BF540" i="25" s="1"/>
  <c r="BE541" i="25"/>
  <c r="BF541" i="25" s="1"/>
  <c r="BE542" i="25"/>
  <c r="BF542" i="25" s="1"/>
  <c r="BE543" i="25"/>
  <c r="BF543" i="25" s="1"/>
  <c r="BE544" i="25"/>
  <c r="BF544" i="25" s="1"/>
  <c r="BE545" i="25"/>
  <c r="BF545" i="25" s="1"/>
  <c r="BE546" i="25"/>
  <c r="BF546" i="25" s="1"/>
  <c r="BE547" i="25"/>
  <c r="BF547" i="25" s="1"/>
  <c r="BE548" i="25"/>
  <c r="BF548" i="25" s="1"/>
  <c r="BE549" i="25"/>
  <c r="BF549" i="25" s="1"/>
  <c r="BE550" i="25"/>
  <c r="BF550" i="25" s="1"/>
  <c r="BE551" i="25"/>
  <c r="BF551" i="25" s="1"/>
  <c r="BE552" i="25"/>
  <c r="BF552" i="25" s="1"/>
  <c r="BE553" i="25"/>
  <c r="BF553" i="25" s="1"/>
  <c r="BE554" i="25"/>
  <c r="BF554" i="25" s="1"/>
  <c r="BE555" i="25"/>
  <c r="BF555" i="25" s="1"/>
  <c r="BE556" i="25"/>
  <c r="BF556" i="25" s="1"/>
  <c r="BE557" i="25"/>
  <c r="BF557" i="25" s="1"/>
  <c r="BE558" i="25"/>
  <c r="BF558" i="25" s="1"/>
  <c r="BE559" i="25"/>
  <c r="BF559" i="25" s="1"/>
  <c r="BE560" i="25"/>
  <c r="BF560" i="25" s="1"/>
  <c r="BE561" i="25"/>
  <c r="BF561" i="25" s="1"/>
  <c r="BE562" i="25"/>
  <c r="BF562" i="25" s="1"/>
  <c r="BE563" i="25"/>
  <c r="BF563" i="25" s="1"/>
  <c r="BE564" i="25"/>
  <c r="BF564" i="25" s="1"/>
  <c r="BE565" i="25"/>
  <c r="BF565" i="25" s="1"/>
  <c r="BE566" i="25"/>
  <c r="BF566" i="25" s="1"/>
  <c r="BE567" i="25"/>
  <c r="BF567" i="25" s="1"/>
  <c r="BE568" i="25"/>
  <c r="BF568" i="25" s="1"/>
  <c r="BE569" i="25"/>
  <c r="BF569" i="25" s="1"/>
  <c r="BE570" i="25"/>
  <c r="BF570" i="25" s="1"/>
  <c r="BE571" i="25"/>
  <c r="BF571" i="25" s="1"/>
  <c r="BE572" i="25"/>
  <c r="BF572" i="25" s="1"/>
  <c r="BE573" i="25"/>
  <c r="BF573" i="25" s="1"/>
  <c r="BE574" i="25"/>
  <c r="BF574" i="25" s="1"/>
  <c r="BE575" i="25"/>
  <c r="BF575" i="25" s="1"/>
  <c r="BE576" i="25"/>
  <c r="BF576" i="25" s="1"/>
  <c r="BE577" i="25"/>
  <c r="BF577" i="25" s="1"/>
  <c r="BE578" i="25"/>
  <c r="BF578" i="25" s="1"/>
  <c r="BE579" i="25"/>
  <c r="BF579" i="25" s="1"/>
  <c r="BE580" i="25"/>
  <c r="BF580" i="25" s="1"/>
  <c r="BE581" i="25"/>
  <c r="BF581" i="25" s="1"/>
  <c r="BE582" i="25"/>
  <c r="BF582" i="25" s="1"/>
  <c r="BE583" i="25"/>
  <c r="BF583" i="25" s="1"/>
  <c r="BE584" i="25"/>
  <c r="BF584" i="25" s="1"/>
  <c r="BE585" i="25"/>
  <c r="BF585" i="25" s="1"/>
  <c r="BE586" i="25"/>
  <c r="BF586" i="25" s="1"/>
  <c r="BE587" i="25"/>
  <c r="BF587" i="25" s="1"/>
  <c r="BE588" i="25"/>
  <c r="BF588" i="25" s="1"/>
  <c r="BE589" i="25"/>
  <c r="BF589" i="25" s="1"/>
  <c r="BE590" i="25"/>
  <c r="BF590" i="25" s="1"/>
  <c r="BE591" i="25"/>
  <c r="BF591" i="25" s="1"/>
  <c r="BE592" i="25"/>
  <c r="BF592" i="25" s="1"/>
  <c r="BE593" i="25"/>
  <c r="BF593" i="25" s="1"/>
  <c r="BE594" i="25"/>
  <c r="BF594" i="25" s="1"/>
  <c r="BE595" i="25"/>
  <c r="BF595" i="25" s="1"/>
  <c r="BE596" i="25"/>
  <c r="BF596" i="25" s="1"/>
  <c r="BE597" i="25"/>
  <c r="BF597" i="25" s="1"/>
  <c r="BE598" i="25"/>
  <c r="BF598" i="25" s="1"/>
  <c r="BE599" i="25"/>
  <c r="BF599" i="25" s="1"/>
  <c r="BE600" i="25"/>
  <c r="BF600" i="25" s="1"/>
  <c r="BE601" i="25"/>
  <c r="BF601" i="25" s="1"/>
  <c r="BE602" i="25"/>
  <c r="BF602" i="25" s="1"/>
  <c r="BE603" i="25"/>
  <c r="BF603" i="25" s="1"/>
  <c r="BE604" i="25"/>
  <c r="BF604" i="25" s="1"/>
  <c r="BE605" i="25"/>
  <c r="BF605" i="25" s="1"/>
  <c r="BE606" i="25"/>
  <c r="BF606" i="25" s="1"/>
  <c r="BE607" i="25"/>
  <c r="BF607" i="25" s="1"/>
  <c r="BE608" i="25"/>
  <c r="BF608" i="25" s="1"/>
  <c r="BE609" i="25"/>
  <c r="BF609" i="25" s="1"/>
  <c r="BE610" i="25"/>
  <c r="BF610" i="25" s="1"/>
  <c r="BE611" i="25"/>
  <c r="BF611" i="25" s="1"/>
  <c r="BE612" i="25"/>
  <c r="BF612" i="25" s="1"/>
  <c r="BE613" i="25"/>
  <c r="BF613" i="25" s="1"/>
  <c r="BE614" i="25"/>
  <c r="BF614" i="25" s="1"/>
  <c r="BE615" i="25"/>
  <c r="BF615" i="25" s="1"/>
  <c r="BE616" i="25"/>
  <c r="BF616" i="25" s="1"/>
  <c r="BE617" i="25"/>
  <c r="BF617" i="25" s="1"/>
  <c r="BE618" i="25"/>
  <c r="BF618" i="25" s="1"/>
  <c r="BE619" i="25"/>
  <c r="BF619" i="25" s="1"/>
  <c r="BE620" i="25"/>
  <c r="BF620" i="25" s="1"/>
  <c r="BE621" i="25"/>
  <c r="BF621" i="25" s="1"/>
  <c r="BE622" i="25"/>
  <c r="BF622" i="25" s="1"/>
  <c r="BE623" i="25"/>
  <c r="BF623" i="25" s="1"/>
  <c r="BE624" i="25"/>
  <c r="BF624" i="25" s="1"/>
  <c r="BE625" i="25"/>
  <c r="BF625" i="25" s="1"/>
  <c r="BE626" i="25"/>
  <c r="BF626" i="25" s="1"/>
  <c r="BE627" i="25"/>
  <c r="BF627" i="25" s="1"/>
  <c r="BE628" i="25"/>
  <c r="BF628" i="25" s="1"/>
  <c r="BE629" i="25"/>
  <c r="BF629" i="25" s="1"/>
  <c r="BE630" i="25"/>
  <c r="BF630" i="25" s="1"/>
  <c r="BE631" i="25"/>
  <c r="BF631" i="25" s="1"/>
  <c r="BE632" i="25"/>
  <c r="BF632" i="25" s="1"/>
  <c r="BE633" i="25"/>
  <c r="BF633" i="25" s="1"/>
  <c r="BE634" i="25"/>
  <c r="BF634" i="25" s="1"/>
  <c r="BE635" i="25"/>
  <c r="BF635" i="25" s="1"/>
  <c r="BE636" i="25"/>
  <c r="BF636" i="25" s="1"/>
  <c r="BE642" i="25"/>
  <c r="BF642" i="25" s="1"/>
  <c r="BE643" i="25"/>
  <c r="BF643" i="25" s="1"/>
  <c r="BE644" i="25"/>
  <c r="BF644" i="25" s="1"/>
  <c r="BE645" i="25"/>
  <c r="BF645" i="25" s="1"/>
  <c r="BE646" i="25"/>
  <c r="BF646" i="25" s="1"/>
  <c r="BE647" i="25"/>
  <c r="BF647" i="25" s="1"/>
  <c r="BE648" i="25"/>
  <c r="BF648" i="25" s="1"/>
  <c r="BE649" i="25"/>
  <c r="BF649" i="25" s="1"/>
  <c r="BE650" i="25"/>
  <c r="BF650" i="25" s="1"/>
  <c r="BE651" i="25"/>
  <c r="BF651" i="25" s="1"/>
  <c r="BE652" i="25"/>
  <c r="BF652" i="25" s="1"/>
  <c r="BE653" i="25"/>
  <c r="BF653" i="25" s="1"/>
  <c r="BE654" i="25"/>
  <c r="BF654" i="25" s="1"/>
  <c r="BE655" i="25"/>
  <c r="BF655" i="25" s="1"/>
  <c r="BE656" i="25"/>
  <c r="BF656" i="25" s="1"/>
  <c r="BE657" i="25"/>
  <c r="BF657" i="25" s="1"/>
  <c r="BE658" i="25"/>
  <c r="BF658" i="25" s="1"/>
  <c r="BE659" i="25"/>
  <c r="BF659" i="25" s="1"/>
  <c r="BE660" i="25"/>
  <c r="BF660" i="25" s="1"/>
  <c r="BE661" i="25"/>
  <c r="BF661" i="25" s="1"/>
  <c r="BE662" i="25"/>
  <c r="BF662" i="25" s="1"/>
  <c r="BE663" i="25"/>
  <c r="BF663" i="25" s="1"/>
  <c r="BE664" i="25"/>
  <c r="BF664" i="25" s="1"/>
  <c r="BE665" i="25"/>
  <c r="BF665" i="25" s="1"/>
  <c r="BE666" i="25"/>
  <c r="BF666" i="25" s="1"/>
  <c r="BE667" i="25"/>
  <c r="BF667" i="25" s="1"/>
  <c r="BE668" i="25"/>
  <c r="BF668" i="25" s="1"/>
  <c r="BE669" i="25"/>
  <c r="BF669" i="25" s="1"/>
  <c r="BE670" i="25"/>
  <c r="BF670" i="25" s="1"/>
  <c r="BE671" i="25"/>
  <c r="BF671" i="25" s="1"/>
  <c r="BE672" i="25"/>
  <c r="BF672" i="25" s="1"/>
  <c r="BE673" i="25"/>
  <c r="BF673" i="25" s="1"/>
  <c r="BE674" i="25"/>
  <c r="BF674" i="25" s="1"/>
  <c r="BE675" i="25"/>
  <c r="BF675" i="25" s="1"/>
  <c r="BE676" i="25"/>
  <c r="BF676" i="25" s="1"/>
  <c r="BE677" i="25"/>
  <c r="BF677" i="25" s="1"/>
  <c r="BE678" i="25"/>
  <c r="BF678" i="25" s="1"/>
  <c r="BE679" i="25"/>
  <c r="BF679" i="25" s="1"/>
  <c r="BE680" i="25"/>
  <c r="BF680" i="25" s="1"/>
  <c r="BE681" i="25"/>
  <c r="BF681" i="25" s="1"/>
  <c r="BE682" i="25"/>
  <c r="BF682" i="25" s="1"/>
  <c r="BE683" i="25"/>
  <c r="BF683" i="25" s="1"/>
  <c r="BE684" i="25"/>
  <c r="BF684" i="25" s="1"/>
  <c r="BE685" i="25"/>
  <c r="BF685" i="25" s="1"/>
  <c r="BE686" i="25"/>
  <c r="BF686" i="25" s="1"/>
  <c r="BE687" i="25"/>
  <c r="BF687" i="25" s="1"/>
  <c r="BE688" i="25"/>
  <c r="BF688" i="25" s="1"/>
  <c r="BE689" i="25"/>
  <c r="BF689" i="25" s="1"/>
  <c r="BE690" i="25"/>
  <c r="BF690" i="25" s="1"/>
  <c r="BE691" i="25"/>
  <c r="BF691" i="25" s="1"/>
  <c r="BE692" i="25"/>
  <c r="BF692" i="25" s="1"/>
  <c r="BE695" i="25"/>
  <c r="BF695" i="25" s="1"/>
  <c r="BE698" i="25"/>
  <c r="BF698" i="25" s="1"/>
  <c r="BE504" i="25"/>
  <c r="BF504" i="25" s="1"/>
  <c r="BE505" i="25"/>
  <c r="BF505" i="25" s="1"/>
  <c r="BE694" i="25"/>
  <c r="BF694" i="25" s="1"/>
  <c r="BE509" i="25"/>
  <c r="BF509" i="25" s="1"/>
  <c r="BE696" i="25"/>
  <c r="BF696" i="25" s="1"/>
  <c r="BE503" i="25"/>
  <c r="BF503" i="25" s="1"/>
  <c r="BH490" i="25"/>
  <c r="BM490" i="25" s="1"/>
  <c r="BH491" i="25"/>
  <c r="BM491" i="25" s="1"/>
  <c r="BH492" i="25"/>
  <c r="BM492" i="25" s="1"/>
  <c r="BH493" i="25"/>
  <c r="BM493" i="25" s="1"/>
  <c r="BH494" i="25"/>
  <c r="BM494" i="25" s="1"/>
  <c r="BH495" i="25"/>
  <c r="BM495" i="25" s="1"/>
  <c r="BH496" i="25"/>
  <c r="BM496" i="25" s="1"/>
  <c r="BH497" i="25"/>
  <c r="BM497" i="25" s="1"/>
  <c r="BH498" i="25"/>
  <c r="BM498" i="25" s="1"/>
  <c r="BH499" i="25"/>
  <c r="BM499" i="25" s="1"/>
  <c r="BH500" i="25"/>
  <c r="BM500" i="25" s="1"/>
  <c r="BH501" i="25"/>
  <c r="BM501" i="25" s="1"/>
  <c r="BH510" i="25"/>
  <c r="BM510" i="25" s="1"/>
  <c r="BH511" i="25"/>
  <c r="BM511" i="25" s="1"/>
  <c r="BH512" i="25"/>
  <c r="BM512" i="25" s="1"/>
  <c r="BH513" i="25"/>
  <c r="BM513" i="25" s="1"/>
  <c r="BH514" i="25"/>
  <c r="BM514" i="25" s="1"/>
  <c r="BH515" i="25"/>
  <c r="BM515" i="25" s="1"/>
  <c r="BH516" i="25"/>
  <c r="BM516" i="25" s="1"/>
  <c r="BH517" i="25"/>
  <c r="BM517" i="25" s="1"/>
  <c r="BH518" i="25"/>
  <c r="BM518" i="25" s="1"/>
  <c r="BH519" i="25"/>
  <c r="BM519" i="25" s="1"/>
  <c r="BH520" i="25"/>
  <c r="BM520" i="25" s="1"/>
  <c r="BH521" i="25"/>
  <c r="BM521" i="25" s="1"/>
  <c r="BH522" i="25"/>
  <c r="BM522" i="25" s="1"/>
  <c r="BH523" i="25"/>
  <c r="BM523" i="25" s="1"/>
  <c r="BH524" i="25"/>
  <c r="BM524" i="25" s="1"/>
  <c r="BH525" i="25"/>
  <c r="BM525" i="25" s="1"/>
  <c r="BH526" i="25"/>
  <c r="BM526" i="25" s="1"/>
  <c r="BH527" i="25"/>
  <c r="BM527" i="25" s="1"/>
  <c r="BH528" i="25"/>
  <c r="BM528" i="25" s="1"/>
  <c r="BH529" i="25"/>
  <c r="BM529" i="25" s="1"/>
  <c r="BH530" i="25"/>
  <c r="BM530" i="25" s="1"/>
  <c r="BH531" i="25"/>
  <c r="BM531" i="25" s="1"/>
  <c r="BH532" i="25"/>
  <c r="BM532" i="25" s="1"/>
  <c r="BH533" i="25"/>
  <c r="BM533" i="25" s="1"/>
  <c r="BH534" i="25"/>
  <c r="BM534" i="25" s="1"/>
  <c r="BH535" i="25"/>
  <c r="BM535" i="25" s="1"/>
  <c r="BH536" i="25"/>
  <c r="BM536" i="25" s="1"/>
  <c r="BH537" i="25"/>
  <c r="BM537" i="25" s="1"/>
  <c r="BH538" i="25"/>
  <c r="BM538" i="25" s="1"/>
  <c r="BH539" i="25"/>
  <c r="BM539" i="25" s="1"/>
  <c r="BH540" i="25"/>
  <c r="BM540" i="25" s="1"/>
  <c r="BH541" i="25"/>
  <c r="BM541" i="25" s="1"/>
  <c r="BH542" i="25"/>
  <c r="BM542" i="25" s="1"/>
  <c r="BH543" i="25"/>
  <c r="BM543" i="25" s="1"/>
  <c r="BH544" i="25"/>
  <c r="BM544" i="25" s="1"/>
  <c r="BH545" i="25"/>
  <c r="BM545" i="25" s="1"/>
  <c r="BH546" i="25"/>
  <c r="BM546" i="25" s="1"/>
  <c r="BH547" i="25"/>
  <c r="BM547" i="25" s="1"/>
  <c r="BH548" i="25"/>
  <c r="BM548" i="25" s="1"/>
  <c r="BH549" i="25"/>
  <c r="BM549" i="25" s="1"/>
  <c r="BH550" i="25"/>
  <c r="BM550" i="25" s="1"/>
  <c r="BH551" i="25"/>
  <c r="BM551" i="25" s="1"/>
  <c r="BH552" i="25"/>
  <c r="BM552" i="25" s="1"/>
  <c r="BH553" i="25"/>
  <c r="BM553" i="25" s="1"/>
  <c r="BH554" i="25"/>
  <c r="BM554" i="25" s="1"/>
  <c r="BH555" i="25"/>
  <c r="BM555" i="25" s="1"/>
  <c r="BH556" i="25"/>
  <c r="BM556" i="25" s="1"/>
  <c r="BH557" i="25"/>
  <c r="BM557" i="25" s="1"/>
  <c r="BH558" i="25"/>
  <c r="BM558" i="25" s="1"/>
  <c r="BH559" i="25"/>
  <c r="BM559" i="25" s="1"/>
  <c r="BH560" i="25"/>
  <c r="BM560" i="25" s="1"/>
  <c r="BH561" i="25"/>
  <c r="BM561" i="25" s="1"/>
  <c r="BH562" i="25"/>
  <c r="BM562" i="25" s="1"/>
  <c r="BH563" i="25"/>
  <c r="BM563" i="25" s="1"/>
  <c r="BH564" i="25"/>
  <c r="BM564" i="25" s="1"/>
  <c r="BH565" i="25"/>
  <c r="BM565" i="25" s="1"/>
  <c r="BH566" i="25"/>
  <c r="BM566" i="25" s="1"/>
  <c r="BH567" i="25"/>
  <c r="BM567" i="25" s="1"/>
  <c r="BH568" i="25"/>
  <c r="BM568" i="25" s="1"/>
  <c r="BH569" i="25"/>
  <c r="BM569" i="25" s="1"/>
  <c r="BH570" i="25"/>
  <c r="BM570" i="25" s="1"/>
  <c r="BH571" i="25"/>
  <c r="BM571" i="25" s="1"/>
  <c r="BH572" i="25"/>
  <c r="BM572" i="25" s="1"/>
  <c r="BH573" i="25"/>
  <c r="BM573" i="25" s="1"/>
  <c r="BH574" i="25"/>
  <c r="BM574" i="25" s="1"/>
  <c r="BH575" i="25"/>
  <c r="BM575" i="25" s="1"/>
  <c r="BH576" i="25"/>
  <c r="BM576" i="25" s="1"/>
  <c r="BH577" i="25"/>
  <c r="BM577" i="25" s="1"/>
  <c r="BH578" i="25"/>
  <c r="BM578" i="25" s="1"/>
  <c r="BH579" i="25"/>
  <c r="BM579" i="25" s="1"/>
  <c r="BH580" i="25"/>
  <c r="BM580" i="25" s="1"/>
  <c r="BH581" i="25"/>
  <c r="BM581" i="25" s="1"/>
  <c r="BH582" i="25"/>
  <c r="BM582" i="25" s="1"/>
  <c r="BH583" i="25"/>
  <c r="BM583" i="25" s="1"/>
  <c r="BH584" i="25"/>
  <c r="BM584" i="25" s="1"/>
  <c r="BH585" i="25"/>
  <c r="BM585" i="25" s="1"/>
  <c r="BH586" i="25"/>
  <c r="BM586" i="25" s="1"/>
  <c r="BH587" i="25"/>
  <c r="BM587" i="25" s="1"/>
  <c r="BH588" i="25"/>
  <c r="BM588" i="25" s="1"/>
  <c r="BH589" i="25"/>
  <c r="BM589" i="25" s="1"/>
  <c r="BH590" i="25"/>
  <c r="BM590" i="25" s="1"/>
  <c r="BH591" i="25"/>
  <c r="BM591" i="25" s="1"/>
  <c r="BH592" i="25"/>
  <c r="BM592" i="25" s="1"/>
  <c r="BH593" i="25"/>
  <c r="BM593" i="25" s="1"/>
  <c r="BH594" i="25"/>
  <c r="BM594" i="25" s="1"/>
  <c r="BH595" i="25"/>
  <c r="BM595" i="25" s="1"/>
  <c r="BH596" i="25"/>
  <c r="BM596" i="25" s="1"/>
  <c r="BH597" i="25"/>
  <c r="BM597" i="25" s="1"/>
  <c r="BH598" i="25"/>
  <c r="BM598" i="25" s="1"/>
  <c r="BH599" i="25"/>
  <c r="BM599" i="25" s="1"/>
  <c r="BH600" i="25"/>
  <c r="BM600" i="25" s="1"/>
  <c r="BH601" i="25"/>
  <c r="BM601" i="25" s="1"/>
  <c r="BH602" i="25"/>
  <c r="BM602" i="25" s="1"/>
  <c r="BH603" i="25"/>
  <c r="BM603" i="25" s="1"/>
  <c r="BH604" i="25"/>
  <c r="BM604" i="25" s="1"/>
  <c r="BH605" i="25"/>
  <c r="BM605" i="25" s="1"/>
  <c r="BH606" i="25"/>
  <c r="BM606" i="25" s="1"/>
  <c r="BH607" i="25"/>
  <c r="BM607" i="25" s="1"/>
  <c r="BH608" i="25"/>
  <c r="BM608" i="25" s="1"/>
  <c r="BH609" i="25"/>
  <c r="BM609" i="25" s="1"/>
  <c r="BH610" i="25"/>
  <c r="BM610" i="25" s="1"/>
  <c r="BH611" i="25"/>
  <c r="BM611" i="25" s="1"/>
  <c r="BH612" i="25"/>
  <c r="BM612" i="25" s="1"/>
  <c r="BH613" i="25"/>
  <c r="BM613" i="25" s="1"/>
  <c r="BH614" i="25"/>
  <c r="BM614" i="25" s="1"/>
  <c r="BH615" i="25"/>
  <c r="BM615" i="25" s="1"/>
  <c r="BH616" i="25"/>
  <c r="BM616" i="25" s="1"/>
  <c r="BH617" i="25"/>
  <c r="BM617" i="25" s="1"/>
  <c r="BH618" i="25"/>
  <c r="BM618" i="25" s="1"/>
  <c r="BH619" i="25"/>
  <c r="BH620" i="25"/>
  <c r="BM620" i="25" s="1"/>
  <c r="BH621" i="25"/>
  <c r="BM621" i="25" s="1"/>
  <c r="BH622" i="25"/>
  <c r="BM622" i="25" s="1"/>
  <c r="BH623" i="25"/>
  <c r="BM623" i="25" s="1"/>
  <c r="BH624" i="25"/>
  <c r="BM624" i="25" s="1"/>
  <c r="BH625" i="25"/>
  <c r="BM625" i="25" s="1"/>
  <c r="BH626" i="25"/>
  <c r="BM626" i="25" s="1"/>
  <c r="BH627" i="25"/>
  <c r="BH628" i="25"/>
  <c r="BM628" i="25" s="1"/>
  <c r="BH629" i="25"/>
  <c r="BM629" i="25" s="1"/>
  <c r="BH630" i="25"/>
  <c r="BM630" i="25" s="1"/>
  <c r="BH631" i="25"/>
  <c r="BM631" i="25" s="1"/>
  <c r="BH632" i="25"/>
  <c r="BM632" i="25" s="1"/>
  <c r="BH633" i="25"/>
  <c r="BM633" i="25" s="1"/>
  <c r="BH634" i="25"/>
  <c r="BM634" i="25" s="1"/>
  <c r="BH635" i="25"/>
  <c r="BH636" i="25"/>
  <c r="BM636" i="25" s="1"/>
  <c r="BH642" i="25"/>
  <c r="BM642" i="25" s="1"/>
  <c r="BH643" i="25"/>
  <c r="BH644" i="25"/>
  <c r="BM644" i="25" s="1"/>
  <c r="BH645" i="25"/>
  <c r="BM645" i="25" s="1"/>
  <c r="BH646" i="25"/>
  <c r="BM646" i="25" s="1"/>
  <c r="BH647" i="25"/>
  <c r="BM647" i="25" s="1"/>
  <c r="BH648" i="25"/>
  <c r="BM648" i="25" s="1"/>
  <c r="BH649" i="25"/>
  <c r="BM649" i="25" s="1"/>
  <c r="BH650" i="25"/>
  <c r="BM650" i="25" s="1"/>
  <c r="BH651" i="25"/>
  <c r="BH652" i="25"/>
  <c r="BM652" i="25" s="1"/>
  <c r="BH653" i="25"/>
  <c r="BM653" i="25" s="1"/>
  <c r="BH654" i="25"/>
  <c r="BM654" i="25" s="1"/>
  <c r="BH655" i="25"/>
  <c r="BM655" i="25" s="1"/>
  <c r="BH656" i="25"/>
  <c r="BM656" i="25" s="1"/>
  <c r="BH657" i="25"/>
  <c r="BM657" i="25" s="1"/>
  <c r="BH658" i="25"/>
  <c r="BM658" i="25" s="1"/>
  <c r="BH659" i="25"/>
  <c r="BH660" i="25"/>
  <c r="BM660" i="25" s="1"/>
  <c r="BH661" i="25"/>
  <c r="BM661" i="25" s="1"/>
  <c r="BH662" i="25"/>
  <c r="BM662" i="25" s="1"/>
  <c r="BH663" i="25"/>
  <c r="BM663" i="25" s="1"/>
  <c r="BH664" i="25"/>
  <c r="BM664" i="25" s="1"/>
  <c r="BH665" i="25"/>
  <c r="BM665" i="25" s="1"/>
  <c r="BH666" i="25"/>
  <c r="BM666" i="25" s="1"/>
  <c r="BH667" i="25"/>
  <c r="BH668" i="25"/>
  <c r="BM668" i="25" s="1"/>
  <c r="BH669" i="25"/>
  <c r="BM669" i="25" s="1"/>
  <c r="BH670" i="25"/>
  <c r="BM670" i="25" s="1"/>
  <c r="BH671" i="25"/>
  <c r="BM671" i="25" s="1"/>
  <c r="BH672" i="25"/>
  <c r="BM672" i="25" s="1"/>
  <c r="BH673" i="25"/>
  <c r="BM673" i="25" s="1"/>
  <c r="BH674" i="25"/>
  <c r="BM674" i="25" s="1"/>
  <c r="BH675" i="25"/>
  <c r="BH676" i="25"/>
  <c r="BM676" i="25" s="1"/>
  <c r="BH677" i="25"/>
  <c r="BM677" i="25" s="1"/>
  <c r="BH678" i="25"/>
  <c r="BM678" i="25" s="1"/>
  <c r="BH679" i="25"/>
  <c r="BM679" i="25" s="1"/>
  <c r="BH680" i="25"/>
  <c r="BM680" i="25" s="1"/>
  <c r="BH681" i="25"/>
  <c r="BM681" i="25" s="1"/>
  <c r="BH682" i="25"/>
  <c r="BM682" i="25" s="1"/>
  <c r="BH683" i="25"/>
  <c r="BH684" i="25"/>
  <c r="BM684" i="25" s="1"/>
  <c r="BH685" i="25"/>
  <c r="BM685" i="25" s="1"/>
  <c r="BH686" i="25"/>
  <c r="BM686" i="25" s="1"/>
  <c r="BH687" i="25"/>
  <c r="BM687" i="25" s="1"/>
  <c r="BH688" i="25"/>
  <c r="BM688" i="25" s="1"/>
  <c r="BH689" i="25"/>
  <c r="BM689" i="25" s="1"/>
  <c r="BH690" i="25"/>
  <c r="BM690" i="25" s="1"/>
  <c r="BH691" i="25"/>
  <c r="BM691" i="25" s="1"/>
  <c r="BH692" i="25"/>
  <c r="BM692" i="25" s="1"/>
  <c r="BH695" i="25"/>
  <c r="BM695" i="25" s="1"/>
  <c r="BH698" i="25"/>
  <c r="BM698" i="25" s="1"/>
  <c r="BH504" i="25"/>
  <c r="BM504" i="25" s="1"/>
  <c r="BH505" i="25"/>
  <c r="BM505" i="25" s="1"/>
  <c r="BH694" i="25"/>
  <c r="BM694" i="25" s="1"/>
  <c r="BH509" i="25"/>
  <c r="BM509" i="25" s="1"/>
  <c r="BH696" i="25"/>
  <c r="BH503" i="25"/>
  <c r="BM503" i="25" s="1"/>
  <c r="BI490" i="25"/>
  <c r="BI491" i="25"/>
  <c r="BI492" i="25"/>
  <c r="BI493" i="25"/>
  <c r="BI494" i="25"/>
  <c r="BI495" i="25"/>
  <c r="BI496" i="25"/>
  <c r="BI497" i="25"/>
  <c r="BI498" i="25"/>
  <c r="BI499" i="25"/>
  <c r="BI500" i="25"/>
  <c r="BI501" i="25"/>
  <c r="BI510" i="25"/>
  <c r="BI511" i="25"/>
  <c r="BI512" i="25"/>
  <c r="BI513" i="25"/>
  <c r="BI514" i="25"/>
  <c r="BI515" i="25"/>
  <c r="BI516" i="25"/>
  <c r="BI517" i="25"/>
  <c r="BI518" i="25"/>
  <c r="BI519" i="25"/>
  <c r="BI520" i="25"/>
  <c r="BI521" i="25"/>
  <c r="BI522" i="25"/>
  <c r="BI523" i="25"/>
  <c r="BI524" i="25"/>
  <c r="BI525" i="25"/>
  <c r="BI526" i="25"/>
  <c r="BI527" i="25"/>
  <c r="BI528" i="25"/>
  <c r="BI529" i="25"/>
  <c r="BI530" i="25"/>
  <c r="BI531" i="25"/>
  <c r="BI532" i="25"/>
  <c r="BI533" i="25"/>
  <c r="BI534" i="25"/>
  <c r="BI535" i="25"/>
  <c r="BI536" i="25"/>
  <c r="BI537" i="25"/>
  <c r="BI538" i="25"/>
  <c r="BI539" i="25"/>
  <c r="BI540" i="25"/>
  <c r="BI541" i="25"/>
  <c r="BI542" i="25"/>
  <c r="BI543" i="25"/>
  <c r="BI544" i="25"/>
  <c r="BI545" i="25"/>
  <c r="BI546" i="25"/>
  <c r="BI547" i="25"/>
  <c r="BI548" i="25"/>
  <c r="BI549" i="25"/>
  <c r="BI550" i="25"/>
  <c r="BI551" i="25"/>
  <c r="BI552" i="25"/>
  <c r="BI553" i="25"/>
  <c r="BI554" i="25"/>
  <c r="BI555" i="25"/>
  <c r="BI556" i="25"/>
  <c r="BI557" i="25"/>
  <c r="BI558" i="25"/>
  <c r="BI559" i="25"/>
  <c r="BI560" i="25"/>
  <c r="BI561" i="25"/>
  <c r="BI562" i="25"/>
  <c r="BI563" i="25"/>
  <c r="BI564" i="25"/>
  <c r="BI565" i="25"/>
  <c r="BI566" i="25"/>
  <c r="BI567" i="25"/>
  <c r="BI568" i="25"/>
  <c r="BI569" i="25"/>
  <c r="BI570" i="25"/>
  <c r="BI571" i="25"/>
  <c r="BI572" i="25"/>
  <c r="BI573" i="25"/>
  <c r="BI574" i="25"/>
  <c r="BI575" i="25"/>
  <c r="BI576" i="25"/>
  <c r="BI577" i="25"/>
  <c r="BI578" i="25"/>
  <c r="BI579" i="25"/>
  <c r="BI580" i="25"/>
  <c r="BI581" i="25"/>
  <c r="BI582" i="25"/>
  <c r="BI583" i="25"/>
  <c r="BI584" i="25"/>
  <c r="BI585" i="25"/>
  <c r="BI586" i="25"/>
  <c r="BI587" i="25"/>
  <c r="BI588" i="25"/>
  <c r="BI589" i="25"/>
  <c r="BI590" i="25"/>
  <c r="BI591" i="25"/>
  <c r="BI592" i="25"/>
  <c r="BI593" i="25"/>
  <c r="BI594" i="25"/>
  <c r="BI595" i="25"/>
  <c r="BI596" i="25"/>
  <c r="BI597" i="25"/>
  <c r="BI598" i="25"/>
  <c r="BI599" i="25"/>
  <c r="BI600" i="25"/>
  <c r="BI601" i="25"/>
  <c r="BI602" i="25"/>
  <c r="BI603" i="25"/>
  <c r="BI604" i="25"/>
  <c r="BI605" i="25"/>
  <c r="BI606" i="25"/>
  <c r="BI607" i="25"/>
  <c r="BI608" i="25"/>
  <c r="BI609" i="25"/>
  <c r="BI610" i="25"/>
  <c r="BI611" i="25"/>
  <c r="BI612" i="25"/>
  <c r="BI613" i="25"/>
  <c r="BI614" i="25"/>
  <c r="BI615" i="25"/>
  <c r="BI616" i="25"/>
  <c r="BI617" i="25"/>
  <c r="BI618" i="25"/>
  <c r="BI619" i="25"/>
  <c r="BI620" i="25"/>
  <c r="BI621" i="25"/>
  <c r="BI622" i="25"/>
  <c r="BI623" i="25"/>
  <c r="BI624" i="25"/>
  <c r="BI625" i="25"/>
  <c r="BI626" i="25"/>
  <c r="BI627" i="25"/>
  <c r="BI628" i="25"/>
  <c r="BI629" i="25"/>
  <c r="BI630" i="25"/>
  <c r="BI631" i="25"/>
  <c r="BI632" i="25"/>
  <c r="BI633" i="25"/>
  <c r="BI634" i="25"/>
  <c r="BI635" i="25"/>
  <c r="BI636" i="25"/>
  <c r="BI642" i="25"/>
  <c r="BI643" i="25"/>
  <c r="BI644" i="25"/>
  <c r="BI645" i="25"/>
  <c r="BI646" i="25"/>
  <c r="BI647" i="25"/>
  <c r="BI648" i="25"/>
  <c r="BI649" i="25"/>
  <c r="BI650" i="25"/>
  <c r="BI651" i="25"/>
  <c r="BI652" i="25"/>
  <c r="BI653" i="25"/>
  <c r="BI654" i="25"/>
  <c r="BI655" i="25"/>
  <c r="BI656" i="25"/>
  <c r="BI657" i="25"/>
  <c r="BI658" i="25"/>
  <c r="BI659" i="25"/>
  <c r="BI660" i="25"/>
  <c r="BI661" i="25"/>
  <c r="BI662" i="25"/>
  <c r="BI663" i="25"/>
  <c r="BI664" i="25"/>
  <c r="BI665" i="25"/>
  <c r="BI666" i="25"/>
  <c r="BI667" i="25"/>
  <c r="BI668" i="25"/>
  <c r="BI669" i="25"/>
  <c r="BI670" i="25"/>
  <c r="BI671" i="25"/>
  <c r="BI672" i="25"/>
  <c r="BI673" i="25"/>
  <c r="BI674" i="25"/>
  <c r="BI675" i="25"/>
  <c r="BI676" i="25"/>
  <c r="BI677" i="25"/>
  <c r="BI678" i="25"/>
  <c r="BI679" i="25"/>
  <c r="BI680" i="25"/>
  <c r="BI681" i="25"/>
  <c r="BI682" i="25"/>
  <c r="BI683" i="25"/>
  <c r="BI684" i="25"/>
  <c r="BI685" i="25"/>
  <c r="BI686" i="25"/>
  <c r="BI687" i="25"/>
  <c r="BI688" i="25"/>
  <c r="BI689" i="25"/>
  <c r="BI690" i="25"/>
  <c r="BI691" i="25"/>
  <c r="BI692" i="25"/>
  <c r="BI695" i="25"/>
  <c r="BI698" i="25"/>
  <c r="BI504" i="25"/>
  <c r="BI505" i="25"/>
  <c r="BI694" i="25"/>
  <c r="BI509" i="25"/>
  <c r="BI696" i="25"/>
  <c r="BI503" i="25"/>
  <c r="BN490" i="25"/>
  <c r="BN491" i="25"/>
  <c r="BN492" i="25"/>
  <c r="BN493" i="25"/>
  <c r="BN494" i="25"/>
  <c r="BN495" i="25"/>
  <c r="BN496" i="25"/>
  <c r="BN497" i="25"/>
  <c r="BN498" i="25"/>
  <c r="BN499" i="25"/>
  <c r="BN500" i="25"/>
  <c r="BN501" i="25"/>
  <c r="BN510" i="25"/>
  <c r="BN511" i="25"/>
  <c r="BN512" i="25"/>
  <c r="BN513" i="25"/>
  <c r="BN514" i="25"/>
  <c r="BN515" i="25"/>
  <c r="BN516" i="25"/>
  <c r="BN517" i="25"/>
  <c r="BN518" i="25"/>
  <c r="BN519" i="25"/>
  <c r="BN520" i="25"/>
  <c r="BN521" i="25"/>
  <c r="BN522" i="25"/>
  <c r="BN523" i="25"/>
  <c r="BN524" i="25"/>
  <c r="BN525" i="25"/>
  <c r="BN526" i="25"/>
  <c r="BN527" i="25"/>
  <c r="BN528" i="25"/>
  <c r="BN529" i="25"/>
  <c r="BN530" i="25"/>
  <c r="BN531" i="25"/>
  <c r="BN532" i="25"/>
  <c r="BN533" i="25"/>
  <c r="BN534" i="25"/>
  <c r="BN535" i="25"/>
  <c r="BN536" i="25"/>
  <c r="BN537" i="25"/>
  <c r="BN538" i="25"/>
  <c r="BN539" i="25"/>
  <c r="BN540" i="25"/>
  <c r="BN541" i="25"/>
  <c r="BN542" i="25"/>
  <c r="BN543" i="25"/>
  <c r="BN544" i="25"/>
  <c r="BN545" i="25"/>
  <c r="BN546" i="25"/>
  <c r="BN547" i="25"/>
  <c r="BN548" i="25"/>
  <c r="BN549" i="25"/>
  <c r="BN550" i="25"/>
  <c r="BN551" i="25"/>
  <c r="BN552" i="25"/>
  <c r="BN553" i="25"/>
  <c r="BN554" i="25"/>
  <c r="BN555" i="25"/>
  <c r="BN556" i="25"/>
  <c r="BN557" i="25"/>
  <c r="BN558" i="25"/>
  <c r="BN559" i="25"/>
  <c r="BN560" i="25"/>
  <c r="BN561" i="25"/>
  <c r="BN562" i="25"/>
  <c r="BN563" i="25"/>
  <c r="BN564" i="25"/>
  <c r="BN565" i="25"/>
  <c r="BN566" i="25"/>
  <c r="BN567" i="25"/>
  <c r="BN568" i="25"/>
  <c r="BN569" i="25"/>
  <c r="BN570" i="25"/>
  <c r="BN571" i="25"/>
  <c r="BN572" i="25"/>
  <c r="BN573" i="25"/>
  <c r="BN574" i="25"/>
  <c r="BN575" i="25"/>
  <c r="BN576" i="25"/>
  <c r="BN577" i="25"/>
  <c r="BN578" i="25"/>
  <c r="BN579" i="25"/>
  <c r="BN580" i="25"/>
  <c r="BN581" i="25"/>
  <c r="BN582" i="25"/>
  <c r="BN583" i="25"/>
  <c r="BN584" i="25"/>
  <c r="BN585" i="25"/>
  <c r="BN586" i="25"/>
  <c r="BN587" i="25"/>
  <c r="BN588" i="25"/>
  <c r="BN589" i="25"/>
  <c r="BN590" i="25"/>
  <c r="BN591" i="25"/>
  <c r="BN592" i="25"/>
  <c r="BN593" i="25"/>
  <c r="BN594" i="25"/>
  <c r="BN595" i="25"/>
  <c r="BN596" i="25"/>
  <c r="BN597" i="25"/>
  <c r="BN598" i="25"/>
  <c r="BN599" i="25"/>
  <c r="BN600" i="25"/>
  <c r="BN601" i="25"/>
  <c r="BN602" i="25"/>
  <c r="BN603" i="25"/>
  <c r="BN604" i="25"/>
  <c r="BN605" i="25"/>
  <c r="BN606" i="25"/>
  <c r="BN607" i="25"/>
  <c r="BN608" i="25"/>
  <c r="BN609" i="25"/>
  <c r="BN610" i="25"/>
  <c r="BN611" i="25"/>
  <c r="BN612" i="25"/>
  <c r="BN613" i="25"/>
  <c r="BN614" i="25"/>
  <c r="BN615" i="25"/>
  <c r="BN616" i="25"/>
  <c r="BN617" i="25"/>
  <c r="BN618" i="25"/>
  <c r="BN619" i="25"/>
  <c r="BN620" i="25"/>
  <c r="BN621" i="25"/>
  <c r="BN622" i="25"/>
  <c r="BN623" i="25"/>
  <c r="BN624" i="25"/>
  <c r="BN625" i="25"/>
  <c r="BN626" i="25"/>
  <c r="BN627" i="25"/>
  <c r="BN628" i="25"/>
  <c r="BN629" i="25"/>
  <c r="BN630" i="25"/>
  <c r="BN631" i="25"/>
  <c r="BN632" i="25"/>
  <c r="BN633" i="25"/>
  <c r="BN634" i="25"/>
  <c r="BN635" i="25"/>
  <c r="BN636" i="25"/>
  <c r="BN642" i="25"/>
  <c r="BN643" i="25"/>
  <c r="BN644" i="25"/>
  <c r="BN645" i="25"/>
  <c r="BN646" i="25"/>
  <c r="BN647" i="25"/>
  <c r="BN648" i="25"/>
  <c r="BN649" i="25"/>
  <c r="BN650" i="25"/>
  <c r="BN651" i="25"/>
  <c r="BN652" i="25"/>
  <c r="BN653" i="25"/>
  <c r="BN654" i="25"/>
  <c r="BN655" i="25"/>
  <c r="BN656" i="25"/>
  <c r="BN657" i="25"/>
  <c r="BN658" i="25"/>
  <c r="BN659" i="25"/>
  <c r="BN660" i="25"/>
  <c r="BN661" i="25"/>
  <c r="BN662" i="25"/>
  <c r="BN663" i="25"/>
  <c r="BN664" i="25"/>
  <c r="BN665" i="25"/>
  <c r="BN666" i="25"/>
  <c r="BN667" i="25"/>
  <c r="BN668" i="25"/>
  <c r="BN669" i="25"/>
  <c r="BN670" i="25"/>
  <c r="BN671" i="25"/>
  <c r="BN672" i="25"/>
  <c r="BN673" i="25"/>
  <c r="BN674" i="25"/>
  <c r="BN675" i="25"/>
  <c r="BN676" i="25"/>
  <c r="BN677" i="25"/>
  <c r="BN678" i="25"/>
  <c r="BN679" i="25"/>
  <c r="BN680" i="25"/>
  <c r="BN681" i="25"/>
  <c r="BN682" i="25"/>
  <c r="BN683" i="25"/>
  <c r="BN684" i="25"/>
  <c r="BN685" i="25"/>
  <c r="BN686" i="25"/>
  <c r="BN687" i="25"/>
  <c r="BN688" i="25"/>
  <c r="BN689" i="25"/>
  <c r="BN690" i="25"/>
  <c r="BN691" i="25"/>
  <c r="BN692" i="25"/>
  <c r="BO490" i="25"/>
  <c r="BO491" i="25"/>
  <c r="BO492" i="25"/>
  <c r="BO493" i="25"/>
  <c r="BO494" i="25"/>
  <c r="BO495" i="25"/>
  <c r="BO496" i="25"/>
  <c r="BO497" i="25"/>
  <c r="BO498" i="25"/>
  <c r="BO499" i="25"/>
  <c r="BO500" i="25"/>
  <c r="BO501" i="25"/>
  <c r="BO502" i="25"/>
  <c r="BO506" i="25"/>
  <c r="BO507" i="25"/>
  <c r="BO693" i="25"/>
  <c r="BO697" i="25"/>
  <c r="BO699" i="25"/>
  <c r="BO700" i="25"/>
  <c r="BO510" i="25"/>
  <c r="BO511" i="25"/>
  <c r="BO512" i="25"/>
  <c r="BO513" i="25"/>
  <c r="BO514" i="25"/>
  <c r="BO515" i="25"/>
  <c r="BO516" i="25"/>
  <c r="BO517" i="25"/>
  <c r="BO518" i="25"/>
  <c r="BO519" i="25"/>
  <c r="BO520" i="25"/>
  <c r="BO521" i="25"/>
  <c r="BO522" i="25"/>
  <c r="BO523" i="25"/>
  <c r="BO524" i="25"/>
  <c r="BO525" i="25"/>
  <c r="BO526" i="25"/>
  <c r="BO527" i="25"/>
  <c r="BO528" i="25"/>
  <c r="BO529" i="25"/>
  <c r="BO530" i="25"/>
  <c r="BO531" i="25"/>
  <c r="BO532" i="25"/>
  <c r="BO533" i="25"/>
  <c r="BO534" i="25"/>
  <c r="BO535" i="25"/>
  <c r="BO536" i="25"/>
  <c r="BO537" i="25"/>
  <c r="BO538" i="25"/>
  <c r="BO539" i="25"/>
  <c r="BO540" i="25"/>
  <c r="BO541" i="25"/>
  <c r="BO542" i="25"/>
  <c r="BO543" i="25"/>
  <c r="BO544" i="25"/>
  <c r="BO545" i="25"/>
  <c r="BO546" i="25"/>
  <c r="BO547" i="25"/>
  <c r="BO548" i="25"/>
  <c r="BO549" i="25"/>
  <c r="BO550" i="25"/>
  <c r="BO551" i="25"/>
  <c r="BO552" i="25"/>
  <c r="BO553" i="25"/>
  <c r="BO554" i="25"/>
  <c r="BO555" i="25"/>
  <c r="BO556" i="25"/>
  <c r="BO557" i="25"/>
  <c r="BO558" i="25"/>
  <c r="BO559" i="25"/>
  <c r="BO560" i="25"/>
  <c r="BO561" i="25"/>
  <c r="BO562" i="25"/>
  <c r="BO563" i="25"/>
  <c r="BO564" i="25"/>
  <c r="BO565" i="25"/>
  <c r="BO566" i="25"/>
  <c r="BO567" i="25"/>
  <c r="BO568" i="25"/>
  <c r="BO569" i="25"/>
  <c r="BO570" i="25"/>
  <c r="BO571" i="25"/>
  <c r="BO572" i="25"/>
  <c r="BO573" i="25"/>
  <c r="BO574" i="25"/>
  <c r="BO575" i="25"/>
  <c r="BO576" i="25"/>
  <c r="BO577" i="25"/>
  <c r="BO578" i="25"/>
  <c r="BO579" i="25"/>
  <c r="BO580" i="25"/>
  <c r="BO581" i="25"/>
  <c r="BO582" i="25"/>
  <c r="BO583" i="25"/>
  <c r="BO584" i="25"/>
  <c r="BO585" i="25"/>
  <c r="BO586" i="25"/>
  <c r="BO587" i="25"/>
  <c r="BO588" i="25"/>
  <c r="BO589" i="25"/>
  <c r="BO590" i="25"/>
  <c r="BO591" i="25"/>
  <c r="BO592" i="25"/>
  <c r="BO593" i="25"/>
  <c r="BO594" i="25"/>
  <c r="BO595" i="25"/>
  <c r="BO596" i="25"/>
  <c r="BO597" i="25"/>
  <c r="BO598" i="25"/>
  <c r="BO599" i="25"/>
  <c r="BO600" i="25"/>
  <c r="BO601" i="25"/>
  <c r="BO602" i="25"/>
  <c r="BO603" i="25"/>
  <c r="BO604" i="25"/>
  <c r="BO605" i="25"/>
  <c r="BO606" i="25"/>
  <c r="BO607" i="25"/>
  <c r="BO608" i="25"/>
  <c r="BO609" i="25"/>
  <c r="BO610" i="25"/>
  <c r="BO611" i="25"/>
  <c r="BO612" i="25"/>
  <c r="BO613" i="25"/>
  <c r="BO614" i="25"/>
  <c r="BO615" i="25"/>
  <c r="BO616" i="25"/>
  <c r="BO617" i="25"/>
  <c r="BO618" i="25"/>
  <c r="BO619" i="25"/>
  <c r="BO620" i="25"/>
  <c r="BO621" i="25"/>
  <c r="BO622" i="25"/>
  <c r="BO623" i="25"/>
  <c r="BO624" i="25"/>
  <c r="BO625" i="25"/>
  <c r="BO626" i="25"/>
  <c r="BO627" i="25"/>
  <c r="BO628" i="25"/>
  <c r="BO629" i="25"/>
  <c r="BO630" i="25"/>
  <c r="BO631" i="25"/>
  <c r="BO632" i="25"/>
  <c r="BO633" i="25"/>
  <c r="BO634" i="25"/>
  <c r="BO635" i="25"/>
  <c r="BO636" i="25"/>
  <c r="BO642" i="25"/>
  <c r="BO643" i="25"/>
  <c r="BO644" i="25"/>
  <c r="BO645" i="25"/>
  <c r="BO646" i="25"/>
  <c r="BO647" i="25"/>
  <c r="BO648" i="25"/>
  <c r="BO649" i="25"/>
  <c r="BO650" i="25"/>
  <c r="BO651" i="25"/>
  <c r="BO652" i="25"/>
  <c r="BO653" i="25"/>
  <c r="BO654" i="25"/>
  <c r="BO655" i="25"/>
  <c r="BO656" i="25"/>
  <c r="BO657" i="25"/>
  <c r="BO658" i="25"/>
  <c r="BO659" i="25"/>
  <c r="BO660" i="25"/>
  <c r="BO661" i="25"/>
  <c r="BO662" i="25"/>
  <c r="BO663" i="25"/>
  <c r="BO664" i="25"/>
  <c r="BO665" i="25"/>
  <c r="BO666" i="25"/>
  <c r="BO667" i="25"/>
  <c r="BO668" i="25"/>
  <c r="BO669" i="25"/>
  <c r="BO670" i="25"/>
  <c r="BO671" i="25"/>
  <c r="BO672" i="25"/>
  <c r="BO673" i="25"/>
  <c r="BO674" i="25"/>
  <c r="BO675" i="25"/>
  <c r="BO676" i="25"/>
  <c r="BO677" i="25"/>
  <c r="BO678" i="25"/>
  <c r="BO679" i="25"/>
  <c r="BO680" i="25"/>
  <c r="BO681" i="25"/>
  <c r="BO682" i="25"/>
  <c r="BO683" i="25"/>
  <c r="BO684" i="25"/>
  <c r="BO685" i="25"/>
  <c r="BO686" i="25"/>
  <c r="BO687" i="25"/>
  <c r="BO688" i="25"/>
  <c r="BO689" i="25"/>
  <c r="BO690" i="25"/>
  <c r="BO691" i="25"/>
  <c r="BO692" i="25"/>
  <c r="BO695" i="25"/>
  <c r="BO698" i="25"/>
  <c r="BO504" i="25"/>
  <c r="BO505" i="25"/>
  <c r="BO694" i="25"/>
  <c r="BO509" i="25"/>
  <c r="BO696" i="25"/>
  <c r="BO503" i="25"/>
  <c r="BQ490" i="25"/>
  <c r="BQ491" i="25"/>
  <c r="BQ492" i="25"/>
  <c r="BQ493" i="25"/>
  <c r="BQ494" i="25"/>
  <c r="BQ495" i="25"/>
  <c r="BQ496" i="25"/>
  <c r="BQ497" i="25"/>
  <c r="BQ498" i="25"/>
  <c r="BQ499" i="25"/>
  <c r="BQ500" i="25"/>
  <c r="BQ501" i="25"/>
  <c r="BQ502" i="25"/>
  <c r="BQ506" i="25"/>
  <c r="BQ507" i="25"/>
  <c r="BQ693" i="25"/>
  <c r="BQ697" i="25"/>
  <c r="BQ699" i="25"/>
  <c r="BQ700" i="25"/>
  <c r="BQ510" i="25"/>
  <c r="BQ511" i="25"/>
  <c r="BQ512" i="25"/>
  <c r="BQ513" i="25"/>
  <c r="BQ514" i="25"/>
  <c r="BQ515" i="25"/>
  <c r="BQ516" i="25"/>
  <c r="BQ517" i="25"/>
  <c r="BQ518" i="25"/>
  <c r="BQ519" i="25"/>
  <c r="BQ520" i="25"/>
  <c r="BQ521" i="25"/>
  <c r="BQ522" i="25"/>
  <c r="BQ523" i="25"/>
  <c r="BQ524" i="25"/>
  <c r="BQ525" i="25"/>
  <c r="BQ526" i="25"/>
  <c r="BQ527" i="25"/>
  <c r="BQ528" i="25"/>
  <c r="BQ529" i="25"/>
  <c r="BQ530" i="25"/>
  <c r="BQ531" i="25"/>
  <c r="BQ532" i="25"/>
  <c r="BQ533" i="25"/>
  <c r="BQ534" i="25"/>
  <c r="BQ535" i="25"/>
  <c r="BQ536" i="25"/>
  <c r="BQ537" i="25"/>
  <c r="BQ538" i="25"/>
  <c r="BQ539" i="25"/>
  <c r="BQ540" i="25"/>
  <c r="BQ541" i="25"/>
  <c r="BQ542" i="25"/>
  <c r="BQ543" i="25"/>
  <c r="BQ544" i="25"/>
  <c r="BQ545" i="25"/>
  <c r="BQ546" i="25"/>
  <c r="BQ547" i="25"/>
  <c r="BQ548" i="25"/>
  <c r="BQ549" i="25"/>
  <c r="BQ550" i="25"/>
  <c r="BQ551" i="25"/>
  <c r="BQ552" i="25"/>
  <c r="BQ553" i="25"/>
  <c r="BQ554" i="25"/>
  <c r="BQ555" i="25"/>
  <c r="BQ556" i="25"/>
  <c r="BQ557" i="25"/>
  <c r="BQ558" i="25"/>
  <c r="BQ559" i="25"/>
  <c r="BQ560" i="25"/>
  <c r="BQ561" i="25"/>
  <c r="BQ562" i="25"/>
  <c r="BQ563" i="25"/>
  <c r="BQ564" i="25"/>
  <c r="BQ565" i="25"/>
  <c r="BQ566" i="25"/>
  <c r="BQ567" i="25"/>
  <c r="BQ568" i="25"/>
  <c r="BQ569" i="25"/>
  <c r="BQ570" i="25"/>
  <c r="BQ571" i="25"/>
  <c r="BQ572" i="25"/>
  <c r="BQ573" i="25"/>
  <c r="BQ574" i="25"/>
  <c r="BQ575" i="25"/>
  <c r="BQ576" i="25"/>
  <c r="BQ577" i="25"/>
  <c r="BQ578" i="25"/>
  <c r="BQ579" i="25"/>
  <c r="BQ580" i="25"/>
  <c r="BQ581" i="25"/>
  <c r="BQ582" i="25"/>
  <c r="BQ583" i="25"/>
  <c r="BQ584" i="25"/>
  <c r="BQ585" i="25"/>
  <c r="BQ586" i="25"/>
  <c r="BQ587" i="25"/>
  <c r="BQ588" i="25"/>
  <c r="BQ589" i="25"/>
  <c r="BQ590" i="25"/>
  <c r="BQ591" i="25"/>
  <c r="BQ592" i="25"/>
  <c r="BQ593" i="25"/>
  <c r="BQ594" i="25"/>
  <c r="BQ595" i="25"/>
  <c r="BQ596" i="25"/>
  <c r="BQ597" i="25"/>
  <c r="BQ598" i="25"/>
  <c r="BQ599" i="25"/>
  <c r="BQ600" i="25"/>
  <c r="BQ601" i="25"/>
  <c r="BQ602" i="25"/>
  <c r="BQ603" i="25"/>
  <c r="BQ604" i="25"/>
  <c r="BQ605" i="25"/>
  <c r="BQ606" i="25"/>
  <c r="BQ607" i="25"/>
  <c r="BQ608" i="25"/>
  <c r="BQ609" i="25"/>
  <c r="BQ610" i="25"/>
  <c r="BQ611" i="25"/>
  <c r="BQ612" i="25"/>
  <c r="BQ613" i="25"/>
  <c r="BQ614" i="25"/>
  <c r="BQ615" i="25"/>
  <c r="BQ616" i="25"/>
  <c r="BQ617" i="25"/>
  <c r="BQ618" i="25"/>
  <c r="BQ619" i="25"/>
  <c r="BQ620" i="25"/>
  <c r="BQ621" i="25"/>
  <c r="BQ622" i="25"/>
  <c r="BQ623" i="25"/>
  <c r="BQ624" i="25"/>
  <c r="BQ625" i="25"/>
  <c r="BQ626" i="25"/>
  <c r="BQ627" i="25"/>
  <c r="BQ628" i="25"/>
  <c r="BQ629" i="25"/>
  <c r="BQ630" i="25"/>
  <c r="BQ631" i="25"/>
  <c r="BQ632" i="25"/>
  <c r="BQ633" i="25"/>
  <c r="BQ634" i="25"/>
  <c r="BQ635" i="25"/>
  <c r="BQ636" i="25"/>
  <c r="BQ642" i="25"/>
  <c r="BQ643" i="25"/>
  <c r="BQ644" i="25"/>
  <c r="BQ645" i="25"/>
  <c r="BQ646" i="25"/>
  <c r="BQ647" i="25"/>
  <c r="BQ648" i="25"/>
  <c r="BQ649" i="25"/>
  <c r="BQ650" i="25"/>
  <c r="BQ651" i="25"/>
  <c r="BQ652" i="25"/>
  <c r="BQ653" i="25"/>
  <c r="BQ654" i="25"/>
  <c r="BQ655" i="25"/>
  <c r="BQ656" i="25"/>
  <c r="BQ657" i="25"/>
  <c r="BQ658" i="25"/>
  <c r="BQ659" i="25"/>
  <c r="BQ660" i="25"/>
  <c r="BQ661" i="25"/>
  <c r="BQ662" i="25"/>
  <c r="BQ663" i="25"/>
  <c r="BQ664" i="25"/>
  <c r="BQ665" i="25"/>
  <c r="BQ666" i="25"/>
  <c r="BQ667" i="25"/>
  <c r="BQ668" i="25"/>
  <c r="BQ669" i="25"/>
  <c r="BQ670" i="25"/>
  <c r="BQ671" i="25"/>
  <c r="BQ672" i="25"/>
  <c r="BQ673" i="25"/>
  <c r="BQ674" i="25"/>
  <c r="BQ675" i="25"/>
  <c r="BQ676" i="25"/>
  <c r="BQ677" i="25"/>
  <c r="BQ678" i="25"/>
  <c r="BQ679" i="25"/>
  <c r="BQ680" i="25"/>
  <c r="BQ681" i="25"/>
  <c r="BQ682" i="25"/>
  <c r="BQ683" i="25"/>
  <c r="BQ684" i="25"/>
  <c r="BQ685" i="25"/>
  <c r="BQ686" i="25"/>
  <c r="BQ687" i="25"/>
  <c r="BQ688" i="25"/>
  <c r="BQ689" i="25"/>
  <c r="BQ690" i="25"/>
  <c r="BQ691" i="25"/>
  <c r="BQ692" i="25"/>
  <c r="BQ695" i="25"/>
  <c r="BQ698" i="25"/>
  <c r="BQ504" i="25"/>
  <c r="BQ505" i="25"/>
  <c r="BQ694" i="25"/>
  <c r="BQ509" i="25"/>
  <c r="BQ696" i="25"/>
  <c r="BQ503" i="25"/>
  <c r="BR490" i="25"/>
  <c r="BR491" i="25"/>
  <c r="BR492" i="25"/>
  <c r="BR493" i="25"/>
  <c r="BR494" i="25"/>
  <c r="BR495" i="25"/>
  <c r="BR496" i="25"/>
  <c r="BR497" i="25"/>
  <c r="BR498" i="25"/>
  <c r="BR499" i="25"/>
  <c r="BR500" i="25"/>
  <c r="BR501" i="25"/>
  <c r="BR502" i="25"/>
  <c r="BR506" i="25"/>
  <c r="BR507" i="25"/>
  <c r="BR693" i="25"/>
  <c r="BR697" i="25"/>
  <c r="BR699" i="25"/>
  <c r="BR700" i="25"/>
  <c r="BR510" i="25"/>
  <c r="BR511" i="25"/>
  <c r="BR512" i="25"/>
  <c r="BR513" i="25"/>
  <c r="BR514" i="25"/>
  <c r="BR515" i="25"/>
  <c r="BR516" i="25"/>
  <c r="BR517" i="25"/>
  <c r="BR518" i="25"/>
  <c r="BR519" i="25"/>
  <c r="BR520" i="25"/>
  <c r="BR521" i="25"/>
  <c r="BR522" i="25"/>
  <c r="BR523" i="25"/>
  <c r="BR524" i="25"/>
  <c r="BR525" i="25"/>
  <c r="BR526" i="25"/>
  <c r="BR527" i="25"/>
  <c r="BR528" i="25"/>
  <c r="BR529" i="25"/>
  <c r="BR530" i="25"/>
  <c r="BR531" i="25"/>
  <c r="BR532" i="25"/>
  <c r="BR533" i="25"/>
  <c r="BR534" i="25"/>
  <c r="BR535" i="25"/>
  <c r="BR536" i="25"/>
  <c r="BR537" i="25"/>
  <c r="BR538" i="25"/>
  <c r="BR539" i="25"/>
  <c r="BR540" i="25"/>
  <c r="BR541" i="25"/>
  <c r="BR542" i="25"/>
  <c r="BR543" i="25"/>
  <c r="BR544" i="25"/>
  <c r="BR545" i="25"/>
  <c r="BR546" i="25"/>
  <c r="BR547" i="25"/>
  <c r="BR548" i="25"/>
  <c r="BR549" i="25"/>
  <c r="BR550" i="25"/>
  <c r="BR551" i="25"/>
  <c r="BR552" i="25"/>
  <c r="BR553" i="25"/>
  <c r="BR554" i="25"/>
  <c r="BR555" i="25"/>
  <c r="BR556" i="25"/>
  <c r="BR557" i="25"/>
  <c r="BR558" i="25"/>
  <c r="BR559" i="25"/>
  <c r="BR560" i="25"/>
  <c r="BR561" i="25"/>
  <c r="BR562" i="25"/>
  <c r="BR563" i="25"/>
  <c r="BR564" i="25"/>
  <c r="BR565" i="25"/>
  <c r="BR566" i="25"/>
  <c r="BR567" i="25"/>
  <c r="BR568" i="25"/>
  <c r="BR569" i="25"/>
  <c r="BR570" i="25"/>
  <c r="BR571" i="25"/>
  <c r="BR572" i="25"/>
  <c r="BR573" i="25"/>
  <c r="BR574" i="25"/>
  <c r="BR575" i="25"/>
  <c r="BR576" i="25"/>
  <c r="BR577" i="25"/>
  <c r="BR578" i="25"/>
  <c r="BR579" i="25"/>
  <c r="BR580" i="25"/>
  <c r="BR581" i="25"/>
  <c r="BR582" i="25"/>
  <c r="BR583" i="25"/>
  <c r="BR584" i="25"/>
  <c r="BR585" i="25"/>
  <c r="BR586" i="25"/>
  <c r="BR587" i="25"/>
  <c r="BR588" i="25"/>
  <c r="BR589" i="25"/>
  <c r="BR590" i="25"/>
  <c r="BR591" i="25"/>
  <c r="BR592" i="25"/>
  <c r="BR593" i="25"/>
  <c r="BR594" i="25"/>
  <c r="BR595" i="25"/>
  <c r="BR596" i="25"/>
  <c r="BR597" i="25"/>
  <c r="BR598" i="25"/>
  <c r="BR599" i="25"/>
  <c r="BR600" i="25"/>
  <c r="BR601" i="25"/>
  <c r="BR602" i="25"/>
  <c r="BR603" i="25"/>
  <c r="BR604" i="25"/>
  <c r="BR605" i="25"/>
  <c r="BR606" i="25"/>
  <c r="BR607" i="25"/>
  <c r="BR608" i="25"/>
  <c r="BR609" i="25"/>
  <c r="BR610" i="25"/>
  <c r="BR611" i="25"/>
  <c r="BR612" i="25"/>
  <c r="BR613" i="25"/>
  <c r="BR614" i="25"/>
  <c r="BR615" i="25"/>
  <c r="BR616" i="25"/>
  <c r="BR617" i="25"/>
  <c r="BR618" i="25"/>
  <c r="BR619" i="25"/>
  <c r="BR620" i="25"/>
  <c r="BR621" i="25"/>
  <c r="BR622" i="25"/>
  <c r="BR623" i="25"/>
  <c r="BR624" i="25"/>
  <c r="BR625" i="25"/>
  <c r="BR626" i="25"/>
  <c r="BR627" i="25"/>
  <c r="BR628" i="25"/>
  <c r="BR629" i="25"/>
  <c r="BR630" i="25"/>
  <c r="BR631" i="25"/>
  <c r="BR632" i="25"/>
  <c r="BR633" i="25"/>
  <c r="BR634" i="25"/>
  <c r="BR635" i="25"/>
  <c r="BR636" i="25"/>
  <c r="BR642" i="25"/>
  <c r="BR643" i="25"/>
  <c r="BR644" i="25"/>
  <c r="BR645" i="25"/>
  <c r="BR646" i="25"/>
  <c r="BR647" i="25"/>
  <c r="BR648" i="25"/>
  <c r="BR649" i="25"/>
  <c r="BR650" i="25"/>
  <c r="BR651" i="25"/>
  <c r="BR652" i="25"/>
  <c r="BR653" i="25"/>
  <c r="BR654" i="25"/>
  <c r="BR655" i="25"/>
  <c r="BR656" i="25"/>
  <c r="BR657" i="25"/>
  <c r="BR658" i="25"/>
  <c r="BR659" i="25"/>
  <c r="BR660" i="25"/>
  <c r="BR661" i="25"/>
  <c r="BR662" i="25"/>
  <c r="BR663" i="25"/>
  <c r="BR664" i="25"/>
  <c r="BR665" i="25"/>
  <c r="BR666" i="25"/>
  <c r="BR667" i="25"/>
  <c r="BR668" i="25"/>
  <c r="BR669" i="25"/>
  <c r="BR670" i="25"/>
  <c r="BR671" i="25"/>
  <c r="BR672" i="25"/>
  <c r="BR673" i="25"/>
  <c r="BR674" i="25"/>
  <c r="BR675" i="25"/>
  <c r="BR676" i="25"/>
  <c r="BR677" i="25"/>
  <c r="BR678" i="25"/>
  <c r="BR679" i="25"/>
  <c r="BR680" i="25"/>
  <c r="BR681" i="25"/>
  <c r="BR682" i="25"/>
  <c r="BR683" i="25"/>
  <c r="BR684" i="25"/>
  <c r="BR685" i="25"/>
  <c r="BR686" i="25"/>
  <c r="BR687" i="25"/>
  <c r="BR688" i="25"/>
  <c r="BR689" i="25"/>
  <c r="BR690" i="25"/>
  <c r="BR691" i="25"/>
  <c r="BR692" i="25"/>
  <c r="BR695" i="25"/>
  <c r="BR698" i="25"/>
  <c r="BR504" i="25"/>
  <c r="BR505" i="25"/>
  <c r="BR694" i="25"/>
  <c r="BR509" i="25"/>
  <c r="BR696" i="25"/>
  <c r="BR503" i="25"/>
  <c r="BS490" i="25"/>
  <c r="BS491" i="25"/>
  <c r="BS492" i="25"/>
  <c r="BS493" i="25"/>
  <c r="BS494" i="25"/>
  <c r="BS495" i="25"/>
  <c r="BS496" i="25"/>
  <c r="BS497" i="25"/>
  <c r="BS498" i="25"/>
  <c r="BS499" i="25"/>
  <c r="BS500" i="25"/>
  <c r="BS501" i="25"/>
  <c r="BS502" i="25"/>
  <c r="BS506" i="25"/>
  <c r="BS507" i="25"/>
  <c r="BS693" i="25"/>
  <c r="BS697" i="25"/>
  <c r="BS699" i="25"/>
  <c r="BS700" i="25"/>
  <c r="BS510" i="25"/>
  <c r="BS511" i="25"/>
  <c r="BS512" i="25"/>
  <c r="BS513" i="25"/>
  <c r="BS514" i="25"/>
  <c r="BS515" i="25"/>
  <c r="BS516" i="25"/>
  <c r="BS517" i="25"/>
  <c r="BS518" i="25"/>
  <c r="BS519" i="25"/>
  <c r="BS520" i="25"/>
  <c r="BS521" i="25"/>
  <c r="BS522" i="25"/>
  <c r="BS523" i="25"/>
  <c r="BS524" i="25"/>
  <c r="BS525" i="25"/>
  <c r="BS526" i="25"/>
  <c r="BS527" i="25"/>
  <c r="BS528" i="25"/>
  <c r="BS529" i="25"/>
  <c r="BS530" i="25"/>
  <c r="BS531" i="25"/>
  <c r="BS532" i="25"/>
  <c r="BS533" i="25"/>
  <c r="BS534" i="25"/>
  <c r="BS535" i="25"/>
  <c r="BS536" i="25"/>
  <c r="BS537" i="25"/>
  <c r="BS538" i="25"/>
  <c r="BS539" i="25"/>
  <c r="BS540" i="25"/>
  <c r="BS541" i="25"/>
  <c r="BS542" i="25"/>
  <c r="BS543" i="25"/>
  <c r="BS544" i="25"/>
  <c r="BS545" i="25"/>
  <c r="BS546" i="25"/>
  <c r="BS547" i="25"/>
  <c r="BS548" i="25"/>
  <c r="BS549" i="25"/>
  <c r="BS550" i="25"/>
  <c r="BS551" i="25"/>
  <c r="BS552" i="25"/>
  <c r="BS553" i="25"/>
  <c r="BS554" i="25"/>
  <c r="BS555" i="25"/>
  <c r="BS556" i="25"/>
  <c r="BS557" i="25"/>
  <c r="BS558" i="25"/>
  <c r="BS559" i="25"/>
  <c r="BS560" i="25"/>
  <c r="BS561" i="25"/>
  <c r="BS562" i="25"/>
  <c r="BS563" i="25"/>
  <c r="BS564" i="25"/>
  <c r="BS565" i="25"/>
  <c r="BS566" i="25"/>
  <c r="BS567" i="25"/>
  <c r="BS568" i="25"/>
  <c r="BS569" i="25"/>
  <c r="BS570" i="25"/>
  <c r="BS571" i="25"/>
  <c r="BS572" i="25"/>
  <c r="BS573" i="25"/>
  <c r="BS574" i="25"/>
  <c r="BS575" i="25"/>
  <c r="BS576" i="25"/>
  <c r="BS577" i="25"/>
  <c r="BS578" i="25"/>
  <c r="BS579" i="25"/>
  <c r="BS580" i="25"/>
  <c r="BS581" i="25"/>
  <c r="BS582" i="25"/>
  <c r="BS583" i="25"/>
  <c r="BS584" i="25"/>
  <c r="BS585" i="25"/>
  <c r="BS586" i="25"/>
  <c r="BS587" i="25"/>
  <c r="BS588" i="25"/>
  <c r="BS589" i="25"/>
  <c r="BS590" i="25"/>
  <c r="BS591" i="25"/>
  <c r="BS592" i="25"/>
  <c r="BS593" i="25"/>
  <c r="BS594" i="25"/>
  <c r="BS595" i="25"/>
  <c r="BS596" i="25"/>
  <c r="BS597" i="25"/>
  <c r="BS598" i="25"/>
  <c r="BS599" i="25"/>
  <c r="BS600" i="25"/>
  <c r="BS601" i="25"/>
  <c r="BS602" i="25"/>
  <c r="BS603" i="25"/>
  <c r="BS604" i="25"/>
  <c r="BS605" i="25"/>
  <c r="BS606" i="25"/>
  <c r="BS607" i="25"/>
  <c r="BS608" i="25"/>
  <c r="BS609" i="25"/>
  <c r="BS610" i="25"/>
  <c r="BS611" i="25"/>
  <c r="BS612" i="25"/>
  <c r="BS613" i="25"/>
  <c r="BS614" i="25"/>
  <c r="BS615" i="25"/>
  <c r="BS616" i="25"/>
  <c r="BS617" i="25"/>
  <c r="BS618" i="25"/>
  <c r="BS619" i="25"/>
  <c r="BS620" i="25"/>
  <c r="BS621" i="25"/>
  <c r="BS622" i="25"/>
  <c r="BS623" i="25"/>
  <c r="BS624" i="25"/>
  <c r="BS625" i="25"/>
  <c r="BS626" i="25"/>
  <c r="BS627" i="25"/>
  <c r="BS628" i="25"/>
  <c r="BS629" i="25"/>
  <c r="BS630" i="25"/>
  <c r="BS631" i="25"/>
  <c r="BS632" i="25"/>
  <c r="BS633" i="25"/>
  <c r="BS634" i="25"/>
  <c r="BS635" i="25"/>
  <c r="BS636" i="25"/>
  <c r="BS642" i="25"/>
  <c r="BS643" i="25"/>
  <c r="BS644" i="25"/>
  <c r="BS645" i="25"/>
  <c r="BS646" i="25"/>
  <c r="BS647" i="25"/>
  <c r="BS648" i="25"/>
  <c r="BS649" i="25"/>
  <c r="BS650" i="25"/>
  <c r="BS651" i="25"/>
  <c r="BS652" i="25"/>
  <c r="BS653" i="25"/>
  <c r="BS654" i="25"/>
  <c r="BS655" i="25"/>
  <c r="BS656" i="25"/>
  <c r="BS657" i="25"/>
  <c r="BS658" i="25"/>
  <c r="BS659" i="25"/>
  <c r="BS660" i="25"/>
  <c r="BS661" i="25"/>
  <c r="BS662" i="25"/>
  <c r="BS663" i="25"/>
  <c r="BS664" i="25"/>
  <c r="BS665" i="25"/>
  <c r="BS666" i="25"/>
  <c r="BS667" i="25"/>
  <c r="BS668" i="25"/>
  <c r="BS669" i="25"/>
  <c r="BS670" i="25"/>
  <c r="BS671" i="25"/>
  <c r="BS672" i="25"/>
  <c r="BS673" i="25"/>
  <c r="BS674" i="25"/>
  <c r="BS675" i="25"/>
  <c r="BS676" i="25"/>
  <c r="BS677" i="25"/>
  <c r="BS678" i="25"/>
  <c r="BS679" i="25"/>
  <c r="BS680" i="25"/>
  <c r="BS681" i="25"/>
  <c r="BS682" i="25"/>
  <c r="BS683" i="25"/>
  <c r="BS684" i="25"/>
  <c r="BS685" i="25"/>
  <c r="BS686" i="25"/>
  <c r="BS687" i="25"/>
  <c r="BS688" i="25"/>
  <c r="BS689" i="25"/>
  <c r="BS690" i="25"/>
  <c r="BS691" i="25"/>
  <c r="BS692" i="25"/>
  <c r="BS695" i="25"/>
  <c r="BS698" i="25"/>
  <c r="BS504" i="25"/>
  <c r="BS505" i="25"/>
  <c r="BS694" i="25"/>
  <c r="BS509" i="25"/>
  <c r="BS696" i="25"/>
  <c r="BS503" i="25"/>
  <c r="BT490" i="25"/>
  <c r="BT491" i="25"/>
  <c r="BT492" i="25"/>
  <c r="BT493" i="25"/>
  <c r="BT494" i="25"/>
  <c r="BT495" i="25"/>
  <c r="BT496" i="25"/>
  <c r="BT497" i="25"/>
  <c r="BT498" i="25"/>
  <c r="BT499" i="25"/>
  <c r="BT500" i="25"/>
  <c r="BT501" i="25"/>
  <c r="BT502" i="25"/>
  <c r="BT506" i="25"/>
  <c r="BT507" i="25"/>
  <c r="BT693" i="25"/>
  <c r="BT697" i="25"/>
  <c r="BT699" i="25"/>
  <c r="BT700" i="25"/>
  <c r="BT510" i="25"/>
  <c r="BT511" i="25"/>
  <c r="BT512" i="25"/>
  <c r="BT513" i="25"/>
  <c r="BT514" i="25"/>
  <c r="BT515" i="25"/>
  <c r="BT516" i="25"/>
  <c r="BT517" i="25"/>
  <c r="BT518" i="25"/>
  <c r="BT519" i="25"/>
  <c r="BT520" i="25"/>
  <c r="BT521" i="25"/>
  <c r="BT522" i="25"/>
  <c r="BT523" i="25"/>
  <c r="BT524" i="25"/>
  <c r="BT525" i="25"/>
  <c r="BT526" i="25"/>
  <c r="BT527" i="25"/>
  <c r="BT528" i="25"/>
  <c r="BT529" i="25"/>
  <c r="BT530" i="25"/>
  <c r="BT531" i="25"/>
  <c r="BT532" i="25"/>
  <c r="BT533" i="25"/>
  <c r="BT534" i="25"/>
  <c r="BT535" i="25"/>
  <c r="BT536" i="25"/>
  <c r="BT537" i="25"/>
  <c r="BT538" i="25"/>
  <c r="BT539" i="25"/>
  <c r="BT540" i="25"/>
  <c r="BT541" i="25"/>
  <c r="BT542" i="25"/>
  <c r="BT543" i="25"/>
  <c r="BT544" i="25"/>
  <c r="BT545" i="25"/>
  <c r="BT546" i="25"/>
  <c r="BT547" i="25"/>
  <c r="BT548" i="25"/>
  <c r="BT549" i="25"/>
  <c r="BT550" i="25"/>
  <c r="BT551" i="25"/>
  <c r="BT552" i="25"/>
  <c r="BT553" i="25"/>
  <c r="BT554" i="25"/>
  <c r="BT555" i="25"/>
  <c r="BT556" i="25"/>
  <c r="BT557" i="25"/>
  <c r="BT558" i="25"/>
  <c r="BT559" i="25"/>
  <c r="BT560" i="25"/>
  <c r="BT561" i="25"/>
  <c r="BT562" i="25"/>
  <c r="BT563" i="25"/>
  <c r="BT564" i="25"/>
  <c r="BT565" i="25"/>
  <c r="BT566" i="25"/>
  <c r="BT567" i="25"/>
  <c r="BT568" i="25"/>
  <c r="BT569" i="25"/>
  <c r="BT570" i="25"/>
  <c r="BT571" i="25"/>
  <c r="BT572" i="25"/>
  <c r="BT573" i="25"/>
  <c r="BT574" i="25"/>
  <c r="BT575" i="25"/>
  <c r="BT576" i="25"/>
  <c r="BT577" i="25"/>
  <c r="BT578" i="25"/>
  <c r="BT579" i="25"/>
  <c r="BT580" i="25"/>
  <c r="BT581" i="25"/>
  <c r="BT582" i="25"/>
  <c r="BT583" i="25"/>
  <c r="BT584" i="25"/>
  <c r="BT585" i="25"/>
  <c r="BT586" i="25"/>
  <c r="BT587" i="25"/>
  <c r="BT588" i="25"/>
  <c r="BT589" i="25"/>
  <c r="BT590" i="25"/>
  <c r="BT591" i="25"/>
  <c r="BT592" i="25"/>
  <c r="BT593" i="25"/>
  <c r="BT594" i="25"/>
  <c r="BT595" i="25"/>
  <c r="BT596" i="25"/>
  <c r="BT597" i="25"/>
  <c r="BT598" i="25"/>
  <c r="BT599" i="25"/>
  <c r="BT600" i="25"/>
  <c r="BT601" i="25"/>
  <c r="BT602" i="25"/>
  <c r="BT603" i="25"/>
  <c r="BT604" i="25"/>
  <c r="BT605" i="25"/>
  <c r="BT606" i="25"/>
  <c r="BT607" i="25"/>
  <c r="BT608" i="25"/>
  <c r="BT609" i="25"/>
  <c r="BT610" i="25"/>
  <c r="BT611" i="25"/>
  <c r="BT612" i="25"/>
  <c r="BT613" i="25"/>
  <c r="BT614" i="25"/>
  <c r="BT615" i="25"/>
  <c r="BT616" i="25"/>
  <c r="BT617" i="25"/>
  <c r="BT618" i="25"/>
  <c r="BT619" i="25"/>
  <c r="BT620" i="25"/>
  <c r="BT621" i="25"/>
  <c r="BT622" i="25"/>
  <c r="BT623" i="25"/>
  <c r="BT624" i="25"/>
  <c r="BT625" i="25"/>
  <c r="BT626" i="25"/>
  <c r="BT627" i="25"/>
  <c r="BT628" i="25"/>
  <c r="BT629" i="25"/>
  <c r="BT630" i="25"/>
  <c r="BT631" i="25"/>
  <c r="BT632" i="25"/>
  <c r="BT633" i="25"/>
  <c r="BT634" i="25"/>
  <c r="BT635" i="25"/>
  <c r="BT636" i="25"/>
  <c r="BT642" i="25"/>
  <c r="BT643" i="25"/>
  <c r="BT644" i="25"/>
  <c r="BT645" i="25"/>
  <c r="BT646" i="25"/>
  <c r="BT647" i="25"/>
  <c r="BT648" i="25"/>
  <c r="BT649" i="25"/>
  <c r="BT650" i="25"/>
  <c r="BT651" i="25"/>
  <c r="BT652" i="25"/>
  <c r="BT653" i="25"/>
  <c r="BT654" i="25"/>
  <c r="BT655" i="25"/>
  <c r="BT656" i="25"/>
  <c r="BT657" i="25"/>
  <c r="BT658" i="25"/>
  <c r="BT659" i="25"/>
  <c r="BT660" i="25"/>
  <c r="BT661" i="25"/>
  <c r="BT662" i="25"/>
  <c r="BT663" i="25"/>
  <c r="BT664" i="25"/>
  <c r="BT665" i="25"/>
  <c r="BT666" i="25"/>
  <c r="BT667" i="25"/>
  <c r="BT668" i="25"/>
  <c r="BT669" i="25"/>
  <c r="BT670" i="25"/>
  <c r="BT671" i="25"/>
  <c r="BT672" i="25"/>
  <c r="BT673" i="25"/>
  <c r="BT674" i="25"/>
  <c r="BT675" i="25"/>
  <c r="BT676" i="25"/>
  <c r="BT677" i="25"/>
  <c r="BT678" i="25"/>
  <c r="BT679" i="25"/>
  <c r="BT680" i="25"/>
  <c r="BT681" i="25"/>
  <c r="BT682" i="25"/>
  <c r="BT683" i="25"/>
  <c r="BT684" i="25"/>
  <c r="BT685" i="25"/>
  <c r="BT686" i="25"/>
  <c r="BT687" i="25"/>
  <c r="BT688" i="25"/>
  <c r="BT689" i="25"/>
  <c r="BT690" i="25"/>
  <c r="BT691" i="25"/>
  <c r="BT692" i="25"/>
  <c r="BT695" i="25"/>
  <c r="BT698" i="25"/>
  <c r="BT504" i="25"/>
  <c r="BT505" i="25"/>
  <c r="BT694" i="25"/>
  <c r="BT509" i="25"/>
  <c r="BT696" i="25"/>
  <c r="BT503" i="25"/>
  <c r="BU490" i="25"/>
  <c r="BU491" i="25"/>
  <c r="BU492" i="25"/>
  <c r="BU493" i="25"/>
  <c r="BU494" i="25"/>
  <c r="BU495" i="25"/>
  <c r="BU496" i="25"/>
  <c r="BU497" i="25"/>
  <c r="BU498" i="25"/>
  <c r="BU499" i="25"/>
  <c r="BU500" i="25"/>
  <c r="BU501" i="25"/>
  <c r="BU502" i="25"/>
  <c r="BU506" i="25"/>
  <c r="BU507" i="25"/>
  <c r="BU693" i="25"/>
  <c r="BU697" i="25"/>
  <c r="BU699" i="25"/>
  <c r="BU700" i="25"/>
  <c r="BU510" i="25"/>
  <c r="BU511" i="25"/>
  <c r="BU512" i="25"/>
  <c r="BU513" i="25"/>
  <c r="BU514" i="25"/>
  <c r="BU515" i="25"/>
  <c r="BU516" i="25"/>
  <c r="BU517" i="25"/>
  <c r="BU518" i="25"/>
  <c r="BU519" i="25"/>
  <c r="BU520" i="25"/>
  <c r="BU521" i="25"/>
  <c r="BU522" i="25"/>
  <c r="BU523" i="25"/>
  <c r="BU524" i="25"/>
  <c r="BU525" i="25"/>
  <c r="BU526" i="25"/>
  <c r="BU527" i="25"/>
  <c r="BU528" i="25"/>
  <c r="BU529" i="25"/>
  <c r="BU530" i="25"/>
  <c r="BU531" i="25"/>
  <c r="BU532" i="25"/>
  <c r="BU533" i="25"/>
  <c r="BU534" i="25"/>
  <c r="BU535" i="25"/>
  <c r="BU536" i="25"/>
  <c r="BU537" i="25"/>
  <c r="BU538" i="25"/>
  <c r="BU539" i="25"/>
  <c r="BU540" i="25"/>
  <c r="BU541" i="25"/>
  <c r="BU542" i="25"/>
  <c r="BU543" i="25"/>
  <c r="BU544" i="25"/>
  <c r="BU545" i="25"/>
  <c r="BU546" i="25"/>
  <c r="BU547" i="25"/>
  <c r="BU548" i="25"/>
  <c r="BU549" i="25"/>
  <c r="BU550" i="25"/>
  <c r="BU551" i="25"/>
  <c r="BU552" i="25"/>
  <c r="BU553" i="25"/>
  <c r="BU554" i="25"/>
  <c r="BU555" i="25"/>
  <c r="BU556" i="25"/>
  <c r="BU557" i="25"/>
  <c r="BU558" i="25"/>
  <c r="BU559" i="25"/>
  <c r="BU560" i="25"/>
  <c r="BU561" i="25"/>
  <c r="BU562" i="25"/>
  <c r="BU563" i="25"/>
  <c r="BU564" i="25"/>
  <c r="BU565" i="25"/>
  <c r="BU566" i="25"/>
  <c r="BU567" i="25"/>
  <c r="BU568" i="25"/>
  <c r="BU569" i="25"/>
  <c r="BU570" i="25"/>
  <c r="BU571" i="25"/>
  <c r="BU572" i="25"/>
  <c r="BU573" i="25"/>
  <c r="BU574" i="25"/>
  <c r="BU575" i="25"/>
  <c r="BU576" i="25"/>
  <c r="BU577" i="25"/>
  <c r="BU578" i="25"/>
  <c r="BU579" i="25"/>
  <c r="BU580" i="25"/>
  <c r="BU581" i="25"/>
  <c r="BU582" i="25"/>
  <c r="BU583" i="25"/>
  <c r="BU584" i="25"/>
  <c r="BU585" i="25"/>
  <c r="BU586" i="25"/>
  <c r="BU587" i="25"/>
  <c r="BU588" i="25"/>
  <c r="BU589" i="25"/>
  <c r="BU590" i="25"/>
  <c r="BU591" i="25"/>
  <c r="BU592" i="25"/>
  <c r="BU593" i="25"/>
  <c r="BU594" i="25"/>
  <c r="BU595" i="25"/>
  <c r="BU596" i="25"/>
  <c r="BU597" i="25"/>
  <c r="BU598" i="25"/>
  <c r="BU599" i="25"/>
  <c r="BU600" i="25"/>
  <c r="BU601" i="25"/>
  <c r="BU602" i="25"/>
  <c r="BU603" i="25"/>
  <c r="BU604" i="25"/>
  <c r="BU605" i="25"/>
  <c r="BU606" i="25"/>
  <c r="BU607" i="25"/>
  <c r="BU608" i="25"/>
  <c r="BU609" i="25"/>
  <c r="BU610" i="25"/>
  <c r="BU611" i="25"/>
  <c r="BU612" i="25"/>
  <c r="BU613" i="25"/>
  <c r="BU614" i="25"/>
  <c r="BU615" i="25"/>
  <c r="BU616" i="25"/>
  <c r="BU617" i="25"/>
  <c r="BU618" i="25"/>
  <c r="BU619" i="25"/>
  <c r="BU620" i="25"/>
  <c r="BU621" i="25"/>
  <c r="BU622" i="25"/>
  <c r="BU623" i="25"/>
  <c r="BU624" i="25"/>
  <c r="BU625" i="25"/>
  <c r="BU626" i="25"/>
  <c r="BU627" i="25"/>
  <c r="BU628" i="25"/>
  <c r="BU629" i="25"/>
  <c r="BU630" i="25"/>
  <c r="BU631" i="25"/>
  <c r="BU632" i="25"/>
  <c r="BU633" i="25"/>
  <c r="BU634" i="25"/>
  <c r="BU635" i="25"/>
  <c r="BU636" i="25"/>
  <c r="BU642" i="25"/>
  <c r="BU643" i="25"/>
  <c r="BU644" i="25"/>
  <c r="BU645" i="25"/>
  <c r="BU646" i="25"/>
  <c r="BU647" i="25"/>
  <c r="BU648" i="25"/>
  <c r="BU649" i="25"/>
  <c r="BU650" i="25"/>
  <c r="BU651" i="25"/>
  <c r="BU652" i="25"/>
  <c r="BU653" i="25"/>
  <c r="BU654" i="25"/>
  <c r="BU655" i="25"/>
  <c r="BU656" i="25"/>
  <c r="BU657" i="25"/>
  <c r="BU658" i="25"/>
  <c r="BU659" i="25"/>
  <c r="BU660" i="25"/>
  <c r="BU661" i="25"/>
  <c r="BU662" i="25"/>
  <c r="BU663" i="25"/>
  <c r="BU664" i="25"/>
  <c r="BU665" i="25"/>
  <c r="BU666" i="25"/>
  <c r="BU667" i="25"/>
  <c r="BU668" i="25"/>
  <c r="BU669" i="25"/>
  <c r="BU670" i="25"/>
  <c r="BU671" i="25"/>
  <c r="BU672" i="25"/>
  <c r="BU673" i="25"/>
  <c r="BU674" i="25"/>
  <c r="BU675" i="25"/>
  <c r="BU676" i="25"/>
  <c r="BU677" i="25"/>
  <c r="BU678" i="25"/>
  <c r="BU679" i="25"/>
  <c r="BU680" i="25"/>
  <c r="BU681" i="25"/>
  <c r="BU682" i="25"/>
  <c r="BU683" i="25"/>
  <c r="BU684" i="25"/>
  <c r="BU685" i="25"/>
  <c r="BU686" i="25"/>
  <c r="BU687" i="25"/>
  <c r="BU688" i="25"/>
  <c r="BU689" i="25"/>
  <c r="BU690" i="25"/>
  <c r="BU691" i="25"/>
  <c r="BU692" i="25"/>
  <c r="BU695" i="25"/>
  <c r="BU698" i="25"/>
  <c r="BU504" i="25"/>
  <c r="BU505" i="25"/>
  <c r="BU694" i="25"/>
  <c r="BU509" i="25"/>
  <c r="BU696" i="25"/>
  <c r="BU503" i="25"/>
  <c r="BV490" i="25"/>
  <c r="BV491" i="25"/>
  <c r="BV492" i="25"/>
  <c r="BV493" i="25"/>
  <c r="BV494" i="25"/>
  <c r="BV495" i="25"/>
  <c r="BV496" i="25"/>
  <c r="BV497" i="25"/>
  <c r="BV498" i="25"/>
  <c r="BV499" i="25"/>
  <c r="BV500" i="25"/>
  <c r="BV501" i="25"/>
  <c r="BV502" i="25"/>
  <c r="BV506" i="25"/>
  <c r="BV507" i="25"/>
  <c r="BV693" i="25"/>
  <c r="BV697" i="25"/>
  <c r="BV699" i="25"/>
  <c r="BV700" i="25"/>
  <c r="BV510" i="25"/>
  <c r="BV511" i="25"/>
  <c r="BV512" i="25"/>
  <c r="BV513" i="25"/>
  <c r="BV514" i="25"/>
  <c r="BV515" i="25"/>
  <c r="BV516" i="25"/>
  <c r="BV517" i="25"/>
  <c r="BV518" i="25"/>
  <c r="BV519" i="25"/>
  <c r="BV520" i="25"/>
  <c r="BV521" i="25"/>
  <c r="BV522" i="25"/>
  <c r="BV523" i="25"/>
  <c r="BV524" i="25"/>
  <c r="BV525" i="25"/>
  <c r="BV526" i="25"/>
  <c r="BV527" i="25"/>
  <c r="BV528" i="25"/>
  <c r="BV529" i="25"/>
  <c r="BV530" i="25"/>
  <c r="BV531" i="25"/>
  <c r="BV532" i="25"/>
  <c r="BV533" i="25"/>
  <c r="BV534" i="25"/>
  <c r="BV535" i="25"/>
  <c r="BV536" i="25"/>
  <c r="BV537" i="25"/>
  <c r="BV538" i="25"/>
  <c r="BV539" i="25"/>
  <c r="BV540" i="25"/>
  <c r="BV541" i="25"/>
  <c r="BV542" i="25"/>
  <c r="BV543" i="25"/>
  <c r="BV544" i="25"/>
  <c r="BV545" i="25"/>
  <c r="BV546" i="25"/>
  <c r="BV547" i="25"/>
  <c r="BV548" i="25"/>
  <c r="BV549" i="25"/>
  <c r="BV550" i="25"/>
  <c r="BV551" i="25"/>
  <c r="BV552" i="25"/>
  <c r="BV553" i="25"/>
  <c r="BV554" i="25"/>
  <c r="BV555" i="25"/>
  <c r="BV556" i="25"/>
  <c r="BV557" i="25"/>
  <c r="BV558" i="25"/>
  <c r="BV559" i="25"/>
  <c r="BV560" i="25"/>
  <c r="BV561" i="25"/>
  <c r="BV562" i="25"/>
  <c r="BV563" i="25"/>
  <c r="BV564" i="25"/>
  <c r="BV565" i="25"/>
  <c r="BV566" i="25"/>
  <c r="BV567" i="25"/>
  <c r="BV568" i="25"/>
  <c r="BV569" i="25"/>
  <c r="BV570" i="25"/>
  <c r="BV571" i="25"/>
  <c r="BV572" i="25"/>
  <c r="BV573" i="25"/>
  <c r="BV574" i="25"/>
  <c r="BV575" i="25"/>
  <c r="BV576" i="25"/>
  <c r="BV577" i="25"/>
  <c r="BV578" i="25"/>
  <c r="BV579" i="25"/>
  <c r="BV580" i="25"/>
  <c r="BV581" i="25"/>
  <c r="BV582" i="25"/>
  <c r="BV583" i="25"/>
  <c r="BV584" i="25"/>
  <c r="BV585" i="25"/>
  <c r="BV586" i="25"/>
  <c r="BV587" i="25"/>
  <c r="BV588" i="25"/>
  <c r="BV589" i="25"/>
  <c r="BV590" i="25"/>
  <c r="BV591" i="25"/>
  <c r="BV592" i="25"/>
  <c r="BV593" i="25"/>
  <c r="BV594" i="25"/>
  <c r="BV595" i="25"/>
  <c r="BV596" i="25"/>
  <c r="BV597" i="25"/>
  <c r="BV598" i="25"/>
  <c r="BV599" i="25"/>
  <c r="BV600" i="25"/>
  <c r="BV601" i="25"/>
  <c r="BV602" i="25"/>
  <c r="BV603" i="25"/>
  <c r="BV604" i="25"/>
  <c r="BV605" i="25"/>
  <c r="BV606" i="25"/>
  <c r="BV607" i="25"/>
  <c r="BV608" i="25"/>
  <c r="BV609" i="25"/>
  <c r="BV610" i="25"/>
  <c r="BV611" i="25"/>
  <c r="BV612" i="25"/>
  <c r="BV613" i="25"/>
  <c r="BV614" i="25"/>
  <c r="BV615" i="25"/>
  <c r="BV616" i="25"/>
  <c r="BV617" i="25"/>
  <c r="BV618" i="25"/>
  <c r="BV619" i="25"/>
  <c r="BV620" i="25"/>
  <c r="BV621" i="25"/>
  <c r="BV622" i="25"/>
  <c r="BV623" i="25"/>
  <c r="BV624" i="25"/>
  <c r="BV625" i="25"/>
  <c r="BV626" i="25"/>
  <c r="BV627" i="25"/>
  <c r="BV628" i="25"/>
  <c r="BV629" i="25"/>
  <c r="BV630" i="25"/>
  <c r="BV631" i="25"/>
  <c r="BV632" i="25"/>
  <c r="BV633" i="25"/>
  <c r="BV634" i="25"/>
  <c r="BV635" i="25"/>
  <c r="BV636" i="25"/>
  <c r="BV642" i="25"/>
  <c r="BV643" i="25"/>
  <c r="BV644" i="25"/>
  <c r="BV645" i="25"/>
  <c r="BV646" i="25"/>
  <c r="BV647" i="25"/>
  <c r="BV648" i="25"/>
  <c r="BV649" i="25"/>
  <c r="BV650" i="25"/>
  <c r="BV651" i="25"/>
  <c r="BV652" i="25"/>
  <c r="BV653" i="25"/>
  <c r="BV654" i="25"/>
  <c r="BV655" i="25"/>
  <c r="BV656" i="25"/>
  <c r="BV657" i="25"/>
  <c r="BV658" i="25"/>
  <c r="BV659" i="25"/>
  <c r="BV660" i="25"/>
  <c r="BV661" i="25"/>
  <c r="BV662" i="25"/>
  <c r="BV663" i="25"/>
  <c r="BV664" i="25"/>
  <c r="BV665" i="25"/>
  <c r="BV666" i="25"/>
  <c r="BV667" i="25"/>
  <c r="BV668" i="25"/>
  <c r="BV669" i="25"/>
  <c r="BV670" i="25"/>
  <c r="BV671" i="25"/>
  <c r="BV672" i="25"/>
  <c r="BV673" i="25"/>
  <c r="BV674" i="25"/>
  <c r="BV675" i="25"/>
  <c r="BV676" i="25"/>
  <c r="BV677" i="25"/>
  <c r="BV678" i="25"/>
  <c r="BV679" i="25"/>
  <c r="BV680" i="25"/>
  <c r="BV681" i="25"/>
  <c r="BV682" i="25"/>
  <c r="BV683" i="25"/>
  <c r="BV684" i="25"/>
  <c r="BV685" i="25"/>
  <c r="BV686" i="25"/>
  <c r="BV687" i="25"/>
  <c r="BV688" i="25"/>
  <c r="BV689" i="25"/>
  <c r="BV690" i="25"/>
  <c r="BV691" i="25"/>
  <c r="BV692" i="25"/>
  <c r="BV695" i="25"/>
  <c r="BV698" i="25"/>
  <c r="BV504" i="25"/>
  <c r="BV505" i="25"/>
  <c r="BV694" i="25"/>
  <c r="BV509" i="25"/>
  <c r="BV696" i="25"/>
  <c r="BV503" i="25"/>
  <c r="BW490" i="25"/>
  <c r="BW491" i="25"/>
  <c r="BW492" i="25"/>
  <c r="BW493" i="25"/>
  <c r="BW494" i="25"/>
  <c r="BW495" i="25"/>
  <c r="BW496" i="25"/>
  <c r="BW497" i="25"/>
  <c r="BW498" i="25"/>
  <c r="BW499" i="25"/>
  <c r="BW500" i="25"/>
  <c r="BW501" i="25"/>
  <c r="BW502" i="25"/>
  <c r="BW506" i="25"/>
  <c r="BW507" i="25"/>
  <c r="BW693" i="25"/>
  <c r="BW697" i="25"/>
  <c r="BW699" i="25"/>
  <c r="BW700" i="25"/>
  <c r="BW510" i="25"/>
  <c r="BW511" i="25"/>
  <c r="BW512" i="25"/>
  <c r="BW513" i="25"/>
  <c r="BW514" i="25"/>
  <c r="BW515" i="25"/>
  <c r="BW516" i="25"/>
  <c r="BW517" i="25"/>
  <c r="BW518" i="25"/>
  <c r="BW519" i="25"/>
  <c r="BW520" i="25"/>
  <c r="BW521" i="25"/>
  <c r="BW522" i="25"/>
  <c r="BW523" i="25"/>
  <c r="BW524" i="25"/>
  <c r="BW525" i="25"/>
  <c r="BW526" i="25"/>
  <c r="BW527" i="25"/>
  <c r="BW528" i="25"/>
  <c r="BW529" i="25"/>
  <c r="BW530" i="25"/>
  <c r="BW531" i="25"/>
  <c r="BW532" i="25"/>
  <c r="BW533" i="25"/>
  <c r="BW534" i="25"/>
  <c r="BW535" i="25"/>
  <c r="BW536" i="25"/>
  <c r="BW537" i="25"/>
  <c r="BW538" i="25"/>
  <c r="BW539" i="25"/>
  <c r="BW540" i="25"/>
  <c r="BW541" i="25"/>
  <c r="BW542" i="25"/>
  <c r="BW543" i="25"/>
  <c r="BW544" i="25"/>
  <c r="BW545" i="25"/>
  <c r="BW546" i="25"/>
  <c r="BW547" i="25"/>
  <c r="BW548" i="25"/>
  <c r="BW549" i="25"/>
  <c r="BW550" i="25"/>
  <c r="BW551" i="25"/>
  <c r="BW552" i="25"/>
  <c r="BW553" i="25"/>
  <c r="BW554" i="25"/>
  <c r="BW555" i="25"/>
  <c r="BW556" i="25"/>
  <c r="BW557" i="25"/>
  <c r="BW558" i="25"/>
  <c r="BW559" i="25"/>
  <c r="BW560" i="25"/>
  <c r="BW561" i="25"/>
  <c r="BW562" i="25"/>
  <c r="BW563" i="25"/>
  <c r="BW564" i="25"/>
  <c r="BW565" i="25"/>
  <c r="BW566" i="25"/>
  <c r="BW567" i="25"/>
  <c r="BW568" i="25"/>
  <c r="BW569" i="25"/>
  <c r="BW570" i="25"/>
  <c r="BW571" i="25"/>
  <c r="BW572" i="25"/>
  <c r="BW573" i="25"/>
  <c r="BW574" i="25"/>
  <c r="BW575" i="25"/>
  <c r="BW576" i="25"/>
  <c r="BW577" i="25"/>
  <c r="BW578" i="25"/>
  <c r="BW579" i="25"/>
  <c r="BW580" i="25"/>
  <c r="BW581" i="25"/>
  <c r="BW582" i="25"/>
  <c r="BW583" i="25"/>
  <c r="BW584" i="25"/>
  <c r="BW585" i="25"/>
  <c r="BW586" i="25"/>
  <c r="BW587" i="25"/>
  <c r="BW588" i="25"/>
  <c r="BW589" i="25"/>
  <c r="BW590" i="25"/>
  <c r="BW591" i="25"/>
  <c r="BW592" i="25"/>
  <c r="BW593" i="25"/>
  <c r="BW594" i="25"/>
  <c r="BW595" i="25"/>
  <c r="BW596" i="25"/>
  <c r="BW597" i="25"/>
  <c r="BW598" i="25"/>
  <c r="BW599" i="25"/>
  <c r="BW600" i="25"/>
  <c r="BW601" i="25"/>
  <c r="BW602" i="25"/>
  <c r="BW603" i="25"/>
  <c r="BW604" i="25"/>
  <c r="BW605" i="25"/>
  <c r="BW606" i="25"/>
  <c r="BW607" i="25"/>
  <c r="BW608" i="25"/>
  <c r="BW609" i="25"/>
  <c r="BW610" i="25"/>
  <c r="BW611" i="25"/>
  <c r="BW612" i="25"/>
  <c r="BW613" i="25"/>
  <c r="BW614" i="25"/>
  <c r="BW615" i="25"/>
  <c r="BW616" i="25"/>
  <c r="BW617" i="25"/>
  <c r="BW618" i="25"/>
  <c r="BW619" i="25"/>
  <c r="BW620" i="25"/>
  <c r="BW621" i="25"/>
  <c r="BW622" i="25"/>
  <c r="BW623" i="25"/>
  <c r="BW624" i="25"/>
  <c r="BW625" i="25"/>
  <c r="BW626" i="25"/>
  <c r="BW627" i="25"/>
  <c r="BW628" i="25"/>
  <c r="BW629" i="25"/>
  <c r="BW630" i="25"/>
  <c r="BW631" i="25"/>
  <c r="BW632" i="25"/>
  <c r="BW633" i="25"/>
  <c r="BW634" i="25"/>
  <c r="BW635" i="25"/>
  <c r="BW636" i="25"/>
  <c r="BW642" i="25"/>
  <c r="BW643" i="25"/>
  <c r="BW644" i="25"/>
  <c r="BW645" i="25"/>
  <c r="BW646" i="25"/>
  <c r="BW647" i="25"/>
  <c r="BW648" i="25"/>
  <c r="BW649" i="25"/>
  <c r="BW650" i="25"/>
  <c r="BW651" i="25"/>
  <c r="BW652" i="25"/>
  <c r="BW653" i="25"/>
  <c r="BW654" i="25"/>
  <c r="BW655" i="25"/>
  <c r="BW656" i="25"/>
  <c r="BW657" i="25"/>
  <c r="BW658" i="25"/>
  <c r="BW659" i="25"/>
  <c r="BW660" i="25"/>
  <c r="BW661" i="25"/>
  <c r="BW662" i="25"/>
  <c r="BW663" i="25"/>
  <c r="BW664" i="25"/>
  <c r="BW665" i="25"/>
  <c r="BW666" i="25"/>
  <c r="BW667" i="25"/>
  <c r="BW668" i="25"/>
  <c r="BW669" i="25"/>
  <c r="BW670" i="25"/>
  <c r="BW671" i="25"/>
  <c r="BW672" i="25"/>
  <c r="BW673" i="25"/>
  <c r="BW674" i="25"/>
  <c r="BW675" i="25"/>
  <c r="BW676" i="25"/>
  <c r="BW677" i="25"/>
  <c r="BW678" i="25"/>
  <c r="BW679" i="25"/>
  <c r="BW680" i="25"/>
  <c r="BW681" i="25"/>
  <c r="BW682" i="25"/>
  <c r="BW683" i="25"/>
  <c r="BW684" i="25"/>
  <c r="BW685" i="25"/>
  <c r="BW686" i="25"/>
  <c r="BW687" i="25"/>
  <c r="BW688" i="25"/>
  <c r="BW689" i="25"/>
  <c r="BW690" i="25"/>
  <c r="BW691" i="25"/>
  <c r="BW692" i="25"/>
  <c r="BW695" i="25"/>
  <c r="BW698" i="25"/>
  <c r="BW504" i="25"/>
  <c r="BW505" i="25"/>
  <c r="BW694" i="25"/>
  <c r="BW509" i="25"/>
  <c r="BW696" i="25"/>
  <c r="BW503" i="25"/>
  <c r="BX490" i="25"/>
  <c r="BX491" i="25"/>
  <c r="BX492" i="25"/>
  <c r="BX493" i="25"/>
  <c r="BX494" i="25"/>
  <c r="BX495" i="25"/>
  <c r="BX496" i="25"/>
  <c r="BX497" i="25"/>
  <c r="BX498" i="25"/>
  <c r="BX499" i="25"/>
  <c r="BX500" i="25"/>
  <c r="BX501" i="25"/>
  <c r="BX502" i="25"/>
  <c r="BX506" i="25"/>
  <c r="BX507" i="25"/>
  <c r="BX693" i="25"/>
  <c r="BX697" i="25"/>
  <c r="BX699" i="25"/>
  <c r="BX700" i="25"/>
  <c r="BX510" i="25"/>
  <c r="BX511" i="25"/>
  <c r="BX512" i="25"/>
  <c r="BX513" i="25"/>
  <c r="BX514" i="25"/>
  <c r="BX515" i="25"/>
  <c r="BX516" i="25"/>
  <c r="BX517" i="25"/>
  <c r="BX518" i="25"/>
  <c r="BX519" i="25"/>
  <c r="BX520" i="25"/>
  <c r="BX521" i="25"/>
  <c r="BX522" i="25"/>
  <c r="BX523" i="25"/>
  <c r="BX524" i="25"/>
  <c r="BX525" i="25"/>
  <c r="BX526" i="25"/>
  <c r="BX527" i="25"/>
  <c r="BX528" i="25"/>
  <c r="BX529" i="25"/>
  <c r="BX530" i="25"/>
  <c r="BX531" i="25"/>
  <c r="BX532" i="25"/>
  <c r="BX533" i="25"/>
  <c r="BX534" i="25"/>
  <c r="BX535" i="25"/>
  <c r="BX536" i="25"/>
  <c r="BX537" i="25"/>
  <c r="BX538" i="25"/>
  <c r="BX539" i="25"/>
  <c r="BX540" i="25"/>
  <c r="BX541" i="25"/>
  <c r="BX542" i="25"/>
  <c r="BX543" i="25"/>
  <c r="BX544" i="25"/>
  <c r="BX545" i="25"/>
  <c r="BX546" i="25"/>
  <c r="BX547" i="25"/>
  <c r="BX548" i="25"/>
  <c r="BX549" i="25"/>
  <c r="BX550" i="25"/>
  <c r="BX551" i="25"/>
  <c r="BX552" i="25"/>
  <c r="BX553" i="25"/>
  <c r="BX554" i="25"/>
  <c r="BX555" i="25"/>
  <c r="BX556" i="25"/>
  <c r="BX557" i="25"/>
  <c r="BX558" i="25"/>
  <c r="BX559" i="25"/>
  <c r="BX560" i="25"/>
  <c r="BX561" i="25"/>
  <c r="BX562" i="25"/>
  <c r="BX563" i="25"/>
  <c r="BX564" i="25"/>
  <c r="BX565" i="25"/>
  <c r="BX566" i="25"/>
  <c r="BX567" i="25"/>
  <c r="BX568" i="25"/>
  <c r="BX569" i="25"/>
  <c r="BX570" i="25"/>
  <c r="BX571" i="25"/>
  <c r="BX572" i="25"/>
  <c r="BX573" i="25"/>
  <c r="BX574" i="25"/>
  <c r="BX575" i="25"/>
  <c r="BX576" i="25"/>
  <c r="BX577" i="25"/>
  <c r="BX578" i="25"/>
  <c r="BX579" i="25"/>
  <c r="BX580" i="25"/>
  <c r="BX581" i="25"/>
  <c r="BX582" i="25"/>
  <c r="BX583" i="25"/>
  <c r="BX584" i="25"/>
  <c r="BX585" i="25"/>
  <c r="BX586" i="25"/>
  <c r="BX587" i="25"/>
  <c r="BX588" i="25"/>
  <c r="BX589" i="25"/>
  <c r="BX590" i="25"/>
  <c r="BX591" i="25"/>
  <c r="BX592" i="25"/>
  <c r="BX593" i="25"/>
  <c r="BX594" i="25"/>
  <c r="BX595" i="25"/>
  <c r="BX596" i="25"/>
  <c r="BX597" i="25"/>
  <c r="BX598" i="25"/>
  <c r="BX599" i="25"/>
  <c r="BX600" i="25"/>
  <c r="BX601" i="25"/>
  <c r="BX602" i="25"/>
  <c r="BX603" i="25"/>
  <c r="BX604" i="25"/>
  <c r="BX605" i="25"/>
  <c r="BX606" i="25"/>
  <c r="BX607" i="25"/>
  <c r="BX608" i="25"/>
  <c r="BX609" i="25"/>
  <c r="BX610" i="25"/>
  <c r="BX611" i="25"/>
  <c r="BX612" i="25"/>
  <c r="BX613" i="25"/>
  <c r="BX614" i="25"/>
  <c r="BX615" i="25"/>
  <c r="BX616" i="25"/>
  <c r="BX617" i="25"/>
  <c r="BX618" i="25"/>
  <c r="BX619" i="25"/>
  <c r="BX620" i="25"/>
  <c r="BX621" i="25"/>
  <c r="BX622" i="25"/>
  <c r="BX623" i="25"/>
  <c r="BX624" i="25"/>
  <c r="BX625" i="25"/>
  <c r="BX626" i="25"/>
  <c r="BX627" i="25"/>
  <c r="BX628" i="25"/>
  <c r="BX629" i="25"/>
  <c r="BX630" i="25"/>
  <c r="BX631" i="25"/>
  <c r="BX632" i="25"/>
  <c r="BX633" i="25"/>
  <c r="BX634" i="25"/>
  <c r="BX635" i="25"/>
  <c r="BX636" i="25"/>
  <c r="BX642" i="25"/>
  <c r="BX643" i="25"/>
  <c r="BX644" i="25"/>
  <c r="BX645" i="25"/>
  <c r="BX646" i="25"/>
  <c r="BX647" i="25"/>
  <c r="BX648" i="25"/>
  <c r="BX649" i="25"/>
  <c r="BX650" i="25"/>
  <c r="BX651" i="25"/>
  <c r="BX652" i="25"/>
  <c r="BX653" i="25"/>
  <c r="BX654" i="25"/>
  <c r="BX655" i="25"/>
  <c r="BX656" i="25"/>
  <c r="BX657" i="25"/>
  <c r="BX658" i="25"/>
  <c r="BX659" i="25"/>
  <c r="BX660" i="25"/>
  <c r="BX661" i="25"/>
  <c r="BX662" i="25"/>
  <c r="BX663" i="25"/>
  <c r="BX664" i="25"/>
  <c r="BX665" i="25"/>
  <c r="BX666" i="25"/>
  <c r="BX667" i="25"/>
  <c r="BX668" i="25"/>
  <c r="BX669" i="25"/>
  <c r="BX670" i="25"/>
  <c r="BX671" i="25"/>
  <c r="BX672" i="25"/>
  <c r="BX673" i="25"/>
  <c r="BX674" i="25"/>
  <c r="BX675" i="25"/>
  <c r="BX676" i="25"/>
  <c r="BX677" i="25"/>
  <c r="BX678" i="25"/>
  <c r="BX679" i="25"/>
  <c r="BX680" i="25"/>
  <c r="BX681" i="25"/>
  <c r="BX682" i="25"/>
  <c r="BX683" i="25"/>
  <c r="BX684" i="25"/>
  <c r="BX685" i="25"/>
  <c r="BX686" i="25"/>
  <c r="BX687" i="25"/>
  <c r="BX688" i="25"/>
  <c r="BX689" i="25"/>
  <c r="BX690" i="25"/>
  <c r="BX691" i="25"/>
  <c r="BX692" i="25"/>
  <c r="BX695" i="25"/>
  <c r="BX698" i="25"/>
  <c r="BX504" i="25"/>
  <c r="BX505" i="25"/>
  <c r="BX694" i="25"/>
  <c r="BX509" i="25"/>
  <c r="BX696" i="25"/>
  <c r="BX503" i="25"/>
  <c r="I503" i="25"/>
  <c r="BN503" i="25" s="1"/>
  <c r="G503" i="25"/>
  <c r="I696" i="25"/>
  <c r="BN696" i="25" s="1"/>
  <c r="G696" i="25"/>
  <c r="I509" i="25"/>
  <c r="BN509" i="25" s="1"/>
  <c r="G509" i="25"/>
  <c r="I694" i="25"/>
  <c r="BN694" i="25" s="1"/>
  <c r="G694" i="25"/>
  <c r="I505" i="25"/>
  <c r="BN505" i="25" s="1"/>
  <c r="G505" i="25"/>
  <c r="I504" i="25"/>
  <c r="BN504" i="25" s="1"/>
  <c r="BP504" i="25" s="1"/>
  <c r="G504" i="25"/>
  <c r="I698" i="25"/>
  <c r="BN698" i="25" s="1"/>
  <c r="G698" i="25"/>
  <c r="I695" i="25"/>
  <c r="BN695" i="25" s="1"/>
  <c r="G695" i="25"/>
  <c r="G692" i="25"/>
  <c r="G691" i="25"/>
  <c r="G690" i="25"/>
  <c r="G689" i="25"/>
  <c r="G688" i="25"/>
  <c r="G687" i="25"/>
  <c r="G686" i="25"/>
  <c r="G685" i="25"/>
  <c r="G684" i="25"/>
  <c r="G683" i="25"/>
  <c r="G682" i="25"/>
  <c r="G681" i="25"/>
  <c r="G680" i="25"/>
  <c r="G679" i="25"/>
  <c r="G678" i="25"/>
  <c r="G677" i="25"/>
  <c r="G676" i="25"/>
  <c r="G675" i="25"/>
  <c r="G674" i="25"/>
  <c r="G673" i="25"/>
  <c r="G672" i="25"/>
  <c r="G671" i="25"/>
  <c r="G670" i="25"/>
  <c r="G669" i="25"/>
  <c r="G668" i="25"/>
  <c r="G667" i="25"/>
  <c r="G666" i="25"/>
  <c r="G665" i="25"/>
  <c r="G664" i="25"/>
  <c r="G663" i="25"/>
  <c r="G662" i="25"/>
  <c r="G661" i="25"/>
  <c r="G660" i="25"/>
  <c r="G659" i="25"/>
  <c r="G658" i="25"/>
  <c r="G657" i="25"/>
  <c r="G656" i="25"/>
  <c r="G655" i="25"/>
  <c r="G654" i="25"/>
  <c r="G653" i="25"/>
  <c r="G652" i="25"/>
  <c r="G651" i="25"/>
  <c r="G650" i="25"/>
  <c r="G649" i="25"/>
  <c r="G648" i="25"/>
  <c r="G647" i="25"/>
  <c r="G646" i="25"/>
  <c r="G645" i="25"/>
  <c r="G644" i="25"/>
  <c r="G643" i="25"/>
  <c r="G642" i="25"/>
  <c r="G636" i="25"/>
  <c r="G635" i="25"/>
  <c r="G634" i="25"/>
  <c r="G633" i="25"/>
  <c r="G632" i="25"/>
  <c r="G631" i="25"/>
  <c r="G630" i="25"/>
  <c r="G629" i="25"/>
  <c r="G628" i="25"/>
  <c r="G627" i="25"/>
  <c r="G626" i="25"/>
  <c r="G625" i="25"/>
  <c r="G624" i="25"/>
  <c r="G623" i="25"/>
  <c r="G622" i="25"/>
  <c r="G621" i="25"/>
  <c r="G620" i="25"/>
  <c r="G619" i="25"/>
  <c r="G618" i="25"/>
  <c r="G617" i="25"/>
  <c r="G616" i="25"/>
  <c r="G615" i="25"/>
  <c r="G614" i="25"/>
  <c r="G613" i="25"/>
  <c r="G612" i="25"/>
  <c r="G611" i="25"/>
  <c r="G610" i="25"/>
  <c r="G609" i="25"/>
  <c r="G608" i="25"/>
  <c r="G607" i="25"/>
  <c r="G606" i="25"/>
  <c r="G605" i="25"/>
  <c r="G604" i="25"/>
  <c r="G603" i="25"/>
  <c r="G602" i="25"/>
  <c r="G601" i="25"/>
  <c r="G600" i="25"/>
  <c r="G599" i="25"/>
  <c r="G598" i="25"/>
  <c r="G597" i="25"/>
  <c r="G596" i="25"/>
  <c r="G595" i="25"/>
  <c r="G594" i="25"/>
  <c r="G593" i="25"/>
  <c r="G592" i="25"/>
  <c r="G591" i="25"/>
  <c r="G590" i="25"/>
  <c r="G589" i="25"/>
  <c r="G588" i="25"/>
  <c r="G587" i="25"/>
  <c r="G586" i="25"/>
  <c r="G585" i="25"/>
  <c r="G584" i="25"/>
  <c r="G583" i="25"/>
  <c r="G582" i="25"/>
  <c r="G581" i="25"/>
  <c r="G580" i="25"/>
  <c r="G579" i="25"/>
  <c r="G578" i="25"/>
  <c r="G577" i="25"/>
  <c r="G576" i="25"/>
  <c r="G575" i="25"/>
  <c r="G574" i="25"/>
  <c r="G573" i="25"/>
  <c r="G572" i="25"/>
  <c r="G571" i="25"/>
  <c r="G570" i="25"/>
  <c r="G569" i="25"/>
  <c r="G568" i="25"/>
  <c r="G567" i="25"/>
  <c r="G566" i="25"/>
  <c r="G565" i="25"/>
  <c r="G564" i="25"/>
  <c r="G563" i="25"/>
  <c r="G562" i="25"/>
  <c r="G561" i="25"/>
  <c r="G560" i="25"/>
  <c r="G559" i="25"/>
  <c r="G558" i="25"/>
  <c r="G557" i="25"/>
  <c r="G556" i="25"/>
  <c r="G555" i="25"/>
  <c r="G554" i="25"/>
  <c r="G553" i="25"/>
  <c r="G552" i="25"/>
  <c r="G551" i="25"/>
  <c r="G550" i="25"/>
  <c r="G549" i="25"/>
  <c r="G548" i="25"/>
  <c r="G547" i="25"/>
  <c r="G546" i="25"/>
  <c r="G545" i="25"/>
  <c r="G544" i="25"/>
  <c r="G543" i="25"/>
  <c r="G542" i="25"/>
  <c r="G541" i="25"/>
  <c r="G540" i="25"/>
  <c r="G539" i="25"/>
  <c r="G538" i="25"/>
  <c r="G537" i="25"/>
  <c r="G536" i="25"/>
  <c r="G535" i="25"/>
  <c r="G534" i="25"/>
  <c r="G533" i="25"/>
  <c r="G532" i="25"/>
  <c r="G531" i="25"/>
  <c r="G530" i="25"/>
  <c r="G529" i="25"/>
  <c r="G528" i="25"/>
  <c r="G527" i="25"/>
  <c r="G526" i="25"/>
  <c r="G525" i="25"/>
  <c r="G524" i="25"/>
  <c r="G523" i="25"/>
  <c r="G522" i="25"/>
  <c r="G521" i="25"/>
  <c r="G520" i="25"/>
  <c r="G519" i="25"/>
  <c r="G518" i="25"/>
  <c r="G517" i="25"/>
  <c r="G516" i="25"/>
  <c r="G515" i="25"/>
  <c r="G514" i="25"/>
  <c r="G513" i="25"/>
  <c r="G512" i="25"/>
  <c r="G511" i="25"/>
  <c r="G510" i="25"/>
  <c r="G700" i="25"/>
  <c r="G699" i="25"/>
  <c r="G697" i="25"/>
  <c r="AQ693" i="25"/>
  <c r="G693" i="25"/>
  <c r="AQ507" i="25"/>
  <c r="G507" i="25"/>
  <c r="G506" i="25"/>
  <c r="AQ502" i="25"/>
  <c r="G502" i="25"/>
  <c r="BG521" i="25" l="1"/>
  <c r="BJ504" i="25"/>
  <c r="BK504" i="25" s="1"/>
  <c r="BL504" i="25" s="1"/>
  <c r="BP695" i="25"/>
  <c r="BJ695" i="25" s="1"/>
  <c r="BK695" i="25" s="1"/>
  <c r="BL695" i="25" s="1"/>
  <c r="BG510" i="25"/>
  <c r="BP698" i="25"/>
  <c r="BJ698" i="25" s="1"/>
  <c r="BK698" i="25" s="1"/>
  <c r="BL698" i="25" s="1"/>
  <c r="BG609" i="25"/>
  <c r="BC494" i="25"/>
  <c r="BG591" i="25"/>
  <c r="BC632" i="25"/>
  <c r="BC572" i="25"/>
  <c r="BG624" i="25"/>
  <c r="BG652" i="25"/>
  <c r="BG617" i="25"/>
  <c r="BG514" i="25"/>
  <c r="BP505" i="25"/>
  <c r="BJ505" i="25" s="1"/>
  <c r="BK505" i="25" s="1"/>
  <c r="BL505" i="25" s="1"/>
  <c r="BG673" i="25"/>
  <c r="BG573" i="25"/>
  <c r="BG543" i="25"/>
  <c r="BG522" i="25"/>
  <c r="BG492" i="25"/>
  <c r="BG559" i="25"/>
  <c r="AV560" i="25"/>
  <c r="AW560" i="25" s="1"/>
  <c r="AZ560" i="25" s="1"/>
  <c r="BG516" i="25"/>
  <c r="BC688" i="25"/>
  <c r="BN700" i="25"/>
  <c r="BP700" i="25" s="1"/>
  <c r="AQ700" i="25"/>
  <c r="AR700" i="25" s="1"/>
  <c r="BN506" i="25"/>
  <c r="BP506" i="25" s="1"/>
  <c r="AQ506" i="25"/>
  <c r="BN699" i="25"/>
  <c r="BP699" i="25" s="1"/>
  <c r="AQ699" i="25"/>
  <c r="AR699" i="25" s="1"/>
  <c r="BN697" i="25"/>
  <c r="BP697" i="25" s="1"/>
  <c r="AQ697" i="25"/>
  <c r="AR697" i="25" s="1"/>
  <c r="BG656" i="25"/>
  <c r="BG604" i="25"/>
  <c r="BG564" i="25"/>
  <c r="BC588" i="25"/>
  <c r="BG505" i="25"/>
  <c r="BG648" i="25"/>
  <c r="BG596" i="25"/>
  <c r="BG556" i="25"/>
  <c r="BC680" i="25"/>
  <c r="BC513" i="25"/>
  <c r="BG616" i="25"/>
  <c r="BG549" i="25"/>
  <c r="BC672" i="25"/>
  <c r="BC497" i="25"/>
  <c r="BC664" i="25"/>
  <c r="BG580" i="25"/>
  <c r="BG542" i="25"/>
  <c r="BC612" i="25"/>
  <c r="BG537" i="25"/>
  <c r="BG529" i="25"/>
  <c r="AV545" i="25"/>
  <c r="AW545" i="25" s="1"/>
  <c r="AZ545" i="25" s="1"/>
  <c r="AV607" i="25"/>
  <c r="AW607" i="25" s="1"/>
  <c r="AZ607" i="25" s="1"/>
  <c r="AU683" i="25"/>
  <c r="AX683" i="25" s="1"/>
  <c r="AY683" i="25" s="1"/>
  <c r="AV659" i="25"/>
  <c r="AW659" i="25" s="1"/>
  <c r="AZ659" i="25" s="1"/>
  <c r="AU643" i="25"/>
  <c r="AX643" i="25" s="1"/>
  <c r="AY643" i="25" s="1"/>
  <c r="AU607" i="25"/>
  <c r="AX607" i="25" s="1"/>
  <c r="AY607" i="25" s="1"/>
  <c r="AU599" i="25"/>
  <c r="AX599" i="25" s="1"/>
  <c r="AY599" i="25" s="1"/>
  <c r="AU591" i="25"/>
  <c r="AX591" i="25" s="1"/>
  <c r="AY591" i="25" s="1"/>
  <c r="AV583" i="25"/>
  <c r="AW583" i="25" s="1"/>
  <c r="AZ583" i="25" s="1"/>
  <c r="AU575" i="25"/>
  <c r="AX575" i="25" s="1"/>
  <c r="AY575" i="25" s="1"/>
  <c r="AV552" i="25"/>
  <c r="AW552" i="25" s="1"/>
  <c r="AZ552" i="25" s="1"/>
  <c r="AU532" i="25"/>
  <c r="AX532" i="25" s="1"/>
  <c r="AY532" i="25" s="1"/>
  <c r="AV516" i="25"/>
  <c r="AW516" i="25" s="1"/>
  <c r="AZ516" i="25" s="1"/>
  <c r="AU500" i="25"/>
  <c r="AX500" i="25" s="1"/>
  <c r="AY500" i="25" s="1"/>
  <c r="AU659" i="25"/>
  <c r="AX659" i="25" s="1"/>
  <c r="AY659" i="25" s="1"/>
  <c r="AU681" i="25"/>
  <c r="AX681" i="25" s="1"/>
  <c r="AY681" i="25" s="1"/>
  <c r="AV649" i="25"/>
  <c r="AW649" i="25" s="1"/>
  <c r="AZ649" i="25" s="1"/>
  <c r="AU633" i="25"/>
  <c r="AX633" i="25" s="1"/>
  <c r="AY633" i="25" s="1"/>
  <c r="AU617" i="25"/>
  <c r="AX617" i="25" s="1"/>
  <c r="AY617" i="25" s="1"/>
  <c r="AU597" i="25"/>
  <c r="AX597" i="25" s="1"/>
  <c r="AY597" i="25" s="1"/>
  <c r="AU581" i="25"/>
  <c r="AX581" i="25" s="1"/>
  <c r="AY581" i="25" s="1"/>
  <c r="AU557" i="25"/>
  <c r="AX557" i="25" s="1"/>
  <c r="AY557" i="25" s="1"/>
  <c r="AU543" i="25"/>
  <c r="AX543" i="25" s="1"/>
  <c r="AY543" i="25" s="1"/>
  <c r="AU538" i="25"/>
  <c r="AX538" i="25" s="1"/>
  <c r="AY538" i="25" s="1"/>
  <c r="BC594" i="25"/>
  <c r="AU524" i="25"/>
  <c r="AX524" i="25" s="1"/>
  <c r="AY524" i="25" s="1"/>
  <c r="AR681" i="25"/>
  <c r="AV681" i="25" s="1"/>
  <c r="AW681" i="25" s="1"/>
  <c r="AZ681" i="25" s="1"/>
  <c r="BG630" i="25"/>
  <c r="BG613" i="25"/>
  <c r="BG602" i="25"/>
  <c r="BG550" i="25"/>
  <c r="AU493" i="25"/>
  <c r="AX493" i="25" s="1"/>
  <c r="AY493" i="25" s="1"/>
  <c r="BG694" i="25"/>
  <c r="BG665" i="25"/>
  <c r="BG597" i="25"/>
  <c r="BG565" i="25"/>
  <c r="BC511" i="25"/>
  <c r="AU619" i="25"/>
  <c r="AX619" i="25" s="1"/>
  <c r="AY619" i="25" s="1"/>
  <c r="AU492" i="25"/>
  <c r="AX492" i="25" s="1"/>
  <c r="AY492" i="25" s="1"/>
  <c r="AV573" i="25"/>
  <c r="AW573" i="25" s="1"/>
  <c r="AZ573" i="25" s="1"/>
  <c r="BG698" i="25"/>
  <c r="BG605" i="25"/>
  <c r="BG562" i="25"/>
  <c r="AU573" i="25"/>
  <c r="AX573" i="25" s="1"/>
  <c r="AY573" i="25" s="1"/>
  <c r="AT499" i="25"/>
  <c r="AV499" i="25" s="1"/>
  <c r="AW499" i="25" s="1"/>
  <c r="AZ499" i="25" s="1"/>
  <c r="BG538" i="25"/>
  <c r="AU560" i="25"/>
  <c r="AX560" i="25" s="1"/>
  <c r="AY560" i="25" s="1"/>
  <c r="AT599" i="25"/>
  <c r="AV599" i="25" s="1"/>
  <c r="AW599" i="25" s="1"/>
  <c r="AZ599" i="25" s="1"/>
  <c r="BG681" i="25"/>
  <c r="BG649" i="25"/>
  <c r="BG581" i="25"/>
  <c r="BG557" i="25"/>
  <c r="AU559" i="25"/>
  <c r="AX559" i="25" s="1"/>
  <c r="AY559" i="25" s="1"/>
  <c r="AU592" i="25"/>
  <c r="AX592" i="25" s="1"/>
  <c r="AY592" i="25" s="1"/>
  <c r="AU584" i="25"/>
  <c r="AX584" i="25" s="1"/>
  <c r="AY584" i="25" s="1"/>
  <c r="AU576" i="25"/>
  <c r="AX576" i="25" s="1"/>
  <c r="AY576" i="25" s="1"/>
  <c r="AU545" i="25"/>
  <c r="AX545" i="25" s="1"/>
  <c r="AY545" i="25" s="1"/>
  <c r="AU525" i="25"/>
  <c r="AX525" i="25" s="1"/>
  <c r="AY525" i="25" s="1"/>
  <c r="AU501" i="25"/>
  <c r="AX501" i="25" s="1"/>
  <c r="AY501" i="25" s="1"/>
  <c r="AR633" i="25"/>
  <c r="AV633" i="25" s="1"/>
  <c r="AW633" i="25" s="1"/>
  <c r="AZ633" i="25" s="1"/>
  <c r="BG633" i="25"/>
  <c r="AU530" i="25"/>
  <c r="AX530" i="25" s="1"/>
  <c r="AY530" i="25" s="1"/>
  <c r="AV691" i="25"/>
  <c r="AW691" i="25" s="1"/>
  <c r="AZ691" i="25" s="1"/>
  <c r="AV619" i="25"/>
  <c r="AW619" i="25" s="1"/>
  <c r="AZ619" i="25" s="1"/>
  <c r="BG526" i="25"/>
  <c r="BC645" i="25"/>
  <c r="AU503" i="25"/>
  <c r="AX503" i="25" s="1"/>
  <c r="AY503" i="25" s="1"/>
  <c r="AU657" i="25"/>
  <c r="AX657" i="25" s="1"/>
  <c r="AY657" i="25" s="1"/>
  <c r="AU613" i="25"/>
  <c r="AX613" i="25" s="1"/>
  <c r="AY613" i="25" s="1"/>
  <c r="AU565" i="25"/>
  <c r="AX565" i="25" s="1"/>
  <c r="AY565" i="25" s="1"/>
  <c r="AV613" i="25"/>
  <c r="AW613" i="25" s="1"/>
  <c r="AZ613" i="25" s="1"/>
  <c r="AR617" i="25"/>
  <c r="AV617" i="25" s="1"/>
  <c r="AW617" i="25" s="1"/>
  <c r="AZ617" i="25" s="1"/>
  <c r="AR557" i="25"/>
  <c r="AV557" i="25" s="1"/>
  <c r="AW557" i="25" s="1"/>
  <c r="AZ557" i="25" s="1"/>
  <c r="BC601" i="25"/>
  <c r="AU696" i="25"/>
  <c r="AX696" i="25" s="1"/>
  <c r="AY696" i="25" s="1"/>
  <c r="AU649" i="25"/>
  <c r="AX649" i="25" s="1"/>
  <c r="AY649" i="25" s="1"/>
  <c r="AU625" i="25"/>
  <c r="AX625" i="25" s="1"/>
  <c r="AY625" i="25" s="1"/>
  <c r="AU605" i="25"/>
  <c r="AX605" i="25" s="1"/>
  <c r="AY605" i="25" s="1"/>
  <c r="AU522" i="25"/>
  <c r="AX522" i="25" s="1"/>
  <c r="AY522" i="25" s="1"/>
  <c r="AT683" i="25"/>
  <c r="AV683" i="25" s="1"/>
  <c r="AW683" i="25" s="1"/>
  <c r="AZ683" i="25" s="1"/>
  <c r="AT643" i="25"/>
  <c r="AV643" i="25" s="1"/>
  <c r="AW643" i="25" s="1"/>
  <c r="AZ643" i="25" s="1"/>
  <c r="AV589" i="25"/>
  <c r="AW589" i="25" s="1"/>
  <c r="AZ589" i="25" s="1"/>
  <c r="AT491" i="25"/>
  <c r="AV491" i="25" s="1"/>
  <c r="AW491" i="25" s="1"/>
  <c r="AZ491" i="25" s="1"/>
  <c r="AR543" i="25"/>
  <c r="AV543" i="25" s="1"/>
  <c r="AW543" i="25" s="1"/>
  <c r="AZ543" i="25" s="1"/>
  <c r="BG546" i="25"/>
  <c r="BG491" i="25"/>
  <c r="AU694" i="25"/>
  <c r="AX694" i="25" s="1"/>
  <c r="AY694" i="25" s="1"/>
  <c r="AU514" i="25"/>
  <c r="AX514" i="25" s="1"/>
  <c r="AY514" i="25" s="1"/>
  <c r="AV503" i="25"/>
  <c r="AW503" i="25" s="1"/>
  <c r="AZ503" i="25" s="1"/>
  <c r="AU684" i="25"/>
  <c r="AX684" i="25" s="1"/>
  <c r="AY684" i="25" s="1"/>
  <c r="AV668" i="25"/>
  <c r="AW668" i="25" s="1"/>
  <c r="AZ668" i="25" s="1"/>
  <c r="AV652" i="25"/>
  <c r="AW652" i="25" s="1"/>
  <c r="AZ652" i="25" s="1"/>
  <c r="AU620" i="25"/>
  <c r="AX620" i="25" s="1"/>
  <c r="AY620" i="25" s="1"/>
  <c r="AV608" i="25"/>
  <c r="AW608" i="25" s="1"/>
  <c r="AZ608" i="25" s="1"/>
  <c r="AV517" i="25"/>
  <c r="AW517" i="25" s="1"/>
  <c r="AZ517" i="25" s="1"/>
  <c r="AR597" i="25"/>
  <c r="AV597" i="25" s="1"/>
  <c r="AW597" i="25" s="1"/>
  <c r="AZ597" i="25" s="1"/>
  <c r="AR581" i="25"/>
  <c r="AV581" i="25" s="1"/>
  <c r="AW581" i="25" s="1"/>
  <c r="AZ581" i="25" s="1"/>
  <c r="AV567" i="25"/>
  <c r="AW567" i="25" s="1"/>
  <c r="AZ567" i="25" s="1"/>
  <c r="BG561" i="25"/>
  <c r="AU689" i="25"/>
  <c r="AX689" i="25" s="1"/>
  <c r="AY689" i="25" s="1"/>
  <c r="AV530" i="25"/>
  <c r="AW530" i="25" s="1"/>
  <c r="AZ530" i="25" s="1"/>
  <c r="AV524" i="25"/>
  <c r="AW524" i="25" s="1"/>
  <c r="AZ524" i="25" s="1"/>
  <c r="AU589" i="25"/>
  <c r="AX589" i="25" s="1"/>
  <c r="AY589" i="25" s="1"/>
  <c r="AU550" i="25"/>
  <c r="AX550" i="25" s="1"/>
  <c r="AY550" i="25" s="1"/>
  <c r="BG577" i="25"/>
  <c r="AU673" i="25"/>
  <c r="AX673" i="25" s="1"/>
  <c r="AY673" i="25" s="1"/>
  <c r="AU583" i="25"/>
  <c r="AX583" i="25" s="1"/>
  <c r="AY583" i="25" s="1"/>
  <c r="AR538" i="25"/>
  <c r="AV538" i="25" s="1"/>
  <c r="AW538" i="25" s="1"/>
  <c r="AZ538" i="25" s="1"/>
  <c r="BC629" i="25"/>
  <c r="AU665" i="25"/>
  <c r="AX665" i="25" s="1"/>
  <c r="AY665" i="25" s="1"/>
  <c r="AV565" i="25"/>
  <c r="AW565" i="25" s="1"/>
  <c r="AZ565" i="25" s="1"/>
  <c r="AV514" i="25"/>
  <c r="AW514" i="25" s="1"/>
  <c r="AZ514" i="25" s="1"/>
  <c r="AV553" i="25"/>
  <c r="AW553" i="25" s="1"/>
  <c r="AZ553" i="25" s="1"/>
  <c r="AV651" i="25"/>
  <c r="AW651" i="25" s="1"/>
  <c r="AZ651" i="25" s="1"/>
  <c r="AV692" i="25"/>
  <c r="AW692" i="25" s="1"/>
  <c r="AZ692" i="25" s="1"/>
  <c r="AV635" i="25"/>
  <c r="AW635" i="25" s="1"/>
  <c r="AZ635" i="25" s="1"/>
  <c r="BG695" i="25"/>
  <c r="BC685" i="25"/>
  <c r="BC569" i="25"/>
  <c r="AU676" i="25"/>
  <c r="AX676" i="25" s="1"/>
  <c r="AY676" i="25" s="1"/>
  <c r="AU636" i="25"/>
  <c r="AX636" i="25" s="1"/>
  <c r="AY636" i="25" s="1"/>
  <c r="AU600" i="25"/>
  <c r="AX600" i="25" s="1"/>
  <c r="AY600" i="25" s="1"/>
  <c r="AT620" i="25"/>
  <c r="AV620" i="25" s="1"/>
  <c r="AW620" i="25" s="1"/>
  <c r="AZ620" i="25" s="1"/>
  <c r="AT576" i="25"/>
  <c r="AV576" i="25" s="1"/>
  <c r="AW576" i="25" s="1"/>
  <c r="AZ576" i="25" s="1"/>
  <c r="AT501" i="25"/>
  <c r="AV501" i="25" s="1"/>
  <c r="AW501" i="25" s="1"/>
  <c r="AZ501" i="25" s="1"/>
  <c r="BG669" i="25"/>
  <c r="BC621" i="25"/>
  <c r="BC518" i="25"/>
  <c r="AU675" i="25"/>
  <c r="AX675" i="25" s="1"/>
  <c r="AY675" i="25" s="1"/>
  <c r="AU652" i="25"/>
  <c r="AX652" i="25" s="1"/>
  <c r="AY652" i="25" s="1"/>
  <c r="AU635" i="25"/>
  <c r="AX635" i="25" s="1"/>
  <c r="AY635" i="25" s="1"/>
  <c r="AU517" i="25"/>
  <c r="AX517" i="25" s="1"/>
  <c r="AY517" i="25" s="1"/>
  <c r="AT592" i="25"/>
  <c r="AV592" i="25" s="1"/>
  <c r="AW592" i="25" s="1"/>
  <c r="AZ592" i="25" s="1"/>
  <c r="AT575" i="25"/>
  <c r="AV575" i="25" s="1"/>
  <c r="AW575" i="25" s="1"/>
  <c r="AZ575" i="25" s="1"/>
  <c r="AT525" i="25"/>
  <c r="AV525" i="25" s="1"/>
  <c r="AW525" i="25" s="1"/>
  <c r="AZ525" i="25" s="1"/>
  <c r="AT500" i="25"/>
  <c r="AV500" i="25" s="1"/>
  <c r="AW500" i="25" s="1"/>
  <c r="AZ500" i="25" s="1"/>
  <c r="BG593" i="25"/>
  <c r="AU692" i="25"/>
  <c r="AX692" i="25" s="1"/>
  <c r="AY692" i="25" s="1"/>
  <c r="AU651" i="25"/>
  <c r="AX651" i="25" s="1"/>
  <c r="AY651" i="25" s="1"/>
  <c r="AU608" i="25"/>
  <c r="AX608" i="25" s="1"/>
  <c r="AY608" i="25" s="1"/>
  <c r="AU553" i="25"/>
  <c r="AX553" i="25" s="1"/>
  <c r="AY553" i="25" s="1"/>
  <c r="AU516" i="25"/>
  <c r="AX516" i="25" s="1"/>
  <c r="AY516" i="25" s="1"/>
  <c r="AT591" i="25"/>
  <c r="AV591" i="25" s="1"/>
  <c r="AW591" i="25" s="1"/>
  <c r="AZ591" i="25" s="1"/>
  <c r="AV625" i="25"/>
  <c r="AW625" i="25" s="1"/>
  <c r="AZ625" i="25" s="1"/>
  <c r="BP591" i="25"/>
  <c r="BJ591" i="25" s="1"/>
  <c r="BK591" i="25" s="1"/>
  <c r="BL591" i="25" s="1"/>
  <c r="BP567" i="25"/>
  <c r="BJ567" i="25" s="1"/>
  <c r="BK567" i="25" s="1"/>
  <c r="BL567" i="25" s="1"/>
  <c r="BP524" i="25"/>
  <c r="BJ524" i="25" s="1"/>
  <c r="BK524" i="25" s="1"/>
  <c r="BL524" i="25" s="1"/>
  <c r="BP516" i="25"/>
  <c r="BJ516" i="25" s="1"/>
  <c r="BK516" i="25" s="1"/>
  <c r="BL516" i="25" s="1"/>
  <c r="BC534" i="25"/>
  <c r="AU691" i="25"/>
  <c r="AX691" i="25" s="1"/>
  <c r="AY691" i="25" s="1"/>
  <c r="AU668" i="25"/>
  <c r="AX668" i="25" s="1"/>
  <c r="AY668" i="25" s="1"/>
  <c r="AU628" i="25"/>
  <c r="AX628" i="25" s="1"/>
  <c r="AY628" i="25" s="1"/>
  <c r="AU552" i="25"/>
  <c r="AX552" i="25" s="1"/>
  <c r="AY552" i="25" s="1"/>
  <c r="AU533" i="25"/>
  <c r="AX533" i="25" s="1"/>
  <c r="AY533" i="25" s="1"/>
  <c r="BP696" i="25"/>
  <c r="BJ696" i="25" s="1"/>
  <c r="BK696" i="25" s="1"/>
  <c r="BL696" i="25" s="1"/>
  <c r="BG503" i="25"/>
  <c r="BG661" i="25"/>
  <c r="BG554" i="25"/>
  <c r="BC585" i="25"/>
  <c r="AU667" i="25"/>
  <c r="AX667" i="25" s="1"/>
  <c r="AY667" i="25" s="1"/>
  <c r="AU644" i="25"/>
  <c r="AX644" i="25" s="1"/>
  <c r="AY644" i="25" s="1"/>
  <c r="AU627" i="25"/>
  <c r="AX627" i="25" s="1"/>
  <c r="AY627" i="25" s="1"/>
  <c r="AU568" i="25"/>
  <c r="AX568" i="25" s="1"/>
  <c r="AY568" i="25" s="1"/>
  <c r="BP670" i="25"/>
  <c r="BJ670" i="25" s="1"/>
  <c r="BK670" i="25" s="1"/>
  <c r="BL670" i="25" s="1"/>
  <c r="BP630" i="25"/>
  <c r="BJ630" i="25" s="1"/>
  <c r="BK630" i="25" s="1"/>
  <c r="BL630" i="25" s="1"/>
  <c r="BP602" i="25"/>
  <c r="BJ602" i="25" s="1"/>
  <c r="BK602" i="25" s="1"/>
  <c r="BL602" i="25" s="1"/>
  <c r="BP547" i="25"/>
  <c r="BJ547" i="25" s="1"/>
  <c r="BK547" i="25" s="1"/>
  <c r="BL547" i="25" s="1"/>
  <c r="BG677" i="25"/>
  <c r="AU567" i="25"/>
  <c r="AX567" i="25" s="1"/>
  <c r="AY567" i="25" s="1"/>
  <c r="AT584" i="25"/>
  <c r="AV584" i="25" s="1"/>
  <c r="AW584" i="25" s="1"/>
  <c r="AZ584" i="25" s="1"/>
  <c r="BP503" i="25"/>
  <c r="BJ503" i="25" s="1"/>
  <c r="BK503" i="25" s="1"/>
  <c r="BL503" i="25" s="1"/>
  <c r="BG676" i="25"/>
  <c r="BG653" i="25"/>
  <c r="BC525" i="25"/>
  <c r="AU660" i="25"/>
  <c r="AX660" i="25" s="1"/>
  <c r="AY660" i="25" s="1"/>
  <c r="AU685" i="25"/>
  <c r="AX685" i="25" s="1"/>
  <c r="AY685" i="25" s="1"/>
  <c r="BG532" i="25"/>
  <c r="BC583" i="25"/>
  <c r="BG635" i="25"/>
  <c r="BG619" i="25"/>
  <c r="BG607" i="25"/>
  <c r="BC675" i="25"/>
  <c r="BC643" i="25"/>
  <c r="BC599" i="25"/>
  <c r="BC524" i="25"/>
  <c r="AU578" i="25"/>
  <c r="AX578" i="25" s="1"/>
  <c r="AY578" i="25" s="1"/>
  <c r="BG691" i="25"/>
  <c r="BG659" i="25"/>
  <c r="BG567" i="25"/>
  <c r="BC500" i="25"/>
  <c r="BC667" i="25"/>
  <c r="BC627" i="25"/>
  <c r="BC575" i="25"/>
  <c r="BG552" i="25"/>
  <c r="BG696" i="25"/>
  <c r="BG683" i="25"/>
  <c r="BG651" i="25"/>
  <c r="AU594" i="25"/>
  <c r="AX594" i="25" s="1"/>
  <c r="AY594" i="25" s="1"/>
  <c r="BG520" i="25"/>
  <c r="AV678" i="25"/>
  <c r="AW678" i="25" s="1"/>
  <c r="AZ678" i="25" s="1"/>
  <c r="AU670" i="25"/>
  <c r="AX670" i="25" s="1"/>
  <c r="AY670" i="25" s="1"/>
  <c r="AU654" i="25"/>
  <c r="AX654" i="25" s="1"/>
  <c r="AY654" i="25" s="1"/>
  <c r="AU646" i="25"/>
  <c r="AX646" i="25" s="1"/>
  <c r="AY646" i="25" s="1"/>
  <c r="AV630" i="25"/>
  <c r="AW630" i="25" s="1"/>
  <c r="AZ630" i="25" s="1"/>
  <c r="AU610" i="25"/>
  <c r="AX610" i="25" s="1"/>
  <c r="AY610" i="25" s="1"/>
  <c r="AV594" i="25"/>
  <c r="AW594" i="25" s="1"/>
  <c r="AZ594" i="25" s="1"/>
  <c r="AV578" i="25"/>
  <c r="AW578" i="25" s="1"/>
  <c r="AZ578" i="25" s="1"/>
  <c r="AU570" i="25"/>
  <c r="AX570" i="25" s="1"/>
  <c r="AY570" i="25" s="1"/>
  <c r="AV562" i="25"/>
  <c r="AW562" i="25" s="1"/>
  <c r="AZ562" i="25" s="1"/>
  <c r="AU547" i="25"/>
  <c r="AX547" i="25" s="1"/>
  <c r="AY547" i="25" s="1"/>
  <c r="AU540" i="25"/>
  <c r="AX540" i="25" s="1"/>
  <c r="AY540" i="25" s="1"/>
  <c r="AV535" i="25"/>
  <c r="AW535" i="25" s="1"/>
  <c r="AZ535" i="25" s="1"/>
  <c r="AV519" i="25"/>
  <c r="AW519" i="25" s="1"/>
  <c r="AZ519" i="25" s="1"/>
  <c r="AU511" i="25"/>
  <c r="AX511" i="25" s="1"/>
  <c r="AY511" i="25" s="1"/>
  <c r="AV495" i="25"/>
  <c r="AW495" i="25" s="1"/>
  <c r="AZ495" i="25" s="1"/>
  <c r="BP500" i="25"/>
  <c r="BJ500" i="25" s="1"/>
  <c r="BK500" i="25" s="1"/>
  <c r="BL500" i="25" s="1"/>
  <c r="BP492" i="25"/>
  <c r="BJ492" i="25" s="1"/>
  <c r="BK492" i="25" s="1"/>
  <c r="BL492" i="25" s="1"/>
  <c r="BG528" i="25"/>
  <c r="AU630" i="25"/>
  <c r="AX630" i="25" s="1"/>
  <c r="AY630" i="25" s="1"/>
  <c r="BG563" i="25"/>
  <c r="BC512" i="25"/>
  <c r="AU562" i="25"/>
  <c r="AX562" i="25" s="1"/>
  <c r="AY562" i="25" s="1"/>
  <c r="AV660" i="25"/>
  <c r="AW660" i="25" s="1"/>
  <c r="AZ660" i="25" s="1"/>
  <c r="AV627" i="25"/>
  <c r="AW627" i="25" s="1"/>
  <c r="AZ627" i="25" s="1"/>
  <c r="AV550" i="25"/>
  <c r="AW550" i="25" s="1"/>
  <c r="AZ550" i="25" s="1"/>
  <c r="AV522" i="25"/>
  <c r="AW522" i="25" s="1"/>
  <c r="AZ522" i="25" s="1"/>
  <c r="BG523" i="25"/>
  <c r="AT670" i="25"/>
  <c r="AV670" i="25" s="1"/>
  <c r="AW670" i="25" s="1"/>
  <c r="AZ670" i="25" s="1"/>
  <c r="BP629" i="25"/>
  <c r="BJ629" i="25" s="1"/>
  <c r="BK629" i="25" s="1"/>
  <c r="BL629" i="25" s="1"/>
  <c r="BP585" i="25"/>
  <c r="BJ585" i="25" s="1"/>
  <c r="BK585" i="25" s="1"/>
  <c r="BL585" i="25" s="1"/>
  <c r="BP518" i="25"/>
  <c r="BJ518" i="25" s="1"/>
  <c r="BK518" i="25" s="1"/>
  <c r="BL518" i="25" s="1"/>
  <c r="AV628" i="25"/>
  <c r="AW628" i="25" s="1"/>
  <c r="AZ628" i="25" s="1"/>
  <c r="AV684" i="25"/>
  <c r="AW684" i="25" s="1"/>
  <c r="AZ684" i="25" s="1"/>
  <c r="AV570" i="25"/>
  <c r="AW570" i="25" s="1"/>
  <c r="AZ570" i="25" s="1"/>
  <c r="BG634" i="25"/>
  <c r="AV698" i="25"/>
  <c r="AW698" i="25" s="1"/>
  <c r="AZ698" i="25" s="1"/>
  <c r="AV602" i="25"/>
  <c r="AW602" i="25" s="1"/>
  <c r="AZ602" i="25" s="1"/>
  <c r="AV694" i="25"/>
  <c r="AW694" i="25" s="1"/>
  <c r="AZ694" i="25" s="1"/>
  <c r="AV689" i="25"/>
  <c r="AW689" i="25" s="1"/>
  <c r="AZ689" i="25" s="1"/>
  <c r="AV673" i="25"/>
  <c r="AW673" i="25" s="1"/>
  <c r="AZ673" i="25" s="1"/>
  <c r="AV665" i="25"/>
  <c r="AW665" i="25" s="1"/>
  <c r="AZ665" i="25" s="1"/>
  <c r="BP691" i="25"/>
  <c r="BJ691" i="25" s="1"/>
  <c r="BK691" i="25" s="1"/>
  <c r="BL691" i="25" s="1"/>
  <c r="BP683" i="25"/>
  <c r="BJ683" i="25" s="1"/>
  <c r="BK683" i="25" s="1"/>
  <c r="BL683" i="25" s="1"/>
  <c r="BP675" i="25"/>
  <c r="BJ675" i="25" s="1"/>
  <c r="BK675" i="25" s="1"/>
  <c r="BL675" i="25" s="1"/>
  <c r="BP667" i="25"/>
  <c r="BJ667" i="25" s="1"/>
  <c r="BK667" i="25" s="1"/>
  <c r="BL667" i="25" s="1"/>
  <c r="BP659" i="25"/>
  <c r="BJ659" i="25" s="1"/>
  <c r="BK659" i="25" s="1"/>
  <c r="BL659" i="25" s="1"/>
  <c r="BP651" i="25"/>
  <c r="BJ651" i="25" s="1"/>
  <c r="BK651" i="25" s="1"/>
  <c r="BL651" i="25" s="1"/>
  <c r="BP643" i="25"/>
  <c r="BJ643" i="25" s="1"/>
  <c r="BK643" i="25" s="1"/>
  <c r="BL643" i="25" s="1"/>
  <c r="BP635" i="25"/>
  <c r="BJ635" i="25" s="1"/>
  <c r="BK635" i="25" s="1"/>
  <c r="BL635" i="25" s="1"/>
  <c r="BP627" i="25"/>
  <c r="BJ627" i="25" s="1"/>
  <c r="BK627" i="25" s="1"/>
  <c r="BL627" i="25" s="1"/>
  <c r="BP619" i="25"/>
  <c r="BJ619" i="25" s="1"/>
  <c r="BK619" i="25" s="1"/>
  <c r="BL619" i="25" s="1"/>
  <c r="BP607" i="25"/>
  <c r="BJ607" i="25" s="1"/>
  <c r="BK607" i="25" s="1"/>
  <c r="BL607" i="25" s="1"/>
  <c r="BP599" i="25"/>
  <c r="BJ599" i="25" s="1"/>
  <c r="BK599" i="25" s="1"/>
  <c r="BL599" i="25" s="1"/>
  <c r="BP583" i="25"/>
  <c r="BJ583" i="25" s="1"/>
  <c r="BK583" i="25" s="1"/>
  <c r="BL583" i="25" s="1"/>
  <c r="BP532" i="25"/>
  <c r="BJ532" i="25" s="1"/>
  <c r="BK532" i="25" s="1"/>
  <c r="BL532" i="25" s="1"/>
  <c r="BG671" i="25"/>
  <c r="BG606" i="25"/>
  <c r="BG566" i="25"/>
  <c r="AV511" i="25"/>
  <c r="AW511" i="25" s="1"/>
  <c r="AZ511" i="25" s="1"/>
  <c r="AV532" i="25"/>
  <c r="AW532" i="25" s="1"/>
  <c r="AZ532" i="25" s="1"/>
  <c r="BG614" i="25"/>
  <c r="BG590" i="25"/>
  <c r="BG544" i="25"/>
  <c r="BC499" i="25"/>
  <c r="AV676" i="25"/>
  <c r="AW676" i="25" s="1"/>
  <c r="AZ676" i="25" s="1"/>
  <c r="AV644" i="25"/>
  <c r="AW644" i="25" s="1"/>
  <c r="AZ644" i="25" s="1"/>
  <c r="AV568" i="25"/>
  <c r="AW568" i="25" s="1"/>
  <c r="AZ568" i="25" s="1"/>
  <c r="BG618" i="25"/>
  <c r="BG603" i="25"/>
  <c r="BG574" i="25"/>
  <c r="BG531" i="25"/>
  <c r="BG611" i="25"/>
  <c r="BG598" i="25"/>
  <c r="BG551" i="25"/>
  <c r="BG582" i="25"/>
  <c r="AT646" i="25"/>
  <c r="AV646" i="25" s="1"/>
  <c r="AW646" i="25" s="1"/>
  <c r="AZ646" i="25" s="1"/>
  <c r="BG626" i="25"/>
  <c r="BG558" i="25"/>
  <c r="BG539" i="25"/>
  <c r="BG515" i="25"/>
  <c r="BP509" i="25"/>
  <c r="BJ509" i="25" s="1"/>
  <c r="BK509" i="25" s="1"/>
  <c r="BL509" i="25" s="1"/>
  <c r="BP669" i="25"/>
  <c r="BJ669" i="25" s="1"/>
  <c r="BK669" i="25" s="1"/>
  <c r="BL669" i="25" s="1"/>
  <c r="BP554" i="25"/>
  <c r="BJ554" i="25" s="1"/>
  <c r="BK554" i="25" s="1"/>
  <c r="BL554" i="25" s="1"/>
  <c r="BP688" i="25"/>
  <c r="BJ688" i="25" s="1"/>
  <c r="BK688" i="25" s="1"/>
  <c r="BL688" i="25" s="1"/>
  <c r="BP680" i="25"/>
  <c r="BJ680" i="25" s="1"/>
  <c r="BK680" i="25" s="1"/>
  <c r="BL680" i="25" s="1"/>
  <c r="BP672" i="25"/>
  <c r="BJ672" i="25" s="1"/>
  <c r="BK672" i="25" s="1"/>
  <c r="BL672" i="25" s="1"/>
  <c r="BP664" i="25"/>
  <c r="BJ664" i="25" s="1"/>
  <c r="BK664" i="25" s="1"/>
  <c r="BL664" i="25" s="1"/>
  <c r="BP656" i="25"/>
  <c r="BJ656" i="25" s="1"/>
  <c r="BK656" i="25" s="1"/>
  <c r="BL656" i="25" s="1"/>
  <c r="BP648" i="25"/>
  <c r="BJ648" i="25" s="1"/>
  <c r="BK648" i="25" s="1"/>
  <c r="BL648" i="25" s="1"/>
  <c r="BP632" i="25"/>
  <c r="BJ632" i="25" s="1"/>
  <c r="BK632" i="25" s="1"/>
  <c r="BL632" i="25" s="1"/>
  <c r="BP624" i="25"/>
  <c r="BJ624" i="25" s="1"/>
  <c r="BK624" i="25" s="1"/>
  <c r="BL624" i="25" s="1"/>
  <c r="BP616" i="25"/>
  <c r="BJ616" i="25" s="1"/>
  <c r="BK616" i="25" s="1"/>
  <c r="BL616" i="25" s="1"/>
  <c r="BP612" i="25"/>
  <c r="BJ612" i="25" s="1"/>
  <c r="BK612" i="25" s="1"/>
  <c r="BL612" i="25" s="1"/>
  <c r="BP604" i="25"/>
  <c r="BJ604" i="25" s="1"/>
  <c r="BK604" i="25" s="1"/>
  <c r="BL604" i="25" s="1"/>
  <c r="BC686" i="25"/>
  <c r="BG686" i="25"/>
  <c r="BC678" i="25"/>
  <c r="BG678" i="25"/>
  <c r="BC662" i="25"/>
  <c r="BG662" i="25"/>
  <c r="BC654" i="25"/>
  <c r="BG654" i="25"/>
  <c r="BC646" i="25"/>
  <c r="BG646" i="25"/>
  <c r="BG622" i="25"/>
  <c r="BC622" i="25"/>
  <c r="BC610" i="25"/>
  <c r="BG610" i="25"/>
  <c r="BC586" i="25"/>
  <c r="BG586" i="25"/>
  <c r="BC570" i="25"/>
  <c r="BG570" i="25"/>
  <c r="BG540" i="25"/>
  <c r="BC540" i="25"/>
  <c r="BC527" i="25"/>
  <c r="BG527" i="25"/>
  <c r="BC519" i="25"/>
  <c r="BG519" i="25"/>
  <c r="BC495" i="25"/>
  <c r="BG495" i="25"/>
  <c r="AR663" i="25"/>
  <c r="AV663" i="25" s="1"/>
  <c r="AW663" i="25" s="1"/>
  <c r="AZ663" i="25" s="1"/>
  <c r="AU663" i="25"/>
  <c r="AX663" i="25" s="1"/>
  <c r="AY663" i="25" s="1"/>
  <c r="AR587" i="25"/>
  <c r="AV587" i="25" s="1"/>
  <c r="AW587" i="25" s="1"/>
  <c r="AZ587" i="25" s="1"/>
  <c r="AU587" i="25"/>
  <c r="AX587" i="25" s="1"/>
  <c r="AY587" i="25" s="1"/>
  <c r="AV686" i="25"/>
  <c r="AW686" i="25" s="1"/>
  <c r="AZ686" i="25" s="1"/>
  <c r="AT561" i="25"/>
  <c r="AV561" i="25" s="1"/>
  <c r="AW561" i="25" s="1"/>
  <c r="AZ561" i="25" s="1"/>
  <c r="AU561" i="25"/>
  <c r="AX561" i="25" s="1"/>
  <c r="AY561" i="25" s="1"/>
  <c r="BC535" i="25"/>
  <c r="BC547" i="25"/>
  <c r="BG670" i="25"/>
  <c r="BC578" i="25"/>
  <c r="AU698" i="25"/>
  <c r="AX698" i="25" s="1"/>
  <c r="AY698" i="25" s="1"/>
  <c r="AU678" i="25"/>
  <c r="AX678" i="25" s="1"/>
  <c r="AY678" i="25" s="1"/>
  <c r="AU535" i="25"/>
  <c r="AX535" i="25" s="1"/>
  <c r="AY535" i="25" s="1"/>
  <c r="AU519" i="25"/>
  <c r="AX519" i="25" s="1"/>
  <c r="AY519" i="25" s="1"/>
  <c r="AU495" i="25"/>
  <c r="AX495" i="25" s="1"/>
  <c r="AY495" i="25" s="1"/>
  <c r="AV657" i="25"/>
  <c r="AW657" i="25" s="1"/>
  <c r="AZ657" i="25" s="1"/>
  <c r="BP687" i="25"/>
  <c r="BJ687" i="25" s="1"/>
  <c r="BK687" i="25" s="1"/>
  <c r="BL687" i="25" s="1"/>
  <c r="BP679" i="25"/>
  <c r="BJ679" i="25" s="1"/>
  <c r="BK679" i="25" s="1"/>
  <c r="BL679" i="25" s="1"/>
  <c r="BP671" i="25"/>
  <c r="BJ671" i="25" s="1"/>
  <c r="BK671" i="25" s="1"/>
  <c r="BL671" i="25" s="1"/>
  <c r="BP663" i="25"/>
  <c r="BJ663" i="25" s="1"/>
  <c r="BK663" i="25" s="1"/>
  <c r="BL663" i="25" s="1"/>
  <c r="BP655" i="25"/>
  <c r="BJ655" i="25" s="1"/>
  <c r="BK655" i="25" s="1"/>
  <c r="BL655" i="25" s="1"/>
  <c r="BP647" i="25"/>
  <c r="BJ647" i="25" s="1"/>
  <c r="BK647" i="25" s="1"/>
  <c r="BL647" i="25" s="1"/>
  <c r="BG655" i="25"/>
  <c r="BG579" i="25"/>
  <c r="AU662" i="25"/>
  <c r="AX662" i="25" s="1"/>
  <c r="AY662" i="25" s="1"/>
  <c r="AV667" i="25"/>
  <c r="AW667" i="25" s="1"/>
  <c r="AZ667" i="25" s="1"/>
  <c r="AT610" i="25"/>
  <c r="AV610" i="25" s="1"/>
  <c r="AW610" i="25" s="1"/>
  <c r="AZ610" i="25" s="1"/>
  <c r="AV533" i="25"/>
  <c r="AW533" i="25" s="1"/>
  <c r="AZ533" i="25" s="1"/>
  <c r="BP686" i="25"/>
  <c r="BJ686" i="25" s="1"/>
  <c r="BK686" i="25" s="1"/>
  <c r="BL686" i="25" s="1"/>
  <c r="BP654" i="25"/>
  <c r="BJ654" i="25" s="1"/>
  <c r="BK654" i="25" s="1"/>
  <c r="BL654" i="25" s="1"/>
  <c r="BP540" i="25"/>
  <c r="BJ540" i="25" s="1"/>
  <c r="BK540" i="25" s="1"/>
  <c r="BL540" i="25" s="1"/>
  <c r="BP495" i="25"/>
  <c r="BJ495" i="25" s="1"/>
  <c r="BK495" i="25" s="1"/>
  <c r="BL495" i="25" s="1"/>
  <c r="BG587" i="25"/>
  <c r="BG536" i="25"/>
  <c r="AU622" i="25"/>
  <c r="AX622" i="25" s="1"/>
  <c r="AY622" i="25" s="1"/>
  <c r="AU602" i="25"/>
  <c r="AX602" i="25" s="1"/>
  <c r="AY602" i="25" s="1"/>
  <c r="AT654" i="25"/>
  <c r="AV654" i="25" s="1"/>
  <c r="AW654" i="25" s="1"/>
  <c r="AZ654" i="25" s="1"/>
  <c r="BP685" i="25"/>
  <c r="BJ685" i="25" s="1"/>
  <c r="BK685" i="25" s="1"/>
  <c r="BL685" i="25" s="1"/>
  <c r="BP677" i="25"/>
  <c r="BJ677" i="25" s="1"/>
  <c r="BK677" i="25" s="1"/>
  <c r="BL677" i="25" s="1"/>
  <c r="BP661" i="25"/>
  <c r="BJ661" i="25" s="1"/>
  <c r="BK661" i="25" s="1"/>
  <c r="BL661" i="25" s="1"/>
  <c r="BP653" i="25"/>
  <c r="BJ653" i="25" s="1"/>
  <c r="BK653" i="25" s="1"/>
  <c r="BL653" i="25" s="1"/>
  <c r="BP645" i="25"/>
  <c r="BJ645" i="25" s="1"/>
  <c r="BK645" i="25" s="1"/>
  <c r="BL645" i="25" s="1"/>
  <c r="BP621" i="25"/>
  <c r="BJ621" i="25" s="1"/>
  <c r="BK621" i="25" s="1"/>
  <c r="BL621" i="25" s="1"/>
  <c r="BP609" i="25"/>
  <c r="BJ609" i="25" s="1"/>
  <c r="BK609" i="25" s="1"/>
  <c r="BL609" i="25" s="1"/>
  <c r="BP601" i="25"/>
  <c r="BJ601" i="25" s="1"/>
  <c r="BK601" i="25" s="1"/>
  <c r="BL601" i="25" s="1"/>
  <c r="BP593" i="25"/>
  <c r="BJ593" i="25" s="1"/>
  <c r="BK593" i="25" s="1"/>
  <c r="BL593" i="25" s="1"/>
  <c r="BP577" i="25"/>
  <c r="BJ577" i="25" s="1"/>
  <c r="BK577" i="25" s="1"/>
  <c r="BL577" i="25" s="1"/>
  <c r="BP569" i="25"/>
  <c r="BJ569" i="25" s="1"/>
  <c r="BK569" i="25" s="1"/>
  <c r="BL569" i="25" s="1"/>
  <c r="BP561" i="25"/>
  <c r="BJ561" i="25" s="1"/>
  <c r="BK561" i="25" s="1"/>
  <c r="BL561" i="25" s="1"/>
  <c r="BP546" i="25"/>
  <c r="BJ546" i="25" s="1"/>
  <c r="BK546" i="25" s="1"/>
  <c r="BL546" i="25" s="1"/>
  <c r="BP534" i="25"/>
  <c r="BJ534" i="25" s="1"/>
  <c r="BK534" i="25" s="1"/>
  <c r="BL534" i="25" s="1"/>
  <c r="BP526" i="25"/>
  <c r="BJ526" i="25" s="1"/>
  <c r="BK526" i="25" s="1"/>
  <c r="BL526" i="25" s="1"/>
  <c r="BP510" i="25"/>
  <c r="BJ510" i="25" s="1"/>
  <c r="BK510" i="25" s="1"/>
  <c r="BL510" i="25" s="1"/>
  <c r="BP494" i="25"/>
  <c r="BJ494" i="25" s="1"/>
  <c r="BK494" i="25" s="1"/>
  <c r="BL494" i="25" s="1"/>
  <c r="BG615" i="25"/>
  <c r="BG541" i="25"/>
  <c r="BG496" i="25"/>
  <c r="AU586" i="25"/>
  <c r="AX586" i="25" s="1"/>
  <c r="AY586" i="25" s="1"/>
  <c r="AT540" i="25"/>
  <c r="AV540" i="25" s="1"/>
  <c r="AW540" i="25" s="1"/>
  <c r="AZ540" i="25" s="1"/>
  <c r="BP689" i="25"/>
  <c r="BJ689" i="25" s="1"/>
  <c r="BK689" i="25" s="1"/>
  <c r="BL689" i="25" s="1"/>
  <c r="BP681" i="25"/>
  <c r="BJ681" i="25" s="1"/>
  <c r="BK681" i="25" s="1"/>
  <c r="BL681" i="25" s="1"/>
  <c r="BP673" i="25"/>
  <c r="BJ673" i="25" s="1"/>
  <c r="BK673" i="25" s="1"/>
  <c r="BL673" i="25" s="1"/>
  <c r="BP665" i="25"/>
  <c r="BJ665" i="25" s="1"/>
  <c r="BK665" i="25" s="1"/>
  <c r="BL665" i="25" s="1"/>
  <c r="BP657" i="25"/>
  <c r="BJ657" i="25" s="1"/>
  <c r="BK657" i="25" s="1"/>
  <c r="BL657" i="25" s="1"/>
  <c r="BP649" i="25"/>
  <c r="BJ649" i="25" s="1"/>
  <c r="BK649" i="25" s="1"/>
  <c r="BL649" i="25" s="1"/>
  <c r="BP633" i="25"/>
  <c r="BJ633" i="25" s="1"/>
  <c r="BK633" i="25" s="1"/>
  <c r="BL633" i="25" s="1"/>
  <c r="BP625" i="25"/>
  <c r="BJ625" i="25" s="1"/>
  <c r="BK625" i="25" s="1"/>
  <c r="BL625" i="25" s="1"/>
  <c r="BP617" i="25"/>
  <c r="BJ617" i="25" s="1"/>
  <c r="BK617" i="25" s="1"/>
  <c r="BL617" i="25" s="1"/>
  <c r="BP613" i="25"/>
  <c r="BJ613" i="25" s="1"/>
  <c r="BK613" i="25" s="1"/>
  <c r="BL613" i="25" s="1"/>
  <c r="BP605" i="25"/>
  <c r="BJ605" i="25" s="1"/>
  <c r="BK605" i="25" s="1"/>
  <c r="BL605" i="25" s="1"/>
  <c r="BP597" i="25"/>
  <c r="BJ597" i="25" s="1"/>
  <c r="BK597" i="25" s="1"/>
  <c r="BL597" i="25" s="1"/>
  <c r="BP589" i="25"/>
  <c r="BJ589" i="25" s="1"/>
  <c r="BK589" i="25" s="1"/>
  <c r="BL589" i="25" s="1"/>
  <c r="BP581" i="25"/>
  <c r="BJ581" i="25" s="1"/>
  <c r="BK581" i="25" s="1"/>
  <c r="BL581" i="25" s="1"/>
  <c r="BP573" i="25"/>
  <c r="BJ573" i="25" s="1"/>
  <c r="BK573" i="25" s="1"/>
  <c r="BL573" i="25" s="1"/>
  <c r="BP565" i="25"/>
  <c r="BJ565" i="25" s="1"/>
  <c r="BK565" i="25" s="1"/>
  <c r="BL565" i="25" s="1"/>
  <c r="BP557" i="25"/>
  <c r="BJ557" i="25" s="1"/>
  <c r="BK557" i="25" s="1"/>
  <c r="BL557" i="25" s="1"/>
  <c r="BP550" i="25"/>
  <c r="BJ550" i="25" s="1"/>
  <c r="BK550" i="25" s="1"/>
  <c r="BL550" i="25" s="1"/>
  <c r="BP543" i="25"/>
  <c r="BJ543" i="25" s="1"/>
  <c r="BK543" i="25" s="1"/>
  <c r="BL543" i="25" s="1"/>
  <c r="BP538" i="25"/>
  <c r="BJ538" i="25" s="1"/>
  <c r="BK538" i="25" s="1"/>
  <c r="BL538" i="25" s="1"/>
  <c r="BP530" i="25"/>
  <c r="BJ530" i="25" s="1"/>
  <c r="BK530" i="25" s="1"/>
  <c r="BL530" i="25" s="1"/>
  <c r="BP522" i="25"/>
  <c r="BJ522" i="25" s="1"/>
  <c r="BK522" i="25" s="1"/>
  <c r="BL522" i="25" s="1"/>
  <c r="BP514" i="25"/>
  <c r="BJ514" i="25" s="1"/>
  <c r="BK514" i="25" s="1"/>
  <c r="BL514" i="25" s="1"/>
  <c r="BP501" i="25"/>
  <c r="BJ501" i="25" s="1"/>
  <c r="BK501" i="25" s="1"/>
  <c r="BL501" i="25" s="1"/>
  <c r="BG663" i="25"/>
  <c r="BG623" i="25"/>
  <c r="BG595" i="25"/>
  <c r="BG548" i="25"/>
  <c r="AU686" i="25"/>
  <c r="AX686" i="25" s="1"/>
  <c r="AY686" i="25" s="1"/>
  <c r="AU527" i="25"/>
  <c r="AX527" i="25" s="1"/>
  <c r="AY527" i="25" s="1"/>
  <c r="AV605" i="25"/>
  <c r="AW605" i="25" s="1"/>
  <c r="AZ605" i="25" s="1"/>
  <c r="BP575" i="25"/>
  <c r="BJ575" i="25" s="1"/>
  <c r="BK575" i="25" s="1"/>
  <c r="BL575" i="25" s="1"/>
  <c r="BG555" i="25"/>
  <c r="AV504" i="25"/>
  <c r="AW504" i="25" s="1"/>
  <c r="AZ504" i="25" s="1"/>
  <c r="AU623" i="25"/>
  <c r="AX623" i="25" s="1"/>
  <c r="AY623" i="25" s="1"/>
  <c r="AV611" i="25"/>
  <c r="AW611" i="25" s="1"/>
  <c r="AZ611" i="25" s="1"/>
  <c r="AV555" i="25"/>
  <c r="AW555" i="25" s="1"/>
  <c r="AZ555" i="25" s="1"/>
  <c r="AV528" i="25"/>
  <c r="AW528" i="25" s="1"/>
  <c r="AZ528" i="25" s="1"/>
  <c r="AU497" i="25"/>
  <c r="AX497" i="25" s="1"/>
  <c r="AY497" i="25" s="1"/>
  <c r="AR497" i="25"/>
  <c r="AV497" i="25" s="1"/>
  <c r="AW497" i="25" s="1"/>
  <c r="AZ497" i="25" s="1"/>
  <c r="BP497" i="25"/>
  <c r="BJ497" i="25" s="1"/>
  <c r="BK497" i="25" s="1"/>
  <c r="BL497" i="25" s="1"/>
  <c r="BP493" i="25"/>
  <c r="BJ493" i="25" s="1"/>
  <c r="BK493" i="25" s="1"/>
  <c r="BL493" i="25" s="1"/>
  <c r="AT695" i="25"/>
  <c r="AV695" i="25" s="1"/>
  <c r="AW695" i="25" s="1"/>
  <c r="AZ695" i="25" s="1"/>
  <c r="AU695" i="25"/>
  <c r="AX695" i="25" s="1"/>
  <c r="AY695" i="25" s="1"/>
  <c r="AT677" i="25"/>
  <c r="AV677" i="25" s="1"/>
  <c r="AW677" i="25" s="1"/>
  <c r="AZ677" i="25" s="1"/>
  <c r="AU677" i="25"/>
  <c r="AX677" i="25" s="1"/>
  <c r="AY677" i="25" s="1"/>
  <c r="AT669" i="25"/>
  <c r="AV669" i="25" s="1"/>
  <c r="AW669" i="25" s="1"/>
  <c r="AZ669" i="25" s="1"/>
  <c r="AU669" i="25"/>
  <c r="AX669" i="25" s="1"/>
  <c r="AY669" i="25" s="1"/>
  <c r="AU661" i="25"/>
  <c r="AX661" i="25" s="1"/>
  <c r="AY661" i="25" s="1"/>
  <c r="AT661" i="25"/>
  <c r="AV661" i="25" s="1"/>
  <c r="AW661" i="25" s="1"/>
  <c r="AZ661" i="25" s="1"/>
  <c r="AU653" i="25"/>
  <c r="AX653" i="25" s="1"/>
  <c r="AY653" i="25" s="1"/>
  <c r="AT653" i="25"/>
  <c r="AV653" i="25" s="1"/>
  <c r="AW653" i="25" s="1"/>
  <c r="AZ653" i="25" s="1"/>
  <c r="AT645" i="25"/>
  <c r="AV645" i="25" s="1"/>
  <c r="AW645" i="25" s="1"/>
  <c r="AZ645" i="25" s="1"/>
  <c r="AU645" i="25"/>
  <c r="AX645" i="25" s="1"/>
  <c r="AY645" i="25" s="1"/>
  <c r="AT629" i="25"/>
  <c r="AV629" i="25" s="1"/>
  <c r="AW629" i="25" s="1"/>
  <c r="AZ629" i="25" s="1"/>
  <c r="AU629" i="25"/>
  <c r="AX629" i="25" s="1"/>
  <c r="AY629" i="25" s="1"/>
  <c r="AU609" i="25"/>
  <c r="AX609" i="25" s="1"/>
  <c r="AY609" i="25" s="1"/>
  <c r="AT609" i="25"/>
  <c r="AV609" i="25" s="1"/>
  <c r="AW609" i="25" s="1"/>
  <c r="AZ609" i="25" s="1"/>
  <c r="AT601" i="25"/>
  <c r="AV601" i="25" s="1"/>
  <c r="AW601" i="25" s="1"/>
  <c r="AZ601" i="25" s="1"/>
  <c r="AU601" i="25"/>
  <c r="AX601" i="25" s="1"/>
  <c r="AY601" i="25" s="1"/>
  <c r="AT593" i="25"/>
  <c r="AV593" i="25" s="1"/>
  <c r="AW593" i="25" s="1"/>
  <c r="AZ593" i="25" s="1"/>
  <c r="AU593" i="25"/>
  <c r="AX593" i="25" s="1"/>
  <c r="AY593" i="25" s="1"/>
  <c r="AT585" i="25"/>
  <c r="AV585" i="25" s="1"/>
  <c r="AW585" i="25" s="1"/>
  <c r="AZ585" i="25" s="1"/>
  <c r="AU585" i="25"/>
  <c r="AX585" i="25" s="1"/>
  <c r="AY585" i="25" s="1"/>
  <c r="AU577" i="25"/>
  <c r="AX577" i="25" s="1"/>
  <c r="AY577" i="25" s="1"/>
  <c r="AT577" i="25"/>
  <c r="AV577" i="25" s="1"/>
  <c r="AW577" i="25" s="1"/>
  <c r="AZ577" i="25" s="1"/>
  <c r="AT569" i="25"/>
  <c r="AV569" i="25" s="1"/>
  <c r="AW569" i="25" s="1"/>
  <c r="AZ569" i="25" s="1"/>
  <c r="AU569" i="25"/>
  <c r="AX569" i="25" s="1"/>
  <c r="AY569" i="25" s="1"/>
  <c r="AU554" i="25"/>
  <c r="AX554" i="25" s="1"/>
  <c r="AY554" i="25" s="1"/>
  <c r="AT554" i="25"/>
  <c r="AV554" i="25" s="1"/>
  <c r="AW554" i="25" s="1"/>
  <c r="AZ554" i="25" s="1"/>
  <c r="AU546" i="25"/>
  <c r="AX546" i="25" s="1"/>
  <c r="AY546" i="25" s="1"/>
  <c r="AT546" i="25"/>
  <c r="AV546" i="25" s="1"/>
  <c r="AW546" i="25" s="1"/>
  <c r="AZ546" i="25" s="1"/>
  <c r="AT534" i="25"/>
  <c r="AV534" i="25" s="1"/>
  <c r="AW534" i="25" s="1"/>
  <c r="AZ534" i="25" s="1"/>
  <c r="AU534" i="25"/>
  <c r="AX534" i="25" s="1"/>
  <c r="AY534" i="25" s="1"/>
  <c r="AT526" i="25"/>
  <c r="AV526" i="25" s="1"/>
  <c r="AW526" i="25" s="1"/>
  <c r="AZ526" i="25" s="1"/>
  <c r="AU526" i="25"/>
  <c r="AX526" i="25" s="1"/>
  <c r="AY526" i="25" s="1"/>
  <c r="AU518" i="25"/>
  <c r="AX518" i="25" s="1"/>
  <c r="AY518" i="25" s="1"/>
  <c r="AT518" i="25"/>
  <c r="AV518" i="25" s="1"/>
  <c r="AW518" i="25" s="1"/>
  <c r="AZ518" i="25" s="1"/>
  <c r="AT510" i="25"/>
  <c r="AV510" i="25" s="1"/>
  <c r="AW510" i="25" s="1"/>
  <c r="AZ510" i="25" s="1"/>
  <c r="AU510" i="25"/>
  <c r="AX510" i="25" s="1"/>
  <c r="AY510" i="25" s="1"/>
  <c r="AT494" i="25"/>
  <c r="AV494" i="25" s="1"/>
  <c r="AW494" i="25" s="1"/>
  <c r="AZ494" i="25" s="1"/>
  <c r="AU494" i="25"/>
  <c r="AX494" i="25" s="1"/>
  <c r="AY494" i="25" s="1"/>
  <c r="AV675" i="25"/>
  <c r="AW675" i="25" s="1"/>
  <c r="AZ675" i="25" s="1"/>
  <c r="AV636" i="25"/>
  <c r="AW636" i="25" s="1"/>
  <c r="AZ636" i="25" s="1"/>
  <c r="AV600" i="25"/>
  <c r="AW600" i="25" s="1"/>
  <c r="AZ600" i="25" s="1"/>
  <c r="AV547" i="25"/>
  <c r="AW547" i="25" s="1"/>
  <c r="AZ547" i="25" s="1"/>
  <c r="BP496" i="25"/>
  <c r="BJ496" i="25" s="1"/>
  <c r="BK496" i="25" s="1"/>
  <c r="BL496" i="25" s="1"/>
  <c r="BP559" i="25"/>
  <c r="BJ559" i="25" s="1"/>
  <c r="BK559" i="25" s="1"/>
  <c r="BL559" i="25" s="1"/>
  <c r="BP552" i="25"/>
  <c r="BJ552" i="25" s="1"/>
  <c r="BK552" i="25" s="1"/>
  <c r="BL552" i="25" s="1"/>
  <c r="BG689" i="25"/>
  <c r="BG679" i="25"/>
  <c r="BP690" i="25"/>
  <c r="BJ690" i="25" s="1"/>
  <c r="BK690" i="25" s="1"/>
  <c r="BL690" i="25" s="1"/>
  <c r="BP682" i="25"/>
  <c r="BJ682" i="25" s="1"/>
  <c r="BK682" i="25" s="1"/>
  <c r="BL682" i="25" s="1"/>
  <c r="BP674" i="25"/>
  <c r="BJ674" i="25" s="1"/>
  <c r="BK674" i="25" s="1"/>
  <c r="BL674" i="25" s="1"/>
  <c r="BP666" i="25"/>
  <c r="BJ666" i="25" s="1"/>
  <c r="BK666" i="25" s="1"/>
  <c r="BL666" i="25" s="1"/>
  <c r="BP658" i="25"/>
  <c r="BJ658" i="25" s="1"/>
  <c r="BK658" i="25" s="1"/>
  <c r="BL658" i="25" s="1"/>
  <c r="BP650" i="25"/>
  <c r="BJ650" i="25" s="1"/>
  <c r="BK650" i="25" s="1"/>
  <c r="BL650" i="25" s="1"/>
  <c r="BP642" i="25"/>
  <c r="BJ642" i="25" s="1"/>
  <c r="BK642" i="25" s="1"/>
  <c r="BL642" i="25" s="1"/>
  <c r="BP634" i="25"/>
  <c r="BJ634" i="25" s="1"/>
  <c r="BK634" i="25" s="1"/>
  <c r="BL634" i="25" s="1"/>
  <c r="BP626" i="25"/>
  <c r="BJ626" i="25" s="1"/>
  <c r="BK626" i="25" s="1"/>
  <c r="BL626" i="25" s="1"/>
  <c r="BP618" i="25"/>
  <c r="BJ618" i="25" s="1"/>
  <c r="BK618" i="25" s="1"/>
  <c r="BL618" i="25" s="1"/>
  <c r="BP614" i="25"/>
  <c r="BJ614" i="25" s="1"/>
  <c r="BK614" i="25" s="1"/>
  <c r="BL614" i="25" s="1"/>
  <c r="BP606" i="25"/>
  <c r="BJ606" i="25" s="1"/>
  <c r="BK606" i="25" s="1"/>
  <c r="BL606" i="25" s="1"/>
  <c r="BP598" i="25"/>
  <c r="BJ598" i="25" s="1"/>
  <c r="BK598" i="25" s="1"/>
  <c r="BL598" i="25" s="1"/>
  <c r="BP590" i="25"/>
  <c r="BJ590" i="25" s="1"/>
  <c r="BK590" i="25" s="1"/>
  <c r="BL590" i="25" s="1"/>
  <c r="BP582" i="25"/>
  <c r="BJ582" i="25" s="1"/>
  <c r="BK582" i="25" s="1"/>
  <c r="BL582" i="25" s="1"/>
  <c r="BP574" i="25"/>
  <c r="BJ574" i="25" s="1"/>
  <c r="BK574" i="25" s="1"/>
  <c r="BL574" i="25" s="1"/>
  <c r="BP566" i="25"/>
  <c r="BJ566" i="25" s="1"/>
  <c r="BK566" i="25" s="1"/>
  <c r="BL566" i="25" s="1"/>
  <c r="BP558" i="25"/>
  <c r="BJ558" i="25" s="1"/>
  <c r="BK558" i="25" s="1"/>
  <c r="BL558" i="25" s="1"/>
  <c r="BP551" i="25"/>
  <c r="BJ551" i="25" s="1"/>
  <c r="BK551" i="25" s="1"/>
  <c r="BL551" i="25" s="1"/>
  <c r="BP544" i="25"/>
  <c r="BJ544" i="25" s="1"/>
  <c r="BK544" i="25" s="1"/>
  <c r="BL544" i="25" s="1"/>
  <c r="BP539" i="25"/>
  <c r="BJ539" i="25" s="1"/>
  <c r="BK539" i="25" s="1"/>
  <c r="BL539" i="25" s="1"/>
  <c r="BP531" i="25"/>
  <c r="BJ531" i="25" s="1"/>
  <c r="BK531" i="25" s="1"/>
  <c r="BL531" i="25" s="1"/>
  <c r="BP523" i="25"/>
  <c r="BJ523" i="25" s="1"/>
  <c r="BK523" i="25" s="1"/>
  <c r="BL523" i="25" s="1"/>
  <c r="BP515" i="25"/>
  <c r="BJ515" i="25" s="1"/>
  <c r="BK515" i="25" s="1"/>
  <c r="BL515" i="25" s="1"/>
  <c r="BG657" i="25"/>
  <c r="BG625" i="25"/>
  <c r="BG589" i="25"/>
  <c r="BG571" i="25"/>
  <c r="BG530" i="25"/>
  <c r="AU621" i="25"/>
  <c r="AX621" i="25" s="1"/>
  <c r="AY621" i="25" s="1"/>
  <c r="BP678" i="25"/>
  <c r="BJ678" i="25" s="1"/>
  <c r="BK678" i="25" s="1"/>
  <c r="BL678" i="25" s="1"/>
  <c r="BP662" i="25"/>
  <c r="BJ662" i="25" s="1"/>
  <c r="BK662" i="25" s="1"/>
  <c r="BL662" i="25" s="1"/>
  <c r="BP646" i="25"/>
  <c r="BJ646" i="25" s="1"/>
  <c r="BK646" i="25" s="1"/>
  <c r="BL646" i="25" s="1"/>
  <c r="BP622" i="25"/>
  <c r="BJ622" i="25" s="1"/>
  <c r="BK622" i="25" s="1"/>
  <c r="BL622" i="25" s="1"/>
  <c r="BP610" i="25"/>
  <c r="BJ610" i="25" s="1"/>
  <c r="BK610" i="25" s="1"/>
  <c r="BL610" i="25" s="1"/>
  <c r="BP594" i="25"/>
  <c r="BJ594" i="25" s="1"/>
  <c r="BK594" i="25" s="1"/>
  <c r="BL594" i="25" s="1"/>
  <c r="BP586" i="25"/>
  <c r="BJ586" i="25" s="1"/>
  <c r="BK586" i="25" s="1"/>
  <c r="BL586" i="25" s="1"/>
  <c r="BP578" i="25"/>
  <c r="BJ578" i="25" s="1"/>
  <c r="BK578" i="25" s="1"/>
  <c r="BL578" i="25" s="1"/>
  <c r="BP570" i="25"/>
  <c r="BJ570" i="25" s="1"/>
  <c r="BK570" i="25" s="1"/>
  <c r="BL570" i="25" s="1"/>
  <c r="BP562" i="25"/>
  <c r="BJ562" i="25" s="1"/>
  <c r="BK562" i="25" s="1"/>
  <c r="BL562" i="25" s="1"/>
  <c r="BP535" i="25"/>
  <c r="BJ535" i="25" s="1"/>
  <c r="BK535" i="25" s="1"/>
  <c r="BL535" i="25" s="1"/>
  <c r="BP527" i="25"/>
  <c r="BJ527" i="25" s="1"/>
  <c r="BK527" i="25" s="1"/>
  <c r="BL527" i="25" s="1"/>
  <c r="BP519" i="25"/>
  <c r="BJ519" i="25" s="1"/>
  <c r="BK519" i="25" s="1"/>
  <c r="BL519" i="25" s="1"/>
  <c r="BP511" i="25"/>
  <c r="BJ511" i="25" s="1"/>
  <c r="BK511" i="25" s="1"/>
  <c r="BL511" i="25" s="1"/>
  <c r="BP498" i="25"/>
  <c r="BJ498" i="25" s="1"/>
  <c r="BK498" i="25" s="1"/>
  <c r="BL498" i="25" s="1"/>
  <c r="BP490" i="25"/>
  <c r="BJ490" i="25" s="1"/>
  <c r="BK490" i="25" s="1"/>
  <c r="BL490" i="25" s="1"/>
  <c r="BG687" i="25"/>
  <c r="BG647" i="25"/>
  <c r="BG504" i="25"/>
  <c r="BG631" i="25"/>
  <c r="AT685" i="25"/>
  <c r="AV685" i="25" s="1"/>
  <c r="AW685" i="25" s="1"/>
  <c r="AZ685" i="25" s="1"/>
  <c r="AV492" i="25"/>
  <c r="AW492" i="25" s="1"/>
  <c r="AZ492" i="25" s="1"/>
  <c r="AV662" i="25"/>
  <c r="AW662" i="25" s="1"/>
  <c r="AZ662" i="25" s="1"/>
  <c r="AV622" i="25"/>
  <c r="AW622" i="25" s="1"/>
  <c r="AZ622" i="25" s="1"/>
  <c r="AV586" i="25"/>
  <c r="AW586" i="25" s="1"/>
  <c r="AZ586" i="25" s="1"/>
  <c r="AV527" i="25"/>
  <c r="AW527" i="25" s="1"/>
  <c r="AZ527" i="25" s="1"/>
  <c r="AV696" i="25"/>
  <c r="AW696" i="25" s="1"/>
  <c r="AZ696" i="25" s="1"/>
  <c r="AV559" i="25"/>
  <c r="AW559" i="25" s="1"/>
  <c r="AZ559" i="25" s="1"/>
  <c r="BP631" i="25"/>
  <c r="BJ631" i="25" s="1"/>
  <c r="BK631" i="25" s="1"/>
  <c r="BL631" i="25" s="1"/>
  <c r="BP623" i="25"/>
  <c r="BJ623" i="25" s="1"/>
  <c r="BK623" i="25" s="1"/>
  <c r="BL623" i="25" s="1"/>
  <c r="BP615" i="25"/>
  <c r="BJ615" i="25" s="1"/>
  <c r="BK615" i="25" s="1"/>
  <c r="BL615" i="25" s="1"/>
  <c r="BP611" i="25"/>
  <c r="BJ611" i="25" s="1"/>
  <c r="BK611" i="25" s="1"/>
  <c r="BL611" i="25" s="1"/>
  <c r="BP603" i="25"/>
  <c r="BJ603" i="25" s="1"/>
  <c r="BK603" i="25" s="1"/>
  <c r="BL603" i="25" s="1"/>
  <c r="BP595" i="25"/>
  <c r="BJ595" i="25" s="1"/>
  <c r="BK595" i="25" s="1"/>
  <c r="BL595" i="25" s="1"/>
  <c r="BP587" i="25"/>
  <c r="BJ587" i="25" s="1"/>
  <c r="BK587" i="25" s="1"/>
  <c r="BL587" i="25" s="1"/>
  <c r="BP579" i="25"/>
  <c r="BJ579" i="25" s="1"/>
  <c r="BK579" i="25" s="1"/>
  <c r="BL579" i="25" s="1"/>
  <c r="BP571" i="25"/>
  <c r="BJ571" i="25" s="1"/>
  <c r="BK571" i="25" s="1"/>
  <c r="BL571" i="25" s="1"/>
  <c r="BP563" i="25"/>
  <c r="BJ563" i="25" s="1"/>
  <c r="BK563" i="25" s="1"/>
  <c r="BL563" i="25" s="1"/>
  <c r="BP555" i="25"/>
  <c r="BJ555" i="25" s="1"/>
  <c r="BK555" i="25" s="1"/>
  <c r="BL555" i="25" s="1"/>
  <c r="BP548" i="25"/>
  <c r="BJ548" i="25" s="1"/>
  <c r="BK548" i="25" s="1"/>
  <c r="BL548" i="25" s="1"/>
  <c r="BP541" i="25"/>
  <c r="BJ541" i="25" s="1"/>
  <c r="BK541" i="25" s="1"/>
  <c r="BL541" i="25" s="1"/>
  <c r="BP536" i="25"/>
  <c r="BJ536" i="25" s="1"/>
  <c r="BK536" i="25" s="1"/>
  <c r="BL536" i="25" s="1"/>
  <c r="BP528" i="25"/>
  <c r="BJ528" i="25" s="1"/>
  <c r="BK528" i="25" s="1"/>
  <c r="BL528" i="25" s="1"/>
  <c r="BP520" i="25"/>
  <c r="BJ520" i="25" s="1"/>
  <c r="BK520" i="25" s="1"/>
  <c r="BL520" i="25" s="1"/>
  <c r="BP512" i="25"/>
  <c r="BJ512" i="25" s="1"/>
  <c r="BK512" i="25" s="1"/>
  <c r="BL512" i="25" s="1"/>
  <c r="BG684" i="25"/>
  <c r="AU528" i="25"/>
  <c r="AX528" i="25" s="1"/>
  <c r="AY528" i="25" s="1"/>
  <c r="BC692" i="25"/>
  <c r="BG692" i="25"/>
  <c r="BC644" i="25"/>
  <c r="BG644" i="25"/>
  <c r="BC636" i="25"/>
  <c r="BG636" i="25"/>
  <c r="BC628" i="25"/>
  <c r="BG628" i="25"/>
  <c r="BC620" i="25"/>
  <c r="BG620" i="25"/>
  <c r="BG608" i="25"/>
  <c r="BC608" i="25"/>
  <c r="BG600" i="25"/>
  <c r="BC600" i="25"/>
  <c r="BG592" i="25"/>
  <c r="BC592" i="25"/>
  <c r="BG576" i="25"/>
  <c r="BC576" i="25"/>
  <c r="BC568" i="25"/>
  <c r="BG568" i="25"/>
  <c r="BC560" i="25"/>
  <c r="BG560" i="25"/>
  <c r="BG553" i="25"/>
  <c r="BC553" i="25"/>
  <c r="BG545" i="25"/>
  <c r="BC545" i="25"/>
  <c r="BG533" i="25"/>
  <c r="BC533" i="25"/>
  <c r="BG517" i="25"/>
  <c r="BC517" i="25"/>
  <c r="BC501" i="25"/>
  <c r="BG501" i="25"/>
  <c r="BC493" i="25"/>
  <c r="BG493" i="25"/>
  <c r="AU611" i="25"/>
  <c r="AX611" i="25" s="1"/>
  <c r="AY611" i="25" s="1"/>
  <c r="BP596" i="25"/>
  <c r="BJ596" i="25" s="1"/>
  <c r="BK596" i="25" s="1"/>
  <c r="BL596" i="25" s="1"/>
  <c r="BP588" i="25"/>
  <c r="BJ588" i="25" s="1"/>
  <c r="BK588" i="25" s="1"/>
  <c r="BL588" i="25" s="1"/>
  <c r="BP580" i="25"/>
  <c r="BJ580" i="25" s="1"/>
  <c r="BK580" i="25" s="1"/>
  <c r="BL580" i="25" s="1"/>
  <c r="BP572" i="25"/>
  <c r="BJ572" i="25" s="1"/>
  <c r="BK572" i="25" s="1"/>
  <c r="BL572" i="25" s="1"/>
  <c r="BP564" i="25"/>
  <c r="BJ564" i="25" s="1"/>
  <c r="BK564" i="25" s="1"/>
  <c r="BL564" i="25" s="1"/>
  <c r="BP556" i="25"/>
  <c r="BJ556" i="25" s="1"/>
  <c r="BK556" i="25" s="1"/>
  <c r="BL556" i="25" s="1"/>
  <c r="BP549" i="25"/>
  <c r="BJ549" i="25" s="1"/>
  <c r="BK549" i="25" s="1"/>
  <c r="BL549" i="25" s="1"/>
  <c r="BP542" i="25"/>
  <c r="BJ542" i="25" s="1"/>
  <c r="BK542" i="25" s="1"/>
  <c r="BL542" i="25" s="1"/>
  <c r="BP537" i="25"/>
  <c r="BJ537" i="25" s="1"/>
  <c r="BK537" i="25" s="1"/>
  <c r="BL537" i="25" s="1"/>
  <c r="BP529" i="25"/>
  <c r="BJ529" i="25" s="1"/>
  <c r="BK529" i="25" s="1"/>
  <c r="BL529" i="25" s="1"/>
  <c r="BP521" i="25"/>
  <c r="BJ521" i="25" s="1"/>
  <c r="BK521" i="25" s="1"/>
  <c r="BL521" i="25" s="1"/>
  <c r="BP513" i="25"/>
  <c r="BJ513" i="25" s="1"/>
  <c r="BK513" i="25" s="1"/>
  <c r="BL513" i="25" s="1"/>
  <c r="BP692" i="25"/>
  <c r="BJ692" i="25" s="1"/>
  <c r="BK692" i="25" s="1"/>
  <c r="BL692" i="25" s="1"/>
  <c r="BP684" i="25"/>
  <c r="BJ684" i="25" s="1"/>
  <c r="BK684" i="25" s="1"/>
  <c r="BL684" i="25" s="1"/>
  <c r="BP676" i="25"/>
  <c r="BJ676" i="25" s="1"/>
  <c r="BK676" i="25" s="1"/>
  <c r="BL676" i="25" s="1"/>
  <c r="BP668" i="25"/>
  <c r="BJ668" i="25" s="1"/>
  <c r="BK668" i="25" s="1"/>
  <c r="BL668" i="25" s="1"/>
  <c r="BP660" i="25"/>
  <c r="BJ660" i="25" s="1"/>
  <c r="BK660" i="25" s="1"/>
  <c r="BL660" i="25" s="1"/>
  <c r="BP652" i="25"/>
  <c r="BJ652" i="25" s="1"/>
  <c r="BK652" i="25" s="1"/>
  <c r="BL652" i="25" s="1"/>
  <c r="BP644" i="25"/>
  <c r="BJ644" i="25" s="1"/>
  <c r="BK644" i="25" s="1"/>
  <c r="BL644" i="25" s="1"/>
  <c r="BP636" i="25"/>
  <c r="BJ636" i="25" s="1"/>
  <c r="BK636" i="25" s="1"/>
  <c r="BL636" i="25" s="1"/>
  <c r="BP628" i="25"/>
  <c r="BJ628" i="25" s="1"/>
  <c r="BK628" i="25" s="1"/>
  <c r="BL628" i="25" s="1"/>
  <c r="BP620" i="25"/>
  <c r="BJ620" i="25" s="1"/>
  <c r="BK620" i="25" s="1"/>
  <c r="BL620" i="25" s="1"/>
  <c r="BP608" i="25"/>
  <c r="BJ608" i="25" s="1"/>
  <c r="BK608" i="25" s="1"/>
  <c r="BL608" i="25" s="1"/>
  <c r="BP600" i="25"/>
  <c r="BJ600" i="25" s="1"/>
  <c r="BK600" i="25" s="1"/>
  <c r="BL600" i="25" s="1"/>
  <c r="BP592" i="25"/>
  <c r="BJ592" i="25" s="1"/>
  <c r="BK592" i="25" s="1"/>
  <c r="BL592" i="25" s="1"/>
  <c r="BP584" i="25"/>
  <c r="BJ584" i="25" s="1"/>
  <c r="BK584" i="25" s="1"/>
  <c r="BL584" i="25" s="1"/>
  <c r="BP576" i="25"/>
  <c r="BJ576" i="25" s="1"/>
  <c r="BK576" i="25" s="1"/>
  <c r="BL576" i="25" s="1"/>
  <c r="BP568" i="25"/>
  <c r="BJ568" i="25" s="1"/>
  <c r="BK568" i="25" s="1"/>
  <c r="BL568" i="25" s="1"/>
  <c r="BP560" i="25"/>
  <c r="BJ560" i="25" s="1"/>
  <c r="BK560" i="25" s="1"/>
  <c r="BL560" i="25" s="1"/>
  <c r="BP553" i="25"/>
  <c r="BJ553" i="25" s="1"/>
  <c r="BK553" i="25" s="1"/>
  <c r="BL553" i="25" s="1"/>
  <c r="BP545" i="25"/>
  <c r="BJ545" i="25" s="1"/>
  <c r="BK545" i="25" s="1"/>
  <c r="BL545" i="25" s="1"/>
  <c r="BP533" i="25"/>
  <c r="BJ533" i="25" s="1"/>
  <c r="BK533" i="25" s="1"/>
  <c r="BL533" i="25" s="1"/>
  <c r="BP525" i="25"/>
  <c r="BJ525" i="25" s="1"/>
  <c r="BK525" i="25" s="1"/>
  <c r="BL525" i="25" s="1"/>
  <c r="BP517" i="25"/>
  <c r="BJ517" i="25" s="1"/>
  <c r="BK517" i="25" s="1"/>
  <c r="BL517" i="25" s="1"/>
  <c r="AU687" i="25"/>
  <c r="AX687" i="25" s="1"/>
  <c r="AY687" i="25" s="1"/>
  <c r="AT687" i="25"/>
  <c r="AV687" i="25" s="1"/>
  <c r="AW687" i="25" s="1"/>
  <c r="AZ687" i="25" s="1"/>
  <c r="AU679" i="25"/>
  <c r="AX679" i="25" s="1"/>
  <c r="AY679" i="25" s="1"/>
  <c r="AT679" i="25"/>
  <c r="AV679" i="25" s="1"/>
  <c r="AW679" i="25" s="1"/>
  <c r="AZ679" i="25" s="1"/>
  <c r="AU671" i="25"/>
  <c r="AX671" i="25" s="1"/>
  <c r="AY671" i="25" s="1"/>
  <c r="AT671" i="25"/>
  <c r="AV671" i="25" s="1"/>
  <c r="AW671" i="25" s="1"/>
  <c r="AZ671" i="25" s="1"/>
  <c r="AU655" i="25"/>
  <c r="AX655" i="25" s="1"/>
  <c r="AY655" i="25" s="1"/>
  <c r="AT655" i="25"/>
  <c r="AV655" i="25" s="1"/>
  <c r="AW655" i="25" s="1"/>
  <c r="AZ655" i="25" s="1"/>
  <c r="AT647" i="25"/>
  <c r="AV647" i="25" s="1"/>
  <c r="AW647" i="25" s="1"/>
  <c r="AZ647" i="25" s="1"/>
  <c r="AU647" i="25"/>
  <c r="AX647" i="25" s="1"/>
  <c r="AY647" i="25" s="1"/>
  <c r="AU631" i="25"/>
  <c r="AX631" i="25" s="1"/>
  <c r="AY631" i="25" s="1"/>
  <c r="AT631" i="25"/>
  <c r="AV631" i="25" s="1"/>
  <c r="AW631" i="25" s="1"/>
  <c r="AZ631" i="25" s="1"/>
  <c r="AU615" i="25"/>
  <c r="AX615" i="25" s="1"/>
  <c r="AY615" i="25" s="1"/>
  <c r="AT615" i="25"/>
  <c r="AV615" i="25" s="1"/>
  <c r="AW615" i="25" s="1"/>
  <c r="AZ615" i="25" s="1"/>
  <c r="AU603" i="25"/>
  <c r="AX603" i="25" s="1"/>
  <c r="AY603" i="25" s="1"/>
  <c r="AT603" i="25"/>
  <c r="AV603" i="25" s="1"/>
  <c r="AW603" i="25" s="1"/>
  <c r="AZ603" i="25" s="1"/>
  <c r="AU595" i="25"/>
  <c r="AX595" i="25" s="1"/>
  <c r="AY595" i="25" s="1"/>
  <c r="AT595" i="25"/>
  <c r="AV595" i="25" s="1"/>
  <c r="AW595" i="25" s="1"/>
  <c r="AZ595" i="25" s="1"/>
  <c r="AU579" i="25"/>
  <c r="AX579" i="25" s="1"/>
  <c r="AY579" i="25" s="1"/>
  <c r="AT579" i="25"/>
  <c r="AV579" i="25" s="1"/>
  <c r="AW579" i="25" s="1"/>
  <c r="AZ579" i="25" s="1"/>
  <c r="AT571" i="25"/>
  <c r="AV571" i="25" s="1"/>
  <c r="AW571" i="25" s="1"/>
  <c r="AZ571" i="25" s="1"/>
  <c r="AU571" i="25"/>
  <c r="AX571" i="25" s="1"/>
  <c r="AY571" i="25" s="1"/>
  <c r="AT563" i="25"/>
  <c r="AV563" i="25" s="1"/>
  <c r="AW563" i="25" s="1"/>
  <c r="AZ563" i="25" s="1"/>
  <c r="AU563" i="25"/>
  <c r="AX563" i="25" s="1"/>
  <c r="AY563" i="25" s="1"/>
  <c r="AU548" i="25"/>
  <c r="AX548" i="25" s="1"/>
  <c r="AY548" i="25" s="1"/>
  <c r="AT548" i="25"/>
  <c r="AV548" i="25" s="1"/>
  <c r="AW548" i="25" s="1"/>
  <c r="AZ548" i="25" s="1"/>
  <c r="AU541" i="25"/>
  <c r="AX541" i="25" s="1"/>
  <c r="AY541" i="25" s="1"/>
  <c r="AT541" i="25"/>
  <c r="AV541" i="25" s="1"/>
  <c r="AW541" i="25" s="1"/>
  <c r="AZ541" i="25" s="1"/>
  <c r="AU536" i="25"/>
  <c r="AX536" i="25" s="1"/>
  <c r="AY536" i="25" s="1"/>
  <c r="AT536" i="25"/>
  <c r="AV536" i="25" s="1"/>
  <c r="AW536" i="25" s="1"/>
  <c r="AZ536" i="25" s="1"/>
  <c r="AU520" i="25"/>
  <c r="AX520" i="25" s="1"/>
  <c r="AY520" i="25" s="1"/>
  <c r="AT520" i="25"/>
  <c r="AV520" i="25" s="1"/>
  <c r="AW520" i="25" s="1"/>
  <c r="AZ520" i="25" s="1"/>
  <c r="AT512" i="25"/>
  <c r="AV512" i="25" s="1"/>
  <c r="AW512" i="25" s="1"/>
  <c r="AZ512" i="25" s="1"/>
  <c r="AU512" i="25"/>
  <c r="AX512" i="25" s="1"/>
  <c r="AY512" i="25" s="1"/>
  <c r="BC584" i="25"/>
  <c r="AU555" i="25"/>
  <c r="AX555" i="25" s="1"/>
  <c r="AY555" i="25" s="1"/>
  <c r="AT623" i="25"/>
  <c r="AV623" i="25" s="1"/>
  <c r="AW623" i="25" s="1"/>
  <c r="AZ623" i="25" s="1"/>
  <c r="BG660" i="25"/>
  <c r="BP499" i="25"/>
  <c r="BJ499" i="25" s="1"/>
  <c r="BK499" i="25" s="1"/>
  <c r="BL499" i="25" s="1"/>
  <c r="BP491" i="25"/>
  <c r="BJ491" i="25" s="1"/>
  <c r="BK491" i="25" s="1"/>
  <c r="BL491" i="25" s="1"/>
  <c r="BG668" i="25"/>
  <c r="AU504" i="25"/>
  <c r="AX504" i="25" s="1"/>
  <c r="AY504" i="25" s="1"/>
  <c r="AV493" i="25"/>
  <c r="AW493" i="25" s="1"/>
  <c r="AZ493" i="25" s="1"/>
  <c r="AV621" i="25"/>
  <c r="AW621" i="25" s="1"/>
  <c r="AZ621" i="25" s="1"/>
  <c r="BP694" i="25"/>
  <c r="BJ694" i="25" s="1"/>
  <c r="BK694" i="25" s="1"/>
  <c r="BL694" i="25" s="1"/>
  <c r="BM675" i="25"/>
  <c r="BM627" i="25"/>
  <c r="BM683" i="25"/>
  <c r="BM643" i="25"/>
  <c r="BM667" i="25"/>
  <c r="BM635" i="25"/>
  <c r="AS693" i="25"/>
  <c r="AR693" i="25"/>
  <c r="BA693" i="25"/>
  <c r="BB693" i="25"/>
  <c r="BI693" i="25"/>
  <c r="BH693" i="25"/>
  <c r="BE693" i="25"/>
  <c r="BF693" i="25" s="1"/>
  <c r="BN693" i="25"/>
  <c r="BP693" i="25" s="1"/>
  <c r="BM696" i="25"/>
  <c r="BM651" i="25"/>
  <c r="AS502" i="25"/>
  <c r="AR502" i="25"/>
  <c r="BB502" i="25"/>
  <c r="BE502" i="25"/>
  <c r="BF502" i="25" s="1"/>
  <c r="BA502" i="25"/>
  <c r="BH502" i="25"/>
  <c r="BI502" i="25"/>
  <c r="AS697" i="25"/>
  <c r="BA697" i="25"/>
  <c r="BH697" i="25"/>
  <c r="BB697" i="25"/>
  <c r="BE697" i="25"/>
  <c r="BF697" i="25" s="1"/>
  <c r="BI697" i="25"/>
  <c r="BN502" i="25"/>
  <c r="BP502" i="25" s="1"/>
  <c r="BM659" i="25"/>
  <c r="AS507" i="25"/>
  <c r="AR507" i="25"/>
  <c r="BA507" i="25"/>
  <c r="BB507" i="25"/>
  <c r="BE507" i="25"/>
  <c r="BF507" i="25" s="1"/>
  <c r="BI507" i="25"/>
  <c r="BH507" i="25"/>
  <c r="BN507" i="25"/>
  <c r="BP507" i="25" s="1"/>
  <c r="AS700" i="25"/>
  <c r="BB700" i="25"/>
  <c r="BE700" i="25"/>
  <c r="BF700" i="25" s="1"/>
  <c r="BA700" i="25"/>
  <c r="BH700" i="25"/>
  <c r="BI700" i="25"/>
  <c r="AS506" i="25"/>
  <c r="AR506" i="25"/>
  <c r="BA506" i="25"/>
  <c r="BB506" i="25"/>
  <c r="BE506" i="25"/>
  <c r="BF506" i="25" s="1"/>
  <c r="BI506" i="25"/>
  <c r="BH506" i="25"/>
  <c r="AS699" i="25"/>
  <c r="BA699" i="25"/>
  <c r="BB699" i="25"/>
  <c r="BE699" i="25"/>
  <c r="BF699" i="25" s="1"/>
  <c r="BH699" i="25"/>
  <c r="BI699" i="25"/>
  <c r="BM619" i="25"/>
  <c r="BG509" i="25"/>
  <c r="BG690" i="25"/>
  <c r="BG682" i="25"/>
  <c r="BG674" i="25"/>
  <c r="BG666" i="25"/>
  <c r="BG658" i="25"/>
  <c r="BG650" i="25"/>
  <c r="BG642" i="25"/>
  <c r="BG498" i="25"/>
  <c r="BG490" i="25"/>
  <c r="AR496" i="25"/>
  <c r="AV496" i="25" s="1"/>
  <c r="AW496" i="25" s="1"/>
  <c r="AZ496" i="25" s="1"/>
  <c r="AU496" i="25"/>
  <c r="AX496" i="25" s="1"/>
  <c r="AY496" i="25" s="1"/>
  <c r="AT509" i="25"/>
  <c r="AV509" i="25" s="1"/>
  <c r="AW509" i="25" s="1"/>
  <c r="AZ509" i="25" s="1"/>
  <c r="AU509" i="25"/>
  <c r="AX509" i="25" s="1"/>
  <c r="AY509" i="25" s="1"/>
  <c r="AT690" i="25"/>
  <c r="AV690" i="25" s="1"/>
  <c r="AW690" i="25" s="1"/>
  <c r="AZ690" i="25" s="1"/>
  <c r="AU690" i="25"/>
  <c r="AX690" i="25" s="1"/>
  <c r="AY690" i="25" s="1"/>
  <c r="AT682" i="25"/>
  <c r="AV682" i="25" s="1"/>
  <c r="AW682" i="25" s="1"/>
  <c r="AZ682" i="25" s="1"/>
  <c r="AU682" i="25"/>
  <c r="AX682" i="25" s="1"/>
  <c r="AY682" i="25" s="1"/>
  <c r="AT674" i="25"/>
  <c r="AV674" i="25" s="1"/>
  <c r="AW674" i="25" s="1"/>
  <c r="AZ674" i="25" s="1"/>
  <c r="AU674" i="25"/>
  <c r="AX674" i="25" s="1"/>
  <c r="AY674" i="25" s="1"/>
  <c r="AT666" i="25"/>
  <c r="AV666" i="25" s="1"/>
  <c r="AW666" i="25" s="1"/>
  <c r="AZ666" i="25" s="1"/>
  <c r="AU666" i="25"/>
  <c r="AX666" i="25" s="1"/>
  <c r="AY666" i="25" s="1"/>
  <c r="AT658" i="25"/>
  <c r="AV658" i="25" s="1"/>
  <c r="AW658" i="25" s="1"/>
  <c r="AZ658" i="25" s="1"/>
  <c r="AU658" i="25"/>
  <c r="AX658" i="25" s="1"/>
  <c r="AY658" i="25" s="1"/>
  <c r="AT650" i="25"/>
  <c r="AV650" i="25" s="1"/>
  <c r="AW650" i="25" s="1"/>
  <c r="AZ650" i="25" s="1"/>
  <c r="AU650" i="25"/>
  <c r="AX650" i="25" s="1"/>
  <c r="AY650" i="25" s="1"/>
  <c r="AT642" i="25"/>
  <c r="AV642" i="25" s="1"/>
  <c r="AW642" i="25" s="1"/>
  <c r="AZ642" i="25" s="1"/>
  <c r="AU642" i="25"/>
  <c r="AX642" i="25" s="1"/>
  <c r="AY642" i="25" s="1"/>
  <c r="AT634" i="25"/>
  <c r="AV634" i="25" s="1"/>
  <c r="AW634" i="25" s="1"/>
  <c r="AZ634" i="25" s="1"/>
  <c r="AU634" i="25"/>
  <c r="AX634" i="25" s="1"/>
  <c r="AY634" i="25" s="1"/>
  <c r="AT626" i="25"/>
  <c r="AV626" i="25" s="1"/>
  <c r="AW626" i="25" s="1"/>
  <c r="AZ626" i="25" s="1"/>
  <c r="AU626" i="25"/>
  <c r="AX626" i="25" s="1"/>
  <c r="AY626" i="25" s="1"/>
  <c r="AT618" i="25"/>
  <c r="AV618" i="25" s="1"/>
  <c r="AW618" i="25" s="1"/>
  <c r="AZ618" i="25" s="1"/>
  <c r="AU618" i="25"/>
  <c r="AX618" i="25" s="1"/>
  <c r="AY618" i="25" s="1"/>
  <c r="AT614" i="25"/>
  <c r="AV614" i="25" s="1"/>
  <c r="AW614" i="25" s="1"/>
  <c r="AZ614" i="25" s="1"/>
  <c r="AU614" i="25"/>
  <c r="AX614" i="25" s="1"/>
  <c r="AY614" i="25" s="1"/>
  <c r="AT606" i="25"/>
  <c r="AV606" i="25" s="1"/>
  <c r="AW606" i="25" s="1"/>
  <c r="AZ606" i="25" s="1"/>
  <c r="AU606" i="25"/>
  <c r="AX606" i="25" s="1"/>
  <c r="AY606" i="25" s="1"/>
  <c r="AT598" i="25"/>
  <c r="AV598" i="25" s="1"/>
  <c r="AW598" i="25" s="1"/>
  <c r="AZ598" i="25" s="1"/>
  <c r="AU598" i="25"/>
  <c r="AX598" i="25" s="1"/>
  <c r="AY598" i="25" s="1"/>
  <c r="AT590" i="25"/>
  <c r="AV590" i="25" s="1"/>
  <c r="AW590" i="25" s="1"/>
  <c r="AZ590" i="25" s="1"/>
  <c r="AU590" i="25"/>
  <c r="AX590" i="25" s="1"/>
  <c r="AY590" i="25" s="1"/>
  <c r="AT582" i="25"/>
  <c r="AV582" i="25" s="1"/>
  <c r="AW582" i="25" s="1"/>
  <c r="AZ582" i="25" s="1"/>
  <c r="AU582" i="25"/>
  <c r="AX582" i="25" s="1"/>
  <c r="AY582" i="25" s="1"/>
  <c r="AT574" i="25"/>
  <c r="AV574" i="25" s="1"/>
  <c r="AW574" i="25" s="1"/>
  <c r="AZ574" i="25" s="1"/>
  <c r="AU574" i="25"/>
  <c r="AX574" i="25" s="1"/>
  <c r="AY574" i="25" s="1"/>
  <c r="AT566" i="25"/>
  <c r="AV566" i="25" s="1"/>
  <c r="AW566" i="25" s="1"/>
  <c r="AZ566" i="25" s="1"/>
  <c r="AU566" i="25"/>
  <c r="AX566" i="25" s="1"/>
  <c r="AY566" i="25" s="1"/>
  <c r="AT558" i="25"/>
  <c r="AV558" i="25" s="1"/>
  <c r="AW558" i="25" s="1"/>
  <c r="AZ558" i="25" s="1"/>
  <c r="AU558" i="25"/>
  <c r="AX558" i="25" s="1"/>
  <c r="AY558" i="25" s="1"/>
  <c r="AT551" i="25"/>
  <c r="AV551" i="25" s="1"/>
  <c r="AW551" i="25" s="1"/>
  <c r="AZ551" i="25" s="1"/>
  <c r="AU551" i="25"/>
  <c r="AX551" i="25" s="1"/>
  <c r="AY551" i="25" s="1"/>
  <c r="AT544" i="25"/>
  <c r="AV544" i="25" s="1"/>
  <c r="AW544" i="25" s="1"/>
  <c r="AZ544" i="25" s="1"/>
  <c r="AU544" i="25"/>
  <c r="AX544" i="25" s="1"/>
  <c r="AY544" i="25" s="1"/>
  <c r="AT539" i="25"/>
  <c r="AV539" i="25" s="1"/>
  <c r="AW539" i="25" s="1"/>
  <c r="AZ539" i="25" s="1"/>
  <c r="AU539" i="25"/>
  <c r="AX539" i="25" s="1"/>
  <c r="AY539" i="25" s="1"/>
  <c r="AT531" i="25"/>
  <c r="AV531" i="25" s="1"/>
  <c r="AW531" i="25" s="1"/>
  <c r="AZ531" i="25" s="1"/>
  <c r="AU531" i="25"/>
  <c r="AX531" i="25" s="1"/>
  <c r="AY531" i="25" s="1"/>
  <c r="AT523" i="25"/>
  <c r="AV523" i="25" s="1"/>
  <c r="AW523" i="25" s="1"/>
  <c r="AZ523" i="25" s="1"/>
  <c r="AU523" i="25"/>
  <c r="AX523" i="25" s="1"/>
  <c r="AY523" i="25" s="1"/>
  <c r="AT515" i="25"/>
  <c r="AV515" i="25" s="1"/>
  <c r="AW515" i="25" s="1"/>
  <c r="AZ515" i="25" s="1"/>
  <c r="AU515" i="25"/>
  <c r="AX515" i="25" s="1"/>
  <c r="AY515" i="25" s="1"/>
  <c r="AT498" i="25"/>
  <c r="AV498" i="25" s="1"/>
  <c r="AW498" i="25" s="1"/>
  <c r="AZ498" i="25" s="1"/>
  <c r="AU498" i="25"/>
  <c r="AX498" i="25" s="1"/>
  <c r="AY498" i="25" s="1"/>
  <c r="AT490" i="25"/>
  <c r="AV490" i="25" s="1"/>
  <c r="AW490" i="25" s="1"/>
  <c r="AZ490" i="25" s="1"/>
  <c r="AU490" i="25"/>
  <c r="AX490" i="25" s="1"/>
  <c r="AY490" i="25" s="1"/>
  <c r="AR505" i="25"/>
  <c r="AV505" i="25" s="1"/>
  <c r="AW505" i="25" s="1"/>
  <c r="AZ505" i="25" s="1"/>
  <c r="AU505" i="25"/>
  <c r="AX505" i="25" s="1"/>
  <c r="AY505" i="25" s="1"/>
  <c r="AR688" i="25"/>
  <c r="AV688" i="25" s="1"/>
  <c r="AW688" i="25" s="1"/>
  <c r="AZ688" i="25" s="1"/>
  <c r="AU688" i="25"/>
  <c r="AX688" i="25" s="1"/>
  <c r="AY688" i="25" s="1"/>
  <c r="AR680" i="25"/>
  <c r="AV680" i="25" s="1"/>
  <c r="AW680" i="25" s="1"/>
  <c r="AZ680" i="25" s="1"/>
  <c r="AU680" i="25"/>
  <c r="AX680" i="25" s="1"/>
  <c r="AY680" i="25" s="1"/>
  <c r="AR672" i="25"/>
  <c r="AV672" i="25" s="1"/>
  <c r="AW672" i="25" s="1"/>
  <c r="AZ672" i="25" s="1"/>
  <c r="AU672" i="25"/>
  <c r="AX672" i="25" s="1"/>
  <c r="AY672" i="25" s="1"/>
  <c r="AR664" i="25"/>
  <c r="AV664" i="25" s="1"/>
  <c r="AW664" i="25" s="1"/>
  <c r="AZ664" i="25" s="1"/>
  <c r="AU664" i="25"/>
  <c r="AX664" i="25" s="1"/>
  <c r="AY664" i="25" s="1"/>
  <c r="AR656" i="25"/>
  <c r="AV656" i="25" s="1"/>
  <c r="AW656" i="25" s="1"/>
  <c r="AZ656" i="25" s="1"/>
  <c r="AU656" i="25"/>
  <c r="AX656" i="25" s="1"/>
  <c r="AY656" i="25" s="1"/>
  <c r="AR648" i="25"/>
  <c r="AV648" i="25" s="1"/>
  <c r="AW648" i="25" s="1"/>
  <c r="AZ648" i="25" s="1"/>
  <c r="AU648" i="25"/>
  <c r="AX648" i="25" s="1"/>
  <c r="AY648" i="25" s="1"/>
  <c r="AR632" i="25"/>
  <c r="AV632" i="25" s="1"/>
  <c r="AW632" i="25" s="1"/>
  <c r="AZ632" i="25" s="1"/>
  <c r="AU632" i="25"/>
  <c r="AX632" i="25" s="1"/>
  <c r="AY632" i="25" s="1"/>
  <c r="AR624" i="25"/>
  <c r="AV624" i="25" s="1"/>
  <c r="AW624" i="25" s="1"/>
  <c r="AZ624" i="25" s="1"/>
  <c r="AU624" i="25"/>
  <c r="AX624" i="25" s="1"/>
  <c r="AY624" i="25" s="1"/>
  <c r="AR616" i="25"/>
  <c r="AV616" i="25" s="1"/>
  <c r="AW616" i="25" s="1"/>
  <c r="AZ616" i="25" s="1"/>
  <c r="AU616" i="25"/>
  <c r="AX616" i="25" s="1"/>
  <c r="AY616" i="25" s="1"/>
  <c r="AR612" i="25"/>
  <c r="AV612" i="25" s="1"/>
  <c r="AW612" i="25" s="1"/>
  <c r="AZ612" i="25" s="1"/>
  <c r="AU612" i="25"/>
  <c r="AX612" i="25" s="1"/>
  <c r="AY612" i="25" s="1"/>
  <c r="AR604" i="25"/>
  <c r="AV604" i="25" s="1"/>
  <c r="AW604" i="25" s="1"/>
  <c r="AZ604" i="25" s="1"/>
  <c r="AU604" i="25"/>
  <c r="AX604" i="25" s="1"/>
  <c r="AY604" i="25" s="1"/>
  <c r="AR596" i="25"/>
  <c r="AV596" i="25" s="1"/>
  <c r="AW596" i="25" s="1"/>
  <c r="AZ596" i="25" s="1"/>
  <c r="AU596" i="25"/>
  <c r="AX596" i="25" s="1"/>
  <c r="AY596" i="25" s="1"/>
  <c r="AR588" i="25"/>
  <c r="AV588" i="25" s="1"/>
  <c r="AW588" i="25" s="1"/>
  <c r="AZ588" i="25" s="1"/>
  <c r="AU588" i="25"/>
  <c r="AX588" i="25" s="1"/>
  <c r="AY588" i="25" s="1"/>
  <c r="AR580" i="25"/>
  <c r="AV580" i="25" s="1"/>
  <c r="AW580" i="25" s="1"/>
  <c r="AZ580" i="25" s="1"/>
  <c r="AU580" i="25"/>
  <c r="AX580" i="25" s="1"/>
  <c r="AY580" i="25" s="1"/>
  <c r="AR572" i="25"/>
  <c r="AV572" i="25" s="1"/>
  <c r="AW572" i="25" s="1"/>
  <c r="AZ572" i="25" s="1"/>
  <c r="AU572" i="25"/>
  <c r="AX572" i="25" s="1"/>
  <c r="AY572" i="25" s="1"/>
  <c r="AR564" i="25"/>
  <c r="AV564" i="25" s="1"/>
  <c r="AW564" i="25" s="1"/>
  <c r="AZ564" i="25" s="1"/>
  <c r="AU564" i="25"/>
  <c r="AX564" i="25" s="1"/>
  <c r="AY564" i="25" s="1"/>
  <c r="AR556" i="25"/>
  <c r="AV556" i="25" s="1"/>
  <c r="AW556" i="25" s="1"/>
  <c r="AZ556" i="25" s="1"/>
  <c r="AU556" i="25"/>
  <c r="AX556" i="25" s="1"/>
  <c r="AY556" i="25" s="1"/>
  <c r="AR549" i="25"/>
  <c r="AV549" i="25" s="1"/>
  <c r="AW549" i="25" s="1"/>
  <c r="AZ549" i="25" s="1"/>
  <c r="AU549" i="25"/>
  <c r="AX549" i="25" s="1"/>
  <c r="AY549" i="25" s="1"/>
  <c r="AR542" i="25"/>
  <c r="AV542" i="25" s="1"/>
  <c r="AW542" i="25" s="1"/>
  <c r="AZ542" i="25" s="1"/>
  <c r="AU542" i="25"/>
  <c r="AX542" i="25" s="1"/>
  <c r="AY542" i="25" s="1"/>
  <c r="AR537" i="25"/>
  <c r="AV537" i="25" s="1"/>
  <c r="AW537" i="25" s="1"/>
  <c r="AZ537" i="25" s="1"/>
  <c r="AU537" i="25"/>
  <c r="AX537" i="25" s="1"/>
  <c r="AY537" i="25" s="1"/>
  <c r="AR529" i="25"/>
  <c r="AV529" i="25" s="1"/>
  <c r="AW529" i="25" s="1"/>
  <c r="AZ529" i="25" s="1"/>
  <c r="AU529" i="25"/>
  <c r="AX529" i="25" s="1"/>
  <c r="AY529" i="25" s="1"/>
  <c r="AR521" i="25"/>
  <c r="AV521" i="25" s="1"/>
  <c r="AW521" i="25" s="1"/>
  <c r="AZ521" i="25" s="1"/>
  <c r="AU521" i="25"/>
  <c r="AX521" i="25" s="1"/>
  <c r="AY521" i="25" s="1"/>
  <c r="AR513" i="25"/>
  <c r="AV513" i="25" s="1"/>
  <c r="AW513" i="25" s="1"/>
  <c r="AZ513" i="25" s="1"/>
  <c r="AU513" i="25"/>
  <c r="AX513" i="25" s="1"/>
  <c r="AY513" i="25" s="1"/>
  <c r="J241" i="25"/>
  <c r="AQ241" i="25" s="1"/>
  <c r="J240" i="25"/>
  <c r="AQ240" i="25" s="1"/>
  <c r="J239" i="25"/>
  <c r="AQ239" i="25" s="1"/>
  <c r="J238" i="25"/>
  <c r="AQ238" i="25" s="1"/>
  <c r="J237" i="25"/>
  <c r="AQ237" i="25" s="1"/>
  <c r="J236" i="25"/>
  <c r="AQ236" i="25" s="1"/>
  <c r="J235" i="25"/>
  <c r="AQ235" i="25" s="1"/>
  <c r="BO486" i="25"/>
  <c r="BO485" i="25"/>
  <c r="BO483" i="25"/>
  <c r="I489" i="25"/>
  <c r="BN489" i="25" s="1"/>
  <c r="I488" i="25"/>
  <c r="BN488" i="25" s="1"/>
  <c r="I487" i="25"/>
  <c r="BN487" i="25" s="1"/>
  <c r="I486" i="25"/>
  <c r="BN486" i="25" s="1"/>
  <c r="I485" i="25"/>
  <c r="BN485" i="25" s="1"/>
  <c r="I484" i="25"/>
  <c r="BN484" i="25" s="1"/>
  <c r="I483" i="25"/>
  <c r="BN483" i="25" s="1"/>
  <c r="I482" i="25"/>
  <c r="BN482" i="25" s="1"/>
  <c r="G482" i="25"/>
  <c r="G483" i="25"/>
  <c r="G484" i="25"/>
  <c r="G485" i="25"/>
  <c r="G486" i="25"/>
  <c r="G487" i="25"/>
  <c r="G488" i="25"/>
  <c r="G489" i="25"/>
  <c r="AR482" i="25"/>
  <c r="AR483" i="25"/>
  <c r="AR484" i="25"/>
  <c r="AR485" i="25"/>
  <c r="AR486" i="25"/>
  <c r="AR487" i="25"/>
  <c r="AR489" i="25"/>
  <c r="AS482" i="25"/>
  <c r="AS483" i="25"/>
  <c r="AT483" i="25" s="1"/>
  <c r="AS484" i="25"/>
  <c r="AT484" i="25" s="1"/>
  <c r="AS485" i="25"/>
  <c r="AS486" i="25"/>
  <c r="AT486" i="25" s="1"/>
  <c r="AS487" i="25"/>
  <c r="AT487" i="25" s="1"/>
  <c r="AS488" i="25"/>
  <c r="AT488" i="25" s="1"/>
  <c r="AS489" i="25"/>
  <c r="AT489" i="25" s="1"/>
  <c r="BA482" i="25"/>
  <c r="BA483" i="25"/>
  <c r="BA484" i="25"/>
  <c r="BA485" i="25"/>
  <c r="BA486" i="25"/>
  <c r="BA487" i="25"/>
  <c r="BA488" i="25"/>
  <c r="BA489" i="25"/>
  <c r="BB482" i="25"/>
  <c r="BG482" i="25" s="1"/>
  <c r="BB483" i="25"/>
  <c r="BG483" i="25" s="1"/>
  <c r="BB484" i="25"/>
  <c r="BG484" i="25" s="1"/>
  <c r="BB485" i="25"/>
  <c r="BC485" i="25" s="1"/>
  <c r="BB486" i="25"/>
  <c r="BC486" i="25" s="1"/>
  <c r="BB487" i="25"/>
  <c r="BG487" i="25" s="1"/>
  <c r="BB488" i="25"/>
  <c r="BG488" i="25" s="1"/>
  <c r="BB489" i="25"/>
  <c r="BC489" i="25" s="1"/>
  <c r="BD482" i="25"/>
  <c r="BD483" i="25"/>
  <c r="BD484" i="25"/>
  <c r="BD485" i="25"/>
  <c r="BD486" i="25"/>
  <c r="BD487" i="25"/>
  <c r="BD488" i="25"/>
  <c r="BD489" i="25"/>
  <c r="BE482" i="25"/>
  <c r="BF482" i="25" s="1"/>
  <c r="BE483" i="25"/>
  <c r="BF483" i="25" s="1"/>
  <c r="BE484" i="25"/>
  <c r="BF484" i="25" s="1"/>
  <c r="BE485" i="25"/>
  <c r="BF485" i="25" s="1"/>
  <c r="BE486" i="25"/>
  <c r="BF486" i="25" s="1"/>
  <c r="BE487" i="25"/>
  <c r="BF487" i="25" s="1"/>
  <c r="BE488" i="25"/>
  <c r="BF488" i="25" s="1"/>
  <c r="BE489" i="25"/>
  <c r="BF489" i="25" s="1"/>
  <c r="BH482" i="25"/>
  <c r="BM482" i="25" s="1"/>
  <c r="BH483" i="25"/>
  <c r="BM483" i="25" s="1"/>
  <c r="BH484" i="25"/>
  <c r="BM484" i="25" s="1"/>
  <c r="BH485" i="25"/>
  <c r="BM485" i="25" s="1"/>
  <c r="BH486" i="25"/>
  <c r="BH487" i="25"/>
  <c r="BM487" i="25" s="1"/>
  <c r="BH488" i="25"/>
  <c r="BH489" i="25"/>
  <c r="BM489" i="25" s="1"/>
  <c r="BI482" i="25"/>
  <c r="BI483" i="25"/>
  <c r="BI484" i="25"/>
  <c r="BI485" i="25"/>
  <c r="BI486" i="25"/>
  <c r="BI487" i="25"/>
  <c r="BI488" i="25"/>
  <c r="BI489" i="25"/>
  <c r="BO482" i="25"/>
  <c r="BO484" i="25"/>
  <c r="BO487" i="25"/>
  <c r="BO488" i="25"/>
  <c r="BO489" i="25"/>
  <c r="BQ482" i="25"/>
  <c r="BQ483" i="25"/>
  <c r="BQ484" i="25"/>
  <c r="BQ485" i="25"/>
  <c r="BQ486" i="25"/>
  <c r="BQ487" i="25"/>
  <c r="BQ488" i="25"/>
  <c r="BQ489" i="25"/>
  <c r="G25" i="89"/>
  <c r="E84" i="89" l="1"/>
  <c r="G27" i="89"/>
  <c r="BJ507" i="25"/>
  <c r="BK507" i="25" s="1"/>
  <c r="BL507" i="25" s="1"/>
  <c r="BM507" i="25"/>
  <c r="AT693" i="25"/>
  <c r="AV693" i="25" s="1"/>
  <c r="AW693" i="25" s="1"/>
  <c r="AZ693" i="25" s="1"/>
  <c r="AU693" i="25"/>
  <c r="AX693" i="25" s="1"/>
  <c r="AY693" i="25" s="1"/>
  <c r="BJ506" i="25"/>
  <c r="BK506" i="25" s="1"/>
  <c r="BL506" i="25" s="1"/>
  <c r="BM506" i="25"/>
  <c r="BJ700" i="25"/>
  <c r="BK700" i="25" s="1"/>
  <c r="BL700" i="25" s="1"/>
  <c r="BM700" i="25"/>
  <c r="BJ502" i="25"/>
  <c r="BK502" i="25" s="1"/>
  <c r="BL502" i="25" s="1"/>
  <c r="BM502" i="25"/>
  <c r="BJ699" i="25"/>
  <c r="BK699" i="25" s="1"/>
  <c r="BL699" i="25" s="1"/>
  <c r="BM699" i="25"/>
  <c r="BC507" i="25"/>
  <c r="BG507" i="25"/>
  <c r="BJ693" i="25"/>
  <c r="BK693" i="25" s="1"/>
  <c r="BL693" i="25" s="1"/>
  <c r="BM693" i="25"/>
  <c r="BC506" i="25"/>
  <c r="BG506" i="25"/>
  <c r="BC700" i="25"/>
  <c r="BG700" i="25"/>
  <c r="BC697" i="25"/>
  <c r="BG697" i="25"/>
  <c r="BC699" i="25"/>
  <c r="BG699" i="25"/>
  <c r="BM697" i="25"/>
  <c r="BJ697" i="25"/>
  <c r="BK697" i="25" s="1"/>
  <c r="BL697" i="25" s="1"/>
  <c r="BC502" i="25"/>
  <c r="BG502" i="25"/>
  <c r="BC693" i="25"/>
  <c r="BG693" i="25"/>
  <c r="AT699" i="25"/>
  <c r="AV699" i="25" s="1"/>
  <c r="AW699" i="25" s="1"/>
  <c r="AZ699" i="25" s="1"/>
  <c r="AU699" i="25"/>
  <c r="AX699" i="25" s="1"/>
  <c r="AY699" i="25" s="1"/>
  <c r="AU506" i="25"/>
  <c r="AX506" i="25" s="1"/>
  <c r="AY506" i="25" s="1"/>
  <c r="AT506" i="25"/>
  <c r="AV506" i="25" s="1"/>
  <c r="AW506" i="25" s="1"/>
  <c r="AZ506" i="25" s="1"/>
  <c r="AT697" i="25"/>
  <c r="AV697" i="25" s="1"/>
  <c r="AW697" i="25" s="1"/>
  <c r="AZ697" i="25" s="1"/>
  <c r="AU697" i="25"/>
  <c r="AX697" i="25" s="1"/>
  <c r="AY697" i="25" s="1"/>
  <c r="AU502" i="25"/>
  <c r="AX502" i="25" s="1"/>
  <c r="AY502" i="25" s="1"/>
  <c r="AT502" i="25"/>
  <c r="AV502" i="25" s="1"/>
  <c r="AW502" i="25" s="1"/>
  <c r="AZ502" i="25" s="1"/>
  <c r="AT700" i="25"/>
  <c r="AV700" i="25" s="1"/>
  <c r="AW700" i="25" s="1"/>
  <c r="AZ700" i="25" s="1"/>
  <c r="AU700" i="25"/>
  <c r="AX700" i="25" s="1"/>
  <c r="AY700" i="25" s="1"/>
  <c r="AU507" i="25"/>
  <c r="AX507" i="25" s="1"/>
  <c r="AY507" i="25" s="1"/>
  <c r="AT507" i="25"/>
  <c r="AV507" i="25" s="1"/>
  <c r="AW507" i="25" s="1"/>
  <c r="AZ507" i="25" s="1"/>
  <c r="BC483" i="25"/>
  <c r="AU482" i="25"/>
  <c r="AX482" i="25" s="1"/>
  <c r="AY482" i="25" s="1"/>
  <c r="AU485" i="25"/>
  <c r="AX485" i="25" s="1"/>
  <c r="AY485" i="25" s="1"/>
  <c r="BG485" i="25"/>
  <c r="BC487" i="25"/>
  <c r="BP487" i="25"/>
  <c r="BJ487" i="25" s="1"/>
  <c r="BK487" i="25" s="1"/>
  <c r="BL487" i="25" s="1"/>
  <c r="AU486" i="25"/>
  <c r="AX486" i="25" s="1"/>
  <c r="AY486" i="25" s="1"/>
  <c r="AV484" i="25"/>
  <c r="AW484" i="25" s="1"/>
  <c r="AZ484" i="25" s="1"/>
  <c r="AU484" i="25"/>
  <c r="AX484" i="25" s="1"/>
  <c r="AY484" i="25" s="1"/>
  <c r="BG489" i="25"/>
  <c r="AU488" i="25"/>
  <c r="AX488" i="25" s="1"/>
  <c r="AY488" i="25" s="1"/>
  <c r="BC488" i="25"/>
  <c r="BP486" i="25"/>
  <c r="BJ486" i="25" s="1"/>
  <c r="BK486" i="25" s="1"/>
  <c r="BL486" i="25" s="1"/>
  <c r="BP483" i="25"/>
  <c r="BJ483" i="25" s="1"/>
  <c r="BK483" i="25" s="1"/>
  <c r="BL483" i="25" s="1"/>
  <c r="BP482" i="25"/>
  <c r="BJ482" i="25" s="1"/>
  <c r="BK482" i="25" s="1"/>
  <c r="BL482" i="25" s="1"/>
  <c r="AU483" i="25"/>
  <c r="AX483" i="25" s="1"/>
  <c r="AY483" i="25" s="1"/>
  <c r="AR488" i="25"/>
  <c r="AV488" i="25" s="1"/>
  <c r="AW488" i="25" s="1"/>
  <c r="AZ488" i="25" s="1"/>
  <c r="AV487" i="25"/>
  <c r="AW487" i="25" s="1"/>
  <c r="AZ487" i="25" s="1"/>
  <c r="AV486" i="25"/>
  <c r="AW486" i="25" s="1"/>
  <c r="AZ486" i="25" s="1"/>
  <c r="BP488" i="25"/>
  <c r="BJ488" i="25" s="1"/>
  <c r="BK488" i="25" s="1"/>
  <c r="BL488" i="25" s="1"/>
  <c r="BP484" i="25"/>
  <c r="BJ484" i="25" s="1"/>
  <c r="BK484" i="25" s="1"/>
  <c r="BL484" i="25" s="1"/>
  <c r="BP485" i="25"/>
  <c r="BJ485" i="25" s="1"/>
  <c r="BK485" i="25" s="1"/>
  <c r="BL485" i="25" s="1"/>
  <c r="AT482" i="25"/>
  <c r="AV482" i="25" s="1"/>
  <c r="AW482" i="25" s="1"/>
  <c r="AZ482" i="25" s="1"/>
  <c r="AV489" i="25"/>
  <c r="AW489" i="25" s="1"/>
  <c r="AZ489" i="25" s="1"/>
  <c r="BP489" i="25"/>
  <c r="BJ489" i="25" s="1"/>
  <c r="BK489" i="25" s="1"/>
  <c r="BL489" i="25" s="1"/>
  <c r="AV483" i="25"/>
  <c r="AW483" i="25" s="1"/>
  <c r="AZ483" i="25" s="1"/>
  <c r="BC484" i="25"/>
  <c r="AT485" i="25"/>
  <c r="AV485" i="25" s="1"/>
  <c r="AW485" i="25" s="1"/>
  <c r="AZ485" i="25" s="1"/>
  <c r="BM488" i="25"/>
  <c r="BG486" i="25"/>
  <c r="BC482" i="25"/>
  <c r="AU489" i="25"/>
  <c r="AX489" i="25" s="1"/>
  <c r="AY489" i="25" s="1"/>
  <c r="BM486" i="25"/>
  <c r="AU487" i="25"/>
  <c r="AX487" i="25" s="1"/>
  <c r="AY487" i="25" s="1"/>
  <c r="G397" i="25" l="1"/>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6" i="25"/>
  <c r="G477" i="25"/>
  <c r="G478" i="25"/>
  <c r="G479" i="25"/>
  <c r="G480" i="25"/>
  <c r="G481" i="25"/>
  <c r="AR403" i="25"/>
  <c r="AR404" i="25"/>
  <c r="AR405" i="25"/>
  <c r="AR406" i="25"/>
  <c r="AR407" i="25"/>
  <c r="AR408" i="25"/>
  <c r="AR410" i="25"/>
  <c r="AR412" i="25"/>
  <c r="AR413" i="25"/>
  <c r="AR414" i="25"/>
  <c r="AR415" i="25"/>
  <c r="AR416" i="25"/>
  <c r="AR420" i="25"/>
  <c r="AR421" i="25"/>
  <c r="AR422" i="25"/>
  <c r="AR423" i="25"/>
  <c r="AR424" i="25"/>
  <c r="AR426" i="25"/>
  <c r="AR429" i="25"/>
  <c r="AR430" i="25"/>
  <c r="AR431" i="25"/>
  <c r="AR432" i="25"/>
  <c r="AR434" i="25"/>
  <c r="AR435" i="25"/>
  <c r="AR437" i="25"/>
  <c r="AR438" i="25"/>
  <c r="AR439" i="25"/>
  <c r="AR440" i="25"/>
  <c r="AR442" i="25"/>
  <c r="AR443" i="25"/>
  <c r="AR444" i="25"/>
  <c r="AR445" i="25"/>
  <c r="AR446" i="25"/>
  <c r="AR447" i="25"/>
  <c r="AR448" i="25"/>
  <c r="AR449" i="25"/>
  <c r="AR450" i="25"/>
  <c r="AR451" i="25"/>
  <c r="AR452" i="25"/>
  <c r="AR453" i="25"/>
  <c r="AR454" i="25"/>
  <c r="AR455" i="25"/>
  <c r="AR456" i="25"/>
  <c r="AR457" i="25"/>
  <c r="AR458" i="25"/>
  <c r="AR459" i="25"/>
  <c r="AR460" i="25"/>
  <c r="AR461" i="25"/>
  <c r="AR462" i="25"/>
  <c r="AR463" i="25"/>
  <c r="AR464" i="25"/>
  <c r="AR465" i="25"/>
  <c r="AR466" i="25"/>
  <c r="AR467" i="25"/>
  <c r="AR468" i="25"/>
  <c r="AR469" i="25"/>
  <c r="AR470" i="25"/>
  <c r="AR471" i="25"/>
  <c r="AR472" i="25"/>
  <c r="AR473" i="25"/>
  <c r="AR474" i="25"/>
  <c r="AR475" i="25"/>
  <c r="AR476" i="25"/>
  <c r="AR477" i="25"/>
  <c r="AR478" i="25"/>
  <c r="AR479" i="25"/>
  <c r="AR480" i="25"/>
  <c r="AR481" i="25"/>
  <c r="AS402" i="25"/>
  <c r="AT402" i="25" s="1"/>
  <c r="AS403" i="25"/>
  <c r="AS404" i="25"/>
  <c r="AT404" i="25" s="1"/>
  <c r="AS405" i="25"/>
  <c r="AT405" i="25" s="1"/>
  <c r="AS406" i="25"/>
  <c r="AT406" i="25" s="1"/>
  <c r="AS407" i="25"/>
  <c r="AS408" i="25"/>
  <c r="AS409" i="25"/>
  <c r="AT409" i="25" s="1"/>
  <c r="AS410" i="25"/>
  <c r="AS411" i="25"/>
  <c r="AT411" i="25" s="1"/>
  <c r="AS412" i="25"/>
  <c r="AS413" i="25"/>
  <c r="AS414" i="25"/>
  <c r="AT414" i="25" s="1"/>
  <c r="AS415" i="25"/>
  <c r="AS416" i="25"/>
  <c r="AT416" i="25" s="1"/>
  <c r="AS417" i="25"/>
  <c r="AT417" i="25" s="1"/>
  <c r="AS418" i="25"/>
  <c r="AT418" i="25" s="1"/>
  <c r="AS419" i="25"/>
  <c r="AT419" i="25" s="1"/>
  <c r="AS420" i="25"/>
  <c r="AT420" i="25" s="1"/>
  <c r="AS421" i="25"/>
  <c r="AT421" i="25" s="1"/>
  <c r="AS422" i="25"/>
  <c r="AT422" i="25" s="1"/>
  <c r="AS423" i="25"/>
  <c r="AS424" i="25"/>
  <c r="AS425" i="25"/>
  <c r="AT425" i="25" s="1"/>
  <c r="AS426" i="25"/>
  <c r="AT426" i="25" s="1"/>
  <c r="AS427" i="25"/>
  <c r="AT427" i="25" s="1"/>
  <c r="AS428" i="25"/>
  <c r="AT428" i="25" s="1"/>
  <c r="AS429" i="25"/>
  <c r="AT429" i="25" s="1"/>
  <c r="AS430" i="25"/>
  <c r="AT430" i="25" s="1"/>
  <c r="AS431" i="25"/>
  <c r="AS432" i="25"/>
  <c r="AS433" i="25"/>
  <c r="AT433" i="25" s="1"/>
  <c r="AS434" i="25"/>
  <c r="AT434" i="25" s="1"/>
  <c r="AS435" i="25"/>
  <c r="AT435" i="25" s="1"/>
  <c r="AS436" i="25"/>
  <c r="AT436" i="25" s="1"/>
  <c r="AS437" i="25"/>
  <c r="AT437" i="25" s="1"/>
  <c r="AS438" i="25"/>
  <c r="AT438" i="25" s="1"/>
  <c r="AS439" i="25"/>
  <c r="AS440" i="25"/>
  <c r="AS441" i="25"/>
  <c r="AT441" i="25" s="1"/>
  <c r="AS442" i="25"/>
  <c r="AT442" i="25" s="1"/>
  <c r="AS443" i="25"/>
  <c r="AT443" i="25" s="1"/>
  <c r="AS444" i="25"/>
  <c r="AT444" i="25" s="1"/>
  <c r="AS445" i="25"/>
  <c r="AT445" i="25" s="1"/>
  <c r="AS446" i="25"/>
  <c r="AT446" i="25" s="1"/>
  <c r="AS447" i="25"/>
  <c r="AS448" i="25"/>
  <c r="AS449" i="25"/>
  <c r="AT449" i="25" s="1"/>
  <c r="AS450" i="25"/>
  <c r="AT450" i="25" s="1"/>
  <c r="AS451" i="25"/>
  <c r="AT451" i="25" s="1"/>
  <c r="AS452" i="25"/>
  <c r="AT452" i="25" s="1"/>
  <c r="AS453" i="25"/>
  <c r="AS454" i="25"/>
  <c r="AS455" i="25"/>
  <c r="AS456" i="25"/>
  <c r="AS457" i="25"/>
  <c r="AT457" i="25" s="1"/>
  <c r="AS458" i="25"/>
  <c r="AT458" i="25" s="1"/>
  <c r="AS459" i="25"/>
  <c r="AT459" i="25" s="1"/>
  <c r="AS460" i="25"/>
  <c r="AT460" i="25" s="1"/>
  <c r="AS461" i="25"/>
  <c r="AS462" i="25"/>
  <c r="AS463" i="25"/>
  <c r="AS464" i="25"/>
  <c r="AT464" i="25" s="1"/>
  <c r="AS465" i="25"/>
  <c r="AT465" i="25" s="1"/>
  <c r="AS466" i="25"/>
  <c r="AT466" i="25" s="1"/>
  <c r="AS467" i="25"/>
  <c r="AT467" i="25" s="1"/>
  <c r="AS468" i="25"/>
  <c r="AS469" i="25"/>
  <c r="AT469" i="25" s="1"/>
  <c r="AS470" i="25"/>
  <c r="AS471" i="25"/>
  <c r="AS472" i="25"/>
  <c r="AT472" i="25" s="1"/>
  <c r="AS473" i="25"/>
  <c r="AS474" i="25"/>
  <c r="AT474" i="25" s="1"/>
  <c r="AS475" i="25"/>
  <c r="AS476" i="25"/>
  <c r="AS477" i="25"/>
  <c r="AS478" i="25"/>
  <c r="AS479" i="25"/>
  <c r="AS480" i="25"/>
  <c r="AT480" i="25" s="1"/>
  <c r="AS481" i="25"/>
  <c r="BA402" i="25"/>
  <c r="BA403" i="25"/>
  <c r="BA404" i="25"/>
  <c r="BA405" i="25"/>
  <c r="BA406" i="25"/>
  <c r="BA407" i="25"/>
  <c r="BA408" i="25"/>
  <c r="BA409" i="25"/>
  <c r="BA410" i="25"/>
  <c r="BA411" i="25"/>
  <c r="BA412" i="25"/>
  <c r="BA413" i="25"/>
  <c r="BA414" i="25"/>
  <c r="BA415" i="25"/>
  <c r="BA416" i="25"/>
  <c r="BA417" i="25"/>
  <c r="BA418" i="25"/>
  <c r="BA419" i="25"/>
  <c r="BA420" i="25"/>
  <c r="BA421" i="25"/>
  <c r="BA422" i="25"/>
  <c r="BA423" i="25"/>
  <c r="BA424" i="25"/>
  <c r="BA425" i="25"/>
  <c r="BA426" i="25"/>
  <c r="BA427" i="25"/>
  <c r="BA428" i="25"/>
  <c r="BA429" i="25"/>
  <c r="BA430" i="25"/>
  <c r="BA431" i="25"/>
  <c r="BA432" i="25"/>
  <c r="BA433" i="25"/>
  <c r="BA434" i="25"/>
  <c r="BA435" i="25"/>
  <c r="BA436" i="25"/>
  <c r="BA437" i="25"/>
  <c r="BA438" i="25"/>
  <c r="BA439" i="25"/>
  <c r="BA440" i="25"/>
  <c r="BA441" i="25"/>
  <c r="BA442" i="25"/>
  <c r="BA443" i="25"/>
  <c r="BA444" i="25"/>
  <c r="BA445" i="25"/>
  <c r="BA446" i="25"/>
  <c r="BA447" i="25"/>
  <c r="BA448" i="25"/>
  <c r="BA449" i="25"/>
  <c r="BA450" i="25"/>
  <c r="BA451" i="25"/>
  <c r="BA452" i="25"/>
  <c r="BA453" i="25"/>
  <c r="BA454" i="25"/>
  <c r="BA455" i="25"/>
  <c r="BA456" i="25"/>
  <c r="BA457" i="25"/>
  <c r="BA458" i="25"/>
  <c r="BA459" i="25"/>
  <c r="BA460" i="25"/>
  <c r="BA461" i="25"/>
  <c r="BA462" i="25"/>
  <c r="BA463" i="25"/>
  <c r="BA464" i="25"/>
  <c r="BA465" i="25"/>
  <c r="BA466" i="25"/>
  <c r="BA467" i="25"/>
  <c r="BA468" i="25"/>
  <c r="BA469" i="25"/>
  <c r="BA470" i="25"/>
  <c r="BA471" i="25"/>
  <c r="BA472" i="25"/>
  <c r="BA473" i="25"/>
  <c r="BA474" i="25"/>
  <c r="BA475" i="25"/>
  <c r="BA476" i="25"/>
  <c r="BA477" i="25"/>
  <c r="BA478" i="25"/>
  <c r="BA479" i="25"/>
  <c r="BA480" i="25"/>
  <c r="BA481" i="25"/>
  <c r="BB402" i="25"/>
  <c r="BC402" i="25" s="1"/>
  <c r="BB403" i="25"/>
  <c r="BG403" i="25" s="1"/>
  <c r="BB404" i="25"/>
  <c r="BC404" i="25" s="1"/>
  <c r="BB405" i="25"/>
  <c r="BG405" i="25" s="1"/>
  <c r="BB406" i="25"/>
  <c r="BB407" i="25"/>
  <c r="BC407" i="25" s="1"/>
  <c r="BB408" i="25"/>
  <c r="BG408" i="25" s="1"/>
  <c r="BB409" i="25"/>
  <c r="BG409" i="25" s="1"/>
  <c r="BB410" i="25"/>
  <c r="BC410" i="25" s="1"/>
  <c r="BB411" i="25"/>
  <c r="BC411" i="25" s="1"/>
  <c r="BB412" i="25"/>
  <c r="BC412" i="25" s="1"/>
  <c r="BB413" i="25"/>
  <c r="BG413" i="25" s="1"/>
  <c r="BB414" i="25"/>
  <c r="BB415" i="25"/>
  <c r="BG415" i="25" s="1"/>
  <c r="BB416" i="25"/>
  <c r="BG416" i="25" s="1"/>
  <c r="BB417" i="25"/>
  <c r="BC417" i="25" s="1"/>
  <c r="BB418" i="25"/>
  <c r="BC418" i="25" s="1"/>
  <c r="BB419" i="25"/>
  <c r="BG419" i="25" s="1"/>
  <c r="BB420" i="25"/>
  <c r="BC420" i="25" s="1"/>
  <c r="BB421" i="25"/>
  <c r="BG421" i="25" s="1"/>
  <c r="BB422" i="25"/>
  <c r="BB423" i="25"/>
  <c r="BC423" i="25" s="1"/>
  <c r="BB424" i="25"/>
  <c r="BG424" i="25" s="1"/>
  <c r="BB425" i="25"/>
  <c r="BG425" i="25" s="1"/>
  <c r="BB426" i="25"/>
  <c r="BC426" i="25" s="1"/>
  <c r="BB427" i="25"/>
  <c r="BG427" i="25" s="1"/>
  <c r="BB428" i="25"/>
  <c r="BC428" i="25" s="1"/>
  <c r="BB429" i="25"/>
  <c r="BG429" i="25" s="1"/>
  <c r="BB430" i="25"/>
  <c r="BB431" i="25"/>
  <c r="BG431" i="25" s="1"/>
  <c r="BB432" i="25"/>
  <c r="BC432" i="25" s="1"/>
  <c r="BB433" i="25"/>
  <c r="BC433" i="25" s="1"/>
  <c r="BB434" i="25"/>
  <c r="BC434" i="25" s="1"/>
  <c r="BB435" i="25"/>
  <c r="BG435" i="25" s="1"/>
  <c r="BB436" i="25"/>
  <c r="BC436" i="25" s="1"/>
  <c r="BB437" i="25"/>
  <c r="BG437" i="25" s="1"/>
  <c r="BB438" i="25"/>
  <c r="BB439" i="25"/>
  <c r="BC439" i="25" s="1"/>
  <c r="BB440" i="25"/>
  <c r="BC440" i="25" s="1"/>
  <c r="BB441" i="25"/>
  <c r="BG441" i="25" s="1"/>
  <c r="BB442" i="25"/>
  <c r="BG442" i="25" s="1"/>
  <c r="BB443" i="25"/>
  <c r="BC443" i="25" s="1"/>
  <c r="BB444" i="25"/>
  <c r="BC444" i="25" s="1"/>
  <c r="BB445" i="25"/>
  <c r="BG445" i="25" s="1"/>
  <c r="BB446" i="25"/>
  <c r="BB447" i="25"/>
  <c r="BG447" i="25" s="1"/>
  <c r="BB448" i="25"/>
  <c r="BC448" i="25" s="1"/>
  <c r="BB449" i="25"/>
  <c r="BC449" i="25" s="1"/>
  <c r="BB450" i="25"/>
  <c r="BC450" i="25" s="1"/>
  <c r="BB451" i="25"/>
  <c r="BC451" i="25" s="1"/>
  <c r="BB452" i="25"/>
  <c r="BC452" i="25" s="1"/>
  <c r="BB453" i="25"/>
  <c r="BG453" i="25" s="1"/>
  <c r="BB454" i="25"/>
  <c r="BB455" i="25"/>
  <c r="BC455" i="25" s="1"/>
  <c r="BB456" i="25"/>
  <c r="BC456" i="25" s="1"/>
  <c r="BB457" i="25"/>
  <c r="BC457" i="25" s="1"/>
  <c r="BB458" i="25"/>
  <c r="BC458" i="25" s="1"/>
  <c r="BB459" i="25"/>
  <c r="BG459" i="25" s="1"/>
  <c r="BB460" i="25"/>
  <c r="BC460" i="25" s="1"/>
  <c r="BB461" i="25"/>
  <c r="BG461" i="25" s="1"/>
  <c r="BB462" i="25"/>
  <c r="BB463" i="25"/>
  <c r="BC463" i="25" s="1"/>
  <c r="BB464" i="25"/>
  <c r="BG464" i="25" s="1"/>
  <c r="BB465" i="25"/>
  <c r="BC465" i="25" s="1"/>
  <c r="BB466" i="25"/>
  <c r="BG466" i="25" s="1"/>
  <c r="BB467" i="25"/>
  <c r="BC467" i="25" s="1"/>
  <c r="BB468" i="25"/>
  <c r="BC468" i="25" s="1"/>
  <c r="BB469" i="25"/>
  <c r="BB470" i="25"/>
  <c r="BC470" i="25" s="1"/>
  <c r="BB471" i="25"/>
  <c r="BC471" i="25" s="1"/>
  <c r="BB472" i="25"/>
  <c r="BG472" i="25" s="1"/>
  <c r="BB473" i="25"/>
  <c r="BC473" i="25" s="1"/>
  <c r="BB474" i="25"/>
  <c r="BC474" i="25" s="1"/>
  <c r="BB475" i="25"/>
  <c r="BC475" i="25" s="1"/>
  <c r="BB476" i="25"/>
  <c r="BC476" i="25" s="1"/>
  <c r="BB477" i="25"/>
  <c r="BC477" i="25" s="1"/>
  <c r="BB478" i="25"/>
  <c r="BG478" i="25" s="1"/>
  <c r="BB479" i="25"/>
  <c r="BC479" i="25" s="1"/>
  <c r="BB480" i="25"/>
  <c r="BC480" i="25" s="1"/>
  <c r="BB481" i="25"/>
  <c r="BC481" i="25" s="1"/>
  <c r="BD402" i="25"/>
  <c r="BD403" i="25"/>
  <c r="BD404" i="25"/>
  <c r="BD405" i="25"/>
  <c r="BD406" i="25"/>
  <c r="BD407" i="25"/>
  <c r="BD408" i="25"/>
  <c r="BD409" i="25"/>
  <c r="BD410" i="25"/>
  <c r="BD411" i="25"/>
  <c r="BD412" i="25"/>
  <c r="BD413" i="25"/>
  <c r="BD414" i="25"/>
  <c r="BD415" i="25"/>
  <c r="BD416" i="25"/>
  <c r="BD417" i="25"/>
  <c r="BD418" i="25"/>
  <c r="BD419" i="25"/>
  <c r="BD420" i="25"/>
  <c r="BD421" i="25"/>
  <c r="BD422" i="25"/>
  <c r="BD423" i="25"/>
  <c r="BD424" i="25"/>
  <c r="BD425" i="25"/>
  <c r="BD426" i="25"/>
  <c r="BD427" i="25"/>
  <c r="BD428" i="25"/>
  <c r="BD429" i="25"/>
  <c r="BD430" i="25"/>
  <c r="BD431" i="25"/>
  <c r="BD432" i="25"/>
  <c r="BD433" i="25"/>
  <c r="BD434" i="25"/>
  <c r="BD435" i="25"/>
  <c r="BD436" i="25"/>
  <c r="BD437" i="25"/>
  <c r="BD438" i="25"/>
  <c r="BD439" i="25"/>
  <c r="BD440" i="25"/>
  <c r="BD441" i="25"/>
  <c r="BD442" i="25"/>
  <c r="BD443" i="25"/>
  <c r="BD444" i="25"/>
  <c r="BD445" i="25"/>
  <c r="BD446" i="25"/>
  <c r="BD447" i="25"/>
  <c r="BD448" i="25"/>
  <c r="BD449" i="25"/>
  <c r="BD450" i="25"/>
  <c r="BD451" i="25"/>
  <c r="BD452" i="25"/>
  <c r="BD453" i="25"/>
  <c r="BD454" i="25"/>
  <c r="BD455" i="25"/>
  <c r="BD456" i="25"/>
  <c r="BD457" i="25"/>
  <c r="BD458" i="25"/>
  <c r="BD459" i="25"/>
  <c r="BD460" i="25"/>
  <c r="BD461" i="25"/>
  <c r="BD462" i="25"/>
  <c r="BD463" i="25"/>
  <c r="BD464" i="25"/>
  <c r="BD465" i="25"/>
  <c r="BD466" i="25"/>
  <c r="BD467" i="25"/>
  <c r="BD468" i="25"/>
  <c r="BD469" i="25"/>
  <c r="BD470" i="25"/>
  <c r="BD471" i="25"/>
  <c r="BD472" i="25"/>
  <c r="BD473" i="25"/>
  <c r="BD474" i="25"/>
  <c r="BD475" i="25"/>
  <c r="BD476" i="25"/>
  <c r="BD477" i="25"/>
  <c r="BD478" i="25"/>
  <c r="BD479" i="25"/>
  <c r="BD480" i="25"/>
  <c r="BD481" i="25"/>
  <c r="BE402" i="25"/>
  <c r="BF402" i="25" s="1"/>
  <c r="BE403" i="25"/>
  <c r="BF403" i="25" s="1"/>
  <c r="BE404" i="25"/>
  <c r="BF404" i="25" s="1"/>
  <c r="BE405" i="25"/>
  <c r="BF405" i="25" s="1"/>
  <c r="BE406" i="25"/>
  <c r="BF406" i="25" s="1"/>
  <c r="BE407" i="25"/>
  <c r="BF407" i="25" s="1"/>
  <c r="BE408" i="25"/>
  <c r="BF408" i="25" s="1"/>
  <c r="BE409" i="25"/>
  <c r="BF409" i="25" s="1"/>
  <c r="BE410" i="25"/>
  <c r="BF410" i="25" s="1"/>
  <c r="BE411" i="25"/>
  <c r="BF411" i="25" s="1"/>
  <c r="BE412" i="25"/>
  <c r="BF412" i="25" s="1"/>
  <c r="BE413" i="25"/>
  <c r="BF413" i="25" s="1"/>
  <c r="BE414" i="25"/>
  <c r="BF414" i="25" s="1"/>
  <c r="BE415" i="25"/>
  <c r="BF415" i="25" s="1"/>
  <c r="BE416" i="25"/>
  <c r="BF416" i="25" s="1"/>
  <c r="BE417" i="25"/>
  <c r="BF417" i="25" s="1"/>
  <c r="BE418" i="25"/>
  <c r="BF418" i="25" s="1"/>
  <c r="BE419" i="25"/>
  <c r="BF419" i="25" s="1"/>
  <c r="BE420" i="25"/>
  <c r="BF420" i="25" s="1"/>
  <c r="BE421" i="25"/>
  <c r="BF421" i="25" s="1"/>
  <c r="BE422" i="25"/>
  <c r="BF422" i="25" s="1"/>
  <c r="BE423" i="25"/>
  <c r="BF423" i="25" s="1"/>
  <c r="BE424" i="25"/>
  <c r="BF424" i="25" s="1"/>
  <c r="BE425" i="25"/>
  <c r="BF425" i="25" s="1"/>
  <c r="BE426" i="25"/>
  <c r="BF426" i="25" s="1"/>
  <c r="BE427" i="25"/>
  <c r="BF427" i="25" s="1"/>
  <c r="BE428" i="25"/>
  <c r="BF428" i="25" s="1"/>
  <c r="BE429" i="25"/>
  <c r="BF429" i="25" s="1"/>
  <c r="BE430" i="25"/>
  <c r="BF430" i="25" s="1"/>
  <c r="BE431" i="25"/>
  <c r="BF431" i="25" s="1"/>
  <c r="BE432" i="25"/>
  <c r="BF432" i="25" s="1"/>
  <c r="BE433" i="25"/>
  <c r="BF433" i="25" s="1"/>
  <c r="BE434" i="25"/>
  <c r="BF434" i="25" s="1"/>
  <c r="BE435" i="25"/>
  <c r="BF435" i="25" s="1"/>
  <c r="BE436" i="25"/>
  <c r="BF436" i="25" s="1"/>
  <c r="BE437" i="25"/>
  <c r="BF437" i="25" s="1"/>
  <c r="BE438" i="25"/>
  <c r="BF438" i="25" s="1"/>
  <c r="BE439" i="25"/>
  <c r="BF439" i="25" s="1"/>
  <c r="BE440" i="25"/>
  <c r="BF440" i="25" s="1"/>
  <c r="BE441" i="25"/>
  <c r="BF441" i="25" s="1"/>
  <c r="BE442" i="25"/>
  <c r="BF442" i="25" s="1"/>
  <c r="BE443" i="25"/>
  <c r="BF443" i="25" s="1"/>
  <c r="BE444" i="25"/>
  <c r="BF444" i="25" s="1"/>
  <c r="BE445" i="25"/>
  <c r="BF445" i="25" s="1"/>
  <c r="BE446" i="25"/>
  <c r="BF446" i="25" s="1"/>
  <c r="BE447" i="25"/>
  <c r="BF447" i="25" s="1"/>
  <c r="BE448" i="25"/>
  <c r="BF448" i="25" s="1"/>
  <c r="BE449" i="25"/>
  <c r="BF449" i="25" s="1"/>
  <c r="BE450" i="25"/>
  <c r="BF450" i="25" s="1"/>
  <c r="BE451" i="25"/>
  <c r="BF451" i="25" s="1"/>
  <c r="BE452" i="25"/>
  <c r="BF452" i="25" s="1"/>
  <c r="BE453" i="25"/>
  <c r="BF453" i="25" s="1"/>
  <c r="BE454" i="25"/>
  <c r="BF454" i="25" s="1"/>
  <c r="BE455" i="25"/>
  <c r="BF455" i="25" s="1"/>
  <c r="BE456" i="25"/>
  <c r="BF456" i="25" s="1"/>
  <c r="BE457" i="25"/>
  <c r="BF457" i="25" s="1"/>
  <c r="BE458" i="25"/>
  <c r="BF458" i="25" s="1"/>
  <c r="BE459" i="25"/>
  <c r="BF459" i="25" s="1"/>
  <c r="BE460" i="25"/>
  <c r="BF460" i="25" s="1"/>
  <c r="BE461" i="25"/>
  <c r="BF461" i="25" s="1"/>
  <c r="BE462" i="25"/>
  <c r="BF462" i="25" s="1"/>
  <c r="BE463" i="25"/>
  <c r="BF463" i="25" s="1"/>
  <c r="BE464" i="25"/>
  <c r="BF464" i="25" s="1"/>
  <c r="BE465" i="25"/>
  <c r="BF465" i="25" s="1"/>
  <c r="BE466" i="25"/>
  <c r="BF466" i="25" s="1"/>
  <c r="BE467" i="25"/>
  <c r="BF467" i="25" s="1"/>
  <c r="BE468" i="25"/>
  <c r="BF468" i="25" s="1"/>
  <c r="BE469" i="25"/>
  <c r="BF469" i="25" s="1"/>
  <c r="BE470" i="25"/>
  <c r="BF470" i="25" s="1"/>
  <c r="BE471" i="25"/>
  <c r="BF471" i="25" s="1"/>
  <c r="BE472" i="25"/>
  <c r="BF472" i="25" s="1"/>
  <c r="BE473" i="25"/>
  <c r="BF473" i="25" s="1"/>
  <c r="BE474" i="25"/>
  <c r="BF474" i="25" s="1"/>
  <c r="BE475" i="25"/>
  <c r="BF475" i="25" s="1"/>
  <c r="BE476" i="25"/>
  <c r="BF476" i="25" s="1"/>
  <c r="BE477" i="25"/>
  <c r="BF477" i="25" s="1"/>
  <c r="BE478" i="25"/>
  <c r="BF478" i="25" s="1"/>
  <c r="BE479" i="25"/>
  <c r="BF479" i="25" s="1"/>
  <c r="BE480" i="25"/>
  <c r="BF480" i="25" s="1"/>
  <c r="BE481" i="25"/>
  <c r="BF481" i="25" s="1"/>
  <c r="BH402" i="25"/>
  <c r="BM402" i="25" s="1"/>
  <c r="BH403" i="25"/>
  <c r="BM403" i="25" s="1"/>
  <c r="BH404" i="25"/>
  <c r="BH405" i="25"/>
  <c r="BM405" i="25" s="1"/>
  <c r="BH406" i="25"/>
  <c r="BM406" i="25" s="1"/>
  <c r="BH407" i="25"/>
  <c r="BM407" i="25" s="1"/>
  <c r="BH408" i="25"/>
  <c r="BM408" i="25" s="1"/>
  <c r="BH409" i="25"/>
  <c r="BM409" i="25" s="1"/>
  <c r="BH410" i="25"/>
  <c r="BM410" i="25" s="1"/>
  <c r="BH411" i="25"/>
  <c r="BM411" i="25" s="1"/>
  <c r="BH412" i="25"/>
  <c r="BH413" i="25"/>
  <c r="BM413" i="25" s="1"/>
  <c r="BH414" i="25"/>
  <c r="BM414" i="25" s="1"/>
  <c r="BH415" i="25"/>
  <c r="BM415" i="25" s="1"/>
  <c r="BH416" i="25"/>
  <c r="BM416" i="25" s="1"/>
  <c r="BH417" i="25"/>
  <c r="BM417" i="25" s="1"/>
  <c r="BH418" i="25"/>
  <c r="BM418" i="25" s="1"/>
  <c r="BH419" i="25"/>
  <c r="BM419" i="25" s="1"/>
  <c r="BH420" i="25"/>
  <c r="BH421" i="25"/>
  <c r="BM421" i="25" s="1"/>
  <c r="BH422" i="25"/>
  <c r="BM422" i="25" s="1"/>
  <c r="BH423" i="25"/>
  <c r="BM423" i="25" s="1"/>
  <c r="BH424" i="25"/>
  <c r="BM424" i="25" s="1"/>
  <c r="BH425" i="25"/>
  <c r="BM425" i="25" s="1"/>
  <c r="BH426" i="25"/>
  <c r="BM426" i="25" s="1"/>
  <c r="BH427" i="25"/>
  <c r="BM427" i="25" s="1"/>
  <c r="BH428" i="25"/>
  <c r="BH429" i="25"/>
  <c r="BM429" i="25" s="1"/>
  <c r="BH430" i="25"/>
  <c r="BM430" i="25" s="1"/>
  <c r="BH431" i="25"/>
  <c r="BM431" i="25" s="1"/>
  <c r="BH432" i="25"/>
  <c r="BM432" i="25" s="1"/>
  <c r="BH433" i="25"/>
  <c r="BM433" i="25" s="1"/>
  <c r="BH434" i="25"/>
  <c r="BM434" i="25" s="1"/>
  <c r="BH435" i="25"/>
  <c r="BM435" i="25" s="1"/>
  <c r="BH436" i="25"/>
  <c r="BH437" i="25"/>
  <c r="BM437" i="25" s="1"/>
  <c r="BH438" i="25"/>
  <c r="BM438" i="25" s="1"/>
  <c r="BH439" i="25"/>
  <c r="BM439" i="25" s="1"/>
  <c r="BH440" i="25"/>
  <c r="BM440" i="25" s="1"/>
  <c r="BH441" i="25"/>
  <c r="BM441" i="25" s="1"/>
  <c r="BH442" i="25"/>
  <c r="BM442" i="25" s="1"/>
  <c r="BH443" i="25"/>
  <c r="BM443" i="25" s="1"/>
  <c r="BH444" i="25"/>
  <c r="BH445" i="25"/>
  <c r="BM445" i="25" s="1"/>
  <c r="BH446" i="25"/>
  <c r="BM446" i="25" s="1"/>
  <c r="BH447" i="25"/>
  <c r="BM447" i="25" s="1"/>
  <c r="BH448" i="25"/>
  <c r="BM448" i="25" s="1"/>
  <c r="BH449" i="25"/>
  <c r="BM449" i="25" s="1"/>
  <c r="BH450" i="25"/>
  <c r="BM450" i="25" s="1"/>
  <c r="BH451" i="25"/>
  <c r="BM451" i="25" s="1"/>
  <c r="BH452" i="25"/>
  <c r="BH453" i="25"/>
  <c r="BM453" i="25" s="1"/>
  <c r="BH454" i="25"/>
  <c r="BM454" i="25" s="1"/>
  <c r="BH455" i="25"/>
  <c r="BM455" i="25" s="1"/>
  <c r="BH456" i="25"/>
  <c r="BM456" i="25" s="1"/>
  <c r="BH457" i="25"/>
  <c r="BM457" i="25" s="1"/>
  <c r="BH458" i="25"/>
  <c r="BM458" i="25" s="1"/>
  <c r="BH459" i="25"/>
  <c r="BM459" i="25" s="1"/>
  <c r="BH460" i="25"/>
  <c r="BH461" i="25"/>
  <c r="BM461" i="25" s="1"/>
  <c r="BH462" i="25"/>
  <c r="BM462" i="25" s="1"/>
  <c r="BH463" i="25"/>
  <c r="BM463" i="25" s="1"/>
  <c r="BH464" i="25"/>
  <c r="BM464" i="25" s="1"/>
  <c r="BH465" i="25"/>
  <c r="BM465" i="25" s="1"/>
  <c r="BH466" i="25"/>
  <c r="BM466" i="25" s="1"/>
  <c r="BH467" i="25"/>
  <c r="BH468" i="25"/>
  <c r="BM468" i="25" s="1"/>
  <c r="BH469" i="25"/>
  <c r="BM469" i="25" s="1"/>
  <c r="BH470" i="25"/>
  <c r="BM470" i="25" s="1"/>
  <c r="BH471" i="25"/>
  <c r="BM471" i="25" s="1"/>
  <c r="BH472" i="25"/>
  <c r="BM472" i="25" s="1"/>
  <c r="BH473" i="25"/>
  <c r="BM473" i="25" s="1"/>
  <c r="BH474" i="25"/>
  <c r="BM474" i="25" s="1"/>
  <c r="BH475" i="25"/>
  <c r="BH476" i="25"/>
  <c r="BM476" i="25" s="1"/>
  <c r="BH477" i="25"/>
  <c r="BM477" i="25" s="1"/>
  <c r="BH478" i="25"/>
  <c r="BM478" i="25" s="1"/>
  <c r="BH479" i="25"/>
  <c r="BM479" i="25" s="1"/>
  <c r="BH480" i="25"/>
  <c r="BM480" i="25" s="1"/>
  <c r="BH481" i="25"/>
  <c r="BM481" i="25" s="1"/>
  <c r="BI402" i="25"/>
  <c r="BI403" i="25"/>
  <c r="BI404" i="25"/>
  <c r="BI405" i="25"/>
  <c r="BI406" i="25"/>
  <c r="BI407" i="25"/>
  <c r="BI408" i="25"/>
  <c r="BI409" i="25"/>
  <c r="BI410" i="25"/>
  <c r="BI411" i="25"/>
  <c r="BI412" i="25"/>
  <c r="BI413" i="25"/>
  <c r="BI414" i="25"/>
  <c r="BI415" i="25"/>
  <c r="BI416" i="25"/>
  <c r="BI417" i="25"/>
  <c r="BI418" i="25"/>
  <c r="BI419" i="25"/>
  <c r="BI420" i="25"/>
  <c r="BI421" i="25"/>
  <c r="BI422" i="25"/>
  <c r="BI423" i="25"/>
  <c r="BI424" i="25"/>
  <c r="BI425" i="25"/>
  <c r="BI426" i="25"/>
  <c r="BI427" i="25"/>
  <c r="BI428" i="25"/>
  <c r="BI429" i="25"/>
  <c r="BI430" i="25"/>
  <c r="BI431" i="25"/>
  <c r="BI432" i="25"/>
  <c r="BI433" i="25"/>
  <c r="BI434" i="25"/>
  <c r="BI435" i="25"/>
  <c r="BI436" i="25"/>
  <c r="BI437" i="25"/>
  <c r="BI438" i="25"/>
  <c r="BI439" i="25"/>
  <c r="BI440" i="25"/>
  <c r="BI441" i="25"/>
  <c r="BI442" i="25"/>
  <c r="BI443" i="25"/>
  <c r="BI444" i="25"/>
  <c r="BI445" i="25"/>
  <c r="BI446" i="25"/>
  <c r="BI447" i="25"/>
  <c r="BI448" i="25"/>
  <c r="BI449" i="25"/>
  <c r="BI450" i="25"/>
  <c r="BI451" i="25"/>
  <c r="BI452" i="25"/>
  <c r="BI453" i="25"/>
  <c r="BI454" i="25"/>
  <c r="BI455" i="25"/>
  <c r="BI456" i="25"/>
  <c r="BI457" i="25"/>
  <c r="BI458" i="25"/>
  <c r="BI459" i="25"/>
  <c r="BI460" i="25"/>
  <c r="BI461" i="25"/>
  <c r="BI462" i="25"/>
  <c r="BI463" i="25"/>
  <c r="BI464" i="25"/>
  <c r="BI465" i="25"/>
  <c r="BI466" i="25"/>
  <c r="BI467" i="25"/>
  <c r="BI468" i="25"/>
  <c r="BI469" i="25"/>
  <c r="BI470" i="25"/>
  <c r="BI471" i="25"/>
  <c r="BI472" i="25"/>
  <c r="BI473" i="25"/>
  <c r="BI474" i="25"/>
  <c r="BI475" i="25"/>
  <c r="BI476" i="25"/>
  <c r="BI477" i="25"/>
  <c r="BI478" i="25"/>
  <c r="BI479" i="25"/>
  <c r="BI480" i="25"/>
  <c r="BI481" i="25"/>
  <c r="BN402" i="25"/>
  <c r="BN403" i="25"/>
  <c r="BN404" i="25"/>
  <c r="BN405" i="25"/>
  <c r="BN406" i="25"/>
  <c r="BN407" i="25"/>
  <c r="BN408" i="25"/>
  <c r="BN409" i="25"/>
  <c r="BN410" i="25"/>
  <c r="BN411" i="25"/>
  <c r="BN412" i="25"/>
  <c r="BN413" i="25"/>
  <c r="BN414" i="25"/>
  <c r="BN415" i="25"/>
  <c r="BN416" i="25"/>
  <c r="BN417" i="25"/>
  <c r="BN418" i="25"/>
  <c r="BN419" i="25"/>
  <c r="BN420" i="25"/>
  <c r="BN421" i="25"/>
  <c r="BN422" i="25"/>
  <c r="BN423" i="25"/>
  <c r="BN424" i="25"/>
  <c r="BN425" i="25"/>
  <c r="BN426" i="25"/>
  <c r="BN427" i="25"/>
  <c r="BN428" i="25"/>
  <c r="BN429" i="25"/>
  <c r="BN430" i="25"/>
  <c r="BN431" i="25"/>
  <c r="BN432" i="25"/>
  <c r="BN433" i="25"/>
  <c r="BN434" i="25"/>
  <c r="BN435" i="25"/>
  <c r="BN436" i="25"/>
  <c r="BN437" i="25"/>
  <c r="BN438" i="25"/>
  <c r="BN439" i="25"/>
  <c r="BN440" i="25"/>
  <c r="BN441" i="25"/>
  <c r="BN442" i="25"/>
  <c r="BN443" i="25"/>
  <c r="BN444" i="25"/>
  <c r="BN445" i="25"/>
  <c r="BN446" i="25"/>
  <c r="BN447" i="25"/>
  <c r="BN448" i="25"/>
  <c r="BN449" i="25"/>
  <c r="BN450" i="25"/>
  <c r="BN451" i="25"/>
  <c r="BN452" i="25"/>
  <c r="BN453" i="25"/>
  <c r="BN454" i="25"/>
  <c r="BN455" i="25"/>
  <c r="BN456" i="25"/>
  <c r="BN457" i="25"/>
  <c r="BN458" i="25"/>
  <c r="BN459" i="25"/>
  <c r="BN460" i="25"/>
  <c r="BN461" i="25"/>
  <c r="BN462" i="25"/>
  <c r="BN463" i="25"/>
  <c r="BN464" i="25"/>
  <c r="BN465" i="25"/>
  <c r="BN466" i="25"/>
  <c r="BN467" i="25"/>
  <c r="BN468" i="25"/>
  <c r="BN469" i="25"/>
  <c r="BN470" i="25"/>
  <c r="BN471" i="25"/>
  <c r="BN472" i="25"/>
  <c r="BN473" i="25"/>
  <c r="BN474" i="25"/>
  <c r="BN475" i="25"/>
  <c r="BN476" i="25"/>
  <c r="BN477" i="25"/>
  <c r="BN478" i="25"/>
  <c r="BN479" i="25"/>
  <c r="BN480" i="25"/>
  <c r="BN481" i="25"/>
  <c r="BO402" i="25"/>
  <c r="BO403" i="25"/>
  <c r="BO404" i="25"/>
  <c r="BO405" i="25"/>
  <c r="BO406" i="25"/>
  <c r="BO407" i="25"/>
  <c r="BO408" i="25"/>
  <c r="BO409" i="25"/>
  <c r="BO410" i="25"/>
  <c r="BO411" i="25"/>
  <c r="BO412" i="25"/>
  <c r="BO413" i="25"/>
  <c r="BO414" i="25"/>
  <c r="BO415" i="25"/>
  <c r="BO416" i="25"/>
  <c r="BO417" i="25"/>
  <c r="BO418" i="25"/>
  <c r="BO419" i="25"/>
  <c r="BO420" i="25"/>
  <c r="BO421" i="25"/>
  <c r="BO422" i="25"/>
  <c r="BO423" i="25"/>
  <c r="BO424" i="25"/>
  <c r="BO425" i="25"/>
  <c r="BO426" i="25"/>
  <c r="BO427" i="25"/>
  <c r="BO428" i="25"/>
  <c r="BO429" i="25"/>
  <c r="BO430" i="25"/>
  <c r="BO431" i="25"/>
  <c r="BO432" i="25"/>
  <c r="BO433" i="25"/>
  <c r="BO434" i="25"/>
  <c r="BO435" i="25"/>
  <c r="BO436" i="25"/>
  <c r="BO437" i="25"/>
  <c r="BO438" i="25"/>
  <c r="BO439" i="25"/>
  <c r="BO440" i="25"/>
  <c r="BO441" i="25"/>
  <c r="BO442" i="25"/>
  <c r="BO443" i="25"/>
  <c r="BO444" i="25"/>
  <c r="BO445" i="25"/>
  <c r="BO446" i="25"/>
  <c r="BO447" i="25"/>
  <c r="BO448" i="25"/>
  <c r="BO449" i="25"/>
  <c r="BO450" i="25"/>
  <c r="BO451" i="25"/>
  <c r="BO452" i="25"/>
  <c r="BO453" i="25"/>
  <c r="BO454" i="25"/>
  <c r="BO455" i="25"/>
  <c r="BO456" i="25"/>
  <c r="BO457" i="25"/>
  <c r="BO458" i="25"/>
  <c r="BO459" i="25"/>
  <c r="BO460" i="25"/>
  <c r="BO461" i="25"/>
  <c r="BO462" i="25"/>
  <c r="BO463" i="25"/>
  <c r="BO464" i="25"/>
  <c r="BO465" i="25"/>
  <c r="BO466" i="25"/>
  <c r="BO467" i="25"/>
  <c r="BO468" i="25"/>
  <c r="BO469" i="25"/>
  <c r="BO470" i="25"/>
  <c r="BO471" i="25"/>
  <c r="BO472" i="25"/>
  <c r="BO473" i="25"/>
  <c r="BO474" i="25"/>
  <c r="BO475" i="25"/>
  <c r="BO476" i="25"/>
  <c r="BO477" i="25"/>
  <c r="BO478" i="25"/>
  <c r="BO479" i="25"/>
  <c r="BO480" i="25"/>
  <c r="BO481" i="25"/>
  <c r="BQ402" i="25"/>
  <c r="BQ403" i="25"/>
  <c r="BQ404" i="25"/>
  <c r="BQ405" i="25"/>
  <c r="BQ406" i="25"/>
  <c r="BQ407" i="25"/>
  <c r="BQ408" i="25"/>
  <c r="BQ409" i="25"/>
  <c r="BQ410" i="25"/>
  <c r="BQ411" i="25"/>
  <c r="BQ412" i="25"/>
  <c r="BQ413" i="25"/>
  <c r="BQ414" i="25"/>
  <c r="BQ415" i="25"/>
  <c r="BQ416" i="25"/>
  <c r="BQ417" i="25"/>
  <c r="BQ418" i="25"/>
  <c r="BQ419" i="25"/>
  <c r="BQ420" i="25"/>
  <c r="BQ421" i="25"/>
  <c r="BQ422" i="25"/>
  <c r="BQ423" i="25"/>
  <c r="BQ424" i="25"/>
  <c r="BQ425" i="25"/>
  <c r="BQ426" i="25"/>
  <c r="BQ427" i="25"/>
  <c r="BQ428" i="25"/>
  <c r="BQ429" i="25"/>
  <c r="BQ430" i="25"/>
  <c r="BQ431" i="25"/>
  <c r="BQ432" i="25"/>
  <c r="BQ433" i="25"/>
  <c r="BQ434" i="25"/>
  <c r="BQ435" i="25"/>
  <c r="BQ436" i="25"/>
  <c r="BQ437" i="25"/>
  <c r="BQ438" i="25"/>
  <c r="BQ439" i="25"/>
  <c r="BQ440" i="25"/>
  <c r="BQ441" i="25"/>
  <c r="BQ442" i="25"/>
  <c r="BQ443" i="25"/>
  <c r="BQ444" i="25"/>
  <c r="BQ445" i="25"/>
  <c r="BQ446" i="25"/>
  <c r="BQ447" i="25"/>
  <c r="BQ448" i="25"/>
  <c r="BQ449" i="25"/>
  <c r="BQ450" i="25"/>
  <c r="BQ451" i="25"/>
  <c r="BQ452" i="25"/>
  <c r="BQ453" i="25"/>
  <c r="BQ454" i="25"/>
  <c r="BQ455" i="25"/>
  <c r="BQ456" i="25"/>
  <c r="BQ457" i="25"/>
  <c r="BQ458" i="25"/>
  <c r="BQ459" i="25"/>
  <c r="BQ460" i="25"/>
  <c r="BQ461" i="25"/>
  <c r="BQ462" i="25"/>
  <c r="BQ463" i="25"/>
  <c r="BQ464" i="25"/>
  <c r="BQ465" i="25"/>
  <c r="BQ466" i="25"/>
  <c r="BQ467" i="25"/>
  <c r="BQ468" i="25"/>
  <c r="BQ469" i="25"/>
  <c r="BQ470" i="25"/>
  <c r="BQ471" i="25"/>
  <c r="BQ472" i="25"/>
  <c r="BQ473" i="25"/>
  <c r="BQ474" i="25"/>
  <c r="BQ475" i="25"/>
  <c r="BQ476" i="25"/>
  <c r="BQ477" i="25"/>
  <c r="BQ478" i="25"/>
  <c r="BQ479" i="25"/>
  <c r="BQ480" i="25"/>
  <c r="BQ481" i="25"/>
  <c r="BC427" i="25" l="1"/>
  <c r="BC403" i="25"/>
  <c r="AU479" i="25"/>
  <c r="AX479" i="25" s="1"/>
  <c r="AY479" i="25" s="1"/>
  <c r="AU471" i="25"/>
  <c r="AX471" i="25" s="1"/>
  <c r="AY471" i="25" s="1"/>
  <c r="AU463" i="25"/>
  <c r="AX463" i="25" s="1"/>
  <c r="AY463" i="25" s="1"/>
  <c r="AU456" i="25"/>
  <c r="AX456" i="25" s="1"/>
  <c r="AY456" i="25" s="1"/>
  <c r="AU448" i="25"/>
  <c r="AX448" i="25" s="1"/>
  <c r="AY448" i="25" s="1"/>
  <c r="AU440" i="25"/>
  <c r="AX440" i="25" s="1"/>
  <c r="AY440" i="25" s="1"/>
  <c r="AU432" i="25"/>
  <c r="AX432" i="25" s="1"/>
  <c r="AY432" i="25" s="1"/>
  <c r="AU424" i="25"/>
  <c r="AX424" i="25" s="1"/>
  <c r="AY424" i="25" s="1"/>
  <c r="AU408" i="25"/>
  <c r="AX408" i="25" s="1"/>
  <c r="AY408" i="25" s="1"/>
  <c r="BG402" i="25"/>
  <c r="BC441" i="25"/>
  <c r="AU476" i="25"/>
  <c r="AX476" i="25" s="1"/>
  <c r="AY476" i="25" s="1"/>
  <c r="AU468" i="25"/>
  <c r="AX468" i="25" s="1"/>
  <c r="AY468" i="25" s="1"/>
  <c r="AU461" i="25"/>
  <c r="AX461" i="25" s="1"/>
  <c r="AY461" i="25" s="1"/>
  <c r="AU453" i="25"/>
  <c r="AX453" i="25" s="1"/>
  <c r="AY453" i="25" s="1"/>
  <c r="AU413" i="25"/>
  <c r="AX413" i="25" s="1"/>
  <c r="AY413" i="25" s="1"/>
  <c r="BP478" i="25"/>
  <c r="BJ478" i="25" s="1"/>
  <c r="BK478" i="25" s="1"/>
  <c r="BL478" i="25" s="1"/>
  <c r="BP447" i="25"/>
  <c r="BJ447" i="25" s="1"/>
  <c r="BK447" i="25" s="1"/>
  <c r="BL447" i="25" s="1"/>
  <c r="BP431" i="25"/>
  <c r="BJ431" i="25" s="1"/>
  <c r="BK431" i="25" s="1"/>
  <c r="BL431" i="25" s="1"/>
  <c r="BP415" i="25"/>
  <c r="BJ415" i="25" s="1"/>
  <c r="BK415" i="25" s="1"/>
  <c r="BL415" i="25" s="1"/>
  <c r="AU427" i="25"/>
  <c r="AX427" i="25" s="1"/>
  <c r="AY427" i="25" s="1"/>
  <c r="AU419" i="25"/>
  <c r="AX419" i="25" s="1"/>
  <c r="AY419" i="25" s="1"/>
  <c r="AU411" i="25"/>
  <c r="AX411" i="25" s="1"/>
  <c r="AY411" i="25" s="1"/>
  <c r="AU442" i="25"/>
  <c r="AX442" i="25" s="1"/>
  <c r="AY442" i="25" s="1"/>
  <c r="BG476" i="25"/>
  <c r="BC453" i="25"/>
  <c r="AU418" i="25"/>
  <c r="AX418" i="25" s="1"/>
  <c r="AY418" i="25" s="1"/>
  <c r="AU402" i="25"/>
  <c r="AX402" i="25" s="1"/>
  <c r="AY402" i="25" s="1"/>
  <c r="AV405" i="25"/>
  <c r="AW405" i="25" s="1"/>
  <c r="AZ405" i="25" s="1"/>
  <c r="AU475" i="25"/>
  <c r="AX475" i="25" s="1"/>
  <c r="AY475" i="25" s="1"/>
  <c r="AU412" i="25"/>
  <c r="AX412" i="25" s="1"/>
  <c r="AY412" i="25" s="1"/>
  <c r="AT408" i="25"/>
  <c r="AV408" i="25" s="1"/>
  <c r="AW408" i="25" s="1"/>
  <c r="AZ408" i="25" s="1"/>
  <c r="BP475" i="25"/>
  <c r="BJ475" i="25" s="1"/>
  <c r="BK475" i="25" s="1"/>
  <c r="BL475" i="25" s="1"/>
  <c r="BP460" i="25"/>
  <c r="BJ460" i="25" s="1"/>
  <c r="BK460" i="25" s="1"/>
  <c r="BL460" i="25" s="1"/>
  <c r="BP444" i="25"/>
  <c r="BJ444" i="25" s="1"/>
  <c r="BK444" i="25" s="1"/>
  <c r="BL444" i="25" s="1"/>
  <c r="BP412" i="25"/>
  <c r="BJ412" i="25" s="1"/>
  <c r="BK412" i="25" s="1"/>
  <c r="BL412" i="25" s="1"/>
  <c r="AV450" i="25"/>
  <c r="AW450" i="25" s="1"/>
  <c r="AZ450" i="25" s="1"/>
  <c r="BP450" i="25"/>
  <c r="BJ450" i="25" s="1"/>
  <c r="BK450" i="25" s="1"/>
  <c r="BL450" i="25" s="1"/>
  <c r="BP434" i="25"/>
  <c r="BJ434" i="25" s="1"/>
  <c r="BK434" i="25" s="1"/>
  <c r="BL434" i="25" s="1"/>
  <c r="BP410" i="25"/>
  <c r="BJ410" i="25" s="1"/>
  <c r="BK410" i="25" s="1"/>
  <c r="BL410" i="25" s="1"/>
  <c r="BG480" i="25"/>
  <c r="BC425" i="25"/>
  <c r="BC415" i="25"/>
  <c r="BG470" i="25"/>
  <c r="BC409" i="25"/>
  <c r="BG455" i="25"/>
  <c r="BC472" i="25"/>
  <c r="BP479" i="25"/>
  <c r="BJ479" i="25" s="1"/>
  <c r="BK479" i="25" s="1"/>
  <c r="BL479" i="25" s="1"/>
  <c r="BP471" i="25"/>
  <c r="BJ471" i="25" s="1"/>
  <c r="BK471" i="25" s="1"/>
  <c r="BL471" i="25" s="1"/>
  <c r="BP463" i="25"/>
  <c r="BJ463" i="25" s="1"/>
  <c r="BK463" i="25" s="1"/>
  <c r="BL463" i="25" s="1"/>
  <c r="BP456" i="25"/>
  <c r="BJ456" i="25" s="1"/>
  <c r="BK456" i="25" s="1"/>
  <c r="BL456" i="25" s="1"/>
  <c r="BP448" i="25"/>
  <c r="BJ448" i="25" s="1"/>
  <c r="BK448" i="25" s="1"/>
  <c r="BL448" i="25" s="1"/>
  <c r="BP440" i="25"/>
  <c r="BJ440" i="25" s="1"/>
  <c r="BK440" i="25" s="1"/>
  <c r="BL440" i="25" s="1"/>
  <c r="BP432" i="25"/>
  <c r="BJ432" i="25" s="1"/>
  <c r="BK432" i="25" s="1"/>
  <c r="BL432" i="25" s="1"/>
  <c r="BP424" i="25"/>
  <c r="BJ424" i="25" s="1"/>
  <c r="BK424" i="25" s="1"/>
  <c r="BL424" i="25" s="1"/>
  <c r="BP416" i="25"/>
  <c r="BJ416" i="25" s="1"/>
  <c r="BK416" i="25" s="1"/>
  <c r="BL416" i="25" s="1"/>
  <c r="BP408" i="25"/>
  <c r="BJ408" i="25" s="1"/>
  <c r="BK408" i="25" s="1"/>
  <c r="BL408" i="25" s="1"/>
  <c r="AV465" i="25"/>
  <c r="AW465" i="25" s="1"/>
  <c r="AZ465" i="25" s="1"/>
  <c r="BG440" i="25"/>
  <c r="BG417" i="25"/>
  <c r="AV429" i="25"/>
  <c r="AW429" i="25" s="1"/>
  <c r="AZ429" i="25" s="1"/>
  <c r="BP481" i="25"/>
  <c r="BJ481" i="25" s="1"/>
  <c r="BK481" i="25" s="1"/>
  <c r="BL481" i="25" s="1"/>
  <c r="BP465" i="25"/>
  <c r="BJ465" i="25" s="1"/>
  <c r="BK465" i="25" s="1"/>
  <c r="BL465" i="25" s="1"/>
  <c r="BP442" i="25"/>
  <c r="BJ442" i="25" s="1"/>
  <c r="BK442" i="25" s="1"/>
  <c r="BL442" i="25" s="1"/>
  <c r="BP426" i="25"/>
  <c r="BJ426" i="25" s="1"/>
  <c r="BK426" i="25" s="1"/>
  <c r="BL426" i="25" s="1"/>
  <c r="BP418" i="25"/>
  <c r="BJ418" i="25" s="1"/>
  <c r="BK418" i="25" s="1"/>
  <c r="BL418" i="25" s="1"/>
  <c r="BG465" i="25"/>
  <c r="AU422" i="25"/>
  <c r="AX422" i="25" s="1"/>
  <c r="AY422" i="25" s="1"/>
  <c r="BP428" i="25"/>
  <c r="BJ428" i="25" s="1"/>
  <c r="BK428" i="25" s="1"/>
  <c r="BL428" i="25" s="1"/>
  <c r="BG474" i="25"/>
  <c r="BG443" i="25"/>
  <c r="BG410" i="25"/>
  <c r="BC459" i="25"/>
  <c r="BC431" i="25"/>
  <c r="BC405" i="25"/>
  <c r="AU467" i="25"/>
  <c r="AX467" i="25" s="1"/>
  <c r="AY467" i="25" s="1"/>
  <c r="AR418" i="25"/>
  <c r="AV418" i="25" s="1"/>
  <c r="AW418" i="25" s="1"/>
  <c r="AZ418" i="25" s="1"/>
  <c r="AR402" i="25"/>
  <c r="AV402" i="25" s="1"/>
  <c r="AW402" i="25" s="1"/>
  <c r="AZ402" i="25" s="1"/>
  <c r="AV437" i="25"/>
  <c r="AW437" i="25" s="1"/>
  <c r="AZ437" i="25" s="1"/>
  <c r="BP473" i="25"/>
  <c r="BJ473" i="25" s="1"/>
  <c r="BK473" i="25" s="1"/>
  <c r="BL473" i="25" s="1"/>
  <c r="BP458" i="25"/>
  <c r="BJ458" i="25" s="1"/>
  <c r="BK458" i="25" s="1"/>
  <c r="BL458" i="25" s="1"/>
  <c r="BP402" i="25"/>
  <c r="BJ402" i="25" s="1"/>
  <c r="BK402" i="25" s="1"/>
  <c r="BL402" i="25" s="1"/>
  <c r="AU426" i="25"/>
  <c r="AX426" i="25" s="1"/>
  <c r="AY426" i="25" s="1"/>
  <c r="BG434" i="25"/>
  <c r="BC447" i="25"/>
  <c r="BC421" i="25"/>
  <c r="BG458" i="25"/>
  <c r="BC442" i="25"/>
  <c r="BC419" i="25"/>
  <c r="AV426" i="25"/>
  <c r="AW426" i="25" s="1"/>
  <c r="AZ426" i="25" s="1"/>
  <c r="AU481" i="25"/>
  <c r="AX481" i="25" s="1"/>
  <c r="AY481" i="25" s="1"/>
  <c r="AU473" i="25"/>
  <c r="AX473" i="25" s="1"/>
  <c r="AY473" i="25" s="1"/>
  <c r="AU465" i="25"/>
  <c r="AX465" i="25" s="1"/>
  <c r="AY465" i="25" s="1"/>
  <c r="AU458" i="25"/>
  <c r="AX458" i="25" s="1"/>
  <c r="AY458" i="25" s="1"/>
  <c r="AU450" i="25"/>
  <c r="AX450" i="25" s="1"/>
  <c r="AY450" i="25" s="1"/>
  <c r="AU410" i="25"/>
  <c r="AX410" i="25" s="1"/>
  <c r="AY410" i="25" s="1"/>
  <c r="BG481" i="25"/>
  <c r="BG426" i="25"/>
  <c r="BG451" i="25"/>
  <c r="BG418" i="25"/>
  <c r="BC466" i="25"/>
  <c r="BC437" i="25"/>
  <c r="BG450" i="25"/>
  <c r="BC435" i="25"/>
  <c r="AV442" i="25"/>
  <c r="AW442" i="25" s="1"/>
  <c r="AZ442" i="25" s="1"/>
  <c r="AV420" i="25"/>
  <c r="AW420" i="25" s="1"/>
  <c r="AZ420" i="25" s="1"/>
  <c r="BP477" i="25"/>
  <c r="BJ477" i="25" s="1"/>
  <c r="BK477" i="25" s="1"/>
  <c r="BL477" i="25" s="1"/>
  <c r="BP469" i="25"/>
  <c r="BJ469" i="25" s="1"/>
  <c r="BK469" i="25" s="1"/>
  <c r="BL469" i="25" s="1"/>
  <c r="BP462" i="25"/>
  <c r="BJ462" i="25" s="1"/>
  <c r="BK462" i="25" s="1"/>
  <c r="BL462" i="25" s="1"/>
  <c r="BP454" i="25"/>
  <c r="BJ454" i="25" s="1"/>
  <c r="BK454" i="25" s="1"/>
  <c r="BL454" i="25" s="1"/>
  <c r="BP446" i="25"/>
  <c r="BJ446" i="25" s="1"/>
  <c r="BK446" i="25" s="1"/>
  <c r="BL446" i="25" s="1"/>
  <c r="BP438" i="25"/>
  <c r="BJ438" i="25" s="1"/>
  <c r="BK438" i="25" s="1"/>
  <c r="BL438" i="25" s="1"/>
  <c r="BP430" i="25"/>
  <c r="BJ430" i="25" s="1"/>
  <c r="BK430" i="25" s="1"/>
  <c r="BL430" i="25" s="1"/>
  <c r="BP422" i="25"/>
  <c r="BJ422" i="25" s="1"/>
  <c r="BK422" i="25" s="1"/>
  <c r="BL422" i="25" s="1"/>
  <c r="BP414" i="25"/>
  <c r="BJ414" i="25" s="1"/>
  <c r="BK414" i="25" s="1"/>
  <c r="BL414" i="25" s="1"/>
  <c r="BP406" i="25"/>
  <c r="BJ406" i="25" s="1"/>
  <c r="BK406" i="25" s="1"/>
  <c r="BL406" i="25" s="1"/>
  <c r="BG473" i="25"/>
  <c r="BG439" i="25"/>
  <c r="BG423" i="25"/>
  <c r="BG407" i="25"/>
  <c r="AU460" i="25"/>
  <c r="AX460" i="25" s="1"/>
  <c r="AY460" i="25" s="1"/>
  <c r="AU421" i="25"/>
  <c r="AX421" i="25" s="1"/>
  <c r="AY421" i="25" s="1"/>
  <c r="AT481" i="25"/>
  <c r="AV481" i="25" s="1"/>
  <c r="AW481" i="25" s="1"/>
  <c r="AZ481" i="25" s="1"/>
  <c r="AT456" i="25"/>
  <c r="AV456" i="25" s="1"/>
  <c r="AW456" i="25" s="1"/>
  <c r="AZ456" i="25" s="1"/>
  <c r="AT432" i="25"/>
  <c r="AV432" i="25" s="1"/>
  <c r="AW432" i="25" s="1"/>
  <c r="AZ432" i="25" s="1"/>
  <c r="AV414" i="25"/>
  <c r="AW414" i="25" s="1"/>
  <c r="AZ414" i="25" s="1"/>
  <c r="AU403" i="25"/>
  <c r="AX403" i="25" s="1"/>
  <c r="AY403" i="25" s="1"/>
  <c r="BG404" i="25"/>
  <c r="AU452" i="25"/>
  <c r="AX452" i="25" s="1"/>
  <c r="AY452" i="25" s="1"/>
  <c r="AT475" i="25"/>
  <c r="AV475" i="25" s="1"/>
  <c r="AW475" i="25" s="1"/>
  <c r="AZ475" i="25" s="1"/>
  <c r="AT413" i="25"/>
  <c r="AV413" i="25" s="1"/>
  <c r="AW413" i="25" s="1"/>
  <c r="AZ413" i="25" s="1"/>
  <c r="AV458" i="25"/>
  <c r="AW458" i="25" s="1"/>
  <c r="AZ458" i="25" s="1"/>
  <c r="BP474" i="25"/>
  <c r="BJ474" i="25" s="1"/>
  <c r="BK474" i="25" s="1"/>
  <c r="BL474" i="25" s="1"/>
  <c r="BP466" i="25"/>
  <c r="BJ466" i="25" s="1"/>
  <c r="BK466" i="25" s="1"/>
  <c r="BL466" i="25" s="1"/>
  <c r="BP459" i="25"/>
  <c r="BJ459" i="25" s="1"/>
  <c r="BK459" i="25" s="1"/>
  <c r="BL459" i="25" s="1"/>
  <c r="BP451" i="25"/>
  <c r="BJ451" i="25" s="1"/>
  <c r="BK451" i="25" s="1"/>
  <c r="BL451" i="25" s="1"/>
  <c r="BP443" i="25"/>
  <c r="BJ443" i="25" s="1"/>
  <c r="BK443" i="25" s="1"/>
  <c r="BL443" i="25" s="1"/>
  <c r="BP435" i="25"/>
  <c r="BJ435" i="25" s="1"/>
  <c r="BK435" i="25" s="1"/>
  <c r="BL435" i="25" s="1"/>
  <c r="BP427" i="25"/>
  <c r="BJ427" i="25" s="1"/>
  <c r="BK427" i="25" s="1"/>
  <c r="BL427" i="25" s="1"/>
  <c r="BP419" i="25"/>
  <c r="BJ419" i="25" s="1"/>
  <c r="BK419" i="25" s="1"/>
  <c r="BL419" i="25" s="1"/>
  <c r="BP411" i="25"/>
  <c r="BJ411" i="25" s="1"/>
  <c r="BK411" i="25" s="1"/>
  <c r="BL411" i="25" s="1"/>
  <c r="BP403" i="25"/>
  <c r="BJ403" i="25" s="1"/>
  <c r="BK403" i="25" s="1"/>
  <c r="BL403" i="25" s="1"/>
  <c r="BP467" i="25"/>
  <c r="BJ467" i="25" s="1"/>
  <c r="BK467" i="25" s="1"/>
  <c r="BL467" i="25" s="1"/>
  <c r="BP452" i="25"/>
  <c r="BJ452" i="25" s="1"/>
  <c r="BK452" i="25" s="1"/>
  <c r="BL452" i="25" s="1"/>
  <c r="BP436" i="25"/>
  <c r="BJ436" i="25" s="1"/>
  <c r="BK436" i="25" s="1"/>
  <c r="BL436" i="25" s="1"/>
  <c r="BP420" i="25"/>
  <c r="BJ420" i="25" s="1"/>
  <c r="BK420" i="25" s="1"/>
  <c r="BL420" i="25" s="1"/>
  <c r="BP404" i="25"/>
  <c r="BJ404" i="25" s="1"/>
  <c r="BK404" i="25" s="1"/>
  <c r="BL404" i="25" s="1"/>
  <c r="BG468" i="25"/>
  <c r="BC478" i="25"/>
  <c r="BC445" i="25"/>
  <c r="BC429" i="25"/>
  <c r="BC413" i="25"/>
  <c r="AU444" i="25"/>
  <c r="AX444" i="25" s="1"/>
  <c r="AY444" i="25" s="1"/>
  <c r="AU416" i="25"/>
  <c r="AX416" i="25" s="1"/>
  <c r="AY416" i="25" s="1"/>
  <c r="AT473" i="25"/>
  <c r="AV473" i="25" s="1"/>
  <c r="AW473" i="25" s="1"/>
  <c r="AZ473" i="25" s="1"/>
  <c r="AT448" i="25"/>
  <c r="AV448" i="25" s="1"/>
  <c r="AW448" i="25" s="1"/>
  <c r="AZ448" i="25" s="1"/>
  <c r="AT412" i="25"/>
  <c r="AV412" i="25" s="1"/>
  <c r="AW412" i="25" s="1"/>
  <c r="AZ412" i="25" s="1"/>
  <c r="AR411" i="25"/>
  <c r="AV411" i="25" s="1"/>
  <c r="AW411" i="25" s="1"/>
  <c r="AZ411" i="25" s="1"/>
  <c r="BC461" i="25"/>
  <c r="AU434" i="25"/>
  <c r="AX434" i="25" s="1"/>
  <c r="AY434" i="25" s="1"/>
  <c r="AT468" i="25"/>
  <c r="AV468" i="25" s="1"/>
  <c r="AW468" i="25" s="1"/>
  <c r="AZ468" i="25" s="1"/>
  <c r="AT424" i="25"/>
  <c r="AV424" i="25" s="1"/>
  <c r="AW424" i="25" s="1"/>
  <c r="AZ424" i="25" s="1"/>
  <c r="AT410" i="25"/>
  <c r="AV410" i="25" s="1"/>
  <c r="AW410" i="25" s="1"/>
  <c r="AZ410" i="25" s="1"/>
  <c r="AT440" i="25"/>
  <c r="AV440" i="25" s="1"/>
  <c r="AW440" i="25" s="1"/>
  <c r="AZ440" i="25" s="1"/>
  <c r="AU477" i="25"/>
  <c r="AX477" i="25" s="1"/>
  <c r="AY477" i="25" s="1"/>
  <c r="AU469" i="25"/>
  <c r="AX469" i="25" s="1"/>
  <c r="AY469" i="25" s="1"/>
  <c r="AU462" i="25"/>
  <c r="AX462" i="25" s="1"/>
  <c r="AY462" i="25" s="1"/>
  <c r="AU454" i="25"/>
  <c r="AX454" i="25" s="1"/>
  <c r="AY454" i="25" s="1"/>
  <c r="AV446" i="25"/>
  <c r="AW446" i="25" s="1"/>
  <c r="AZ446" i="25" s="1"/>
  <c r="AV438" i="25"/>
  <c r="AW438" i="25" s="1"/>
  <c r="AZ438" i="25" s="1"/>
  <c r="AV430" i="25"/>
  <c r="AW430" i="25" s="1"/>
  <c r="AZ430" i="25" s="1"/>
  <c r="AU414" i="25"/>
  <c r="AX414" i="25" s="1"/>
  <c r="AY414" i="25" s="1"/>
  <c r="AV406" i="25"/>
  <c r="AW406" i="25" s="1"/>
  <c r="AZ406" i="25" s="1"/>
  <c r="BP470" i="25"/>
  <c r="BJ470" i="25" s="1"/>
  <c r="BK470" i="25" s="1"/>
  <c r="BL470" i="25" s="1"/>
  <c r="BP455" i="25"/>
  <c r="BJ455" i="25" s="1"/>
  <c r="BK455" i="25" s="1"/>
  <c r="BL455" i="25" s="1"/>
  <c r="BP439" i="25"/>
  <c r="BJ439" i="25" s="1"/>
  <c r="BK439" i="25" s="1"/>
  <c r="BL439" i="25" s="1"/>
  <c r="BP423" i="25"/>
  <c r="BJ423" i="25" s="1"/>
  <c r="BK423" i="25" s="1"/>
  <c r="BL423" i="25" s="1"/>
  <c r="BP407" i="25"/>
  <c r="BJ407" i="25" s="1"/>
  <c r="BK407" i="25" s="1"/>
  <c r="BL407" i="25" s="1"/>
  <c r="BG428" i="25"/>
  <c r="BG412" i="25"/>
  <c r="AV467" i="25"/>
  <c r="AW467" i="25" s="1"/>
  <c r="AZ467" i="25" s="1"/>
  <c r="AV444" i="25"/>
  <c r="AW444" i="25" s="1"/>
  <c r="AZ444" i="25" s="1"/>
  <c r="AU436" i="25"/>
  <c r="AX436" i="25" s="1"/>
  <c r="AY436" i="25" s="1"/>
  <c r="AU428" i="25"/>
  <c r="AX428" i="25" s="1"/>
  <c r="AY428" i="25" s="1"/>
  <c r="AU420" i="25"/>
  <c r="AX420" i="25" s="1"/>
  <c r="AY420" i="25" s="1"/>
  <c r="AV404" i="25"/>
  <c r="AW404" i="25" s="1"/>
  <c r="AZ404" i="25" s="1"/>
  <c r="AV421" i="25"/>
  <c r="AW421" i="25" s="1"/>
  <c r="AZ421" i="25" s="1"/>
  <c r="AV434" i="25"/>
  <c r="AW434" i="25" s="1"/>
  <c r="AZ434" i="25" s="1"/>
  <c r="AV460" i="25"/>
  <c r="AW460" i="25" s="1"/>
  <c r="AZ460" i="25" s="1"/>
  <c r="AV452" i="25"/>
  <c r="AW452" i="25" s="1"/>
  <c r="AZ452" i="25" s="1"/>
  <c r="AV422" i="25"/>
  <c r="AW422" i="25" s="1"/>
  <c r="AZ422" i="25" s="1"/>
  <c r="BG479" i="25"/>
  <c r="BG449" i="25"/>
  <c r="BG420" i="25"/>
  <c r="BG411" i="25"/>
  <c r="BC464" i="25"/>
  <c r="BC408" i="25"/>
  <c r="AU474" i="25"/>
  <c r="AX474" i="25" s="1"/>
  <c r="AY474" i="25" s="1"/>
  <c r="AU459" i="25"/>
  <c r="AX459" i="25" s="1"/>
  <c r="AY459" i="25" s="1"/>
  <c r="AU443" i="25"/>
  <c r="AX443" i="25" s="1"/>
  <c r="AY443" i="25" s="1"/>
  <c r="AU430" i="25"/>
  <c r="AX430" i="25" s="1"/>
  <c r="AY430" i="25" s="1"/>
  <c r="AT479" i="25"/>
  <c r="AV479" i="25" s="1"/>
  <c r="AW479" i="25" s="1"/>
  <c r="AZ479" i="25" s="1"/>
  <c r="AT454" i="25"/>
  <c r="AV454" i="25" s="1"/>
  <c r="AW454" i="25" s="1"/>
  <c r="AZ454" i="25" s="1"/>
  <c r="AT403" i="25"/>
  <c r="AV403" i="25" s="1"/>
  <c r="AW403" i="25" s="1"/>
  <c r="AZ403" i="25" s="1"/>
  <c r="AR428" i="25"/>
  <c r="AV428" i="25" s="1"/>
  <c r="AW428" i="25" s="1"/>
  <c r="AZ428" i="25" s="1"/>
  <c r="AR419" i="25"/>
  <c r="AV419" i="25" s="1"/>
  <c r="AW419" i="25" s="1"/>
  <c r="AZ419" i="25" s="1"/>
  <c r="BG467" i="25"/>
  <c r="BG448" i="25"/>
  <c r="AU429" i="25"/>
  <c r="AX429" i="25" s="1"/>
  <c r="AY429" i="25" s="1"/>
  <c r="AT477" i="25"/>
  <c r="AV477" i="25" s="1"/>
  <c r="AW477" i="25" s="1"/>
  <c r="AZ477" i="25" s="1"/>
  <c r="AT453" i="25"/>
  <c r="AV453" i="25" s="1"/>
  <c r="AW453" i="25" s="1"/>
  <c r="AZ453" i="25" s="1"/>
  <c r="AV443" i="25"/>
  <c r="AW443" i="25" s="1"/>
  <c r="AZ443" i="25" s="1"/>
  <c r="AV435" i="25"/>
  <c r="AW435" i="25" s="1"/>
  <c r="AZ435" i="25" s="1"/>
  <c r="AR436" i="25"/>
  <c r="AV436" i="25" s="1"/>
  <c r="AW436" i="25" s="1"/>
  <c r="AZ436" i="25" s="1"/>
  <c r="AR427" i="25"/>
  <c r="AV427" i="25" s="1"/>
  <c r="AW427" i="25" s="1"/>
  <c r="AZ427" i="25" s="1"/>
  <c r="AV480" i="25"/>
  <c r="AW480" i="25" s="1"/>
  <c r="AZ480" i="25" s="1"/>
  <c r="AV472" i="25"/>
  <c r="AW472" i="25" s="1"/>
  <c r="AZ472" i="25" s="1"/>
  <c r="AV464" i="25"/>
  <c r="AW464" i="25" s="1"/>
  <c r="AZ464" i="25" s="1"/>
  <c r="AV457" i="25"/>
  <c r="AW457" i="25" s="1"/>
  <c r="AZ457" i="25" s="1"/>
  <c r="AV449" i="25"/>
  <c r="AW449" i="25" s="1"/>
  <c r="AZ449" i="25" s="1"/>
  <c r="BP476" i="25"/>
  <c r="BJ476" i="25" s="1"/>
  <c r="BK476" i="25" s="1"/>
  <c r="BL476" i="25" s="1"/>
  <c r="BP468" i="25"/>
  <c r="BJ468" i="25" s="1"/>
  <c r="BK468" i="25" s="1"/>
  <c r="BL468" i="25" s="1"/>
  <c r="BP461" i="25"/>
  <c r="BJ461" i="25" s="1"/>
  <c r="BK461" i="25" s="1"/>
  <c r="BL461" i="25" s="1"/>
  <c r="BP453" i="25"/>
  <c r="BJ453" i="25" s="1"/>
  <c r="BK453" i="25" s="1"/>
  <c r="BL453" i="25" s="1"/>
  <c r="BP445" i="25"/>
  <c r="BJ445" i="25" s="1"/>
  <c r="BK445" i="25" s="1"/>
  <c r="BL445" i="25" s="1"/>
  <c r="BP437" i="25"/>
  <c r="BJ437" i="25" s="1"/>
  <c r="BK437" i="25" s="1"/>
  <c r="BL437" i="25" s="1"/>
  <c r="BP429" i="25"/>
  <c r="BJ429" i="25" s="1"/>
  <c r="BK429" i="25" s="1"/>
  <c r="BL429" i="25" s="1"/>
  <c r="BP421" i="25"/>
  <c r="BJ421" i="25" s="1"/>
  <c r="BK421" i="25" s="1"/>
  <c r="BL421" i="25" s="1"/>
  <c r="BP413" i="25"/>
  <c r="BJ413" i="25" s="1"/>
  <c r="BK413" i="25" s="1"/>
  <c r="BL413" i="25" s="1"/>
  <c r="BP405" i="25"/>
  <c r="BJ405" i="25" s="1"/>
  <c r="BK405" i="25" s="1"/>
  <c r="BL405" i="25" s="1"/>
  <c r="BG457" i="25"/>
  <c r="BG436" i="25"/>
  <c r="BC416" i="25"/>
  <c r="AU438" i="25"/>
  <c r="AX438" i="25" s="1"/>
  <c r="AY438" i="25" s="1"/>
  <c r="AU406" i="25"/>
  <c r="AX406" i="25" s="1"/>
  <c r="AY406" i="25" s="1"/>
  <c r="AT476" i="25"/>
  <c r="AV476" i="25" s="1"/>
  <c r="AW476" i="25" s="1"/>
  <c r="AZ476" i="25" s="1"/>
  <c r="AT463" i="25"/>
  <c r="AV463" i="25" s="1"/>
  <c r="AW463" i="25" s="1"/>
  <c r="AZ463" i="25" s="1"/>
  <c r="AV416" i="25"/>
  <c r="AW416" i="25" s="1"/>
  <c r="AZ416" i="25" s="1"/>
  <c r="BG456" i="25"/>
  <c r="AU437" i="25"/>
  <c r="AX437" i="25" s="1"/>
  <c r="AY437" i="25" s="1"/>
  <c r="AU405" i="25"/>
  <c r="AX405" i="25" s="1"/>
  <c r="AY405" i="25" s="1"/>
  <c r="AT462" i="25"/>
  <c r="AV462" i="25" s="1"/>
  <c r="AW462" i="25" s="1"/>
  <c r="AZ462" i="25" s="1"/>
  <c r="BC424" i="25"/>
  <c r="AU466" i="25"/>
  <c r="AX466" i="25" s="1"/>
  <c r="AY466" i="25" s="1"/>
  <c r="AU451" i="25"/>
  <c r="AX451" i="25" s="1"/>
  <c r="AY451" i="25" s="1"/>
  <c r="AU404" i="25"/>
  <c r="AX404" i="25" s="1"/>
  <c r="AY404" i="25" s="1"/>
  <c r="AT461" i="25"/>
  <c r="AV461" i="25" s="1"/>
  <c r="AW461" i="25" s="1"/>
  <c r="AZ461" i="25" s="1"/>
  <c r="BP480" i="25"/>
  <c r="BJ480" i="25" s="1"/>
  <c r="BK480" i="25" s="1"/>
  <c r="BL480" i="25" s="1"/>
  <c r="BP472" i="25"/>
  <c r="BJ472" i="25" s="1"/>
  <c r="BK472" i="25" s="1"/>
  <c r="BL472" i="25" s="1"/>
  <c r="BP464" i="25"/>
  <c r="BJ464" i="25" s="1"/>
  <c r="BK464" i="25" s="1"/>
  <c r="BL464" i="25" s="1"/>
  <c r="BP457" i="25"/>
  <c r="BJ457" i="25" s="1"/>
  <c r="BK457" i="25" s="1"/>
  <c r="BL457" i="25" s="1"/>
  <c r="BP449" i="25"/>
  <c r="BJ449" i="25" s="1"/>
  <c r="BK449" i="25" s="1"/>
  <c r="BL449" i="25" s="1"/>
  <c r="BP441" i="25"/>
  <c r="BJ441" i="25" s="1"/>
  <c r="BK441" i="25" s="1"/>
  <c r="BL441" i="25" s="1"/>
  <c r="BP433" i="25"/>
  <c r="BJ433" i="25" s="1"/>
  <c r="BK433" i="25" s="1"/>
  <c r="BL433" i="25" s="1"/>
  <c r="BP425" i="25"/>
  <c r="BJ425" i="25" s="1"/>
  <c r="BK425" i="25" s="1"/>
  <c r="BL425" i="25" s="1"/>
  <c r="BP417" i="25"/>
  <c r="BJ417" i="25" s="1"/>
  <c r="BK417" i="25" s="1"/>
  <c r="BL417" i="25" s="1"/>
  <c r="BP409" i="25"/>
  <c r="BJ409" i="25" s="1"/>
  <c r="BK409" i="25" s="1"/>
  <c r="BL409" i="25" s="1"/>
  <c r="BG463" i="25"/>
  <c r="BG433" i="25"/>
  <c r="AU446" i="25"/>
  <c r="AX446" i="25" s="1"/>
  <c r="AY446" i="25" s="1"/>
  <c r="AU435" i="25"/>
  <c r="AX435" i="25" s="1"/>
  <c r="AY435" i="25" s="1"/>
  <c r="AT471" i="25"/>
  <c r="AV471" i="25" s="1"/>
  <c r="AW471" i="25" s="1"/>
  <c r="AZ471" i="25" s="1"/>
  <c r="AV445" i="25"/>
  <c r="AW445" i="25" s="1"/>
  <c r="AZ445" i="25" s="1"/>
  <c r="BG471" i="25"/>
  <c r="BG432" i="25"/>
  <c r="AU445" i="25"/>
  <c r="AX445" i="25" s="1"/>
  <c r="AY445" i="25" s="1"/>
  <c r="AV469" i="25"/>
  <c r="AW469" i="25" s="1"/>
  <c r="AZ469" i="25" s="1"/>
  <c r="BC469" i="25"/>
  <c r="BG469" i="25"/>
  <c r="BC454" i="25"/>
  <c r="BG454" i="25"/>
  <c r="BC446" i="25"/>
  <c r="BG446" i="25"/>
  <c r="BC430" i="25"/>
  <c r="BG430" i="25"/>
  <c r="BC414" i="25"/>
  <c r="BG414" i="25"/>
  <c r="AR441" i="25"/>
  <c r="AV441" i="25" s="1"/>
  <c r="AW441" i="25" s="1"/>
  <c r="AZ441" i="25" s="1"/>
  <c r="AU441" i="25"/>
  <c r="AX441" i="25" s="1"/>
  <c r="AY441" i="25" s="1"/>
  <c r="AR417" i="25"/>
  <c r="AV417" i="25" s="1"/>
  <c r="AW417" i="25" s="1"/>
  <c r="AZ417" i="25" s="1"/>
  <c r="AU417" i="25"/>
  <c r="AX417" i="25" s="1"/>
  <c r="AY417" i="25" s="1"/>
  <c r="BG475" i="25"/>
  <c r="BC462" i="25"/>
  <c r="BG462" i="25"/>
  <c r="BC438" i="25"/>
  <c r="BG438" i="25"/>
  <c r="BC422" i="25"/>
  <c r="BG422" i="25"/>
  <c r="BC406" i="25"/>
  <c r="BG406" i="25"/>
  <c r="AR433" i="25"/>
  <c r="AV433" i="25" s="1"/>
  <c r="AW433" i="25" s="1"/>
  <c r="AZ433" i="25" s="1"/>
  <c r="AU433" i="25"/>
  <c r="AX433" i="25" s="1"/>
  <c r="AY433" i="25" s="1"/>
  <c r="AR425" i="25"/>
  <c r="AV425" i="25" s="1"/>
  <c r="AW425" i="25" s="1"/>
  <c r="AZ425" i="25" s="1"/>
  <c r="AU425" i="25"/>
  <c r="AX425" i="25" s="1"/>
  <c r="AY425" i="25" s="1"/>
  <c r="AR409" i="25"/>
  <c r="AV409" i="25" s="1"/>
  <c r="AW409" i="25" s="1"/>
  <c r="AZ409" i="25" s="1"/>
  <c r="AU409" i="25"/>
  <c r="AX409" i="25" s="1"/>
  <c r="AY409" i="25" s="1"/>
  <c r="BM475" i="25"/>
  <c r="BM467" i="25"/>
  <c r="BM460" i="25"/>
  <c r="BM452" i="25"/>
  <c r="BM444" i="25"/>
  <c r="BM436" i="25"/>
  <c r="BM428" i="25"/>
  <c r="BM420" i="25"/>
  <c r="BM412" i="25"/>
  <c r="BM404" i="25"/>
  <c r="AT478" i="25"/>
  <c r="AV478" i="25" s="1"/>
  <c r="AW478" i="25" s="1"/>
  <c r="AZ478" i="25" s="1"/>
  <c r="AU478" i="25"/>
  <c r="AX478" i="25" s="1"/>
  <c r="AY478" i="25" s="1"/>
  <c r="AT470" i="25"/>
  <c r="AV470" i="25" s="1"/>
  <c r="AW470" i="25" s="1"/>
  <c r="AZ470" i="25" s="1"/>
  <c r="AU470" i="25"/>
  <c r="AX470" i="25" s="1"/>
  <c r="AY470" i="25" s="1"/>
  <c r="AT455" i="25"/>
  <c r="AV455" i="25" s="1"/>
  <c r="AW455" i="25" s="1"/>
  <c r="AZ455" i="25" s="1"/>
  <c r="AU455" i="25"/>
  <c r="AX455" i="25" s="1"/>
  <c r="AY455" i="25" s="1"/>
  <c r="AT447" i="25"/>
  <c r="AV447" i="25" s="1"/>
  <c r="AW447" i="25" s="1"/>
  <c r="AZ447" i="25" s="1"/>
  <c r="AU447" i="25"/>
  <c r="AX447" i="25" s="1"/>
  <c r="AY447" i="25" s="1"/>
  <c r="AT439" i="25"/>
  <c r="AV439" i="25" s="1"/>
  <c r="AW439" i="25" s="1"/>
  <c r="AZ439" i="25" s="1"/>
  <c r="AU439" i="25"/>
  <c r="AX439" i="25" s="1"/>
  <c r="AY439" i="25" s="1"/>
  <c r="AT431" i="25"/>
  <c r="AV431" i="25" s="1"/>
  <c r="AW431" i="25" s="1"/>
  <c r="AZ431" i="25" s="1"/>
  <c r="AU431" i="25"/>
  <c r="AX431" i="25" s="1"/>
  <c r="AY431" i="25" s="1"/>
  <c r="AT423" i="25"/>
  <c r="AV423" i="25" s="1"/>
  <c r="AW423" i="25" s="1"/>
  <c r="AZ423" i="25" s="1"/>
  <c r="AU423" i="25"/>
  <c r="AX423" i="25" s="1"/>
  <c r="AY423" i="25" s="1"/>
  <c r="AT415" i="25"/>
  <c r="AV415" i="25" s="1"/>
  <c r="AW415" i="25" s="1"/>
  <c r="AZ415" i="25" s="1"/>
  <c r="AU415" i="25"/>
  <c r="AX415" i="25" s="1"/>
  <c r="AY415" i="25" s="1"/>
  <c r="AT407" i="25"/>
  <c r="AV407" i="25" s="1"/>
  <c r="AW407" i="25" s="1"/>
  <c r="AZ407" i="25" s="1"/>
  <c r="AU407" i="25"/>
  <c r="AX407" i="25" s="1"/>
  <c r="AY407" i="25" s="1"/>
  <c r="BG444" i="25"/>
  <c r="BG452" i="25"/>
  <c r="AV474" i="25"/>
  <c r="AW474" i="25" s="1"/>
  <c r="AZ474" i="25" s="1"/>
  <c r="AV466" i="25"/>
  <c r="AW466" i="25" s="1"/>
  <c r="AZ466" i="25" s="1"/>
  <c r="AV459" i="25"/>
  <c r="AW459" i="25" s="1"/>
  <c r="AZ459" i="25" s="1"/>
  <c r="AV451" i="25"/>
  <c r="AW451" i="25" s="1"/>
  <c r="AZ451" i="25" s="1"/>
  <c r="BG477" i="25"/>
  <c r="BG460" i="25"/>
  <c r="AU480" i="25"/>
  <c r="AX480" i="25" s="1"/>
  <c r="AY480" i="25" s="1"/>
  <c r="AU472" i="25"/>
  <c r="AX472" i="25" s="1"/>
  <c r="AY472" i="25" s="1"/>
  <c r="AU464" i="25"/>
  <c r="AX464" i="25" s="1"/>
  <c r="AY464" i="25" s="1"/>
  <c r="AU457" i="25"/>
  <c r="AX457" i="25" s="1"/>
  <c r="AY457" i="25" s="1"/>
  <c r="AU449" i="25"/>
  <c r="AX449" i="25" s="1"/>
  <c r="AY449" i="25" s="1"/>
  <c r="BB333" i="25" l="1"/>
  <c r="J93" i="92"/>
  <c r="K93" i="92"/>
  <c r="L93" i="92"/>
  <c r="I93" i="92"/>
  <c r="BN7" i="25" l="1"/>
  <c r="BN8" i="25"/>
  <c r="BN9" i="25"/>
  <c r="BN10" i="25"/>
  <c r="BN11" i="25"/>
  <c r="BN12" i="25"/>
  <c r="BN13" i="25"/>
  <c r="BN14" i="25"/>
  <c r="BN15" i="25"/>
  <c r="BN16" i="25"/>
  <c r="BN17" i="25"/>
  <c r="BN18" i="25"/>
  <c r="BN19" i="25"/>
  <c r="BN20" i="25"/>
  <c r="BN21" i="25"/>
  <c r="BN22" i="25"/>
  <c r="BN23" i="25"/>
  <c r="BN24" i="25"/>
  <c r="BN25" i="25"/>
  <c r="BN26" i="25"/>
  <c r="BN27" i="25"/>
  <c r="BN28" i="25"/>
  <c r="BN29" i="25"/>
  <c r="BN30" i="25"/>
  <c r="BN31" i="25"/>
  <c r="BN32" i="25"/>
  <c r="BN33" i="25"/>
  <c r="BN34" i="25"/>
  <c r="BN35" i="25"/>
  <c r="BN36" i="25"/>
  <c r="BN37" i="25"/>
  <c r="BN38" i="25"/>
  <c r="BN39" i="25"/>
  <c r="BN40" i="25"/>
  <c r="BN41" i="25"/>
  <c r="BN42" i="25"/>
  <c r="BN43" i="25"/>
  <c r="BN44" i="25"/>
  <c r="BN45" i="25"/>
  <c r="BN46" i="25"/>
  <c r="BN47" i="25"/>
  <c r="BN48" i="25"/>
  <c r="BN49" i="25"/>
  <c r="BN50" i="25"/>
  <c r="BN51" i="25"/>
  <c r="BN52" i="25"/>
  <c r="BN53" i="25"/>
  <c r="BN54" i="25"/>
  <c r="BN55" i="25"/>
  <c r="BN56" i="25"/>
  <c r="BN57" i="25"/>
  <c r="BN58" i="25"/>
  <c r="BN59" i="25"/>
  <c r="BN60" i="25"/>
  <c r="BN61" i="25"/>
  <c r="BN62" i="25"/>
  <c r="BN63" i="25"/>
  <c r="BN64" i="25"/>
  <c r="BN65" i="25"/>
  <c r="BN66" i="25"/>
  <c r="BN67" i="25"/>
  <c r="BN68" i="25"/>
  <c r="BN69" i="25"/>
  <c r="BN70" i="25"/>
  <c r="BN71" i="25"/>
  <c r="BN72" i="25"/>
  <c r="BN73" i="25"/>
  <c r="BN74" i="25"/>
  <c r="BN75" i="25"/>
  <c r="BN76" i="25"/>
  <c r="BN77" i="25"/>
  <c r="BN78" i="25"/>
  <c r="BN79" i="25"/>
  <c r="BN80" i="25"/>
  <c r="BN81" i="25"/>
  <c r="BN82" i="25"/>
  <c r="BN83" i="25"/>
  <c r="BN84" i="25"/>
  <c r="BN85" i="25"/>
  <c r="BN86" i="25"/>
  <c r="BN87" i="25"/>
  <c r="BN88" i="25"/>
  <c r="BN89" i="25"/>
  <c r="BN90" i="25"/>
  <c r="BN91" i="25"/>
  <c r="BN92" i="25"/>
  <c r="BN93" i="25"/>
  <c r="BN94" i="25"/>
  <c r="BN95" i="25"/>
  <c r="BN96" i="25"/>
  <c r="BN97" i="25"/>
  <c r="BN98" i="25"/>
  <c r="BN99" i="25"/>
  <c r="BN100" i="25"/>
  <c r="BN101" i="25"/>
  <c r="BN102" i="25"/>
  <c r="BN103" i="25"/>
  <c r="BN104" i="25"/>
  <c r="BN105" i="25"/>
  <c r="BN106" i="25"/>
  <c r="BN107" i="25"/>
  <c r="BN108" i="25"/>
  <c r="BN109" i="25"/>
  <c r="BN110" i="25"/>
  <c r="BN111" i="25"/>
  <c r="BN112" i="25"/>
  <c r="BN113" i="25"/>
  <c r="BN114" i="25"/>
  <c r="BN115" i="25"/>
  <c r="BN116" i="25"/>
  <c r="BN117" i="25"/>
  <c r="BN118" i="25"/>
  <c r="BN119" i="25"/>
  <c r="BN120" i="25"/>
  <c r="BN121" i="25"/>
  <c r="BN122" i="25"/>
  <c r="BN123" i="25"/>
  <c r="BN124" i="25"/>
  <c r="BN125" i="25"/>
  <c r="BN126" i="25"/>
  <c r="BN127" i="25"/>
  <c r="BN128" i="25"/>
  <c r="BN129" i="25"/>
  <c r="BN130" i="25"/>
  <c r="BN131" i="25"/>
  <c r="BN132" i="25"/>
  <c r="BN133" i="25"/>
  <c r="BN134" i="25"/>
  <c r="BN135" i="25"/>
  <c r="BN136" i="25"/>
  <c r="BN137" i="25"/>
  <c r="BN138" i="25"/>
  <c r="BN139" i="25"/>
  <c r="BN140" i="25"/>
  <c r="BN141" i="25"/>
  <c r="BN142" i="25"/>
  <c r="BN143" i="25"/>
  <c r="BN144" i="25"/>
  <c r="BN145" i="25"/>
  <c r="BN146" i="25"/>
  <c r="BN147" i="25"/>
  <c r="BN148" i="25"/>
  <c r="BN149" i="25"/>
  <c r="BN150" i="25"/>
  <c r="BN151" i="25"/>
  <c r="BN152" i="25"/>
  <c r="BN153" i="25"/>
  <c r="BN154" i="25"/>
  <c r="BN155" i="25"/>
  <c r="BN156" i="25"/>
  <c r="BN157" i="25"/>
  <c r="BN158" i="25"/>
  <c r="BN159" i="25"/>
  <c r="BN160" i="25"/>
  <c r="BN161" i="25"/>
  <c r="BN162" i="25"/>
  <c r="BN163" i="25"/>
  <c r="BN164" i="25"/>
  <c r="BN165" i="25"/>
  <c r="BN166" i="25"/>
  <c r="BN167" i="25"/>
  <c r="BN168" i="25"/>
  <c r="BN169" i="25"/>
  <c r="BN170" i="25"/>
  <c r="BN171" i="25"/>
  <c r="BN172" i="25"/>
  <c r="BN173" i="25"/>
  <c r="BN174" i="25"/>
  <c r="BN175" i="25"/>
  <c r="BN176" i="25"/>
  <c r="BN177" i="25"/>
  <c r="BN178" i="25"/>
  <c r="BN179" i="25"/>
  <c r="BN180" i="25"/>
  <c r="BN181" i="25"/>
  <c r="BN182" i="25"/>
  <c r="BN183" i="25"/>
  <c r="BN184" i="25"/>
  <c r="BN185" i="25"/>
  <c r="BN186" i="25"/>
  <c r="BN187" i="25"/>
  <c r="BN188" i="25"/>
  <c r="BN189" i="25"/>
  <c r="BN190" i="25"/>
  <c r="BN191" i="25"/>
  <c r="BN192" i="25"/>
  <c r="BN193" i="25"/>
  <c r="BN194" i="25"/>
  <c r="BN195" i="25"/>
  <c r="BN196" i="25"/>
  <c r="BN197" i="25"/>
  <c r="BN198" i="25"/>
  <c r="BN199" i="25"/>
  <c r="BN200" i="25"/>
  <c r="BN201" i="25"/>
  <c r="BN202" i="25"/>
  <c r="BN203" i="25"/>
  <c r="BN204" i="25"/>
  <c r="BN205" i="25"/>
  <c r="BN206" i="25"/>
  <c r="BN207" i="25"/>
  <c r="BN208" i="25"/>
  <c r="BN209" i="25"/>
  <c r="BN210" i="25"/>
  <c r="BN211" i="25"/>
  <c r="BN212" i="25"/>
  <c r="BN213" i="25"/>
  <c r="BN214" i="25"/>
  <c r="BN215" i="25"/>
  <c r="BN216" i="25"/>
  <c r="BN217" i="25"/>
  <c r="BN218" i="25"/>
  <c r="BN219" i="25"/>
  <c r="BN220" i="25"/>
  <c r="BN221" i="25"/>
  <c r="BN222" i="25"/>
  <c r="BN223" i="25"/>
  <c r="BN224" i="25"/>
  <c r="BN225" i="25"/>
  <c r="BN226" i="25"/>
  <c r="BN227" i="25"/>
  <c r="BN228" i="25"/>
  <c r="BN229" i="25"/>
  <c r="BN230" i="25"/>
  <c r="BN231" i="25"/>
  <c r="BN232" i="25"/>
  <c r="BN233" i="25"/>
  <c r="BN234" i="25"/>
  <c r="BN236" i="25"/>
  <c r="BN235" i="25"/>
  <c r="BN241" i="25"/>
  <c r="BN237" i="25"/>
  <c r="BN238" i="25"/>
  <c r="BN239" i="25"/>
  <c r="BN240" i="25"/>
  <c r="BN242" i="25"/>
  <c r="BN243" i="25"/>
  <c r="BN244" i="25"/>
  <c r="BN245" i="25"/>
  <c r="BN246" i="25"/>
  <c r="BN247" i="25"/>
  <c r="BN248" i="25"/>
  <c r="BN249" i="25"/>
  <c r="BN250" i="25"/>
  <c r="BN251" i="25"/>
  <c r="BN252" i="25"/>
  <c r="BN253" i="25"/>
  <c r="BN254" i="25"/>
  <c r="BN255" i="25"/>
  <c r="BN256" i="25"/>
  <c r="BN257" i="25"/>
  <c r="BN258" i="25"/>
  <c r="BN259" i="25"/>
  <c r="BN260" i="25"/>
  <c r="BN261" i="25"/>
  <c r="BN262" i="25"/>
  <c r="BN263" i="25"/>
  <c r="BN264" i="25"/>
  <c r="BN265" i="25"/>
  <c r="BN266" i="25"/>
  <c r="BN267" i="25"/>
  <c r="BN268" i="25"/>
  <c r="BN269" i="25"/>
  <c r="BN270" i="25"/>
  <c r="BN271" i="25"/>
  <c r="BN272" i="25"/>
  <c r="BN273" i="25"/>
  <c r="BN274" i="25"/>
  <c r="BN275" i="25"/>
  <c r="BN276" i="25"/>
  <c r="BN277" i="25"/>
  <c r="BN278" i="25"/>
  <c r="BN279" i="25"/>
  <c r="BN280" i="25"/>
  <c r="BN281" i="25"/>
  <c r="BN282" i="25"/>
  <c r="BN283" i="25"/>
  <c r="BN284" i="25"/>
  <c r="BN285" i="25"/>
  <c r="BN286" i="25"/>
  <c r="BN287" i="25"/>
  <c r="BN288" i="25"/>
  <c r="BN289" i="25"/>
  <c r="BN290" i="25"/>
  <c r="BN291" i="25"/>
  <c r="BN292" i="25"/>
  <c r="BN293" i="25"/>
  <c r="BN294" i="25"/>
  <c r="BN295" i="25"/>
  <c r="BN296" i="25"/>
  <c r="BN297" i="25"/>
  <c r="BN298" i="25"/>
  <c r="BN299" i="25"/>
  <c r="BN300" i="25"/>
  <c r="BN301" i="25"/>
  <c r="BN302" i="25"/>
  <c r="BN303" i="25"/>
  <c r="BN304" i="25"/>
  <c r="BN305" i="25"/>
  <c r="BN306" i="25"/>
  <c r="BN307" i="25"/>
  <c r="BN308" i="25"/>
  <c r="BN309" i="25"/>
  <c r="BN310" i="25"/>
  <c r="BN311" i="25"/>
  <c r="BN312" i="25"/>
  <c r="BN313" i="25"/>
  <c r="BN314" i="25"/>
  <c r="BN315" i="25"/>
  <c r="BN316" i="25"/>
  <c r="BN317" i="25"/>
  <c r="BN318" i="25"/>
  <c r="BN319" i="25"/>
  <c r="BN320" i="25"/>
  <c r="BN321" i="25"/>
  <c r="BN322" i="25"/>
  <c r="BN323" i="25"/>
  <c r="BN324" i="25"/>
  <c r="BN325" i="25"/>
  <c r="BN326" i="25"/>
  <c r="BN327" i="25"/>
  <c r="BN328" i="25"/>
  <c r="BN329" i="25"/>
  <c r="BN330" i="25"/>
  <c r="BN331" i="25"/>
  <c r="BN332" i="25"/>
  <c r="BN333" i="25"/>
  <c r="BN334" i="25"/>
  <c r="BN335" i="25"/>
  <c r="BN336" i="25"/>
  <c r="BN337" i="25"/>
  <c r="BN338" i="25"/>
  <c r="BN339" i="25"/>
  <c r="BN340" i="25"/>
  <c r="BN341" i="25"/>
  <c r="BN342" i="25"/>
  <c r="BN343" i="25"/>
  <c r="BN344" i="25"/>
  <c r="BN345" i="25"/>
  <c r="BN346" i="25"/>
  <c r="BN347" i="25"/>
  <c r="BN348" i="25"/>
  <c r="BN349" i="25"/>
  <c r="BN350" i="25"/>
  <c r="BN351" i="25"/>
  <c r="BN352" i="25"/>
  <c r="BN353" i="25"/>
  <c r="BN354" i="25"/>
  <c r="BN355" i="25"/>
  <c r="BN356" i="25"/>
  <c r="BN357" i="25"/>
  <c r="BN358" i="25"/>
  <c r="BN359" i="25"/>
  <c r="BN360" i="25"/>
  <c r="BN361" i="25"/>
  <c r="BN362" i="25"/>
  <c r="BN363" i="25"/>
  <c r="BN364" i="25"/>
  <c r="BN365" i="25"/>
  <c r="BN366" i="25"/>
  <c r="BN367" i="25"/>
  <c r="BN368" i="25"/>
  <c r="BN369" i="25"/>
  <c r="BN370" i="25"/>
  <c r="BN371" i="25"/>
  <c r="BN372" i="25"/>
  <c r="BN373" i="25"/>
  <c r="BN374" i="25"/>
  <c r="BN375" i="25"/>
  <c r="BN376" i="25"/>
  <c r="BN377" i="25"/>
  <c r="BN378" i="25"/>
  <c r="BN379" i="25"/>
  <c r="BN380" i="25"/>
  <c r="BN381" i="25"/>
  <c r="BN382" i="25"/>
  <c r="BN383" i="25"/>
  <c r="BN384" i="25"/>
  <c r="BN385" i="25"/>
  <c r="BN386" i="25"/>
  <c r="BN387" i="25"/>
  <c r="BN388" i="25"/>
  <c r="BN389" i="25"/>
  <c r="BN390" i="25"/>
  <c r="BN391" i="25"/>
  <c r="BN392" i="25"/>
  <c r="BN393" i="25"/>
  <c r="BN394" i="25"/>
  <c r="BN395" i="25"/>
  <c r="BN396" i="25"/>
  <c r="BN397" i="25"/>
  <c r="BN398" i="25"/>
  <c r="BN399" i="25"/>
  <c r="BN400" i="25"/>
  <c r="BN401" i="25"/>
  <c r="BB7" i="25"/>
  <c r="BB8" i="25"/>
  <c r="BB9" i="25"/>
  <c r="BB10" i="25"/>
  <c r="BB11" i="25"/>
  <c r="BB12" i="25"/>
  <c r="BB13" i="25"/>
  <c r="BB14" i="25"/>
  <c r="BB15" i="25"/>
  <c r="BB16" i="25"/>
  <c r="BB17" i="25"/>
  <c r="BB18" i="25"/>
  <c r="BB19" i="25"/>
  <c r="BB20" i="25"/>
  <c r="BB21" i="25"/>
  <c r="BB22" i="25"/>
  <c r="BB23" i="25"/>
  <c r="BB24" i="25"/>
  <c r="BB25" i="25"/>
  <c r="BB26" i="25"/>
  <c r="BB27" i="25"/>
  <c r="BB28" i="25"/>
  <c r="BB29" i="25"/>
  <c r="BB30" i="25"/>
  <c r="BB31" i="25"/>
  <c r="BB32" i="25"/>
  <c r="BB33" i="25"/>
  <c r="BB34" i="25"/>
  <c r="BB35" i="25"/>
  <c r="BB36" i="25"/>
  <c r="BB37" i="25"/>
  <c r="BB38" i="25"/>
  <c r="BB39" i="25"/>
  <c r="BB40" i="25"/>
  <c r="BB41" i="25"/>
  <c r="BB42" i="25"/>
  <c r="BB43" i="25"/>
  <c r="BB44" i="25"/>
  <c r="BB45" i="25"/>
  <c r="BB46" i="25"/>
  <c r="BB47" i="25"/>
  <c r="BB48" i="25"/>
  <c r="BB49" i="25"/>
  <c r="BB50" i="25"/>
  <c r="BB51" i="25"/>
  <c r="BB52" i="25"/>
  <c r="BB53" i="25"/>
  <c r="BB54" i="25"/>
  <c r="BB55" i="25"/>
  <c r="BB56" i="25"/>
  <c r="BB57" i="25"/>
  <c r="BB58" i="25"/>
  <c r="BB59" i="25"/>
  <c r="BB60" i="25"/>
  <c r="BB61" i="25"/>
  <c r="BB62" i="25"/>
  <c r="BB63" i="25"/>
  <c r="BB64" i="25"/>
  <c r="BB65" i="25"/>
  <c r="BB66" i="25"/>
  <c r="BB67" i="25"/>
  <c r="BB68" i="25"/>
  <c r="BB69" i="25"/>
  <c r="BB70" i="25"/>
  <c r="BB71" i="25"/>
  <c r="BB72" i="25"/>
  <c r="BB73" i="25"/>
  <c r="BB74" i="25"/>
  <c r="BB75" i="25"/>
  <c r="BB76" i="25"/>
  <c r="BB77" i="25"/>
  <c r="BB78" i="25"/>
  <c r="BB79" i="25"/>
  <c r="BB80" i="25"/>
  <c r="BB81" i="25"/>
  <c r="BB82" i="25"/>
  <c r="BB83" i="25"/>
  <c r="BB84" i="25"/>
  <c r="BB85" i="25"/>
  <c r="BB86" i="25"/>
  <c r="BB87" i="25"/>
  <c r="BB88" i="25"/>
  <c r="BB89" i="25"/>
  <c r="BB90" i="25"/>
  <c r="BB91" i="25"/>
  <c r="BB92" i="25"/>
  <c r="BB93" i="25"/>
  <c r="BB94" i="25"/>
  <c r="BB95" i="25"/>
  <c r="BB96" i="25"/>
  <c r="BB97" i="25"/>
  <c r="BB98" i="25"/>
  <c r="BB99" i="25"/>
  <c r="BB100" i="25"/>
  <c r="BB101" i="25"/>
  <c r="BB102" i="25"/>
  <c r="BB103" i="25"/>
  <c r="BB104" i="25"/>
  <c r="BB105" i="25"/>
  <c r="BB106" i="25"/>
  <c r="BB107" i="25"/>
  <c r="BB108" i="25"/>
  <c r="BB109" i="25"/>
  <c r="BB110" i="25"/>
  <c r="BB111" i="25"/>
  <c r="BB112" i="25"/>
  <c r="BB113" i="25"/>
  <c r="BB114" i="25"/>
  <c r="BB115" i="25"/>
  <c r="BB116" i="25"/>
  <c r="BB117" i="25"/>
  <c r="BB118" i="25"/>
  <c r="BB119" i="25"/>
  <c r="BB120" i="25"/>
  <c r="BB121" i="25"/>
  <c r="BB122" i="25"/>
  <c r="BB123" i="25"/>
  <c r="BB124" i="25"/>
  <c r="BB125" i="25"/>
  <c r="BB126" i="25"/>
  <c r="BB127" i="25"/>
  <c r="BB128" i="25"/>
  <c r="BB129" i="25"/>
  <c r="BB130" i="25"/>
  <c r="BB131" i="25"/>
  <c r="BB132" i="25"/>
  <c r="BB133" i="25"/>
  <c r="BB134" i="25"/>
  <c r="BB135" i="25"/>
  <c r="BB136" i="25"/>
  <c r="BB137" i="25"/>
  <c r="BB138" i="25"/>
  <c r="BB139" i="25"/>
  <c r="BB140" i="25"/>
  <c r="BB141" i="25"/>
  <c r="BB142" i="25"/>
  <c r="BB143" i="25"/>
  <c r="BB144" i="25"/>
  <c r="BB145" i="25"/>
  <c r="BB146" i="25"/>
  <c r="BB147" i="25"/>
  <c r="BB148" i="25"/>
  <c r="BB149" i="25"/>
  <c r="BB150" i="25"/>
  <c r="BB151" i="25"/>
  <c r="BB152" i="25"/>
  <c r="BB153" i="25"/>
  <c r="BB154" i="25"/>
  <c r="BB155" i="25"/>
  <c r="BB156" i="25"/>
  <c r="BB157" i="25"/>
  <c r="BB158" i="25"/>
  <c r="BB159" i="25"/>
  <c r="BB160" i="25"/>
  <c r="BB161" i="25"/>
  <c r="BB162" i="25"/>
  <c r="BB163" i="25"/>
  <c r="BB164" i="25"/>
  <c r="BB165" i="25"/>
  <c r="BB166" i="25"/>
  <c r="BB167" i="25"/>
  <c r="BB168" i="25"/>
  <c r="BB169" i="25"/>
  <c r="BB170" i="25"/>
  <c r="BB171" i="25"/>
  <c r="BB172" i="25"/>
  <c r="BB173" i="25"/>
  <c r="BB174" i="25"/>
  <c r="BB175" i="25"/>
  <c r="BB176" i="25"/>
  <c r="BB177" i="25"/>
  <c r="BB178" i="25"/>
  <c r="BB179" i="25"/>
  <c r="BB180" i="25"/>
  <c r="BB181" i="25"/>
  <c r="BB182" i="25"/>
  <c r="BB183" i="25"/>
  <c r="BB184" i="25"/>
  <c r="BB185" i="25"/>
  <c r="BB186" i="25"/>
  <c r="BB187" i="25"/>
  <c r="BB188" i="25"/>
  <c r="BB189" i="25"/>
  <c r="BB190" i="25"/>
  <c r="BB191" i="25"/>
  <c r="BB192" i="25"/>
  <c r="BB193" i="25"/>
  <c r="BB194" i="25"/>
  <c r="BB195" i="25"/>
  <c r="BB196" i="25"/>
  <c r="BB197" i="25"/>
  <c r="BB198" i="25"/>
  <c r="BB199" i="25"/>
  <c r="BB200" i="25"/>
  <c r="BB201" i="25"/>
  <c r="BB202" i="25"/>
  <c r="BB203" i="25"/>
  <c r="BB204" i="25"/>
  <c r="BB205" i="25"/>
  <c r="BB206" i="25"/>
  <c r="BB207" i="25"/>
  <c r="BB208" i="25"/>
  <c r="BB209" i="25"/>
  <c r="BB210" i="25"/>
  <c r="BB211" i="25"/>
  <c r="BB212" i="25"/>
  <c r="BB213" i="25"/>
  <c r="BB214" i="25"/>
  <c r="BB215" i="25"/>
  <c r="BB216" i="25"/>
  <c r="BB217" i="25"/>
  <c r="BB218" i="25"/>
  <c r="BB219" i="25"/>
  <c r="BB220" i="25"/>
  <c r="BB221" i="25"/>
  <c r="BB222" i="25"/>
  <c r="BB223" i="25"/>
  <c r="BB224" i="25"/>
  <c r="BB225" i="25"/>
  <c r="BB226" i="25"/>
  <c r="BB227" i="25"/>
  <c r="BB228" i="25"/>
  <c r="BB229" i="25"/>
  <c r="BB230" i="25"/>
  <c r="BB231" i="25"/>
  <c r="BB232" i="25"/>
  <c r="BB233" i="25"/>
  <c r="BB234" i="25"/>
  <c r="BB236" i="25"/>
  <c r="BB235" i="25"/>
  <c r="BB241" i="25"/>
  <c r="BB237" i="25"/>
  <c r="BB238" i="25"/>
  <c r="BB239" i="25"/>
  <c r="BB240" i="25"/>
  <c r="BB242" i="25"/>
  <c r="BB243" i="25"/>
  <c r="BB244" i="25"/>
  <c r="BB245" i="25"/>
  <c r="BB246" i="25"/>
  <c r="BB247" i="25"/>
  <c r="BB248" i="25"/>
  <c r="BB249" i="25"/>
  <c r="BB250" i="25"/>
  <c r="BB251" i="25"/>
  <c r="BB252" i="25"/>
  <c r="BB253" i="25"/>
  <c r="BB254" i="25"/>
  <c r="BB255" i="25"/>
  <c r="BB256" i="25"/>
  <c r="BB257" i="25"/>
  <c r="BB258" i="25"/>
  <c r="BB259" i="25"/>
  <c r="BB260" i="25"/>
  <c r="BB261" i="25"/>
  <c r="BB262" i="25"/>
  <c r="BB263" i="25"/>
  <c r="BB264" i="25"/>
  <c r="BB265" i="25"/>
  <c r="BB266" i="25"/>
  <c r="BB267" i="25"/>
  <c r="BB268" i="25"/>
  <c r="BB269" i="25"/>
  <c r="BB270" i="25"/>
  <c r="BB271" i="25"/>
  <c r="BB272" i="25"/>
  <c r="BB273" i="25"/>
  <c r="BB274" i="25"/>
  <c r="BB275" i="25"/>
  <c r="BB276" i="25"/>
  <c r="BB277" i="25"/>
  <c r="BB278" i="25"/>
  <c r="BB279" i="25"/>
  <c r="BB280" i="25"/>
  <c r="BB281" i="25"/>
  <c r="BB282" i="25"/>
  <c r="BB283" i="25"/>
  <c r="BB284" i="25"/>
  <c r="BB285" i="25"/>
  <c r="BB286" i="25"/>
  <c r="BB287" i="25"/>
  <c r="BB288" i="25"/>
  <c r="BB289" i="25"/>
  <c r="BB290" i="25"/>
  <c r="BB291" i="25"/>
  <c r="BB292" i="25"/>
  <c r="BB293" i="25"/>
  <c r="BB294" i="25"/>
  <c r="BB295" i="25"/>
  <c r="BB296" i="25"/>
  <c r="BB297" i="25"/>
  <c r="BB298" i="25"/>
  <c r="BB299" i="25"/>
  <c r="BB300" i="25"/>
  <c r="BB301" i="25"/>
  <c r="BB302" i="25"/>
  <c r="BB303" i="25"/>
  <c r="BB304" i="25"/>
  <c r="BB305" i="25"/>
  <c r="BB306" i="25"/>
  <c r="BB307" i="25"/>
  <c r="BB308" i="25"/>
  <c r="BB309" i="25"/>
  <c r="BB310" i="25"/>
  <c r="BB311" i="25"/>
  <c r="BB312" i="25"/>
  <c r="BB313" i="25"/>
  <c r="BB314" i="25"/>
  <c r="BB315" i="25"/>
  <c r="BB316" i="25"/>
  <c r="BB317" i="25"/>
  <c r="BB318" i="25"/>
  <c r="BB319" i="25"/>
  <c r="BB320" i="25"/>
  <c r="BB321" i="25"/>
  <c r="BB322" i="25"/>
  <c r="BB323" i="25"/>
  <c r="BB324" i="25"/>
  <c r="BB325" i="25"/>
  <c r="BB326" i="25"/>
  <c r="BB327" i="25"/>
  <c r="BB328" i="25"/>
  <c r="BB329" i="25"/>
  <c r="BB330" i="25"/>
  <c r="BB331" i="25"/>
  <c r="BB332" i="25"/>
  <c r="BB334" i="25"/>
  <c r="BB335" i="25"/>
  <c r="BB336" i="25"/>
  <c r="BB337" i="25"/>
  <c r="BB338" i="25"/>
  <c r="BB339" i="25"/>
  <c r="BB340" i="25"/>
  <c r="BB341" i="25"/>
  <c r="BB342" i="25"/>
  <c r="BB343" i="25"/>
  <c r="BB344" i="25"/>
  <c r="BB345" i="25"/>
  <c r="BB346" i="25"/>
  <c r="BB347" i="25"/>
  <c r="BB348" i="25"/>
  <c r="BB349" i="25"/>
  <c r="BB350" i="25"/>
  <c r="BB351" i="25"/>
  <c r="BB352" i="25"/>
  <c r="BB353" i="25"/>
  <c r="BB354" i="25"/>
  <c r="BB355" i="25"/>
  <c r="BB356" i="25"/>
  <c r="BB357" i="25"/>
  <c r="BB358" i="25"/>
  <c r="BB359" i="25"/>
  <c r="BB360" i="25"/>
  <c r="BB361" i="25"/>
  <c r="BB362" i="25"/>
  <c r="BB363" i="25"/>
  <c r="BB364" i="25"/>
  <c r="BB365" i="25"/>
  <c r="BB366" i="25"/>
  <c r="BB367" i="25"/>
  <c r="BB368" i="25"/>
  <c r="BB369" i="25"/>
  <c r="BB370" i="25"/>
  <c r="BB371" i="25"/>
  <c r="BB372" i="25"/>
  <c r="BB373" i="25"/>
  <c r="BB374" i="25"/>
  <c r="BB375" i="25"/>
  <c r="BB376" i="25"/>
  <c r="BB377" i="25"/>
  <c r="BB378" i="25"/>
  <c r="BB379" i="25"/>
  <c r="BB380" i="25"/>
  <c r="BB381" i="25"/>
  <c r="BB382" i="25"/>
  <c r="BB383" i="25"/>
  <c r="BB384" i="25"/>
  <c r="BB385" i="25"/>
  <c r="BB386" i="25"/>
  <c r="BB387" i="25"/>
  <c r="BB388" i="25"/>
  <c r="BB389" i="25"/>
  <c r="BB390" i="25"/>
  <c r="BB391" i="25"/>
  <c r="BB392" i="25"/>
  <c r="BB393" i="25"/>
  <c r="BB394" i="25"/>
  <c r="BB395" i="25"/>
  <c r="BB396" i="25"/>
  <c r="BB397" i="25"/>
  <c r="BB398" i="25"/>
  <c r="BB399" i="25"/>
  <c r="BB400" i="25"/>
  <c r="BB401" i="25"/>
  <c r="F29" i="89" l="1"/>
  <c r="F28" i="89"/>
  <c r="F31" i="89" s="1"/>
  <c r="F25" i="89"/>
  <c r="F24" i="89"/>
  <c r="F27" i="89" s="1"/>
  <c r="F21" i="89"/>
  <c r="F20" i="89"/>
  <c r="F23" i="89" s="1"/>
  <c r="F17" i="89"/>
  <c r="G223" i="25"/>
  <c r="G224" i="25"/>
  <c r="G225" i="25"/>
  <c r="G226" i="25"/>
  <c r="G227" i="25"/>
  <c r="G228" i="25"/>
  <c r="G229" i="25"/>
  <c r="G230" i="25"/>
  <c r="G231" i="25"/>
  <c r="G232" i="25"/>
  <c r="G233" i="25"/>
  <c r="G234" i="25"/>
  <c r="G236" i="25"/>
  <c r="G235" i="25"/>
  <c r="G241" i="25"/>
  <c r="G237" i="25"/>
  <c r="G238" i="25"/>
  <c r="G239" i="25"/>
  <c r="G240"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AR380" i="25"/>
  <c r="AR381" i="25"/>
  <c r="AR382" i="25"/>
  <c r="AR383" i="25"/>
  <c r="AR384" i="25"/>
  <c r="AR385" i="25"/>
  <c r="AR386" i="25"/>
  <c r="AR387" i="25"/>
  <c r="AR388" i="25"/>
  <c r="AR389" i="25"/>
  <c r="AR390" i="25"/>
  <c r="AR391" i="25"/>
  <c r="AR392" i="25"/>
  <c r="AR393" i="25"/>
  <c r="AR394" i="25"/>
  <c r="AR395" i="25"/>
  <c r="AR396" i="25"/>
  <c r="AR397" i="25"/>
  <c r="AR398" i="25"/>
  <c r="AR399" i="25"/>
  <c r="AR400" i="25"/>
  <c r="AR401" i="25"/>
  <c r="AS380" i="25"/>
  <c r="AT380" i="25" s="1"/>
  <c r="AS381" i="25"/>
  <c r="AT381" i="25" s="1"/>
  <c r="AS382" i="25"/>
  <c r="AS383" i="25"/>
  <c r="AS384" i="25"/>
  <c r="AT384" i="25" s="1"/>
  <c r="AS385" i="25"/>
  <c r="AS386" i="25"/>
  <c r="AT386" i="25" s="1"/>
  <c r="AS387" i="25"/>
  <c r="AT387" i="25" s="1"/>
  <c r="AS388" i="25"/>
  <c r="AT388" i="25" s="1"/>
  <c r="AS389" i="25"/>
  <c r="AT389" i="25" s="1"/>
  <c r="AS390" i="25"/>
  <c r="AS391" i="25"/>
  <c r="AT391" i="25" s="1"/>
  <c r="AS392" i="25"/>
  <c r="AT392" i="25" s="1"/>
  <c r="AS393" i="25"/>
  <c r="AS394" i="25"/>
  <c r="AT394" i="25" s="1"/>
  <c r="AS395" i="25"/>
  <c r="AT395" i="25" s="1"/>
  <c r="AS396" i="25"/>
  <c r="AT396" i="25" s="1"/>
  <c r="AS397" i="25"/>
  <c r="AT397" i="25" s="1"/>
  <c r="AS398" i="25"/>
  <c r="AS399" i="25"/>
  <c r="AS400" i="25"/>
  <c r="AT400" i="25" s="1"/>
  <c r="AS401" i="25"/>
  <c r="BA380" i="25"/>
  <c r="BA381" i="25"/>
  <c r="BA382" i="25"/>
  <c r="BA383" i="25"/>
  <c r="BA384" i="25"/>
  <c r="BA385" i="25"/>
  <c r="BA386" i="25"/>
  <c r="BA387" i="25"/>
  <c r="BA388" i="25"/>
  <c r="BA389" i="25"/>
  <c r="BA390" i="25"/>
  <c r="BA391" i="25"/>
  <c r="BA392" i="25"/>
  <c r="BA393" i="25"/>
  <c r="BA394" i="25"/>
  <c r="BA395" i="25"/>
  <c r="BA396" i="25"/>
  <c r="BA397" i="25"/>
  <c r="BA398" i="25"/>
  <c r="BA399" i="25"/>
  <c r="BA400" i="25"/>
  <c r="BA401" i="25"/>
  <c r="BC380" i="25"/>
  <c r="BC381" i="25"/>
  <c r="BC382" i="25"/>
  <c r="BC383" i="25"/>
  <c r="BC384" i="25"/>
  <c r="BG385" i="25"/>
  <c r="BG386" i="25"/>
  <c r="BC387" i="25"/>
  <c r="BC388" i="25"/>
  <c r="BC389" i="25"/>
  <c r="BC390" i="25"/>
  <c r="BG391" i="25"/>
  <c r="BC392" i="25"/>
  <c r="BC393" i="25"/>
  <c r="BG394" i="25"/>
  <c r="BC395" i="25"/>
  <c r="BC396" i="25"/>
  <c r="BC397" i="25"/>
  <c r="BC398" i="25"/>
  <c r="BC399" i="25"/>
  <c r="BC400" i="25"/>
  <c r="BG401" i="25"/>
  <c r="BC386" i="25"/>
  <c r="BD380" i="25"/>
  <c r="BD381" i="25"/>
  <c r="BD382" i="25"/>
  <c r="BD383" i="25"/>
  <c r="BD384" i="25"/>
  <c r="BD385" i="25"/>
  <c r="BD386" i="25"/>
  <c r="BD387" i="25"/>
  <c r="BD388" i="25"/>
  <c r="BD389" i="25"/>
  <c r="BD390" i="25"/>
  <c r="BD391" i="25"/>
  <c r="BD392" i="25"/>
  <c r="BD393" i="25"/>
  <c r="BD394" i="25"/>
  <c r="BD395" i="25"/>
  <c r="BD396" i="25"/>
  <c r="BD397" i="25"/>
  <c r="BD398" i="25"/>
  <c r="BD399" i="25"/>
  <c r="BD400" i="25"/>
  <c r="BD401" i="25"/>
  <c r="BE380" i="25"/>
  <c r="BF380" i="25" s="1"/>
  <c r="BE381" i="25"/>
  <c r="BF381" i="25" s="1"/>
  <c r="BE382" i="25"/>
  <c r="BF382" i="25" s="1"/>
  <c r="BE383" i="25"/>
  <c r="BF383" i="25" s="1"/>
  <c r="BE384" i="25"/>
  <c r="BF384" i="25" s="1"/>
  <c r="BE385" i="25"/>
  <c r="BF385" i="25" s="1"/>
  <c r="BE386" i="25"/>
  <c r="BF386" i="25" s="1"/>
  <c r="BE387" i="25"/>
  <c r="BF387" i="25" s="1"/>
  <c r="BE388" i="25"/>
  <c r="BF388" i="25" s="1"/>
  <c r="BE389" i="25"/>
  <c r="BF389" i="25" s="1"/>
  <c r="BE390" i="25"/>
  <c r="BF390" i="25" s="1"/>
  <c r="BE391" i="25"/>
  <c r="BF391" i="25" s="1"/>
  <c r="BE392" i="25"/>
  <c r="BF392" i="25" s="1"/>
  <c r="BE393" i="25"/>
  <c r="BF393" i="25" s="1"/>
  <c r="BE394" i="25"/>
  <c r="BF394" i="25" s="1"/>
  <c r="BE395" i="25"/>
  <c r="BF395" i="25" s="1"/>
  <c r="BE396" i="25"/>
  <c r="BF396" i="25" s="1"/>
  <c r="BE397" i="25"/>
  <c r="BF397" i="25" s="1"/>
  <c r="BE398" i="25"/>
  <c r="BF398" i="25" s="1"/>
  <c r="BE399" i="25"/>
  <c r="BF399" i="25" s="1"/>
  <c r="BE400" i="25"/>
  <c r="BF400" i="25" s="1"/>
  <c r="BE401" i="25"/>
  <c r="BF401" i="25" s="1"/>
  <c r="BH380" i="25"/>
  <c r="BH381" i="25"/>
  <c r="BH382" i="25"/>
  <c r="BH383" i="25"/>
  <c r="BH384" i="25"/>
  <c r="BH385" i="25"/>
  <c r="BH386" i="25"/>
  <c r="BH387" i="25"/>
  <c r="BH388" i="25"/>
  <c r="BH389" i="25"/>
  <c r="BH390" i="25"/>
  <c r="BH391" i="25"/>
  <c r="BH392" i="25"/>
  <c r="BH393" i="25"/>
  <c r="BH394" i="25"/>
  <c r="BH395" i="25"/>
  <c r="BH396" i="25"/>
  <c r="BH397" i="25"/>
  <c r="BH398" i="25"/>
  <c r="BH399" i="25"/>
  <c r="BH400" i="25"/>
  <c r="BH401" i="25"/>
  <c r="BI380" i="25"/>
  <c r="BI381" i="25"/>
  <c r="BI382" i="25"/>
  <c r="BI383" i="25"/>
  <c r="BI384" i="25"/>
  <c r="BI385" i="25"/>
  <c r="BI386" i="25"/>
  <c r="BI387" i="25"/>
  <c r="BI388" i="25"/>
  <c r="BI389" i="25"/>
  <c r="BI390" i="25"/>
  <c r="BI391" i="25"/>
  <c r="BI392" i="25"/>
  <c r="BI393" i="25"/>
  <c r="BI394" i="25"/>
  <c r="BI395" i="25"/>
  <c r="BI396" i="25"/>
  <c r="BI397" i="25"/>
  <c r="BI398" i="25"/>
  <c r="BI399" i="25"/>
  <c r="BI400" i="25"/>
  <c r="BI401" i="25"/>
  <c r="BO380" i="25"/>
  <c r="BO381" i="25"/>
  <c r="BO382" i="25"/>
  <c r="BO383" i="25"/>
  <c r="BO384" i="25"/>
  <c r="BO385" i="25"/>
  <c r="BO386" i="25"/>
  <c r="BO387" i="25"/>
  <c r="BO388" i="25"/>
  <c r="BO389" i="25"/>
  <c r="BO390" i="25"/>
  <c r="BO391" i="25"/>
  <c r="BO392" i="25"/>
  <c r="BO393" i="25"/>
  <c r="BO394" i="25"/>
  <c r="BO395" i="25"/>
  <c r="BO396" i="25"/>
  <c r="BO397" i="25"/>
  <c r="BO398" i="25"/>
  <c r="BO399" i="25"/>
  <c r="BO400" i="25"/>
  <c r="BO401" i="25"/>
  <c r="BQ380" i="25"/>
  <c r="BQ381" i="25"/>
  <c r="BQ382" i="25"/>
  <c r="BQ383" i="25"/>
  <c r="BQ384" i="25"/>
  <c r="BQ385" i="25"/>
  <c r="BQ386" i="25"/>
  <c r="BQ387" i="25"/>
  <c r="BQ388" i="25"/>
  <c r="BQ389" i="25"/>
  <c r="BQ390" i="25"/>
  <c r="BQ391" i="25"/>
  <c r="BQ392" i="25"/>
  <c r="BQ393" i="25"/>
  <c r="BQ394" i="25"/>
  <c r="BQ395" i="25"/>
  <c r="BQ396" i="25"/>
  <c r="BQ397" i="25"/>
  <c r="BQ398" i="25"/>
  <c r="BQ399" i="25"/>
  <c r="BQ400" i="25"/>
  <c r="BQ401" i="25"/>
  <c r="G32" i="89"/>
  <c r="BM393" i="25" l="1"/>
  <c r="BM400" i="25"/>
  <c r="BM392" i="25"/>
  <c r="BM384" i="25"/>
  <c r="BM386" i="25"/>
  <c r="BM398" i="25"/>
  <c r="BM390" i="25"/>
  <c r="BM382" i="25"/>
  <c r="BM397" i="25"/>
  <c r="BM389" i="25"/>
  <c r="BM381" i="25"/>
  <c r="BM395" i="25"/>
  <c r="BM387" i="25"/>
  <c r="BM394" i="25"/>
  <c r="AU384" i="25"/>
  <c r="AX384" i="25" s="1"/>
  <c r="AY384" i="25" s="1"/>
  <c r="AV388" i="25"/>
  <c r="AW388" i="25" s="1"/>
  <c r="AZ388" i="25" s="1"/>
  <c r="BP380" i="25"/>
  <c r="BJ380" i="25" s="1"/>
  <c r="BK380" i="25" s="1"/>
  <c r="BL380" i="25" s="1"/>
  <c r="BC391" i="25"/>
  <c r="AV380" i="25"/>
  <c r="AW380" i="25" s="1"/>
  <c r="AZ380" i="25" s="1"/>
  <c r="AU400" i="25"/>
  <c r="AX400" i="25" s="1"/>
  <c r="AY400" i="25" s="1"/>
  <c r="BP399" i="25"/>
  <c r="BJ399" i="25" s="1"/>
  <c r="BK399" i="25" s="1"/>
  <c r="BL399" i="25" s="1"/>
  <c r="BG397" i="25"/>
  <c r="AV395" i="25"/>
  <c r="AW395" i="25" s="1"/>
  <c r="AZ395" i="25" s="1"/>
  <c r="BP395" i="25"/>
  <c r="BJ395" i="25" s="1"/>
  <c r="BK395" i="25" s="1"/>
  <c r="BL395" i="25" s="1"/>
  <c r="BP387" i="25"/>
  <c r="BJ387" i="25" s="1"/>
  <c r="BK387" i="25" s="1"/>
  <c r="BL387" i="25" s="1"/>
  <c r="AU401" i="25"/>
  <c r="AX401" i="25" s="1"/>
  <c r="AY401" i="25" s="1"/>
  <c r="AU393" i="25"/>
  <c r="AX393" i="25" s="1"/>
  <c r="AY393" i="25" s="1"/>
  <c r="AU385" i="25"/>
  <c r="AX385" i="25" s="1"/>
  <c r="AY385" i="25" s="1"/>
  <c r="BG399" i="25"/>
  <c r="AU392" i="25"/>
  <c r="AX392" i="25" s="1"/>
  <c r="AY392" i="25" s="1"/>
  <c r="BP393" i="25"/>
  <c r="BJ393" i="25" s="1"/>
  <c r="BK393" i="25" s="1"/>
  <c r="BL393" i="25" s="1"/>
  <c r="BC401" i="25"/>
  <c r="BG381" i="25"/>
  <c r="BC385" i="25"/>
  <c r="AV396" i="25"/>
  <c r="AW396" i="25" s="1"/>
  <c r="AZ396" i="25" s="1"/>
  <c r="AU394" i="25"/>
  <c r="AX394" i="25" s="1"/>
  <c r="AY394" i="25" s="1"/>
  <c r="BP394" i="25"/>
  <c r="BJ394" i="25" s="1"/>
  <c r="BK394" i="25" s="1"/>
  <c r="BL394" i="25" s="1"/>
  <c r="BP386" i="25"/>
  <c r="BJ386" i="25" s="1"/>
  <c r="BK386" i="25" s="1"/>
  <c r="BL386" i="25" s="1"/>
  <c r="BP400" i="25"/>
  <c r="BJ400" i="25" s="1"/>
  <c r="BK400" i="25" s="1"/>
  <c r="BL400" i="25" s="1"/>
  <c r="BP392" i="25"/>
  <c r="BJ392" i="25" s="1"/>
  <c r="BK392" i="25" s="1"/>
  <c r="BL392" i="25" s="1"/>
  <c r="BP384" i="25"/>
  <c r="BJ384" i="25" s="1"/>
  <c r="BK384" i="25" s="1"/>
  <c r="BL384" i="25" s="1"/>
  <c r="AU399" i="25"/>
  <c r="AX399" i="25" s="1"/>
  <c r="AY399" i="25" s="1"/>
  <c r="AU391" i="25"/>
  <c r="AX391" i="25" s="1"/>
  <c r="AY391" i="25" s="1"/>
  <c r="AU383" i="25"/>
  <c r="AX383" i="25" s="1"/>
  <c r="AY383" i="25" s="1"/>
  <c r="BP401" i="25"/>
  <c r="BJ401" i="25" s="1"/>
  <c r="BK401" i="25" s="1"/>
  <c r="BL401" i="25" s="1"/>
  <c r="BP385" i="25"/>
  <c r="BJ385" i="25" s="1"/>
  <c r="BK385" i="25" s="1"/>
  <c r="BL385" i="25" s="1"/>
  <c r="BP391" i="25"/>
  <c r="BJ391" i="25" s="1"/>
  <c r="BK391" i="25" s="1"/>
  <c r="BL391" i="25" s="1"/>
  <c r="BP383" i="25"/>
  <c r="BJ383" i="25" s="1"/>
  <c r="BK383" i="25" s="1"/>
  <c r="BL383" i="25" s="1"/>
  <c r="BG383" i="25"/>
  <c r="AV391" i="25"/>
  <c r="AW391" i="25" s="1"/>
  <c r="AZ391" i="25" s="1"/>
  <c r="BP396" i="25"/>
  <c r="BJ396" i="25" s="1"/>
  <c r="BK396" i="25" s="1"/>
  <c r="BL396" i="25" s="1"/>
  <c r="BP388" i="25"/>
  <c r="BJ388" i="25" s="1"/>
  <c r="BK388" i="25" s="1"/>
  <c r="BL388" i="25" s="1"/>
  <c r="BC394" i="25"/>
  <c r="AV392" i="25"/>
  <c r="AW392" i="25" s="1"/>
  <c r="AZ392" i="25" s="1"/>
  <c r="BP398" i="25"/>
  <c r="BJ398" i="25" s="1"/>
  <c r="BK398" i="25" s="1"/>
  <c r="BL398" i="25" s="1"/>
  <c r="BP390" i="25"/>
  <c r="BJ390" i="25" s="1"/>
  <c r="BK390" i="25" s="1"/>
  <c r="BL390" i="25" s="1"/>
  <c r="BP382" i="25"/>
  <c r="BJ382" i="25" s="1"/>
  <c r="BK382" i="25" s="1"/>
  <c r="BL382" i="25" s="1"/>
  <c r="AT399" i="25"/>
  <c r="AV399" i="25" s="1"/>
  <c r="AW399" i="25" s="1"/>
  <c r="AZ399" i="25" s="1"/>
  <c r="AT383" i="25"/>
  <c r="AV383" i="25" s="1"/>
  <c r="AW383" i="25" s="1"/>
  <c r="AZ383" i="25" s="1"/>
  <c r="AU395" i="25"/>
  <c r="AX395" i="25" s="1"/>
  <c r="AY395" i="25" s="1"/>
  <c r="AU387" i="25"/>
  <c r="AX387" i="25" s="1"/>
  <c r="AY387" i="25" s="1"/>
  <c r="BP397" i="25"/>
  <c r="BJ397" i="25" s="1"/>
  <c r="BK397" i="25" s="1"/>
  <c r="BL397" i="25" s="1"/>
  <c r="BP389" i="25"/>
  <c r="BJ389" i="25" s="1"/>
  <c r="BK389" i="25" s="1"/>
  <c r="BL389" i="25" s="1"/>
  <c r="BP381" i="25"/>
  <c r="BJ381" i="25" s="1"/>
  <c r="BK381" i="25" s="1"/>
  <c r="BL381" i="25" s="1"/>
  <c r="BG393" i="25"/>
  <c r="AV397" i="25"/>
  <c r="AW397" i="25" s="1"/>
  <c r="AZ397" i="25" s="1"/>
  <c r="AV389" i="25"/>
  <c r="AW389" i="25" s="1"/>
  <c r="AZ389" i="25" s="1"/>
  <c r="AV381" i="25"/>
  <c r="AW381" i="25" s="1"/>
  <c r="AZ381" i="25" s="1"/>
  <c r="AU389" i="25"/>
  <c r="AX389" i="25" s="1"/>
  <c r="AY389" i="25" s="1"/>
  <c r="BM401" i="25"/>
  <c r="BM385" i="25"/>
  <c r="BG389" i="25"/>
  <c r="AU386" i="25"/>
  <c r="AX386" i="25" s="1"/>
  <c r="AY386" i="25" s="1"/>
  <c r="AV400" i="25"/>
  <c r="AW400" i="25" s="1"/>
  <c r="AZ400" i="25" s="1"/>
  <c r="AV384" i="25"/>
  <c r="AW384" i="25" s="1"/>
  <c r="AZ384" i="25" s="1"/>
  <c r="AU398" i="25"/>
  <c r="AX398" i="25" s="1"/>
  <c r="AY398" i="25" s="1"/>
  <c r="AU390" i="25"/>
  <c r="AX390" i="25" s="1"/>
  <c r="AY390" i="25" s="1"/>
  <c r="AU382" i="25"/>
  <c r="AX382" i="25" s="1"/>
  <c r="AY382" i="25" s="1"/>
  <c r="AU397" i="25"/>
  <c r="AX397" i="25" s="1"/>
  <c r="AY397" i="25" s="1"/>
  <c r="AU381" i="25"/>
  <c r="AX381" i="25" s="1"/>
  <c r="AY381" i="25" s="1"/>
  <c r="AV387" i="25"/>
  <c r="AW387" i="25" s="1"/>
  <c r="AZ387" i="25" s="1"/>
  <c r="AV394" i="25"/>
  <c r="AW394" i="25" s="1"/>
  <c r="AZ394" i="25" s="1"/>
  <c r="AV386" i="25"/>
  <c r="AW386" i="25" s="1"/>
  <c r="AZ386" i="25" s="1"/>
  <c r="BG396" i="25"/>
  <c r="BG388" i="25"/>
  <c r="BG380" i="25"/>
  <c r="AU396" i="25"/>
  <c r="AX396" i="25" s="1"/>
  <c r="AY396" i="25" s="1"/>
  <c r="AU388" i="25"/>
  <c r="AX388" i="25" s="1"/>
  <c r="AY388" i="25" s="1"/>
  <c r="AU380" i="25"/>
  <c r="AX380" i="25" s="1"/>
  <c r="AY380" i="25" s="1"/>
  <c r="BM399" i="25"/>
  <c r="BM391" i="25"/>
  <c r="BM383" i="25"/>
  <c r="BG395" i="25"/>
  <c r="BG387" i="25"/>
  <c r="AT401" i="25"/>
  <c r="AV401" i="25" s="1"/>
  <c r="AW401" i="25" s="1"/>
  <c r="AZ401" i="25" s="1"/>
  <c r="AT393" i="25"/>
  <c r="AV393" i="25" s="1"/>
  <c r="AW393" i="25" s="1"/>
  <c r="AZ393" i="25" s="1"/>
  <c r="AT385" i="25"/>
  <c r="AV385" i="25" s="1"/>
  <c r="AW385" i="25" s="1"/>
  <c r="AZ385" i="25" s="1"/>
  <c r="BM396" i="25"/>
  <c r="BM388" i="25"/>
  <c r="BM380" i="25"/>
  <c r="BG400" i="25"/>
  <c r="BG392" i="25"/>
  <c r="BG384" i="25"/>
  <c r="AT398" i="25"/>
  <c r="AV398" i="25" s="1"/>
  <c r="AW398" i="25" s="1"/>
  <c r="AZ398" i="25" s="1"/>
  <c r="AT390" i="25"/>
  <c r="AV390" i="25" s="1"/>
  <c r="AW390" i="25" s="1"/>
  <c r="AZ390" i="25" s="1"/>
  <c r="AT382" i="25"/>
  <c r="AV382" i="25" s="1"/>
  <c r="AW382" i="25" s="1"/>
  <c r="AZ382" i="25" s="1"/>
  <c r="BG398" i="25"/>
  <c r="BG390" i="25"/>
  <c r="BG382" i="25"/>
  <c r="BO7" i="25" l="1"/>
  <c r="BO8" i="25"/>
  <c r="BO9" i="25"/>
  <c r="BP9" i="25" s="1"/>
  <c r="BO10" i="25"/>
  <c r="BO11" i="25"/>
  <c r="BO12" i="25"/>
  <c r="BO13" i="25"/>
  <c r="BO14" i="25"/>
  <c r="BO15" i="25"/>
  <c r="BO16" i="25"/>
  <c r="BO17" i="25"/>
  <c r="BP17" i="25" s="1"/>
  <c r="BO18" i="25"/>
  <c r="BO19" i="25"/>
  <c r="BO20" i="25"/>
  <c r="BO21" i="25"/>
  <c r="BO22" i="25"/>
  <c r="BO23" i="25"/>
  <c r="BO24" i="25"/>
  <c r="BO25" i="25"/>
  <c r="BP25" i="25" s="1"/>
  <c r="BO26" i="25"/>
  <c r="BO27" i="25"/>
  <c r="BO28" i="25"/>
  <c r="BO29" i="25"/>
  <c r="BO30" i="25"/>
  <c r="BO31" i="25"/>
  <c r="BO32" i="25"/>
  <c r="BO33" i="25"/>
  <c r="BP33" i="25" s="1"/>
  <c r="BO34" i="25"/>
  <c r="BO35" i="25"/>
  <c r="BO36" i="25"/>
  <c r="BO37" i="25"/>
  <c r="BO38" i="25"/>
  <c r="BO39" i="25"/>
  <c r="BO40" i="25"/>
  <c r="BO41" i="25"/>
  <c r="BP41" i="25" s="1"/>
  <c r="BO42" i="25"/>
  <c r="BO43" i="25"/>
  <c r="BO44" i="25"/>
  <c r="BO45" i="25"/>
  <c r="BO46" i="25"/>
  <c r="BO47" i="25"/>
  <c r="BO48" i="25"/>
  <c r="BO49" i="25"/>
  <c r="BP49" i="25" s="1"/>
  <c r="BO50" i="25"/>
  <c r="BO51" i="25"/>
  <c r="BO52" i="25"/>
  <c r="BO53" i="25"/>
  <c r="BO54" i="25"/>
  <c r="BO55" i="25"/>
  <c r="BO56" i="25"/>
  <c r="BO57" i="25"/>
  <c r="BP57" i="25" s="1"/>
  <c r="BO58" i="25"/>
  <c r="BO59" i="25"/>
  <c r="BO60" i="25"/>
  <c r="BO61" i="25"/>
  <c r="BO62" i="25"/>
  <c r="BO63" i="25"/>
  <c r="BO64" i="25"/>
  <c r="BO65" i="25"/>
  <c r="BP65" i="25" s="1"/>
  <c r="BO66" i="25"/>
  <c r="BO67" i="25"/>
  <c r="BO68" i="25"/>
  <c r="BO69" i="25"/>
  <c r="BO70" i="25"/>
  <c r="BO71" i="25"/>
  <c r="BO72" i="25"/>
  <c r="BO73" i="25"/>
  <c r="BP73" i="25" s="1"/>
  <c r="BO74" i="25"/>
  <c r="BO75" i="25"/>
  <c r="BO76" i="25"/>
  <c r="BO77" i="25"/>
  <c r="BO78" i="25"/>
  <c r="BO79" i="25"/>
  <c r="BO80" i="25"/>
  <c r="BO81" i="25"/>
  <c r="BP81" i="25" s="1"/>
  <c r="BO82" i="25"/>
  <c r="BO83" i="25"/>
  <c r="BO84" i="25"/>
  <c r="BO85" i="25"/>
  <c r="BO86" i="25"/>
  <c r="BO87" i="25"/>
  <c r="BO88" i="25"/>
  <c r="BO89" i="25"/>
  <c r="BP89" i="25" s="1"/>
  <c r="BO90" i="25"/>
  <c r="BO91" i="25"/>
  <c r="BO92" i="25"/>
  <c r="BO93" i="25"/>
  <c r="BO94" i="25"/>
  <c r="BO95" i="25"/>
  <c r="BO96" i="25"/>
  <c r="BO97" i="25"/>
  <c r="BP97" i="25" s="1"/>
  <c r="BO98" i="25"/>
  <c r="BO99" i="25"/>
  <c r="BO100" i="25"/>
  <c r="BO101" i="25"/>
  <c r="BO102" i="25"/>
  <c r="BO103" i="25"/>
  <c r="BO104" i="25"/>
  <c r="BO105" i="25"/>
  <c r="BP105" i="25" s="1"/>
  <c r="BO106" i="25"/>
  <c r="BO107" i="25"/>
  <c r="BO108" i="25"/>
  <c r="BO109" i="25"/>
  <c r="BO110" i="25"/>
  <c r="BO111" i="25"/>
  <c r="BO112" i="25"/>
  <c r="BO113" i="25"/>
  <c r="BP113" i="25" s="1"/>
  <c r="BO114" i="25"/>
  <c r="BO115" i="25"/>
  <c r="BO116" i="25"/>
  <c r="BO117" i="25"/>
  <c r="BO118" i="25"/>
  <c r="BO119" i="25"/>
  <c r="BO120" i="25"/>
  <c r="BO121" i="25"/>
  <c r="BP121" i="25" s="1"/>
  <c r="BO122" i="25"/>
  <c r="BO123" i="25"/>
  <c r="BO124" i="25"/>
  <c r="BO125" i="25"/>
  <c r="BO126" i="25"/>
  <c r="BO127" i="25"/>
  <c r="BO128" i="25"/>
  <c r="BO129" i="25"/>
  <c r="BP129" i="25" s="1"/>
  <c r="BO130" i="25"/>
  <c r="BO131" i="25"/>
  <c r="BO132" i="25"/>
  <c r="BO133" i="25"/>
  <c r="BO134" i="25"/>
  <c r="BO135" i="25"/>
  <c r="BO136" i="25"/>
  <c r="BO137" i="25"/>
  <c r="BP137" i="25" s="1"/>
  <c r="BO138" i="25"/>
  <c r="BO139" i="25"/>
  <c r="BO140" i="25"/>
  <c r="BO141" i="25"/>
  <c r="BO142" i="25"/>
  <c r="BO143" i="25"/>
  <c r="BO144" i="25"/>
  <c r="BO145" i="25"/>
  <c r="BP145" i="25" s="1"/>
  <c r="BO146" i="25"/>
  <c r="BO147" i="25"/>
  <c r="BO148" i="25"/>
  <c r="BO149" i="25"/>
  <c r="BO150" i="25"/>
  <c r="BO151" i="25"/>
  <c r="BO152" i="25"/>
  <c r="BO153" i="25"/>
  <c r="BP153" i="25" s="1"/>
  <c r="BO154" i="25"/>
  <c r="BO155" i="25"/>
  <c r="BO156" i="25"/>
  <c r="BO157" i="25"/>
  <c r="BO158" i="25"/>
  <c r="BO159" i="25"/>
  <c r="BO160" i="25"/>
  <c r="BO161" i="25"/>
  <c r="BP161" i="25" s="1"/>
  <c r="BO162" i="25"/>
  <c r="BO163" i="25"/>
  <c r="BO164" i="25"/>
  <c r="BO165" i="25"/>
  <c r="BO166" i="25"/>
  <c r="BO167" i="25"/>
  <c r="BO168" i="25"/>
  <c r="BO169" i="25"/>
  <c r="BP169" i="25" s="1"/>
  <c r="BO170" i="25"/>
  <c r="BO171" i="25"/>
  <c r="BO172" i="25"/>
  <c r="BO173" i="25"/>
  <c r="BO174" i="25"/>
  <c r="BO175" i="25"/>
  <c r="BO176" i="25"/>
  <c r="BO177" i="25"/>
  <c r="BP177" i="25" s="1"/>
  <c r="BO178" i="25"/>
  <c r="BO179" i="25"/>
  <c r="BO180" i="25"/>
  <c r="BO181" i="25"/>
  <c r="BO182" i="25"/>
  <c r="BO183" i="25"/>
  <c r="BO184" i="25"/>
  <c r="BO185" i="25"/>
  <c r="BP185" i="25" s="1"/>
  <c r="BO186" i="25"/>
  <c r="BO187" i="25"/>
  <c r="BO188" i="25"/>
  <c r="BO189" i="25"/>
  <c r="BO190" i="25"/>
  <c r="BO191" i="25"/>
  <c r="BO192" i="25"/>
  <c r="BO193" i="25"/>
  <c r="BP193" i="25" s="1"/>
  <c r="BO194" i="25"/>
  <c r="BO195" i="25"/>
  <c r="BO196" i="25"/>
  <c r="BO197" i="25"/>
  <c r="BO198" i="25"/>
  <c r="BO199" i="25"/>
  <c r="BO200" i="25"/>
  <c r="BO201" i="25"/>
  <c r="BP201" i="25" s="1"/>
  <c r="BO202" i="25"/>
  <c r="BO203" i="25"/>
  <c r="BO204" i="25"/>
  <c r="BO205" i="25"/>
  <c r="BO206" i="25"/>
  <c r="BO207" i="25"/>
  <c r="BO208" i="25"/>
  <c r="BO209" i="25"/>
  <c r="BP209" i="25" s="1"/>
  <c r="BO210" i="25"/>
  <c r="BO211" i="25"/>
  <c r="BO212" i="25"/>
  <c r="BO213" i="25"/>
  <c r="BO214" i="25"/>
  <c r="BO215" i="25"/>
  <c r="BO216" i="25"/>
  <c r="BO217" i="25"/>
  <c r="BP217" i="25" s="1"/>
  <c r="BO218" i="25"/>
  <c r="BO219" i="25"/>
  <c r="BO220" i="25"/>
  <c r="BO221" i="25"/>
  <c r="BO222" i="25"/>
  <c r="BO223" i="25"/>
  <c r="BO224" i="25"/>
  <c r="BO225" i="25"/>
  <c r="BP225" i="25" s="1"/>
  <c r="BO226" i="25"/>
  <c r="BO227" i="25"/>
  <c r="BO228" i="25"/>
  <c r="BP228" i="25" s="1"/>
  <c r="BO229" i="25"/>
  <c r="BO230" i="25"/>
  <c r="BO231" i="25"/>
  <c r="BO232" i="25"/>
  <c r="BO233" i="25"/>
  <c r="BO234" i="25"/>
  <c r="BO236" i="25"/>
  <c r="BO235" i="25"/>
  <c r="BP235" i="25" s="1"/>
  <c r="BO241" i="25"/>
  <c r="BO237" i="25"/>
  <c r="BO238" i="25"/>
  <c r="BO239" i="25"/>
  <c r="BO240" i="25"/>
  <c r="BO242" i="25"/>
  <c r="BP242" i="25" s="1"/>
  <c r="BO243" i="25"/>
  <c r="BO244" i="25"/>
  <c r="BO245" i="25"/>
  <c r="BO246" i="25"/>
  <c r="BO247" i="25"/>
  <c r="BO248" i="25"/>
  <c r="BO249" i="25"/>
  <c r="BO250" i="25"/>
  <c r="BP250" i="25" s="1"/>
  <c r="BO251" i="25"/>
  <c r="BO252" i="25"/>
  <c r="BO253" i="25"/>
  <c r="BO254" i="25"/>
  <c r="BO255" i="25"/>
  <c r="BO256" i="25"/>
  <c r="BO257" i="25"/>
  <c r="BO258" i="25"/>
  <c r="BP258" i="25" s="1"/>
  <c r="BO259" i="25"/>
  <c r="BO260" i="25"/>
  <c r="BO261" i="25"/>
  <c r="BO262" i="25"/>
  <c r="BO263" i="25"/>
  <c r="BO264" i="25"/>
  <c r="BO265" i="25"/>
  <c r="BO266" i="25"/>
  <c r="BP266" i="25" s="1"/>
  <c r="BO267" i="25"/>
  <c r="BO268" i="25"/>
  <c r="BO269" i="25"/>
  <c r="BO270" i="25"/>
  <c r="BO271" i="25"/>
  <c r="BO272" i="25"/>
  <c r="BO273" i="25"/>
  <c r="BP273" i="25" s="1"/>
  <c r="BO274" i="25"/>
  <c r="BO275" i="25"/>
  <c r="BO276" i="25"/>
  <c r="BO277" i="25"/>
  <c r="BO278" i="25"/>
  <c r="BO279" i="25"/>
  <c r="BO280" i="25"/>
  <c r="BO281" i="25"/>
  <c r="BP281" i="25" s="1"/>
  <c r="BO282" i="25"/>
  <c r="BO283" i="25"/>
  <c r="BO284" i="25"/>
  <c r="BO285" i="25"/>
  <c r="BO286" i="25"/>
  <c r="BO287" i="25"/>
  <c r="BO288" i="25"/>
  <c r="BO289" i="25"/>
  <c r="BP289" i="25" s="1"/>
  <c r="BO290" i="25"/>
  <c r="BO291" i="25"/>
  <c r="BO292" i="25"/>
  <c r="BO293" i="25"/>
  <c r="BO294" i="25"/>
  <c r="BO295" i="25"/>
  <c r="BO296" i="25"/>
  <c r="BO297" i="25"/>
  <c r="BP297" i="25" s="1"/>
  <c r="BO298" i="25"/>
  <c r="BO299" i="25"/>
  <c r="BO300" i="25"/>
  <c r="BO301" i="25"/>
  <c r="BO302" i="25"/>
  <c r="BO303" i="25"/>
  <c r="BO304" i="25"/>
  <c r="BO305" i="25"/>
  <c r="BP305" i="25" s="1"/>
  <c r="BO306" i="25"/>
  <c r="BO307" i="25"/>
  <c r="BO308" i="25"/>
  <c r="BO309" i="25"/>
  <c r="BO310" i="25"/>
  <c r="BO311" i="25"/>
  <c r="BO312" i="25"/>
  <c r="BO313" i="25"/>
  <c r="BP313" i="25" s="1"/>
  <c r="BO314" i="25"/>
  <c r="BO315" i="25"/>
  <c r="BO316" i="25"/>
  <c r="BO317" i="25"/>
  <c r="BO318" i="25"/>
  <c r="BO319" i="25"/>
  <c r="BO320" i="25"/>
  <c r="BO321" i="25"/>
  <c r="BP321" i="25" s="1"/>
  <c r="BO322" i="25"/>
  <c r="BO323" i="25"/>
  <c r="BO324" i="25"/>
  <c r="BO325" i="25"/>
  <c r="BO326" i="25"/>
  <c r="BO327" i="25"/>
  <c r="BO328" i="25"/>
  <c r="BO329" i="25"/>
  <c r="BP329" i="25" s="1"/>
  <c r="BO330" i="25"/>
  <c r="BO331" i="25"/>
  <c r="BO332" i="25"/>
  <c r="BO333" i="25"/>
  <c r="BO334" i="25"/>
  <c r="BO335" i="25"/>
  <c r="BO336" i="25"/>
  <c r="BO337" i="25"/>
  <c r="BP337" i="25" s="1"/>
  <c r="BO338" i="25"/>
  <c r="BO339" i="25"/>
  <c r="BO340" i="25"/>
  <c r="BO341" i="25"/>
  <c r="BO342" i="25"/>
  <c r="BO343" i="25"/>
  <c r="BO344" i="25"/>
  <c r="BO345" i="25"/>
  <c r="BO346" i="25"/>
  <c r="BO347" i="25"/>
  <c r="BO348" i="25"/>
  <c r="BO349" i="25"/>
  <c r="BO350" i="25"/>
  <c r="BO351" i="25"/>
  <c r="BP351" i="25" s="1"/>
  <c r="BO352" i="25"/>
  <c r="BO353" i="25"/>
  <c r="BO354" i="25"/>
  <c r="BO355" i="25"/>
  <c r="BO356" i="25"/>
  <c r="BO357" i="25"/>
  <c r="BO358" i="25"/>
  <c r="BO359" i="25"/>
  <c r="BP359" i="25" s="1"/>
  <c r="BO360" i="25"/>
  <c r="BO361" i="25"/>
  <c r="BP361" i="25" s="1"/>
  <c r="BO362" i="25"/>
  <c r="BO363" i="25"/>
  <c r="BO364" i="25"/>
  <c r="BO365" i="25"/>
  <c r="BO366" i="25"/>
  <c r="BO367" i="25"/>
  <c r="BO368" i="25"/>
  <c r="BO369" i="25"/>
  <c r="BP369" i="25" s="1"/>
  <c r="BO370" i="25"/>
  <c r="BO371" i="25"/>
  <c r="BO372" i="25"/>
  <c r="BO373" i="25"/>
  <c r="BO374" i="25"/>
  <c r="BO375" i="25"/>
  <c r="BO376" i="25"/>
  <c r="BO377" i="25"/>
  <c r="BP377" i="25" s="1"/>
  <c r="BO378" i="25"/>
  <c r="BO379" i="25"/>
  <c r="BP373" i="25" l="1"/>
  <c r="BP333" i="25"/>
  <c r="BP325" i="25"/>
  <c r="BP317" i="25"/>
  <c r="BP309" i="25"/>
  <c r="BP301" i="25"/>
  <c r="BP293" i="25"/>
  <c r="BP285" i="25"/>
  <c r="BP277" i="25"/>
  <c r="BP270" i="25"/>
  <c r="BP262" i="25"/>
  <c r="BP254" i="25"/>
  <c r="BP246" i="25"/>
  <c r="BP232" i="25"/>
  <c r="BP221" i="25"/>
  <c r="BP213" i="25"/>
  <c r="BP205" i="25"/>
  <c r="BP197" i="25"/>
  <c r="BP189" i="25"/>
  <c r="BP181" i="25"/>
  <c r="BP173" i="25"/>
  <c r="BP165" i="25"/>
  <c r="BP157" i="25"/>
  <c r="BP149" i="25"/>
  <c r="BP141" i="25"/>
  <c r="BP133" i="25"/>
  <c r="BP125" i="25"/>
  <c r="BP117" i="25"/>
  <c r="BP109" i="25"/>
  <c r="BP101" i="25"/>
  <c r="BP93" i="25"/>
  <c r="BP85" i="25"/>
  <c r="BP77" i="25"/>
  <c r="BP69" i="25"/>
  <c r="BP61" i="25"/>
  <c r="BP53" i="25"/>
  <c r="BP45" i="25"/>
  <c r="BP365" i="25"/>
  <c r="BP355" i="25"/>
  <c r="BP341" i="25"/>
  <c r="BP347" i="25"/>
  <c r="BP37" i="25"/>
  <c r="BP29" i="25"/>
  <c r="BP21" i="25"/>
  <c r="BP13" i="25"/>
  <c r="BP367" i="25"/>
  <c r="BP357" i="25"/>
  <c r="BP349" i="25"/>
  <c r="BP343" i="25"/>
  <c r="BP335" i="25"/>
  <c r="BP327" i="25"/>
  <c r="BP319" i="25"/>
  <c r="BP311" i="25"/>
  <c r="BP303" i="25"/>
  <c r="BP295" i="25"/>
  <c r="BP287" i="25"/>
  <c r="BP279" i="25"/>
  <c r="BP271" i="25"/>
  <c r="BP264" i="25"/>
  <c r="BP256" i="25"/>
  <c r="BP248" i="25"/>
  <c r="BP239" i="25"/>
  <c r="BP234" i="25"/>
  <c r="BP226" i="25"/>
  <c r="BP223" i="25"/>
  <c r="BP215" i="25"/>
  <c r="BP207" i="25"/>
  <c r="BP199" i="25"/>
  <c r="BP191" i="25"/>
  <c r="BP183" i="25"/>
  <c r="BP175" i="25"/>
  <c r="BP167" i="25"/>
  <c r="BP159" i="25"/>
  <c r="BP151" i="25"/>
  <c r="BP143" i="25"/>
  <c r="BP135" i="25"/>
  <c r="BP127" i="25"/>
  <c r="BP119" i="25"/>
  <c r="BP111" i="25"/>
  <c r="BP103" i="25"/>
  <c r="BP95" i="25"/>
  <c r="BP87" i="25"/>
  <c r="BP79" i="25"/>
  <c r="BP71" i="25"/>
  <c r="BP63" i="25"/>
  <c r="BP55" i="25"/>
  <c r="BP47" i="25"/>
  <c r="BP39" i="25"/>
  <c r="BP31" i="25"/>
  <c r="BP23" i="25"/>
  <c r="BP15" i="25"/>
  <c r="BP7" i="25"/>
  <c r="BP375" i="25"/>
  <c r="BP366" i="25"/>
  <c r="BP348" i="25"/>
  <c r="BP326" i="25"/>
  <c r="BP318" i="25"/>
  <c r="BP310" i="25"/>
  <c r="BP302" i="25"/>
  <c r="BP294" i="25"/>
  <c r="BP286" i="25"/>
  <c r="BP278" i="25"/>
  <c r="BP263" i="25"/>
  <c r="BP255" i="25"/>
  <c r="BP247" i="25"/>
  <c r="BP233" i="25"/>
  <c r="BP222" i="25"/>
  <c r="BP214" i="25"/>
  <c r="BP206" i="25"/>
  <c r="BP198" i="25"/>
  <c r="BP190" i="25"/>
  <c r="BP182" i="25"/>
  <c r="BP174" i="25"/>
  <c r="BP166" i="25"/>
  <c r="BP158" i="25"/>
  <c r="BP150" i="25"/>
  <c r="BP142" i="25"/>
  <c r="BP134" i="25"/>
  <c r="BP126" i="25"/>
  <c r="BP118" i="25"/>
  <c r="BP110" i="25"/>
  <c r="BP102" i="25"/>
  <c r="BP94" i="25"/>
  <c r="BP86" i="25"/>
  <c r="BP78" i="25"/>
  <c r="BP70" i="25"/>
  <c r="BP62" i="25"/>
  <c r="BP54" i="25"/>
  <c r="BP46" i="25"/>
  <c r="BP38" i="25"/>
  <c r="BP30" i="25"/>
  <c r="BP22" i="25"/>
  <c r="BP14" i="25"/>
  <c r="BP374" i="25"/>
  <c r="BP342" i="25"/>
  <c r="BP356" i="25"/>
  <c r="BP334" i="25"/>
  <c r="BP372" i="25"/>
  <c r="BP324" i="25"/>
  <c r="BP316" i="25"/>
  <c r="BP308" i="25"/>
  <c r="BP300" i="25"/>
  <c r="BP292" i="25"/>
  <c r="BP284" i="25"/>
  <c r="BP276" i="25"/>
  <c r="BP269" i="25"/>
  <c r="BP261" i="25"/>
  <c r="BP253" i="25"/>
  <c r="BP245" i="25"/>
  <c r="BP238" i="25"/>
  <c r="BP231" i="25"/>
  <c r="BP220" i="25"/>
  <c r="BP212" i="25"/>
  <c r="BP204" i="25"/>
  <c r="BP196" i="25"/>
  <c r="BP188" i="25"/>
  <c r="BP180" i="25"/>
  <c r="BP172" i="25"/>
  <c r="BP164" i="25"/>
  <c r="BP156" i="25"/>
  <c r="BP148" i="25"/>
  <c r="BP140" i="25"/>
  <c r="BP132" i="25"/>
  <c r="BP124" i="25"/>
  <c r="BP116" i="25"/>
  <c r="BP108" i="25"/>
  <c r="BP100" i="25"/>
  <c r="BP92" i="25"/>
  <c r="BP84" i="25"/>
  <c r="BP76" i="25"/>
  <c r="BP68" i="25"/>
  <c r="BP60" i="25"/>
  <c r="BP52" i="25"/>
  <c r="BP44" i="25"/>
  <c r="BP36" i="25"/>
  <c r="BP28" i="25"/>
  <c r="BP20" i="25"/>
  <c r="BP12" i="25"/>
  <c r="BP379" i="25"/>
  <c r="BP354" i="25"/>
  <c r="BP340" i="25"/>
  <c r="BP364" i="25"/>
  <c r="BP332" i="25"/>
  <c r="BP371" i="25"/>
  <c r="BP363" i="25"/>
  <c r="BP353" i="25"/>
  <c r="BP346" i="25"/>
  <c r="BP339" i="25"/>
  <c r="BP331" i="25"/>
  <c r="BP323" i="25"/>
  <c r="BP315" i="25"/>
  <c r="BP307" i="25"/>
  <c r="BP299" i="25"/>
  <c r="BP291" i="25"/>
  <c r="BP283" i="25"/>
  <c r="BP275" i="25"/>
  <c r="BP268" i="25"/>
  <c r="BP260" i="25"/>
  <c r="BP252" i="25"/>
  <c r="BP244" i="25"/>
  <c r="BP237" i="25"/>
  <c r="BP230" i="25"/>
  <c r="BP219" i="25"/>
  <c r="BP211" i="25"/>
  <c r="BP203" i="25"/>
  <c r="BP195" i="25"/>
  <c r="BP187" i="25"/>
  <c r="BP179" i="25"/>
  <c r="BP171" i="25"/>
  <c r="BP163" i="25"/>
  <c r="BP155" i="25"/>
  <c r="BP147" i="25"/>
  <c r="BP139" i="25"/>
  <c r="BP131" i="25"/>
  <c r="BP123" i="25"/>
  <c r="BP115" i="25"/>
  <c r="BP107" i="25"/>
  <c r="BP378" i="25"/>
  <c r="BP370" i="25"/>
  <c r="BP362" i="25"/>
  <c r="BP352" i="25"/>
  <c r="BP345" i="25"/>
  <c r="BP338" i="25"/>
  <c r="BP330" i="25"/>
  <c r="BP322" i="25"/>
  <c r="BP314" i="25"/>
  <c r="BP306" i="25"/>
  <c r="BP298" i="25"/>
  <c r="BP290" i="25"/>
  <c r="BP282" i="25"/>
  <c r="BP274" i="25"/>
  <c r="BP267" i="25"/>
  <c r="BP259" i="25"/>
  <c r="BP251" i="25"/>
  <c r="BP243" i="25"/>
  <c r="BP241" i="25"/>
  <c r="BP229" i="25"/>
  <c r="BP218" i="25"/>
  <c r="BP210" i="25"/>
  <c r="BP202" i="25"/>
  <c r="BP194" i="25"/>
  <c r="BP186" i="25"/>
  <c r="BP178" i="25"/>
  <c r="BP170" i="25"/>
  <c r="BP162" i="25"/>
  <c r="BP154" i="25"/>
  <c r="BP146" i="25"/>
  <c r="BP138" i="25"/>
  <c r="BP130" i="25"/>
  <c r="BP122" i="25"/>
  <c r="BP114" i="25"/>
  <c r="BP106" i="25"/>
  <c r="BP98" i="25"/>
  <c r="BP90" i="25"/>
  <c r="BP82" i="25"/>
  <c r="BP74" i="25"/>
  <c r="BP66" i="25"/>
  <c r="BP58" i="25"/>
  <c r="BP50" i="25"/>
  <c r="BP42" i="25"/>
  <c r="BP34" i="25"/>
  <c r="BP26" i="25"/>
  <c r="BP18" i="25"/>
  <c r="BP10" i="25"/>
  <c r="BP376" i="25"/>
  <c r="BP368" i="25"/>
  <c r="BP360" i="25"/>
  <c r="BP358" i="25"/>
  <c r="BP350" i="25"/>
  <c r="BP344" i="25"/>
  <c r="BP336" i="25"/>
  <c r="BP328" i="25"/>
  <c r="BP320" i="25"/>
  <c r="BP312" i="25"/>
  <c r="BP304" i="25"/>
  <c r="BP296" i="25"/>
  <c r="BP288" i="25"/>
  <c r="BP280" i="25"/>
  <c r="BP272" i="25"/>
  <c r="BP265" i="25"/>
  <c r="BP257" i="25"/>
  <c r="BP249" i="25"/>
  <c r="BP240" i="25"/>
  <c r="BP236" i="25"/>
  <c r="BP227" i="25"/>
  <c r="BP224" i="25"/>
  <c r="BP216" i="25"/>
  <c r="BP208" i="25"/>
  <c r="BP200" i="25"/>
  <c r="BP192" i="25"/>
  <c r="BP184" i="25"/>
  <c r="BP176" i="25"/>
  <c r="BP168" i="25"/>
  <c r="BP160" i="25"/>
  <c r="BP152" i="25"/>
  <c r="BP144" i="25"/>
  <c r="BP136" i="25"/>
  <c r="BP128" i="25"/>
  <c r="BP120" i="25"/>
  <c r="BP112" i="25"/>
  <c r="BP104" i="25"/>
  <c r="BP96" i="25"/>
  <c r="BP88" i="25"/>
  <c r="BP80" i="25"/>
  <c r="BP72" i="25"/>
  <c r="BP64" i="25"/>
  <c r="BP56" i="25"/>
  <c r="BP48" i="25"/>
  <c r="BP40" i="25"/>
  <c r="BP32" i="25"/>
  <c r="BP24" i="25"/>
  <c r="BP16" i="25"/>
  <c r="BP8" i="25"/>
  <c r="BP99" i="25"/>
  <c r="BP91" i="25"/>
  <c r="BP83" i="25"/>
  <c r="BP75" i="25"/>
  <c r="BP67" i="25"/>
  <c r="BP59" i="25"/>
  <c r="BP51" i="25"/>
  <c r="BP43" i="25"/>
  <c r="BP35" i="25"/>
  <c r="BP27" i="25"/>
  <c r="BP19" i="25"/>
  <c r="BP11" i="25"/>
  <c r="AR223" i="25"/>
  <c r="AR224" i="25"/>
  <c r="AR225" i="25"/>
  <c r="AR226" i="25"/>
  <c r="AR227" i="25"/>
  <c r="AR228" i="25"/>
  <c r="AR229" i="25"/>
  <c r="AR230" i="25"/>
  <c r="AR231" i="25"/>
  <c r="AR232" i="25"/>
  <c r="AR234" i="25"/>
  <c r="AR236" i="25"/>
  <c r="AR235" i="25"/>
  <c r="AR241" i="25"/>
  <c r="AR237" i="25"/>
  <c r="AR239" i="25"/>
  <c r="AR240" i="25"/>
  <c r="AR242" i="25"/>
  <c r="AR243" i="25"/>
  <c r="AR244" i="25"/>
  <c r="AR245" i="25"/>
  <c r="AR246" i="25"/>
  <c r="AR248" i="25"/>
  <c r="AR249" i="25"/>
  <c r="AR250" i="25"/>
  <c r="AR251" i="25"/>
  <c r="AR252" i="25"/>
  <c r="AR253" i="25"/>
  <c r="AR254" i="25"/>
  <c r="AR256" i="25"/>
  <c r="AR257" i="25"/>
  <c r="AR258" i="25"/>
  <c r="AR259" i="25"/>
  <c r="AR260" i="25"/>
  <c r="AR262" i="25"/>
  <c r="AR264" i="25"/>
  <c r="AR265" i="25"/>
  <c r="AR266" i="25"/>
  <c r="AR267" i="25"/>
  <c r="AR268" i="25"/>
  <c r="AR269" i="25"/>
  <c r="AR270" i="25"/>
  <c r="AR271" i="25"/>
  <c r="AR272" i="25"/>
  <c r="AR273" i="25"/>
  <c r="AR274" i="25"/>
  <c r="AR275" i="25"/>
  <c r="AR276" i="25"/>
  <c r="AR277" i="25"/>
  <c r="AR279" i="25"/>
  <c r="AR280" i="25"/>
  <c r="AR281" i="25"/>
  <c r="AR282" i="25"/>
  <c r="AR283" i="25"/>
  <c r="AR284" i="25"/>
  <c r="AR285" i="25"/>
  <c r="AR287" i="25"/>
  <c r="AR288" i="25"/>
  <c r="AR289" i="25"/>
  <c r="AR290" i="25"/>
  <c r="AR291" i="25"/>
  <c r="AR292" i="25"/>
  <c r="AR293" i="25"/>
  <c r="AR295" i="25"/>
  <c r="AR296" i="25"/>
  <c r="AR297" i="25"/>
  <c r="AR298" i="25"/>
  <c r="AR299" i="25"/>
  <c r="AR301" i="25"/>
  <c r="AR303" i="25"/>
  <c r="AR304" i="25"/>
  <c r="AR305" i="25"/>
  <c r="AR306" i="25"/>
  <c r="AR307" i="25"/>
  <c r="AR308" i="25"/>
  <c r="AR309" i="25"/>
  <c r="AR311" i="25"/>
  <c r="AR312" i="25"/>
  <c r="AR313" i="25"/>
  <c r="AR314" i="25"/>
  <c r="AR315" i="25"/>
  <c r="AR316" i="25"/>
  <c r="AR317" i="25"/>
  <c r="AR319" i="25"/>
  <c r="AR320" i="25"/>
  <c r="AR321" i="25"/>
  <c r="AR322" i="25"/>
  <c r="AR323" i="25"/>
  <c r="AR325" i="25"/>
  <c r="AR327" i="25"/>
  <c r="AR328" i="25"/>
  <c r="AR329" i="25"/>
  <c r="AR330" i="25"/>
  <c r="AR331" i="25"/>
  <c r="AR332" i="25"/>
  <c r="AR333" i="25"/>
  <c r="AR335" i="25"/>
  <c r="AR336" i="25"/>
  <c r="AR337" i="25"/>
  <c r="AR338" i="25"/>
  <c r="AR339" i="25"/>
  <c r="AR340" i="25"/>
  <c r="AR341" i="25"/>
  <c r="AR343" i="25"/>
  <c r="AR344" i="25"/>
  <c r="AR345" i="25"/>
  <c r="AR346" i="25"/>
  <c r="AR347" i="25"/>
  <c r="AR349" i="25"/>
  <c r="AR350" i="25"/>
  <c r="AR351" i="25"/>
  <c r="AR352" i="25"/>
  <c r="AR353" i="25"/>
  <c r="AR354" i="25"/>
  <c r="AR355" i="25"/>
  <c r="AR357" i="25"/>
  <c r="AR358" i="25"/>
  <c r="AR359" i="25"/>
  <c r="AR360" i="25"/>
  <c r="AR361" i="25"/>
  <c r="AR362" i="25"/>
  <c r="AR363" i="25"/>
  <c r="AR365" i="25"/>
  <c r="AR367" i="25"/>
  <c r="AR368" i="25"/>
  <c r="AR369" i="25"/>
  <c r="AR370" i="25"/>
  <c r="AR371" i="25"/>
  <c r="AR372" i="25"/>
  <c r="AR373" i="25"/>
  <c r="AR375" i="25"/>
  <c r="AR376" i="25"/>
  <c r="AR377" i="25"/>
  <c r="AR378" i="25"/>
  <c r="AR379" i="25"/>
  <c r="AS223" i="25"/>
  <c r="AS224" i="25"/>
  <c r="AT224" i="25" s="1"/>
  <c r="AS225" i="25"/>
  <c r="AT225" i="25" s="1"/>
  <c r="AS226" i="25"/>
  <c r="AT226" i="25" s="1"/>
  <c r="AS227" i="25"/>
  <c r="AS228" i="25"/>
  <c r="AT228" i="25" s="1"/>
  <c r="AS229" i="25"/>
  <c r="AS230" i="25"/>
  <c r="AT230" i="25" s="1"/>
  <c r="AS231" i="25"/>
  <c r="AT231" i="25" s="1"/>
  <c r="AS232" i="25"/>
  <c r="AS233" i="25"/>
  <c r="AT233" i="25" s="1"/>
  <c r="AS234" i="25"/>
  <c r="AS236" i="25"/>
  <c r="AT236" i="25" s="1"/>
  <c r="AS235" i="25"/>
  <c r="AT235" i="25" s="1"/>
  <c r="AS241" i="25"/>
  <c r="AS237" i="25"/>
  <c r="AT237" i="25" s="1"/>
  <c r="AS238" i="25"/>
  <c r="AT238" i="25" s="1"/>
  <c r="AS239" i="25"/>
  <c r="AT239" i="25" s="1"/>
  <c r="AS240" i="25"/>
  <c r="AS242" i="25"/>
  <c r="AT242" i="25" s="1"/>
  <c r="AS243" i="25"/>
  <c r="AS244" i="25"/>
  <c r="AS245" i="25"/>
  <c r="AT245" i="25" s="1"/>
  <c r="AS246" i="25"/>
  <c r="AS247" i="25"/>
  <c r="AT247" i="25" s="1"/>
  <c r="AS248" i="25"/>
  <c r="AS249" i="25"/>
  <c r="AT249" i="25" s="1"/>
  <c r="AS250" i="25"/>
  <c r="AT250" i="25" s="1"/>
  <c r="AS251" i="25"/>
  <c r="AS252" i="25"/>
  <c r="AT252" i="25" s="1"/>
  <c r="AS253" i="25"/>
  <c r="AT253" i="25" s="1"/>
  <c r="AS254" i="25"/>
  <c r="AS255" i="25"/>
  <c r="AT255" i="25" s="1"/>
  <c r="AS256" i="25"/>
  <c r="AS257" i="25"/>
  <c r="AT257" i="25" s="1"/>
  <c r="AS258" i="25"/>
  <c r="AT258" i="25" s="1"/>
  <c r="AS259" i="25"/>
  <c r="AS260" i="25"/>
  <c r="AT260" i="25" s="1"/>
  <c r="AS261" i="25"/>
  <c r="AT261" i="25" s="1"/>
  <c r="AS262" i="25"/>
  <c r="AS263" i="25"/>
  <c r="AT263" i="25" s="1"/>
  <c r="AS264" i="25"/>
  <c r="AS265" i="25"/>
  <c r="AT265" i="25" s="1"/>
  <c r="AS266" i="25"/>
  <c r="AT266" i="25" s="1"/>
  <c r="AS267" i="25"/>
  <c r="AS268" i="25"/>
  <c r="AT268" i="25" s="1"/>
  <c r="AS269" i="25"/>
  <c r="AT269" i="25" s="1"/>
  <c r="AS270" i="25"/>
  <c r="AS271" i="25"/>
  <c r="AT271" i="25" s="1"/>
  <c r="AS272" i="25"/>
  <c r="AT272" i="25" s="1"/>
  <c r="AS273" i="25"/>
  <c r="AS274" i="25"/>
  <c r="AS275" i="25"/>
  <c r="AT275" i="25" s="1"/>
  <c r="AS276" i="25"/>
  <c r="AT276" i="25" s="1"/>
  <c r="AS277" i="25"/>
  <c r="AS278" i="25"/>
  <c r="AT278" i="25" s="1"/>
  <c r="AS279" i="25"/>
  <c r="AS280" i="25"/>
  <c r="AS281" i="25"/>
  <c r="AT281" i="25" s="1"/>
  <c r="AS282" i="25"/>
  <c r="AS283" i="25"/>
  <c r="AT283" i="25" s="1"/>
  <c r="AS284" i="25"/>
  <c r="AT284" i="25" s="1"/>
  <c r="AS285" i="25"/>
  <c r="AS286" i="25"/>
  <c r="AT286" i="25" s="1"/>
  <c r="AS287" i="25"/>
  <c r="AT287" i="25" s="1"/>
  <c r="AS288" i="25"/>
  <c r="AT288" i="25" s="1"/>
  <c r="AS289" i="25"/>
  <c r="AT289" i="25" s="1"/>
  <c r="AS290" i="25"/>
  <c r="AS291" i="25"/>
  <c r="AS292" i="25"/>
  <c r="AT292" i="25" s="1"/>
  <c r="AS293" i="25"/>
  <c r="AS294" i="25"/>
  <c r="AT294" i="25" s="1"/>
  <c r="AS295" i="25"/>
  <c r="AS296" i="25"/>
  <c r="AS297" i="25"/>
  <c r="AT297" i="25" s="1"/>
  <c r="AS298" i="25"/>
  <c r="AS299" i="25"/>
  <c r="AT299" i="25" s="1"/>
  <c r="AS300" i="25"/>
  <c r="AT300" i="25" s="1"/>
  <c r="AS301" i="25"/>
  <c r="AS302" i="25"/>
  <c r="AT302" i="25" s="1"/>
  <c r="AS303" i="25"/>
  <c r="AT303" i="25" s="1"/>
  <c r="AS304" i="25"/>
  <c r="AS305" i="25"/>
  <c r="AS306" i="25"/>
  <c r="AS307" i="25"/>
  <c r="AT307" i="25" s="1"/>
  <c r="AS308" i="25"/>
  <c r="AT308" i="25" s="1"/>
  <c r="AS309" i="25"/>
  <c r="AS310" i="25"/>
  <c r="AT310" i="25" s="1"/>
  <c r="AS311" i="25"/>
  <c r="AS312" i="25"/>
  <c r="AS313" i="25"/>
  <c r="AT313" i="25" s="1"/>
  <c r="AS314" i="25"/>
  <c r="AS315" i="25"/>
  <c r="AT315" i="25" s="1"/>
  <c r="AS316" i="25"/>
  <c r="AT316" i="25" s="1"/>
  <c r="AS317" i="25"/>
  <c r="AS318" i="25"/>
  <c r="AT318" i="25" s="1"/>
  <c r="AS319" i="25"/>
  <c r="AS320" i="25"/>
  <c r="AT320" i="25" s="1"/>
  <c r="AS321" i="25"/>
  <c r="AT321" i="25" s="1"/>
  <c r="AS322" i="25"/>
  <c r="AS323" i="25"/>
  <c r="AT323" i="25" s="1"/>
  <c r="AS324" i="25"/>
  <c r="AT324" i="25" s="1"/>
  <c r="AS325" i="25"/>
  <c r="AS326" i="25"/>
  <c r="AT326" i="25" s="1"/>
  <c r="AS327" i="25"/>
  <c r="AT327" i="25" s="1"/>
  <c r="AS328" i="25"/>
  <c r="AS329" i="25"/>
  <c r="AT329" i="25" s="1"/>
  <c r="AS330" i="25"/>
  <c r="AS331" i="25"/>
  <c r="AS332" i="25"/>
  <c r="AT332" i="25" s="1"/>
  <c r="AS333" i="25"/>
  <c r="AS334" i="25"/>
  <c r="AT334" i="25" s="1"/>
  <c r="AS335" i="25"/>
  <c r="AS336" i="25"/>
  <c r="AT336" i="25" s="1"/>
  <c r="AS337" i="25"/>
  <c r="AS338" i="25"/>
  <c r="AS339" i="25"/>
  <c r="AT339" i="25" s="1"/>
  <c r="AS340" i="25"/>
  <c r="AT340" i="25" s="1"/>
  <c r="AS341" i="25"/>
  <c r="AS342" i="25"/>
  <c r="AT342" i="25" s="1"/>
  <c r="AS343" i="25"/>
  <c r="AS344" i="25"/>
  <c r="AS345" i="25"/>
  <c r="AS346" i="25"/>
  <c r="AS347" i="25"/>
  <c r="AS348" i="25"/>
  <c r="AT348" i="25" s="1"/>
  <c r="AS349" i="25"/>
  <c r="AT349" i="25" s="1"/>
  <c r="AS350" i="25"/>
  <c r="AT350" i="25" s="1"/>
  <c r="AS351" i="25"/>
  <c r="AT351" i="25" s="1"/>
  <c r="AS352" i="25"/>
  <c r="AS353" i="25"/>
  <c r="AT353" i="25" s="1"/>
  <c r="AS354" i="25"/>
  <c r="AT354" i="25" s="1"/>
  <c r="AS355" i="25"/>
  <c r="AS356" i="25"/>
  <c r="AT356" i="25" s="1"/>
  <c r="AS357" i="25"/>
  <c r="AT357" i="25" s="1"/>
  <c r="AS358" i="25"/>
  <c r="AT358" i="25" s="1"/>
  <c r="AS359" i="25"/>
  <c r="AT359" i="25" s="1"/>
  <c r="AS360" i="25"/>
  <c r="AT360" i="25" s="1"/>
  <c r="AS361" i="25"/>
  <c r="AT361" i="25" s="1"/>
  <c r="AS362" i="25"/>
  <c r="AS363" i="25"/>
  <c r="AS364" i="25"/>
  <c r="AT364" i="25" s="1"/>
  <c r="AS365" i="25"/>
  <c r="AS366" i="25"/>
  <c r="AT366" i="25" s="1"/>
  <c r="AS367" i="25"/>
  <c r="AT367" i="25" s="1"/>
  <c r="AS368" i="25"/>
  <c r="AT368" i="25" s="1"/>
  <c r="AS369" i="25"/>
  <c r="AT369" i="25" s="1"/>
  <c r="AS370" i="25"/>
  <c r="AS371" i="25"/>
  <c r="AT371" i="25" s="1"/>
  <c r="AS372" i="25"/>
  <c r="AT372" i="25" s="1"/>
  <c r="AS373" i="25"/>
  <c r="AS374" i="25"/>
  <c r="AT374" i="25" s="1"/>
  <c r="AS375" i="25"/>
  <c r="AS376" i="25"/>
  <c r="AT376" i="25" s="1"/>
  <c r="AS377" i="25"/>
  <c r="AT377" i="25" s="1"/>
  <c r="AS378" i="25"/>
  <c r="AS379" i="25"/>
  <c r="AT379" i="25" s="1"/>
  <c r="BA223" i="25"/>
  <c r="BA224" i="25"/>
  <c r="BA225" i="25"/>
  <c r="BA226" i="25"/>
  <c r="BA227" i="25"/>
  <c r="BA228" i="25"/>
  <c r="BA229" i="25"/>
  <c r="BA230" i="25"/>
  <c r="BA231" i="25"/>
  <c r="BA232" i="25"/>
  <c r="BA233" i="25"/>
  <c r="BA234" i="25"/>
  <c r="BA236" i="25"/>
  <c r="BA235" i="25"/>
  <c r="BA241" i="25"/>
  <c r="BA237" i="25"/>
  <c r="BA238" i="25"/>
  <c r="BA239" i="25"/>
  <c r="BA240" i="25"/>
  <c r="BA242" i="25"/>
  <c r="BA243" i="25"/>
  <c r="BA244" i="25"/>
  <c r="BA245" i="25"/>
  <c r="BA246" i="25"/>
  <c r="BA247" i="25"/>
  <c r="BA248" i="25"/>
  <c r="BA249" i="25"/>
  <c r="BA250" i="25"/>
  <c r="BA251" i="25"/>
  <c r="BA252" i="25"/>
  <c r="BA253" i="25"/>
  <c r="BA254" i="25"/>
  <c r="BA255" i="25"/>
  <c r="BA256" i="25"/>
  <c r="BA257" i="25"/>
  <c r="BA258" i="25"/>
  <c r="BA259" i="25"/>
  <c r="BA260" i="25"/>
  <c r="BA261" i="25"/>
  <c r="BA262" i="25"/>
  <c r="BA263" i="25"/>
  <c r="BA264" i="25"/>
  <c r="BA265" i="25"/>
  <c r="BA266" i="25"/>
  <c r="BA267" i="25"/>
  <c r="BA268" i="25"/>
  <c r="BA269" i="25"/>
  <c r="BA270" i="25"/>
  <c r="BA271" i="25"/>
  <c r="BA272" i="25"/>
  <c r="BA273" i="25"/>
  <c r="BA274" i="25"/>
  <c r="BA275" i="25"/>
  <c r="BA276" i="25"/>
  <c r="BA277" i="25"/>
  <c r="BA278" i="25"/>
  <c r="BA279" i="25"/>
  <c r="BA280" i="25"/>
  <c r="BA281" i="25"/>
  <c r="BA282" i="25"/>
  <c r="BA283" i="25"/>
  <c r="BA284" i="25"/>
  <c r="BA285" i="25"/>
  <c r="BA286" i="25"/>
  <c r="BA287" i="25"/>
  <c r="BA288" i="25"/>
  <c r="BA289" i="25"/>
  <c r="BA290" i="25"/>
  <c r="BA291" i="25"/>
  <c r="BA292" i="25"/>
  <c r="BA293" i="25"/>
  <c r="BA294" i="25"/>
  <c r="BA295" i="25"/>
  <c r="BA296" i="25"/>
  <c r="BA297" i="25"/>
  <c r="BA298" i="25"/>
  <c r="BA299" i="25"/>
  <c r="BA300" i="25"/>
  <c r="BA301" i="25"/>
  <c r="BA302" i="25"/>
  <c r="BA303" i="25"/>
  <c r="BA304" i="25"/>
  <c r="BA305" i="25"/>
  <c r="BA306" i="25"/>
  <c r="BA307" i="25"/>
  <c r="BA308" i="25"/>
  <c r="BA309" i="25"/>
  <c r="BA310" i="25"/>
  <c r="BA311" i="25"/>
  <c r="BA312" i="25"/>
  <c r="BA313" i="25"/>
  <c r="BA314" i="25"/>
  <c r="BA315" i="25"/>
  <c r="BA316" i="25"/>
  <c r="BA317" i="25"/>
  <c r="BA318" i="25"/>
  <c r="BA319" i="25"/>
  <c r="BA320" i="25"/>
  <c r="BA321" i="25"/>
  <c r="BA322" i="25"/>
  <c r="BA323" i="25"/>
  <c r="BA324" i="25"/>
  <c r="BA325" i="25"/>
  <c r="BA326" i="25"/>
  <c r="BA327" i="25"/>
  <c r="BA328" i="25"/>
  <c r="BA329" i="25"/>
  <c r="BA330" i="25"/>
  <c r="BA331" i="25"/>
  <c r="BA332" i="25"/>
  <c r="BA333" i="25"/>
  <c r="BA334" i="25"/>
  <c r="BA335" i="25"/>
  <c r="BA336" i="25"/>
  <c r="BA337" i="25"/>
  <c r="BA338" i="25"/>
  <c r="BA339" i="25"/>
  <c r="BA340" i="25"/>
  <c r="BA341" i="25"/>
  <c r="BA342" i="25"/>
  <c r="BA343" i="25"/>
  <c r="BA344" i="25"/>
  <c r="BA345" i="25"/>
  <c r="BA346" i="25"/>
  <c r="BA347" i="25"/>
  <c r="BA348" i="25"/>
  <c r="BA349" i="25"/>
  <c r="BA350" i="25"/>
  <c r="BA351" i="25"/>
  <c r="BA352" i="25"/>
  <c r="BA353" i="25"/>
  <c r="BA354" i="25"/>
  <c r="BA355" i="25"/>
  <c r="BA356" i="25"/>
  <c r="BA357" i="25"/>
  <c r="BA358" i="25"/>
  <c r="BA359" i="25"/>
  <c r="BA360" i="25"/>
  <c r="BA361" i="25"/>
  <c r="BA362" i="25"/>
  <c r="BA363" i="25"/>
  <c r="BA364" i="25"/>
  <c r="BA365" i="25"/>
  <c r="BA366" i="25"/>
  <c r="BA367" i="25"/>
  <c r="BA368" i="25"/>
  <c r="BA369" i="25"/>
  <c r="BA370" i="25"/>
  <c r="BA371" i="25"/>
  <c r="BA372" i="25"/>
  <c r="BA373" i="25"/>
  <c r="BA374" i="25"/>
  <c r="BA375" i="25"/>
  <c r="BA376" i="25"/>
  <c r="BA377" i="25"/>
  <c r="BA378" i="25"/>
  <c r="BA379" i="25"/>
  <c r="BC223" i="25"/>
  <c r="BC224" i="25"/>
  <c r="BG225" i="25"/>
  <c r="BG226" i="25"/>
  <c r="BC227" i="25"/>
  <c r="BG228" i="25"/>
  <c r="BC229" i="25"/>
  <c r="BC231" i="25"/>
  <c r="BC232" i="25"/>
  <c r="BG233" i="25"/>
  <c r="BG234" i="25"/>
  <c r="BG236" i="25"/>
  <c r="BC235" i="25"/>
  <c r="BC238" i="25"/>
  <c r="BC239" i="25"/>
  <c r="BC240" i="25"/>
  <c r="BC242" i="25"/>
  <c r="BC243" i="25"/>
  <c r="BC245" i="25"/>
  <c r="BC246" i="25"/>
  <c r="BC247" i="25"/>
  <c r="BC248" i="25"/>
  <c r="BC249" i="25"/>
  <c r="BG250" i="25"/>
  <c r="BC253" i="25"/>
  <c r="BG254" i="25"/>
  <c r="BC255" i="25"/>
  <c r="BC256" i="25"/>
  <c r="BC257" i="25"/>
  <c r="BG258" i="25"/>
  <c r="BC261" i="25"/>
  <c r="BG262" i="25"/>
  <c r="BG263" i="25"/>
  <c r="BC264" i="25"/>
  <c r="BG265" i="25"/>
  <c r="BG266" i="25"/>
  <c r="BC267" i="25"/>
  <c r="BC269" i="25"/>
  <c r="BC270" i="25"/>
  <c r="BG271" i="25"/>
  <c r="BC272" i="25"/>
  <c r="BC273" i="25"/>
  <c r="BC276" i="25"/>
  <c r="BG277" i="25"/>
  <c r="BC278" i="25"/>
  <c r="BG279" i="25"/>
  <c r="BG280" i="25"/>
  <c r="BC281" i="25"/>
  <c r="BC282" i="25"/>
  <c r="BC284" i="25"/>
  <c r="BG285" i="25"/>
  <c r="BC286" i="25"/>
  <c r="BG287" i="25"/>
  <c r="BC288" i="25"/>
  <c r="BC289" i="25"/>
  <c r="BC290" i="25"/>
  <c r="BC292" i="25"/>
  <c r="BG293" i="25"/>
  <c r="BC294" i="25"/>
  <c r="BG295" i="25"/>
  <c r="BC296" i="25"/>
  <c r="BC297" i="25"/>
  <c r="BC300" i="25"/>
  <c r="BC301" i="25"/>
  <c r="BC302" i="25"/>
  <c r="BC303" i="25"/>
  <c r="BC304" i="25"/>
  <c r="BC305" i="25"/>
  <c r="BC306" i="25"/>
  <c r="BC308" i="25"/>
  <c r="BG309" i="25"/>
  <c r="BC310" i="25"/>
  <c r="BC311" i="25"/>
  <c r="BG312" i="25"/>
  <c r="BC313" i="25"/>
  <c r="BC316" i="25"/>
  <c r="BC317" i="25"/>
  <c r="BC318" i="25"/>
  <c r="BC319" i="25"/>
  <c r="BC320" i="25"/>
  <c r="BC321" i="25"/>
  <c r="BC324" i="25"/>
  <c r="BG325" i="25"/>
  <c r="BC326" i="25"/>
  <c r="BC327" i="25"/>
  <c r="BG328" i="25"/>
  <c r="BC329" i="25"/>
  <c r="BG330" i="25"/>
  <c r="BC332" i="25"/>
  <c r="BG333" i="25"/>
  <c r="BC334" i="25"/>
  <c r="BC335" i="25"/>
  <c r="BC336" i="25"/>
  <c r="BC337" i="25"/>
  <c r="BC340" i="25"/>
  <c r="BC341" i="25"/>
  <c r="BC342" i="25"/>
  <c r="BC343" i="25"/>
  <c r="BC344" i="25"/>
  <c r="BC345" i="25"/>
  <c r="BG347" i="25"/>
  <c r="BC348" i="25"/>
  <c r="BC349" i="25"/>
  <c r="BC350" i="25"/>
  <c r="BC351" i="25"/>
  <c r="BC352" i="25"/>
  <c r="BC354" i="25"/>
  <c r="BG355" i="25"/>
  <c r="BC356" i="25"/>
  <c r="BC357" i="25"/>
  <c r="BG358" i="25"/>
  <c r="BC359" i="25"/>
  <c r="BC360" i="25"/>
  <c r="BC361" i="25"/>
  <c r="BC362" i="25"/>
  <c r="BC364" i="25"/>
  <c r="BC365" i="25"/>
  <c r="BC366" i="25"/>
  <c r="BC367" i="25"/>
  <c r="BC368" i="25"/>
  <c r="BC369" i="25"/>
  <c r="BG370" i="25"/>
  <c r="BC372" i="25"/>
  <c r="BC373" i="25"/>
  <c r="BC374" i="25"/>
  <c r="BC375" i="25"/>
  <c r="BC376" i="25"/>
  <c r="BC377" i="25"/>
  <c r="BC379" i="25"/>
  <c r="BD223" i="25"/>
  <c r="BD224" i="25"/>
  <c r="BD225" i="25"/>
  <c r="BD226" i="25"/>
  <c r="BD227" i="25"/>
  <c r="BD228" i="25"/>
  <c r="BD229" i="25"/>
  <c r="BD230" i="25"/>
  <c r="BD231" i="25"/>
  <c r="BD232" i="25"/>
  <c r="BD233" i="25"/>
  <c r="BD234" i="25"/>
  <c r="BD236" i="25"/>
  <c r="BD235" i="25"/>
  <c r="BD241" i="25"/>
  <c r="BD237" i="25"/>
  <c r="BD238" i="25"/>
  <c r="BD239" i="25"/>
  <c r="BD240" i="25"/>
  <c r="BD242" i="25"/>
  <c r="BD243" i="25"/>
  <c r="BD244" i="25"/>
  <c r="BD245" i="25"/>
  <c r="BD246" i="25"/>
  <c r="BD247" i="25"/>
  <c r="BD248" i="25"/>
  <c r="BD249" i="25"/>
  <c r="BD250" i="25"/>
  <c r="BD251" i="25"/>
  <c r="BD252" i="25"/>
  <c r="BD253" i="25"/>
  <c r="BD254" i="25"/>
  <c r="BD255" i="25"/>
  <c r="BD256" i="25"/>
  <c r="BD257" i="25"/>
  <c r="BD258" i="25"/>
  <c r="BD259" i="25"/>
  <c r="BD260" i="25"/>
  <c r="BD261" i="25"/>
  <c r="BD262" i="25"/>
  <c r="BD263" i="25"/>
  <c r="BD264" i="25"/>
  <c r="BD265" i="25"/>
  <c r="BD266" i="25"/>
  <c r="BD267" i="25"/>
  <c r="BD268" i="25"/>
  <c r="BD269" i="25"/>
  <c r="BD270" i="25"/>
  <c r="BD271" i="25"/>
  <c r="BD272" i="25"/>
  <c r="BD273" i="25"/>
  <c r="BD274" i="25"/>
  <c r="BD275" i="25"/>
  <c r="BD276" i="25"/>
  <c r="BD277" i="25"/>
  <c r="BD278" i="25"/>
  <c r="BD279" i="25"/>
  <c r="BD280" i="25"/>
  <c r="BD281" i="25"/>
  <c r="BD282" i="25"/>
  <c r="BD283" i="25"/>
  <c r="BD284" i="25"/>
  <c r="BD285" i="25"/>
  <c r="BD286" i="25"/>
  <c r="BD287" i="25"/>
  <c r="BD288" i="25"/>
  <c r="BD289" i="25"/>
  <c r="BD290" i="25"/>
  <c r="BD291" i="25"/>
  <c r="BD292" i="25"/>
  <c r="BD293" i="25"/>
  <c r="BD294" i="25"/>
  <c r="BD295" i="25"/>
  <c r="BD296" i="25"/>
  <c r="BD297" i="25"/>
  <c r="BD298" i="25"/>
  <c r="BD299" i="25"/>
  <c r="BD300" i="25"/>
  <c r="BD301" i="25"/>
  <c r="BD302" i="25"/>
  <c r="BD303" i="25"/>
  <c r="BD304" i="25"/>
  <c r="BD305" i="25"/>
  <c r="BD306" i="25"/>
  <c r="BD307" i="25"/>
  <c r="BD308" i="25"/>
  <c r="BD309" i="25"/>
  <c r="BD310" i="25"/>
  <c r="BD311" i="25"/>
  <c r="BD312" i="25"/>
  <c r="BD313" i="25"/>
  <c r="BD314" i="25"/>
  <c r="BD315" i="25"/>
  <c r="BD316" i="25"/>
  <c r="BD317" i="25"/>
  <c r="BD318" i="25"/>
  <c r="BD319" i="25"/>
  <c r="BD320" i="25"/>
  <c r="BD321" i="25"/>
  <c r="BD322" i="25"/>
  <c r="BD323" i="25"/>
  <c r="BD324" i="25"/>
  <c r="BD325" i="25"/>
  <c r="BD326" i="25"/>
  <c r="BD327" i="25"/>
  <c r="BD328" i="25"/>
  <c r="BD329" i="25"/>
  <c r="BD330" i="25"/>
  <c r="BD331" i="25"/>
  <c r="BD332" i="25"/>
  <c r="BD333" i="25"/>
  <c r="BD334" i="25"/>
  <c r="BD335" i="25"/>
  <c r="BD336" i="25"/>
  <c r="BD337" i="25"/>
  <c r="BD338" i="25"/>
  <c r="BD339" i="25"/>
  <c r="BD340" i="25"/>
  <c r="BD341" i="25"/>
  <c r="BD342" i="25"/>
  <c r="BD343" i="25"/>
  <c r="BD344" i="25"/>
  <c r="BD345" i="25"/>
  <c r="BD346" i="25"/>
  <c r="BD347" i="25"/>
  <c r="BD348" i="25"/>
  <c r="BD349" i="25"/>
  <c r="BD350" i="25"/>
  <c r="BD351" i="25"/>
  <c r="BD352" i="25"/>
  <c r="BD353" i="25"/>
  <c r="BD354" i="25"/>
  <c r="BD355" i="25"/>
  <c r="BD356" i="25"/>
  <c r="BD357" i="25"/>
  <c r="BD358" i="25"/>
  <c r="BD359" i="25"/>
  <c r="BD360" i="25"/>
  <c r="BD361" i="25"/>
  <c r="BD362" i="25"/>
  <c r="BD363" i="25"/>
  <c r="BD364" i="25"/>
  <c r="BD365" i="25"/>
  <c r="BD366" i="25"/>
  <c r="BD367" i="25"/>
  <c r="BD368" i="25"/>
  <c r="BD369" i="25"/>
  <c r="BD370" i="25"/>
  <c r="BD371" i="25"/>
  <c r="BD372" i="25"/>
  <c r="BD373" i="25"/>
  <c r="BD374" i="25"/>
  <c r="BD375" i="25"/>
  <c r="BD376" i="25"/>
  <c r="BD377" i="25"/>
  <c r="BD378" i="25"/>
  <c r="BD379" i="25"/>
  <c r="BE223" i="25"/>
  <c r="BF223" i="25" s="1"/>
  <c r="BE224" i="25"/>
  <c r="BF224" i="25" s="1"/>
  <c r="BE225" i="25"/>
  <c r="BF225" i="25" s="1"/>
  <c r="BE226" i="25"/>
  <c r="BF226" i="25" s="1"/>
  <c r="BE227" i="25"/>
  <c r="BF227" i="25" s="1"/>
  <c r="BE228" i="25"/>
  <c r="BF228" i="25" s="1"/>
  <c r="BE229" i="25"/>
  <c r="BF229" i="25" s="1"/>
  <c r="BE230" i="25"/>
  <c r="BF230" i="25" s="1"/>
  <c r="BE231" i="25"/>
  <c r="BF231" i="25" s="1"/>
  <c r="BE232" i="25"/>
  <c r="BF232" i="25" s="1"/>
  <c r="BE233" i="25"/>
  <c r="BF233" i="25" s="1"/>
  <c r="BE234" i="25"/>
  <c r="BF234" i="25" s="1"/>
  <c r="BE236" i="25"/>
  <c r="BF236" i="25" s="1"/>
  <c r="BE235" i="25"/>
  <c r="BF235" i="25" s="1"/>
  <c r="BE241" i="25"/>
  <c r="BF241" i="25" s="1"/>
  <c r="BE237" i="25"/>
  <c r="BF237" i="25" s="1"/>
  <c r="BE238" i="25"/>
  <c r="BF238" i="25" s="1"/>
  <c r="BE239" i="25"/>
  <c r="BF239" i="25" s="1"/>
  <c r="BE240" i="25"/>
  <c r="BF240" i="25" s="1"/>
  <c r="BE242" i="25"/>
  <c r="BF242" i="25" s="1"/>
  <c r="BE243" i="25"/>
  <c r="BF243" i="25" s="1"/>
  <c r="BE244" i="25"/>
  <c r="BF244" i="25" s="1"/>
  <c r="BE245" i="25"/>
  <c r="BF245" i="25" s="1"/>
  <c r="BE246" i="25"/>
  <c r="BF246" i="25" s="1"/>
  <c r="BE247" i="25"/>
  <c r="BF247" i="25" s="1"/>
  <c r="BE248" i="25"/>
  <c r="BF248" i="25" s="1"/>
  <c r="BE249" i="25"/>
  <c r="BF249" i="25" s="1"/>
  <c r="BE250" i="25"/>
  <c r="BF250" i="25" s="1"/>
  <c r="BE251" i="25"/>
  <c r="BF251" i="25" s="1"/>
  <c r="BE252" i="25"/>
  <c r="BF252" i="25" s="1"/>
  <c r="BE253" i="25"/>
  <c r="BF253" i="25" s="1"/>
  <c r="BE254" i="25"/>
  <c r="BF254" i="25" s="1"/>
  <c r="BE255" i="25"/>
  <c r="BF255" i="25" s="1"/>
  <c r="BE256" i="25"/>
  <c r="BF256" i="25" s="1"/>
  <c r="BE257" i="25"/>
  <c r="BF257" i="25" s="1"/>
  <c r="BE258" i="25"/>
  <c r="BF258" i="25" s="1"/>
  <c r="BE259" i="25"/>
  <c r="BF259" i="25" s="1"/>
  <c r="BE260" i="25"/>
  <c r="BF260" i="25" s="1"/>
  <c r="BE261" i="25"/>
  <c r="BF261" i="25" s="1"/>
  <c r="BE262" i="25"/>
  <c r="BF262" i="25" s="1"/>
  <c r="BE263" i="25"/>
  <c r="BF263" i="25" s="1"/>
  <c r="BE264" i="25"/>
  <c r="BF264" i="25" s="1"/>
  <c r="BE265" i="25"/>
  <c r="BF265" i="25" s="1"/>
  <c r="BE266" i="25"/>
  <c r="BF266" i="25" s="1"/>
  <c r="BE267" i="25"/>
  <c r="BF267" i="25" s="1"/>
  <c r="BE268" i="25"/>
  <c r="BF268" i="25" s="1"/>
  <c r="BE269" i="25"/>
  <c r="BF269" i="25" s="1"/>
  <c r="BE270" i="25"/>
  <c r="BF270" i="25" s="1"/>
  <c r="BE271" i="25"/>
  <c r="BF271" i="25" s="1"/>
  <c r="BE272" i="25"/>
  <c r="BF272" i="25" s="1"/>
  <c r="BE273" i="25"/>
  <c r="BF273" i="25" s="1"/>
  <c r="BE274" i="25"/>
  <c r="BF274" i="25" s="1"/>
  <c r="BE275" i="25"/>
  <c r="BF275" i="25" s="1"/>
  <c r="BE276" i="25"/>
  <c r="BF276" i="25" s="1"/>
  <c r="BE277" i="25"/>
  <c r="BF277" i="25" s="1"/>
  <c r="BE278" i="25"/>
  <c r="BF278" i="25" s="1"/>
  <c r="BE279" i="25"/>
  <c r="BF279" i="25" s="1"/>
  <c r="BE280" i="25"/>
  <c r="BF280" i="25" s="1"/>
  <c r="BE281" i="25"/>
  <c r="BF281" i="25" s="1"/>
  <c r="BE282" i="25"/>
  <c r="BF282" i="25" s="1"/>
  <c r="BE283" i="25"/>
  <c r="BF283" i="25" s="1"/>
  <c r="BE284" i="25"/>
  <c r="BF284" i="25" s="1"/>
  <c r="BE285" i="25"/>
  <c r="BF285" i="25" s="1"/>
  <c r="BE286" i="25"/>
  <c r="BF286" i="25" s="1"/>
  <c r="BE287" i="25"/>
  <c r="BF287" i="25" s="1"/>
  <c r="BE288" i="25"/>
  <c r="BF288" i="25" s="1"/>
  <c r="BE289" i="25"/>
  <c r="BF289" i="25" s="1"/>
  <c r="BE290" i="25"/>
  <c r="BF290" i="25" s="1"/>
  <c r="BE291" i="25"/>
  <c r="BF291" i="25" s="1"/>
  <c r="BE292" i="25"/>
  <c r="BF292" i="25" s="1"/>
  <c r="BE293" i="25"/>
  <c r="BF293" i="25" s="1"/>
  <c r="BE294" i="25"/>
  <c r="BF294" i="25" s="1"/>
  <c r="BE295" i="25"/>
  <c r="BF295" i="25" s="1"/>
  <c r="BE296" i="25"/>
  <c r="BF296" i="25" s="1"/>
  <c r="BE297" i="25"/>
  <c r="BF297" i="25" s="1"/>
  <c r="BE298" i="25"/>
  <c r="BF298" i="25" s="1"/>
  <c r="BE299" i="25"/>
  <c r="BF299" i="25" s="1"/>
  <c r="BE300" i="25"/>
  <c r="BF300" i="25" s="1"/>
  <c r="BE301" i="25"/>
  <c r="BF301" i="25" s="1"/>
  <c r="BE302" i="25"/>
  <c r="BF302" i="25" s="1"/>
  <c r="BE303" i="25"/>
  <c r="BF303" i="25" s="1"/>
  <c r="BE304" i="25"/>
  <c r="BF304" i="25" s="1"/>
  <c r="BE305" i="25"/>
  <c r="BF305" i="25" s="1"/>
  <c r="BE306" i="25"/>
  <c r="BF306" i="25" s="1"/>
  <c r="BE307" i="25"/>
  <c r="BF307" i="25" s="1"/>
  <c r="BE308" i="25"/>
  <c r="BF308" i="25" s="1"/>
  <c r="BE309" i="25"/>
  <c r="BF309" i="25" s="1"/>
  <c r="BE310" i="25"/>
  <c r="BF310" i="25" s="1"/>
  <c r="BE311" i="25"/>
  <c r="BF311" i="25" s="1"/>
  <c r="BE312" i="25"/>
  <c r="BF312" i="25" s="1"/>
  <c r="BE313" i="25"/>
  <c r="BF313" i="25" s="1"/>
  <c r="BE314" i="25"/>
  <c r="BF314" i="25" s="1"/>
  <c r="BE315" i="25"/>
  <c r="BF315" i="25" s="1"/>
  <c r="BE316" i="25"/>
  <c r="BF316" i="25" s="1"/>
  <c r="BE317" i="25"/>
  <c r="BF317" i="25" s="1"/>
  <c r="BE318" i="25"/>
  <c r="BF318" i="25" s="1"/>
  <c r="BE319" i="25"/>
  <c r="BF319" i="25" s="1"/>
  <c r="BE320" i="25"/>
  <c r="BF320" i="25" s="1"/>
  <c r="BE321" i="25"/>
  <c r="BF321" i="25" s="1"/>
  <c r="BE322" i="25"/>
  <c r="BF322" i="25" s="1"/>
  <c r="BE323" i="25"/>
  <c r="BF323" i="25" s="1"/>
  <c r="BE324" i="25"/>
  <c r="BF324" i="25" s="1"/>
  <c r="BE325" i="25"/>
  <c r="BF325" i="25" s="1"/>
  <c r="BE326" i="25"/>
  <c r="BF326" i="25" s="1"/>
  <c r="BE327" i="25"/>
  <c r="BF327" i="25" s="1"/>
  <c r="BE328" i="25"/>
  <c r="BF328" i="25" s="1"/>
  <c r="BE329" i="25"/>
  <c r="BF329" i="25" s="1"/>
  <c r="BE330" i="25"/>
  <c r="BF330" i="25" s="1"/>
  <c r="BE331" i="25"/>
  <c r="BF331" i="25" s="1"/>
  <c r="BE332" i="25"/>
  <c r="BF332" i="25" s="1"/>
  <c r="BE333" i="25"/>
  <c r="BF333" i="25" s="1"/>
  <c r="BE334" i="25"/>
  <c r="BF334" i="25" s="1"/>
  <c r="BE335" i="25"/>
  <c r="BF335" i="25" s="1"/>
  <c r="BE336" i="25"/>
  <c r="BF336" i="25" s="1"/>
  <c r="BE337" i="25"/>
  <c r="BF337" i="25" s="1"/>
  <c r="BE338" i="25"/>
  <c r="BF338" i="25" s="1"/>
  <c r="BE339" i="25"/>
  <c r="BF339" i="25" s="1"/>
  <c r="BE340" i="25"/>
  <c r="BF340" i="25" s="1"/>
  <c r="BE341" i="25"/>
  <c r="BF341" i="25" s="1"/>
  <c r="BE342" i="25"/>
  <c r="BF342" i="25" s="1"/>
  <c r="BE343" i="25"/>
  <c r="BF343" i="25" s="1"/>
  <c r="BE344" i="25"/>
  <c r="BF344" i="25" s="1"/>
  <c r="BE345" i="25"/>
  <c r="BF345" i="25" s="1"/>
  <c r="BE346" i="25"/>
  <c r="BF346" i="25" s="1"/>
  <c r="BE347" i="25"/>
  <c r="BF347" i="25" s="1"/>
  <c r="BE348" i="25"/>
  <c r="BF348" i="25" s="1"/>
  <c r="BE349" i="25"/>
  <c r="BF349" i="25" s="1"/>
  <c r="BE350" i="25"/>
  <c r="BF350" i="25" s="1"/>
  <c r="BE351" i="25"/>
  <c r="BF351" i="25" s="1"/>
  <c r="BE352" i="25"/>
  <c r="BF352" i="25" s="1"/>
  <c r="BE353" i="25"/>
  <c r="BF353" i="25" s="1"/>
  <c r="BE354" i="25"/>
  <c r="BF354" i="25" s="1"/>
  <c r="BE355" i="25"/>
  <c r="BF355" i="25" s="1"/>
  <c r="BE356" i="25"/>
  <c r="BF356" i="25" s="1"/>
  <c r="BE357" i="25"/>
  <c r="BF357" i="25" s="1"/>
  <c r="BE358" i="25"/>
  <c r="BF358" i="25" s="1"/>
  <c r="BE359" i="25"/>
  <c r="BF359" i="25" s="1"/>
  <c r="BE360" i="25"/>
  <c r="BF360" i="25" s="1"/>
  <c r="BE361" i="25"/>
  <c r="BF361" i="25" s="1"/>
  <c r="BE362" i="25"/>
  <c r="BF362" i="25" s="1"/>
  <c r="BE363" i="25"/>
  <c r="BF363" i="25" s="1"/>
  <c r="BE364" i="25"/>
  <c r="BF364" i="25" s="1"/>
  <c r="BE365" i="25"/>
  <c r="BF365" i="25" s="1"/>
  <c r="BE366" i="25"/>
  <c r="BF366" i="25" s="1"/>
  <c r="BE367" i="25"/>
  <c r="BF367" i="25" s="1"/>
  <c r="BE368" i="25"/>
  <c r="BF368" i="25" s="1"/>
  <c r="BE369" i="25"/>
  <c r="BF369" i="25" s="1"/>
  <c r="BE370" i="25"/>
  <c r="BF370" i="25" s="1"/>
  <c r="BE371" i="25"/>
  <c r="BF371" i="25" s="1"/>
  <c r="BE372" i="25"/>
  <c r="BF372" i="25" s="1"/>
  <c r="BE373" i="25"/>
  <c r="BF373" i="25" s="1"/>
  <c r="BE374" i="25"/>
  <c r="BF374" i="25" s="1"/>
  <c r="BE375" i="25"/>
  <c r="BF375" i="25" s="1"/>
  <c r="BE376" i="25"/>
  <c r="BF376" i="25" s="1"/>
  <c r="BE377" i="25"/>
  <c r="BF377" i="25" s="1"/>
  <c r="BE378" i="25"/>
  <c r="BF378" i="25" s="1"/>
  <c r="BE379" i="25"/>
  <c r="BF379" i="25" s="1"/>
  <c r="BH223" i="25"/>
  <c r="BJ223" i="25" s="1"/>
  <c r="BH224" i="25"/>
  <c r="BH225" i="25"/>
  <c r="BH226" i="25"/>
  <c r="BH227" i="25"/>
  <c r="BH228" i="25"/>
  <c r="BH229" i="25"/>
  <c r="BH230" i="25"/>
  <c r="BH231" i="25"/>
  <c r="BH232" i="25"/>
  <c r="BH233" i="25"/>
  <c r="BH234" i="25"/>
  <c r="BH236" i="25"/>
  <c r="BH235" i="25"/>
  <c r="BH241" i="25"/>
  <c r="BH237" i="25"/>
  <c r="BH238" i="25"/>
  <c r="BH239" i="25"/>
  <c r="BH240" i="25"/>
  <c r="BH242" i="25"/>
  <c r="BH243" i="25"/>
  <c r="BH244" i="25"/>
  <c r="BH245" i="25"/>
  <c r="BH246" i="25"/>
  <c r="BH247" i="25"/>
  <c r="BH248" i="25"/>
  <c r="BH249" i="25"/>
  <c r="BH250" i="25"/>
  <c r="BH251" i="25"/>
  <c r="BH252" i="25"/>
  <c r="BH253" i="25"/>
  <c r="BH254" i="25"/>
  <c r="BH255" i="25"/>
  <c r="BH256" i="25"/>
  <c r="BH257" i="25"/>
  <c r="BH258" i="25"/>
  <c r="BH259" i="25"/>
  <c r="BH260" i="25"/>
  <c r="BH261" i="25"/>
  <c r="BH262" i="25"/>
  <c r="BH263" i="25"/>
  <c r="BH264" i="25"/>
  <c r="BJ264" i="25" s="1"/>
  <c r="BH265" i="25"/>
  <c r="BH266" i="25"/>
  <c r="BH267" i="25"/>
  <c r="BH268" i="25"/>
  <c r="BH269" i="25"/>
  <c r="BH270" i="25"/>
  <c r="BH271" i="25"/>
  <c r="BH272" i="25"/>
  <c r="BH273" i="25"/>
  <c r="BH274" i="25"/>
  <c r="BH275" i="25"/>
  <c r="BH276" i="25"/>
  <c r="BH277" i="25"/>
  <c r="BH278" i="25"/>
  <c r="BH279" i="25"/>
  <c r="BH280" i="25"/>
  <c r="BH281" i="25"/>
  <c r="BH282" i="25"/>
  <c r="BH283" i="25"/>
  <c r="BH284" i="25"/>
  <c r="BH285" i="25"/>
  <c r="BH286" i="25"/>
  <c r="BH287" i="25"/>
  <c r="BH288" i="25"/>
  <c r="BH289" i="25"/>
  <c r="BH290" i="25"/>
  <c r="BH291" i="25"/>
  <c r="BH292" i="25"/>
  <c r="BH293" i="25"/>
  <c r="BH294" i="25"/>
  <c r="BH295" i="25"/>
  <c r="BH296" i="25"/>
  <c r="BH297" i="25"/>
  <c r="BH298" i="25"/>
  <c r="BH299" i="25"/>
  <c r="BH300" i="25"/>
  <c r="BH301" i="25"/>
  <c r="BH302" i="25"/>
  <c r="BH303" i="25"/>
  <c r="BH304" i="25"/>
  <c r="BH305" i="25"/>
  <c r="BH306" i="25"/>
  <c r="BH307" i="25"/>
  <c r="BH308" i="25"/>
  <c r="BH309" i="25"/>
  <c r="BH310" i="25"/>
  <c r="BH311" i="25"/>
  <c r="BH312" i="25"/>
  <c r="BH313" i="25"/>
  <c r="BH314" i="25"/>
  <c r="BH315" i="25"/>
  <c r="BH316" i="25"/>
  <c r="BH317" i="25"/>
  <c r="BH318" i="25"/>
  <c r="BH319" i="25"/>
  <c r="BH320" i="25"/>
  <c r="BH321" i="25"/>
  <c r="BH322" i="25"/>
  <c r="BH323" i="25"/>
  <c r="BH324" i="25"/>
  <c r="BH325" i="25"/>
  <c r="BH326" i="25"/>
  <c r="BH327" i="25"/>
  <c r="BH328" i="25"/>
  <c r="BH329" i="25"/>
  <c r="BH330" i="25"/>
  <c r="BH331" i="25"/>
  <c r="BH332" i="25"/>
  <c r="BH333" i="25"/>
  <c r="BH334" i="25"/>
  <c r="BH335" i="25"/>
  <c r="BH336" i="25"/>
  <c r="BH337" i="25"/>
  <c r="BH338" i="25"/>
  <c r="BH339" i="25"/>
  <c r="BH340" i="25"/>
  <c r="BH341" i="25"/>
  <c r="BH342" i="25"/>
  <c r="BH343" i="25"/>
  <c r="BH344" i="25"/>
  <c r="BH345" i="25"/>
  <c r="BH346" i="25"/>
  <c r="BH347" i="25"/>
  <c r="BH348" i="25"/>
  <c r="BH349" i="25"/>
  <c r="BH350" i="25"/>
  <c r="BH351" i="25"/>
  <c r="BH352" i="25"/>
  <c r="BH353" i="25"/>
  <c r="BH354" i="25"/>
  <c r="BH355" i="25"/>
  <c r="BH356" i="25"/>
  <c r="BH357" i="25"/>
  <c r="BH358" i="25"/>
  <c r="BH359" i="25"/>
  <c r="BH360" i="25"/>
  <c r="BH361" i="25"/>
  <c r="BH362" i="25"/>
  <c r="BH363" i="25"/>
  <c r="BH364" i="25"/>
  <c r="BH365" i="25"/>
  <c r="BH366" i="25"/>
  <c r="BH367" i="25"/>
  <c r="BH368" i="25"/>
  <c r="BH369" i="25"/>
  <c r="BH370" i="25"/>
  <c r="BH371" i="25"/>
  <c r="BH372" i="25"/>
  <c r="BH373" i="25"/>
  <c r="BH374" i="25"/>
  <c r="BH375" i="25"/>
  <c r="BH376" i="25"/>
  <c r="BH377" i="25"/>
  <c r="BH378" i="25"/>
  <c r="BH379" i="25"/>
  <c r="BI223" i="25"/>
  <c r="BI224" i="25"/>
  <c r="BI225" i="25"/>
  <c r="BI226" i="25"/>
  <c r="BI227" i="25"/>
  <c r="BI228" i="25"/>
  <c r="BI229" i="25"/>
  <c r="BI230" i="25"/>
  <c r="BI231" i="25"/>
  <c r="BI232" i="25"/>
  <c r="BI233" i="25"/>
  <c r="BI234" i="25"/>
  <c r="BI236" i="25"/>
  <c r="BI235" i="25"/>
  <c r="BI241" i="25"/>
  <c r="BI237" i="25"/>
  <c r="BI238" i="25"/>
  <c r="BI239" i="25"/>
  <c r="BI240" i="25"/>
  <c r="BI242" i="25"/>
  <c r="BI243" i="25"/>
  <c r="BI244" i="25"/>
  <c r="BI245" i="25"/>
  <c r="BI246" i="25"/>
  <c r="BI247" i="25"/>
  <c r="BI248" i="25"/>
  <c r="BI249" i="25"/>
  <c r="BI250" i="25"/>
  <c r="BI251" i="25"/>
  <c r="BI252" i="25"/>
  <c r="BI253" i="25"/>
  <c r="BI254" i="25"/>
  <c r="BI255" i="25"/>
  <c r="BI256" i="25"/>
  <c r="BI257" i="25"/>
  <c r="BI258" i="25"/>
  <c r="BI259" i="25"/>
  <c r="BI260" i="25"/>
  <c r="BI261" i="25"/>
  <c r="BI262" i="25"/>
  <c r="BI263" i="25"/>
  <c r="BI264" i="25"/>
  <c r="BI265" i="25"/>
  <c r="BI266" i="25"/>
  <c r="BI267" i="25"/>
  <c r="BI268" i="25"/>
  <c r="BI269" i="25"/>
  <c r="BI270" i="25"/>
  <c r="BI271" i="25"/>
  <c r="BI272" i="25"/>
  <c r="BI273" i="25"/>
  <c r="BI274" i="25"/>
  <c r="BI275" i="25"/>
  <c r="BI276" i="25"/>
  <c r="BI277" i="25"/>
  <c r="BI278" i="25"/>
  <c r="BI279" i="25"/>
  <c r="BI280" i="25"/>
  <c r="BI281" i="25"/>
  <c r="BI282" i="25"/>
  <c r="BI283" i="25"/>
  <c r="BI284" i="25"/>
  <c r="BI285" i="25"/>
  <c r="BI286" i="25"/>
  <c r="BI287" i="25"/>
  <c r="BI288" i="25"/>
  <c r="BI289" i="25"/>
  <c r="BI290" i="25"/>
  <c r="BI291" i="25"/>
  <c r="BI292" i="25"/>
  <c r="BI293" i="25"/>
  <c r="BI294" i="25"/>
  <c r="BI295" i="25"/>
  <c r="BI296" i="25"/>
  <c r="BI297" i="25"/>
  <c r="BI298" i="25"/>
  <c r="BI299" i="25"/>
  <c r="BI300" i="25"/>
  <c r="BI301" i="25"/>
  <c r="BI302" i="25"/>
  <c r="BI303" i="25"/>
  <c r="BI304" i="25"/>
  <c r="BI305" i="25"/>
  <c r="BI306" i="25"/>
  <c r="BI307" i="25"/>
  <c r="BI308" i="25"/>
  <c r="BI309" i="25"/>
  <c r="BI310" i="25"/>
  <c r="BI311" i="25"/>
  <c r="BI312" i="25"/>
  <c r="BI313" i="25"/>
  <c r="BI314" i="25"/>
  <c r="BI315" i="25"/>
  <c r="BI316" i="25"/>
  <c r="BI317" i="25"/>
  <c r="BI318" i="25"/>
  <c r="BI319" i="25"/>
  <c r="BI320" i="25"/>
  <c r="BI321" i="25"/>
  <c r="BI322" i="25"/>
  <c r="BI323" i="25"/>
  <c r="BI324" i="25"/>
  <c r="BI325" i="25"/>
  <c r="BI326" i="25"/>
  <c r="BI327" i="25"/>
  <c r="BI328" i="25"/>
  <c r="BI329" i="25"/>
  <c r="BI330" i="25"/>
  <c r="BI331" i="25"/>
  <c r="BI332" i="25"/>
  <c r="BI333" i="25"/>
  <c r="BI334" i="25"/>
  <c r="BI335" i="25"/>
  <c r="BI336" i="25"/>
  <c r="BI337" i="25"/>
  <c r="BI338" i="25"/>
  <c r="BI339" i="25"/>
  <c r="BI340" i="25"/>
  <c r="BI341" i="25"/>
  <c r="BI342" i="25"/>
  <c r="BI343" i="25"/>
  <c r="BI344" i="25"/>
  <c r="BI345" i="25"/>
  <c r="BI346" i="25"/>
  <c r="BI347" i="25"/>
  <c r="BI348" i="25"/>
  <c r="BI349" i="25"/>
  <c r="BI350" i="25"/>
  <c r="BI351" i="25"/>
  <c r="BI352" i="25"/>
  <c r="BI353" i="25"/>
  <c r="BI354" i="25"/>
  <c r="BI355" i="25"/>
  <c r="BI356" i="25"/>
  <c r="BI357" i="25"/>
  <c r="BI358" i="25"/>
  <c r="BI359" i="25"/>
  <c r="BI360" i="25"/>
  <c r="BI361" i="25"/>
  <c r="BI362" i="25"/>
  <c r="BI363" i="25"/>
  <c r="BI364" i="25"/>
  <c r="BI365" i="25"/>
  <c r="BI366" i="25"/>
  <c r="BI367" i="25"/>
  <c r="BI368" i="25"/>
  <c r="BI369" i="25"/>
  <c r="BI370" i="25"/>
  <c r="BI371" i="25"/>
  <c r="BI372" i="25"/>
  <c r="BI373" i="25"/>
  <c r="BI374" i="25"/>
  <c r="BI375" i="25"/>
  <c r="BI376" i="25"/>
  <c r="BI377" i="25"/>
  <c r="BI378" i="25"/>
  <c r="BI379" i="25"/>
  <c r="BQ223" i="25"/>
  <c r="BQ224" i="25"/>
  <c r="BQ225" i="25"/>
  <c r="BQ226" i="25"/>
  <c r="BQ227" i="25"/>
  <c r="BQ228" i="25"/>
  <c r="BQ229" i="25"/>
  <c r="BQ230" i="25"/>
  <c r="BQ231" i="25"/>
  <c r="BQ232" i="25"/>
  <c r="BQ233" i="25"/>
  <c r="BQ234" i="25"/>
  <c r="BQ236" i="25"/>
  <c r="BQ235" i="25"/>
  <c r="BQ241" i="25"/>
  <c r="BQ237" i="25"/>
  <c r="BQ238" i="25"/>
  <c r="BQ239" i="25"/>
  <c r="BQ240" i="25"/>
  <c r="BQ242" i="25"/>
  <c r="BQ243" i="25"/>
  <c r="BQ244" i="25"/>
  <c r="BQ245" i="25"/>
  <c r="BQ246" i="25"/>
  <c r="BQ247" i="25"/>
  <c r="BQ248" i="25"/>
  <c r="BQ249" i="25"/>
  <c r="BQ250" i="25"/>
  <c r="BQ251" i="25"/>
  <c r="BQ252" i="25"/>
  <c r="BQ253" i="25"/>
  <c r="BQ254" i="25"/>
  <c r="BQ255" i="25"/>
  <c r="BQ256" i="25"/>
  <c r="BQ257" i="25"/>
  <c r="BQ258" i="25"/>
  <c r="BQ259" i="25"/>
  <c r="BQ260" i="25"/>
  <c r="BQ261" i="25"/>
  <c r="BQ262" i="25"/>
  <c r="BQ263" i="25"/>
  <c r="BQ264" i="25"/>
  <c r="BQ265" i="25"/>
  <c r="BQ266" i="25"/>
  <c r="BQ267" i="25"/>
  <c r="BQ268" i="25"/>
  <c r="BQ269" i="25"/>
  <c r="BQ270" i="25"/>
  <c r="BQ271" i="25"/>
  <c r="BQ272" i="25"/>
  <c r="BQ273" i="25"/>
  <c r="BQ274" i="25"/>
  <c r="BQ275" i="25"/>
  <c r="BQ276" i="25"/>
  <c r="BQ277" i="25"/>
  <c r="BQ278" i="25"/>
  <c r="BQ279" i="25"/>
  <c r="BQ280" i="25"/>
  <c r="BQ281" i="25"/>
  <c r="BQ282" i="25"/>
  <c r="BQ283" i="25"/>
  <c r="BQ284" i="25"/>
  <c r="BQ285" i="25"/>
  <c r="BQ286" i="25"/>
  <c r="BQ287" i="25"/>
  <c r="BQ288" i="25"/>
  <c r="BQ289" i="25"/>
  <c r="BQ290" i="25"/>
  <c r="BQ291" i="25"/>
  <c r="BQ292" i="25"/>
  <c r="BQ293" i="25"/>
  <c r="BQ294" i="25"/>
  <c r="BQ295" i="25"/>
  <c r="BQ296" i="25"/>
  <c r="BQ297" i="25"/>
  <c r="BQ298" i="25"/>
  <c r="BQ299" i="25"/>
  <c r="BQ300" i="25"/>
  <c r="BQ301" i="25"/>
  <c r="BQ302" i="25"/>
  <c r="BQ303" i="25"/>
  <c r="BQ304" i="25"/>
  <c r="BQ305" i="25"/>
  <c r="BQ306" i="25"/>
  <c r="BQ307" i="25"/>
  <c r="BQ308" i="25"/>
  <c r="BQ309" i="25"/>
  <c r="BQ310" i="25"/>
  <c r="BQ311" i="25"/>
  <c r="BQ312" i="25"/>
  <c r="BQ313" i="25"/>
  <c r="BQ314" i="25"/>
  <c r="BQ315" i="25"/>
  <c r="BQ316" i="25"/>
  <c r="BQ317" i="25"/>
  <c r="BQ318" i="25"/>
  <c r="BQ319" i="25"/>
  <c r="BQ320" i="25"/>
  <c r="BQ321" i="25"/>
  <c r="BQ322" i="25"/>
  <c r="BQ323" i="25"/>
  <c r="BQ324" i="25"/>
  <c r="BQ325" i="25"/>
  <c r="BQ326" i="25"/>
  <c r="BQ327" i="25"/>
  <c r="BQ328" i="25"/>
  <c r="BQ329" i="25"/>
  <c r="BQ330" i="25"/>
  <c r="BQ331" i="25"/>
  <c r="BQ332" i="25"/>
  <c r="BQ333" i="25"/>
  <c r="BQ334" i="25"/>
  <c r="BQ335" i="25"/>
  <c r="BQ336" i="25"/>
  <c r="BQ337" i="25"/>
  <c r="BQ338" i="25"/>
  <c r="BQ339" i="25"/>
  <c r="BQ340" i="25"/>
  <c r="BQ341" i="25"/>
  <c r="BQ342" i="25"/>
  <c r="BQ343" i="25"/>
  <c r="BQ344" i="25"/>
  <c r="BQ345" i="25"/>
  <c r="BQ346" i="25"/>
  <c r="BQ347" i="25"/>
  <c r="BQ348" i="25"/>
  <c r="BQ349" i="25"/>
  <c r="BQ350" i="25"/>
  <c r="BQ351" i="25"/>
  <c r="BQ352" i="25"/>
  <c r="BQ353" i="25"/>
  <c r="BQ354" i="25"/>
  <c r="BQ355" i="25"/>
  <c r="BQ356" i="25"/>
  <c r="BQ357" i="25"/>
  <c r="BQ358" i="25"/>
  <c r="BQ359" i="25"/>
  <c r="BQ360" i="25"/>
  <c r="BQ361" i="25"/>
  <c r="BQ362" i="25"/>
  <c r="BQ363" i="25"/>
  <c r="BQ364" i="25"/>
  <c r="BQ365" i="25"/>
  <c r="BQ366" i="25"/>
  <c r="BQ367" i="25"/>
  <c r="BQ368" i="25"/>
  <c r="BQ369" i="25"/>
  <c r="BQ370" i="25"/>
  <c r="BQ371" i="25"/>
  <c r="BQ372" i="25"/>
  <c r="BQ373" i="25"/>
  <c r="BQ374" i="25"/>
  <c r="BQ375" i="25"/>
  <c r="BQ376" i="25"/>
  <c r="BQ377" i="25"/>
  <c r="BQ378" i="25"/>
  <c r="BQ379" i="25"/>
  <c r="BJ327" i="25" l="1"/>
  <c r="BK327" i="25" s="1"/>
  <c r="BL327" i="25" s="1"/>
  <c r="BJ307" i="25"/>
  <c r="BK307" i="25" s="1"/>
  <c r="BL307" i="25" s="1"/>
  <c r="BJ272" i="25"/>
  <c r="BK272" i="25" s="1"/>
  <c r="BL272" i="25" s="1"/>
  <c r="BJ291" i="25"/>
  <c r="BJ335" i="25"/>
  <c r="BK335" i="25" s="1"/>
  <c r="BL335" i="25" s="1"/>
  <c r="BJ271" i="25"/>
  <c r="BK271" i="25" s="1"/>
  <c r="BL271" i="25" s="1"/>
  <c r="BJ299" i="25"/>
  <c r="BK299" i="25" s="1"/>
  <c r="BL299" i="25" s="1"/>
  <c r="BJ252" i="25"/>
  <c r="BK252" i="25" s="1"/>
  <c r="BL252" i="25" s="1"/>
  <c r="BJ256" i="25"/>
  <c r="BK256" i="25" s="1"/>
  <c r="BL256" i="25" s="1"/>
  <c r="BJ248" i="25"/>
  <c r="BK248" i="25" s="1"/>
  <c r="BL248" i="25" s="1"/>
  <c r="BJ319" i="25"/>
  <c r="BK319" i="25" s="1"/>
  <c r="BL319" i="25" s="1"/>
  <c r="BJ311" i="25"/>
  <c r="BK311" i="25" s="1"/>
  <c r="BL311" i="25" s="1"/>
  <c r="BJ357" i="25"/>
  <c r="BK357" i="25" s="1"/>
  <c r="BL357" i="25" s="1"/>
  <c r="BJ234" i="25"/>
  <c r="BK234" i="25" s="1"/>
  <c r="BL234" i="25" s="1"/>
  <c r="BJ295" i="25"/>
  <c r="BK295" i="25" s="1"/>
  <c r="BL295" i="25" s="1"/>
  <c r="BJ358" i="25"/>
  <c r="BK358" i="25" s="1"/>
  <c r="BL358" i="25" s="1"/>
  <c r="BJ253" i="25"/>
  <c r="BK253" i="25" s="1"/>
  <c r="BL253" i="25" s="1"/>
  <c r="BJ316" i="25"/>
  <c r="BK316" i="25" s="1"/>
  <c r="BL316" i="25" s="1"/>
  <c r="BJ296" i="25"/>
  <c r="BK296" i="25" s="1"/>
  <c r="BL296" i="25" s="1"/>
  <c r="BJ322" i="25"/>
  <c r="BK322" i="25" s="1"/>
  <c r="BL322" i="25" s="1"/>
  <c r="BJ362" i="25"/>
  <c r="BK362" i="25" s="1"/>
  <c r="BL362" i="25" s="1"/>
  <c r="BJ276" i="25"/>
  <c r="BK276" i="25" s="1"/>
  <c r="BL276" i="25" s="1"/>
  <c r="BJ330" i="25"/>
  <c r="BK330" i="25" s="1"/>
  <c r="BL330" i="25" s="1"/>
  <c r="BJ303" i="25"/>
  <c r="BK303" i="25" s="1"/>
  <c r="BL303" i="25" s="1"/>
  <c r="BJ239" i="25"/>
  <c r="BK239" i="25" s="1"/>
  <c r="BL239" i="25" s="1"/>
  <c r="BJ367" i="25"/>
  <c r="BK367" i="25" s="1"/>
  <c r="BL367" i="25" s="1"/>
  <c r="AU240" i="25"/>
  <c r="AX240" i="25" s="1"/>
  <c r="AY240" i="25" s="1"/>
  <c r="AU227" i="25"/>
  <c r="AX227" i="25" s="1"/>
  <c r="AY227" i="25" s="1"/>
  <c r="BJ371" i="25"/>
  <c r="BK371" i="25" s="1"/>
  <c r="BL371" i="25" s="1"/>
  <c r="BJ331" i="25"/>
  <c r="BK331" i="25" s="1"/>
  <c r="BL331" i="25" s="1"/>
  <c r="BJ375" i="25"/>
  <c r="BK375" i="25" s="1"/>
  <c r="BL375" i="25" s="1"/>
  <c r="BJ349" i="25"/>
  <c r="BK349" i="25" s="1"/>
  <c r="BL349" i="25" s="1"/>
  <c r="BJ287" i="25"/>
  <c r="BK287" i="25" s="1"/>
  <c r="BL287" i="25" s="1"/>
  <c r="BJ226" i="25"/>
  <c r="BK226" i="25" s="1"/>
  <c r="BL226" i="25" s="1"/>
  <c r="BJ323" i="25"/>
  <c r="BK323" i="25" s="1"/>
  <c r="BL323" i="25" s="1"/>
  <c r="BJ343" i="25"/>
  <c r="BK343" i="25" s="1"/>
  <c r="BL343" i="25" s="1"/>
  <c r="BJ279" i="25"/>
  <c r="BK279" i="25" s="1"/>
  <c r="BL279" i="25" s="1"/>
  <c r="BM363" i="25"/>
  <c r="BJ363" i="25"/>
  <c r="BK363" i="25" s="1"/>
  <c r="BL363" i="25" s="1"/>
  <c r="BM353" i="25"/>
  <c r="BJ353" i="25"/>
  <c r="BK353" i="25" s="1"/>
  <c r="BL353" i="25" s="1"/>
  <c r="BM346" i="25"/>
  <c r="BJ346" i="25"/>
  <c r="BK346" i="25" s="1"/>
  <c r="BL346" i="25" s="1"/>
  <c r="BM339" i="25"/>
  <c r="BJ339" i="25"/>
  <c r="BK339" i="25" s="1"/>
  <c r="BL339" i="25" s="1"/>
  <c r="BM315" i="25"/>
  <c r="BJ315" i="25"/>
  <c r="BK315" i="25" s="1"/>
  <c r="BL315" i="25" s="1"/>
  <c r="BM283" i="25"/>
  <c r="BJ283" i="25"/>
  <c r="BK283" i="25" s="1"/>
  <c r="BL283" i="25" s="1"/>
  <c r="BM275" i="25"/>
  <c r="BJ275" i="25"/>
  <c r="BK275" i="25" s="1"/>
  <c r="BL275" i="25" s="1"/>
  <c r="BM268" i="25"/>
  <c r="BJ268" i="25"/>
  <c r="BK268" i="25" s="1"/>
  <c r="BL268" i="25" s="1"/>
  <c r="BM260" i="25"/>
  <c r="BJ260" i="25"/>
  <c r="BK260" i="25" s="1"/>
  <c r="BL260" i="25" s="1"/>
  <c r="BM244" i="25"/>
  <c r="BJ244" i="25"/>
  <c r="BK244" i="25" s="1"/>
  <c r="BL244" i="25" s="1"/>
  <c r="BM237" i="25"/>
  <c r="BJ237" i="25"/>
  <c r="BK237" i="25" s="1"/>
  <c r="BL237" i="25" s="1"/>
  <c r="BM230" i="25"/>
  <c r="BJ230" i="25"/>
  <c r="BK230" i="25" s="1"/>
  <c r="BL230" i="25" s="1"/>
  <c r="BM378" i="25"/>
  <c r="BJ378" i="25"/>
  <c r="BK378" i="25" s="1"/>
  <c r="BL378" i="25" s="1"/>
  <c r="BM370" i="25"/>
  <c r="BJ370" i="25"/>
  <c r="BK370" i="25" s="1"/>
  <c r="BL370" i="25" s="1"/>
  <c r="BM352" i="25"/>
  <c r="BJ352" i="25"/>
  <c r="BK352" i="25" s="1"/>
  <c r="BL352" i="25" s="1"/>
  <c r="BM345" i="25"/>
  <c r="BJ345" i="25"/>
  <c r="BK345" i="25" s="1"/>
  <c r="BL345" i="25" s="1"/>
  <c r="BM338" i="25"/>
  <c r="BJ338" i="25"/>
  <c r="BK338" i="25" s="1"/>
  <c r="BL338" i="25" s="1"/>
  <c r="BM314" i="25"/>
  <c r="BJ314" i="25"/>
  <c r="BK314" i="25" s="1"/>
  <c r="BL314" i="25" s="1"/>
  <c r="BM306" i="25"/>
  <c r="BJ306" i="25"/>
  <c r="BK306" i="25" s="1"/>
  <c r="BL306" i="25" s="1"/>
  <c r="BM298" i="25"/>
  <c r="BJ298" i="25"/>
  <c r="BK298" i="25" s="1"/>
  <c r="BL298" i="25" s="1"/>
  <c r="BM290" i="25"/>
  <c r="BJ290" i="25"/>
  <c r="BK290" i="25" s="1"/>
  <c r="BL290" i="25" s="1"/>
  <c r="BM282" i="25"/>
  <c r="BJ282" i="25"/>
  <c r="BK282" i="25" s="1"/>
  <c r="BL282" i="25" s="1"/>
  <c r="BM274" i="25"/>
  <c r="BJ274" i="25"/>
  <c r="BK274" i="25" s="1"/>
  <c r="BL274" i="25" s="1"/>
  <c r="BM267" i="25"/>
  <c r="BJ267" i="25"/>
  <c r="BK267" i="25" s="1"/>
  <c r="BL267" i="25" s="1"/>
  <c r="BM259" i="25"/>
  <c r="BJ259" i="25"/>
  <c r="BK259" i="25" s="1"/>
  <c r="BL259" i="25" s="1"/>
  <c r="BM251" i="25"/>
  <c r="BJ251" i="25"/>
  <c r="BK251" i="25" s="1"/>
  <c r="BL251" i="25" s="1"/>
  <c r="BM243" i="25"/>
  <c r="BJ243" i="25"/>
  <c r="BK243" i="25" s="1"/>
  <c r="BL243" i="25" s="1"/>
  <c r="BM241" i="25"/>
  <c r="BJ241" i="25"/>
  <c r="BK241" i="25" s="1"/>
  <c r="BL241" i="25" s="1"/>
  <c r="BM229" i="25"/>
  <c r="BJ229" i="25"/>
  <c r="BK229" i="25" s="1"/>
  <c r="BL229" i="25" s="1"/>
  <c r="BM377" i="25"/>
  <c r="BJ377" i="25"/>
  <c r="BK377" i="25" s="1"/>
  <c r="BL377" i="25" s="1"/>
  <c r="BM369" i="25"/>
  <c r="BJ369" i="25"/>
  <c r="BK369" i="25" s="1"/>
  <c r="BL369" i="25" s="1"/>
  <c r="BM361" i="25"/>
  <c r="BJ361" i="25"/>
  <c r="BK361" i="25" s="1"/>
  <c r="BL361" i="25" s="1"/>
  <c r="BM359" i="25"/>
  <c r="BJ359" i="25"/>
  <c r="BK359" i="25" s="1"/>
  <c r="BL359" i="25" s="1"/>
  <c r="BM351" i="25"/>
  <c r="BJ351" i="25"/>
  <c r="BK351" i="25" s="1"/>
  <c r="BL351" i="25" s="1"/>
  <c r="BM337" i="25"/>
  <c r="BJ337" i="25"/>
  <c r="BK337" i="25" s="1"/>
  <c r="BL337" i="25" s="1"/>
  <c r="BM329" i="25"/>
  <c r="BJ329" i="25"/>
  <c r="BK329" i="25" s="1"/>
  <c r="BL329" i="25" s="1"/>
  <c r="BM321" i="25"/>
  <c r="BJ321" i="25"/>
  <c r="BK321" i="25" s="1"/>
  <c r="BL321" i="25" s="1"/>
  <c r="BM313" i="25"/>
  <c r="BJ313" i="25"/>
  <c r="BK313" i="25" s="1"/>
  <c r="BL313" i="25" s="1"/>
  <c r="BM305" i="25"/>
  <c r="BJ305" i="25"/>
  <c r="BK305" i="25" s="1"/>
  <c r="BL305" i="25" s="1"/>
  <c r="BM297" i="25"/>
  <c r="BJ297" i="25"/>
  <c r="BK297" i="25" s="1"/>
  <c r="BL297" i="25" s="1"/>
  <c r="BM289" i="25"/>
  <c r="BJ289" i="25"/>
  <c r="BK289" i="25" s="1"/>
  <c r="BL289" i="25" s="1"/>
  <c r="BM281" i="25"/>
  <c r="BJ281" i="25"/>
  <c r="BK281" i="25" s="1"/>
  <c r="BL281" i="25" s="1"/>
  <c r="BM273" i="25"/>
  <c r="BJ273" i="25"/>
  <c r="BK273" i="25" s="1"/>
  <c r="BL273" i="25" s="1"/>
  <c r="BM266" i="25"/>
  <c r="BJ266" i="25"/>
  <c r="BK266" i="25" s="1"/>
  <c r="BL266" i="25" s="1"/>
  <c r="BM258" i="25"/>
  <c r="BJ258" i="25"/>
  <c r="BK258" i="25" s="1"/>
  <c r="BL258" i="25" s="1"/>
  <c r="BM250" i="25"/>
  <c r="BJ250" i="25"/>
  <c r="BK250" i="25" s="1"/>
  <c r="BL250" i="25" s="1"/>
  <c r="BM242" i="25"/>
  <c r="BJ242" i="25"/>
  <c r="BK242" i="25" s="1"/>
  <c r="BL242" i="25" s="1"/>
  <c r="BM235" i="25"/>
  <c r="BJ235" i="25"/>
  <c r="BK235" i="25" s="1"/>
  <c r="BL235" i="25" s="1"/>
  <c r="BM228" i="25"/>
  <c r="BJ228" i="25"/>
  <c r="BK228" i="25" s="1"/>
  <c r="BL228" i="25" s="1"/>
  <c r="BM225" i="25"/>
  <c r="BJ225" i="25"/>
  <c r="BK225" i="25" s="1"/>
  <c r="BL225" i="25" s="1"/>
  <c r="BM376" i="25"/>
  <c r="BJ376" i="25"/>
  <c r="BK376" i="25" s="1"/>
  <c r="BL376" i="25" s="1"/>
  <c r="BM368" i="25"/>
  <c r="BJ368" i="25"/>
  <c r="BK368" i="25" s="1"/>
  <c r="BL368" i="25" s="1"/>
  <c r="BM360" i="25"/>
  <c r="BJ360" i="25"/>
  <c r="BK360" i="25" s="1"/>
  <c r="BL360" i="25" s="1"/>
  <c r="BM350" i="25"/>
  <c r="BJ350" i="25"/>
  <c r="BK350" i="25" s="1"/>
  <c r="BL350" i="25" s="1"/>
  <c r="BM344" i="25"/>
  <c r="BJ344" i="25"/>
  <c r="BK344" i="25" s="1"/>
  <c r="BL344" i="25" s="1"/>
  <c r="BM336" i="25"/>
  <c r="BJ336" i="25"/>
  <c r="BK336" i="25" s="1"/>
  <c r="BL336" i="25" s="1"/>
  <c r="BM328" i="25"/>
  <c r="BJ328" i="25"/>
  <c r="BK328" i="25" s="1"/>
  <c r="BL328" i="25" s="1"/>
  <c r="BM320" i="25"/>
  <c r="BJ320" i="25"/>
  <c r="BK320" i="25" s="1"/>
  <c r="BL320" i="25" s="1"/>
  <c r="BM312" i="25"/>
  <c r="BJ312" i="25"/>
  <c r="BK312" i="25" s="1"/>
  <c r="BL312" i="25" s="1"/>
  <c r="BM304" i="25"/>
  <c r="BJ304" i="25"/>
  <c r="BK304" i="25" s="1"/>
  <c r="BL304" i="25" s="1"/>
  <c r="BM288" i="25"/>
  <c r="BJ288" i="25"/>
  <c r="BK288" i="25" s="1"/>
  <c r="BL288" i="25" s="1"/>
  <c r="BM280" i="25"/>
  <c r="BJ280" i="25"/>
  <c r="BK280" i="25" s="1"/>
  <c r="BL280" i="25" s="1"/>
  <c r="BM265" i="25"/>
  <c r="BJ265" i="25"/>
  <c r="BK265" i="25" s="1"/>
  <c r="BL265" i="25" s="1"/>
  <c r="BM257" i="25"/>
  <c r="BJ257" i="25"/>
  <c r="BK257" i="25" s="1"/>
  <c r="BL257" i="25" s="1"/>
  <c r="BM249" i="25"/>
  <c r="BJ249" i="25"/>
  <c r="BK249" i="25" s="1"/>
  <c r="BL249" i="25" s="1"/>
  <c r="BM240" i="25"/>
  <c r="BJ240" i="25"/>
  <c r="BK240" i="25" s="1"/>
  <c r="BL240" i="25" s="1"/>
  <c r="BM236" i="25"/>
  <c r="BJ236" i="25"/>
  <c r="BK236" i="25" s="1"/>
  <c r="BL236" i="25" s="1"/>
  <c r="BM227" i="25"/>
  <c r="BJ227" i="25"/>
  <c r="BK227" i="25" s="1"/>
  <c r="BL227" i="25" s="1"/>
  <c r="BM224" i="25"/>
  <c r="BJ224" i="25"/>
  <c r="BK224" i="25" s="1"/>
  <c r="BL224" i="25" s="1"/>
  <c r="BM374" i="25"/>
  <c r="BJ374" i="25"/>
  <c r="BK374" i="25" s="1"/>
  <c r="BL374" i="25" s="1"/>
  <c r="BM366" i="25"/>
  <c r="BJ366" i="25"/>
  <c r="BK366" i="25" s="1"/>
  <c r="BL366" i="25" s="1"/>
  <c r="BM356" i="25"/>
  <c r="BJ356" i="25"/>
  <c r="BK356" i="25" s="1"/>
  <c r="BL356" i="25" s="1"/>
  <c r="BM348" i="25"/>
  <c r="BJ348" i="25"/>
  <c r="BK348" i="25" s="1"/>
  <c r="BL348" i="25" s="1"/>
  <c r="BM342" i="25"/>
  <c r="BJ342" i="25"/>
  <c r="BK342" i="25" s="1"/>
  <c r="BL342" i="25" s="1"/>
  <c r="BM334" i="25"/>
  <c r="BJ334" i="25"/>
  <c r="BK334" i="25" s="1"/>
  <c r="BL334" i="25" s="1"/>
  <c r="BM326" i="25"/>
  <c r="BJ326" i="25"/>
  <c r="BK326" i="25" s="1"/>
  <c r="BL326" i="25" s="1"/>
  <c r="BM318" i="25"/>
  <c r="BJ318" i="25"/>
  <c r="BK318" i="25" s="1"/>
  <c r="BL318" i="25" s="1"/>
  <c r="BM310" i="25"/>
  <c r="BJ310" i="25"/>
  <c r="BK310" i="25" s="1"/>
  <c r="BL310" i="25" s="1"/>
  <c r="BM302" i="25"/>
  <c r="BJ302" i="25"/>
  <c r="BK302" i="25" s="1"/>
  <c r="BL302" i="25" s="1"/>
  <c r="BM294" i="25"/>
  <c r="BJ294" i="25"/>
  <c r="BK294" i="25" s="1"/>
  <c r="BL294" i="25" s="1"/>
  <c r="BM286" i="25"/>
  <c r="BJ286" i="25"/>
  <c r="BK286" i="25" s="1"/>
  <c r="BL286" i="25" s="1"/>
  <c r="BM278" i="25"/>
  <c r="BJ278" i="25"/>
  <c r="BK278" i="25" s="1"/>
  <c r="BL278" i="25" s="1"/>
  <c r="BM263" i="25"/>
  <c r="BJ263" i="25"/>
  <c r="BK263" i="25" s="1"/>
  <c r="BL263" i="25" s="1"/>
  <c r="BM255" i="25"/>
  <c r="BJ255" i="25"/>
  <c r="BK255" i="25" s="1"/>
  <c r="BL255" i="25" s="1"/>
  <c r="BM247" i="25"/>
  <c r="BJ247" i="25"/>
  <c r="BK247" i="25" s="1"/>
  <c r="BL247" i="25" s="1"/>
  <c r="BM233" i="25"/>
  <c r="BJ233" i="25"/>
  <c r="BK233" i="25" s="1"/>
  <c r="BL233" i="25" s="1"/>
  <c r="BM373" i="25"/>
  <c r="BJ373" i="25"/>
  <c r="BK373" i="25" s="1"/>
  <c r="BL373" i="25" s="1"/>
  <c r="BM365" i="25"/>
  <c r="BJ365" i="25"/>
  <c r="BK365" i="25" s="1"/>
  <c r="BL365" i="25" s="1"/>
  <c r="BM355" i="25"/>
  <c r="BJ355" i="25"/>
  <c r="BK355" i="25" s="1"/>
  <c r="BL355" i="25" s="1"/>
  <c r="BM347" i="25"/>
  <c r="BJ347" i="25"/>
  <c r="BK347" i="25" s="1"/>
  <c r="BL347" i="25" s="1"/>
  <c r="BM341" i="25"/>
  <c r="BJ341" i="25"/>
  <c r="BK341" i="25" s="1"/>
  <c r="BL341" i="25" s="1"/>
  <c r="BM333" i="25"/>
  <c r="BJ333" i="25"/>
  <c r="BK333" i="25" s="1"/>
  <c r="BL333" i="25" s="1"/>
  <c r="BM325" i="25"/>
  <c r="BJ325" i="25"/>
  <c r="BK325" i="25" s="1"/>
  <c r="BL325" i="25" s="1"/>
  <c r="BM317" i="25"/>
  <c r="BJ317" i="25"/>
  <c r="BK317" i="25" s="1"/>
  <c r="BL317" i="25" s="1"/>
  <c r="BM309" i="25"/>
  <c r="BJ309" i="25"/>
  <c r="BK309" i="25" s="1"/>
  <c r="BL309" i="25" s="1"/>
  <c r="BM301" i="25"/>
  <c r="BJ301" i="25"/>
  <c r="BK301" i="25" s="1"/>
  <c r="BL301" i="25" s="1"/>
  <c r="BM293" i="25"/>
  <c r="BJ293" i="25"/>
  <c r="BK293" i="25" s="1"/>
  <c r="BL293" i="25" s="1"/>
  <c r="BM285" i="25"/>
  <c r="BJ285" i="25"/>
  <c r="BK285" i="25" s="1"/>
  <c r="BL285" i="25" s="1"/>
  <c r="BM277" i="25"/>
  <c r="BJ277" i="25"/>
  <c r="BK277" i="25" s="1"/>
  <c r="BL277" i="25" s="1"/>
  <c r="BM270" i="25"/>
  <c r="BJ270" i="25"/>
  <c r="BK270" i="25" s="1"/>
  <c r="BL270" i="25" s="1"/>
  <c r="BM262" i="25"/>
  <c r="BJ262" i="25"/>
  <c r="BK262" i="25" s="1"/>
  <c r="BL262" i="25" s="1"/>
  <c r="BM254" i="25"/>
  <c r="BJ254" i="25"/>
  <c r="BK254" i="25" s="1"/>
  <c r="BL254" i="25" s="1"/>
  <c r="BM246" i="25"/>
  <c r="BJ246" i="25"/>
  <c r="BK246" i="25" s="1"/>
  <c r="BL246" i="25" s="1"/>
  <c r="BM232" i="25"/>
  <c r="BJ232" i="25"/>
  <c r="BK232" i="25" s="1"/>
  <c r="BL232" i="25" s="1"/>
  <c r="BM379" i="25"/>
  <c r="BJ379" i="25"/>
  <c r="BK379" i="25" s="1"/>
  <c r="BL379" i="25" s="1"/>
  <c r="BM372" i="25"/>
  <c r="BJ372" i="25"/>
  <c r="BK372" i="25" s="1"/>
  <c r="BL372" i="25" s="1"/>
  <c r="BM364" i="25"/>
  <c r="BJ364" i="25"/>
  <c r="BK364" i="25" s="1"/>
  <c r="BL364" i="25" s="1"/>
  <c r="BM354" i="25"/>
  <c r="BJ354" i="25"/>
  <c r="BK354" i="25" s="1"/>
  <c r="BL354" i="25" s="1"/>
  <c r="BM340" i="25"/>
  <c r="BJ340" i="25"/>
  <c r="BK340" i="25" s="1"/>
  <c r="BL340" i="25" s="1"/>
  <c r="BM332" i="25"/>
  <c r="BJ332" i="25"/>
  <c r="BK332" i="25" s="1"/>
  <c r="BL332" i="25" s="1"/>
  <c r="BM324" i="25"/>
  <c r="BJ324" i="25"/>
  <c r="BK324" i="25" s="1"/>
  <c r="BL324" i="25" s="1"/>
  <c r="BM308" i="25"/>
  <c r="BJ308" i="25"/>
  <c r="BK308" i="25" s="1"/>
  <c r="BL308" i="25" s="1"/>
  <c r="BM300" i="25"/>
  <c r="BJ300" i="25"/>
  <c r="BK300" i="25" s="1"/>
  <c r="BL300" i="25" s="1"/>
  <c r="BM292" i="25"/>
  <c r="BJ292" i="25"/>
  <c r="BK292" i="25" s="1"/>
  <c r="BL292" i="25" s="1"/>
  <c r="BM284" i="25"/>
  <c r="BJ284" i="25"/>
  <c r="BK284" i="25" s="1"/>
  <c r="BL284" i="25" s="1"/>
  <c r="BM269" i="25"/>
  <c r="BJ269" i="25"/>
  <c r="BK269" i="25" s="1"/>
  <c r="BL269" i="25" s="1"/>
  <c r="BM261" i="25"/>
  <c r="BJ261" i="25"/>
  <c r="BK261" i="25" s="1"/>
  <c r="BL261" i="25" s="1"/>
  <c r="BM245" i="25"/>
  <c r="BJ245" i="25"/>
  <c r="BK245" i="25" s="1"/>
  <c r="BL245" i="25" s="1"/>
  <c r="BM238" i="25"/>
  <c r="BJ238" i="25"/>
  <c r="BK238" i="25" s="1"/>
  <c r="BL238" i="25" s="1"/>
  <c r="BM231" i="25"/>
  <c r="BJ231" i="25"/>
  <c r="BK231" i="25" s="1"/>
  <c r="BL231" i="25" s="1"/>
  <c r="AV377" i="25"/>
  <c r="AW377" i="25" s="1"/>
  <c r="AZ377" i="25" s="1"/>
  <c r="AU337" i="25"/>
  <c r="AX337" i="25" s="1"/>
  <c r="AY337" i="25" s="1"/>
  <c r="AU305" i="25"/>
  <c r="AX305" i="25" s="1"/>
  <c r="AY305" i="25" s="1"/>
  <c r="AU273" i="25"/>
  <c r="AX273" i="25" s="1"/>
  <c r="AY273" i="25" s="1"/>
  <c r="AU375" i="25"/>
  <c r="AX375" i="25" s="1"/>
  <c r="AY375" i="25" s="1"/>
  <c r="AU343" i="25"/>
  <c r="AX343" i="25" s="1"/>
  <c r="AY343" i="25" s="1"/>
  <c r="AU335" i="25"/>
  <c r="AX335" i="25" s="1"/>
  <c r="AY335" i="25" s="1"/>
  <c r="AU319" i="25"/>
  <c r="AX319" i="25" s="1"/>
  <c r="AY319" i="25" s="1"/>
  <c r="AU311" i="25"/>
  <c r="AX311" i="25" s="1"/>
  <c r="AY311" i="25" s="1"/>
  <c r="AU295" i="25"/>
  <c r="AX295" i="25" s="1"/>
  <c r="AY295" i="25" s="1"/>
  <c r="AU279" i="25"/>
  <c r="AX279" i="25" s="1"/>
  <c r="AY279" i="25" s="1"/>
  <c r="AU264" i="25"/>
  <c r="AX264" i="25" s="1"/>
  <c r="AY264" i="25" s="1"/>
  <c r="AU256" i="25"/>
  <c r="AX256" i="25" s="1"/>
  <c r="AY256" i="25" s="1"/>
  <c r="AU248" i="25"/>
  <c r="AX248" i="25" s="1"/>
  <c r="AY248" i="25" s="1"/>
  <c r="AU234" i="25"/>
  <c r="AX234" i="25" s="1"/>
  <c r="AY234" i="25" s="1"/>
  <c r="AU223" i="25"/>
  <c r="AX223" i="25" s="1"/>
  <c r="AY223" i="25" s="1"/>
  <c r="BC233" i="25"/>
  <c r="AU344" i="25"/>
  <c r="AX344" i="25" s="1"/>
  <c r="AY344" i="25" s="1"/>
  <c r="AU328" i="25"/>
  <c r="AX328" i="25" s="1"/>
  <c r="AY328" i="25" s="1"/>
  <c r="AU312" i="25"/>
  <c r="AX312" i="25" s="1"/>
  <c r="AY312" i="25" s="1"/>
  <c r="AU304" i="25"/>
  <c r="AX304" i="25" s="1"/>
  <c r="AY304" i="25" s="1"/>
  <c r="AU296" i="25"/>
  <c r="AX296" i="25" s="1"/>
  <c r="AY296" i="25" s="1"/>
  <c r="AU280" i="25"/>
  <c r="AX280" i="25" s="1"/>
  <c r="AY280" i="25" s="1"/>
  <c r="BC295" i="25"/>
  <c r="AV271" i="25"/>
  <c r="AW271" i="25" s="1"/>
  <c r="AZ271" i="25" s="1"/>
  <c r="AV239" i="25"/>
  <c r="AW239" i="25" s="1"/>
  <c r="AZ239" i="25" s="1"/>
  <c r="AV226" i="25"/>
  <c r="AW226" i="25" s="1"/>
  <c r="AZ226" i="25" s="1"/>
  <c r="BG223" i="25"/>
  <c r="BG327" i="25"/>
  <c r="BG264" i="25"/>
  <c r="BG238" i="25"/>
  <c r="BG231" i="25"/>
  <c r="BG354" i="25"/>
  <c r="AV250" i="25"/>
  <c r="AW250" i="25" s="1"/>
  <c r="AZ250" i="25" s="1"/>
  <c r="AV289" i="25"/>
  <c r="AW289" i="25" s="1"/>
  <c r="AZ289" i="25" s="1"/>
  <c r="AU225" i="25"/>
  <c r="AX225" i="25" s="1"/>
  <c r="AY225" i="25" s="1"/>
  <c r="AU363" i="25"/>
  <c r="AX363" i="25" s="1"/>
  <c r="AY363" i="25" s="1"/>
  <c r="AU346" i="25"/>
  <c r="AX346" i="25" s="1"/>
  <c r="AY346" i="25" s="1"/>
  <c r="AU331" i="25"/>
  <c r="AX331" i="25" s="1"/>
  <c r="AY331" i="25" s="1"/>
  <c r="AU291" i="25"/>
  <c r="AX291" i="25" s="1"/>
  <c r="AY291" i="25" s="1"/>
  <c r="AU244" i="25"/>
  <c r="AX244" i="25" s="1"/>
  <c r="AY244" i="25" s="1"/>
  <c r="AV230" i="25"/>
  <c r="AW230" i="25" s="1"/>
  <c r="AZ230" i="25" s="1"/>
  <c r="AU257" i="25"/>
  <c r="AX257" i="25" s="1"/>
  <c r="AY257" i="25" s="1"/>
  <c r="AU231" i="25"/>
  <c r="AX231" i="25" s="1"/>
  <c r="AY231" i="25" s="1"/>
  <c r="AU301" i="25"/>
  <c r="AX301" i="25" s="1"/>
  <c r="AY301" i="25" s="1"/>
  <c r="AV321" i="25"/>
  <c r="AW321" i="25" s="1"/>
  <c r="AZ321" i="25" s="1"/>
  <c r="BG319" i="25"/>
  <c r="BG256" i="25"/>
  <c r="BC287" i="25"/>
  <c r="BC234" i="25"/>
  <c r="BG357" i="25"/>
  <c r="BG311" i="25"/>
  <c r="BG248" i="25"/>
  <c r="BC279" i="25"/>
  <c r="BG375" i="25"/>
  <c r="BG303" i="25"/>
  <c r="BG239" i="25"/>
  <c r="BC271" i="25"/>
  <c r="BC226" i="25"/>
  <c r="BG372" i="25"/>
  <c r="BG349" i="25"/>
  <c r="BG367" i="25"/>
  <c r="BG364" i="25"/>
  <c r="BG343" i="25"/>
  <c r="BG335" i="25"/>
  <c r="AV303" i="25"/>
  <c r="AW303" i="25" s="1"/>
  <c r="AZ303" i="25" s="1"/>
  <c r="BG334" i="25"/>
  <c r="BG302" i="25"/>
  <c r="BG366" i="25"/>
  <c r="BC263" i="25"/>
  <c r="BG326" i="25"/>
  <c r="BG294" i="25"/>
  <c r="BG348" i="25"/>
  <c r="BG318" i="25"/>
  <c r="BG286" i="25"/>
  <c r="BG255" i="25"/>
  <c r="AV258" i="25"/>
  <c r="AW258" i="25" s="1"/>
  <c r="AZ258" i="25" s="1"/>
  <c r="BG310" i="25"/>
  <c r="BG278" i="25"/>
  <c r="BG247" i="25"/>
  <c r="AV351" i="25"/>
  <c r="AW351" i="25" s="1"/>
  <c r="AZ351" i="25" s="1"/>
  <c r="AV249" i="25"/>
  <c r="AW249" i="25" s="1"/>
  <c r="AZ249" i="25" s="1"/>
  <c r="AU275" i="25"/>
  <c r="AX275" i="25" s="1"/>
  <c r="AY275" i="25" s="1"/>
  <c r="BG320" i="25"/>
  <c r="AV359" i="25"/>
  <c r="AW359" i="25" s="1"/>
  <c r="AZ359" i="25" s="1"/>
  <c r="AV235" i="25"/>
  <c r="AW235" i="25" s="1"/>
  <c r="AZ235" i="25" s="1"/>
  <c r="BG227" i="25"/>
  <c r="BG240" i="25"/>
  <c r="BC265" i="25"/>
  <c r="BM296" i="25"/>
  <c r="BM272" i="25"/>
  <c r="BG288" i="25"/>
  <c r="BC328" i="25"/>
  <c r="AV252" i="25"/>
  <c r="AW252" i="25" s="1"/>
  <c r="AZ252" i="25" s="1"/>
  <c r="BG336" i="25"/>
  <c r="BG257" i="25"/>
  <c r="AV242" i="25"/>
  <c r="AW242" i="25" s="1"/>
  <c r="AZ242" i="25" s="1"/>
  <c r="BG304" i="25"/>
  <c r="AV265" i="25"/>
  <c r="AW265" i="25" s="1"/>
  <c r="AZ265" i="25" s="1"/>
  <c r="BG224" i="25"/>
  <c r="BG272" i="25"/>
  <c r="AV353" i="25"/>
  <c r="AW353" i="25" s="1"/>
  <c r="AZ353" i="25" s="1"/>
  <c r="AV339" i="25"/>
  <c r="AW339" i="25" s="1"/>
  <c r="AZ339" i="25" s="1"/>
  <c r="AV323" i="25"/>
  <c r="AW323" i="25" s="1"/>
  <c r="AZ323" i="25" s="1"/>
  <c r="AV315" i="25"/>
  <c r="AW315" i="25" s="1"/>
  <c r="AZ315" i="25" s="1"/>
  <c r="AV268" i="25"/>
  <c r="AW268" i="25" s="1"/>
  <c r="AZ268" i="25" s="1"/>
  <c r="AV260" i="25"/>
  <c r="AW260" i="25" s="1"/>
  <c r="AZ260" i="25" s="1"/>
  <c r="AU354" i="25"/>
  <c r="AX354" i="25" s="1"/>
  <c r="AY354" i="25" s="1"/>
  <c r="AU268" i="25"/>
  <c r="AX268" i="25" s="1"/>
  <c r="AY268" i="25" s="1"/>
  <c r="AU230" i="25"/>
  <c r="AX230" i="25" s="1"/>
  <c r="AY230" i="25" s="1"/>
  <c r="AT296" i="25"/>
  <c r="AV296" i="25" s="1"/>
  <c r="AW296" i="25" s="1"/>
  <c r="AZ296" i="25" s="1"/>
  <c r="AU353" i="25"/>
  <c r="AX353" i="25" s="1"/>
  <c r="AY353" i="25" s="1"/>
  <c r="AU260" i="25"/>
  <c r="AX260" i="25" s="1"/>
  <c r="AY260" i="25" s="1"/>
  <c r="AU329" i="25"/>
  <c r="AX329" i="25" s="1"/>
  <c r="AY329" i="25" s="1"/>
  <c r="AT331" i="25"/>
  <c r="AV331" i="25" s="1"/>
  <c r="AW331" i="25" s="1"/>
  <c r="AZ331" i="25" s="1"/>
  <c r="AT291" i="25"/>
  <c r="AV291" i="25" s="1"/>
  <c r="AW291" i="25" s="1"/>
  <c r="AZ291" i="25" s="1"/>
  <c r="AT244" i="25"/>
  <c r="AV244" i="25" s="1"/>
  <c r="AW244" i="25" s="1"/>
  <c r="AZ244" i="25" s="1"/>
  <c r="AV236" i="25"/>
  <c r="AW236" i="25" s="1"/>
  <c r="AZ236" i="25" s="1"/>
  <c r="AU299" i="25"/>
  <c r="AX299" i="25" s="1"/>
  <c r="AY299" i="25" s="1"/>
  <c r="AU252" i="25"/>
  <c r="AX252" i="25" s="1"/>
  <c r="AY252" i="25" s="1"/>
  <c r="AU292" i="25"/>
  <c r="AX292" i="25" s="1"/>
  <c r="AY292" i="25" s="1"/>
  <c r="AT280" i="25"/>
  <c r="AV280" i="25" s="1"/>
  <c r="AW280" i="25" s="1"/>
  <c r="AZ280" i="25" s="1"/>
  <c r="BG362" i="25"/>
  <c r="AU242" i="25"/>
  <c r="AX242" i="25" s="1"/>
  <c r="AY242" i="25" s="1"/>
  <c r="AU377" i="25"/>
  <c r="AX377" i="25" s="1"/>
  <c r="AY377" i="25" s="1"/>
  <c r="AU283" i="25"/>
  <c r="AX283" i="25" s="1"/>
  <c r="AY283" i="25" s="1"/>
  <c r="AU237" i="25"/>
  <c r="AX237" i="25" s="1"/>
  <c r="AY237" i="25" s="1"/>
  <c r="BG379" i="25"/>
  <c r="BG350" i="25"/>
  <c r="AT363" i="25"/>
  <c r="AV363" i="25" s="1"/>
  <c r="AW363" i="25" s="1"/>
  <c r="AZ363" i="25" s="1"/>
  <c r="AV361" i="25"/>
  <c r="AW361" i="25" s="1"/>
  <c r="AZ361" i="25" s="1"/>
  <c r="BG376" i="25"/>
  <c r="BG360" i="25"/>
  <c r="BG332" i="25"/>
  <c r="BG316" i="25"/>
  <c r="BG300" i="25"/>
  <c r="BG284" i="25"/>
  <c r="BG269" i="25"/>
  <c r="BG253" i="25"/>
  <c r="BC358" i="25"/>
  <c r="BC312" i="25"/>
  <c r="BC280" i="25"/>
  <c r="BC236" i="25"/>
  <c r="BG296" i="25"/>
  <c r="BG249" i="25"/>
  <c r="BG368" i="25"/>
  <c r="BG344" i="25"/>
  <c r="AU339" i="25"/>
  <c r="AX339" i="25" s="1"/>
  <c r="AY339" i="25" s="1"/>
  <c r="BG340" i="25"/>
  <c r="BG324" i="25"/>
  <c r="BG308" i="25"/>
  <c r="BG292" i="25"/>
  <c r="BG276" i="25"/>
  <c r="BG261" i="25"/>
  <c r="BG245" i="25"/>
  <c r="BG356" i="25"/>
  <c r="BG342" i="25"/>
  <c r="BG282" i="25"/>
  <c r="AU371" i="25"/>
  <c r="AX371" i="25" s="1"/>
  <c r="AY371" i="25" s="1"/>
  <c r="AU323" i="25"/>
  <c r="AX323" i="25" s="1"/>
  <c r="AY323" i="25" s="1"/>
  <c r="BG374" i="25"/>
  <c r="BC330" i="25"/>
  <c r="AU315" i="25"/>
  <c r="AX315" i="25" s="1"/>
  <c r="AY315" i="25" s="1"/>
  <c r="BG337" i="25"/>
  <c r="BG235" i="25"/>
  <c r="AV371" i="25"/>
  <c r="AW371" i="25" s="1"/>
  <c r="AZ371" i="25" s="1"/>
  <c r="BM358" i="25"/>
  <c r="BG305" i="25"/>
  <c r="AU297" i="25"/>
  <c r="AX297" i="25" s="1"/>
  <c r="AY297" i="25" s="1"/>
  <c r="AT305" i="25"/>
  <c r="AV305" i="25" s="1"/>
  <c r="AW305" i="25" s="1"/>
  <c r="AZ305" i="25" s="1"/>
  <c r="AV228" i="25"/>
  <c r="AW228" i="25" s="1"/>
  <c r="AZ228" i="25" s="1"/>
  <c r="AV225" i="25"/>
  <c r="AW225" i="25" s="1"/>
  <c r="AZ225" i="25" s="1"/>
  <c r="BG243" i="25"/>
  <c r="BC250" i="25"/>
  <c r="AT234" i="25"/>
  <c r="AV234" i="25" s="1"/>
  <c r="AW234" i="25" s="1"/>
  <c r="AZ234" i="25" s="1"/>
  <c r="AV275" i="25"/>
  <c r="AW275" i="25" s="1"/>
  <c r="AZ275" i="25" s="1"/>
  <c r="BC293" i="25"/>
  <c r="AU359" i="25"/>
  <c r="AX359" i="25" s="1"/>
  <c r="AY359" i="25" s="1"/>
  <c r="AU266" i="25"/>
  <c r="AX266" i="25" s="1"/>
  <c r="AY266" i="25" s="1"/>
  <c r="AV376" i="25"/>
  <c r="AW376" i="25" s="1"/>
  <c r="AZ376" i="25" s="1"/>
  <c r="BG270" i="25"/>
  <c r="BG232" i="25"/>
  <c r="BC309" i="25"/>
  <c r="AU369" i="25"/>
  <c r="AX369" i="25" s="1"/>
  <c r="AY369" i="25" s="1"/>
  <c r="AU321" i="25"/>
  <c r="AX321" i="25" s="1"/>
  <c r="AY321" i="25" s="1"/>
  <c r="AU235" i="25"/>
  <c r="AX235" i="25" s="1"/>
  <c r="AY235" i="25" s="1"/>
  <c r="BC325" i="25"/>
  <c r="AU289" i="25"/>
  <c r="AX289" i="25" s="1"/>
  <c r="AY289" i="25" s="1"/>
  <c r="AU258" i="25"/>
  <c r="AX258" i="25" s="1"/>
  <c r="AY258" i="25" s="1"/>
  <c r="AU361" i="25"/>
  <c r="AX361" i="25" s="1"/>
  <c r="AY361" i="25" s="1"/>
  <c r="AU351" i="25"/>
  <c r="AX351" i="25" s="1"/>
  <c r="AY351" i="25" s="1"/>
  <c r="AU313" i="25"/>
  <c r="AX313" i="25" s="1"/>
  <c r="AY313" i="25" s="1"/>
  <c r="AT295" i="25"/>
  <c r="AV295" i="25" s="1"/>
  <c r="AW295" i="25" s="1"/>
  <c r="AZ295" i="25" s="1"/>
  <c r="BG365" i="25"/>
  <c r="BC254" i="25"/>
  <c r="AU307" i="25"/>
  <c r="AX307" i="25" s="1"/>
  <c r="AY307" i="25" s="1"/>
  <c r="AU281" i="25"/>
  <c r="AX281" i="25" s="1"/>
  <c r="AY281" i="25" s="1"/>
  <c r="AU228" i="25"/>
  <c r="AX228" i="25" s="1"/>
  <c r="AY228" i="25" s="1"/>
  <c r="BG317" i="25"/>
  <c r="AU250" i="25"/>
  <c r="AX250" i="25" s="1"/>
  <c r="AY250" i="25" s="1"/>
  <c r="AT337" i="25"/>
  <c r="AV337" i="25" s="1"/>
  <c r="AW337" i="25" s="1"/>
  <c r="AZ337" i="25" s="1"/>
  <c r="AT273" i="25"/>
  <c r="AV273" i="25" s="1"/>
  <c r="AW273" i="25" s="1"/>
  <c r="AZ273" i="25" s="1"/>
  <c r="BG246" i="25"/>
  <c r="BC355" i="25"/>
  <c r="AT335" i="25"/>
  <c r="AV335" i="25" s="1"/>
  <c r="AW335" i="25" s="1"/>
  <c r="AZ335" i="25" s="1"/>
  <c r="BG341" i="25"/>
  <c r="BC277" i="25"/>
  <c r="AU368" i="25"/>
  <c r="AX368" i="25" s="1"/>
  <c r="AY368" i="25" s="1"/>
  <c r="AU350" i="25"/>
  <c r="AX350" i="25" s="1"/>
  <c r="AY350" i="25" s="1"/>
  <c r="AU320" i="25"/>
  <c r="AX320" i="25" s="1"/>
  <c r="AY320" i="25" s="1"/>
  <c r="AU236" i="25"/>
  <c r="AX236" i="25" s="1"/>
  <c r="AY236" i="25" s="1"/>
  <c r="AT312" i="25"/>
  <c r="AV312" i="25" s="1"/>
  <c r="AW312" i="25" s="1"/>
  <c r="AZ312" i="25" s="1"/>
  <c r="AV357" i="25"/>
  <c r="AW357" i="25" s="1"/>
  <c r="AZ357" i="25" s="1"/>
  <c r="AV297" i="25"/>
  <c r="AW297" i="25" s="1"/>
  <c r="AZ297" i="25" s="1"/>
  <c r="AU272" i="25"/>
  <c r="AX272" i="25" s="1"/>
  <c r="AY272" i="25" s="1"/>
  <c r="AT240" i="25"/>
  <c r="AV240" i="25" s="1"/>
  <c r="AW240" i="25" s="1"/>
  <c r="AZ240" i="25" s="1"/>
  <c r="AT227" i="25"/>
  <c r="AV227" i="25" s="1"/>
  <c r="AW227" i="25" s="1"/>
  <c r="AZ227" i="25" s="1"/>
  <c r="AV307" i="25"/>
  <c r="AW307" i="25" s="1"/>
  <c r="AZ307" i="25" s="1"/>
  <c r="BG373" i="25"/>
  <c r="BC347" i="25"/>
  <c r="BC333" i="25"/>
  <c r="BC262" i="25"/>
  <c r="AU249" i="25"/>
  <c r="AX249" i="25" s="1"/>
  <c r="AY249" i="25" s="1"/>
  <c r="AU224" i="25"/>
  <c r="AX224" i="25" s="1"/>
  <c r="AY224" i="25" s="1"/>
  <c r="AT344" i="25"/>
  <c r="AV344" i="25" s="1"/>
  <c r="AW344" i="25" s="1"/>
  <c r="AZ344" i="25" s="1"/>
  <c r="AT328" i="25"/>
  <c r="AV328" i="25" s="1"/>
  <c r="AW328" i="25" s="1"/>
  <c r="AZ328" i="25" s="1"/>
  <c r="BG301" i="25"/>
  <c r="BC285" i="25"/>
  <c r="AU360" i="25"/>
  <c r="AX360" i="25" s="1"/>
  <c r="AY360" i="25" s="1"/>
  <c r="AU288" i="25"/>
  <c r="AX288" i="25" s="1"/>
  <c r="AY288" i="25" s="1"/>
  <c r="AU358" i="25"/>
  <c r="AX358" i="25" s="1"/>
  <c r="AY358" i="25" s="1"/>
  <c r="AU336" i="25"/>
  <c r="AX336" i="25" s="1"/>
  <c r="AY336" i="25" s="1"/>
  <c r="AU265" i="25"/>
  <c r="AX265" i="25" s="1"/>
  <c r="AY265" i="25" s="1"/>
  <c r="AT304" i="25"/>
  <c r="AV304" i="25" s="1"/>
  <c r="AW304" i="25" s="1"/>
  <c r="AZ304" i="25" s="1"/>
  <c r="AU376" i="25"/>
  <c r="AX376" i="25" s="1"/>
  <c r="AY376" i="25" s="1"/>
  <c r="AT375" i="25"/>
  <c r="AV375" i="25" s="1"/>
  <c r="AW375" i="25" s="1"/>
  <c r="AZ375" i="25" s="1"/>
  <c r="AV287" i="25"/>
  <c r="AW287" i="25" s="1"/>
  <c r="AZ287" i="25" s="1"/>
  <c r="BG273" i="25"/>
  <c r="AT346" i="25"/>
  <c r="AV346" i="25" s="1"/>
  <c r="AW346" i="25" s="1"/>
  <c r="AZ346" i="25" s="1"/>
  <c r="AT319" i="25"/>
  <c r="AV319" i="25" s="1"/>
  <c r="AW319" i="25" s="1"/>
  <c r="AZ319" i="25" s="1"/>
  <c r="AT279" i="25"/>
  <c r="AV279" i="25" s="1"/>
  <c r="AW279" i="25" s="1"/>
  <c r="AZ279" i="25" s="1"/>
  <c r="AT256" i="25"/>
  <c r="AV256" i="25" s="1"/>
  <c r="AW256" i="25" s="1"/>
  <c r="AZ256" i="25" s="1"/>
  <c r="BG313" i="25"/>
  <c r="BG242" i="25"/>
  <c r="BC258" i="25"/>
  <c r="BC228" i="25"/>
  <c r="BC225" i="25"/>
  <c r="AU349" i="25"/>
  <c r="AX349" i="25" s="1"/>
  <c r="AY349" i="25" s="1"/>
  <c r="AU303" i="25"/>
  <c r="AX303" i="25" s="1"/>
  <c r="AY303" i="25" s="1"/>
  <c r="AT223" i="25"/>
  <c r="AV223" i="25" s="1"/>
  <c r="AW223" i="25" s="1"/>
  <c r="AZ223" i="25" s="1"/>
  <c r="BG361" i="25"/>
  <c r="BG281" i="25"/>
  <c r="AU287" i="25"/>
  <c r="AX287" i="25" s="1"/>
  <c r="AY287" i="25" s="1"/>
  <c r="AU271" i="25"/>
  <c r="AX271" i="25" s="1"/>
  <c r="AY271" i="25" s="1"/>
  <c r="AU239" i="25"/>
  <c r="AX239" i="25" s="1"/>
  <c r="AY239" i="25" s="1"/>
  <c r="AT343" i="25"/>
  <c r="AV343" i="25" s="1"/>
  <c r="AW343" i="25" s="1"/>
  <c r="AZ343" i="25" s="1"/>
  <c r="AT301" i="25"/>
  <c r="AV301" i="25" s="1"/>
  <c r="AW301" i="25" s="1"/>
  <c r="AZ301" i="25" s="1"/>
  <c r="BG369" i="25"/>
  <c r="BG351" i="25"/>
  <c r="BG321" i="25"/>
  <c r="BG289" i="25"/>
  <c r="BC266" i="25"/>
  <c r="AU226" i="25"/>
  <c r="AX226" i="25" s="1"/>
  <c r="AY226" i="25" s="1"/>
  <c r="AT264" i="25"/>
  <c r="AV264" i="25" s="1"/>
  <c r="AW264" i="25" s="1"/>
  <c r="AZ264" i="25" s="1"/>
  <c r="AU367" i="25"/>
  <c r="AX367" i="25" s="1"/>
  <c r="AY367" i="25" s="1"/>
  <c r="AU357" i="25"/>
  <c r="AX357" i="25" s="1"/>
  <c r="AY357" i="25" s="1"/>
  <c r="AT311" i="25"/>
  <c r="AV311" i="25" s="1"/>
  <c r="AW311" i="25" s="1"/>
  <c r="AZ311" i="25" s="1"/>
  <c r="BG377" i="25"/>
  <c r="BG359" i="25"/>
  <c r="BG329" i="25"/>
  <c r="BG297" i="25"/>
  <c r="AU327" i="25"/>
  <c r="AX327" i="25" s="1"/>
  <c r="AY327" i="25" s="1"/>
  <c r="AT248" i="25"/>
  <c r="AV248" i="25" s="1"/>
  <c r="AW248" i="25" s="1"/>
  <c r="AZ248" i="25" s="1"/>
  <c r="BK291" i="25"/>
  <c r="BL291" i="25" s="1"/>
  <c r="AV336" i="25"/>
  <c r="AW336" i="25" s="1"/>
  <c r="AZ336" i="25" s="1"/>
  <c r="AU379" i="25"/>
  <c r="AX379" i="25" s="1"/>
  <c r="AY379" i="25" s="1"/>
  <c r="AU364" i="25"/>
  <c r="AX364" i="25" s="1"/>
  <c r="AY364" i="25" s="1"/>
  <c r="AU324" i="25"/>
  <c r="AX324" i="25" s="1"/>
  <c r="AY324" i="25" s="1"/>
  <c r="AU308" i="25"/>
  <c r="AX308" i="25" s="1"/>
  <c r="AY308" i="25" s="1"/>
  <c r="AU300" i="25"/>
  <c r="AX300" i="25" s="1"/>
  <c r="AY300" i="25" s="1"/>
  <c r="AU261" i="25"/>
  <c r="AX261" i="25" s="1"/>
  <c r="AY261" i="25" s="1"/>
  <c r="AU245" i="25"/>
  <c r="AX245" i="25" s="1"/>
  <c r="AY245" i="25" s="1"/>
  <c r="AU238" i="25"/>
  <c r="AX238" i="25" s="1"/>
  <c r="AY238" i="25" s="1"/>
  <c r="BM316" i="25"/>
  <c r="BM253" i="25"/>
  <c r="AV272" i="25"/>
  <c r="AW272" i="25" s="1"/>
  <c r="AZ272" i="25" s="1"/>
  <c r="BM276" i="25"/>
  <c r="AV245" i="25"/>
  <c r="AW245" i="25" s="1"/>
  <c r="AZ245" i="25" s="1"/>
  <c r="AV313" i="25"/>
  <c r="AW313" i="25" s="1"/>
  <c r="AZ313" i="25" s="1"/>
  <c r="AV367" i="25"/>
  <c r="AW367" i="25" s="1"/>
  <c r="AZ367" i="25" s="1"/>
  <c r="AV299" i="25"/>
  <c r="AW299" i="25" s="1"/>
  <c r="AZ299" i="25" s="1"/>
  <c r="AV237" i="25"/>
  <c r="AW237" i="25" s="1"/>
  <c r="AZ237" i="25" s="1"/>
  <c r="AV354" i="25"/>
  <c r="AW354" i="25" s="1"/>
  <c r="AZ354" i="25" s="1"/>
  <c r="AV369" i="25"/>
  <c r="AW369" i="25" s="1"/>
  <c r="AZ369" i="25" s="1"/>
  <c r="AV329" i="25"/>
  <c r="AW329" i="25" s="1"/>
  <c r="AZ329" i="25" s="1"/>
  <c r="AV320" i="25"/>
  <c r="AW320" i="25" s="1"/>
  <c r="AZ320" i="25" s="1"/>
  <c r="AV283" i="25"/>
  <c r="AW283" i="25" s="1"/>
  <c r="AZ283" i="25" s="1"/>
  <c r="AV266" i="25"/>
  <c r="AW266" i="25" s="1"/>
  <c r="AZ266" i="25" s="1"/>
  <c r="AV257" i="25"/>
  <c r="AW257" i="25" s="1"/>
  <c r="AZ257" i="25" s="1"/>
  <c r="AV224" i="25"/>
  <c r="AW224" i="25" s="1"/>
  <c r="AZ224" i="25" s="1"/>
  <c r="AU372" i="25"/>
  <c r="AX372" i="25" s="1"/>
  <c r="AY372" i="25" s="1"/>
  <c r="AU332" i="25"/>
  <c r="AX332" i="25" s="1"/>
  <c r="AY332" i="25" s="1"/>
  <c r="AU269" i="25"/>
  <c r="AX269" i="25" s="1"/>
  <c r="AY269" i="25" s="1"/>
  <c r="AV340" i="25"/>
  <c r="AW340" i="25" s="1"/>
  <c r="AZ340" i="25" s="1"/>
  <c r="AV269" i="25"/>
  <c r="AW269" i="25" s="1"/>
  <c r="AZ269" i="25" s="1"/>
  <c r="AV327" i="25"/>
  <c r="AW327" i="25" s="1"/>
  <c r="AZ327" i="25" s="1"/>
  <c r="AR300" i="25"/>
  <c r="AV300" i="25" s="1"/>
  <c r="AW300" i="25" s="1"/>
  <c r="AZ300" i="25" s="1"/>
  <c r="AR238" i="25"/>
  <c r="AV238" i="25" s="1"/>
  <c r="AW238" i="25" s="1"/>
  <c r="AZ238" i="25" s="1"/>
  <c r="AU316" i="25"/>
  <c r="AX316" i="25" s="1"/>
  <c r="AY316" i="25" s="1"/>
  <c r="AU253" i="25"/>
  <c r="AX253" i="25" s="1"/>
  <c r="AY253" i="25" s="1"/>
  <c r="AV379" i="25"/>
  <c r="AW379" i="25" s="1"/>
  <c r="AZ379" i="25" s="1"/>
  <c r="AV276" i="25"/>
  <c r="AW276" i="25" s="1"/>
  <c r="AZ276" i="25" s="1"/>
  <c r="AR364" i="25"/>
  <c r="AV364" i="25" s="1"/>
  <c r="AW364" i="25" s="1"/>
  <c r="AZ364" i="25" s="1"/>
  <c r="BM291" i="25"/>
  <c r="AU340" i="25"/>
  <c r="AX340" i="25" s="1"/>
  <c r="AY340" i="25" s="1"/>
  <c r="AU276" i="25"/>
  <c r="AX276" i="25" s="1"/>
  <c r="AY276" i="25" s="1"/>
  <c r="AV308" i="25"/>
  <c r="AW308" i="25" s="1"/>
  <c r="AZ308" i="25" s="1"/>
  <c r="AV253" i="25"/>
  <c r="AW253" i="25" s="1"/>
  <c r="AZ253" i="25" s="1"/>
  <c r="AR324" i="25"/>
  <c r="AV324" i="25" s="1"/>
  <c r="AW324" i="25" s="1"/>
  <c r="AZ324" i="25" s="1"/>
  <c r="AR261" i="25"/>
  <c r="AV261" i="25" s="1"/>
  <c r="AW261" i="25" s="1"/>
  <c r="AZ261" i="25" s="1"/>
  <c r="BM371" i="25"/>
  <c r="AV332" i="25"/>
  <c r="AW332" i="25" s="1"/>
  <c r="AZ332" i="25" s="1"/>
  <c r="AV284" i="25"/>
  <c r="AW284" i="25" s="1"/>
  <c r="AZ284" i="25" s="1"/>
  <c r="AV368" i="25"/>
  <c r="AW368" i="25" s="1"/>
  <c r="AZ368" i="25" s="1"/>
  <c r="AV358" i="25"/>
  <c r="AW358" i="25" s="1"/>
  <c r="AZ358" i="25" s="1"/>
  <c r="AU284" i="25"/>
  <c r="AX284" i="25" s="1"/>
  <c r="AY284" i="25" s="1"/>
  <c r="AV316" i="25"/>
  <c r="AW316" i="25" s="1"/>
  <c r="AZ316" i="25" s="1"/>
  <c r="AV281" i="25"/>
  <c r="AW281" i="25" s="1"/>
  <c r="AZ281" i="25" s="1"/>
  <c r="AV360" i="25"/>
  <c r="AW360" i="25" s="1"/>
  <c r="AZ360" i="25" s="1"/>
  <c r="AV349" i="25"/>
  <c r="AW349" i="25" s="1"/>
  <c r="AZ349" i="25" s="1"/>
  <c r="BM299" i="25"/>
  <c r="BC378" i="25"/>
  <c r="BG378" i="25"/>
  <c r="BC338" i="25"/>
  <c r="BG338" i="25"/>
  <c r="BG322" i="25"/>
  <c r="BC322" i="25"/>
  <c r="BG314" i="25"/>
  <c r="BC314" i="25"/>
  <c r="BC298" i="25"/>
  <c r="BG298" i="25"/>
  <c r="BC274" i="25"/>
  <c r="BG274" i="25"/>
  <c r="BG259" i="25"/>
  <c r="BC259" i="25"/>
  <c r="BG251" i="25"/>
  <c r="BC251" i="25"/>
  <c r="BC241" i="25"/>
  <c r="BG241" i="25"/>
  <c r="AV292" i="25"/>
  <c r="AW292" i="25" s="1"/>
  <c r="AZ292" i="25" s="1"/>
  <c r="BM307" i="25"/>
  <c r="BG290" i="25"/>
  <c r="BC370" i="25"/>
  <c r="BM252" i="25"/>
  <c r="AT373" i="25"/>
  <c r="AV373" i="25" s="1"/>
  <c r="AW373" i="25" s="1"/>
  <c r="AZ373" i="25" s="1"/>
  <c r="AU373" i="25"/>
  <c r="AX373" i="25" s="1"/>
  <c r="AY373" i="25" s="1"/>
  <c r="AT365" i="25"/>
  <c r="AV365" i="25" s="1"/>
  <c r="AW365" i="25" s="1"/>
  <c r="AZ365" i="25" s="1"/>
  <c r="AU365" i="25"/>
  <c r="AX365" i="25" s="1"/>
  <c r="AY365" i="25" s="1"/>
  <c r="AT355" i="25"/>
  <c r="AV355" i="25" s="1"/>
  <c r="AW355" i="25" s="1"/>
  <c r="AZ355" i="25" s="1"/>
  <c r="AU355" i="25"/>
  <c r="AX355" i="25" s="1"/>
  <c r="AY355" i="25" s="1"/>
  <c r="AT347" i="25"/>
  <c r="AV347" i="25" s="1"/>
  <c r="AW347" i="25" s="1"/>
  <c r="AZ347" i="25" s="1"/>
  <c r="AU347" i="25"/>
  <c r="AX347" i="25" s="1"/>
  <c r="AY347" i="25" s="1"/>
  <c r="AT341" i="25"/>
  <c r="AV341" i="25" s="1"/>
  <c r="AW341" i="25" s="1"/>
  <c r="AZ341" i="25" s="1"/>
  <c r="AU341" i="25"/>
  <c r="AX341" i="25" s="1"/>
  <c r="AY341" i="25" s="1"/>
  <c r="AU333" i="25"/>
  <c r="AX333" i="25" s="1"/>
  <c r="AY333" i="25" s="1"/>
  <c r="AT333" i="25"/>
  <c r="AV333" i="25" s="1"/>
  <c r="AW333" i="25" s="1"/>
  <c r="AZ333" i="25" s="1"/>
  <c r="AU325" i="25"/>
  <c r="AX325" i="25" s="1"/>
  <c r="AY325" i="25" s="1"/>
  <c r="AT325" i="25"/>
  <c r="AV325" i="25" s="1"/>
  <c r="AW325" i="25" s="1"/>
  <c r="AZ325" i="25" s="1"/>
  <c r="AU317" i="25"/>
  <c r="AX317" i="25" s="1"/>
  <c r="AY317" i="25" s="1"/>
  <c r="AT317" i="25"/>
  <c r="AV317" i="25" s="1"/>
  <c r="AW317" i="25" s="1"/>
  <c r="AZ317" i="25" s="1"/>
  <c r="AT309" i="25"/>
  <c r="AV309" i="25" s="1"/>
  <c r="AW309" i="25" s="1"/>
  <c r="AZ309" i="25" s="1"/>
  <c r="AU309" i="25"/>
  <c r="AX309" i="25" s="1"/>
  <c r="AY309" i="25" s="1"/>
  <c r="AT293" i="25"/>
  <c r="AV293" i="25" s="1"/>
  <c r="AW293" i="25" s="1"/>
  <c r="AZ293" i="25" s="1"/>
  <c r="AU293" i="25"/>
  <c r="AX293" i="25" s="1"/>
  <c r="AY293" i="25" s="1"/>
  <c r="AT285" i="25"/>
  <c r="AV285" i="25" s="1"/>
  <c r="AW285" i="25" s="1"/>
  <c r="AZ285" i="25" s="1"/>
  <c r="AU285" i="25"/>
  <c r="AX285" i="25" s="1"/>
  <c r="AY285" i="25" s="1"/>
  <c r="AT277" i="25"/>
  <c r="AV277" i="25" s="1"/>
  <c r="AW277" i="25" s="1"/>
  <c r="AZ277" i="25" s="1"/>
  <c r="AU277" i="25"/>
  <c r="AX277" i="25" s="1"/>
  <c r="AY277" i="25" s="1"/>
  <c r="AU270" i="25"/>
  <c r="AX270" i="25" s="1"/>
  <c r="AY270" i="25" s="1"/>
  <c r="AT270" i="25"/>
  <c r="AV270" i="25" s="1"/>
  <c r="AW270" i="25" s="1"/>
  <c r="AZ270" i="25" s="1"/>
  <c r="AU262" i="25"/>
  <c r="AX262" i="25" s="1"/>
  <c r="AY262" i="25" s="1"/>
  <c r="AT262" i="25"/>
  <c r="AV262" i="25" s="1"/>
  <c r="AW262" i="25" s="1"/>
  <c r="AZ262" i="25" s="1"/>
  <c r="AU254" i="25"/>
  <c r="AX254" i="25" s="1"/>
  <c r="AY254" i="25" s="1"/>
  <c r="AT254" i="25"/>
  <c r="AV254" i="25" s="1"/>
  <c r="AW254" i="25" s="1"/>
  <c r="AZ254" i="25" s="1"/>
  <c r="AT246" i="25"/>
  <c r="AV246" i="25" s="1"/>
  <c r="AW246" i="25" s="1"/>
  <c r="AZ246" i="25" s="1"/>
  <c r="AU246" i="25"/>
  <c r="AX246" i="25" s="1"/>
  <c r="AY246" i="25" s="1"/>
  <c r="AT232" i="25"/>
  <c r="AV232" i="25" s="1"/>
  <c r="AW232" i="25" s="1"/>
  <c r="AZ232" i="25" s="1"/>
  <c r="AU232" i="25"/>
  <c r="AX232" i="25" s="1"/>
  <c r="AY232" i="25" s="1"/>
  <c r="BM323" i="25"/>
  <c r="BK264" i="25"/>
  <c r="BL264" i="25" s="1"/>
  <c r="BK223" i="25"/>
  <c r="BL223" i="25" s="1"/>
  <c r="BM331" i="25"/>
  <c r="BM322" i="25"/>
  <c r="BG345" i="25"/>
  <c r="BG306" i="25"/>
  <c r="BM330" i="25"/>
  <c r="BG352" i="25"/>
  <c r="BG267" i="25"/>
  <c r="BG229" i="25"/>
  <c r="BM362" i="25"/>
  <c r="AV231" i="25"/>
  <c r="AW231" i="25" s="1"/>
  <c r="AZ231" i="25" s="1"/>
  <c r="AV372" i="25"/>
  <c r="AW372" i="25" s="1"/>
  <c r="AZ372" i="25" s="1"/>
  <c r="AV350" i="25"/>
  <c r="AW350" i="25" s="1"/>
  <c r="AZ350" i="25" s="1"/>
  <c r="AV288" i="25"/>
  <c r="AW288" i="25" s="1"/>
  <c r="AZ288" i="25" s="1"/>
  <c r="BC323" i="25"/>
  <c r="BG323" i="25"/>
  <c r="BC283" i="25"/>
  <c r="BG283" i="25"/>
  <c r="BC237" i="25"/>
  <c r="BG237" i="25"/>
  <c r="AR374" i="25"/>
  <c r="AV374" i="25" s="1"/>
  <c r="AW374" i="25" s="1"/>
  <c r="AZ374" i="25" s="1"/>
  <c r="AU374" i="25"/>
  <c r="AX374" i="25" s="1"/>
  <c r="AY374" i="25" s="1"/>
  <c r="AR356" i="25"/>
  <c r="AV356" i="25" s="1"/>
  <c r="AW356" i="25" s="1"/>
  <c r="AZ356" i="25" s="1"/>
  <c r="AU356" i="25"/>
  <c r="AX356" i="25" s="1"/>
  <c r="AY356" i="25" s="1"/>
  <c r="AR342" i="25"/>
  <c r="AV342" i="25" s="1"/>
  <c r="AW342" i="25" s="1"/>
  <c r="AZ342" i="25" s="1"/>
  <c r="AU342" i="25"/>
  <c r="AX342" i="25" s="1"/>
  <c r="AY342" i="25" s="1"/>
  <c r="AR334" i="25"/>
  <c r="AV334" i="25" s="1"/>
  <c r="AW334" i="25" s="1"/>
  <c r="AZ334" i="25" s="1"/>
  <c r="AU334" i="25"/>
  <c r="AX334" i="25" s="1"/>
  <c r="AY334" i="25" s="1"/>
  <c r="AR318" i="25"/>
  <c r="AV318" i="25" s="1"/>
  <c r="AW318" i="25" s="1"/>
  <c r="AZ318" i="25" s="1"/>
  <c r="AU318" i="25"/>
  <c r="AX318" i="25" s="1"/>
  <c r="AY318" i="25" s="1"/>
  <c r="AR294" i="25"/>
  <c r="AV294" i="25" s="1"/>
  <c r="AW294" i="25" s="1"/>
  <c r="AZ294" i="25" s="1"/>
  <c r="AU294" i="25"/>
  <c r="AX294" i="25" s="1"/>
  <c r="AY294" i="25" s="1"/>
  <c r="AR278" i="25"/>
  <c r="AV278" i="25" s="1"/>
  <c r="AW278" i="25" s="1"/>
  <c r="AZ278" i="25" s="1"/>
  <c r="AU278" i="25"/>
  <c r="AX278" i="25" s="1"/>
  <c r="AY278" i="25" s="1"/>
  <c r="AR255" i="25"/>
  <c r="AV255" i="25" s="1"/>
  <c r="AW255" i="25" s="1"/>
  <c r="AZ255" i="25" s="1"/>
  <c r="AU255" i="25"/>
  <c r="AX255" i="25" s="1"/>
  <c r="AY255" i="25" s="1"/>
  <c r="BC331" i="25"/>
  <c r="BG331" i="25"/>
  <c r="BC268" i="25"/>
  <c r="BG268" i="25"/>
  <c r="BC230" i="25"/>
  <c r="BG230" i="25"/>
  <c r="AR366" i="25"/>
  <c r="AV366" i="25" s="1"/>
  <c r="AW366" i="25" s="1"/>
  <c r="AZ366" i="25" s="1"/>
  <c r="AU366" i="25"/>
  <c r="AX366" i="25" s="1"/>
  <c r="AY366" i="25" s="1"/>
  <c r="AR348" i="25"/>
  <c r="AV348" i="25" s="1"/>
  <c r="AW348" i="25" s="1"/>
  <c r="AZ348" i="25" s="1"/>
  <c r="AU348" i="25"/>
  <c r="AX348" i="25" s="1"/>
  <c r="AY348" i="25" s="1"/>
  <c r="AR326" i="25"/>
  <c r="AV326" i="25" s="1"/>
  <c r="AW326" i="25" s="1"/>
  <c r="AZ326" i="25" s="1"/>
  <c r="AU326" i="25"/>
  <c r="AX326" i="25" s="1"/>
  <c r="AY326" i="25" s="1"/>
  <c r="AR310" i="25"/>
  <c r="AV310" i="25" s="1"/>
  <c r="AW310" i="25" s="1"/>
  <c r="AZ310" i="25" s="1"/>
  <c r="AU310" i="25"/>
  <c r="AX310" i="25" s="1"/>
  <c r="AY310" i="25" s="1"/>
  <c r="AR302" i="25"/>
  <c r="AV302" i="25" s="1"/>
  <c r="AW302" i="25" s="1"/>
  <c r="AZ302" i="25" s="1"/>
  <c r="AU302" i="25"/>
  <c r="AX302" i="25" s="1"/>
  <c r="AY302" i="25" s="1"/>
  <c r="AR286" i="25"/>
  <c r="AV286" i="25" s="1"/>
  <c r="AW286" i="25" s="1"/>
  <c r="AZ286" i="25" s="1"/>
  <c r="AU286" i="25"/>
  <c r="AX286" i="25" s="1"/>
  <c r="AY286" i="25" s="1"/>
  <c r="AR263" i="25"/>
  <c r="AV263" i="25" s="1"/>
  <c r="AW263" i="25" s="1"/>
  <c r="AZ263" i="25" s="1"/>
  <c r="AU263" i="25"/>
  <c r="AX263" i="25" s="1"/>
  <c r="AY263" i="25" s="1"/>
  <c r="AR247" i="25"/>
  <c r="AV247" i="25" s="1"/>
  <c r="AW247" i="25" s="1"/>
  <c r="AZ247" i="25" s="1"/>
  <c r="AU247" i="25"/>
  <c r="AX247" i="25" s="1"/>
  <c r="AY247" i="25" s="1"/>
  <c r="BM375" i="25"/>
  <c r="BM367" i="25"/>
  <c r="BM357" i="25"/>
  <c r="BM349" i="25"/>
  <c r="BM343" i="25"/>
  <c r="BM335" i="25"/>
  <c r="BM327" i="25"/>
  <c r="BM319" i="25"/>
  <c r="BM311" i="25"/>
  <c r="BM303" i="25"/>
  <c r="BM295" i="25"/>
  <c r="BM287" i="25"/>
  <c r="BM279" i="25"/>
  <c r="BM271" i="25"/>
  <c r="BM264" i="25"/>
  <c r="BM256" i="25"/>
  <c r="BM248" i="25"/>
  <c r="BM239" i="25"/>
  <c r="BM234" i="25"/>
  <c r="BM226" i="25"/>
  <c r="BM223" i="25"/>
  <c r="BC353" i="25"/>
  <c r="BG353" i="25"/>
  <c r="BC315" i="25"/>
  <c r="BG315" i="25"/>
  <c r="BC275" i="25"/>
  <c r="BG275" i="25"/>
  <c r="AR233" i="25"/>
  <c r="AV233" i="25" s="1"/>
  <c r="AW233" i="25" s="1"/>
  <c r="AZ233" i="25" s="1"/>
  <c r="AU233" i="25"/>
  <c r="AX233" i="25" s="1"/>
  <c r="AY233" i="25" s="1"/>
  <c r="BC363" i="25"/>
  <c r="BG363" i="25"/>
  <c r="BC339" i="25"/>
  <c r="BG339" i="25"/>
  <c r="BC291" i="25"/>
  <c r="BG291" i="25"/>
  <c r="BC244" i="25"/>
  <c r="BG244" i="25"/>
  <c r="BC307" i="25"/>
  <c r="BG307" i="25"/>
  <c r="BC260" i="25"/>
  <c r="BG260" i="25"/>
  <c r="BC371" i="25"/>
  <c r="BG371" i="25"/>
  <c r="BC346" i="25"/>
  <c r="BG346" i="25"/>
  <c r="BC299" i="25"/>
  <c r="BG299" i="25"/>
  <c r="BC252" i="25"/>
  <c r="BG252" i="25"/>
  <c r="AU378" i="25"/>
  <c r="AX378" i="25" s="1"/>
  <c r="AY378" i="25" s="1"/>
  <c r="AT378" i="25"/>
  <c r="AV378" i="25" s="1"/>
  <c r="AW378" i="25" s="1"/>
  <c r="AZ378" i="25" s="1"/>
  <c r="AU370" i="25"/>
  <c r="AX370" i="25" s="1"/>
  <c r="AY370" i="25" s="1"/>
  <c r="AT370" i="25"/>
  <c r="AV370" i="25" s="1"/>
  <c r="AW370" i="25" s="1"/>
  <c r="AZ370" i="25" s="1"/>
  <c r="AU362" i="25"/>
  <c r="AX362" i="25" s="1"/>
  <c r="AY362" i="25" s="1"/>
  <c r="AT362" i="25"/>
  <c r="AV362" i="25" s="1"/>
  <c r="AW362" i="25" s="1"/>
  <c r="AZ362" i="25" s="1"/>
  <c r="AU352" i="25"/>
  <c r="AX352" i="25" s="1"/>
  <c r="AY352" i="25" s="1"/>
  <c r="AT352" i="25"/>
  <c r="AV352" i="25" s="1"/>
  <c r="AW352" i="25" s="1"/>
  <c r="AZ352" i="25" s="1"/>
  <c r="AU345" i="25"/>
  <c r="AX345" i="25" s="1"/>
  <c r="AY345" i="25" s="1"/>
  <c r="AT345" i="25"/>
  <c r="AV345" i="25" s="1"/>
  <c r="AW345" i="25" s="1"/>
  <c r="AZ345" i="25" s="1"/>
  <c r="AU338" i="25"/>
  <c r="AX338" i="25" s="1"/>
  <c r="AY338" i="25" s="1"/>
  <c r="AT338" i="25"/>
  <c r="AV338" i="25" s="1"/>
  <c r="AW338" i="25" s="1"/>
  <c r="AZ338" i="25" s="1"/>
  <c r="AU330" i="25"/>
  <c r="AX330" i="25" s="1"/>
  <c r="AY330" i="25" s="1"/>
  <c r="AT330" i="25"/>
  <c r="AV330" i="25" s="1"/>
  <c r="AW330" i="25" s="1"/>
  <c r="AZ330" i="25" s="1"/>
  <c r="AU322" i="25"/>
  <c r="AX322" i="25" s="1"/>
  <c r="AY322" i="25" s="1"/>
  <c r="AT322" i="25"/>
  <c r="AV322" i="25" s="1"/>
  <c r="AW322" i="25" s="1"/>
  <c r="AZ322" i="25" s="1"/>
  <c r="AU314" i="25"/>
  <c r="AX314" i="25" s="1"/>
  <c r="AY314" i="25" s="1"/>
  <c r="AT314" i="25"/>
  <c r="AV314" i="25" s="1"/>
  <c r="AW314" i="25" s="1"/>
  <c r="AZ314" i="25" s="1"/>
  <c r="AU306" i="25"/>
  <c r="AX306" i="25" s="1"/>
  <c r="AY306" i="25" s="1"/>
  <c r="AT306" i="25"/>
  <c r="AV306" i="25" s="1"/>
  <c r="AW306" i="25" s="1"/>
  <c r="AZ306" i="25" s="1"/>
  <c r="AU298" i="25"/>
  <c r="AX298" i="25" s="1"/>
  <c r="AY298" i="25" s="1"/>
  <c r="AT298" i="25"/>
  <c r="AV298" i="25" s="1"/>
  <c r="AW298" i="25" s="1"/>
  <c r="AZ298" i="25" s="1"/>
  <c r="AU290" i="25"/>
  <c r="AX290" i="25" s="1"/>
  <c r="AY290" i="25" s="1"/>
  <c r="AT290" i="25"/>
  <c r="AV290" i="25" s="1"/>
  <c r="AW290" i="25" s="1"/>
  <c r="AZ290" i="25" s="1"/>
  <c r="AU282" i="25"/>
  <c r="AX282" i="25" s="1"/>
  <c r="AY282" i="25" s="1"/>
  <c r="AT282" i="25"/>
  <c r="AV282" i="25" s="1"/>
  <c r="AW282" i="25" s="1"/>
  <c r="AZ282" i="25" s="1"/>
  <c r="AU274" i="25"/>
  <c r="AX274" i="25" s="1"/>
  <c r="AY274" i="25" s="1"/>
  <c r="AT274" i="25"/>
  <c r="AV274" i="25" s="1"/>
  <c r="AW274" i="25" s="1"/>
  <c r="AZ274" i="25" s="1"/>
  <c r="AU267" i="25"/>
  <c r="AX267" i="25" s="1"/>
  <c r="AY267" i="25" s="1"/>
  <c r="AT267" i="25"/>
  <c r="AV267" i="25" s="1"/>
  <c r="AW267" i="25" s="1"/>
  <c r="AZ267" i="25" s="1"/>
  <c r="AU259" i="25"/>
  <c r="AX259" i="25" s="1"/>
  <c r="AY259" i="25" s="1"/>
  <c r="AT259" i="25"/>
  <c r="AV259" i="25" s="1"/>
  <c r="AW259" i="25" s="1"/>
  <c r="AZ259" i="25" s="1"/>
  <c r="AU251" i="25"/>
  <c r="AX251" i="25" s="1"/>
  <c r="AY251" i="25" s="1"/>
  <c r="AT251" i="25"/>
  <c r="AV251" i="25" s="1"/>
  <c r="AW251" i="25" s="1"/>
  <c r="AZ251" i="25" s="1"/>
  <c r="AU243" i="25"/>
  <c r="AX243" i="25" s="1"/>
  <c r="AY243" i="25" s="1"/>
  <c r="AT243" i="25"/>
  <c r="AV243" i="25" s="1"/>
  <c r="AW243" i="25" s="1"/>
  <c r="AZ243" i="25" s="1"/>
  <c r="AU241" i="25"/>
  <c r="AX241" i="25" s="1"/>
  <c r="AY241" i="25" s="1"/>
  <c r="AT241" i="25"/>
  <c r="AV241" i="25" s="1"/>
  <c r="AW241" i="25" s="1"/>
  <c r="AZ241" i="25" s="1"/>
  <c r="AU229" i="25"/>
  <c r="AX229" i="25" s="1"/>
  <c r="AY229" i="25" s="1"/>
  <c r="AT229" i="25"/>
  <c r="AV229" i="25" s="1"/>
  <c r="AW229" i="25" s="1"/>
  <c r="AZ229" i="25" s="1"/>
  <c r="H36" i="113" l="1"/>
  <c r="H35" i="113"/>
  <c r="H33" i="113"/>
  <c r="H32" i="113"/>
  <c r="H29" i="113"/>
  <c r="H23" i="113"/>
  <c r="H21" i="113"/>
  <c r="L20" i="113"/>
  <c r="H19" i="113"/>
  <c r="L18" i="113"/>
  <c r="L15" i="113"/>
  <c r="H15" i="113"/>
  <c r="L13" i="113"/>
  <c r="H12" i="113"/>
  <c r="H9" i="113"/>
  <c r="L8" i="113"/>
  <c r="L6" i="113"/>
  <c r="H6" i="113"/>
  <c r="D86" i="89"/>
  <c r="D85" i="89"/>
  <c r="D84" i="89"/>
  <c r="P72" i="89"/>
  <c r="O72" i="89"/>
  <c r="N72" i="89"/>
  <c r="M72" i="89"/>
  <c r="L72" i="89"/>
  <c r="K72" i="89"/>
  <c r="H72" i="89"/>
  <c r="G72" i="89"/>
  <c r="F72" i="89"/>
  <c r="E72" i="89"/>
  <c r="D72" i="89"/>
  <c r="C72" i="89"/>
  <c r="P71" i="89"/>
  <c r="N71" i="89"/>
  <c r="L71" i="89"/>
  <c r="H71" i="89"/>
  <c r="F71" i="89"/>
  <c r="D71" i="89"/>
  <c r="P70" i="89"/>
  <c r="O70" i="89"/>
  <c r="N70" i="89"/>
  <c r="M70" i="89"/>
  <c r="L70" i="89"/>
  <c r="K70" i="89"/>
  <c r="H70" i="89"/>
  <c r="G70" i="89"/>
  <c r="F70" i="89"/>
  <c r="E70" i="89"/>
  <c r="D70" i="89"/>
  <c r="C70" i="89"/>
  <c r="E35" i="89"/>
  <c r="F16" i="89"/>
  <c r="F19" i="89" s="1"/>
  <c r="E16" i="89"/>
  <c r="E19" i="89" s="1"/>
  <c r="BQ222" i="25"/>
  <c r="BI222" i="25"/>
  <c r="BH222" i="25"/>
  <c r="BE222" i="25"/>
  <c r="BF222" i="25" s="1"/>
  <c r="BD222" i="25"/>
  <c r="BA222" i="25"/>
  <c r="AS222" i="25"/>
  <c r="AR222" i="25"/>
  <c r="G222" i="25"/>
  <c r="BQ221" i="25"/>
  <c r="BI221" i="25"/>
  <c r="BH221" i="25"/>
  <c r="BE221" i="25"/>
  <c r="BF221" i="25" s="1"/>
  <c r="BD221" i="25"/>
  <c r="BA221" i="25"/>
  <c r="AS221" i="25"/>
  <c r="AT221" i="25" s="1"/>
  <c r="AR221" i="25"/>
  <c r="G221" i="25"/>
  <c r="BQ220" i="25"/>
  <c r="BI220" i="25"/>
  <c r="BH220" i="25"/>
  <c r="BE220" i="25"/>
  <c r="BF220" i="25" s="1"/>
  <c r="BD220" i="25"/>
  <c r="BA220" i="25"/>
  <c r="AS220" i="25"/>
  <c r="AR220" i="25"/>
  <c r="G220" i="25"/>
  <c r="BQ219" i="25"/>
  <c r="BI219" i="25"/>
  <c r="BH219" i="25"/>
  <c r="BE219" i="25"/>
  <c r="BF219" i="25" s="1"/>
  <c r="BD219" i="25"/>
  <c r="BA219" i="25"/>
  <c r="AS219" i="25"/>
  <c r="AT219" i="25" s="1"/>
  <c r="AR219" i="25"/>
  <c r="G219" i="25"/>
  <c r="BQ218" i="25"/>
  <c r="BI218" i="25"/>
  <c r="BH218" i="25"/>
  <c r="BE218" i="25"/>
  <c r="BF218" i="25" s="1"/>
  <c r="BD218" i="25"/>
  <c r="BA218" i="25"/>
  <c r="AS218" i="25"/>
  <c r="AR218" i="25"/>
  <c r="G218" i="25"/>
  <c r="BQ217" i="25"/>
  <c r="BI217" i="25"/>
  <c r="BH217" i="25"/>
  <c r="BE217" i="25"/>
  <c r="BF217" i="25" s="1"/>
  <c r="BD217" i="25"/>
  <c r="BA217" i="25"/>
  <c r="AS217" i="25"/>
  <c r="AR217" i="25"/>
  <c r="G217" i="25"/>
  <c r="BQ216" i="25"/>
  <c r="BI216" i="25"/>
  <c r="BH216" i="25"/>
  <c r="BE216" i="25"/>
  <c r="BF216" i="25" s="1"/>
  <c r="BD216" i="25"/>
  <c r="BA216" i="25"/>
  <c r="AS216" i="25"/>
  <c r="AR216" i="25"/>
  <c r="G216" i="25"/>
  <c r="BQ215" i="25"/>
  <c r="BI215" i="25"/>
  <c r="BH215" i="25"/>
  <c r="BE215" i="25"/>
  <c r="BF215" i="25" s="1"/>
  <c r="BD215" i="25"/>
  <c r="BG215" i="25"/>
  <c r="BA215" i="25"/>
  <c r="AS215" i="25"/>
  <c r="AR215" i="25"/>
  <c r="G215" i="25"/>
  <c r="BQ214" i="25"/>
  <c r="BI214" i="25"/>
  <c r="BH214" i="25"/>
  <c r="BE214" i="25"/>
  <c r="BF214" i="25" s="1"/>
  <c r="BD214" i="25"/>
  <c r="BG214" i="25"/>
  <c r="BA214" i="25"/>
  <c r="AS214" i="25"/>
  <c r="AR214" i="25"/>
  <c r="G214" i="25"/>
  <c r="BQ213" i="25"/>
  <c r="BI213" i="25"/>
  <c r="BH213" i="25"/>
  <c r="BE213" i="25"/>
  <c r="BF213" i="25" s="1"/>
  <c r="BD213" i="25"/>
  <c r="BG213" i="25"/>
  <c r="BA213" i="25"/>
  <c r="AS213" i="25"/>
  <c r="AR213" i="25"/>
  <c r="G213" i="25"/>
  <c r="BQ212" i="25"/>
  <c r="BI212" i="25"/>
  <c r="BH212" i="25"/>
  <c r="BE212" i="25"/>
  <c r="BF212" i="25" s="1"/>
  <c r="BD212" i="25"/>
  <c r="BG212" i="25"/>
  <c r="BA212" i="25"/>
  <c r="AS212" i="25"/>
  <c r="AT212" i="25" s="1"/>
  <c r="AR212" i="25"/>
  <c r="G212" i="25"/>
  <c r="BQ211" i="25"/>
  <c r="BI211" i="25"/>
  <c r="BH211" i="25"/>
  <c r="BE211" i="25"/>
  <c r="BF211" i="25" s="1"/>
  <c r="BD211" i="25"/>
  <c r="BG211" i="25"/>
  <c r="BA211" i="25"/>
  <c r="AS211" i="25"/>
  <c r="AR211" i="25"/>
  <c r="G211" i="25"/>
  <c r="BQ210" i="25"/>
  <c r="BI210" i="25"/>
  <c r="BH210" i="25"/>
  <c r="BE210" i="25"/>
  <c r="BF210" i="25" s="1"/>
  <c r="BD210" i="25"/>
  <c r="BG210" i="25"/>
  <c r="BA210" i="25"/>
  <c r="AS210" i="25"/>
  <c r="AR210" i="25"/>
  <c r="G210" i="25"/>
  <c r="BQ209" i="25"/>
  <c r="BI209" i="25"/>
  <c r="BH209" i="25"/>
  <c r="BE209" i="25"/>
  <c r="BF209" i="25" s="1"/>
  <c r="BD209" i="25"/>
  <c r="BG209" i="25"/>
  <c r="BA209" i="25"/>
  <c r="AS209" i="25"/>
  <c r="AT209" i="25" s="1"/>
  <c r="AR209" i="25"/>
  <c r="G209" i="25"/>
  <c r="BQ208" i="25"/>
  <c r="BI208" i="25"/>
  <c r="BH208" i="25"/>
  <c r="BE208" i="25"/>
  <c r="BF208" i="25" s="1"/>
  <c r="BD208" i="25"/>
  <c r="BG208" i="25"/>
  <c r="BA208" i="25"/>
  <c r="AS208" i="25"/>
  <c r="AR208" i="25"/>
  <c r="G208" i="25"/>
  <c r="BQ207" i="25"/>
  <c r="BI207" i="25"/>
  <c r="BH207" i="25"/>
  <c r="BE207" i="25"/>
  <c r="BF207" i="25" s="1"/>
  <c r="BD207" i="25"/>
  <c r="BG207" i="25"/>
  <c r="BA207" i="25"/>
  <c r="AS207" i="25"/>
  <c r="AR207" i="25"/>
  <c r="G207" i="25"/>
  <c r="BQ206" i="25"/>
  <c r="BI206" i="25"/>
  <c r="BH206" i="25"/>
  <c r="BE206" i="25"/>
  <c r="BF206" i="25" s="1"/>
  <c r="BD206" i="25"/>
  <c r="BG206" i="25"/>
  <c r="BA206" i="25"/>
  <c r="AS206" i="25"/>
  <c r="AR206" i="25"/>
  <c r="G206" i="25"/>
  <c r="BQ205" i="25"/>
  <c r="BI205" i="25"/>
  <c r="BH205" i="25"/>
  <c r="BE205" i="25"/>
  <c r="BF205" i="25" s="1"/>
  <c r="BD205" i="25"/>
  <c r="BG205" i="25"/>
  <c r="BA205" i="25"/>
  <c r="AS205" i="25"/>
  <c r="AT205" i="25" s="1"/>
  <c r="AR205" i="25"/>
  <c r="G205" i="25"/>
  <c r="BQ204" i="25"/>
  <c r="BI204" i="25"/>
  <c r="BH204" i="25"/>
  <c r="BE204" i="25"/>
  <c r="BF204" i="25" s="1"/>
  <c r="BD204" i="25"/>
  <c r="BC204" i="25"/>
  <c r="BA204" i="25"/>
  <c r="AS204" i="25"/>
  <c r="AR204" i="25"/>
  <c r="G204" i="25"/>
  <c r="BQ203" i="25"/>
  <c r="BI203" i="25"/>
  <c r="BH203" i="25"/>
  <c r="BE203" i="25"/>
  <c r="BF203" i="25" s="1"/>
  <c r="BD203" i="25"/>
  <c r="BG203" i="25"/>
  <c r="BA203" i="25"/>
  <c r="AS203" i="25"/>
  <c r="AR203" i="25"/>
  <c r="G203" i="25"/>
  <c r="BQ202" i="25"/>
  <c r="BI202" i="25"/>
  <c r="BH202" i="25"/>
  <c r="BE202" i="25"/>
  <c r="BF202" i="25" s="1"/>
  <c r="BD202" i="25"/>
  <c r="BG202" i="25"/>
  <c r="BA202" i="25"/>
  <c r="AS202" i="25"/>
  <c r="AR202" i="25"/>
  <c r="G202" i="25"/>
  <c r="BQ201" i="25"/>
  <c r="BI201" i="25"/>
  <c r="BH201" i="25"/>
  <c r="BE201" i="25"/>
  <c r="BF201" i="25" s="1"/>
  <c r="BD201" i="25"/>
  <c r="BG201" i="25"/>
  <c r="BA201" i="25"/>
  <c r="AS201" i="25"/>
  <c r="AT201" i="25" s="1"/>
  <c r="AR201" i="25"/>
  <c r="G201" i="25"/>
  <c r="BQ200" i="25"/>
  <c r="BI200" i="25"/>
  <c r="BH200" i="25"/>
  <c r="BE200" i="25"/>
  <c r="BF200" i="25" s="1"/>
  <c r="BD200" i="25"/>
  <c r="BC200" i="25"/>
  <c r="BA200" i="25"/>
  <c r="AS200" i="25"/>
  <c r="AT200" i="25" s="1"/>
  <c r="AR200" i="25"/>
  <c r="G200" i="25"/>
  <c r="BQ199" i="25"/>
  <c r="BI199" i="25"/>
  <c r="BH199" i="25"/>
  <c r="BE199" i="25"/>
  <c r="BF199" i="25" s="1"/>
  <c r="BD199" i="25"/>
  <c r="BG199" i="25"/>
  <c r="BA199" i="25"/>
  <c r="AS199" i="25"/>
  <c r="AR199" i="25"/>
  <c r="G199" i="25"/>
  <c r="BQ198" i="25"/>
  <c r="BI198" i="25"/>
  <c r="BH198" i="25"/>
  <c r="BE198" i="25"/>
  <c r="BF198" i="25" s="1"/>
  <c r="BD198" i="25"/>
  <c r="BG198" i="25"/>
  <c r="BA198" i="25"/>
  <c r="AS198" i="25"/>
  <c r="AR198" i="25"/>
  <c r="G198" i="25"/>
  <c r="BQ197" i="25"/>
  <c r="BI197" i="25"/>
  <c r="BH197" i="25"/>
  <c r="BE197" i="25"/>
  <c r="BF197" i="25" s="1"/>
  <c r="BD197" i="25"/>
  <c r="BC197" i="25"/>
  <c r="BA197" i="25"/>
  <c r="AS197" i="25"/>
  <c r="AR197" i="25"/>
  <c r="G197" i="25"/>
  <c r="BQ196" i="25"/>
  <c r="BI196" i="25"/>
  <c r="BH196" i="25"/>
  <c r="BE196" i="25"/>
  <c r="BF196" i="25" s="1"/>
  <c r="BD196" i="25"/>
  <c r="BC196" i="25"/>
  <c r="BA196" i="25"/>
  <c r="AS196" i="25"/>
  <c r="AR196" i="25"/>
  <c r="G196" i="25"/>
  <c r="BQ195" i="25"/>
  <c r="BI195" i="25"/>
  <c r="BH195" i="25"/>
  <c r="BE195" i="25"/>
  <c r="BF195" i="25" s="1"/>
  <c r="BD195" i="25"/>
  <c r="BG195" i="25"/>
  <c r="BA195" i="25"/>
  <c r="AS195" i="25"/>
  <c r="AR195" i="25"/>
  <c r="G195" i="25"/>
  <c r="BQ194" i="25"/>
  <c r="BI194" i="25"/>
  <c r="BH194" i="25"/>
  <c r="BE194" i="25"/>
  <c r="BF194" i="25" s="1"/>
  <c r="BD194" i="25"/>
  <c r="BG194" i="25"/>
  <c r="BA194" i="25"/>
  <c r="AS194" i="25"/>
  <c r="AR194" i="25"/>
  <c r="G194" i="25"/>
  <c r="BQ193" i="25"/>
  <c r="BI193" i="25"/>
  <c r="BH193" i="25"/>
  <c r="BE193" i="25"/>
  <c r="BF193" i="25" s="1"/>
  <c r="BD193" i="25"/>
  <c r="BC193" i="25"/>
  <c r="BA193" i="25"/>
  <c r="AS193" i="25"/>
  <c r="AT193" i="25" s="1"/>
  <c r="AR193" i="25"/>
  <c r="G193" i="25"/>
  <c r="BQ192" i="25"/>
  <c r="BI192" i="25"/>
  <c r="BH192" i="25"/>
  <c r="BE192" i="25"/>
  <c r="BF192" i="25" s="1"/>
  <c r="BD192" i="25"/>
  <c r="BC192" i="25"/>
  <c r="BA192" i="25"/>
  <c r="AS192" i="25"/>
  <c r="AT192" i="25" s="1"/>
  <c r="AR192" i="25"/>
  <c r="G192" i="25"/>
  <c r="BQ191" i="25"/>
  <c r="BI191" i="25"/>
  <c r="BH191" i="25"/>
  <c r="BE191" i="25"/>
  <c r="BF191" i="25" s="1"/>
  <c r="BD191" i="25"/>
  <c r="BG191" i="25"/>
  <c r="BA191" i="25"/>
  <c r="AS191" i="25"/>
  <c r="AR191" i="25"/>
  <c r="G191" i="25"/>
  <c r="BQ190" i="25"/>
  <c r="BI190" i="25"/>
  <c r="BH190" i="25"/>
  <c r="BE190" i="25"/>
  <c r="BF190" i="25" s="1"/>
  <c r="BD190" i="25"/>
  <c r="BG190" i="25"/>
  <c r="BA190" i="25"/>
  <c r="AS190" i="25"/>
  <c r="AR190" i="25"/>
  <c r="G190" i="25"/>
  <c r="BQ189" i="25"/>
  <c r="BI189" i="25"/>
  <c r="BH189" i="25"/>
  <c r="BE189" i="25"/>
  <c r="BF189" i="25" s="1"/>
  <c r="BD189" i="25"/>
  <c r="BC189" i="25"/>
  <c r="BA189" i="25"/>
  <c r="AS189" i="25"/>
  <c r="AR189" i="25"/>
  <c r="G189" i="25"/>
  <c r="BQ188" i="25"/>
  <c r="BI188" i="25"/>
  <c r="BH188" i="25"/>
  <c r="BE188" i="25"/>
  <c r="BF188" i="25" s="1"/>
  <c r="BD188" i="25"/>
  <c r="BC188" i="25"/>
  <c r="BA188" i="25"/>
  <c r="AS188" i="25"/>
  <c r="AR188" i="25"/>
  <c r="G188" i="25"/>
  <c r="BQ187" i="25"/>
  <c r="BI187" i="25"/>
  <c r="BH187" i="25"/>
  <c r="BE187" i="25"/>
  <c r="BF187" i="25" s="1"/>
  <c r="BD187" i="25"/>
  <c r="BA187" i="25"/>
  <c r="AS187" i="25"/>
  <c r="AR187" i="25"/>
  <c r="G187" i="25"/>
  <c r="BQ186" i="25"/>
  <c r="BI186" i="25"/>
  <c r="BH186" i="25"/>
  <c r="BJ186" i="25" s="1"/>
  <c r="BE186" i="25"/>
  <c r="BF186" i="25" s="1"/>
  <c r="BD186" i="25"/>
  <c r="BG186" i="25"/>
  <c r="BA186" i="25"/>
  <c r="AS186" i="25"/>
  <c r="AR186" i="25"/>
  <c r="G186" i="25"/>
  <c r="BQ185" i="25"/>
  <c r="BI185" i="25"/>
  <c r="BH185" i="25"/>
  <c r="BE185" i="25"/>
  <c r="BF185" i="25" s="1"/>
  <c r="BD185" i="25"/>
  <c r="BG185" i="25"/>
  <c r="BA185" i="25"/>
  <c r="AS185" i="25"/>
  <c r="AR185" i="25"/>
  <c r="G185" i="25"/>
  <c r="BQ184" i="25"/>
  <c r="BI184" i="25"/>
  <c r="BH184" i="25"/>
  <c r="BE184" i="25"/>
  <c r="BF184" i="25" s="1"/>
  <c r="BD184" i="25"/>
  <c r="BG184" i="25"/>
  <c r="BA184" i="25"/>
  <c r="AS184" i="25"/>
  <c r="AT184" i="25" s="1"/>
  <c r="G184" i="25"/>
  <c r="BQ183" i="25"/>
  <c r="BI183" i="25"/>
  <c r="BH183" i="25"/>
  <c r="BE183" i="25"/>
  <c r="BF183" i="25" s="1"/>
  <c r="BD183" i="25"/>
  <c r="BA183" i="25"/>
  <c r="AS183" i="25"/>
  <c r="AR183" i="25"/>
  <c r="G183" i="25"/>
  <c r="BQ182" i="25"/>
  <c r="BI182" i="25"/>
  <c r="BH182" i="25"/>
  <c r="BJ182" i="25" s="1"/>
  <c r="BE182" i="25"/>
  <c r="BF182" i="25" s="1"/>
  <c r="BD182" i="25"/>
  <c r="BG182" i="25"/>
  <c r="BA182" i="25"/>
  <c r="AS182" i="25"/>
  <c r="AR182" i="25"/>
  <c r="G182" i="25"/>
  <c r="BQ181" i="25"/>
  <c r="BI181" i="25"/>
  <c r="BH181" i="25"/>
  <c r="BE181" i="25"/>
  <c r="BF181" i="25" s="1"/>
  <c r="BD181" i="25"/>
  <c r="BC181" i="25"/>
  <c r="BA181" i="25"/>
  <c r="AS181" i="25"/>
  <c r="AT181" i="25" s="1"/>
  <c r="AR181" i="25"/>
  <c r="G181" i="25"/>
  <c r="BQ180" i="25"/>
  <c r="BI180" i="25"/>
  <c r="BH180" i="25"/>
  <c r="BE180" i="25"/>
  <c r="BF180" i="25" s="1"/>
  <c r="BD180" i="25"/>
  <c r="BC180" i="25"/>
  <c r="BA180" i="25"/>
  <c r="AS180" i="25"/>
  <c r="AT180" i="25" s="1"/>
  <c r="G180" i="25"/>
  <c r="BQ179" i="25"/>
  <c r="BI179" i="25"/>
  <c r="BH179" i="25"/>
  <c r="BJ179" i="25" s="1"/>
  <c r="BE179" i="25"/>
  <c r="BF179" i="25" s="1"/>
  <c r="BD179" i="25"/>
  <c r="BC179" i="25"/>
  <c r="BA179" i="25"/>
  <c r="AS179" i="25"/>
  <c r="AT179" i="25" s="1"/>
  <c r="G179" i="25"/>
  <c r="BQ178" i="25"/>
  <c r="BI178" i="25"/>
  <c r="BH178" i="25"/>
  <c r="BJ178" i="25" s="1"/>
  <c r="BE178" i="25"/>
  <c r="BF178" i="25" s="1"/>
  <c r="BD178" i="25"/>
  <c r="BG178" i="25"/>
  <c r="BA178" i="25"/>
  <c r="AS178" i="25"/>
  <c r="AT178" i="25" s="1"/>
  <c r="AR178" i="25"/>
  <c r="G178" i="25"/>
  <c r="BQ177" i="25"/>
  <c r="BI177" i="25"/>
  <c r="BH177" i="25"/>
  <c r="BJ177" i="25" s="1"/>
  <c r="BE177" i="25"/>
  <c r="BF177" i="25" s="1"/>
  <c r="BD177" i="25"/>
  <c r="BG177" i="25"/>
  <c r="BA177" i="25"/>
  <c r="AS177" i="25"/>
  <c r="AT177" i="25" s="1"/>
  <c r="G177" i="25"/>
  <c r="BQ176" i="25"/>
  <c r="BI176" i="25"/>
  <c r="BH176" i="25"/>
  <c r="BJ176" i="25" s="1"/>
  <c r="BE176" i="25"/>
  <c r="BF176" i="25" s="1"/>
  <c r="BD176" i="25"/>
  <c r="BC176" i="25"/>
  <c r="BA176" i="25"/>
  <c r="AS176" i="25"/>
  <c r="AT176" i="25" s="1"/>
  <c r="AR176" i="25"/>
  <c r="G176" i="25"/>
  <c r="BQ175" i="25"/>
  <c r="BI175" i="25"/>
  <c r="BH175" i="25"/>
  <c r="BJ175" i="25" s="1"/>
  <c r="BE175" i="25"/>
  <c r="BF175" i="25" s="1"/>
  <c r="BD175" i="25"/>
  <c r="BG175" i="25"/>
  <c r="BA175" i="25"/>
  <c r="AS175" i="25"/>
  <c r="AT175" i="25" s="1"/>
  <c r="G175" i="25"/>
  <c r="BQ174" i="25"/>
  <c r="BI174" i="25"/>
  <c r="BH174" i="25"/>
  <c r="BJ174" i="25" s="1"/>
  <c r="BE174" i="25"/>
  <c r="BF174" i="25" s="1"/>
  <c r="BD174" i="25"/>
  <c r="BC174" i="25"/>
  <c r="BA174" i="25"/>
  <c r="AS174" i="25"/>
  <c r="AT174" i="25" s="1"/>
  <c r="G174" i="25"/>
  <c r="BQ173" i="25"/>
  <c r="BI173" i="25"/>
  <c r="BH173" i="25"/>
  <c r="BE173" i="25"/>
  <c r="BF173" i="25" s="1"/>
  <c r="BD173" i="25"/>
  <c r="BA173" i="25"/>
  <c r="AS173" i="25"/>
  <c r="AR173" i="25"/>
  <c r="G173" i="25"/>
  <c r="BQ172" i="25"/>
  <c r="BI172" i="25"/>
  <c r="BH172" i="25"/>
  <c r="BJ172" i="25" s="1"/>
  <c r="BE172" i="25"/>
  <c r="BF172" i="25" s="1"/>
  <c r="BD172" i="25"/>
  <c r="BG172" i="25"/>
  <c r="BA172" i="25"/>
  <c r="AS172" i="25"/>
  <c r="AT172" i="25" s="1"/>
  <c r="G172" i="25"/>
  <c r="BQ171" i="25"/>
  <c r="BI171" i="25"/>
  <c r="BH171" i="25"/>
  <c r="BE171" i="25"/>
  <c r="BF171" i="25" s="1"/>
  <c r="BD171" i="25"/>
  <c r="BC171" i="25"/>
  <c r="BA171" i="25"/>
  <c r="AS171" i="25"/>
  <c r="AT171" i="25" s="1"/>
  <c r="AR171" i="25"/>
  <c r="G171" i="25"/>
  <c r="BQ170" i="25"/>
  <c r="BI170" i="25"/>
  <c r="BH170" i="25"/>
  <c r="BE170" i="25"/>
  <c r="BF170" i="25" s="1"/>
  <c r="BD170" i="25"/>
  <c r="BG170" i="25"/>
  <c r="BA170" i="25"/>
  <c r="AS170" i="25"/>
  <c r="AT170" i="25" s="1"/>
  <c r="AR170" i="25"/>
  <c r="G170" i="25"/>
  <c r="BQ169" i="25"/>
  <c r="BI169" i="25"/>
  <c r="BH169" i="25"/>
  <c r="BE169" i="25"/>
  <c r="BF169" i="25" s="1"/>
  <c r="BD169" i="25"/>
  <c r="BA169" i="25"/>
  <c r="AS169" i="25"/>
  <c r="AR169" i="25"/>
  <c r="G169" i="25"/>
  <c r="BQ168" i="25"/>
  <c r="BI168" i="25"/>
  <c r="BH168" i="25"/>
  <c r="BJ168" i="25" s="1"/>
  <c r="BE168" i="25"/>
  <c r="BF168" i="25" s="1"/>
  <c r="BD168" i="25"/>
  <c r="BG168" i="25"/>
  <c r="BA168" i="25"/>
  <c r="AS168" i="25"/>
  <c r="AT168" i="25" s="1"/>
  <c r="G168" i="25"/>
  <c r="BQ167" i="25"/>
  <c r="BI167" i="25"/>
  <c r="BH167" i="25"/>
  <c r="BE167" i="25"/>
  <c r="BF167" i="25" s="1"/>
  <c r="BD167" i="25"/>
  <c r="BG167" i="25"/>
  <c r="BA167" i="25"/>
  <c r="AS167" i="25"/>
  <c r="AR167" i="25"/>
  <c r="G167" i="25"/>
  <c r="BQ166" i="25"/>
  <c r="BI166" i="25"/>
  <c r="BH166" i="25"/>
  <c r="BE166" i="25"/>
  <c r="BF166" i="25" s="1"/>
  <c r="BD166" i="25"/>
  <c r="BG166" i="25"/>
  <c r="BA166" i="25"/>
  <c r="AS166" i="25"/>
  <c r="AT166" i="25" s="1"/>
  <c r="G166" i="25"/>
  <c r="BQ165" i="25"/>
  <c r="BI165" i="25"/>
  <c r="BH165" i="25"/>
  <c r="BE165" i="25"/>
  <c r="BF165" i="25" s="1"/>
  <c r="BD165" i="25"/>
  <c r="BA165" i="25"/>
  <c r="AS165" i="25"/>
  <c r="AR165" i="25"/>
  <c r="G165" i="25"/>
  <c r="BQ164" i="25"/>
  <c r="BI164" i="25"/>
  <c r="BH164" i="25"/>
  <c r="BJ164" i="25" s="1"/>
  <c r="BE164" i="25"/>
  <c r="BF164" i="25" s="1"/>
  <c r="BD164" i="25"/>
  <c r="BC164" i="25"/>
  <c r="BA164" i="25"/>
  <c r="AS164" i="25"/>
  <c r="AT164" i="25" s="1"/>
  <c r="G164" i="25"/>
  <c r="BQ163" i="25"/>
  <c r="BI163" i="25"/>
  <c r="BH163" i="25"/>
  <c r="BE163" i="25"/>
  <c r="BF163" i="25" s="1"/>
  <c r="BD163" i="25"/>
  <c r="BG163" i="25"/>
  <c r="BA163" i="25"/>
  <c r="AS163" i="25"/>
  <c r="AR163" i="25"/>
  <c r="G163" i="25"/>
  <c r="BQ162" i="25"/>
  <c r="BI162" i="25"/>
  <c r="BH162" i="25"/>
  <c r="BE162" i="25"/>
  <c r="BF162" i="25" s="1"/>
  <c r="BD162" i="25"/>
  <c r="BG162" i="25"/>
  <c r="BA162" i="25"/>
  <c r="AS162" i="25"/>
  <c r="AT162" i="25" s="1"/>
  <c r="AR162" i="25"/>
  <c r="G162" i="25"/>
  <c r="BQ161" i="25"/>
  <c r="BI161" i="25"/>
  <c r="BH161" i="25"/>
  <c r="BE161" i="25"/>
  <c r="BF161" i="25" s="1"/>
  <c r="BD161" i="25"/>
  <c r="BA161" i="25"/>
  <c r="AS161" i="25"/>
  <c r="AR161" i="25"/>
  <c r="G161" i="25"/>
  <c r="BQ160" i="25"/>
  <c r="BI160" i="25"/>
  <c r="BH160" i="25"/>
  <c r="BJ160" i="25" s="1"/>
  <c r="BE160" i="25"/>
  <c r="BF160" i="25" s="1"/>
  <c r="BD160" i="25"/>
  <c r="BG160" i="25"/>
  <c r="BA160" i="25"/>
  <c r="AS160" i="25"/>
  <c r="AR160" i="25"/>
  <c r="G160" i="25"/>
  <c r="BQ159" i="25"/>
  <c r="BI159" i="25"/>
  <c r="BH159" i="25"/>
  <c r="BJ159" i="25" s="1"/>
  <c r="BE159" i="25"/>
  <c r="BF159" i="25" s="1"/>
  <c r="BD159" i="25"/>
  <c r="BG159" i="25"/>
  <c r="BA159" i="25"/>
  <c r="AS159" i="25"/>
  <c r="AR159" i="25"/>
  <c r="G159" i="25"/>
  <c r="BQ158" i="25"/>
  <c r="BI158" i="25"/>
  <c r="BH158" i="25"/>
  <c r="BJ158" i="25" s="1"/>
  <c r="BE158" i="25"/>
  <c r="BF158" i="25" s="1"/>
  <c r="BD158" i="25"/>
  <c r="BC158" i="25"/>
  <c r="BA158" i="25"/>
  <c r="AS158" i="25"/>
  <c r="AR158" i="25"/>
  <c r="G158" i="25"/>
  <c r="BQ157" i="25"/>
  <c r="BI157" i="25"/>
  <c r="BH157" i="25"/>
  <c r="BJ157" i="25" s="1"/>
  <c r="BE157" i="25"/>
  <c r="BF157" i="25" s="1"/>
  <c r="BD157" i="25"/>
  <c r="BG157" i="25"/>
  <c r="BA157" i="25"/>
  <c r="AS157" i="25"/>
  <c r="AR157" i="25"/>
  <c r="G157" i="25"/>
  <c r="BQ156" i="25"/>
  <c r="BI156" i="25"/>
  <c r="BH156" i="25"/>
  <c r="BJ156" i="25" s="1"/>
  <c r="BE156" i="25"/>
  <c r="BF156" i="25" s="1"/>
  <c r="BD156" i="25"/>
  <c r="BC156" i="25"/>
  <c r="BA156" i="25"/>
  <c r="AS156" i="25"/>
  <c r="AR156" i="25"/>
  <c r="G156" i="25"/>
  <c r="BQ155" i="25"/>
  <c r="BI155" i="25"/>
  <c r="BH155" i="25"/>
  <c r="BJ155" i="25" s="1"/>
  <c r="BE155" i="25"/>
  <c r="BF155" i="25" s="1"/>
  <c r="BD155" i="25"/>
  <c r="BG155" i="25"/>
  <c r="BA155" i="25"/>
  <c r="AS155" i="25"/>
  <c r="AR155" i="25"/>
  <c r="G155" i="25"/>
  <c r="BQ154" i="25"/>
  <c r="BI154" i="25"/>
  <c r="BH154" i="25"/>
  <c r="BJ154" i="25" s="1"/>
  <c r="BE154" i="25"/>
  <c r="BF154" i="25" s="1"/>
  <c r="BD154" i="25"/>
  <c r="BC154" i="25"/>
  <c r="BA154" i="25"/>
  <c r="AS154" i="25"/>
  <c r="AR154" i="25"/>
  <c r="G154" i="25"/>
  <c r="BQ153" i="25"/>
  <c r="BI153" i="25"/>
  <c r="BH153" i="25"/>
  <c r="BJ153" i="25" s="1"/>
  <c r="BE153" i="25"/>
  <c r="BF153" i="25" s="1"/>
  <c r="BD153" i="25"/>
  <c r="BG153" i="25"/>
  <c r="BA153" i="25"/>
  <c r="AS153" i="25"/>
  <c r="AR153" i="25"/>
  <c r="G153" i="25"/>
  <c r="BQ152" i="25"/>
  <c r="BI152" i="25"/>
  <c r="BH152" i="25"/>
  <c r="BJ152" i="25" s="1"/>
  <c r="BE152" i="25"/>
  <c r="BF152" i="25" s="1"/>
  <c r="BD152" i="25"/>
  <c r="BG152" i="25"/>
  <c r="BA152" i="25"/>
  <c r="AS152" i="25"/>
  <c r="AR152" i="25"/>
  <c r="G152" i="25"/>
  <c r="BQ151" i="25"/>
  <c r="BI151" i="25"/>
  <c r="BH151" i="25"/>
  <c r="BJ151" i="25" s="1"/>
  <c r="BE151" i="25"/>
  <c r="BF151" i="25" s="1"/>
  <c r="BD151" i="25"/>
  <c r="BC151" i="25"/>
  <c r="BA151" i="25"/>
  <c r="AS151" i="25"/>
  <c r="AR151" i="25"/>
  <c r="G151" i="25"/>
  <c r="BQ150" i="25"/>
  <c r="BI150" i="25"/>
  <c r="BH150" i="25"/>
  <c r="BJ150" i="25" s="1"/>
  <c r="BE150" i="25"/>
  <c r="BF150" i="25" s="1"/>
  <c r="BD150" i="25"/>
  <c r="BC150" i="25"/>
  <c r="BA150" i="25"/>
  <c r="AS150" i="25"/>
  <c r="AR150" i="25"/>
  <c r="G150" i="25"/>
  <c r="BQ149" i="25"/>
  <c r="BI149" i="25"/>
  <c r="BH149" i="25"/>
  <c r="BJ149" i="25" s="1"/>
  <c r="BE149" i="25"/>
  <c r="BF149" i="25" s="1"/>
  <c r="BD149" i="25"/>
  <c r="BG149" i="25"/>
  <c r="BA149" i="25"/>
  <c r="AS149" i="25"/>
  <c r="AR149" i="25"/>
  <c r="G149" i="25"/>
  <c r="BQ148" i="25"/>
  <c r="BI148" i="25"/>
  <c r="BH148" i="25"/>
  <c r="BJ148" i="25" s="1"/>
  <c r="BE148" i="25"/>
  <c r="BF148" i="25" s="1"/>
  <c r="BD148" i="25"/>
  <c r="BG148" i="25"/>
  <c r="BA148" i="25"/>
  <c r="AS148" i="25"/>
  <c r="AR148" i="25"/>
  <c r="G148" i="25"/>
  <c r="BQ147" i="25"/>
  <c r="BI147" i="25"/>
  <c r="BH147" i="25"/>
  <c r="BJ147" i="25" s="1"/>
  <c r="BE147" i="25"/>
  <c r="BF147" i="25" s="1"/>
  <c r="BD147" i="25"/>
  <c r="BG147" i="25"/>
  <c r="BA147" i="25"/>
  <c r="AS147" i="25"/>
  <c r="AT147" i="25" s="1"/>
  <c r="AR147" i="25"/>
  <c r="G147" i="25"/>
  <c r="BQ146" i="25"/>
  <c r="BI146" i="25"/>
  <c r="BH146" i="25"/>
  <c r="BJ146" i="25" s="1"/>
  <c r="BE146" i="25"/>
  <c r="BF146" i="25" s="1"/>
  <c r="BD146" i="25"/>
  <c r="BG146" i="25"/>
  <c r="BA146" i="25"/>
  <c r="AS146" i="25"/>
  <c r="AT146" i="25" s="1"/>
  <c r="AR146" i="25"/>
  <c r="G146" i="25"/>
  <c r="BQ145" i="25"/>
  <c r="BI145" i="25"/>
  <c r="BH145" i="25"/>
  <c r="BJ145" i="25" s="1"/>
  <c r="BE145" i="25"/>
  <c r="BF145" i="25" s="1"/>
  <c r="BD145" i="25"/>
  <c r="BG145" i="25"/>
  <c r="BA145" i="25"/>
  <c r="AS145" i="25"/>
  <c r="AT145" i="25" s="1"/>
  <c r="AR145" i="25"/>
  <c r="G145" i="25"/>
  <c r="BQ144" i="25"/>
  <c r="BI144" i="25"/>
  <c r="BH144" i="25"/>
  <c r="BJ144" i="25" s="1"/>
  <c r="BE144" i="25"/>
  <c r="BF144" i="25" s="1"/>
  <c r="BD144" i="25"/>
  <c r="BG144" i="25"/>
  <c r="BA144" i="25"/>
  <c r="AS144" i="25"/>
  <c r="AT144" i="25" s="1"/>
  <c r="G144" i="25"/>
  <c r="BQ143" i="25"/>
  <c r="BI143" i="25"/>
  <c r="BH143" i="25"/>
  <c r="BJ143" i="25" s="1"/>
  <c r="BE143" i="25"/>
  <c r="BF143" i="25" s="1"/>
  <c r="BD143" i="25"/>
  <c r="BG143" i="25"/>
  <c r="BA143" i="25"/>
  <c r="AS143" i="25"/>
  <c r="AT143" i="25" s="1"/>
  <c r="G143" i="25"/>
  <c r="BQ142" i="25"/>
  <c r="BI142" i="25"/>
  <c r="BH142" i="25"/>
  <c r="BJ142" i="25" s="1"/>
  <c r="BE142" i="25"/>
  <c r="BF142" i="25" s="1"/>
  <c r="BD142" i="25"/>
  <c r="BC142" i="25"/>
  <c r="BA142" i="25"/>
  <c r="AS142" i="25"/>
  <c r="AT142" i="25" s="1"/>
  <c r="AR142" i="25"/>
  <c r="G142" i="25"/>
  <c r="BQ141" i="25"/>
  <c r="BI141" i="25"/>
  <c r="BH141" i="25"/>
  <c r="BJ141" i="25" s="1"/>
  <c r="BE141" i="25"/>
  <c r="BF141" i="25" s="1"/>
  <c r="BD141" i="25"/>
  <c r="BG141" i="25"/>
  <c r="BA141" i="25"/>
  <c r="AS141" i="25"/>
  <c r="AT141" i="25" s="1"/>
  <c r="G141" i="25"/>
  <c r="BQ140" i="25"/>
  <c r="BI140" i="25"/>
  <c r="BH140" i="25"/>
  <c r="BE140" i="25"/>
  <c r="BF140" i="25" s="1"/>
  <c r="BD140" i="25"/>
  <c r="BG140" i="25"/>
  <c r="BA140" i="25"/>
  <c r="AS140" i="25"/>
  <c r="AR140" i="25"/>
  <c r="G140" i="25"/>
  <c r="BQ139" i="25"/>
  <c r="BI139" i="25"/>
  <c r="BH139" i="25"/>
  <c r="BE139" i="25"/>
  <c r="BF139" i="25" s="1"/>
  <c r="BD139" i="25"/>
  <c r="BC139" i="25"/>
  <c r="BA139" i="25"/>
  <c r="AS139" i="25"/>
  <c r="AT139" i="25" s="1"/>
  <c r="G139" i="25"/>
  <c r="BQ138" i="25"/>
  <c r="BI138" i="25"/>
  <c r="BH138" i="25"/>
  <c r="BE138" i="25"/>
  <c r="BF138" i="25" s="1"/>
  <c r="BD138" i="25"/>
  <c r="BC138" i="25"/>
  <c r="BA138" i="25"/>
  <c r="AS138" i="25"/>
  <c r="AR138" i="25"/>
  <c r="G138" i="25"/>
  <c r="BQ137" i="25"/>
  <c r="BI137" i="25"/>
  <c r="BH137" i="25"/>
  <c r="BE137" i="25"/>
  <c r="BF137" i="25" s="1"/>
  <c r="BD137" i="25"/>
  <c r="BG137" i="25"/>
  <c r="BA137" i="25"/>
  <c r="AS137" i="25"/>
  <c r="AT137" i="25" s="1"/>
  <c r="G137" i="25"/>
  <c r="BQ136" i="25"/>
  <c r="BI136" i="25"/>
  <c r="BH136" i="25"/>
  <c r="BE136" i="25"/>
  <c r="BF136" i="25" s="1"/>
  <c r="BD136" i="25"/>
  <c r="BG136" i="25"/>
  <c r="BA136" i="25"/>
  <c r="AS136" i="25"/>
  <c r="AT136" i="25" s="1"/>
  <c r="AR136" i="25"/>
  <c r="G136" i="25"/>
  <c r="BQ135" i="25"/>
  <c r="BI135" i="25"/>
  <c r="BH135" i="25"/>
  <c r="BE135" i="25"/>
  <c r="BF135" i="25" s="1"/>
  <c r="BD135" i="25"/>
  <c r="BC135" i="25"/>
  <c r="BA135" i="25"/>
  <c r="AS135" i="25"/>
  <c r="AR135" i="25"/>
  <c r="G135" i="25"/>
  <c r="BQ134" i="25"/>
  <c r="BI134" i="25"/>
  <c r="BH134" i="25"/>
  <c r="BE134" i="25"/>
  <c r="BF134" i="25" s="1"/>
  <c r="BD134" i="25"/>
  <c r="BG134" i="25"/>
  <c r="BA134" i="25"/>
  <c r="AS134" i="25"/>
  <c r="AR134" i="25"/>
  <c r="G134" i="25"/>
  <c r="BQ133" i="25"/>
  <c r="BI133" i="25"/>
  <c r="BH133" i="25"/>
  <c r="BE133" i="25"/>
  <c r="BF133" i="25" s="1"/>
  <c r="BD133" i="25"/>
  <c r="BC133" i="25"/>
  <c r="BA133" i="25"/>
  <c r="AS133" i="25"/>
  <c r="AT133" i="25" s="1"/>
  <c r="G133" i="25"/>
  <c r="BQ132" i="25"/>
  <c r="BI132" i="25"/>
  <c r="BH132" i="25"/>
  <c r="BE132" i="25"/>
  <c r="BF132" i="25" s="1"/>
  <c r="BD132" i="25"/>
  <c r="BG132" i="25"/>
  <c r="BA132" i="25"/>
  <c r="AS132" i="25"/>
  <c r="AT132" i="25" s="1"/>
  <c r="AR132" i="25"/>
  <c r="G132" i="25"/>
  <c r="BQ131" i="25"/>
  <c r="BI131" i="25"/>
  <c r="BH131" i="25"/>
  <c r="BE131" i="25"/>
  <c r="BF131" i="25" s="1"/>
  <c r="BD131" i="25"/>
  <c r="BG131" i="25"/>
  <c r="BA131" i="25"/>
  <c r="AS131" i="25"/>
  <c r="AT131" i="25" s="1"/>
  <c r="AR131" i="25"/>
  <c r="G131" i="25"/>
  <c r="BQ130" i="25"/>
  <c r="BI130" i="25"/>
  <c r="BH130" i="25"/>
  <c r="BE130" i="25"/>
  <c r="BF130" i="25" s="1"/>
  <c r="BD130" i="25"/>
  <c r="BG130" i="25"/>
  <c r="BA130" i="25"/>
  <c r="AS130" i="25"/>
  <c r="AR130" i="25"/>
  <c r="G130" i="25"/>
  <c r="BQ129" i="25"/>
  <c r="BI129" i="25"/>
  <c r="BH129" i="25"/>
  <c r="BE129" i="25"/>
  <c r="BF129" i="25" s="1"/>
  <c r="BD129" i="25"/>
  <c r="BC129" i="25"/>
  <c r="BA129" i="25"/>
  <c r="AS129" i="25"/>
  <c r="AT129" i="25" s="1"/>
  <c r="G129" i="25"/>
  <c r="BQ128" i="25"/>
  <c r="BI128" i="25"/>
  <c r="BH128" i="25"/>
  <c r="BE128" i="25"/>
  <c r="BF128" i="25" s="1"/>
  <c r="BD128" i="25"/>
  <c r="BG128" i="25"/>
  <c r="BA128" i="25"/>
  <c r="AS128" i="25"/>
  <c r="AT128" i="25" s="1"/>
  <c r="AR128" i="25"/>
  <c r="G128" i="25"/>
  <c r="BQ127" i="25"/>
  <c r="BI127" i="25"/>
  <c r="BH127" i="25"/>
  <c r="BE127" i="25"/>
  <c r="BF127" i="25" s="1"/>
  <c r="BD127" i="25"/>
  <c r="BG127" i="25"/>
  <c r="BA127" i="25"/>
  <c r="AS127" i="25"/>
  <c r="AR127" i="25"/>
  <c r="G127" i="25"/>
  <c r="BQ126" i="25"/>
  <c r="BI126" i="25"/>
  <c r="BH126" i="25"/>
  <c r="BE126" i="25"/>
  <c r="BF126" i="25" s="1"/>
  <c r="BD126" i="25"/>
  <c r="BG126" i="25"/>
  <c r="BA126" i="25"/>
  <c r="AS126" i="25"/>
  <c r="AR126" i="25"/>
  <c r="G126" i="25"/>
  <c r="BQ125" i="25"/>
  <c r="BI125" i="25"/>
  <c r="BH125" i="25"/>
  <c r="BE125" i="25"/>
  <c r="BF125" i="25" s="1"/>
  <c r="BD125" i="25"/>
  <c r="BG125" i="25"/>
  <c r="BA125" i="25"/>
  <c r="AS125" i="25"/>
  <c r="AR125" i="25"/>
  <c r="G125" i="25"/>
  <c r="BQ124" i="25"/>
  <c r="BI124" i="25"/>
  <c r="BH124" i="25"/>
  <c r="BE124" i="25"/>
  <c r="BF124" i="25" s="1"/>
  <c r="BD124" i="25"/>
  <c r="BG124" i="25"/>
  <c r="BA124" i="25"/>
  <c r="AS124" i="25"/>
  <c r="AT124" i="25" s="1"/>
  <c r="AR124" i="25"/>
  <c r="G124" i="25"/>
  <c r="BQ123" i="25"/>
  <c r="BI123" i="25"/>
  <c r="BH123" i="25"/>
  <c r="BE123" i="25"/>
  <c r="BF123" i="25" s="1"/>
  <c r="BD123" i="25"/>
  <c r="BG123" i="25"/>
  <c r="BA123" i="25"/>
  <c r="AS123" i="25"/>
  <c r="AR123" i="25"/>
  <c r="G123" i="25"/>
  <c r="BQ122" i="25"/>
  <c r="BI122" i="25"/>
  <c r="BH122" i="25"/>
  <c r="BE122" i="25"/>
  <c r="BF122" i="25" s="1"/>
  <c r="BD122" i="25"/>
  <c r="BA122" i="25"/>
  <c r="AS122" i="25"/>
  <c r="AT122" i="25" s="1"/>
  <c r="AR122" i="25"/>
  <c r="G122" i="25"/>
  <c r="BQ121" i="25"/>
  <c r="BI121" i="25"/>
  <c r="BH121" i="25"/>
  <c r="BE121" i="25"/>
  <c r="BF121" i="25" s="1"/>
  <c r="BD121" i="25"/>
  <c r="BA121" i="25"/>
  <c r="AS121" i="25"/>
  <c r="AR121" i="25"/>
  <c r="G121" i="25"/>
  <c r="BQ120" i="25"/>
  <c r="BI120" i="25"/>
  <c r="BH120" i="25"/>
  <c r="BE120" i="25"/>
  <c r="BF120" i="25" s="1"/>
  <c r="BD120" i="25"/>
  <c r="BA120" i="25"/>
  <c r="AS120" i="25"/>
  <c r="AR120" i="25"/>
  <c r="G120" i="25"/>
  <c r="BQ119" i="25"/>
  <c r="BI119" i="25"/>
  <c r="BH119" i="25"/>
  <c r="BE119" i="25"/>
  <c r="BF119" i="25" s="1"/>
  <c r="BD119" i="25"/>
  <c r="BA119" i="25"/>
  <c r="AS119" i="25"/>
  <c r="AR119" i="25"/>
  <c r="G119" i="25"/>
  <c r="BQ118" i="25"/>
  <c r="BI118" i="25"/>
  <c r="BH118" i="25"/>
  <c r="BE118" i="25"/>
  <c r="BF118" i="25" s="1"/>
  <c r="BD118" i="25"/>
  <c r="BA118" i="25"/>
  <c r="AS118" i="25"/>
  <c r="AR118" i="25"/>
  <c r="G118" i="25"/>
  <c r="BQ117" i="25"/>
  <c r="BI117" i="25"/>
  <c r="BH117" i="25"/>
  <c r="BE117" i="25"/>
  <c r="BF117" i="25" s="1"/>
  <c r="BD117" i="25"/>
  <c r="BA117" i="25"/>
  <c r="AS117" i="25"/>
  <c r="AT117" i="25" s="1"/>
  <c r="AR117" i="25"/>
  <c r="G117" i="25"/>
  <c r="BQ116" i="25"/>
  <c r="BI116" i="25"/>
  <c r="BH116" i="25"/>
  <c r="BE116" i="25"/>
  <c r="BF116" i="25" s="1"/>
  <c r="BD116" i="25"/>
  <c r="BA116" i="25"/>
  <c r="AS116" i="25"/>
  <c r="AR116" i="25"/>
  <c r="G116" i="25"/>
  <c r="BQ115" i="25"/>
  <c r="BI115" i="25"/>
  <c r="BH115" i="25"/>
  <c r="BE115" i="25"/>
  <c r="BF115" i="25" s="1"/>
  <c r="BD115" i="25"/>
  <c r="BA115" i="25"/>
  <c r="AS115" i="25"/>
  <c r="AT115" i="25" s="1"/>
  <c r="AR115" i="25"/>
  <c r="G115" i="25"/>
  <c r="BQ114" i="25"/>
  <c r="BI114" i="25"/>
  <c r="BH114" i="25"/>
  <c r="BE114" i="25"/>
  <c r="BF114" i="25" s="1"/>
  <c r="BD114" i="25"/>
  <c r="BA114" i="25"/>
  <c r="AS114" i="25"/>
  <c r="AR114" i="25"/>
  <c r="G114" i="25"/>
  <c r="BQ113" i="25"/>
  <c r="BI113" i="25"/>
  <c r="BH113" i="25"/>
  <c r="BE113" i="25"/>
  <c r="BF113" i="25" s="1"/>
  <c r="BD113" i="25"/>
  <c r="BC113" i="25"/>
  <c r="BA113" i="25"/>
  <c r="AS113" i="25"/>
  <c r="AR113" i="25"/>
  <c r="G113" i="25"/>
  <c r="BQ112" i="25"/>
  <c r="BI112" i="25"/>
  <c r="BH112" i="25"/>
  <c r="BE112" i="25"/>
  <c r="BF112" i="25" s="1"/>
  <c r="BD112" i="25"/>
  <c r="BC112" i="25"/>
  <c r="BA112" i="25"/>
  <c r="AS112" i="25"/>
  <c r="AR112" i="25"/>
  <c r="G112" i="25"/>
  <c r="BQ111" i="25"/>
  <c r="BI111" i="25"/>
  <c r="BH111" i="25"/>
  <c r="BE111" i="25"/>
  <c r="BF111" i="25" s="1"/>
  <c r="BD111" i="25"/>
  <c r="BC111" i="25"/>
  <c r="BA111" i="25"/>
  <c r="AS111" i="25"/>
  <c r="AT111" i="25" s="1"/>
  <c r="AR111" i="25"/>
  <c r="G111" i="25"/>
  <c r="BQ110" i="25"/>
  <c r="BI110" i="25"/>
  <c r="BH110" i="25"/>
  <c r="BE110" i="25"/>
  <c r="BF110" i="25" s="1"/>
  <c r="BD110" i="25"/>
  <c r="BC110" i="25"/>
  <c r="BA110" i="25"/>
  <c r="AS110" i="25"/>
  <c r="AR110" i="25"/>
  <c r="G110" i="25"/>
  <c r="BQ109" i="25"/>
  <c r="BI109" i="25"/>
  <c r="BH109" i="25"/>
  <c r="BE109" i="25"/>
  <c r="BF109" i="25" s="1"/>
  <c r="BD109" i="25"/>
  <c r="BG109" i="25"/>
  <c r="BA109" i="25"/>
  <c r="AS109" i="25"/>
  <c r="AR109" i="25"/>
  <c r="G109" i="25"/>
  <c r="BQ108" i="25"/>
  <c r="BI108" i="25"/>
  <c r="BH108" i="25"/>
  <c r="BE108" i="25"/>
  <c r="BF108" i="25" s="1"/>
  <c r="BD108" i="25"/>
  <c r="BC108" i="25"/>
  <c r="BA108" i="25"/>
  <c r="AS108" i="25"/>
  <c r="AR108" i="25"/>
  <c r="G108" i="25"/>
  <c r="BQ107" i="25"/>
  <c r="BI107" i="25"/>
  <c r="BH107" i="25"/>
  <c r="BE107" i="25"/>
  <c r="BF107" i="25" s="1"/>
  <c r="BD107" i="25"/>
  <c r="BC107" i="25"/>
  <c r="BA107" i="25"/>
  <c r="AS107" i="25"/>
  <c r="AT107" i="25" s="1"/>
  <c r="G107" i="25"/>
  <c r="BQ106" i="25"/>
  <c r="BI106" i="25"/>
  <c r="BH106" i="25"/>
  <c r="BJ106" i="25" s="1"/>
  <c r="BE106" i="25"/>
  <c r="BF106" i="25" s="1"/>
  <c r="BD106" i="25"/>
  <c r="BC106" i="25"/>
  <c r="BA106" i="25"/>
  <c r="AS106" i="25"/>
  <c r="AR106" i="25"/>
  <c r="G106" i="25"/>
  <c r="BQ105" i="25"/>
  <c r="BI105" i="25"/>
  <c r="BH105" i="25"/>
  <c r="BE105" i="25"/>
  <c r="BF105" i="25" s="1"/>
  <c r="BD105" i="25"/>
  <c r="BG105" i="25"/>
  <c r="BA105" i="25"/>
  <c r="AS105" i="25"/>
  <c r="AR105" i="25"/>
  <c r="G105" i="25"/>
  <c r="BQ104" i="25"/>
  <c r="BI104" i="25"/>
  <c r="BH104" i="25"/>
  <c r="BE104" i="25"/>
  <c r="BF104" i="25" s="1"/>
  <c r="BD104" i="25"/>
  <c r="BG104" i="25"/>
  <c r="BA104" i="25"/>
  <c r="AS104" i="25"/>
  <c r="AR104" i="25"/>
  <c r="G104" i="25"/>
  <c r="BQ103" i="25"/>
  <c r="BI103" i="25"/>
  <c r="BH103" i="25"/>
  <c r="BE103" i="25"/>
  <c r="BF103" i="25" s="1"/>
  <c r="BD103" i="25"/>
  <c r="BC103" i="25"/>
  <c r="BA103" i="25"/>
  <c r="AS103" i="25"/>
  <c r="AT103" i="25" s="1"/>
  <c r="G103" i="25"/>
  <c r="BQ102" i="25"/>
  <c r="BI102" i="25"/>
  <c r="BH102" i="25"/>
  <c r="BE102" i="25"/>
  <c r="BF102" i="25" s="1"/>
  <c r="BD102" i="25"/>
  <c r="BC102" i="25"/>
  <c r="BA102" i="25"/>
  <c r="AS102" i="25"/>
  <c r="AR102" i="25"/>
  <c r="G102" i="25"/>
  <c r="BQ101" i="25"/>
  <c r="BI101" i="25"/>
  <c r="BH101" i="25"/>
  <c r="BJ101" i="25" s="1"/>
  <c r="BE101" i="25"/>
  <c r="BF101" i="25" s="1"/>
  <c r="BD101" i="25"/>
  <c r="BA101" i="25"/>
  <c r="AS101" i="25"/>
  <c r="AT101" i="25" s="1"/>
  <c r="AR101" i="25"/>
  <c r="G101" i="25"/>
  <c r="BQ100" i="25"/>
  <c r="BI100" i="25"/>
  <c r="BH100" i="25"/>
  <c r="BE100" i="25"/>
  <c r="BF100" i="25" s="1"/>
  <c r="BD100" i="25"/>
  <c r="BA100" i="25"/>
  <c r="AS100" i="25"/>
  <c r="AR100" i="25"/>
  <c r="G100" i="25"/>
  <c r="BQ99" i="25"/>
  <c r="BI99" i="25"/>
  <c r="BH99" i="25"/>
  <c r="BE99" i="25"/>
  <c r="BF99" i="25" s="1"/>
  <c r="BD99" i="25"/>
  <c r="BA99" i="25"/>
  <c r="AS99" i="25"/>
  <c r="AT99" i="25" s="1"/>
  <c r="AR99" i="25"/>
  <c r="G99" i="25"/>
  <c r="BQ98" i="25"/>
  <c r="BI98" i="25"/>
  <c r="BH98" i="25"/>
  <c r="BE98" i="25"/>
  <c r="BF98" i="25" s="1"/>
  <c r="BD98" i="25"/>
  <c r="BG98" i="25"/>
  <c r="BA98" i="25"/>
  <c r="AS98" i="25"/>
  <c r="AT98" i="25" s="1"/>
  <c r="G98" i="25"/>
  <c r="BQ97" i="25"/>
  <c r="BI97" i="25"/>
  <c r="BH97" i="25"/>
  <c r="BE97" i="25"/>
  <c r="BF97" i="25" s="1"/>
  <c r="BD97" i="25"/>
  <c r="BA97" i="25"/>
  <c r="AS97" i="25"/>
  <c r="AR97" i="25"/>
  <c r="G97" i="25"/>
  <c r="BQ96" i="25"/>
  <c r="BI96" i="25"/>
  <c r="BH96" i="25"/>
  <c r="BE96" i="25"/>
  <c r="BF96" i="25" s="1"/>
  <c r="BD96" i="25"/>
  <c r="BC96" i="25"/>
  <c r="BA96" i="25"/>
  <c r="AS96" i="25"/>
  <c r="AR96" i="25"/>
  <c r="G96" i="25"/>
  <c r="BQ95" i="25"/>
  <c r="BI95" i="25"/>
  <c r="BH95" i="25"/>
  <c r="BE95" i="25"/>
  <c r="BF95" i="25" s="1"/>
  <c r="BD95" i="25"/>
  <c r="BA95" i="25"/>
  <c r="AS95" i="25"/>
  <c r="AT95" i="25" s="1"/>
  <c r="G95" i="25"/>
  <c r="BQ94" i="25"/>
  <c r="BI94" i="25"/>
  <c r="BH94" i="25"/>
  <c r="BE94" i="25"/>
  <c r="BF94" i="25" s="1"/>
  <c r="BD94" i="25"/>
  <c r="BC94" i="25"/>
  <c r="BA94" i="25"/>
  <c r="AS94" i="25"/>
  <c r="AR94" i="25"/>
  <c r="G94" i="25"/>
  <c r="BQ93" i="25"/>
  <c r="BI93" i="25"/>
  <c r="BH93" i="25"/>
  <c r="BE93" i="25"/>
  <c r="BF93" i="25" s="1"/>
  <c r="BD93" i="25"/>
  <c r="BA93" i="25"/>
  <c r="AS93" i="25"/>
  <c r="AT93" i="25" s="1"/>
  <c r="AR93" i="25"/>
  <c r="G93" i="25"/>
  <c r="BQ92" i="25"/>
  <c r="BI92" i="25"/>
  <c r="BH92" i="25"/>
  <c r="BE92" i="25"/>
  <c r="BF92" i="25" s="1"/>
  <c r="BD92" i="25"/>
  <c r="BC92" i="25"/>
  <c r="BA92" i="25"/>
  <c r="AS92" i="25"/>
  <c r="AT92" i="25" s="1"/>
  <c r="AR92" i="25"/>
  <c r="G92" i="25"/>
  <c r="BQ91" i="25"/>
  <c r="BI91" i="25"/>
  <c r="BH91" i="25"/>
  <c r="BE91" i="25"/>
  <c r="BF91" i="25" s="1"/>
  <c r="BD91" i="25"/>
  <c r="BA91" i="25"/>
  <c r="AS91" i="25"/>
  <c r="AT91" i="25" s="1"/>
  <c r="G91" i="25"/>
  <c r="BQ90" i="25"/>
  <c r="BI90" i="25"/>
  <c r="BH90" i="25"/>
  <c r="BE90" i="25"/>
  <c r="BF90" i="25" s="1"/>
  <c r="BD90" i="25"/>
  <c r="BG90" i="25"/>
  <c r="BA90" i="25"/>
  <c r="AS90" i="25"/>
  <c r="AT90" i="25" s="1"/>
  <c r="G90" i="25"/>
  <c r="BQ89" i="25"/>
  <c r="BI89" i="25"/>
  <c r="BH89" i="25"/>
  <c r="BE89" i="25"/>
  <c r="BF89" i="25" s="1"/>
  <c r="BD89" i="25"/>
  <c r="BG89" i="25"/>
  <c r="BA89" i="25"/>
  <c r="AS89" i="25"/>
  <c r="AR89" i="25"/>
  <c r="G89" i="25"/>
  <c r="BQ88" i="25"/>
  <c r="BI88" i="25"/>
  <c r="BH88" i="25"/>
  <c r="BE88" i="25"/>
  <c r="BF88" i="25" s="1"/>
  <c r="BD88" i="25"/>
  <c r="BC88" i="25"/>
  <c r="BA88" i="25"/>
  <c r="AS88" i="25"/>
  <c r="AT88" i="25" s="1"/>
  <c r="AR88" i="25"/>
  <c r="G88" i="25"/>
  <c r="BQ87" i="25"/>
  <c r="BI87" i="25"/>
  <c r="BH87" i="25"/>
  <c r="BE87" i="25"/>
  <c r="BF87" i="25" s="1"/>
  <c r="BD87" i="25"/>
  <c r="BG87" i="25"/>
  <c r="BA87" i="25"/>
  <c r="AS87" i="25"/>
  <c r="AT87" i="25" s="1"/>
  <c r="G87" i="25"/>
  <c r="BQ86" i="25"/>
  <c r="BI86" i="25"/>
  <c r="BH86" i="25"/>
  <c r="BE86" i="25"/>
  <c r="BF86" i="25" s="1"/>
  <c r="BD86" i="25"/>
  <c r="BC86" i="25"/>
  <c r="BA86" i="25"/>
  <c r="AS86" i="25"/>
  <c r="AR86" i="25"/>
  <c r="G86" i="25"/>
  <c r="BQ85" i="25"/>
  <c r="BI85" i="25"/>
  <c r="BH85" i="25"/>
  <c r="BE85" i="25"/>
  <c r="BF85" i="25" s="1"/>
  <c r="BD85" i="25"/>
  <c r="BG85" i="25"/>
  <c r="BA85" i="25"/>
  <c r="AS85" i="25"/>
  <c r="AR85" i="25"/>
  <c r="G85" i="25"/>
  <c r="BQ84" i="25"/>
  <c r="BI84" i="25"/>
  <c r="BH84" i="25"/>
  <c r="BE84" i="25"/>
  <c r="BF84" i="25" s="1"/>
  <c r="BD84" i="25"/>
  <c r="BC84" i="25"/>
  <c r="BA84" i="25"/>
  <c r="AS84" i="25"/>
  <c r="AR84" i="25"/>
  <c r="G84" i="25"/>
  <c r="BQ83" i="25"/>
  <c r="BI83" i="25"/>
  <c r="BH83" i="25"/>
  <c r="BE83" i="25"/>
  <c r="BF83" i="25" s="1"/>
  <c r="BD83" i="25"/>
  <c r="BG83" i="25"/>
  <c r="BA83" i="25"/>
  <c r="AS83" i="25"/>
  <c r="AT83" i="25" s="1"/>
  <c r="G83" i="25"/>
  <c r="BQ82" i="25"/>
  <c r="BI82" i="25"/>
  <c r="BH82" i="25"/>
  <c r="BE82" i="25"/>
  <c r="BF82" i="25" s="1"/>
  <c r="BD82" i="25"/>
  <c r="BC82" i="25"/>
  <c r="BA82" i="25"/>
  <c r="AS82" i="25"/>
  <c r="AR82" i="25"/>
  <c r="G82" i="25"/>
  <c r="BQ81" i="25"/>
  <c r="BI81" i="25"/>
  <c r="BH81" i="25"/>
  <c r="BE81" i="25"/>
  <c r="BF81" i="25" s="1"/>
  <c r="BD81" i="25"/>
  <c r="BC81" i="25"/>
  <c r="BA81" i="25"/>
  <c r="AS81" i="25"/>
  <c r="AT81" i="25" s="1"/>
  <c r="AR81" i="25"/>
  <c r="G81" i="25"/>
  <c r="BQ80" i="25"/>
  <c r="BI80" i="25"/>
  <c r="BH80" i="25"/>
  <c r="BE80" i="25"/>
  <c r="BF80" i="25" s="1"/>
  <c r="BD80" i="25"/>
  <c r="BG80" i="25"/>
  <c r="BA80" i="25"/>
  <c r="AS80" i="25"/>
  <c r="AR80" i="25"/>
  <c r="G80" i="25"/>
  <c r="BQ79" i="25"/>
  <c r="BI79" i="25"/>
  <c r="BH79" i="25"/>
  <c r="BE79" i="25"/>
  <c r="BF79" i="25" s="1"/>
  <c r="BD79" i="25"/>
  <c r="BG79" i="25"/>
  <c r="BA79" i="25"/>
  <c r="AS79" i="25"/>
  <c r="AT79" i="25" s="1"/>
  <c r="AR79" i="25"/>
  <c r="G79" i="25"/>
  <c r="BQ78" i="25"/>
  <c r="BI78" i="25"/>
  <c r="BH78" i="25"/>
  <c r="BE78" i="25"/>
  <c r="BF78" i="25" s="1"/>
  <c r="BD78" i="25"/>
  <c r="BC78" i="25"/>
  <c r="BA78" i="25"/>
  <c r="AS78" i="25"/>
  <c r="AT78" i="25" s="1"/>
  <c r="AR78" i="25"/>
  <c r="G78" i="25"/>
  <c r="BQ77" i="25"/>
  <c r="BI77" i="25"/>
  <c r="BH77" i="25"/>
  <c r="BE77" i="25"/>
  <c r="BF77" i="25" s="1"/>
  <c r="BD77" i="25"/>
  <c r="BG77" i="25"/>
  <c r="BA77" i="25"/>
  <c r="AS77" i="25"/>
  <c r="AT77" i="25" s="1"/>
  <c r="AR77" i="25"/>
  <c r="G77" i="25"/>
  <c r="BQ76" i="25"/>
  <c r="BI76" i="25"/>
  <c r="BH76" i="25"/>
  <c r="BE76" i="25"/>
  <c r="BF76" i="25" s="1"/>
  <c r="BD76" i="25"/>
  <c r="BG76" i="25"/>
  <c r="BA76" i="25"/>
  <c r="AS76" i="25"/>
  <c r="AT76" i="25" s="1"/>
  <c r="AR76" i="25"/>
  <c r="G76" i="25"/>
  <c r="BQ75" i="25"/>
  <c r="BI75" i="25"/>
  <c r="BH75" i="25"/>
  <c r="BE75" i="25"/>
  <c r="BF75" i="25" s="1"/>
  <c r="BD75" i="25"/>
  <c r="BC75" i="25"/>
  <c r="BA75" i="25"/>
  <c r="AS75" i="25"/>
  <c r="AT75" i="25" s="1"/>
  <c r="AR75" i="25"/>
  <c r="G75" i="25"/>
  <c r="BQ74" i="25"/>
  <c r="BI74" i="25"/>
  <c r="BH74" i="25"/>
  <c r="BE74" i="25"/>
  <c r="BF74" i="25" s="1"/>
  <c r="BD74" i="25"/>
  <c r="BG74" i="25"/>
  <c r="BA74" i="25"/>
  <c r="AS74" i="25"/>
  <c r="AR74" i="25"/>
  <c r="G74" i="25"/>
  <c r="BQ73" i="25"/>
  <c r="BI73" i="25"/>
  <c r="BH73" i="25"/>
  <c r="BE73" i="25"/>
  <c r="BF73" i="25" s="1"/>
  <c r="BD73" i="25"/>
  <c r="BG73" i="25"/>
  <c r="BA73" i="25"/>
  <c r="AS73" i="25"/>
  <c r="AR73" i="25"/>
  <c r="G73" i="25"/>
  <c r="BQ72" i="25"/>
  <c r="BI72" i="25"/>
  <c r="BH72" i="25"/>
  <c r="BE72" i="25"/>
  <c r="BF72" i="25" s="1"/>
  <c r="BD72" i="25"/>
  <c r="BA72" i="25"/>
  <c r="AS72" i="25"/>
  <c r="AR72" i="25"/>
  <c r="G72" i="25"/>
  <c r="BQ71" i="25"/>
  <c r="BI71" i="25"/>
  <c r="BH71" i="25"/>
  <c r="BE71" i="25"/>
  <c r="BF71" i="25" s="1"/>
  <c r="BD71" i="25"/>
  <c r="BA71" i="25"/>
  <c r="AS71" i="25"/>
  <c r="AR71" i="25"/>
  <c r="G71" i="25"/>
  <c r="BQ70" i="25"/>
  <c r="BI70" i="25"/>
  <c r="BH70" i="25"/>
  <c r="BE70" i="25"/>
  <c r="BF70" i="25" s="1"/>
  <c r="BD70" i="25"/>
  <c r="BA70" i="25"/>
  <c r="AS70" i="25"/>
  <c r="AT70" i="25" s="1"/>
  <c r="G70" i="25"/>
  <c r="BQ69" i="25"/>
  <c r="BI69" i="25"/>
  <c r="BH69" i="25"/>
  <c r="BE69" i="25"/>
  <c r="BF69" i="25" s="1"/>
  <c r="BD69" i="25"/>
  <c r="BA69" i="25"/>
  <c r="AS69" i="25"/>
  <c r="AT69" i="25" s="1"/>
  <c r="G69" i="25"/>
  <c r="BQ68" i="25"/>
  <c r="BI68" i="25"/>
  <c r="BH68" i="25"/>
  <c r="BE68" i="25"/>
  <c r="BF68" i="25" s="1"/>
  <c r="BD68" i="25"/>
  <c r="BA68" i="25"/>
  <c r="AS68" i="25"/>
  <c r="AT68" i="25" s="1"/>
  <c r="AR68" i="25"/>
  <c r="G68" i="25"/>
  <c r="BQ67" i="25"/>
  <c r="BI67" i="25"/>
  <c r="BH67" i="25"/>
  <c r="BE67" i="25"/>
  <c r="BF67" i="25" s="1"/>
  <c r="BD67" i="25"/>
  <c r="BA67" i="25"/>
  <c r="AS67" i="25"/>
  <c r="AR67" i="25"/>
  <c r="G67" i="25"/>
  <c r="BQ66" i="25"/>
  <c r="BI66" i="25"/>
  <c r="BH66" i="25"/>
  <c r="BE66" i="25"/>
  <c r="BF66" i="25" s="1"/>
  <c r="BD66" i="25"/>
  <c r="BA66" i="25"/>
  <c r="AS66" i="25"/>
  <c r="AT66" i="25" s="1"/>
  <c r="AR66" i="25"/>
  <c r="G66" i="25"/>
  <c r="BQ65" i="25"/>
  <c r="BI65" i="25"/>
  <c r="BH65" i="25"/>
  <c r="BE65" i="25"/>
  <c r="BF65" i="25" s="1"/>
  <c r="BD65" i="25"/>
  <c r="BA65" i="25"/>
  <c r="AS65" i="25"/>
  <c r="AR65" i="25"/>
  <c r="G65" i="25"/>
  <c r="BQ64" i="25"/>
  <c r="BI64" i="25"/>
  <c r="BH64" i="25"/>
  <c r="BE64" i="25"/>
  <c r="BF64" i="25" s="1"/>
  <c r="BD64" i="25"/>
  <c r="BA64" i="25"/>
  <c r="AS64" i="25"/>
  <c r="AT64" i="25" s="1"/>
  <c r="AR64" i="25"/>
  <c r="G64" i="25"/>
  <c r="BQ63" i="25"/>
  <c r="BI63" i="25"/>
  <c r="BH63" i="25"/>
  <c r="BE63" i="25"/>
  <c r="BF63" i="25" s="1"/>
  <c r="BD63" i="25"/>
  <c r="BA63" i="25"/>
  <c r="AS63" i="25"/>
  <c r="AR63" i="25"/>
  <c r="G63" i="25"/>
  <c r="BQ62" i="25"/>
  <c r="BI62" i="25"/>
  <c r="BH62" i="25"/>
  <c r="BE62" i="25"/>
  <c r="BF62" i="25" s="1"/>
  <c r="BD62" i="25"/>
  <c r="BA62" i="25"/>
  <c r="AS62" i="25"/>
  <c r="AT62" i="25" s="1"/>
  <c r="AR62" i="25"/>
  <c r="G62" i="25"/>
  <c r="BQ61" i="25"/>
  <c r="BI61" i="25"/>
  <c r="BH61" i="25"/>
  <c r="BE61" i="25"/>
  <c r="BF61" i="25" s="1"/>
  <c r="BD61" i="25"/>
  <c r="BA61" i="25"/>
  <c r="AS61" i="25"/>
  <c r="AR61" i="25"/>
  <c r="G61" i="25"/>
  <c r="BQ60" i="25"/>
  <c r="BI60" i="25"/>
  <c r="BH60" i="25"/>
  <c r="BE60" i="25"/>
  <c r="BF60" i="25" s="1"/>
  <c r="BD60" i="25"/>
  <c r="BA60" i="25"/>
  <c r="AS60" i="25"/>
  <c r="AR60" i="25"/>
  <c r="G60" i="25"/>
  <c r="BQ59" i="25"/>
  <c r="BI59" i="25"/>
  <c r="BH59" i="25"/>
  <c r="BE59" i="25"/>
  <c r="BF59" i="25" s="1"/>
  <c r="BD59" i="25"/>
  <c r="BA59" i="25"/>
  <c r="AS59" i="25"/>
  <c r="AR59" i="25"/>
  <c r="G59" i="25"/>
  <c r="BQ58" i="25"/>
  <c r="BI58" i="25"/>
  <c r="BH58" i="25"/>
  <c r="BE58" i="25"/>
  <c r="BF58" i="25" s="1"/>
  <c r="BD58" i="25"/>
  <c r="BA58" i="25"/>
  <c r="AS58" i="25"/>
  <c r="AT58" i="25" s="1"/>
  <c r="AR58" i="25"/>
  <c r="G58" i="25"/>
  <c r="BQ57" i="25"/>
  <c r="BI57" i="25"/>
  <c r="BH57" i="25"/>
  <c r="BE57" i="25"/>
  <c r="BF57" i="25" s="1"/>
  <c r="BD57" i="25"/>
  <c r="BA57" i="25"/>
  <c r="AS57" i="25"/>
  <c r="AR57" i="25"/>
  <c r="G57" i="25"/>
  <c r="BQ56" i="25"/>
  <c r="BI56" i="25"/>
  <c r="BH56" i="25"/>
  <c r="BE56" i="25"/>
  <c r="BF56" i="25" s="1"/>
  <c r="BD56" i="25"/>
  <c r="BG56" i="25"/>
  <c r="BA56" i="25"/>
  <c r="AS56" i="25"/>
  <c r="AR56" i="25"/>
  <c r="G56" i="25"/>
  <c r="BQ55" i="25"/>
  <c r="BI55" i="25"/>
  <c r="BH55" i="25"/>
  <c r="BE55" i="25"/>
  <c r="BF55" i="25" s="1"/>
  <c r="BD55" i="25"/>
  <c r="BG55" i="25"/>
  <c r="BA55" i="25"/>
  <c r="AS55" i="25"/>
  <c r="AT55" i="25" s="1"/>
  <c r="AR55" i="25"/>
  <c r="G55" i="25"/>
  <c r="BQ54" i="25"/>
  <c r="BI54" i="25"/>
  <c r="BH54" i="25"/>
  <c r="BE54" i="25"/>
  <c r="BF54" i="25" s="1"/>
  <c r="BD54" i="25"/>
  <c r="BC54" i="25"/>
  <c r="BA54" i="25"/>
  <c r="AS54" i="25"/>
  <c r="AR54" i="25"/>
  <c r="G54" i="25"/>
  <c r="BQ53" i="25"/>
  <c r="BI53" i="25"/>
  <c r="BH53" i="25"/>
  <c r="BE53" i="25"/>
  <c r="BF53" i="25" s="1"/>
  <c r="BD53" i="25"/>
  <c r="BG53" i="25"/>
  <c r="BA53" i="25"/>
  <c r="AS53" i="25"/>
  <c r="AR53" i="25"/>
  <c r="G53" i="25"/>
  <c r="BQ52" i="25"/>
  <c r="BI52" i="25"/>
  <c r="BH52" i="25"/>
  <c r="BE52" i="25"/>
  <c r="BF52" i="25" s="1"/>
  <c r="BD52" i="25"/>
  <c r="BC52" i="25"/>
  <c r="BA52" i="25"/>
  <c r="AS52" i="25"/>
  <c r="AR52" i="25"/>
  <c r="G52" i="25"/>
  <c r="BQ51" i="25"/>
  <c r="BI51" i="25"/>
  <c r="BH51" i="25"/>
  <c r="BE51" i="25"/>
  <c r="BF51" i="25" s="1"/>
  <c r="BD51" i="25"/>
  <c r="BG51" i="25"/>
  <c r="BA51" i="25"/>
  <c r="AS51" i="25"/>
  <c r="AT51" i="25" s="1"/>
  <c r="AR51" i="25"/>
  <c r="G51" i="25"/>
  <c r="BQ50" i="25"/>
  <c r="BI50" i="25"/>
  <c r="BH50" i="25"/>
  <c r="BE50" i="25"/>
  <c r="BF50" i="25" s="1"/>
  <c r="BD50" i="25"/>
  <c r="BG50" i="25"/>
  <c r="BA50" i="25"/>
  <c r="AS50" i="25"/>
  <c r="AT50" i="25" s="1"/>
  <c r="AR50" i="25"/>
  <c r="G50" i="25"/>
  <c r="BQ49" i="25"/>
  <c r="BI49" i="25"/>
  <c r="BH49" i="25"/>
  <c r="BE49" i="25"/>
  <c r="BF49" i="25" s="1"/>
  <c r="BD49" i="25"/>
  <c r="BG49" i="25"/>
  <c r="BA49" i="25"/>
  <c r="AS49" i="25"/>
  <c r="AR49" i="25"/>
  <c r="G49" i="25"/>
  <c r="BQ48" i="25"/>
  <c r="BI48" i="25"/>
  <c r="BH48" i="25"/>
  <c r="BE48" i="25"/>
  <c r="BF48" i="25" s="1"/>
  <c r="BD48" i="25"/>
  <c r="BG48" i="25"/>
  <c r="BA48" i="25"/>
  <c r="AS48" i="25"/>
  <c r="AR48" i="25"/>
  <c r="G48" i="25"/>
  <c r="BQ47" i="25"/>
  <c r="BI47" i="25"/>
  <c r="BH47" i="25"/>
  <c r="BE47" i="25"/>
  <c r="BF47" i="25" s="1"/>
  <c r="BD47" i="25"/>
  <c r="BG47" i="25"/>
  <c r="BA47" i="25"/>
  <c r="AS47" i="25"/>
  <c r="AT47" i="25" s="1"/>
  <c r="AR47" i="25"/>
  <c r="G47" i="25"/>
  <c r="BQ46" i="25"/>
  <c r="BI46" i="25"/>
  <c r="BH46" i="25"/>
  <c r="BE46" i="25"/>
  <c r="BF46" i="25" s="1"/>
  <c r="BD46" i="25"/>
  <c r="BG46" i="25"/>
  <c r="BA46" i="25"/>
  <c r="AS46" i="25"/>
  <c r="AT46" i="25" s="1"/>
  <c r="AR46" i="25"/>
  <c r="G46" i="25"/>
  <c r="BQ45" i="25"/>
  <c r="BI45" i="25"/>
  <c r="BH45" i="25"/>
  <c r="BE45" i="25"/>
  <c r="BF45" i="25" s="1"/>
  <c r="BD45" i="25"/>
  <c r="BC45" i="25"/>
  <c r="BA45" i="25"/>
  <c r="AS45" i="25"/>
  <c r="AR45" i="25"/>
  <c r="G45" i="25"/>
  <c r="BQ44" i="25"/>
  <c r="BI44" i="25"/>
  <c r="BH44" i="25"/>
  <c r="BE44" i="25"/>
  <c r="BF44" i="25" s="1"/>
  <c r="BD44" i="25"/>
  <c r="BG44" i="25"/>
  <c r="BA44" i="25"/>
  <c r="AS44" i="25"/>
  <c r="AR44" i="25"/>
  <c r="G44" i="25"/>
  <c r="BQ43" i="25"/>
  <c r="BI43" i="25"/>
  <c r="BH43" i="25"/>
  <c r="BE43" i="25"/>
  <c r="BF43" i="25" s="1"/>
  <c r="BD43" i="25"/>
  <c r="BC43" i="25"/>
  <c r="BA43" i="25"/>
  <c r="AS43" i="25"/>
  <c r="AT43" i="25" s="1"/>
  <c r="AR43" i="25"/>
  <c r="G43" i="25"/>
  <c r="BQ42" i="25"/>
  <c r="BI42" i="25"/>
  <c r="BH42" i="25"/>
  <c r="BE42" i="25"/>
  <c r="BF42" i="25" s="1"/>
  <c r="BD42" i="25"/>
  <c r="BC42" i="25"/>
  <c r="BA42" i="25"/>
  <c r="AS42" i="25"/>
  <c r="AT42" i="25" s="1"/>
  <c r="G42" i="25"/>
  <c r="BQ41" i="25"/>
  <c r="BI41" i="25"/>
  <c r="BH41" i="25"/>
  <c r="BE41" i="25"/>
  <c r="BF41" i="25" s="1"/>
  <c r="BD41" i="25"/>
  <c r="BG41" i="25"/>
  <c r="BA41" i="25"/>
  <c r="AS41" i="25"/>
  <c r="AR41" i="25"/>
  <c r="G41" i="25"/>
  <c r="BQ40" i="25"/>
  <c r="BI40" i="25"/>
  <c r="BH40" i="25"/>
  <c r="BE40" i="25"/>
  <c r="BF40" i="25" s="1"/>
  <c r="BD40" i="25"/>
  <c r="BG40" i="25"/>
  <c r="BA40" i="25"/>
  <c r="AS40" i="25"/>
  <c r="AR40" i="25"/>
  <c r="G40" i="25"/>
  <c r="BQ39" i="25"/>
  <c r="BI39" i="25"/>
  <c r="BH39" i="25"/>
  <c r="BE39" i="25"/>
  <c r="BF39" i="25" s="1"/>
  <c r="BD39" i="25"/>
  <c r="BC39" i="25"/>
  <c r="BA39" i="25"/>
  <c r="AS39" i="25"/>
  <c r="AR39" i="25"/>
  <c r="G39" i="25"/>
  <c r="BQ38" i="25"/>
  <c r="BI38" i="25"/>
  <c r="BH38" i="25"/>
  <c r="BE38" i="25"/>
  <c r="BF38" i="25" s="1"/>
  <c r="BD38" i="25"/>
  <c r="BC38" i="25"/>
  <c r="BA38" i="25"/>
  <c r="AS38" i="25"/>
  <c r="AR38" i="25"/>
  <c r="G38" i="25"/>
  <c r="BQ37" i="25"/>
  <c r="BI37" i="25"/>
  <c r="BH37" i="25"/>
  <c r="BE37" i="25"/>
  <c r="BF37" i="25" s="1"/>
  <c r="BD37" i="25"/>
  <c r="BG37" i="25"/>
  <c r="BA37" i="25"/>
  <c r="AS37" i="25"/>
  <c r="AR37" i="25"/>
  <c r="G37" i="25"/>
  <c r="BQ36" i="25"/>
  <c r="BI36" i="25"/>
  <c r="BH36" i="25"/>
  <c r="BE36" i="25"/>
  <c r="BF36" i="25" s="1"/>
  <c r="BD36" i="25"/>
  <c r="BG36" i="25"/>
  <c r="BA36" i="25"/>
  <c r="AS36" i="25"/>
  <c r="AT36" i="25" s="1"/>
  <c r="G36" i="25"/>
  <c r="BQ35" i="25"/>
  <c r="BI35" i="25"/>
  <c r="BH35" i="25"/>
  <c r="BE35" i="25"/>
  <c r="BF35" i="25" s="1"/>
  <c r="BD35" i="25"/>
  <c r="BC35" i="25"/>
  <c r="BA35" i="25"/>
  <c r="AS35" i="25"/>
  <c r="AT35" i="25" s="1"/>
  <c r="AR35" i="25"/>
  <c r="G35" i="25"/>
  <c r="BQ34" i="25"/>
  <c r="BI34" i="25"/>
  <c r="BH34" i="25"/>
  <c r="BE34" i="25"/>
  <c r="BF34" i="25" s="1"/>
  <c r="BD34" i="25"/>
  <c r="BC34" i="25"/>
  <c r="BA34" i="25"/>
  <c r="AS34" i="25"/>
  <c r="AT34" i="25" s="1"/>
  <c r="AR34" i="25"/>
  <c r="G34" i="25"/>
  <c r="BQ33" i="25"/>
  <c r="BI33" i="25"/>
  <c r="BH33" i="25"/>
  <c r="BE33" i="25"/>
  <c r="BF33" i="25" s="1"/>
  <c r="BD33" i="25"/>
  <c r="BC33" i="25"/>
  <c r="BA33" i="25"/>
  <c r="AS33" i="25"/>
  <c r="AR33" i="25"/>
  <c r="G33" i="25"/>
  <c r="BQ32" i="25"/>
  <c r="BI32" i="25"/>
  <c r="BH32" i="25"/>
  <c r="BE32" i="25"/>
  <c r="BF32" i="25" s="1"/>
  <c r="BD32" i="25"/>
  <c r="BG32" i="25"/>
  <c r="BA32" i="25"/>
  <c r="AS32" i="25"/>
  <c r="AT32" i="25" s="1"/>
  <c r="G32" i="25"/>
  <c r="BQ31" i="25"/>
  <c r="BI31" i="25"/>
  <c r="BH31" i="25"/>
  <c r="BE31" i="25"/>
  <c r="BF31" i="25" s="1"/>
  <c r="BD31" i="25"/>
  <c r="BG31" i="25"/>
  <c r="BA31" i="25"/>
  <c r="AS31" i="25"/>
  <c r="AR31" i="25"/>
  <c r="G31" i="25"/>
  <c r="BQ30" i="25"/>
  <c r="BI30" i="25"/>
  <c r="BH30" i="25"/>
  <c r="BE30" i="25"/>
  <c r="BF30" i="25" s="1"/>
  <c r="BD30" i="25"/>
  <c r="BG30" i="25"/>
  <c r="BA30" i="25"/>
  <c r="AS30" i="25"/>
  <c r="AT30" i="25" s="1"/>
  <c r="AR30" i="25"/>
  <c r="G30" i="25"/>
  <c r="BQ29" i="25"/>
  <c r="BI29" i="25"/>
  <c r="BH29" i="25"/>
  <c r="BE29" i="25"/>
  <c r="BF29" i="25" s="1"/>
  <c r="BD29" i="25"/>
  <c r="BG29" i="25"/>
  <c r="BA29" i="25"/>
  <c r="AS29" i="25"/>
  <c r="AR29" i="25"/>
  <c r="G29" i="25"/>
  <c r="BQ28" i="25"/>
  <c r="BI28" i="25"/>
  <c r="BH28" i="25"/>
  <c r="BE28" i="25"/>
  <c r="BF28" i="25" s="1"/>
  <c r="BD28" i="25"/>
  <c r="BC28" i="25"/>
  <c r="BA28" i="25"/>
  <c r="AS28" i="25"/>
  <c r="AT28" i="25" s="1"/>
  <c r="G28" i="25"/>
  <c r="BQ27" i="25"/>
  <c r="BI27" i="25"/>
  <c r="BH27" i="25"/>
  <c r="BE27" i="25"/>
  <c r="BF27" i="25" s="1"/>
  <c r="BD27" i="25"/>
  <c r="BG27" i="25"/>
  <c r="BA27" i="25"/>
  <c r="AS27" i="25"/>
  <c r="AT27" i="25" s="1"/>
  <c r="AR27" i="25"/>
  <c r="G27" i="25"/>
  <c r="BQ26" i="25"/>
  <c r="BI26" i="25"/>
  <c r="BH26" i="25"/>
  <c r="BE26" i="25"/>
  <c r="BF26" i="25" s="1"/>
  <c r="BD26" i="25"/>
  <c r="BC26" i="25"/>
  <c r="BA26" i="25"/>
  <c r="AS26" i="25"/>
  <c r="AR26" i="25"/>
  <c r="G26" i="25"/>
  <c r="BQ25" i="25"/>
  <c r="BI25" i="25"/>
  <c r="BH25" i="25"/>
  <c r="BE25" i="25"/>
  <c r="BF25" i="25" s="1"/>
  <c r="BD25" i="25"/>
  <c r="BG25" i="25"/>
  <c r="BA25" i="25"/>
  <c r="AS25" i="25"/>
  <c r="AR25" i="25"/>
  <c r="G25" i="25"/>
  <c r="BQ24" i="25"/>
  <c r="BI24" i="25"/>
  <c r="BH24" i="25"/>
  <c r="BE24" i="25"/>
  <c r="BF24" i="25" s="1"/>
  <c r="BD24" i="25"/>
  <c r="BC24" i="25"/>
  <c r="BA24" i="25"/>
  <c r="AS24" i="25"/>
  <c r="AT24" i="25" s="1"/>
  <c r="G24" i="25"/>
  <c r="BQ23" i="25"/>
  <c r="BI23" i="25"/>
  <c r="BH23" i="25"/>
  <c r="BE23" i="25"/>
  <c r="BF23" i="25" s="1"/>
  <c r="BD23" i="25"/>
  <c r="BC23" i="25"/>
  <c r="BA23" i="25"/>
  <c r="AS23" i="25"/>
  <c r="AT23" i="25" s="1"/>
  <c r="AR23" i="25"/>
  <c r="G23" i="25"/>
  <c r="BQ22" i="25"/>
  <c r="BI22" i="25"/>
  <c r="BH22" i="25"/>
  <c r="BE22" i="25"/>
  <c r="BF22" i="25" s="1"/>
  <c r="BD22" i="25"/>
  <c r="BC22" i="25"/>
  <c r="BA22" i="25"/>
  <c r="AS22" i="25"/>
  <c r="AR22" i="25"/>
  <c r="G22" i="25"/>
  <c r="BQ21" i="25"/>
  <c r="BI21" i="25"/>
  <c r="BH21" i="25"/>
  <c r="BE21" i="25"/>
  <c r="BF21" i="25" s="1"/>
  <c r="BD21" i="25"/>
  <c r="BC21" i="25"/>
  <c r="BA21" i="25"/>
  <c r="AS21" i="25"/>
  <c r="AR21" i="25"/>
  <c r="G21" i="25"/>
  <c r="BQ20" i="25"/>
  <c r="BI20" i="25"/>
  <c r="BH20" i="25"/>
  <c r="BE20" i="25"/>
  <c r="BF20" i="25" s="1"/>
  <c r="BD20" i="25"/>
  <c r="BG20" i="25"/>
  <c r="BA20" i="25"/>
  <c r="AS20" i="25"/>
  <c r="AT20" i="25" s="1"/>
  <c r="G20" i="25"/>
  <c r="BQ19" i="25"/>
  <c r="BI19" i="25"/>
  <c r="BH19" i="25"/>
  <c r="BE19" i="25"/>
  <c r="BF19" i="25" s="1"/>
  <c r="BD19" i="25"/>
  <c r="BG19" i="25"/>
  <c r="BA19" i="25"/>
  <c r="AS19" i="25"/>
  <c r="AT19" i="25" s="1"/>
  <c r="AR19" i="25"/>
  <c r="G19" i="25"/>
  <c r="BQ18" i="25"/>
  <c r="BI18" i="25"/>
  <c r="BH18" i="25"/>
  <c r="BE18" i="25"/>
  <c r="BF18" i="25" s="1"/>
  <c r="BD18" i="25"/>
  <c r="BC18" i="25"/>
  <c r="BA18" i="25"/>
  <c r="AS18" i="25"/>
  <c r="AT18" i="25" s="1"/>
  <c r="AR18" i="25"/>
  <c r="G18" i="25"/>
  <c r="BQ17" i="25"/>
  <c r="BI17" i="25"/>
  <c r="BH17" i="25"/>
  <c r="BE17" i="25"/>
  <c r="BF17" i="25" s="1"/>
  <c r="BD17" i="25"/>
  <c r="BC17" i="25"/>
  <c r="BA17" i="25"/>
  <c r="AS17" i="25"/>
  <c r="AT17" i="25" s="1"/>
  <c r="AR17" i="25"/>
  <c r="G17" i="25"/>
  <c r="BQ16" i="25"/>
  <c r="BI16" i="25"/>
  <c r="BH16" i="25"/>
  <c r="BE16" i="25"/>
  <c r="BF16" i="25" s="1"/>
  <c r="BD16" i="25"/>
  <c r="BC16" i="25"/>
  <c r="BA16" i="25"/>
  <c r="AS16" i="25"/>
  <c r="AT16" i="25" s="1"/>
  <c r="AR16" i="25"/>
  <c r="G16" i="25"/>
  <c r="BQ15" i="25"/>
  <c r="BI15" i="25"/>
  <c r="BH15" i="25"/>
  <c r="BE15" i="25"/>
  <c r="BF15" i="25" s="1"/>
  <c r="BD15" i="25"/>
  <c r="BG15" i="25"/>
  <c r="BA15" i="25"/>
  <c r="AS15" i="25"/>
  <c r="AR15" i="25"/>
  <c r="G15" i="25"/>
  <c r="BQ14" i="25"/>
  <c r="BI14" i="25"/>
  <c r="BH14" i="25"/>
  <c r="BE14" i="25"/>
  <c r="BF14" i="25" s="1"/>
  <c r="BD14" i="25"/>
  <c r="BC14" i="25"/>
  <c r="BA14" i="25"/>
  <c r="AS14" i="25"/>
  <c r="AT14" i="25" s="1"/>
  <c r="G14" i="25"/>
  <c r="BQ13" i="25"/>
  <c r="BI13" i="25"/>
  <c r="BH13" i="25"/>
  <c r="BE13" i="25"/>
  <c r="BF13" i="25" s="1"/>
  <c r="BD13" i="25"/>
  <c r="BC13" i="25"/>
  <c r="BA13" i="25"/>
  <c r="AS13" i="25"/>
  <c r="AT13" i="25" s="1"/>
  <c r="AR13" i="25"/>
  <c r="G13" i="25"/>
  <c r="BQ12" i="25"/>
  <c r="BI12" i="25"/>
  <c r="BH12" i="25"/>
  <c r="BE12" i="25"/>
  <c r="BF12" i="25" s="1"/>
  <c r="BD12" i="25"/>
  <c r="BG12" i="25"/>
  <c r="BA12" i="25"/>
  <c r="AS12" i="25"/>
  <c r="AT12" i="25" s="1"/>
  <c r="G12" i="25"/>
  <c r="BQ11" i="25"/>
  <c r="BI11" i="25"/>
  <c r="BH11" i="25"/>
  <c r="BE11" i="25"/>
  <c r="BF11" i="25" s="1"/>
  <c r="BD11" i="25"/>
  <c r="BC11" i="25"/>
  <c r="BA11" i="25"/>
  <c r="AS11" i="25"/>
  <c r="AR11" i="25"/>
  <c r="G11" i="25"/>
  <c r="BQ10" i="25"/>
  <c r="BI10" i="25"/>
  <c r="BH10" i="25"/>
  <c r="BE10" i="25"/>
  <c r="BF10" i="25" s="1"/>
  <c r="BD10" i="25"/>
  <c r="BG10" i="25"/>
  <c r="BA10" i="25"/>
  <c r="AS10" i="25"/>
  <c r="AT10" i="25" s="1"/>
  <c r="G10" i="25"/>
  <c r="BQ9" i="25"/>
  <c r="BI9" i="25"/>
  <c r="BH9" i="25"/>
  <c r="BE9" i="25"/>
  <c r="BF9" i="25" s="1"/>
  <c r="BD9" i="25"/>
  <c r="BC9" i="25"/>
  <c r="BA9" i="25"/>
  <c r="AS9" i="25"/>
  <c r="AR9" i="25"/>
  <c r="G9" i="25"/>
  <c r="BQ8" i="25"/>
  <c r="BI8" i="25"/>
  <c r="BH8" i="25"/>
  <c r="BE8" i="25"/>
  <c r="BF8" i="25" s="1"/>
  <c r="BD8" i="25"/>
  <c r="BC8" i="25"/>
  <c r="BA8" i="25"/>
  <c r="AS8" i="25"/>
  <c r="AR8" i="25"/>
  <c r="G8" i="25"/>
  <c r="BQ7" i="25"/>
  <c r="BI7" i="25"/>
  <c r="BH7" i="25"/>
  <c r="BE7" i="25"/>
  <c r="BF7" i="25" s="1"/>
  <c r="BD7" i="25"/>
  <c r="BG7" i="25"/>
  <c r="BA7" i="25"/>
  <c r="AS7" i="25"/>
  <c r="AT7" i="25" s="1"/>
  <c r="AR7" i="25"/>
  <c r="G7" i="25"/>
  <c r="H243" i="92"/>
  <c r="E243" i="92"/>
  <c r="F118" i="92"/>
  <c r="D243" i="92"/>
  <c r="F130" i="92"/>
  <c r="F119" i="92"/>
  <c r="C83" i="92"/>
  <c r="F243" i="92"/>
  <c r="G243" i="92"/>
  <c r="F133" i="92"/>
  <c r="E130" i="92"/>
  <c r="G133" i="92"/>
  <c r="G242" i="92"/>
  <c r="H242" i="92"/>
  <c r="H133" i="92"/>
  <c r="C82" i="92"/>
  <c r="E242" i="92"/>
  <c r="D242" i="92"/>
  <c r="I133" i="92"/>
  <c r="F242" i="92"/>
  <c r="C79" i="92"/>
  <c r="C81" i="92"/>
  <c r="G16" i="89"/>
  <c r="D12" i="89"/>
  <c r="G17" i="89"/>
  <c r="E86" i="89" l="1"/>
  <c r="F86" i="89" s="1"/>
  <c r="G19" i="89"/>
  <c r="O19" i="89" s="1"/>
  <c r="E133" i="92"/>
  <c r="F120" i="92"/>
  <c r="F121" i="92" s="1"/>
  <c r="BM22" i="25"/>
  <c r="BJ22" i="25"/>
  <c r="BM7" i="25"/>
  <c r="BJ7" i="25"/>
  <c r="BK7" i="25" s="1"/>
  <c r="BL7" i="25" s="1"/>
  <c r="BM9" i="25"/>
  <c r="BJ9" i="25"/>
  <c r="BK9" i="25" s="1"/>
  <c r="BL9" i="25" s="1"/>
  <c r="BM12" i="25"/>
  <c r="BJ12" i="25"/>
  <c r="BK12" i="25" s="1"/>
  <c r="BL12" i="25" s="1"/>
  <c r="BM20" i="25"/>
  <c r="BJ20" i="25"/>
  <c r="BK20" i="25" s="1"/>
  <c r="BL20" i="25" s="1"/>
  <c r="BM28" i="25"/>
  <c r="BJ28" i="25"/>
  <c r="BK28" i="25" s="1"/>
  <c r="BL28" i="25" s="1"/>
  <c r="BM36" i="25"/>
  <c r="BJ36" i="25"/>
  <c r="BK36" i="25" s="1"/>
  <c r="BL36" i="25" s="1"/>
  <c r="BM44" i="25"/>
  <c r="BJ44" i="25"/>
  <c r="BK44" i="25" s="1"/>
  <c r="BL44" i="25" s="1"/>
  <c r="BM52" i="25"/>
  <c r="BJ52" i="25"/>
  <c r="BM60" i="25"/>
  <c r="BJ60" i="25"/>
  <c r="BK60" i="25" s="1"/>
  <c r="BL60" i="25" s="1"/>
  <c r="BM68" i="25"/>
  <c r="BJ68" i="25"/>
  <c r="BK68" i="25" s="1"/>
  <c r="BL68" i="25" s="1"/>
  <c r="BM76" i="25"/>
  <c r="BJ76" i="25"/>
  <c r="BK76" i="25" s="1"/>
  <c r="BL76" i="25" s="1"/>
  <c r="BM84" i="25"/>
  <c r="BJ84" i="25"/>
  <c r="BK84" i="25" s="1"/>
  <c r="BL84" i="25" s="1"/>
  <c r="BM92" i="25"/>
  <c r="BJ92" i="25"/>
  <c r="BK92" i="25" s="1"/>
  <c r="BL92" i="25" s="1"/>
  <c r="BM100" i="25"/>
  <c r="BJ100" i="25"/>
  <c r="BK100" i="25" s="1"/>
  <c r="BL100" i="25" s="1"/>
  <c r="BM108" i="25"/>
  <c r="BJ108" i="25"/>
  <c r="BK108" i="25" s="1"/>
  <c r="BL108" i="25" s="1"/>
  <c r="BM116" i="25"/>
  <c r="BJ116" i="25"/>
  <c r="BM124" i="25"/>
  <c r="BJ124" i="25"/>
  <c r="BM132" i="25"/>
  <c r="BJ132" i="25"/>
  <c r="BK132" i="25" s="1"/>
  <c r="BL132" i="25" s="1"/>
  <c r="BM140" i="25"/>
  <c r="BJ140" i="25"/>
  <c r="BK140" i="25" s="1"/>
  <c r="BL140" i="25" s="1"/>
  <c r="BM167" i="25"/>
  <c r="BJ167" i="25"/>
  <c r="BK167" i="25" s="1"/>
  <c r="BL167" i="25" s="1"/>
  <c r="BM183" i="25"/>
  <c r="BJ183" i="25"/>
  <c r="BK183" i="25" s="1"/>
  <c r="BL183" i="25" s="1"/>
  <c r="BM191" i="25"/>
  <c r="BJ191" i="25"/>
  <c r="BK191" i="25" s="1"/>
  <c r="BL191" i="25" s="1"/>
  <c r="BM199" i="25"/>
  <c r="BJ199" i="25"/>
  <c r="BK199" i="25" s="1"/>
  <c r="BL199" i="25" s="1"/>
  <c r="BM207" i="25"/>
  <c r="BJ207" i="25"/>
  <c r="BK207" i="25" s="1"/>
  <c r="BL207" i="25" s="1"/>
  <c r="BM215" i="25"/>
  <c r="BJ215" i="25"/>
  <c r="BK215" i="25" s="1"/>
  <c r="BL215" i="25" s="1"/>
  <c r="BM13" i="25"/>
  <c r="BJ13" i="25"/>
  <c r="BK13" i="25" s="1"/>
  <c r="BL13" i="25" s="1"/>
  <c r="BM21" i="25"/>
  <c r="BJ21" i="25"/>
  <c r="BK21" i="25" s="1"/>
  <c r="BL21" i="25" s="1"/>
  <c r="BM29" i="25"/>
  <c r="BJ29" i="25"/>
  <c r="BK29" i="25" s="1"/>
  <c r="BL29" i="25" s="1"/>
  <c r="BM37" i="25"/>
  <c r="BJ37" i="25"/>
  <c r="BM45" i="25"/>
  <c r="BJ45" i="25"/>
  <c r="BK45" i="25" s="1"/>
  <c r="BL45" i="25" s="1"/>
  <c r="BM53" i="25"/>
  <c r="BJ53" i="25"/>
  <c r="BK53" i="25" s="1"/>
  <c r="BL53" i="25" s="1"/>
  <c r="BM61" i="25"/>
  <c r="BJ61" i="25"/>
  <c r="BK61" i="25" s="1"/>
  <c r="BL61" i="25" s="1"/>
  <c r="BM69" i="25"/>
  <c r="BJ69" i="25"/>
  <c r="BK69" i="25" s="1"/>
  <c r="BL69" i="25" s="1"/>
  <c r="BM77" i="25"/>
  <c r="BJ77" i="25"/>
  <c r="BK77" i="25" s="1"/>
  <c r="BL77" i="25" s="1"/>
  <c r="BM85" i="25"/>
  <c r="BJ85" i="25"/>
  <c r="BK85" i="25" s="1"/>
  <c r="BL85" i="25" s="1"/>
  <c r="BM93" i="25"/>
  <c r="BJ93" i="25"/>
  <c r="BK93" i="25" s="1"/>
  <c r="BL93" i="25" s="1"/>
  <c r="BM109" i="25"/>
  <c r="BJ109" i="25"/>
  <c r="BK109" i="25" s="1"/>
  <c r="BL109" i="25" s="1"/>
  <c r="BM117" i="25"/>
  <c r="BJ117" i="25"/>
  <c r="BK117" i="25" s="1"/>
  <c r="BL117" i="25" s="1"/>
  <c r="BM125" i="25"/>
  <c r="BJ125" i="25"/>
  <c r="BK125" i="25" s="1"/>
  <c r="BL125" i="25" s="1"/>
  <c r="BM133" i="25"/>
  <c r="BJ133" i="25"/>
  <c r="BK133" i="25" s="1"/>
  <c r="BL133" i="25" s="1"/>
  <c r="BM184" i="25"/>
  <c r="BJ184" i="25"/>
  <c r="BK184" i="25" s="1"/>
  <c r="BL184" i="25" s="1"/>
  <c r="BM192" i="25"/>
  <c r="BJ192" i="25"/>
  <c r="BK192" i="25" s="1"/>
  <c r="BL192" i="25" s="1"/>
  <c r="BM200" i="25"/>
  <c r="BJ200" i="25"/>
  <c r="BK200" i="25" s="1"/>
  <c r="BL200" i="25" s="1"/>
  <c r="BM208" i="25"/>
  <c r="BJ208" i="25"/>
  <c r="BK208" i="25" s="1"/>
  <c r="BL208" i="25" s="1"/>
  <c r="BM216" i="25"/>
  <c r="BJ216" i="25"/>
  <c r="BK216" i="25" s="1"/>
  <c r="BL216" i="25" s="1"/>
  <c r="BM30" i="25"/>
  <c r="BJ30" i="25"/>
  <c r="BK30" i="25" s="1"/>
  <c r="BL30" i="25" s="1"/>
  <c r="BM38" i="25"/>
  <c r="BJ38" i="25"/>
  <c r="BK38" i="25" s="1"/>
  <c r="BL38" i="25" s="1"/>
  <c r="BM46" i="25"/>
  <c r="BJ46" i="25"/>
  <c r="BK46" i="25" s="1"/>
  <c r="BL46" i="25" s="1"/>
  <c r="BM54" i="25"/>
  <c r="BJ54" i="25"/>
  <c r="BK54" i="25" s="1"/>
  <c r="BL54" i="25" s="1"/>
  <c r="BM62" i="25"/>
  <c r="BJ62" i="25"/>
  <c r="BK62" i="25" s="1"/>
  <c r="BL62" i="25" s="1"/>
  <c r="BM70" i="25"/>
  <c r="BJ70" i="25"/>
  <c r="BK70" i="25" s="1"/>
  <c r="BL70" i="25" s="1"/>
  <c r="BM78" i="25"/>
  <c r="BJ78" i="25"/>
  <c r="BK78" i="25" s="1"/>
  <c r="BL78" i="25" s="1"/>
  <c r="BM86" i="25"/>
  <c r="BJ86" i="25"/>
  <c r="BK86" i="25" s="1"/>
  <c r="BL86" i="25" s="1"/>
  <c r="BM94" i="25"/>
  <c r="BJ94" i="25"/>
  <c r="BK94" i="25" s="1"/>
  <c r="BL94" i="25" s="1"/>
  <c r="BM102" i="25"/>
  <c r="BJ102" i="25"/>
  <c r="BK102" i="25" s="1"/>
  <c r="BL102" i="25" s="1"/>
  <c r="BM110" i="25"/>
  <c r="BJ110" i="25"/>
  <c r="BK110" i="25" s="1"/>
  <c r="BL110" i="25" s="1"/>
  <c r="BM118" i="25"/>
  <c r="BJ118" i="25"/>
  <c r="BK118" i="25" s="1"/>
  <c r="BL118" i="25" s="1"/>
  <c r="BM126" i="25"/>
  <c r="BJ126" i="25"/>
  <c r="BK126" i="25" s="1"/>
  <c r="BL126" i="25" s="1"/>
  <c r="BM134" i="25"/>
  <c r="BJ134" i="25"/>
  <c r="BK134" i="25" s="1"/>
  <c r="BL134" i="25" s="1"/>
  <c r="BM161" i="25"/>
  <c r="BJ161" i="25"/>
  <c r="BK161" i="25" s="1"/>
  <c r="BL161" i="25" s="1"/>
  <c r="BM169" i="25"/>
  <c r="BJ169" i="25"/>
  <c r="BK169" i="25" s="1"/>
  <c r="BL169" i="25" s="1"/>
  <c r="BM185" i="25"/>
  <c r="BJ185" i="25"/>
  <c r="BK185" i="25" s="1"/>
  <c r="BL185" i="25" s="1"/>
  <c r="BM193" i="25"/>
  <c r="BJ193" i="25"/>
  <c r="BK193" i="25" s="1"/>
  <c r="BL193" i="25" s="1"/>
  <c r="BM201" i="25"/>
  <c r="BJ201" i="25"/>
  <c r="BK201" i="25" s="1"/>
  <c r="BL201" i="25" s="1"/>
  <c r="BM209" i="25"/>
  <c r="BJ209" i="25"/>
  <c r="BK209" i="25" s="1"/>
  <c r="BL209" i="25" s="1"/>
  <c r="BM217" i="25"/>
  <c r="BJ217" i="25"/>
  <c r="BK217" i="25" s="1"/>
  <c r="BL217" i="25" s="1"/>
  <c r="BM23" i="25"/>
  <c r="BJ23" i="25"/>
  <c r="BK23" i="25" s="1"/>
  <c r="BL23" i="25" s="1"/>
  <c r="BM31" i="25"/>
  <c r="BJ31" i="25"/>
  <c r="BK31" i="25" s="1"/>
  <c r="BL31" i="25" s="1"/>
  <c r="BM39" i="25"/>
  <c r="BJ39" i="25"/>
  <c r="BK39" i="25" s="1"/>
  <c r="BL39" i="25" s="1"/>
  <c r="BM47" i="25"/>
  <c r="BJ47" i="25"/>
  <c r="BK47" i="25" s="1"/>
  <c r="BL47" i="25" s="1"/>
  <c r="BM55" i="25"/>
  <c r="BJ55" i="25"/>
  <c r="BK55" i="25" s="1"/>
  <c r="BL55" i="25" s="1"/>
  <c r="BM63" i="25"/>
  <c r="BJ63" i="25"/>
  <c r="BK63" i="25" s="1"/>
  <c r="BL63" i="25" s="1"/>
  <c r="BM71" i="25"/>
  <c r="BJ71" i="25"/>
  <c r="BK71" i="25" s="1"/>
  <c r="BL71" i="25" s="1"/>
  <c r="BM79" i="25"/>
  <c r="BJ79" i="25"/>
  <c r="BK79" i="25" s="1"/>
  <c r="BL79" i="25" s="1"/>
  <c r="BM87" i="25"/>
  <c r="BJ87" i="25"/>
  <c r="BK87" i="25" s="1"/>
  <c r="BL87" i="25" s="1"/>
  <c r="BM95" i="25"/>
  <c r="BJ95" i="25"/>
  <c r="BK95" i="25" s="1"/>
  <c r="BL95" i="25" s="1"/>
  <c r="BM103" i="25"/>
  <c r="BJ103" i="25"/>
  <c r="BK103" i="25" s="1"/>
  <c r="BL103" i="25" s="1"/>
  <c r="BM111" i="25"/>
  <c r="BJ111" i="25"/>
  <c r="BK111" i="25" s="1"/>
  <c r="BL111" i="25" s="1"/>
  <c r="BM119" i="25"/>
  <c r="BJ119" i="25"/>
  <c r="BK119" i="25" s="1"/>
  <c r="BL119" i="25" s="1"/>
  <c r="BM127" i="25"/>
  <c r="BJ127" i="25"/>
  <c r="BK127" i="25" s="1"/>
  <c r="BL127" i="25" s="1"/>
  <c r="BM135" i="25"/>
  <c r="BJ135" i="25"/>
  <c r="BK135" i="25" s="1"/>
  <c r="BL135" i="25" s="1"/>
  <c r="BM162" i="25"/>
  <c r="BJ162" i="25"/>
  <c r="BK162" i="25" s="1"/>
  <c r="BL162" i="25" s="1"/>
  <c r="BM170" i="25"/>
  <c r="BJ170" i="25"/>
  <c r="BK170" i="25" s="1"/>
  <c r="BL170" i="25" s="1"/>
  <c r="BM194" i="25"/>
  <c r="BJ194" i="25"/>
  <c r="BK194" i="25" s="1"/>
  <c r="BL194" i="25" s="1"/>
  <c r="BM202" i="25"/>
  <c r="BJ202" i="25"/>
  <c r="BK202" i="25" s="1"/>
  <c r="BL202" i="25" s="1"/>
  <c r="BM210" i="25"/>
  <c r="BJ210" i="25"/>
  <c r="BK210" i="25" s="1"/>
  <c r="BL210" i="25" s="1"/>
  <c r="BM218" i="25"/>
  <c r="BJ218" i="25"/>
  <c r="BK218" i="25" s="1"/>
  <c r="BL218" i="25" s="1"/>
  <c r="BM15" i="25"/>
  <c r="BJ15" i="25"/>
  <c r="BK15" i="25" s="1"/>
  <c r="BL15" i="25" s="1"/>
  <c r="BM8" i="25"/>
  <c r="BJ8" i="25"/>
  <c r="BK8" i="25" s="1"/>
  <c r="BL8" i="25" s="1"/>
  <c r="BM16" i="25"/>
  <c r="BJ16" i="25"/>
  <c r="BK16" i="25" s="1"/>
  <c r="BL16" i="25" s="1"/>
  <c r="BM24" i="25"/>
  <c r="BJ24" i="25"/>
  <c r="BK24" i="25" s="1"/>
  <c r="BL24" i="25" s="1"/>
  <c r="BM32" i="25"/>
  <c r="BJ32" i="25"/>
  <c r="BK32" i="25" s="1"/>
  <c r="BL32" i="25" s="1"/>
  <c r="BM40" i="25"/>
  <c r="BJ40" i="25"/>
  <c r="BK40" i="25" s="1"/>
  <c r="BL40" i="25" s="1"/>
  <c r="BM48" i="25"/>
  <c r="BJ48" i="25"/>
  <c r="BK48" i="25" s="1"/>
  <c r="BL48" i="25" s="1"/>
  <c r="BM56" i="25"/>
  <c r="BJ56" i="25"/>
  <c r="BK56" i="25" s="1"/>
  <c r="BL56" i="25" s="1"/>
  <c r="BM64" i="25"/>
  <c r="BJ64" i="25"/>
  <c r="BK64" i="25" s="1"/>
  <c r="BL64" i="25" s="1"/>
  <c r="BM72" i="25"/>
  <c r="BJ72" i="25"/>
  <c r="BK72" i="25" s="1"/>
  <c r="BL72" i="25" s="1"/>
  <c r="BM80" i="25"/>
  <c r="BJ80" i="25"/>
  <c r="BK80" i="25" s="1"/>
  <c r="BL80" i="25" s="1"/>
  <c r="BM88" i="25"/>
  <c r="BJ88" i="25"/>
  <c r="BK88" i="25" s="1"/>
  <c r="BL88" i="25" s="1"/>
  <c r="BM96" i="25"/>
  <c r="BJ96" i="25"/>
  <c r="BK96" i="25" s="1"/>
  <c r="BL96" i="25" s="1"/>
  <c r="BM104" i="25"/>
  <c r="BJ104" i="25"/>
  <c r="BK104" i="25" s="1"/>
  <c r="BL104" i="25" s="1"/>
  <c r="BM112" i="25"/>
  <c r="BJ112" i="25"/>
  <c r="BK112" i="25" s="1"/>
  <c r="BL112" i="25" s="1"/>
  <c r="BM120" i="25"/>
  <c r="BJ120" i="25"/>
  <c r="BK120" i="25" s="1"/>
  <c r="BL120" i="25" s="1"/>
  <c r="BM128" i="25"/>
  <c r="BJ128" i="25"/>
  <c r="BK128" i="25" s="1"/>
  <c r="BL128" i="25" s="1"/>
  <c r="BM136" i="25"/>
  <c r="BJ136" i="25"/>
  <c r="BK136" i="25" s="1"/>
  <c r="BL136" i="25" s="1"/>
  <c r="BM163" i="25"/>
  <c r="BJ163" i="25"/>
  <c r="BK163" i="25" s="1"/>
  <c r="BL163" i="25" s="1"/>
  <c r="BM171" i="25"/>
  <c r="BJ171" i="25"/>
  <c r="BK171" i="25" s="1"/>
  <c r="BL171" i="25" s="1"/>
  <c r="BM187" i="25"/>
  <c r="BJ187" i="25"/>
  <c r="BK187" i="25" s="1"/>
  <c r="BL187" i="25" s="1"/>
  <c r="BM195" i="25"/>
  <c r="BJ195" i="25"/>
  <c r="BK195" i="25" s="1"/>
  <c r="BL195" i="25" s="1"/>
  <c r="BM203" i="25"/>
  <c r="BJ203" i="25"/>
  <c r="BK203" i="25" s="1"/>
  <c r="BL203" i="25" s="1"/>
  <c r="BM211" i="25"/>
  <c r="BJ211" i="25"/>
  <c r="BK211" i="25" s="1"/>
  <c r="BL211" i="25" s="1"/>
  <c r="BM219" i="25"/>
  <c r="BJ219" i="25"/>
  <c r="BK219" i="25" s="1"/>
  <c r="BL219" i="25" s="1"/>
  <c r="BM17" i="25"/>
  <c r="BJ17" i="25"/>
  <c r="BK17" i="25" s="1"/>
  <c r="BL17" i="25" s="1"/>
  <c r="BM25" i="25"/>
  <c r="BJ25" i="25"/>
  <c r="BK25" i="25" s="1"/>
  <c r="BL25" i="25" s="1"/>
  <c r="BM33" i="25"/>
  <c r="BJ33" i="25"/>
  <c r="BK33" i="25" s="1"/>
  <c r="BL33" i="25" s="1"/>
  <c r="BM41" i="25"/>
  <c r="BJ41" i="25"/>
  <c r="BK41" i="25" s="1"/>
  <c r="BL41" i="25" s="1"/>
  <c r="BM49" i="25"/>
  <c r="BJ49" i="25"/>
  <c r="BK49" i="25" s="1"/>
  <c r="BL49" i="25" s="1"/>
  <c r="BM57" i="25"/>
  <c r="BJ57" i="25"/>
  <c r="BK57" i="25" s="1"/>
  <c r="BL57" i="25" s="1"/>
  <c r="BM65" i="25"/>
  <c r="BJ65" i="25"/>
  <c r="BK65" i="25" s="1"/>
  <c r="BL65" i="25" s="1"/>
  <c r="BM73" i="25"/>
  <c r="BJ73" i="25"/>
  <c r="BK73" i="25" s="1"/>
  <c r="BL73" i="25" s="1"/>
  <c r="BM81" i="25"/>
  <c r="BJ81" i="25"/>
  <c r="BK81" i="25" s="1"/>
  <c r="BL81" i="25" s="1"/>
  <c r="BM89" i="25"/>
  <c r="BJ89" i="25"/>
  <c r="BK89" i="25" s="1"/>
  <c r="BL89" i="25" s="1"/>
  <c r="BM97" i="25"/>
  <c r="BJ97" i="25"/>
  <c r="BK97" i="25" s="1"/>
  <c r="BL97" i="25" s="1"/>
  <c r="BM105" i="25"/>
  <c r="BJ105" i="25"/>
  <c r="BK105" i="25" s="1"/>
  <c r="BL105" i="25" s="1"/>
  <c r="BM113" i="25"/>
  <c r="BJ113" i="25"/>
  <c r="BK113" i="25" s="1"/>
  <c r="BL113" i="25" s="1"/>
  <c r="BM121" i="25"/>
  <c r="BJ121" i="25"/>
  <c r="BK121" i="25" s="1"/>
  <c r="BL121" i="25" s="1"/>
  <c r="BM129" i="25"/>
  <c r="BJ129" i="25"/>
  <c r="BK129" i="25" s="1"/>
  <c r="BL129" i="25" s="1"/>
  <c r="BM137" i="25"/>
  <c r="BJ137" i="25"/>
  <c r="BK137" i="25" s="1"/>
  <c r="BL137" i="25" s="1"/>
  <c r="BM180" i="25"/>
  <c r="BJ180" i="25"/>
  <c r="BK180" i="25" s="1"/>
  <c r="BL180" i="25" s="1"/>
  <c r="BM188" i="25"/>
  <c r="BJ188" i="25"/>
  <c r="BK188" i="25" s="1"/>
  <c r="BL188" i="25" s="1"/>
  <c r="BM196" i="25"/>
  <c r="BJ196" i="25"/>
  <c r="BK196" i="25" s="1"/>
  <c r="BL196" i="25" s="1"/>
  <c r="BM204" i="25"/>
  <c r="BJ204" i="25"/>
  <c r="BK204" i="25" s="1"/>
  <c r="BL204" i="25" s="1"/>
  <c r="BM212" i="25"/>
  <c r="BJ212" i="25"/>
  <c r="BK212" i="25" s="1"/>
  <c r="BL212" i="25" s="1"/>
  <c r="BM220" i="25"/>
  <c r="BJ220" i="25"/>
  <c r="BK220" i="25" s="1"/>
  <c r="BL220" i="25" s="1"/>
  <c r="BM14" i="25"/>
  <c r="BJ14" i="25"/>
  <c r="BK14" i="25" s="1"/>
  <c r="BL14" i="25" s="1"/>
  <c r="BM10" i="25"/>
  <c r="BJ10" i="25"/>
  <c r="BK10" i="25" s="1"/>
  <c r="BL10" i="25" s="1"/>
  <c r="BM18" i="25"/>
  <c r="BJ18" i="25"/>
  <c r="BK18" i="25" s="1"/>
  <c r="BL18" i="25" s="1"/>
  <c r="BM26" i="25"/>
  <c r="BJ26" i="25"/>
  <c r="BK26" i="25" s="1"/>
  <c r="BL26" i="25" s="1"/>
  <c r="BM34" i="25"/>
  <c r="BJ34" i="25"/>
  <c r="BK34" i="25" s="1"/>
  <c r="BL34" i="25" s="1"/>
  <c r="BM42" i="25"/>
  <c r="BJ42" i="25"/>
  <c r="BK42" i="25" s="1"/>
  <c r="BL42" i="25" s="1"/>
  <c r="BM50" i="25"/>
  <c r="BJ50" i="25"/>
  <c r="BK50" i="25" s="1"/>
  <c r="BL50" i="25" s="1"/>
  <c r="BM58" i="25"/>
  <c r="BJ58" i="25"/>
  <c r="BK58" i="25" s="1"/>
  <c r="BL58" i="25" s="1"/>
  <c r="BM66" i="25"/>
  <c r="BJ66" i="25"/>
  <c r="BK66" i="25" s="1"/>
  <c r="BL66" i="25" s="1"/>
  <c r="BM74" i="25"/>
  <c r="BJ74" i="25"/>
  <c r="BK74" i="25" s="1"/>
  <c r="BL74" i="25" s="1"/>
  <c r="BM82" i="25"/>
  <c r="BJ82" i="25"/>
  <c r="BK82" i="25" s="1"/>
  <c r="BL82" i="25" s="1"/>
  <c r="BM90" i="25"/>
  <c r="BJ90" i="25"/>
  <c r="BK90" i="25" s="1"/>
  <c r="BL90" i="25" s="1"/>
  <c r="BM98" i="25"/>
  <c r="BJ98" i="25"/>
  <c r="BK98" i="25" s="1"/>
  <c r="BL98" i="25" s="1"/>
  <c r="BM114" i="25"/>
  <c r="BJ114" i="25"/>
  <c r="BK114" i="25" s="1"/>
  <c r="BL114" i="25" s="1"/>
  <c r="BM122" i="25"/>
  <c r="BJ122" i="25"/>
  <c r="BK122" i="25" s="1"/>
  <c r="BL122" i="25" s="1"/>
  <c r="BM130" i="25"/>
  <c r="BJ130" i="25"/>
  <c r="BK130" i="25" s="1"/>
  <c r="BL130" i="25" s="1"/>
  <c r="BM138" i="25"/>
  <c r="BJ138" i="25"/>
  <c r="BK138" i="25" s="1"/>
  <c r="BL138" i="25" s="1"/>
  <c r="BM165" i="25"/>
  <c r="BJ165" i="25"/>
  <c r="BK165" i="25" s="1"/>
  <c r="BL165" i="25" s="1"/>
  <c r="BM173" i="25"/>
  <c r="BJ173" i="25"/>
  <c r="BK173" i="25" s="1"/>
  <c r="BL173" i="25" s="1"/>
  <c r="BM181" i="25"/>
  <c r="BJ181" i="25"/>
  <c r="BK181" i="25" s="1"/>
  <c r="BL181" i="25" s="1"/>
  <c r="BM189" i="25"/>
  <c r="BJ189" i="25"/>
  <c r="BK189" i="25" s="1"/>
  <c r="BL189" i="25" s="1"/>
  <c r="BM197" i="25"/>
  <c r="BJ197" i="25"/>
  <c r="BK197" i="25" s="1"/>
  <c r="BL197" i="25" s="1"/>
  <c r="BM205" i="25"/>
  <c r="BJ205" i="25"/>
  <c r="BK205" i="25" s="1"/>
  <c r="BL205" i="25" s="1"/>
  <c r="BM213" i="25"/>
  <c r="BJ213" i="25"/>
  <c r="BK213" i="25" s="1"/>
  <c r="BL213" i="25" s="1"/>
  <c r="BM221" i="25"/>
  <c r="BJ221" i="25"/>
  <c r="BK221" i="25" s="1"/>
  <c r="BL221" i="25" s="1"/>
  <c r="BM11" i="25"/>
  <c r="BJ11" i="25"/>
  <c r="BK11" i="25" s="1"/>
  <c r="BL11" i="25" s="1"/>
  <c r="BM19" i="25"/>
  <c r="BJ19" i="25"/>
  <c r="BK19" i="25" s="1"/>
  <c r="BL19" i="25" s="1"/>
  <c r="BM27" i="25"/>
  <c r="BJ27" i="25"/>
  <c r="BK27" i="25" s="1"/>
  <c r="BL27" i="25" s="1"/>
  <c r="BM35" i="25"/>
  <c r="BJ35" i="25"/>
  <c r="BK35" i="25" s="1"/>
  <c r="BL35" i="25" s="1"/>
  <c r="BM43" i="25"/>
  <c r="BJ43" i="25"/>
  <c r="BK43" i="25" s="1"/>
  <c r="BL43" i="25" s="1"/>
  <c r="BM51" i="25"/>
  <c r="BJ51" i="25"/>
  <c r="BK51" i="25" s="1"/>
  <c r="BL51" i="25" s="1"/>
  <c r="BM59" i="25"/>
  <c r="BJ59" i="25"/>
  <c r="BK59" i="25" s="1"/>
  <c r="BL59" i="25" s="1"/>
  <c r="BM67" i="25"/>
  <c r="BJ67" i="25"/>
  <c r="BK67" i="25" s="1"/>
  <c r="BL67" i="25" s="1"/>
  <c r="BM75" i="25"/>
  <c r="BJ75" i="25"/>
  <c r="BK75" i="25" s="1"/>
  <c r="BL75" i="25" s="1"/>
  <c r="BM83" i="25"/>
  <c r="BJ83" i="25"/>
  <c r="BK83" i="25" s="1"/>
  <c r="BL83" i="25" s="1"/>
  <c r="BM91" i="25"/>
  <c r="BJ91" i="25"/>
  <c r="BK91" i="25" s="1"/>
  <c r="BL91" i="25" s="1"/>
  <c r="BM99" i="25"/>
  <c r="BJ99" i="25"/>
  <c r="BK99" i="25" s="1"/>
  <c r="BL99" i="25" s="1"/>
  <c r="BM107" i="25"/>
  <c r="BJ107" i="25"/>
  <c r="BK107" i="25" s="1"/>
  <c r="BL107" i="25" s="1"/>
  <c r="BM115" i="25"/>
  <c r="BJ115" i="25"/>
  <c r="BK115" i="25" s="1"/>
  <c r="BL115" i="25" s="1"/>
  <c r="BM123" i="25"/>
  <c r="BJ123" i="25"/>
  <c r="BK123" i="25" s="1"/>
  <c r="BL123" i="25" s="1"/>
  <c r="BM131" i="25"/>
  <c r="BJ131" i="25"/>
  <c r="BK131" i="25" s="1"/>
  <c r="BL131" i="25" s="1"/>
  <c r="BM139" i="25"/>
  <c r="BJ139" i="25"/>
  <c r="BK139" i="25" s="1"/>
  <c r="BL139" i="25" s="1"/>
  <c r="BM166" i="25"/>
  <c r="BJ166" i="25"/>
  <c r="BK166" i="25" s="1"/>
  <c r="BL166" i="25" s="1"/>
  <c r="BM190" i="25"/>
  <c r="BJ190" i="25"/>
  <c r="BK190" i="25" s="1"/>
  <c r="BL190" i="25" s="1"/>
  <c r="BM198" i="25"/>
  <c r="BJ198" i="25"/>
  <c r="BK198" i="25" s="1"/>
  <c r="BL198" i="25" s="1"/>
  <c r="BM206" i="25"/>
  <c r="BJ206" i="25"/>
  <c r="BK206" i="25" s="1"/>
  <c r="BL206" i="25" s="1"/>
  <c r="BM214" i="25"/>
  <c r="BJ214" i="25"/>
  <c r="BK214" i="25" s="1"/>
  <c r="BL214" i="25" s="1"/>
  <c r="BM222" i="25"/>
  <c r="BJ222" i="25"/>
  <c r="BK222" i="25" s="1"/>
  <c r="BL222" i="25" s="1"/>
  <c r="N16" i="89"/>
  <c r="M16" i="89"/>
  <c r="L16" i="89"/>
  <c r="K16" i="89"/>
  <c r="J16" i="89"/>
  <c r="D43" i="89"/>
  <c r="H16" i="89"/>
  <c r="I16" i="89" s="1"/>
  <c r="O16" i="89"/>
  <c r="N29" i="89"/>
  <c r="M29" i="89"/>
  <c r="L29" i="89"/>
  <c r="K29" i="89"/>
  <c r="J29" i="89"/>
  <c r="H29" i="89"/>
  <c r="I29" i="89" s="1"/>
  <c r="O29" i="89"/>
  <c r="C80" i="92"/>
  <c r="M17" i="89"/>
  <c r="L17" i="89"/>
  <c r="K17" i="89"/>
  <c r="J17" i="89"/>
  <c r="D44" i="89"/>
  <c r="E44" i="89" s="1"/>
  <c r="H17" i="89"/>
  <c r="I17" i="89" s="1"/>
  <c r="O17" i="89"/>
  <c r="N17" i="89"/>
  <c r="L24" i="89"/>
  <c r="K24" i="89"/>
  <c r="J24" i="89"/>
  <c r="H24" i="89"/>
  <c r="I24" i="89" s="1"/>
  <c r="O24" i="89"/>
  <c r="D62" i="89"/>
  <c r="N24" i="89"/>
  <c r="M24" i="89"/>
  <c r="K25" i="89"/>
  <c r="J25" i="89"/>
  <c r="H25" i="89"/>
  <c r="I25" i="89" s="1"/>
  <c r="D63" i="89"/>
  <c r="E63" i="89" s="1"/>
  <c r="O25" i="89"/>
  <c r="N25" i="89"/>
  <c r="M25" i="89"/>
  <c r="L25" i="89"/>
  <c r="D13" i="89"/>
  <c r="J32" i="89"/>
  <c r="H32" i="89"/>
  <c r="I32" i="89" s="1"/>
  <c r="O32" i="89"/>
  <c r="N32" i="89"/>
  <c r="M32" i="89"/>
  <c r="L32" i="89"/>
  <c r="G35" i="89"/>
  <c r="H35" i="89" s="1"/>
  <c r="I35" i="89" s="1"/>
  <c r="K32" i="89"/>
  <c r="H20" i="89"/>
  <c r="I20" i="89" s="1"/>
  <c r="D53" i="89"/>
  <c r="O20" i="89"/>
  <c r="N20" i="89"/>
  <c r="M20" i="89"/>
  <c r="L20" i="89"/>
  <c r="K20" i="89"/>
  <c r="J20" i="89"/>
  <c r="H33" i="89"/>
  <c r="I33" i="89" s="1"/>
  <c r="O33" i="89"/>
  <c r="N33" i="89"/>
  <c r="M33" i="89"/>
  <c r="L33" i="89"/>
  <c r="K33" i="89"/>
  <c r="J33" i="89"/>
  <c r="F85" i="89"/>
  <c r="D54" i="89"/>
  <c r="E54" i="89" s="1"/>
  <c r="H21" i="89"/>
  <c r="I21" i="89" s="1"/>
  <c r="O21" i="89"/>
  <c r="N21" i="89"/>
  <c r="M21" i="89"/>
  <c r="L21" i="89"/>
  <c r="K21" i="89"/>
  <c r="J21" i="89"/>
  <c r="O28" i="89"/>
  <c r="N28" i="89"/>
  <c r="M28" i="89"/>
  <c r="L28" i="89"/>
  <c r="H31" i="89"/>
  <c r="I31" i="89" s="1"/>
  <c r="K28" i="89"/>
  <c r="J28" i="89"/>
  <c r="H28" i="89"/>
  <c r="I28" i="89" s="1"/>
  <c r="F84" i="89"/>
  <c r="AU222" i="25"/>
  <c r="AX222" i="25" s="1"/>
  <c r="AY222" i="25" s="1"/>
  <c r="BC149" i="25"/>
  <c r="BC76" i="25"/>
  <c r="BC40" i="25"/>
  <c r="AV75" i="25"/>
  <c r="AW75" i="25" s="1"/>
  <c r="AZ75" i="25" s="1"/>
  <c r="AU188" i="25"/>
  <c r="AX188" i="25" s="1"/>
  <c r="AY188" i="25" s="1"/>
  <c r="BG139" i="25"/>
  <c r="BC56" i="25"/>
  <c r="AV146" i="25"/>
  <c r="AW146" i="25" s="1"/>
  <c r="AZ146" i="25" s="1"/>
  <c r="BC44" i="25"/>
  <c r="BG14" i="25"/>
  <c r="AU85" i="25"/>
  <c r="AX85" i="25" s="1"/>
  <c r="AY85" i="25" s="1"/>
  <c r="BG82" i="25"/>
  <c r="AU38" i="25"/>
  <c r="AX38" i="25" s="1"/>
  <c r="AY38" i="25" s="1"/>
  <c r="BG23" i="25"/>
  <c r="AU41" i="25"/>
  <c r="AX41" i="25" s="1"/>
  <c r="AY41" i="25" s="1"/>
  <c r="BG18" i="25"/>
  <c r="BC55" i="25"/>
  <c r="AV79" i="25"/>
  <c r="AW79" i="25" s="1"/>
  <c r="AZ79" i="25" s="1"/>
  <c r="BK179" i="25"/>
  <c r="BL179" i="25" s="1"/>
  <c r="AV13" i="25"/>
  <c r="AW13" i="25" s="1"/>
  <c r="AZ13" i="25" s="1"/>
  <c r="BC37" i="25"/>
  <c r="AU138" i="25"/>
  <c r="AX138" i="25" s="1"/>
  <c r="AY138" i="25" s="1"/>
  <c r="AU157" i="25"/>
  <c r="AX157" i="25" s="1"/>
  <c r="AY157" i="25" s="1"/>
  <c r="BC20" i="25"/>
  <c r="BG9" i="25"/>
  <c r="BC51" i="25"/>
  <c r="AU147" i="25"/>
  <c r="AX147" i="25" s="1"/>
  <c r="AY147" i="25" s="1"/>
  <c r="BC168" i="25"/>
  <c r="BG189" i="25"/>
  <c r="AU192" i="25"/>
  <c r="AX192" i="25" s="1"/>
  <c r="AY192" i="25" s="1"/>
  <c r="BG200" i="25"/>
  <c r="BG179" i="25"/>
  <c r="BG21" i="25"/>
  <c r="AV30" i="25"/>
  <c r="AW30" i="25" s="1"/>
  <c r="AZ30" i="25" s="1"/>
  <c r="AU59" i="25"/>
  <c r="AX59" i="25" s="1"/>
  <c r="AY59" i="25" s="1"/>
  <c r="BG92" i="25"/>
  <c r="AU109" i="25"/>
  <c r="AX109" i="25" s="1"/>
  <c r="AY109" i="25" s="1"/>
  <c r="BG112" i="25"/>
  <c r="AU120" i="25"/>
  <c r="AX120" i="25" s="1"/>
  <c r="AY120" i="25" s="1"/>
  <c r="AU134" i="25"/>
  <c r="AX134" i="25" s="1"/>
  <c r="AY134" i="25" s="1"/>
  <c r="AU159" i="25"/>
  <c r="AX159" i="25" s="1"/>
  <c r="AY159" i="25" s="1"/>
  <c r="AU8" i="25"/>
  <c r="AX8" i="25" s="1"/>
  <c r="AY8" i="25" s="1"/>
  <c r="BC7" i="25"/>
  <c r="BG28" i="25"/>
  <c r="BC29" i="25"/>
  <c r="AU96" i="25"/>
  <c r="AX96" i="25" s="1"/>
  <c r="AY96" i="25" s="1"/>
  <c r="BC147" i="25"/>
  <c r="AU207" i="25"/>
  <c r="AX207" i="25" s="1"/>
  <c r="AY207" i="25" s="1"/>
  <c r="AU220" i="25"/>
  <c r="AX220" i="25" s="1"/>
  <c r="AY220" i="25" s="1"/>
  <c r="AU11" i="25"/>
  <c r="AX11" i="25" s="1"/>
  <c r="AY11" i="25" s="1"/>
  <c r="AU10" i="25"/>
  <c r="AX10" i="25" s="1"/>
  <c r="AY10" i="25" s="1"/>
  <c r="AV27" i="25"/>
  <c r="AW27" i="25" s="1"/>
  <c r="AZ27" i="25" s="1"/>
  <c r="BC48" i="25"/>
  <c r="BG52" i="25"/>
  <c r="BG81" i="25"/>
  <c r="AU129" i="25"/>
  <c r="AX129" i="25" s="1"/>
  <c r="AY129" i="25" s="1"/>
  <c r="AU56" i="25"/>
  <c r="AX56" i="25" s="1"/>
  <c r="AY56" i="25" s="1"/>
  <c r="AU70" i="25"/>
  <c r="AX70" i="25" s="1"/>
  <c r="AY70" i="25" s="1"/>
  <c r="AV142" i="25"/>
  <c r="AW142" i="25" s="1"/>
  <c r="AZ142" i="25" s="1"/>
  <c r="BC145" i="25"/>
  <c r="AV147" i="25"/>
  <c r="AW147" i="25" s="1"/>
  <c r="AZ147" i="25" s="1"/>
  <c r="BC31" i="25"/>
  <c r="AU197" i="25"/>
  <c r="AX197" i="25" s="1"/>
  <c r="AY197" i="25" s="1"/>
  <c r="AU208" i="25"/>
  <c r="AX208" i="25" s="1"/>
  <c r="AY208" i="25" s="1"/>
  <c r="BC36" i="25"/>
  <c r="AU45" i="25"/>
  <c r="AX45" i="25" s="1"/>
  <c r="AY45" i="25" s="1"/>
  <c r="AU49" i="25"/>
  <c r="AX49" i="25" s="1"/>
  <c r="AY49" i="25" s="1"/>
  <c r="AU72" i="25"/>
  <c r="AX72" i="25" s="1"/>
  <c r="AY72" i="25" s="1"/>
  <c r="AU98" i="25"/>
  <c r="AX98" i="25" s="1"/>
  <c r="AY98" i="25" s="1"/>
  <c r="AU135" i="25"/>
  <c r="AX135" i="25" s="1"/>
  <c r="AY135" i="25" s="1"/>
  <c r="BC144" i="25"/>
  <c r="BC153" i="25"/>
  <c r="BG156" i="25"/>
  <c r="AU158" i="25"/>
  <c r="AX158" i="25" s="1"/>
  <c r="AY158" i="25" s="1"/>
  <c r="BC160" i="25"/>
  <c r="AU167" i="25"/>
  <c r="AX167" i="25" s="1"/>
  <c r="AY167" i="25" s="1"/>
  <c r="BG181" i="25"/>
  <c r="AU194" i="25"/>
  <c r="AX194" i="25" s="1"/>
  <c r="AY194" i="25" s="1"/>
  <c r="AU198" i="25"/>
  <c r="AX198" i="25" s="1"/>
  <c r="AY198" i="25" s="1"/>
  <c r="AU218" i="25"/>
  <c r="AX218" i="25" s="1"/>
  <c r="AY218" i="25" s="1"/>
  <c r="BG39" i="25"/>
  <c r="AU42" i="25"/>
  <c r="AX42" i="25" s="1"/>
  <c r="AY42" i="25" s="1"/>
  <c r="AV68" i="25"/>
  <c r="AW68" i="25" s="1"/>
  <c r="AZ68" i="25" s="1"/>
  <c r="AU90" i="25"/>
  <c r="AX90" i="25" s="1"/>
  <c r="AY90" i="25" s="1"/>
  <c r="AV93" i="25"/>
  <c r="AW93" i="25" s="1"/>
  <c r="AZ93" i="25" s="1"/>
  <c r="BG94" i="25"/>
  <c r="AV128" i="25"/>
  <c r="AW128" i="25" s="1"/>
  <c r="AZ128" i="25" s="1"/>
  <c r="AV176" i="25"/>
  <c r="AW176" i="25" s="1"/>
  <c r="AZ176" i="25" s="1"/>
  <c r="AV51" i="25"/>
  <c r="AW51" i="25" s="1"/>
  <c r="AZ51" i="25" s="1"/>
  <c r="AV136" i="25"/>
  <c r="AW136" i="25" s="1"/>
  <c r="AZ136" i="25" s="1"/>
  <c r="BG196" i="25"/>
  <c r="AU9" i="25"/>
  <c r="AX9" i="25" s="1"/>
  <c r="AY9" i="25" s="1"/>
  <c r="AU46" i="25"/>
  <c r="AX46" i="25" s="1"/>
  <c r="AY46" i="25" s="1"/>
  <c r="AV47" i="25"/>
  <c r="AW47" i="25" s="1"/>
  <c r="AZ47" i="25" s="1"/>
  <c r="BC49" i="25"/>
  <c r="AU86" i="25"/>
  <c r="AX86" i="25" s="1"/>
  <c r="AY86" i="25" s="1"/>
  <c r="AU104" i="25"/>
  <c r="AX104" i="25" s="1"/>
  <c r="AY104" i="25" s="1"/>
  <c r="AU152" i="25"/>
  <c r="AX152" i="25" s="1"/>
  <c r="AY152" i="25" s="1"/>
  <c r="AU215" i="25"/>
  <c r="AX215" i="25" s="1"/>
  <c r="AY215" i="25" s="1"/>
  <c r="AU22" i="25"/>
  <c r="AX22" i="25" s="1"/>
  <c r="AY22" i="25" s="1"/>
  <c r="AV23" i="25"/>
  <c r="AW23" i="25" s="1"/>
  <c r="AZ23" i="25" s="1"/>
  <c r="BC25" i="25"/>
  <c r="BG13" i="25"/>
  <c r="AV16" i="25"/>
  <c r="AW16" i="25" s="1"/>
  <c r="AZ16" i="25" s="1"/>
  <c r="BG33" i="25"/>
  <c r="AU39" i="25"/>
  <c r="AX39" i="25" s="1"/>
  <c r="AY39" i="25" s="1"/>
  <c r="AU60" i="25"/>
  <c r="AX60" i="25" s="1"/>
  <c r="AY60" i="25" s="1"/>
  <c r="AU74" i="25"/>
  <c r="AX74" i="25" s="1"/>
  <c r="AY74" i="25" s="1"/>
  <c r="AV78" i="25"/>
  <c r="AW78" i="25" s="1"/>
  <c r="AZ78" i="25" s="1"/>
  <c r="AT86" i="25"/>
  <c r="AV86" i="25" s="1"/>
  <c r="AW86" i="25" s="1"/>
  <c r="AZ86" i="25" s="1"/>
  <c r="BG88" i="25"/>
  <c r="AU94" i="25"/>
  <c r="AX94" i="25" s="1"/>
  <c r="AY94" i="25" s="1"/>
  <c r="BG154" i="25"/>
  <c r="AU171" i="25"/>
  <c r="AX171" i="25" s="1"/>
  <c r="AY171" i="25" s="1"/>
  <c r="AU191" i="25"/>
  <c r="AX191" i="25" s="1"/>
  <c r="AY191" i="25" s="1"/>
  <c r="AU196" i="25"/>
  <c r="AX196" i="25" s="1"/>
  <c r="AY196" i="25" s="1"/>
  <c r="AV212" i="25"/>
  <c r="AW212" i="25" s="1"/>
  <c r="AZ212" i="25" s="1"/>
  <c r="AU12" i="25"/>
  <c r="AX12" i="25" s="1"/>
  <c r="AY12" i="25" s="1"/>
  <c r="AU20" i="25"/>
  <c r="AX20" i="25" s="1"/>
  <c r="AY20" i="25" s="1"/>
  <c r="AU32" i="25"/>
  <c r="AX32" i="25" s="1"/>
  <c r="AY32" i="25" s="1"/>
  <c r="BG45" i="25"/>
  <c r="AU61" i="25"/>
  <c r="AX61" i="25" s="1"/>
  <c r="AY61" i="25" s="1"/>
  <c r="AV62" i="25"/>
  <c r="AW62" i="25" s="1"/>
  <c r="AZ62" i="25" s="1"/>
  <c r="AU65" i="25"/>
  <c r="AX65" i="25" s="1"/>
  <c r="AY65" i="25" s="1"/>
  <c r="BC73" i="25"/>
  <c r="BG84" i="25"/>
  <c r="AU95" i="25"/>
  <c r="AX95" i="25" s="1"/>
  <c r="AY95" i="25" s="1"/>
  <c r="AV101" i="25"/>
  <c r="AW101" i="25" s="1"/>
  <c r="AZ101" i="25" s="1"/>
  <c r="AU126" i="25"/>
  <c r="AX126" i="25" s="1"/>
  <c r="AY126" i="25" s="1"/>
  <c r="BC132" i="25"/>
  <c r="AU137" i="25"/>
  <c r="AX137" i="25" s="1"/>
  <c r="AY137" i="25" s="1"/>
  <c r="BG151" i="25"/>
  <c r="AU153" i="25"/>
  <c r="AX153" i="25" s="1"/>
  <c r="AY153" i="25" s="1"/>
  <c r="BG158" i="25"/>
  <c r="BC159" i="25"/>
  <c r="AU160" i="25"/>
  <c r="AX160" i="25" s="1"/>
  <c r="AY160" i="25" s="1"/>
  <c r="AV66" i="25"/>
  <c r="AW66" i="25" s="1"/>
  <c r="AZ66" i="25" s="1"/>
  <c r="AU83" i="25"/>
  <c r="AX83" i="25" s="1"/>
  <c r="AY83" i="25" s="1"/>
  <c r="AV131" i="25"/>
  <c r="AW131" i="25" s="1"/>
  <c r="AZ131" i="25" s="1"/>
  <c r="AV145" i="25"/>
  <c r="AW145" i="25" s="1"/>
  <c r="AZ145" i="25" s="1"/>
  <c r="AV58" i="25"/>
  <c r="AW58" i="25" s="1"/>
  <c r="AZ58" i="25" s="1"/>
  <c r="AU54" i="25"/>
  <c r="AX54" i="25" s="1"/>
  <c r="AY54" i="25" s="1"/>
  <c r="BC83" i="25"/>
  <c r="BC85" i="25"/>
  <c r="AR90" i="25"/>
  <c r="AV90" i="25" s="1"/>
  <c r="AW90" i="25" s="1"/>
  <c r="AZ90" i="25" s="1"/>
  <c r="AR98" i="25"/>
  <c r="AV98" i="25" s="1"/>
  <c r="AW98" i="25" s="1"/>
  <c r="AZ98" i="25" s="1"/>
  <c r="AU110" i="25"/>
  <c r="AX110" i="25" s="1"/>
  <c r="AY110" i="25" s="1"/>
  <c r="AT126" i="25"/>
  <c r="AV126" i="25" s="1"/>
  <c r="AW126" i="25" s="1"/>
  <c r="AZ126" i="25" s="1"/>
  <c r="BC157" i="25"/>
  <c r="BC163" i="25"/>
  <c r="BC178" i="25"/>
  <c r="AU189" i="25"/>
  <c r="AX189" i="25" s="1"/>
  <c r="AY189" i="25" s="1"/>
  <c r="BC201" i="25"/>
  <c r="BC27" i="25"/>
  <c r="AT39" i="25"/>
  <c r="AV39" i="25" s="1"/>
  <c r="AW39" i="25" s="1"/>
  <c r="AZ39" i="25" s="1"/>
  <c r="BC19" i="25"/>
  <c r="AU23" i="25"/>
  <c r="AX23" i="25" s="1"/>
  <c r="AY23" i="25" s="1"/>
  <c r="AU26" i="25"/>
  <c r="AX26" i="25" s="1"/>
  <c r="AY26" i="25" s="1"/>
  <c r="AU35" i="25"/>
  <c r="AX35" i="25" s="1"/>
  <c r="AY35" i="25" s="1"/>
  <c r="BG35" i="25"/>
  <c r="BC41" i="25"/>
  <c r="AU47" i="25"/>
  <c r="AX47" i="25" s="1"/>
  <c r="AY47" i="25" s="1"/>
  <c r="AT60" i="25"/>
  <c r="AV60" i="25" s="1"/>
  <c r="AW60" i="25" s="1"/>
  <c r="AZ60" i="25" s="1"/>
  <c r="AU66" i="25"/>
  <c r="AX66" i="25" s="1"/>
  <c r="AY66" i="25" s="1"/>
  <c r="AR70" i="25"/>
  <c r="AV70" i="25" s="1"/>
  <c r="AW70" i="25" s="1"/>
  <c r="AZ70" i="25" s="1"/>
  <c r="BC74" i="25"/>
  <c r="BG86" i="25"/>
  <c r="BC87" i="25"/>
  <c r="AV88" i="25"/>
  <c r="AW88" i="25" s="1"/>
  <c r="AZ88" i="25" s="1"/>
  <c r="AR95" i="25"/>
  <c r="AV95" i="25" s="1"/>
  <c r="AW95" i="25" s="1"/>
  <c r="AZ95" i="25" s="1"/>
  <c r="AU105" i="25"/>
  <c r="AX105" i="25" s="1"/>
  <c r="AY105" i="25" s="1"/>
  <c r="BC131" i="25"/>
  <c r="AV132" i="25"/>
  <c r="AW132" i="25" s="1"/>
  <c r="AZ132" i="25" s="1"/>
  <c r="BC136" i="25"/>
  <c r="AU146" i="25"/>
  <c r="AX146" i="25" s="1"/>
  <c r="AY146" i="25" s="1"/>
  <c r="BC148" i="25"/>
  <c r="BC155" i="25"/>
  <c r="AU156" i="25"/>
  <c r="AX156" i="25" s="1"/>
  <c r="AY156" i="25" s="1"/>
  <c r="BC167" i="25"/>
  <c r="BG174" i="25"/>
  <c r="BC175" i="25"/>
  <c r="BM179" i="25"/>
  <c r="BG180" i="25"/>
  <c r="BC184" i="25"/>
  <c r="AT196" i="25"/>
  <c r="AV196" i="25" s="1"/>
  <c r="AW196" i="25" s="1"/>
  <c r="AZ196" i="25" s="1"/>
  <c r="BG197" i="25"/>
  <c r="BC205" i="25"/>
  <c r="AU210" i="25"/>
  <c r="AX210" i="25" s="1"/>
  <c r="AY210" i="25" s="1"/>
  <c r="AU216" i="25"/>
  <c r="AX216" i="25" s="1"/>
  <c r="AY216" i="25" s="1"/>
  <c r="AV7" i="25"/>
  <c r="AW7" i="25" s="1"/>
  <c r="AZ7" i="25" s="1"/>
  <c r="BC12" i="25"/>
  <c r="AU33" i="25"/>
  <c r="AX33" i="25" s="1"/>
  <c r="AY33" i="25" s="1"/>
  <c r="BC53" i="25"/>
  <c r="BG24" i="25"/>
  <c r="AU31" i="25"/>
  <c r="AX31" i="25" s="1"/>
  <c r="AY31" i="25" s="1"/>
  <c r="AV35" i="25"/>
  <c r="AW35" i="25" s="1"/>
  <c r="AZ35" i="25" s="1"/>
  <c r="AV43" i="25"/>
  <c r="AW43" i="25" s="1"/>
  <c r="AZ43" i="25" s="1"/>
  <c r="BG43" i="25"/>
  <c r="AV55" i="25"/>
  <c r="AW55" i="25" s="1"/>
  <c r="AZ55" i="25" s="1"/>
  <c r="AV64" i="25"/>
  <c r="AW64" i="25" s="1"/>
  <c r="AZ64" i="25" s="1"/>
  <c r="AU73" i="25"/>
  <c r="AX73" i="25" s="1"/>
  <c r="AY73" i="25" s="1"/>
  <c r="BG133" i="25"/>
  <c r="AU154" i="25"/>
  <c r="AX154" i="25" s="1"/>
  <c r="AY154" i="25" s="1"/>
  <c r="BC209" i="25"/>
  <c r="BC32" i="25"/>
  <c r="AU29" i="25"/>
  <c r="AX29" i="25" s="1"/>
  <c r="AY29" i="25" s="1"/>
  <c r="AT31" i="25"/>
  <c r="AV31" i="25" s="1"/>
  <c r="AW31" i="25" s="1"/>
  <c r="AZ31" i="25" s="1"/>
  <c r="BG34" i="25"/>
  <c r="AU40" i="25"/>
  <c r="AX40" i="25" s="1"/>
  <c r="AY40" i="25" s="1"/>
  <c r="AU50" i="25"/>
  <c r="AX50" i="25" s="1"/>
  <c r="AY50" i="25" s="1"/>
  <c r="AU55" i="25"/>
  <c r="AX55" i="25" s="1"/>
  <c r="AY55" i="25" s="1"/>
  <c r="AT73" i="25"/>
  <c r="AV73" i="25" s="1"/>
  <c r="AW73" i="25" s="1"/>
  <c r="AZ73" i="25" s="1"/>
  <c r="AU82" i="25"/>
  <c r="AX82" i="25" s="1"/>
  <c r="AY82" i="25" s="1"/>
  <c r="AU166" i="25"/>
  <c r="AX166" i="25" s="1"/>
  <c r="AY166" i="25" s="1"/>
  <c r="BG171" i="25"/>
  <c r="AV178" i="25"/>
  <c r="AW178" i="25" s="1"/>
  <c r="AZ178" i="25" s="1"/>
  <c r="AU214" i="25"/>
  <c r="AX214" i="25" s="1"/>
  <c r="AY214" i="25" s="1"/>
  <c r="AV19" i="25"/>
  <c r="AW19" i="25" s="1"/>
  <c r="AZ19" i="25" s="1"/>
  <c r="AV34" i="25"/>
  <c r="AW34" i="25" s="1"/>
  <c r="AZ34" i="25" s="1"/>
  <c r="BG192" i="25"/>
  <c r="AU204" i="25"/>
  <c r="AX204" i="25" s="1"/>
  <c r="AY204" i="25" s="1"/>
  <c r="AU30" i="25"/>
  <c r="AX30" i="25" s="1"/>
  <c r="AY30" i="25" s="1"/>
  <c r="AU44" i="25"/>
  <c r="AX44" i="25" s="1"/>
  <c r="AY44" i="25" s="1"/>
  <c r="AV17" i="25"/>
  <c r="AW17" i="25" s="1"/>
  <c r="AZ17" i="25" s="1"/>
  <c r="AU34" i="25"/>
  <c r="AX34" i="25" s="1"/>
  <c r="AY34" i="25" s="1"/>
  <c r="AU36" i="25"/>
  <c r="AX36" i="25" s="1"/>
  <c r="AY36" i="25" s="1"/>
  <c r="AV46" i="25"/>
  <c r="AW46" i="25" s="1"/>
  <c r="AZ46" i="25" s="1"/>
  <c r="BC47" i="25"/>
  <c r="AU71" i="25"/>
  <c r="AX71" i="25" s="1"/>
  <c r="AY71" i="25" s="1"/>
  <c r="AV81" i="25"/>
  <c r="AW81" i="25" s="1"/>
  <c r="AZ81" i="25" s="1"/>
  <c r="AT85" i="25"/>
  <c r="AV85" i="25" s="1"/>
  <c r="AW85" i="25" s="1"/>
  <c r="AZ85" i="25" s="1"/>
  <c r="BC90" i="25"/>
  <c r="AV117" i="25"/>
  <c r="AW117" i="25" s="1"/>
  <c r="AZ117" i="25" s="1"/>
  <c r="AU131" i="25"/>
  <c r="AX131" i="25" s="1"/>
  <c r="AY131" i="25" s="1"/>
  <c r="AU163" i="25"/>
  <c r="AX163" i="25" s="1"/>
  <c r="AY163" i="25" s="1"/>
  <c r="AV171" i="25"/>
  <c r="AW171" i="25" s="1"/>
  <c r="AZ171" i="25" s="1"/>
  <c r="AU175" i="25"/>
  <c r="AX175" i="25" s="1"/>
  <c r="AY175" i="25" s="1"/>
  <c r="AU178" i="25"/>
  <c r="AX178" i="25" s="1"/>
  <c r="AY178" i="25" s="1"/>
  <c r="AV181" i="25"/>
  <c r="AW181" i="25" s="1"/>
  <c r="AZ181" i="25" s="1"/>
  <c r="AU184" i="25"/>
  <c r="AX184" i="25" s="1"/>
  <c r="AY184" i="25" s="1"/>
  <c r="AV192" i="25"/>
  <c r="AW192" i="25" s="1"/>
  <c r="AZ192" i="25" s="1"/>
  <c r="AU51" i="25"/>
  <c r="AX51" i="25" s="1"/>
  <c r="AY51" i="25" s="1"/>
  <c r="AU76" i="25"/>
  <c r="AX76" i="25" s="1"/>
  <c r="AY76" i="25" s="1"/>
  <c r="AU89" i="25"/>
  <c r="AX89" i="25" s="1"/>
  <c r="AY89" i="25" s="1"/>
  <c r="AU97" i="25"/>
  <c r="AX97" i="25" s="1"/>
  <c r="AY97" i="25" s="1"/>
  <c r="AU139" i="25"/>
  <c r="AX139" i="25" s="1"/>
  <c r="AY139" i="25" s="1"/>
  <c r="AU155" i="25"/>
  <c r="AX155" i="25" s="1"/>
  <c r="AY155" i="25" s="1"/>
  <c r="AU212" i="25"/>
  <c r="AX212" i="25" s="1"/>
  <c r="AY212" i="25" s="1"/>
  <c r="BC214" i="25"/>
  <c r="AV50" i="25"/>
  <c r="AW50" i="25" s="1"/>
  <c r="AZ50" i="25" s="1"/>
  <c r="AU7" i="25"/>
  <c r="AX7" i="25" s="1"/>
  <c r="AY7" i="25" s="1"/>
  <c r="AT8" i="25"/>
  <c r="AV8" i="25" s="1"/>
  <c r="AW8" i="25" s="1"/>
  <c r="AZ8" i="25" s="1"/>
  <c r="BG8" i="25"/>
  <c r="BC10" i="25"/>
  <c r="AR12" i="25"/>
  <c r="AV12" i="25" s="1"/>
  <c r="AW12" i="25" s="1"/>
  <c r="AZ12" i="25" s="1"/>
  <c r="BC15" i="25"/>
  <c r="AU16" i="25"/>
  <c r="AX16" i="25" s="1"/>
  <c r="AY16" i="25" s="1"/>
  <c r="AU17" i="25"/>
  <c r="AX17" i="25" s="1"/>
  <c r="AY17" i="25" s="1"/>
  <c r="BG17" i="25"/>
  <c r="AT22" i="25"/>
  <c r="AV22" i="25" s="1"/>
  <c r="AW22" i="25" s="1"/>
  <c r="AZ22" i="25" s="1"/>
  <c r="BG22" i="25"/>
  <c r="AU27" i="25"/>
  <c r="AX27" i="25" s="1"/>
  <c r="AY27" i="25" s="1"/>
  <c r="BC30" i="25"/>
  <c r="AR32" i="25"/>
  <c r="AV32" i="25" s="1"/>
  <c r="AW32" i="25" s="1"/>
  <c r="AZ32" i="25" s="1"/>
  <c r="AT33" i="25"/>
  <c r="AV33" i="25" s="1"/>
  <c r="AW33" i="25" s="1"/>
  <c r="AZ33" i="25" s="1"/>
  <c r="AT38" i="25"/>
  <c r="AV38" i="25" s="1"/>
  <c r="AW38" i="25" s="1"/>
  <c r="AZ38" i="25" s="1"/>
  <c r="BG38" i="25"/>
  <c r="AR42" i="25"/>
  <c r="AV42" i="25" s="1"/>
  <c r="AW42" i="25" s="1"/>
  <c r="AZ42" i="25" s="1"/>
  <c r="AU43" i="25"/>
  <c r="AX43" i="25" s="1"/>
  <c r="AY43" i="25" s="1"/>
  <c r="AT44" i="25"/>
  <c r="AV44" i="25" s="1"/>
  <c r="AW44" i="25" s="1"/>
  <c r="AZ44" i="25" s="1"/>
  <c r="BC46" i="25"/>
  <c r="AT49" i="25"/>
  <c r="AV49" i="25" s="1"/>
  <c r="AW49" i="25" s="1"/>
  <c r="AZ49" i="25" s="1"/>
  <c r="AT54" i="25"/>
  <c r="AV54" i="25" s="1"/>
  <c r="AW54" i="25" s="1"/>
  <c r="AZ54" i="25" s="1"/>
  <c r="BG54" i="25"/>
  <c r="AU58" i="25"/>
  <c r="AX58" i="25" s="1"/>
  <c r="AY58" i="25" s="1"/>
  <c r="AT59" i="25"/>
  <c r="AV59" i="25" s="1"/>
  <c r="AW59" i="25" s="1"/>
  <c r="AZ59" i="25" s="1"/>
  <c r="AU64" i="25"/>
  <c r="AX64" i="25" s="1"/>
  <c r="AY64" i="25" s="1"/>
  <c r="AU68" i="25"/>
  <c r="AX68" i="25" s="1"/>
  <c r="AY68" i="25" s="1"/>
  <c r="AT72" i="25"/>
  <c r="AV72" i="25" s="1"/>
  <c r="AW72" i="25" s="1"/>
  <c r="AZ72" i="25" s="1"/>
  <c r="AT74" i="25"/>
  <c r="AV74" i="25" s="1"/>
  <c r="AW74" i="25" s="1"/>
  <c r="AZ74" i="25" s="1"/>
  <c r="AU75" i="25"/>
  <c r="AX75" i="25" s="1"/>
  <c r="AY75" i="25" s="1"/>
  <c r="BC80" i="25"/>
  <c r="AT82" i="25"/>
  <c r="AV82" i="25" s="1"/>
  <c r="AW82" i="25" s="1"/>
  <c r="AZ82" i="25" s="1"/>
  <c r="BM106" i="25"/>
  <c r="BK106" i="25"/>
  <c r="BL106" i="25" s="1"/>
  <c r="AU21" i="25"/>
  <c r="AX21" i="25" s="1"/>
  <c r="AY21" i="25" s="1"/>
  <c r="AU37" i="25"/>
  <c r="AX37" i="25" s="1"/>
  <c r="AY37" i="25" s="1"/>
  <c r="AU48" i="25"/>
  <c r="AX48" i="25" s="1"/>
  <c r="AY48" i="25" s="1"/>
  <c r="AU53" i="25"/>
  <c r="AX53" i="25" s="1"/>
  <c r="AY53" i="25" s="1"/>
  <c r="AU63" i="25"/>
  <c r="AX63" i="25" s="1"/>
  <c r="AY63" i="25" s="1"/>
  <c r="AU67" i="25"/>
  <c r="AX67" i="25" s="1"/>
  <c r="AY67" i="25" s="1"/>
  <c r="BC91" i="25"/>
  <c r="BG91" i="25"/>
  <c r="BG96" i="25"/>
  <c r="BC97" i="25"/>
  <c r="BG97" i="25"/>
  <c r="BM101" i="25"/>
  <c r="BK101" i="25"/>
  <c r="BL101" i="25" s="1"/>
  <c r="AU13" i="25"/>
  <c r="AX13" i="25" s="1"/>
  <c r="AY13" i="25" s="1"/>
  <c r="BG16" i="25"/>
  <c r="AR20" i="25"/>
  <c r="AV20" i="25" s="1"/>
  <c r="AW20" i="25" s="1"/>
  <c r="AZ20" i="25" s="1"/>
  <c r="AT21" i="25"/>
  <c r="AV21" i="25" s="1"/>
  <c r="AW21" i="25" s="1"/>
  <c r="AZ21" i="25" s="1"/>
  <c r="AT26" i="25"/>
  <c r="AV26" i="25" s="1"/>
  <c r="AW26" i="25" s="1"/>
  <c r="AZ26" i="25" s="1"/>
  <c r="BG26" i="25"/>
  <c r="AR36" i="25"/>
  <c r="AV36" i="25" s="1"/>
  <c r="AW36" i="25" s="1"/>
  <c r="AZ36" i="25" s="1"/>
  <c r="AT37" i="25"/>
  <c r="AV37" i="25" s="1"/>
  <c r="AW37" i="25" s="1"/>
  <c r="AZ37" i="25" s="1"/>
  <c r="BG42" i="25"/>
  <c r="AT48" i="25"/>
  <c r="AV48" i="25" s="1"/>
  <c r="AW48" i="25" s="1"/>
  <c r="AZ48" i="25" s="1"/>
  <c r="BC50" i="25"/>
  <c r="AT53" i="25"/>
  <c r="AV53" i="25" s="1"/>
  <c r="AW53" i="25" s="1"/>
  <c r="AZ53" i="25" s="1"/>
  <c r="AT63" i="25"/>
  <c r="AV63" i="25" s="1"/>
  <c r="AW63" i="25" s="1"/>
  <c r="AZ63" i="25" s="1"/>
  <c r="AT67" i="25"/>
  <c r="AV67" i="25" s="1"/>
  <c r="AW67" i="25" s="1"/>
  <c r="AZ67" i="25" s="1"/>
  <c r="AT71" i="25"/>
  <c r="AV71" i="25" s="1"/>
  <c r="AW71" i="25" s="1"/>
  <c r="AZ71" i="25" s="1"/>
  <c r="BG75" i="25"/>
  <c r="BC77" i="25"/>
  <c r="AU78" i="25"/>
  <c r="AX78" i="25" s="1"/>
  <c r="AY78" i="25" s="1"/>
  <c r="BG78" i="25"/>
  <c r="BC89" i="25"/>
  <c r="AT9" i="25"/>
  <c r="AV9" i="25" s="1"/>
  <c r="AW9" i="25" s="1"/>
  <c r="AZ9" i="25" s="1"/>
  <c r="AR10" i="25"/>
  <c r="AV10" i="25" s="1"/>
  <c r="AW10" i="25" s="1"/>
  <c r="AZ10" i="25" s="1"/>
  <c r="AT11" i="25"/>
  <c r="AV11" i="25" s="1"/>
  <c r="AW11" i="25" s="1"/>
  <c r="AZ11" i="25" s="1"/>
  <c r="BG11" i="25"/>
  <c r="AU14" i="25"/>
  <c r="AX14" i="25" s="1"/>
  <c r="AY14" i="25" s="1"/>
  <c r="AU15" i="25"/>
  <c r="AX15" i="25" s="1"/>
  <c r="AY15" i="25" s="1"/>
  <c r="AU24" i="25"/>
  <c r="AX24" i="25" s="1"/>
  <c r="AY24" i="25" s="1"/>
  <c r="AU25" i="25"/>
  <c r="AX25" i="25" s="1"/>
  <c r="AY25" i="25" s="1"/>
  <c r="BK37" i="25"/>
  <c r="BL37" i="25" s="1"/>
  <c r="AU52" i="25"/>
  <c r="AX52" i="25" s="1"/>
  <c r="AY52" i="25" s="1"/>
  <c r="AU57" i="25"/>
  <c r="AX57" i="25" s="1"/>
  <c r="AY57" i="25" s="1"/>
  <c r="AU84" i="25"/>
  <c r="AX84" i="25" s="1"/>
  <c r="AY84" i="25" s="1"/>
  <c r="AV92" i="25"/>
  <c r="AW92" i="25" s="1"/>
  <c r="AZ92" i="25" s="1"/>
  <c r="BG93" i="25"/>
  <c r="BC93" i="25"/>
  <c r="BG95" i="25"/>
  <c r="BC95" i="25"/>
  <c r="AR107" i="25"/>
  <c r="AV107" i="25" s="1"/>
  <c r="AW107" i="25" s="1"/>
  <c r="AZ107" i="25" s="1"/>
  <c r="AU107" i="25"/>
  <c r="AX107" i="25" s="1"/>
  <c r="AY107" i="25" s="1"/>
  <c r="AR14" i="25"/>
  <c r="AV14" i="25" s="1"/>
  <c r="AW14" i="25" s="1"/>
  <c r="AZ14" i="25" s="1"/>
  <c r="AT15" i="25"/>
  <c r="AV15" i="25" s="1"/>
  <c r="AW15" i="25" s="1"/>
  <c r="AZ15" i="25" s="1"/>
  <c r="AU18" i="25"/>
  <c r="AX18" i="25" s="1"/>
  <c r="AY18" i="25" s="1"/>
  <c r="AU19" i="25"/>
  <c r="AX19" i="25" s="1"/>
  <c r="AY19" i="25" s="1"/>
  <c r="AR24" i="25"/>
  <c r="AV24" i="25" s="1"/>
  <c r="AW24" i="25" s="1"/>
  <c r="AZ24" i="25" s="1"/>
  <c r="AT25" i="25"/>
  <c r="AV25" i="25" s="1"/>
  <c r="AW25" i="25" s="1"/>
  <c r="AZ25" i="25" s="1"/>
  <c r="AT41" i="25"/>
  <c r="AV41" i="25" s="1"/>
  <c r="AW41" i="25" s="1"/>
  <c r="AZ41" i="25" s="1"/>
  <c r="AT52" i="25"/>
  <c r="AV52" i="25" s="1"/>
  <c r="AW52" i="25" s="1"/>
  <c r="AZ52" i="25" s="1"/>
  <c r="AT57" i="25"/>
  <c r="AV57" i="25" s="1"/>
  <c r="AW57" i="25" s="1"/>
  <c r="AZ57" i="25" s="1"/>
  <c r="AU62" i="25"/>
  <c r="AX62" i="25" s="1"/>
  <c r="AY62" i="25" s="1"/>
  <c r="BC79" i="25"/>
  <c r="AU80" i="25"/>
  <c r="AX80" i="25" s="1"/>
  <c r="AY80" i="25" s="1"/>
  <c r="AR83" i="25"/>
  <c r="AV83" i="25" s="1"/>
  <c r="AW83" i="25" s="1"/>
  <c r="AZ83" i="25" s="1"/>
  <c r="AT84" i="25"/>
  <c r="AV84" i="25" s="1"/>
  <c r="AW84" i="25" s="1"/>
  <c r="AZ84" i="25" s="1"/>
  <c r="AT94" i="25"/>
  <c r="AV94" i="25" s="1"/>
  <c r="AW94" i="25" s="1"/>
  <c r="AZ94" i="25" s="1"/>
  <c r="AT96" i="25"/>
  <c r="AV96" i="25" s="1"/>
  <c r="AW96" i="25" s="1"/>
  <c r="AZ96" i="25" s="1"/>
  <c r="AU28" i="25"/>
  <c r="AX28" i="25" s="1"/>
  <c r="AY28" i="25" s="1"/>
  <c r="AU69" i="25"/>
  <c r="AX69" i="25" s="1"/>
  <c r="AY69" i="25" s="1"/>
  <c r="AV77" i="25"/>
  <c r="AW77" i="25" s="1"/>
  <c r="AZ77" i="25" s="1"/>
  <c r="AT80" i="25"/>
  <c r="AV80" i="25" s="1"/>
  <c r="AW80" i="25" s="1"/>
  <c r="AZ80" i="25" s="1"/>
  <c r="AR28" i="25"/>
  <c r="AV28" i="25" s="1"/>
  <c r="AW28" i="25" s="1"/>
  <c r="AZ28" i="25" s="1"/>
  <c r="AT29" i="25"/>
  <c r="AV29" i="25" s="1"/>
  <c r="AW29" i="25" s="1"/>
  <c r="AZ29" i="25" s="1"/>
  <c r="AT40" i="25"/>
  <c r="AV40" i="25" s="1"/>
  <c r="AW40" i="25" s="1"/>
  <c r="AZ40" i="25" s="1"/>
  <c r="AT45" i="25"/>
  <c r="AV45" i="25" s="1"/>
  <c r="AW45" i="25" s="1"/>
  <c r="AZ45" i="25" s="1"/>
  <c r="AT56" i="25"/>
  <c r="AV56" i="25" s="1"/>
  <c r="AW56" i="25" s="1"/>
  <c r="AZ56" i="25" s="1"/>
  <c r="AT61" i="25"/>
  <c r="AV61" i="25" s="1"/>
  <c r="AW61" i="25" s="1"/>
  <c r="AZ61" i="25" s="1"/>
  <c r="AT65" i="25"/>
  <c r="AV65" i="25" s="1"/>
  <c r="AW65" i="25" s="1"/>
  <c r="AZ65" i="25" s="1"/>
  <c r="AR69" i="25"/>
  <c r="AV69" i="25" s="1"/>
  <c r="AW69" i="25" s="1"/>
  <c r="AZ69" i="25" s="1"/>
  <c r="AU91" i="25"/>
  <c r="AX91" i="25" s="1"/>
  <c r="AY91" i="25" s="1"/>
  <c r="AR91" i="25"/>
  <c r="AV91" i="25" s="1"/>
  <c r="AW91" i="25" s="1"/>
  <c r="AZ91" i="25" s="1"/>
  <c r="AV18" i="25"/>
  <c r="AW18" i="25" s="1"/>
  <c r="AZ18" i="25" s="1"/>
  <c r="AV99" i="25"/>
  <c r="AW99" i="25" s="1"/>
  <c r="AZ99" i="25" s="1"/>
  <c r="AU121" i="25"/>
  <c r="AX121" i="25" s="1"/>
  <c r="AY121" i="25" s="1"/>
  <c r="AU123" i="25"/>
  <c r="AX123" i="25" s="1"/>
  <c r="AY123" i="25" s="1"/>
  <c r="AU125" i="25"/>
  <c r="AX125" i="25" s="1"/>
  <c r="AY125" i="25" s="1"/>
  <c r="AU140" i="25"/>
  <c r="AX140" i="25" s="1"/>
  <c r="AY140" i="25" s="1"/>
  <c r="AU79" i="25"/>
  <c r="AX79" i="25" s="1"/>
  <c r="AY79" i="25" s="1"/>
  <c r="AU81" i="25"/>
  <c r="AX81" i="25" s="1"/>
  <c r="AY81" i="25" s="1"/>
  <c r="AU92" i="25"/>
  <c r="AX92" i="25" s="1"/>
  <c r="AY92" i="25" s="1"/>
  <c r="BG108" i="25"/>
  <c r="AU116" i="25"/>
  <c r="AX116" i="25" s="1"/>
  <c r="AY116" i="25" s="1"/>
  <c r="AU118" i="25"/>
  <c r="AX118" i="25" s="1"/>
  <c r="AY118" i="25" s="1"/>
  <c r="AT121" i="25"/>
  <c r="AV121" i="25" s="1"/>
  <c r="AW121" i="25" s="1"/>
  <c r="AZ121" i="25" s="1"/>
  <c r="AT123" i="25"/>
  <c r="AV123" i="25" s="1"/>
  <c r="AW123" i="25" s="1"/>
  <c r="AZ123" i="25" s="1"/>
  <c r="AT125" i="25"/>
  <c r="AV125" i="25" s="1"/>
  <c r="AW125" i="25" s="1"/>
  <c r="AZ125" i="25" s="1"/>
  <c r="AU130" i="25"/>
  <c r="AX130" i="25" s="1"/>
  <c r="AY130" i="25" s="1"/>
  <c r="AU136" i="25"/>
  <c r="AX136" i="25" s="1"/>
  <c r="AY136" i="25" s="1"/>
  <c r="AR139" i="25"/>
  <c r="AV139" i="25" s="1"/>
  <c r="AW139" i="25" s="1"/>
  <c r="AZ139" i="25" s="1"/>
  <c r="AT140" i="25"/>
  <c r="AV140" i="25" s="1"/>
  <c r="AW140" i="25" s="1"/>
  <c r="AZ140" i="25" s="1"/>
  <c r="BC141" i="25"/>
  <c r="AU142" i="25"/>
  <c r="AX142" i="25" s="1"/>
  <c r="AY142" i="25" s="1"/>
  <c r="AU151" i="25"/>
  <c r="AX151" i="25" s="1"/>
  <c r="AY151" i="25" s="1"/>
  <c r="BC152" i="25"/>
  <c r="AT167" i="25"/>
  <c r="AV167" i="25" s="1"/>
  <c r="AW167" i="25" s="1"/>
  <c r="AZ167" i="25" s="1"/>
  <c r="BC185" i="25"/>
  <c r="AT189" i="25"/>
  <c r="AV189" i="25" s="1"/>
  <c r="AW189" i="25" s="1"/>
  <c r="AZ189" i="25" s="1"/>
  <c r="AU200" i="25"/>
  <c r="AX200" i="25" s="1"/>
  <c r="AY200" i="25" s="1"/>
  <c r="AU202" i="25"/>
  <c r="AX202" i="25" s="1"/>
  <c r="AY202" i="25" s="1"/>
  <c r="AT204" i="25"/>
  <c r="AV204" i="25" s="1"/>
  <c r="AW204" i="25" s="1"/>
  <c r="AZ204" i="25" s="1"/>
  <c r="BC208" i="25"/>
  <c r="AV209" i="25"/>
  <c r="AW209" i="25" s="1"/>
  <c r="AZ209" i="25" s="1"/>
  <c r="AT214" i="25"/>
  <c r="AV214" i="25" s="1"/>
  <c r="AW214" i="25" s="1"/>
  <c r="AZ214" i="25" s="1"/>
  <c r="AU217" i="25"/>
  <c r="AX217" i="25" s="1"/>
  <c r="AY217" i="25" s="1"/>
  <c r="AU221" i="25"/>
  <c r="AX221" i="25" s="1"/>
  <c r="AY221" i="25" s="1"/>
  <c r="AV111" i="25"/>
  <c r="AW111" i="25" s="1"/>
  <c r="AZ111" i="25" s="1"/>
  <c r="BG111" i="25"/>
  <c r="AU127" i="25"/>
  <c r="AX127" i="25" s="1"/>
  <c r="AY127" i="25" s="1"/>
  <c r="AU145" i="25"/>
  <c r="AX145" i="25" s="1"/>
  <c r="AY145" i="25" s="1"/>
  <c r="AT188" i="25"/>
  <c r="AV188" i="25" s="1"/>
  <c r="AW188" i="25" s="1"/>
  <c r="AZ188" i="25" s="1"/>
  <c r="AV193" i="25"/>
  <c r="AW193" i="25" s="1"/>
  <c r="AZ193" i="25" s="1"/>
  <c r="BG204" i="25"/>
  <c r="AU209" i="25"/>
  <c r="AX209" i="25" s="1"/>
  <c r="AY209" i="25" s="1"/>
  <c r="AU211" i="25"/>
  <c r="AX211" i="25" s="1"/>
  <c r="AY211" i="25" s="1"/>
  <c r="BC215" i="25"/>
  <c r="AU219" i="25"/>
  <c r="AX219" i="25" s="1"/>
  <c r="AY219" i="25" s="1"/>
  <c r="AV221" i="25"/>
  <c r="AW221" i="25" s="1"/>
  <c r="AZ221" i="25" s="1"/>
  <c r="AU87" i="25"/>
  <c r="AX87" i="25" s="1"/>
  <c r="AY87" i="25" s="1"/>
  <c r="AU108" i="25"/>
  <c r="AX108" i="25" s="1"/>
  <c r="AY108" i="25" s="1"/>
  <c r="AT127" i="25"/>
  <c r="AV127" i="25" s="1"/>
  <c r="AW127" i="25" s="1"/>
  <c r="AZ127" i="25" s="1"/>
  <c r="BC128" i="25"/>
  <c r="BG129" i="25"/>
  <c r="AT135" i="25"/>
  <c r="AV135" i="25" s="1"/>
  <c r="AW135" i="25" s="1"/>
  <c r="AZ135" i="25" s="1"/>
  <c r="BG135" i="25"/>
  <c r="BC137" i="25"/>
  <c r="BG138" i="25"/>
  <c r="BG142" i="25"/>
  <c r="BC143" i="25"/>
  <c r="AU144" i="25"/>
  <c r="AX144" i="25" s="1"/>
  <c r="AY144" i="25" s="1"/>
  <c r="BC146" i="25"/>
  <c r="BG150" i="25"/>
  <c r="AT163" i="25"/>
  <c r="AV163" i="25" s="1"/>
  <c r="AW163" i="25" s="1"/>
  <c r="AZ163" i="25" s="1"/>
  <c r="BG164" i="25"/>
  <c r="AR166" i="25"/>
  <c r="AV166" i="25" s="1"/>
  <c r="AW166" i="25" s="1"/>
  <c r="AZ166" i="25" s="1"/>
  <c r="AU170" i="25"/>
  <c r="AX170" i="25" s="1"/>
  <c r="AY170" i="25" s="1"/>
  <c r="BC172" i="25"/>
  <c r="AU176" i="25"/>
  <c r="AX176" i="25" s="1"/>
  <c r="AY176" i="25" s="1"/>
  <c r="BG176" i="25"/>
  <c r="BC177" i="25"/>
  <c r="AU182" i="25"/>
  <c r="AX182" i="25" s="1"/>
  <c r="AY182" i="25" s="1"/>
  <c r="AR184" i="25"/>
  <c r="AV184" i="25" s="1"/>
  <c r="AW184" i="25" s="1"/>
  <c r="AZ184" i="25" s="1"/>
  <c r="BG188" i="25"/>
  <c r="AU193" i="25"/>
  <c r="AX193" i="25" s="1"/>
  <c r="AY193" i="25" s="1"/>
  <c r="BG193" i="25"/>
  <c r="AU195" i="25"/>
  <c r="AX195" i="25" s="1"/>
  <c r="AY195" i="25" s="1"/>
  <c r="AV201" i="25"/>
  <c r="AW201" i="25" s="1"/>
  <c r="AZ201" i="25" s="1"/>
  <c r="AU77" i="25"/>
  <c r="AX77" i="25" s="1"/>
  <c r="AY77" i="25" s="1"/>
  <c r="AR87" i="25"/>
  <c r="AV87" i="25" s="1"/>
  <c r="AW87" i="25" s="1"/>
  <c r="AZ87" i="25" s="1"/>
  <c r="AU88" i="25"/>
  <c r="AX88" i="25" s="1"/>
  <c r="AY88" i="25" s="1"/>
  <c r="AT89" i="25"/>
  <c r="AV89" i="25" s="1"/>
  <c r="AW89" i="25" s="1"/>
  <c r="AZ89" i="25" s="1"/>
  <c r="AT97" i="25"/>
  <c r="AV97" i="25" s="1"/>
  <c r="AW97" i="25" s="1"/>
  <c r="AZ97" i="25" s="1"/>
  <c r="AU100" i="25"/>
  <c r="AX100" i="25" s="1"/>
  <c r="AY100" i="25" s="1"/>
  <c r="AU106" i="25"/>
  <c r="AX106" i="25" s="1"/>
  <c r="AY106" i="25" s="1"/>
  <c r="AU115" i="25"/>
  <c r="AX115" i="25" s="1"/>
  <c r="AY115" i="25" s="1"/>
  <c r="AU117" i="25"/>
  <c r="AX117" i="25" s="1"/>
  <c r="AY117" i="25" s="1"/>
  <c r="AU119" i="25"/>
  <c r="AX119" i="25" s="1"/>
  <c r="AY119" i="25" s="1"/>
  <c r="AU122" i="25"/>
  <c r="AX122" i="25" s="1"/>
  <c r="AY122" i="25" s="1"/>
  <c r="AU124" i="25"/>
  <c r="AX124" i="25" s="1"/>
  <c r="AY124" i="25" s="1"/>
  <c r="BK124" i="25"/>
  <c r="BL124" i="25" s="1"/>
  <c r="AU132" i="25"/>
  <c r="AX132" i="25" s="1"/>
  <c r="AY132" i="25" s="1"/>
  <c r="BC140" i="25"/>
  <c r="AR144" i="25"/>
  <c r="AV144" i="25" s="1"/>
  <c r="AW144" i="25" s="1"/>
  <c r="AZ144" i="25" s="1"/>
  <c r="AT182" i="25"/>
  <c r="AV182" i="25" s="1"/>
  <c r="AW182" i="25" s="1"/>
  <c r="AZ182" i="25" s="1"/>
  <c r="AU185" i="25"/>
  <c r="AX185" i="25" s="1"/>
  <c r="AY185" i="25" s="1"/>
  <c r="AU201" i="25"/>
  <c r="AX201" i="25" s="1"/>
  <c r="AY201" i="25" s="1"/>
  <c r="AU203" i="25"/>
  <c r="AX203" i="25" s="1"/>
  <c r="AY203" i="25" s="1"/>
  <c r="AU206" i="25"/>
  <c r="AX206" i="25" s="1"/>
  <c r="AY206" i="25" s="1"/>
  <c r="AT208" i="25"/>
  <c r="AV208" i="25" s="1"/>
  <c r="AW208" i="25" s="1"/>
  <c r="AZ208" i="25" s="1"/>
  <c r="AU213" i="25"/>
  <c r="AX213" i="25" s="1"/>
  <c r="AY213" i="25" s="1"/>
  <c r="AU103" i="25"/>
  <c r="AX103" i="25" s="1"/>
  <c r="AY103" i="25" s="1"/>
  <c r="AV115" i="25"/>
  <c r="AW115" i="25" s="1"/>
  <c r="AZ115" i="25" s="1"/>
  <c r="AV124" i="25"/>
  <c r="AW124" i="25" s="1"/>
  <c r="AZ124" i="25" s="1"/>
  <c r="AU141" i="25"/>
  <c r="AX141" i="25" s="1"/>
  <c r="AY141" i="25" s="1"/>
  <c r="AU181" i="25"/>
  <c r="AX181" i="25" s="1"/>
  <c r="AY181" i="25" s="1"/>
  <c r="AT185" i="25"/>
  <c r="AV185" i="25" s="1"/>
  <c r="AW185" i="25" s="1"/>
  <c r="AZ185" i="25" s="1"/>
  <c r="AU190" i="25"/>
  <c r="AX190" i="25" s="1"/>
  <c r="AY190" i="25" s="1"/>
  <c r="AU199" i="25"/>
  <c r="AX199" i="25" s="1"/>
  <c r="AY199" i="25" s="1"/>
  <c r="AT216" i="25"/>
  <c r="AV216" i="25" s="1"/>
  <c r="AW216" i="25" s="1"/>
  <c r="AZ216" i="25" s="1"/>
  <c r="AT218" i="25"/>
  <c r="AV218" i="25" s="1"/>
  <c r="AW218" i="25" s="1"/>
  <c r="AZ218" i="25" s="1"/>
  <c r="AU174" i="25"/>
  <c r="AX174" i="25" s="1"/>
  <c r="AY174" i="25" s="1"/>
  <c r="AV205" i="25"/>
  <c r="AW205" i="25" s="1"/>
  <c r="AZ205" i="25" s="1"/>
  <c r="AU93" i="25"/>
  <c r="AX93" i="25" s="1"/>
  <c r="AY93" i="25" s="1"/>
  <c r="AU99" i="25"/>
  <c r="AX99" i="25" s="1"/>
  <c r="AY99" i="25" s="1"/>
  <c r="AU101" i="25"/>
  <c r="AX101" i="25" s="1"/>
  <c r="AY101" i="25" s="1"/>
  <c r="AU112" i="25"/>
  <c r="AX112" i="25" s="1"/>
  <c r="AY112" i="25" s="1"/>
  <c r="AU114" i="25"/>
  <c r="AX114" i="25" s="1"/>
  <c r="AY114" i="25" s="1"/>
  <c r="AU128" i="25"/>
  <c r="AX128" i="25" s="1"/>
  <c r="AY128" i="25" s="1"/>
  <c r="AU133" i="25"/>
  <c r="AX133" i="25" s="1"/>
  <c r="AY133" i="25" s="1"/>
  <c r="AU143" i="25"/>
  <c r="AX143" i="25" s="1"/>
  <c r="AY143" i="25" s="1"/>
  <c r="AU162" i="25"/>
  <c r="AX162" i="25" s="1"/>
  <c r="AY162" i="25" s="1"/>
  <c r="AR174" i="25"/>
  <c r="AV174" i="25" s="1"/>
  <c r="AW174" i="25" s="1"/>
  <c r="AZ174" i="25" s="1"/>
  <c r="AU177" i="25"/>
  <c r="AX177" i="25" s="1"/>
  <c r="AY177" i="25" s="1"/>
  <c r="BC182" i="25"/>
  <c r="AT197" i="25"/>
  <c r="AV197" i="25" s="1"/>
  <c r="AW197" i="25" s="1"/>
  <c r="AZ197" i="25" s="1"/>
  <c r="AV200" i="25"/>
  <c r="AW200" i="25" s="1"/>
  <c r="AZ200" i="25" s="1"/>
  <c r="AU205" i="25"/>
  <c r="AX205" i="25" s="1"/>
  <c r="AY205" i="25" s="1"/>
  <c r="BG58" i="25"/>
  <c r="BC58" i="25"/>
  <c r="BG66" i="25"/>
  <c r="BC66" i="25"/>
  <c r="BG72" i="25"/>
  <c r="BC72" i="25"/>
  <c r="BG59" i="25"/>
  <c r="BC59" i="25"/>
  <c r="BG67" i="25"/>
  <c r="BC67" i="25"/>
  <c r="BG60" i="25"/>
  <c r="BC60" i="25"/>
  <c r="BG68" i="25"/>
  <c r="BC68" i="25"/>
  <c r="BK52" i="25"/>
  <c r="BL52" i="25" s="1"/>
  <c r="BG61" i="25"/>
  <c r="BC61" i="25"/>
  <c r="BG69" i="25"/>
  <c r="BC69" i="25"/>
  <c r="BG62" i="25"/>
  <c r="BC62" i="25"/>
  <c r="BG70" i="25"/>
  <c r="BC70" i="25"/>
  <c r="BG63" i="25"/>
  <c r="BC63" i="25"/>
  <c r="BG64" i="25"/>
  <c r="BC64" i="25"/>
  <c r="BG71" i="25"/>
  <c r="BC71" i="25"/>
  <c r="AV76" i="25"/>
  <c r="AW76" i="25" s="1"/>
  <c r="AZ76" i="25" s="1"/>
  <c r="BK22" i="25"/>
  <c r="BL22" i="25" s="1"/>
  <c r="BG57" i="25"/>
  <c r="BC57" i="25"/>
  <c r="BG65" i="25"/>
  <c r="BC65" i="25"/>
  <c r="BG101" i="25"/>
  <c r="BC101" i="25"/>
  <c r="AT100" i="25"/>
  <c r="AV100" i="25" s="1"/>
  <c r="AW100" i="25" s="1"/>
  <c r="AZ100" i="25" s="1"/>
  <c r="AU102" i="25"/>
  <c r="AX102" i="25" s="1"/>
  <c r="AY102" i="25" s="1"/>
  <c r="AT102" i="25"/>
  <c r="AV102" i="25" s="1"/>
  <c r="AW102" i="25" s="1"/>
  <c r="AZ102" i="25" s="1"/>
  <c r="BC98" i="25"/>
  <c r="BG99" i="25"/>
  <c r="BC99" i="25"/>
  <c r="BG100" i="25"/>
  <c r="BC100" i="25"/>
  <c r="BG103" i="25"/>
  <c r="AT105" i="25"/>
  <c r="AV105" i="25" s="1"/>
  <c r="AW105" i="25" s="1"/>
  <c r="AZ105" i="25" s="1"/>
  <c r="BC105" i="25"/>
  <c r="BG107" i="25"/>
  <c r="AT109" i="25"/>
  <c r="AV109" i="25" s="1"/>
  <c r="AW109" i="25" s="1"/>
  <c r="AZ109" i="25" s="1"/>
  <c r="BC109" i="25"/>
  <c r="AU113" i="25"/>
  <c r="AX113" i="25" s="1"/>
  <c r="AY113" i="25" s="1"/>
  <c r="AT118" i="25"/>
  <c r="AV118" i="25" s="1"/>
  <c r="AW118" i="25" s="1"/>
  <c r="AZ118" i="25" s="1"/>
  <c r="AT119" i="25"/>
  <c r="AV119" i="25" s="1"/>
  <c r="AW119" i="25" s="1"/>
  <c r="AZ119" i="25" s="1"/>
  <c r="AT113" i="25"/>
  <c r="AV113" i="25" s="1"/>
  <c r="AW113" i="25" s="1"/>
  <c r="AZ113" i="25" s="1"/>
  <c r="BG114" i="25"/>
  <c r="BC114" i="25"/>
  <c r="BK116" i="25"/>
  <c r="BL116" i="25" s="1"/>
  <c r="BG102" i="25"/>
  <c r="AR103" i="25"/>
  <c r="AV103" i="25" s="1"/>
  <c r="AW103" i="25" s="1"/>
  <c r="AZ103" i="25" s="1"/>
  <c r="AT104" i="25"/>
  <c r="AV104" i="25" s="1"/>
  <c r="AW104" i="25" s="1"/>
  <c r="AZ104" i="25" s="1"/>
  <c r="BC104" i="25"/>
  <c r="BG106" i="25"/>
  <c r="AT108" i="25"/>
  <c r="AV108" i="25" s="1"/>
  <c r="AW108" i="25" s="1"/>
  <c r="AZ108" i="25" s="1"/>
  <c r="BG110" i="25"/>
  <c r="AU111" i="25"/>
  <c r="AX111" i="25" s="1"/>
  <c r="AY111" i="25" s="1"/>
  <c r="BG115" i="25"/>
  <c r="BC115" i="25"/>
  <c r="BG121" i="25"/>
  <c r="BC121" i="25"/>
  <c r="BG113" i="25"/>
  <c r="BG116" i="25"/>
  <c r="BC116" i="25"/>
  <c r="BG120" i="25"/>
  <c r="BC120" i="25"/>
  <c r="AV122" i="25"/>
  <c r="AW122" i="25" s="1"/>
  <c r="AZ122" i="25" s="1"/>
  <c r="AT114" i="25"/>
  <c r="AV114" i="25" s="1"/>
  <c r="AW114" i="25" s="1"/>
  <c r="AZ114" i="25" s="1"/>
  <c r="BG117" i="25"/>
  <c r="BC117" i="25"/>
  <c r="BG118" i="25"/>
  <c r="BC118" i="25"/>
  <c r="BG119" i="25"/>
  <c r="BC119" i="25"/>
  <c r="AT106" i="25"/>
  <c r="AV106" i="25" s="1"/>
  <c r="AW106" i="25" s="1"/>
  <c r="AZ106" i="25" s="1"/>
  <c r="AT110" i="25"/>
  <c r="AV110" i="25" s="1"/>
  <c r="AW110" i="25" s="1"/>
  <c r="AZ110" i="25" s="1"/>
  <c r="AT112" i="25"/>
  <c r="AV112" i="25" s="1"/>
  <c r="AW112" i="25" s="1"/>
  <c r="AZ112" i="25" s="1"/>
  <c r="AT116" i="25"/>
  <c r="AV116" i="25" s="1"/>
  <c r="AW116" i="25" s="1"/>
  <c r="AZ116" i="25" s="1"/>
  <c r="AT120" i="25"/>
  <c r="AV120" i="25" s="1"/>
  <c r="AW120" i="25" s="1"/>
  <c r="AZ120" i="25" s="1"/>
  <c r="BG122" i="25"/>
  <c r="BC122" i="25"/>
  <c r="BC123" i="25"/>
  <c r="BC124" i="25"/>
  <c r="BC125" i="25"/>
  <c r="BC126" i="25"/>
  <c r="BC127" i="25"/>
  <c r="AU148" i="25"/>
  <c r="AX148" i="25" s="1"/>
  <c r="AY148" i="25" s="1"/>
  <c r="AT148" i="25"/>
  <c r="AV148" i="25" s="1"/>
  <c r="AW148" i="25" s="1"/>
  <c r="AZ148" i="25" s="1"/>
  <c r="BM152" i="25"/>
  <c r="BK152" i="25"/>
  <c r="BL152" i="25" s="1"/>
  <c r="BM160" i="25"/>
  <c r="BK160" i="25"/>
  <c r="BL160" i="25" s="1"/>
  <c r="BM164" i="25"/>
  <c r="BK164" i="25"/>
  <c r="BL164" i="25" s="1"/>
  <c r="BM168" i="25"/>
  <c r="BK168" i="25"/>
  <c r="BL168" i="25" s="1"/>
  <c r="BM172" i="25"/>
  <c r="BK172" i="25"/>
  <c r="BL172" i="25" s="1"/>
  <c r="BM141" i="25"/>
  <c r="BK141" i="25"/>
  <c r="BL141" i="25" s="1"/>
  <c r="BM143" i="25"/>
  <c r="BK143" i="25"/>
  <c r="BL143" i="25" s="1"/>
  <c r="BM145" i="25"/>
  <c r="BK145" i="25"/>
  <c r="BL145" i="25" s="1"/>
  <c r="BM147" i="25"/>
  <c r="BK147" i="25"/>
  <c r="BL147" i="25" s="1"/>
  <c r="AU150" i="25"/>
  <c r="AX150" i="25" s="1"/>
  <c r="AY150" i="25" s="1"/>
  <c r="AT150" i="25"/>
  <c r="AV150" i="25" s="1"/>
  <c r="AW150" i="25" s="1"/>
  <c r="AZ150" i="25" s="1"/>
  <c r="BM157" i="25"/>
  <c r="BK157" i="25"/>
  <c r="BL157" i="25" s="1"/>
  <c r="AU149" i="25"/>
  <c r="AX149" i="25" s="1"/>
  <c r="AY149" i="25" s="1"/>
  <c r="AT149" i="25"/>
  <c r="AV149" i="25" s="1"/>
  <c r="AW149" i="25" s="1"/>
  <c r="AZ149" i="25" s="1"/>
  <c r="BM151" i="25"/>
  <c r="BK151" i="25"/>
  <c r="BL151" i="25" s="1"/>
  <c r="BM154" i="25"/>
  <c r="BK154" i="25"/>
  <c r="BL154" i="25" s="1"/>
  <c r="AR129" i="25"/>
  <c r="AV129" i="25" s="1"/>
  <c r="AW129" i="25" s="1"/>
  <c r="AZ129" i="25" s="1"/>
  <c r="AT130" i="25"/>
  <c r="AV130" i="25" s="1"/>
  <c r="AW130" i="25" s="1"/>
  <c r="AZ130" i="25" s="1"/>
  <c r="BC130" i="25"/>
  <c r="AR133" i="25"/>
  <c r="AV133" i="25" s="1"/>
  <c r="AW133" i="25" s="1"/>
  <c r="AZ133" i="25" s="1"/>
  <c r="AT134" i="25"/>
  <c r="AV134" i="25" s="1"/>
  <c r="AW134" i="25" s="1"/>
  <c r="AZ134" i="25" s="1"/>
  <c r="BC134" i="25"/>
  <c r="AR137" i="25"/>
  <c r="AV137" i="25" s="1"/>
  <c r="AW137" i="25" s="1"/>
  <c r="AZ137" i="25" s="1"/>
  <c r="AT138" i="25"/>
  <c r="AV138" i="25" s="1"/>
  <c r="AW138" i="25" s="1"/>
  <c r="AZ138" i="25" s="1"/>
  <c r="AR141" i="25"/>
  <c r="AV141" i="25" s="1"/>
  <c r="AW141" i="25" s="1"/>
  <c r="AZ141" i="25" s="1"/>
  <c r="AR143" i="25"/>
  <c r="AV143" i="25" s="1"/>
  <c r="AW143" i="25" s="1"/>
  <c r="AZ143" i="25" s="1"/>
  <c r="BM150" i="25"/>
  <c r="BK150" i="25"/>
  <c r="BL150" i="25" s="1"/>
  <c r="BM159" i="25"/>
  <c r="BK159" i="25"/>
  <c r="BL159" i="25" s="1"/>
  <c r="BM148" i="25"/>
  <c r="BK148" i="25"/>
  <c r="BL148" i="25" s="1"/>
  <c r="BM149" i="25"/>
  <c r="BK149" i="25"/>
  <c r="BL149" i="25" s="1"/>
  <c r="BM156" i="25"/>
  <c r="BK156" i="25"/>
  <c r="BL156" i="25" s="1"/>
  <c r="AU161" i="25"/>
  <c r="AX161" i="25" s="1"/>
  <c r="AY161" i="25" s="1"/>
  <c r="AT161" i="25"/>
  <c r="AV161" i="25" s="1"/>
  <c r="AW161" i="25" s="1"/>
  <c r="AZ161" i="25" s="1"/>
  <c r="AU165" i="25"/>
  <c r="AX165" i="25" s="1"/>
  <c r="AY165" i="25" s="1"/>
  <c r="AT165" i="25"/>
  <c r="AV165" i="25" s="1"/>
  <c r="AW165" i="25" s="1"/>
  <c r="AZ165" i="25" s="1"/>
  <c r="AU169" i="25"/>
  <c r="AX169" i="25" s="1"/>
  <c r="AY169" i="25" s="1"/>
  <c r="AT169" i="25"/>
  <c r="AV169" i="25" s="1"/>
  <c r="AW169" i="25" s="1"/>
  <c r="AZ169" i="25" s="1"/>
  <c r="AU173" i="25"/>
  <c r="AX173" i="25" s="1"/>
  <c r="AY173" i="25" s="1"/>
  <c r="AT173" i="25"/>
  <c r="AV173" i="25" s="1"/>
  <c r="AW173" i="25" s="1"/>
  <c r="AZ173" i="25" s="1"/>
  <c r="BM142" i="25"/>
  <c r="BK142" i="25"/>
  <c r="BL142" i="25" s="1"/>
  <c r="BM144" i="25"/>
  <c r="BK144" i="25"/>
  <c r="BL144" i="25" s="1"/>
  <c r="BM146" i="25"/>
  <c r="BK146" i="25"/>
  <c r="BL146" i="25" s="1"/>
  <c r="BM153" i="25"/>
  <c r="BK153" i="25"/>
  <c r="BL153" i="25" s="1"/>
  <c r="AU164" i="25"/>
  <c r="AX164" i="25" s="1"/>
  <c r="AY164" i="25" s="1"/>
  <c r="AR164" i="25"/>
  <c r="AV164" i="25" s="1"/>
  <c r="AW164" i="25" s="1"/>
  <c r="AZ164" i="25" s="1"/>
  <c r="AU168" i="25"/>
  <c r="AX168" i="25" s="1"/>
  <c r="AY168" i="25" s="1"/>
  <c r="AR168" i="25"/>
  <c r="AV168" i="25" s="1"/>
  <c r="AW168" i="25" s="1"/>
  <c r="AZ168" i="25" s="1"/>
  <c r="AU172" i="25"/>
  <c r="AX172" i="25" s="1"/>
  <c r="AY172" i="25" s="1"/>
  <c r="AR172" i="25"/>
  <c r="AV172" i="25" s="1"/>
  <c r="AW172" i="25" s="1"/>
  <c r="AZ172" i="25" s="1"/>
  <c r="BM158" i="25"/>
  <c r="BK158" i="25"/>
  <c r="BL158" i="25" s="1"/>
  <c r="BG161" i="25"/>
  <c r="BC161" i="25"/>
  <c r="BG165" i="25"/>
  <c r="BC165" i="25"/>
  <c r="BG169" i="25"/>
  <c r="BC169" i="25"/>
  <c r="BG173" i="25"/>
  <c r="BC173" i="25"/>
  <c r="BM155" i="25"/>
  <c r="BK155" i="25"/>
  <c r="BL155" i="25" s="1"/>
  <c r="AV162" i="25"/>
  <c r="AW162" i="25" s="1"/>
  <c r="AZ162" i="25" s="1"/>
  <c r="AV170" i="25"/>
  <c r="AW170" i="25" s="1"/>
  <c r="AZ170" i="25" s="1"/>
  <c r="BC162" i="25"/>
  <c r="BC166" i="25"/>
  <c r="BC170" i="25"/>
  <c r="BK175" i="25"/>
  <c r="BL175" i="25" s="1"/>
  <c r="BM175" i="25"/>
  <c r="BK177" i="25"/>
  <c r="BL177" i="25" s="1"/>
  <c r="BM177" i="25"/>
  <c r="BG183" i="25"/>
  <c r="BC183" i="25"/>
  <c r="BM186" i="25"/>
  <c r="BK186" i="25"/>
  <c r="BL186" i="25" s="1"/>
  <c r="AU179" i="25"/>
  <c r="AX179" i="25" s="1"/>
  <c r="AY179" i="25" s="1"/>
  <c r="AR179" i="25"/>
  <c r="AV179" i="25" s="1"/>
  <c r="AW179" i="25" s="1"/>
  <c r="AZ179" i="25" s="1"/>
  <c r="BM182" i="25"/>
  <c r="BK182" i="25"/>
  <c r="BL182" i="25" s="1"/>
  <c r="AU186" i="25"/>
  <c r="AX186" i="25" s="1"/>
  <c r="AY186" i="25" s="1"/>
  <c r="AR175" i="25"/>
  <c r="AV175" i="25" s="1"/>
  <c r="AW175" i="25" s="1"/>
  <c r="AZ175" i="25" s="1"/>
  <c r="AR177" i="25"/>
  <c r="AV177" i="25" s="1"/>
  <c r="AW177" i="25" s="1"/>
  <c r="AZ177" i="25" s="1"/>
  <c r="AU180" i="25"/>
  <c r="AX180" i="25" s="1"/>
  <c r="AY180" i="25" s="1"/>
  <c r="AR180" i="25"/>
  <c r="AV180" i="25" s="1"/>
  <c r="AW180" i="25" s="1"/>
  <c r="AZ180" i="25" s="1"/>
  <c r="AT151" i="25"/>
  <c r="AV151" i="25" s="1"/>
  <c r="AW151" i="25" s="1"/>
  <c r="AZ151" i="25" s="1"/>
  <c r="AT152" i="25"/>
  <c r="AV152" i="25" s="1"/>
  <c r="AW152" i="25" s="1"/>
  <c r="AZ152" i="25" s="1"/>
  <c r="AT153" i="25"/>
  <c r="AV153" i="25" s="1"/>
  <c r="AW153" i="25" s="1"/>
  <c r="AZ153" i="25" s="1"/>
  <c r="AT154" i="25"/>
  <c r="AV154" i="25" s="1"/>
  <c r="AW154" i="25" s="1"/>
  <c r="AZ154" i="25" s="1"/>
  <c r="AT155" i="25"/>
  <c r="AV155" i="25" s="1"/>
  <c r="AW155" i="25" s="1"/>
  <c r="AZ155" i="25" s="1"/>
  <c r="AT156" i="25"/>
  <c r="AV156" i="25" s="1"/>
  <c r="AW156" i="25" s="1"/>
  <c r="AZ156" i="25" s="1"/>
  <c r="AT157" i="25"/>
  <c r="AV157" i="25" s="1"/>
  <c r="AW157" i="25" s="1"/>
  <c r="AZ157" i="25" s="1"/>
  <c r="AT158" i="25"/>
  <c r="AV158" i="25" s="1"/>
  <c r="AW158" i="25" s="1"/>
  <c r="AZ158" i="25" s="1"/>
  <c r="AT159" i="25"/>
  <c r="AV159" i="25" s="1"/>
  <c r="AW159" i="25" s="1"/>
  <c r="AZ159" i="25" s="1"/>
  <c r="AT160" i="25"/>
  <c r="AV160" i="25" s="1"/>
  <c r="AW160" i="25" s="1"/>
  <c r="AZ160" i="25" s="1"/>
  <c r="BK174" i="25"/>
  <c r="BL174" i="25" s="1"/>
  <c r="BM174" i="25"/>
  <c r="BK176" i="25"/>
  <c r="BL176" i="25" s="1"/>
  <c r="BM176" i="25"/>
  <c r="BK178" i="25"/>
  <c r="BL178" i="25" s="1"/>
  <c r="BM178" i="25"/>
  <c r="AU187" i="25"/>
  <c r="AX187" i="25" s="1"/>
  <c r="AY187" i="25" s="1"/>
  <c r="AT187" i="25"/>
  <c r="AV187" i="25" s="1"/>
  <c r="AW187" i="25" s="1"/>
  <c r="AZ187" i="25" s="1"/>
  <c r="AU183" i="25"/>
  <c r="AX183" i="25" s="1"/>
  <c r="AY183" i="25" s="1"/>
  <c r="AT183" i="25"/>
  <c r="AV183" i="25" s="1"/>
  <c r="AW183" i="25" s="1"/>
  <c r="AZ183" i="25" s="1"/>
  <c r="BG187" i="25"/>
  <c r="BC187" i="25"/>
  <c r="BG219" i="25"/>
  <c r="BC219" i="25"/>
  <c r="AT191" i="25"/>
  <c r="AV191" i="25" s="1"/>
  <c r="AW191" i="25" s="1"/>
  <c r="AZ191" i="25" s="1"/>
  <c r="BC191" i="25"/>
  <c r="AT195" i="25"/>
  <c r="AV195" i="25" s="1"/>
  <c r="AW195" i="25" s="1"/>
  <c r="AZ195" i="25" s="1"/>
  <c r="BC195" i="25"/>
  <c r="AT199" i="25"/>
  <c r="AV199" i="25" s="1"/>
  <c r="AW199" i="25" s="1"/>
  <c r="AZ199" i="25" s="1"/>
  <c r="BC199" i="25"/>
  <c r="AT203" i="25"/>
  <c r="AV203" i="25" s="1"/>
  <c r="AW203" i="25" s="1"/>
  <c r="AZ203" i="25" s="1"/>
  <c r="BC203" i="25"/>
  <c r="AT207" i="25"/>
  <c r="AV207" i="25" s="1"/>
  <c r="AW207" i="25" s="1"/>
  <c r="AZ207" i="25" s="1"/>
  <c r="BC207" i="25"/>
  <c r="AT211" i="25"/>
  <c r="AV211" i="25" s="1"/>
  <c r="AW211" i="25" s="1"/>
  <c r="AZ211" i="25" s="1"/>
  <c r="BC211" i="25"/>
  <c r="AT215" i="25"/>
  <c r="AV215" i="25" s="1"/>
  <c r="AW215" i="25" s="1"/>
  <c r="AZ215" i="25" s="1"/>
  <c r="AT217" i="25"/>
  <c r="AV217" i="25" s="1"/>
  <c r="AW217" i="25" s="1"/>
  <c r="AZ217" i="25" s="1"/>
  <c r="BC213" i="25"/>
  <c r="BG218" i="25"/>
  <c r="BC218" i="25"/>
  <c r="BG221" i="25"/>
  <c r="BC221" i="25"/>
  <c r="AT186" i="25"/>
  <c r="AV186" i="25" s="1"/>
  <c r="AW186" i="25" s="1"/>
  <c r="AZ186" i="25" s="1"/>
  <c r="BC186" i="25"/>
  <c r="AT190" i="25"/>
  <c r="AV190" i="25" s="1"/>
  <c r="AW190" i="25" s="1"/>
  <c r="AZ190" i="25" s="1"/>
  <c r="BC190" i="25"/>
  <c r="AT194" i="25"/>
  <c r="AV194" i="25" s="1"/>
  <c r="AW194" i="25" s="1"/>
  <c r="AZ194" i="25" s="1"/>
  <c r="BC194" i="25"/>
  <c r="AT198" i="25"/>
  <c r="AV198" i="25" s="1"/>
  <c r="AW198" i="25" s="1"/>
  <c r="AZ198" i="25" s="1"/>
  <c r="BC198" i="25"/>
  <c r="AT202" i="25"/>
  <c r="AV202" i="25" s="1"/>
  <c r="AW202" i="25" s="1"/>
  <c r="AZ202" i="25" s="1"/>
  <c r="BC202" i="25"/>
  <c r="AT206" i="25"/>
  <c r="AV206" i="25" s="1"/>
  <c r="AW206" i="25" s="1"/>
  <c r="AZ206" i="25" s="1"/>
  <c r="BC206" i="25"/>
  <c r="AT210" i="25"/>
  <c r="AV210" i="25" s="1"/>
  <c r="AW210" i="25" s="1"/>
  <c r="AZ210" i="25" s="1"/>
  <c r="BC210" i="25"/>
  <c r="AT213" i="25"/>
  <c r="AV213" i="25" s="1"/>
  <c r="AW213" i="25" s="1"/>
  <c r="AZ213" i="25" s="1"/>
  <c r="AV219" i="25"/>
  <c r="AW219" i="25" s="1"/>
  <c r="AZ219" i="25" s="1"/>
  <c r="AT220" i="25"/>
  <c r="AV220" i="25" s="1"/>
  <c r="AW220" i="25" s="1"/>
  <c r="AZ220" i="25" s="1"/>
  <c r="BG217" i="25"/>
  <c r="BC217" i="25"/>
  <c r="BG220" i="25"/>
  <c r="BC220" i="25"/>
  <c r="AT222" i="25"/>
  <c r="AV222" i="25" s="1"/>
  <c r="AW222" i="25" s="1"/>
  <c r="AZ222" i="25" s="1"/>
  <c r="BC212" i="25"/>
  <c r="BG216" i="25"/>
  <c r="BC216" i="25"/>
  <c r="BG222" i="25"/>
  <c r="BC222" i="25"/>
  <c r="E53" i="89" l="1"/>
  <c r="E71" i="89" s="1"/>
  <c r="M71" i="89"/>
  <c r="K71" i="89"/>
  <c r="E43" i="89"/>
  <c r="C71" i="89" s="1"/>
  <c r="H27" i="89"/>
  <c r="I27" i="89" s="1"/>
  <c r="N27" i="89"/>
  <c r="M27" i="89"/>
  <c r="L27" i="89"/>
  <c r="K27" i="89"/>
  <c r="J27" i="89"/>
  <c r="M23" i="89"/>
  <c r="L23" i="89"/>
  <c r="K23" i="89"/>
  <c r="J23" i="89"/>
  <c r="H23" i="89"/>
  <c r="I23" i="89" s="1"/>
  <c r="N23" i="89"/>
  <c r="J19" i="89"/>
  <c r="H19" i="89"/>
  <c r="I19" i="89" s="1"/>
  <c r="N19" i="89"/>
  <c r="M19" i="89"/>
  <c r="L19" i="89"/>
  <c r="K19" i="89"/>
  <c r="O27" i="89"/>
  <c r="O71" i="89"/>
  <c r="E62" i="89"/>
  <c r="G71" i="89" s="1"/>
  <c r="O23"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sit.wash.pm</author>
    <author>MEAL Activity Manager</author>
  </authors>
  <commentList>
    <comment ref="H9" authorId="0" shapeId="0" xr:uid="{E8982B89-56A8-485C-B406-F7300B511C18}">
      <text>
        <r>
          <rPr>
            <b/>
            <sz val="9"/>
            <color indexed="81"/>
            <rFont val="Tahoma"/>
            <family val="2"/>
          </rPr>
          <t>Administrator:</t>
        </r>
        <r>
          <rPr>
            <sz val="9"/>
            <color indexed="81"/>
            <rFont val="Tahoma"/>
            <family val="2"/>
          </rPr>
          <t xml:space="preserve">
Ku Lar Te?</t>
        </r>
      </text>
    </comment>
    <comment ref="H21" authorId="0" shapeId="0" xr:uid="{E3388A27-1610-4893-8087-9B96C827ADA5}">
      <text>
        <r>
          <rPr>
            <b/>
            <sz val="9"/>
            <color indexed="81"/>
            <rFont val="Tahoma"/>
            <family val="2"/>
          </rPr>
          <t>Administrator:</t>
        </r>
        <r>
          <rPr>
            <sz val="9"/>
            <color indexed="81"/>
            <rFont val="Tahoma"/>
            <family val="2"/>
          </rPr>
          <t xml:space="preserve">
Ka Yin or Ka Nyin</t>
        </r>
      </text>
    </comment>
    <comment ref="N100" authorId="1" shapeId="0" xr:uid="{1A5B439F-6E02-4FBD-8B4F-9EA82E8F0CB0}">
      <text>
        <r>
          <rPr>
            <b/>
            <sz val="9"/>
            <color indexed="81"/>
            <rFont val="Tahoma"/>
            <family val="2"/>
          </rPr>
          <t>sit.wash.pm:</t>
        </r>
        <r>
          <rPr>
            <sz val="9"/>
            <color indexed="81"/>
            <rFont val="Tahoma"/>
            <family val="2"/>
          </rPr>
          <t xml:space="preserve">
No work days lost because of not receiving travel approval documents.</t>
        </r>
      </text>
    </comment>
    <comment ref="H127" authorId="0" shapeId="0" xr:uid="{EA5820C7-BA20-4FEA-90A6-ACC952EDE365}">
      <text>
        <r>
          <rPr>
            <b/>
            <sz val="9"/>
            <color indexed="81"/>
            <rFont val="Tahoma"/>
            <family val="2"/>
          </rPr>
          <t>Administrator:</t>
        </r>
        <r>
          <rPr>
            <sz val="9"/>
            <color indexed="81"/>
            <rFont val="Tahoma"/>
            <family val="2"/>
          </rPr>
          <t xml:space="preserve">
Taw Tan or Taw Kan??</t>
        </r>
      </text>
    </comment>
    <comment ref="AH150" authorId="2" shapeId="0" xr:uid="{C0FF26E0-4197-4E68-8DF4-7B9AACE17080}">
      <text>
        <r>
          <rPr>
            <b/>
            <sz val="9"/>
            <color indexed="81"/>
            <rFont val="Tahoma"/>
            <family val="2"/>
          </rPr>
          <t>MEAL Activity Manager:</t>
        </r>
        <r>
          <rPr>
            <sz val="9"/>
            <color indexed="81"/>
            <rFont val="Tahoma"/>
            <family val="2"/>
          </rPr>
          <t xml:space="preserve">
Students are included in # of boys. There is no separate data available for school in this Quarter. This segregation can be done in the next Quarter</t>
        </r>
      </text>
    </comment>
    <comment ref="AI150" authorId="2" shapeId="0" xr:uid="{747659E8-DB5F-4C3F-A436-25C8FBDE6BA2}">
      <text>
        <r>
          <rPr>
            <b/>
            <sz val="9"/>
            <color indexed="81"/>
            <rFont val="Tahoma"/>
            <family val="2"/>
          </rPr>
          <t>MEAL Activity Manager:</t>
        </r>
        <r>
          <rPr>
            <sz val="9"/>
            <color indexed="81"/>
            <rFont val="Tahoma"/>
            <family val="2"/>
          </rPr>
          <t xml:space="preserve">
Same comment as # of students (boys)</t>
        </r>
      </text>
    </comment>
    <comment ref="AO150" authorId="2" shapeId="0" xr:uid="{17E93348-D75E-48B3-A656-8E290CB7DFA8}">
      <text>
        <r>
          <rPr>
            <b/>
            <sz val="9"/>
            <color indexed="81"/>
            <rFont val="Tahoma"/>
            <family val="2"/>
          </rPr>
          <t>MEAL Activity Manager:</t>
        </r>
        <r>
          <rPr>
            <sz val="9"/>
            <color indexed="81"/>
            <rFont val="Tahoma"/>
            <family val="2"/>
          </rPr>
          <t xml:space="preserve">
From June-2019 HK PDM. The information is about informing for the HK distribution.</t>
        </r>
      </text>
    </comment>
    <comment ref="AO596" authorId="2" shapeId="0" xr:uid="{4A86589D-0BB0-4BE8-953A-52270D5A2B64}">
      <text>
        <r>
          <rPr>
            <b/>
            <sz val="9"/>
            <color indexed="81"/>
            <rFont val="Tahoma"/>
            <family val="2"/>
          </rPr>
          <t>MEAL Activity Manager:</t>
        </r>
        <r>
          <rPr>
            <sz val="9"/>
            <color indexed="81"/>
            <rFont val="Tahoma"/>
            <family val="2"/>
          </rPr>
          <t xml:space="preserve">
This information is from the recent Hygiene Kit PDM. This cannot be applied for the camps although similar information is available because hygiene kit distribution is a major activity in the villages while we provide many different services in the camps.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28" authorId="0" shapeId="0" xr:uid="{CE9A4E03-D83F-4971-A947-C373FCF25A12}">
      <text>
        <r>
          <rPr>
            <b/>
            <sz val="9"/>
            <color indexed="81"/>
            <rFont val="Tahoma"/>
            <family val="2"/>
          </rPr>
          <t>Administrator:</t>
        </r>
        <r>
          <rPr>
            <sz val="9"/>
            <color indexed="81"/>
            <rFont val="Tahoma"/>
            <family val="2"/>
          </rPr>
          <t xml:space="preserve">
+ 18385 (3W)
</t>
        </r>
      </text>
    </comment>
    <comment ref="G29" authorId="0" shapeId="0" xr:uid="{1D86E38B-A52E-4BDA-B085-210C2FD510F7}">
      <text>
        <r>
          <rPr>
            <b/>
            <sz val="9"/>
            <color indexed="81"/>
            <rFont val="Tahoma"/>
            <family val="2"/>
          </rPr>
          <t>Administrator:</t>
        </r>
        <r>
          <rPr>
            <sz val="9"/>
            <color indexed="81"/>
            <rFont val="Tahoma"/>
            <family val="2"/>
          </rPr>
          <t xml:space="preserve">
5500 (3W)</t>
        </r>
      </text>
    </comment>
    <comment ref="G33" authorId="0" shapeId="0" xr:uid="{F3410280-DE39-4100-BFDE-66542AEF9AA4}">
      <text>
        <r>
          <rPr>
            <b/>
            <sz val="9"/>
            <color indexed="81"/>
            <rFont val="Tahoma"/>
            <family val="2"/>
          </rPr>
          <t>Administrator:</t>
        </r>
        <r>
          <rPr>
            <sz val="9"/>
            <color indexed="81"/>
            <rFont val="Tahoma"/>
            <family val="2"/>
          </rPr>
          <t xml:space="preserve">
including UNICEF 44128 HPM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sharedStrings.xml><?xml version="1.0" encoding="utf-8"?>
<sst xmlns="http://schemas.openxmlformats.org/spreadsheetml/2006/main" count="25106" uniqueCount="3223">
  <si>
    <t>V1</t>
  </si>
  <si>
    <t>V2</t>
  </si>
  <si>
    <t>V3</t>
  </si>
  <si>
    <t>V4</t>
  </si>
  <si>
    <t>V5</t>
  </si>
  <si>
    <t>V7</t>
  </si>
  <si>
    <t>V8</t>
  </si>
  <si>
    <t>x1</t>
  </si>
  <si>
    <t>x2</t>
  </si>
  <si>
    <t>x4</t>
  </si>
  <si>
    <t>x5</t>
  </si>
  <si>
    <t>x6</t>
  </si>
  <si>
    <t>x7</t>
  </si>
  <si>
    <t>x8</t>
  </si>
  <si>
    <t>drop down</t>
  </si>
  <si>
    <t>#</t>
  </si>
  <si>
    <t>Text</t>
  </si>
  <si>
    <t>date</t>
  </si>
  <si>
    <t>Reporting Period</t>
  </si>
  <si>
    <t>WASH focal Agency</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</si>
  <si>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</si>
  <si>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</si>
  <si>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</si>
  <si>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</si>
  <si>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</si>
  <si>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</si>
  <si>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</si>
  <si>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</si>
  <si>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</si>
  <si>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</si>
  <si>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</si>
  <si>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</si>
  <si>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</si>
  <si>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</si>
  <si>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</si>
  <si>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</si>
  <si>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</si>
  <si>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</si>
  <si>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</si>
  <si>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</si>
  <si>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</si>
  <si>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</si>
  <si>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</si>
  <si>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</si>
  <si>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</si>
  <si>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</si>
  <si>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</si>
  <si>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</si>
  <si>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</si>
  <si>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</si>
  <si>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</si>
  <si>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</si>
  <si>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 Work days (approx) lost in this site due to access restrictions</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</si>
  <si>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</si>
  <si>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</si>
  <si>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</si>
  <si>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</si>
  <si>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</si>
  <si>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</si>
  <si>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</si>
  <si>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</si>
  <si>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</si>
  <si>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</si>
  <si>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</si>
  <si>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</si>
  <si>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</si>
  <si>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</si>
  <si>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</si>
  <si>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</si>
  <si>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</si>
  <si>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</si>
  <si>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</si>
  <si>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</si>
  <si>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</si>
  <si>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HRP1</t>
  </si>
  <si>
    <t>Number of people with access to functional sanitation facilities</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</si>
  <si>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</si>
  <si>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</si>
  <si>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</si>
  <si>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</si>
  <si>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</si>
  <si>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</si>
  <si>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</si>
  <si>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</si>
  <si>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</si>
  <si>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</si>
  <si>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</si>
  <si>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</si>
  <si>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</si>
  <si>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</si>
  <si>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</si>
  <si>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</si>
  <si>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</si>
  <si>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</si>
  <si>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</si>
  <si>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</si>
  <si>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</si>
  <si>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</si>
  <si>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</si>
  <si>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</si>
  <si>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</si>
  <si>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</si>
  <si>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</si>
  <si>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</si>
  <si>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</si>
  <si>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</si>
  <si>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</si>
  <si>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</si>
  <si>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</si>
  <si>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</si>
  <si>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</si>
  <si>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</si>
  <si>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V14</t>
  </si>
  <si>
    <t>V15</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</si>
  <si>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</si>
  <si>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</si>
  <si>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</si>
  <si>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</si>
  <si>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</si>
  <si>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</si>
  <si>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t># Potential required new water points</t>
  </si>
  <si>
    <t>Total required water points</t>
  </si>
  <si>
    <t># potential required new latrines</t>
  </si>
  <si>
    <t>Total required Latrines</t>
  </si>
  <si>
    <t>Hygiene Coverage %</t>
  </si>
  <si>
    <t>%people reached by regular dedicated hygiene promotion/behavior change activities</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</si>
  <si>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</si>
  <si>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</si>
  <si>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</si>
  <si>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</si>
  <si>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</si>
  <si>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</si>
  <si>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</si>
  <si>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</si>
  <si>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</si>
  <si>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</si>
  <si>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</si>
  <si>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</si>
  <si>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</si>
  <si>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</si>
  <si>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</si>
  <si>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</si>
  <si>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</si>
  <si>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</si>
  <si>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</si>
  <si>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</si>
  <si>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</si>
  <si>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</si>
  <si>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</si>
  <si>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</si>
  <si>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</si>
  <si>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</si>
  <si>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</si>
  <si>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</si>
  <si>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</si>
  <si>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</si>
  <si>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</si>
  <si>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</si>
  <si>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</si>
  <si>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</si>
  <si>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</si>
  <si>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</si>
  <si>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</si>
  <si>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</si>
  <si>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</si>
  <si>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</si>
  <si>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</si>
  <si>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</si>
  <si>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</si>
  <si>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</si>
  <si>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</si>
  <si>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</si>
  <si>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</si>
  <si>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</si>
  <si>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</si>
  <si>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</si>
  <si>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</si>
  <si>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</si>
  <si>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</si>
  <si>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</si>
  <si>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</si>
  <si>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</si>
  <si>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</si>
  <si>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</si>
  <si>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</si>
  <si>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</si>
  <si>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</si>
  <si>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</si>
  <si>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</si>
  <si>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</si>
  <si>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</si>
  <si>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</si>
  <si>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</si>
  <si>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</si>
  <si>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</si>
  <si>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</si>
  <si>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</si>
  <si>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</si>
  <si>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</si>
  <si>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</si>
  <si>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</si>
  <si>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</si>
  <si>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</si>
  <si>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</si>
  <si>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</si>
  <si>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</si>
  <si>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</si>
  <si>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</si>
  <si>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</si>
  <si>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</si>
  <si>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</si>
  <si>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</si>
  <si>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</si>
  <si>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</si>
  <si>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</si>
  <si>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</si>
  <si>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</si>
  <si>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</si>
  <si>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</si>
  <si>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</si>
  <si>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</si>
  <si>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</si>
  <si>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</si>
  <si>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</si>
  <si>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</si>
  <si>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</si>
  <si>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</si>
  <si>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</si>
  <si>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</si>
  <si>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</si>
  <si>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</si>
  <si>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</si>
  <si>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</si>
  <si>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</si>
  <si>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</si>
  <si>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</si>
  <si>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</si>
  <si>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</si>
  <si>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</si>
  <si>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</si>
  <si>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</si>
  <si>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</si>
  <si>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</si>
  <si>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</si>
  <si>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</si>
  <si>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</si>
  <si>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</si>
  <si>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</si>
  <si>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</si>
  <si>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</si>
  <si>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</si>
  <si>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</si>
  <si>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</si>
  <si>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</si>
  <si>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</si>
  <si>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</si>
  <si>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</si>
  <si>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</si>
  <si>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</si>
  <si>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</si>
  <si>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</si>
  <si>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</si>
  <si>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</si>
  <si>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</si>
  <si>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</si>
  <si>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</si>
  <si>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</si>
  <si>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</si>
  <si>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</si>
  <si>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</si>
  <si>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</si>
  <si>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</si>
  <si>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</si>
  <si>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</si>
  <si>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</si>
  <si>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</si>
  <si>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</si>
  <si>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</si>
  <si>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</si>
  <si>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</si>
  <si>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</si>
  <si>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</si>
  <si>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</si>
  <si>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</si>
  <si>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</si>
  <si>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</si>
  <si>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</si>
  <si>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</si>
  <si>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</si>
  <si>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</si>
  <si>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</si>
  <si>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</si>
  <si>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</si>
  <si>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</si>
  <si>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</si>
  <si>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</si>
  <si>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</si>
  <si>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</si>
  <si>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</si>
  <si>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</si>
  <si>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</si>
  <si>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</si>
  <si>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</si>
  <si>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</si>
  <si>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</si>
  <si>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</si>
  <si>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</si>
  <si>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</si>
  <si>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</si>
  <si>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</si>
  <si>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</si>
  <si>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</si>
  <si>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</si>
  <si>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</si>
  <si>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</si>
  <si>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</si>
  <si>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</si>
  <si>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</si>
  <si>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</si>
  <si>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</si>
  <si>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</si>
  <si>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</si>
  <si>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</si>
  <si>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</si>
  <si>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</si>
  <si>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</si>
  <si>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</si>
  <si>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</si>
  <si>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</si>
  <si>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</si>
  <si>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</si>
  <si>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</si>
  <si>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</si>
  <si>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</si>
  <si>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</si>
  <si>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</si>
  <si>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</si>
  <si>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</si>
  <si>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</si>
  <si>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</si>
  <si>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</si>
  <si>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</si>
  <si>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</si>
  <si>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</si>
  <si>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</si>
  <si>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</si>
  <si>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</si>
  <si>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</si>
  <si>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</si>
  <si>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</si>
  <si>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</si>
  <si>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</si>
  <si>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</si>
  <si>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</si>
  <si>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</si>
  <si>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</si>
  <si>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</si>
  <si>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</si>
  <si>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</si>
  <si>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</si>
  <si>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</si>
  <si>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</si>
  <si>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</si>
  <si>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</si>
  <si>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</si>
  <si>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</si>
  <si>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</si>
  <si>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</si>
  <si>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</si>
  <si>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</si>
  <si>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</si>
  <si>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</si>
  <si>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</si>
  <si>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</si>
  <si>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</si>
  <si>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</si>
  <si>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</si>
  <si>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</si>
  <si>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</si>
  <si>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</si>
  <si>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</si>
  <si>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</si>
  <si>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</si>
  <si>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</si>
  <si>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</si>
  <si>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</si>
  <si>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</si>
  <si>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</si>
  <si>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</si>
  <si>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</si>
  <si>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</si>
  <si>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</si>
  <si>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</si>
  <si>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</si>
  <si>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</si>
  <si>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</si>
  <si>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</si>
  <si>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</si>
  <si>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</si>
  <si>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</si>
  <si>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</si>
  <si>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</si>
  <si>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</si>
  <si>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</si>
  <si>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</si>
  <si>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</si>
  <si>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</si>
  <si>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</si>
  <si>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</si>
  <si>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</si>
  <si>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</si>
  <si>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</si>
  <si>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</si>
  <si>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</si>
  <si>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</si>
  <si>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</si>
  <si>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</si>
  <si>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</si>
  <si>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</si>
  <si>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</si>
  <si>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</si>
  <si>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</si>
  <si>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</si>
  <si>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</si>
  <si>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</si>
  <si>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</si>
  <si>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</si>
  <si>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</si>
  <si>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</si>
  <si>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</si>
  <si>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</si>
  <si>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</si>
  <si>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</si>
  <si>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</si>
  <si>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</si>
  <si>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</si>
  <si>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</si>
  <si>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</si>
  <si>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</si>
  <si>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</si>
  <si>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</si>
  <si>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</si>
  <si>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</si>
  <si>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</si>
  <si>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</si>
  <si>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</si>
  <si>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</si>
  <si>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</si>
  <si>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</si>
  <si>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</si>
  <si>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</si>
  <si>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</si>
  <si>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</si>
  <si>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</si>
  <si>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</si>
  <si>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</si>
  <si>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</si>
  <si>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</si>
  <si>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</si>
  <si>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</si>
  <si>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</si>
  <si>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</si>
  <si>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</si>
  <si>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</si>
  <si>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</si>
  <si>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</si>
  <si>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</si>
  <si>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</si>
  <si>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</si>
  <si>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</si>
  <si>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</si>
  <si>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</si>
  <si>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</si>
  <si>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</si>
  <si>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</si>
  <si>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</si>
  <si>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</si>
  <si>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</si>
  <si>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</si>
  <si>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</si>
  <si>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</si>
  <si>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</si>
  <si>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</si>
  <si>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</si>
  <si>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</si>
  <si>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</si>
  <si>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</si>
  <si>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</si>
  <si>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</si>
  <si>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</si>
  <si>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</si>
  <si>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</si>
  <si>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</si>
  <si>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</si>
  <si>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</si>
  <si>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</si>
  <si>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</si>
  <si>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</si>
  <si>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</si>
  <si>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</si>
  <si>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</si>
  <si>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</si>
  <si>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</si>
  <si>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</si>
  <si>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</si>
  <si>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</si>
  <si>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</si>
  <si>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</si>
  <si>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</si>
  <si>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</si>
  <si>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</si>
  <si>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</si>
  <si>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</si>
  <si>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</si>
  <si>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</si>
  <si>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</si>
  <si>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</si>
  <si>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</si>
  <si>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</si>
  <si>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</si>
  <si>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</si>
  <si>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</si>
  <si>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</si>
  <si>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</si>
  <si>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</si>
  <si>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</si>
  <si>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</si>
  <si>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</si>
  <si>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</si>
  <si>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</si>
  <si>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</si>
  <si>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</si>
  <si>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</si>
  <si>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</si>
  <si>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</si>
  <si>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</si>
  <si>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</si>
  <si>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</si>
  <si>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</si>
  <si>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</si>
  <si>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</si>
  <si>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</si>
  <si>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</si>
  <si>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</si>
  <si>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</si>
  <si>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</si>
  <si>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</si>
  <si>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</si>
  <si>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</si>
  <si>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</si>
  <si>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</si>
  <si>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</si>
  <si>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</si>
  <si>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</si>
  <si>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</si>
  <si>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</si>
  <si>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</si>
  <si>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</si>
  <si>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</si>
  <si>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</si>
  <si>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</si>
  <si>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</si>
  <si>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</si>
  <si>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</si>
  <si>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</si>
  <si>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</si>
  <si>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</si>
  <si>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</si>
  <si>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</si>
  <si>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</si>
  <si>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</si>
  <si>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</si>
  <si>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</si>
  <si>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</si>
  <si>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</si>
  <si>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</si>
  <si>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</si>
  <si>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</si>
  <si>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</si>
  <si>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</si>
  <si>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</si>
  <si>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</si>
  <si>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</si>
  <si>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</si>
  <si>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</si>
  <si>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</si>
  <si>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</si>
  <si>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</si>
  <si>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</si>
  <si>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</si>
  <si>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</si>
  <si>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</si>
  <si>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</si>
  <si>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</si>
  <si>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</si>
  <si>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</si>
  <si>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</si>
  <si>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</si>
  <si>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</si>
  <si>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</si>
  <si>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</si>
  <si>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</si>
  <si>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</si>
  <si>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</si>
  <si>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</si>
  <si>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</si>
  <si>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</si>
  <si>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</si>
  <si>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</si>
  <si>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</si>
  <si>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</si>
  <si>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</si>
  <si>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</si>
  <si>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</si>
  <si>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</si>
  <si>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</si>
  <si>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</si>
  <si>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</si>
  <si>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</si>
  <si>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</si>
  <si>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</si>
  <si>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</si>
  <si>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</si>
  <si>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</si>
  <si>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</si>
  <si>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</si>
  <si>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</si>
  <si>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</si>
  <si>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</si>
  <si>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</si>
  <si>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</si>
  <si>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</si>
  <si>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</si>
  <si>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</si>
  <si>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</si>
  <si>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</si>
  <si>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</si>
  <si>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</si>
  <si>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</si>
  <si>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</si>
  <si>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</si>
  <si>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</si>
  <si>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</si>
  <si>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</si>
  <si>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</si>
  <si>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</si>
  <si>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</si>
  <si>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</si>
  <si>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</si>
  <si>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</si>
  <si>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</si>
  <si>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</si>
  <si>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</si>
  <si>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</si>
  <si>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</si>
  <si>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</si>
  <si>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</si>
  <si>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</si>
  <si>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</si>
  <si>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</si>
  <si>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</si>
  <si>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</si>
  <si>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</si>
  <si>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</si>
  <si>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</si>
  <si>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</si>
  <si>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</si>
  <si>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</si>
  <si>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</si>
  <si>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</si>
  <si>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</si>
  <si>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</si>
  <si>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</si>
  <si>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</si>
  <si>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</si>
  <si>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</si>
  <si>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</si>
  <si>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</si>
  <si>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</si>
  <si>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</si>
  <si>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</si>
  <si>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</si>
  <si>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</si>
  <si>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</si>
  <si>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</si>
  <si>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</si>
  <si>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</si>
  <si>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</si>
  <si>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</si>
  <si>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</si>
  <si>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</si>
  <si>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</si>
  <si>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</si>
  <si>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</si>
  <si>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</si>
  <si>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</si>
  <si>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</si>
  <si>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</si>
  <si>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</si>
  <si>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</si>
  <si>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</si>
  <si>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</si>
  <si>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</si>
  <si>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</si>
  <si>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</si>
  <si>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</si>
  <si>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</si>
  <si>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</si>
  <si>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</si>
  <si>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</si>
  <si>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</si>
  <si>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</si>
  <si>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</si>
  <si>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</si>
  <si>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</si>
  <si>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</si>
  <si>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</si>
  <si>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</si>
  <si>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</si>
  <si>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</si>
  <si>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</si>
  <si>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</si>
  <si>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</si>
  <si>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</si>
  <si>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</si>
  <si>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</si>
  <si>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</si>
  <si>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</si>
  <si>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</si>
  <si>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</si>
  <si>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</si>
  <si>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</si>
  <si>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</si>
  <si>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</si>
  <si>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</si>
  <si>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</si>
  <si>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</si>
  <si>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</si>
  <si>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</si>
  <si>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</si>
  <si>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</si>
  <si>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</si>
  <si>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</si>
  <si>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</si>
  <si>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</si>
  <si>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</si>
  <si>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</si>
  <si>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</si>
  <si>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</si>
  <si>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</si>
  <si>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</si>
  <si>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</si>
  <si>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</si>
  <si>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</si>
  <si>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</si>
  <si>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</si>
  <si>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</si>
  <si>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</si>
  <si>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</si>
  <si>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</si>
  <si>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</si>
  <si>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</si>
  <si>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</si>
  <si>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</si>
  <si>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</si>
  <si>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</si>
  <si>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</si>
  <si>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</si>
  <si>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</si>
  <si>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</si>
  <si>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</si>
  <si>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</si>
  <si>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</si>
  <si>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</si>
  <si>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</si>
  <si>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</si>
  <si>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</si>
  <si>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</si>
  <si>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</si>
  <si>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</si>
  <si>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</si>
  <si>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</si>
  <si>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</si>
  <si>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</si>
  <si>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</si>
  <si>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</si>
  <si>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</si>
  <si>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</si>
  <si>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</si>
  <si>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</si>
  <si>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</si>
  <si>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</si>
  <si>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</si>
  <si>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</si>
  <si>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</si>
  <si>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</si>
  <si>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</si>
  <si>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</si>
  <si>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</si>
  <si>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</si>
  <si>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</si>
  <si>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</si>
  <si>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</si>
  <si>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</si>
  <si>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</si>
  <si>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</si>
  <si>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</si>
  <si>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</si>
  <si>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</si>
  <si>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</si>
  <si>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</si>
  <si>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</si>
  <si>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</si>
  <si>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</si>
  <si>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</si>
  <si>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</si>
  <si>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</si>
  <si>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</si>
  <si>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</si>
  <si>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</si>
  <si>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</si>
  <si>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</si>
  <si>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</si>
  <si>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</si>
  <si>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</si>
  <si>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</si>
  <si>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</si>
  <si>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</si>
  <si>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</si>
  <si>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</si>
  <si>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</si>
  <si>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</si>
  <si>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</si>
  <si>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</si>
  <si>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</si>
  <si>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</si>
  <si>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</si>
  <si>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</si>
  <si>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</si>
  <si>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</si>
  <si>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</si>
  <si>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</si>
  <si>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</si>
  <si>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</si>
  <si>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</si>
  <si>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</si>
  <si>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</si>
  <si>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</si>
  <si>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</si>
  <si>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</si>
  <si>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</si>
  <si>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</si>
  <si>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</si>
  <si>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</si>
  <si>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</si>
  <si>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</si>
  <si>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</si>
  <si>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</si>
  <si>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</si>
  <si>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</si>
  <si>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</si>
  <si>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</si>
  <si>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</si>
  <si>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</si>
  <si>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</si>
  <si>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</si>
  <si>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</si>
  <si>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</si>
  <si>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</si>
  <si>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</si>
  <si>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</si>
  <si>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</si>
  <si>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</si>
  <si>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</si>
  <si>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</si>
  <si>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</si>
  <si>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</si>
  <si>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</si>
  <si>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</si>
  <si>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</si>
  <si>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</si>
  <si>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</si>
  <si>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</si>
  <si>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</si>
  <si>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</si>
  <si>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</si>
  <si>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</si>
  <si>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</si>
  <si>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</si>
  <si>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</si>
  <si>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</si>
  <si>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</si>
  <si>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</si>
  <si>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</si>
  <si>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</si>
  <si>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</si>
  <si>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</si>
  <si>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</si>
  <si>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</si>
  <si>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</si>
  <si>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</si>
  <si>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</si>
  <si>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</si>
  <si>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</si>
  <si>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</si>
  <si>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</si>
  <si>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</si>
  <si>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</si>
  <si>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</si>
  <si>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</si>
  <si>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</si>
  <si>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</si>
  <si>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</si>
  <si>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</si>
  <si>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</si>
  <si>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</si>
  <si>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</si>
  <si>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</si>
  <si>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</si>
  <si>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</si>
  <si>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</si>
  <si>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</si>
  <si>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</si>
  <si>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</si>
  <si>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</si>
  <si>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</si>
  <si>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</si>
  <si>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</si>
  <si>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</si>
  <si>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</si>
  <si>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</si>
  <si>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</si>
  <si>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</si>
  <si>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</si>
  <si>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</si>
  <si>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</si>
  <si>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</si>
  <si>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</si>
  <si>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</si>
  <si>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</si>
  <si>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</si>
  <si>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</si>
  <si>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</si>
  <si>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</si>
  <si>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</si>
  <si>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</si>
  <si>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</si>
  <si>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</si>
  <si>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</si>
  <si>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</si>
  <si>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</si>
  <si>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</si>
  <si>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</si>
  <si>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</si>
  <si>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</si>
  <si>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</si>
  <si>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</si>
  <si>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</si>
  <si>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</si>
  <si>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</si>
  <si>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</si>
  <si>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</si>
  <si>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</si>
  <si>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</si>
  <si>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</si>
  <si>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</si>
  <si>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</si>
  <si>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</si>
  <si>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</si>
  <si>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</si>
  <si>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</si>
  <si>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</si>
  <si>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</si>
  <si>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</si>
  <si>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</si>
  <si>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</si>
  <si>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</si>
  <si>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</si>
  <si>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</si>
  <si>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</si>
  <si>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</si>
  <si>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</si>
  <si>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</si>
  <si>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</si>
  <si>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</si>
  <si>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</si>
  <si>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</si>
  <si>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</si>
  <si>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</si>
  <si>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</si>
  <si>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</si>
  <si>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</si>
  <si>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</si>
  <si>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</si>
  <si>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</si>
  <si>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</si>
  <si>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</si>
  <si>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</si>
  <si>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</si>
  <si>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</si>
  <si>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</si>
  <si>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</si>
  <si>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</si>
  <si>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</si>
  <si>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</si>
  <si>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</si>
  <si>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</si>
  <si>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</si>
  <si>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</si>
  <si>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</si>
  <si>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</si>
  <si>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</si>
  <si>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</si>
  <si>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</si>
  <si>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</si>
  <si>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</si>
  <si>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</si>
  <si>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</si>
  <si>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</si>
  <si>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</si>
  <si>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</si>
  <si>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</si>
  <si>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</si>
  <si>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</si>
  <si>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</si>
  <si>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</si>
  <si>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</si>
  <si>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</si>
  <si>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</si>
  <si>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</si>
  <si>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</si>
  <si>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</si>
  <si>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</si>
  <si>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</si>
  <si>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</si>
  <si>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</si>
  <si>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</si>
  <si>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</si>
  <si>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</si>
  <si>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</si>
  <si>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</si>
  <si>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</si>
  <si>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</si>
  <si>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</si>
  <si>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</si>
  <si>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</si>
  <si>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</si>
  <si>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</si>
  <si>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</si>
  <si>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</si>
  <si>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</si>
  <si>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</si>
  <si>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</si>
  <si>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</si>
  <si>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</si>
  <si>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</si>
  <si>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</si>
  <si>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</si>
  <si>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</si>
  <si>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</si>
  <si>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</si>
  <si>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</si>
  <si>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</si>
  <si>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</si>
  <si>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</si>
  <si>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</si>
  <si>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</si>
  <si>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</si>
  <si>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</si>
  <si>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</si>
  <si>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</si>
  <si>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</si>
  <si>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</si>
  <si>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</si>
  <si>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</si>
  <si>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</si>
  <si>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</si>
  <si>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</si>
  <si>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</si>
  <si>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</si>
  <si>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</si>
  <si>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</si>
  <si>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</si>
  <si>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</si>
  <si>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</si>
  <si>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</si>
  <si>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</si>
  <si>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</si>
  <si>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</si>
  <si>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</si>
  <si>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</si>
  <si>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</si>
  <si>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</si>
  <si>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</si>
  <si>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</si>
  <si>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</si>
  <si>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</si>
  <si>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</si>
  <si>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</si>
  <si>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</si>
  <si>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</si>
  <si>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</si>
  <si>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</si>
  <si>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</si>
  <si>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</si>
  <si>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</si>
  <si>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</si>
  <si>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</si>
  <si>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</si>
  <si>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</si>
  <si>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</si>
  <si>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</si>
  <si>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</si>
  <si>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</si>
  <si>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</si>
  <si>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</si>
  <si>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</si>
  <si>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</si>
  <si>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</si>
  <si>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</si>
  <si>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</si>
  <si>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</si>
  <si>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</si>
  <si>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</si>
  <si>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</si>
  <si>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</si>
  <si>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</si>
  <si>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</si>
  <si>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</si>
  <si>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</si>
  <si>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</si>
  <si>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</si>
  <si>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</si>
  <si>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</si>
  <si>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</si>
  <si>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</si>
  <si>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</si>
  <si>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</si>
  <si>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</si>
  <si>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</si>
  <si>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</si>
  <si>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</si>
  <si>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</si>
  <si>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</si>
  <si>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</si>
  <si>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</si>
  <si>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</si>
  <si>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</si>
  <si>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</si>
  <si>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</si>
  <si>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</si>
  <si>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</si>
  <si>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</si>
  <si>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</si>
  <si>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</si>
  <si>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</si>
  <si>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</si>
  <si>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</si>
  <si>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</si>
  <si>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</si>
  <si>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</si>
  <si>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</si>
  <si>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</si>
  <si>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</si>
  <si>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</si>
  <si>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</si>
  <si>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</si>
  <si>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</si>
  <si>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</si>
  <si>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</si>
  <si>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</si>
  <si>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</si>
  <si>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</si>
  <si>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</si>
  <si>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</si>
  <si>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</si>
  <si>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</si>
  <si>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</si>
  <si>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</si>
  <si>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</si>
  <si>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</si>
  <si>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</si>
  <si>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</si>
  <si>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</si>
  <si>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</si>
  <si>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</si>
  <si>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</si>
  <si>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</si>
  <si>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</si>
  <si>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</si>
  <si>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</si>
  <si>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</si>
  <si>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</si>
  <si>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</si>
  <si>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</si>
  <si>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</si>
  <si>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</si>
  <si>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</si>
  <si>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</si>
  <si>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</si>
  <si>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</si>
  <si>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</si>
  <si>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</si>
  <si>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</si>
  <si>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</si>
  <si>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</si>
  <si>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</si>
  <si>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</si>
  <si>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</si>
  <si>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</si>
  <si>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</si>
  <si>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</si>
  <si>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</si>
  <si>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</si>
  <si>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</si>
  <si>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</si>
  <si>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</si>
  <si>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</si>
  <si>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</si>
  <si>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</si>
  <si>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</si>
  <si>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</si>
  <si>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</si>
  <si>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</si>
  <si>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</si>
  <si>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</si>
  <si>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</si>
  <si>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</si>
  <si>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</si>
  <si>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</si>
  <si>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</si>
  <si>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</si>
  <si>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</si>
  <si>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</si>
  <si>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</si>
  <si>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</si>
  <si>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</si>
  <si>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</si>
  <si>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</si>
  <si>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</si>
  <si>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</si>
  <si>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</si>
  <si>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</si>
  <si>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</si>
  <si>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</si>
  <si>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</si>
  <si>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</si>
  <si>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</si>
  <si>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</si>
  <si>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</si>
  <si>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</si>
  <si>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</si>
  <si>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</si>
  <si>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</si>
  <si>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Unicef</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</si>
  <si>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</si>
  <si>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</si>
  <si>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</si>
  <si>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</si>
  <si>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</si>
  <si>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</si>
  <si>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</si>
  <si>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</si>
  <si>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</si>
  <si>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</si>
  <si>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</si>
  <si>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</si>
  <si>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</si>
  <si>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</si>
  <si>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</si>
  <si>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</si>
  <si>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</si>
  <si>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</si>
  <si>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</si>
  <si>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</si>
  <si>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</si>
  <si>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</si>
  <si>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</si>
  <si>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</si>
  <si>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</si>
  <si>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</si>
  <si>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</si>
  <si>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</si>
  <si>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</si>
  <si>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</si>
  <si>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</si>
  <si>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</si>
  <si>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</si>
  <si>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</si>
  <si>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</si>
  <si>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</si>
  <si>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</si>
  <si>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</si>
  <si>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</si>
  <si>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</si>
  <si>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</si>
  <si>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</si>
  <si>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</si>
  <si>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</si>
  <si>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</si>
  <si>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</si>
  <si>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</si>
  <si>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</si>
  <si>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</si>
  <si>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</si>
  <si>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</si>
  <si>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</si>
  <si>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</si>
  <si>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</si>
  <si>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</si>
  <si>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</si>
  <si>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</si>
  <si>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</si>
  <si>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</si>
  <si>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</si>
  <si>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</si>
  <si>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</si>
  <si>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</si>
  <si>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</si>
  <si>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</si>
  <si>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</si>
  <si>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</si>
  <si>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</si>
  <si>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</si>
  <si>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</si>
  <si>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</si>
  <si>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</si>
  <si>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</si>
  <si>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</si>
  <si>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</si>
  <si>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</si>
  <si>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</si>
  <si>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</si>
  <si>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</si>
  <si>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</si>
  <si>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</si>
  <si>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</si>
  <si>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</si>
  <si>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</si>
  <si>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</si>
  <si>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</si>
  <si>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</si>
  <si>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</si>
  <si>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</si>
  <si>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</si>
  <si>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</si>
  <si>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</si>
  <si>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</si>
  <si>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</si>
  <si>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</si>
  <si>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</si>
  <si>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</si>
  <si>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</si>
  <si>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</si>
  <si>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</si>
  <si>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</si>
  <si>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</si>
  <si>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</si>
  <si>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</si>
  <si>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</si>
  <si>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</si>
  <si>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</si>
  <si>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</si>
  <si>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</si>
  <si>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</si>
  <si>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</si>
  <si>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</si>
  <si>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</si>
  <si>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</si>
  <si>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</si>
  <si>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</si>
  <si>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</si>
  <si>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</si>
  <si>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</si>
  <si>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</si>
  <si>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</si>
  <si>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</si>
  <si>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</si>
  <si>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</si>
  <si>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</si>
  <si>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</si>
  <si>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</si>
  <si>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</si>
  <si>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</si>
  <si>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</si>
  <si>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</si>
  <si>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</si>
  <si>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</si>
  <si>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</si>
  <si>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</si>
  <si>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</si>
  <si>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</si>
  <si>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</si>
  <si>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</si>
  <si>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</si>
  <si>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</si>
  <si>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</si>
  <si>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</si>
  <si>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</si>
  <si>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</si>
  <si>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</si>
  <si>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</si>
  <si>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</si>
  <si>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</si>
  <si>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</si>
  <si>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</si>
  <si>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</si>
  <si>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</si>
  <si>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</si>
  <si>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</si>
  <si>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</si>
  <si>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</si>
  <si>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</si>
  <si>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</si>
  <si>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</si>
  <si>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</si>
  <si>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</si>
  <si>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</si>
  <si>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</si>
  <si>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</si>
  <si>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</si>
  <si>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</si>
  <si>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</si>
  <si>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</si>
  <si>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</si>
  <si>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</si>
  <si>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</si>
  <si>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</si>
  <si>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</si>
  <si>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</si>
  <si>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</si>
  <si>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</si>
  <si>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</si>
  <si>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</si>
  <si>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</si>
  <si>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</si>
  <si>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</si>
  <si>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</si>
  <si>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</si>
  <si>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</si>
  <si>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</si>
  <si>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</si>
  <si>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</si>
  <si>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</si>
  <si>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</si>
  <si>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</si>
  <si>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</si>
  <si>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</si>
  <si>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</si>
  <si>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</si>
  <si>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</si>
  <si>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</si>
  <si>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</si>
  <si>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</si>
  <si>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</si>
  <si>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</si>
  <si>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</si>
  <si>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</si>
  <si>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</si>
  <si>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</si>
  <si>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</si>
  <si>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</si>
  <si>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</si>
  <si>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</si>
  <si>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</si>
  <si>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</si>
  <si>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</si>
  <si>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</si>
  <si>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</si>
  <si>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</si>
  <si>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</si>
  <si>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</si>
  <si>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</si>
  <si>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</si>
  <si>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</si>
  <si>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</si>
  <si>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</si>
  <si>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</si>
  <si>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</si>
  <si>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</si>
  <si>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</si>
  <si>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</si>
  <si>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</si>
  <si>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</si>
  <si>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</si>
  <si>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</si>
  <si>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</si>
  <si>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</si>
  <si>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</si>
  <si>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</si>
  <si>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</si>
  <si>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</si>
  <si>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</si>
  <si>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</si>
  <si>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</si>
  <si>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</si>
  <si>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</si>
  <si>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</si>
  <si>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</si>
  <si>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</si>
  <si>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</si>
  <si>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</si>
  <si>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</si>
  <si>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</si>
  <si>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</si>
  <si>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</si>
  <si>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</si>
  <si>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</si>
  <si>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</si>
  <si>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</si>
  <si>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</si>
  <si>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</si>
  <si>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</si>
  <si>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</si>
  <si>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</si>
  <si>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</si>
  <si>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</si>
  <si>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</si>
  <si>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</si>
  <si>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</si>
  <si>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</si>
  <si>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</si>
  <si>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</si>
  <si>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</si>
  <si>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</si>
  <si>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</si>
  <si>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</si>
  <si>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</si>
  <si>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</si>
  <si>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</si>
  <si>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</si>
  <si>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</si>
  <si>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</si>
  <si>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</si>
  <si>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</si>
  <si>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</si>
  <si>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</si>
  <si>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</si>
  <si>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</si>
  <si>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</si>
  <si>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</si>
  <si>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</si>
  <si>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</si>
  <si>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</si>
  <si>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</si>
  <si>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</si>
  <si>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</si>
  <si>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</si>
  <si>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</si>
  <si>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</si>
  <si>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</si>
  <si>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</si>
  <si>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</si>
  <si>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</si>
  <si>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</si>
  <si>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</si>
  <si>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</si>
  <si>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</si>
  <si>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</si>
  <si>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</si>
  <si>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</si>
  <si>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</si>
  <si>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</si>
  <si>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</si>
  <si>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</si>
  <si>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</si>
  <si>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</si>
  <si>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</si>
  <si>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</si>
  <si>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</si>
  <si>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</si>
  <si>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</si>
  <si>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</si>
  <si>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</si>
  <si>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</si>
  <si>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</si>
  <si>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</si>
  <si>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</si>
  <si>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</si>
  <si>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</si>
  <si>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</si>
  <si>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</si>
  <si>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</si>
  <si>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</si>
  <si>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</si>
  <si>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</si>
  <si>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</si>
  <si>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</si>
  <si>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</si>
  <si>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</si>
  <si>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</si>
  <si>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</si>
  <si>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</si>
  <si>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</si>
  <si>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</si>
  <si>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</si>
  <si>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</si>
  <si>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</si>
  <si>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</si>
  <si>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</si>
  <si>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</si>
  <si>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</si>
  <si>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</si>
  <si>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</si>
  <si>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</si>
  <si>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</si>
  <si>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</si>
  <si>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</si>
  <si>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</si>
  <si>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</si>
  <si>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</si>
  <si>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</si>
  <si>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</si>
  <si>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</si>
  <si>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</si>
  <si>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</si>
  <si>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</si>
  <si>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</si>
  <si>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</si>
  <si>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</si>
  <si>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</si>
  <si>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</si>
  <si>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</si>
  <si>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</si>
  <si>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</si>
  <si>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</si>
  <si>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</si>
  <si>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</si>
  <si>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</si>
  <si>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</si>
  <si>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</si>
  <si>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</si>
  <si>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%Equitable and continuous access to sufficient quantity of safe drinking water</t>
  </si>
  <si>
    <t>#Water points coverage</t>
  </si>
  <si>
    <t>#Potential required new water points</t>
  </si>
  <si>
    <t>Hygiene Coverage%</t>
  </si>
  <si>
    <t>Hygiene Gap%</t>
  </si>
  <si>
    <t>%people reached by regular dedicated hygiene promotion</t>
  </si>
  <si>
    <t>Standard amount of Soap and sanitary pad</t>
  </si>
  <si>
    <t>#People access to unimproved water sources</t>
  </si>
  <si>
    <t>Row Labels</t>
  </si>
  <si>
    <t>(Multiple Items)</t>
  </si>
  <si>
    <t>Grand Total</t>
  </si>
  <si>
    <t>Indicators</t>
  </si>
  <si>
    <t>State/Region</t>
  </si>
  <si>
    <t xml:space="preserve"> In Need</t>
  </si>
  <si>
    <t>Male 
(est 45%)</t>
  </si>
  <si>
    <t>Female 
(est 55%)</t>
  </si>
  <si>
    <t xml:space="preserve"> Children (&lt;18 yrs)
(est 35%)</t>
  </si>
  <si>
    <t xml:space="preserve"> Adult (18-59 yrs)
(est 40%)</t>
  </si>
  <si>
    <t xml:space="preserve"> Elderly (&gt;59 yrs)
(est 25%)</t>
  </si>
  <si>
    <t>Coverage</t>
  </si>
  <si>
    <t>Gap</t>
  </si>
  <si>
    <t>Number of people with equitable and safe access to sufficient quantity of drinking water</t>
  </si>
  <si>
    <t>Number of people with equitable and safe access to sufficient quantity of domestic water</t>
  </si>
  <si>
    <t>Number of people who received regular supply of hygiene items</t>
  </si>
  <si>
    <t>Number of people with access to continuous sanitation services</t>
  </si>
  <si>
    <t>Robert -Middle school</t>
  </si>
  <si>
    <t>Target</t>
  </si>
  <si>
    <t>SCI, ADRA/CANADA</t>
  </si>
  <si>
    <t>Total Population reached</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</si>
  <si>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</si>
  <si>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</si>
  <si>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</si>
  <si>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</si>
  <si>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</si>
  <si>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</si>
  <si>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</si>
  <si>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</si>
  <si>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</si>
  <si>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</si>
  <si>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</si>
  <si>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</si>
  <si>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</si>
  <si>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</si>
  <si>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</si>
  <si>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</si>
  <si>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</si>
  <si>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</si>
  <si>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</si>
  <si>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</si>
  <si>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</si>
  <si>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</si>
  <si>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</si>
  <si>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</si>
  <si>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</si>
  <si>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</si>
  <si>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</si>
  <si>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</si>
  <si>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</si>
  <si>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</si>
  <si>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</si>
  <si>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</si>
  <si>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</si>
  <si>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</si>
  <si>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</si>
  <si>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</si>
  <si>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</si>
  <si>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</si>
  <si>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</si>
  <si>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</si>
  <si>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</si>
  <si>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</si>
  <si>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</si>
  <si>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</si>
  <si>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</si>
  <si>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</si>
  <si>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</si>
  <si>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</si>
  <si>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</si>
  <si>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</si>
  <si>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</si>
  <si>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</si>
  <si>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</si>
  <si>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</si>
  <si>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</si>
  <si>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</si>
  <si>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</si>
  <si>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</si>
  <si>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</si>
  <si>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</si>
  <si>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</si>
  <si>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</si>
  <si>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</si>
  <si>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</si>
  <si>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</si>
  <si>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</si>
  <si>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</si>
  <si>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</si>
  <si>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</si>
  <si>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</si>
  <si>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</si>
  <si>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</si>
  <si>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</si>
  <si>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</si>
  <si>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</si>
  <si>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</si>
  <si>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</si>
  <si>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</si>
  <si>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</si>
  <si>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</si>
  <si>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</si>
  <si>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</si>
  <si>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</si>
  <si>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</si>
  <si>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</si>
  <si>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</si>
  <si>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</si>
  <si>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</si>
  <si>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</si>
  <si>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</si>
  <si>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</si>
  <si>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</si>
  <si>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</si>
  <si>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</si>
  <si>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</si>
  <si>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</si>
  <si>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</si>
  <si>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</si>
  <si>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</si>
  <si>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</si>
  <si>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</si>
  <si>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</si>
  <si>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</si>
  <si>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</si>
  <si>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</si>
  <si>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</si>
  <si>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</si>
  <si>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</si>
  <si>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</si>
  <si>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</si>
  <si>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</si>
  <si>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</si>
  <si>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</si>
  <si>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</si>
  <si>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</si>
  <si>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</si>
  <si>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</si>
  <si>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</si>
  <si>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</si>
  <si>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</si>
  <si>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</si>
  <si>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</si>
  <si>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</si>
  <si>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</si>
  <si>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</si>
  <si>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</si>
  <si>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</si>
  <si>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</si>
  <si>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</si>
  <si>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</si>
  <si>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</si>
  <si>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</si>
  <si>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</si>
  <si>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</si>
  <si>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</si>
  <si>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</si>
  <si>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</si>
  <si>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</si>
  <si>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</si>
  <si>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</si>
  <si>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</si>
  <si>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</si>
  <si>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</si>
  <si>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</si>
  <si>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</si>
  <si>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</si>
  <si>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</si>
  <si>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</si>
  <si>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</si>
  <si>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</si>
  <si>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</si>
  <si>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</si>
  <si>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</si>
  <si>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</si>
  <si>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</si>
  <si>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</si>
  <si>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</si>
  <si>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</si>
  <si>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</si>
  <si>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</si>
  <si>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</si>
  <si>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</si>
  <si>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</si>
  <si>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</si>
  <si>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</si>
  <si>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</si>
  <si>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</si>
  <si>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</si>
  <si>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</si>
  <si>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</si>
  <si>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</si>
  <si>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</si>
  <si>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</si>
  <si>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</si>
  <si>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</si>
  <si>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</si>
  <si>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</si>
  <si>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</si>
  <si>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</si>
  <si>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</si>
  <si>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</si>
  <si>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</si>
  <si>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</si>
  <si>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</si>
  <si>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</si>
  <si>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</si>
  <si>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</si>
  <si>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</si>
  <si>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</si>
  <si>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</si>
  <si>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</si>
  <si>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</si>
  <si>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</si>
  <si>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</si>
  <si>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</si>
  <si>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</si>
  <si>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</si>
  <si>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</si>
  <si>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</si>
  <si>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</si>
  <si>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</si>
  <si>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</si>
  <si>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</si>
  <si>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</si>
  <si>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</si>
  <si>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</si>
  <si>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</si>
  <si>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</si>
  <si>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</si>
  <si>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</si>
  <si>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</si>
  <si>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</si>
  <si>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</si>
  <si>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</si>
  <si>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</si>
  <si>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</si>
  <si>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</si>
  <si>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</si>
  <si>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</si>
  <si>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</si>
  <si>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</si>
  <si>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</si>
  <si>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</si>
  <si>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</si>
  <si>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</si>
  <si>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</si>
  <si>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</si>
  <si>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</si>
  <si>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</si>
  <si>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</si>
  <si>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</si>
  <si>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</si>
  <si>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</si>
  <si>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Assume 5 people per hh. 100 hh per Hygiene promoters. So, 500 people per hygiene promotor</t>
  </si>
  <si>
    <t>(All)</t>
  </si>
  <si>
    <t>Gap%</t>
  </si>
  <si>
    <t>Column Labels</t>
  </si>
  <si>
    <t>Values</t>
  </si>
  <si>
    <t>Access to unimproved water points</t>
  </si>
  <si>
    <t xml:space="preserve">PoP </t>
  </si>
  <si>
    <t>none</t>
  </si>
  <si>
    <t>Coverage%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</si>
  <si>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</si>
  <si>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</si>
  <si>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</si>
  <si>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</si>
  <si>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</si>
  <si>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</si>
  <si>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</si>
  <si>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</si>
  <si>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</si>
  <si>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</si>
  <si>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</si>
  <si>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</si>
  <si>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</si>
  <si>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</si>
  <si>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</si>
  <si>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</si>
  <si>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</si>
  <si>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SCI, Metta</t>
  </si>
  <si>
    <t xml:space="preserve"> Reached by Sex</t>
  </si>
  <si>
    <t xml:space="preserve">  Reached by Age</t>
  </si>
  <si>
    <t xml:space="preserve">Partners </t>
  </si>
  <si>
    <t xml:space="preserve"> % 
Water Gap</t>
  </si>
  <si>
    <t xml:space="preserve"> %
 Sanitation Gap</t>
  </si>
  <si>
    <t>%  
Hygiene Gap</t>
  </si>
  <si>
    <t>KBC, Metta</t>
  </si>
  <si>
    <t># latrines (target)</t>
  </si>
  <si>
    <t># latrines desludged</t>
  </si>
  <si>
    <t># in villages (6:1)</t>
  </si>
  <si>
    <t>HRP target</t>
  </si>
  <si>
    <t>HHs</t>
  </si>
  <si>
    <t>Pops</t>
  </si>
  <si>
    <t>% WATER GAP</t>
  </si>
  <si>
    <t>% LATRINE GAP</t>
  </si>
  <si>
    <t>% HYGIENE GAP</t>
  </si>
  <si>
    <t>WinE</t>
  </si>
  <si>
    <t>GAP</t>
  </si>
  <si>
    <t>%equitable and continuous access to sufficient quantity of safe drinking and domestic water's GAP</t>
  </si>
  <si>
    <t>% of Latrine Gap</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</si>
  <si>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</si>
  <si>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</si>
  <si>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</si>
  <si>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</si>
  <si>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</si>
  <si>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</si>
  <si>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</si>
  <si>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</si>
  <si>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</si>
  <si>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</si>
  <si>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</si>
  <si>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</si>
  <si>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</si>
  <si>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</si>
  <si>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</si>
  <si>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</si>
  <si>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</si>
  <si>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</si>
  <si>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</si>
  <si>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</si>
  <si>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</si>
  <si>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</si>
  <si>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</si>
  <si>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</si>
  <si>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</si>
  <si>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</si>
  <si>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</si>
  <si>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</si>
  <si>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</si>
  <si>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</si>
  <si>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</si>
  <si>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</si>
  <si>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</si>
  <si>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</si>
  <si>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</si>
  <si>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</si>
  <si>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</si>
  <si>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</si>
  <si>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</si>
  <si>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</si>
  <si>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</si>
  <si>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</si>
  <si>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</si>
  <si>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2018_Q2</t>
  </si>
  <si>
    <t>V39</t>
  </si>
  <si>
    <t>V40</t>
  </si>
  <si>
    <t>စခန္းအတြင္း အဖြဲ႕အစည္းမွ အခေၾကးေငြျဖင့္ခန္႔ထားေသာ (က်ြမ္းက်င္) WASH ၀န္ထမ္း အေရအတြက္</t>
  </si>
  <si>
    <t># Water points in TLS</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</si>
  <si>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</si>
  <si>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</si>
  <si>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</si>
  <si>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</si>
  <si>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</si>
  <si>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</si>
  <si>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</si>
  <si>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</si>
  <si>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</si>
  <si>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</si>
  <si>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</si>
  <si>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</si>
  <si>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</si>
  <si>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</si>
  <si>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</si>
  <si>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</si>
  <si>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</si>
  <si>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</si>
  <si>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</si>
  <si>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</si>
  <si>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</si>
  <si>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National</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</si>
  <si>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</si>
  <si>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</si>
  <si>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</si>
  <si>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</si>
  <si>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</si>
  <si>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</si>
  <si>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</si>
  <si>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</si>
  <si>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</si>
  <si>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</si>
  <si>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</si>
  <si>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</si>
  <si>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</si>
  <si>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</si>
  <si>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</si>
  <si>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</si>
  <si>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</si>
  <si>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</si>
  <si>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</si>
  <si>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</si>
  <si>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</si>
  <si>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</si>
  <si>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</si>
  <si>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</si>
  <si>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</si>
  <si>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</si>
  <si>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</si>
  <si>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</si>
  <si>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Unimproved water source</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</si>
  <si>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</si>
  <si>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</si>
  <si>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</si>
  <si>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</si>
  <si>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</si>
  <si>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</si>
  <si>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</si>
  <si>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</si>
  <si>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</si>
  <si>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</si>
  <si>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</si>
  <si>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</si>
  <si>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</si>
  <si>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</si>
  <si>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</si>
  <si>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</si>
  <si>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</si>
  <si>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</si>
  <si>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</si>
  <si>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</si>
  <si>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</si>
  <si>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</si>
  <si>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</si>
  <si>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</si>
  <si>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</si>
  <si>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</si>
  <si>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</si>
  <si>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</si>
  <si>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</si>
  <si>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</si>
  <si>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</si>
  <si>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</si>
  <si>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</si>
  <si>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</si>
  <si>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</si>
  <si>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</si>
  <si>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</si>
  <si>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</si>
  <si>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</si>
  <si>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</si>
  <si>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</si>
  <si>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</si>
  <si>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</si>
  <si>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</si>
  <si>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</si>
  <si>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</si>
  <si>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</si>
  <si>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</si>
  <si>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</si>
  <si>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</si>
  <si>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</si>
  <si>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</si>
  <si>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</si>
  <si>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</si>
  <si>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</si>
  <si>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</si>
  <si>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</si>
  <si>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</si>
  <si>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</si>
  <si>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</si>
  <si>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</si>
  <si>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</si>
  <si>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</si>
  <si>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</si>
  <si>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</si>
  <si>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</si>
  <si>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</si>
  <si>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</si>
  <si>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</si>
  <si>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</si>
  <si>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</si>
  <si>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</si>
  <si>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</si>
  <si>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</si>
  <si>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</si>
  <si>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</si>
  <si>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KBC, Metta, SI</t>
  </si>
  <si>
    <t>KBC, KMSS, Shalom</t>
  </si>
  <si>
    <t>KBC, KMSS</t>
  </si>
  <si>
    <t>KBC, KMSS, Metta, Shalom</t>
  </si>
  <si>
    <t>Malteser, MHDO</t>
  </si>
  <si>
    <t>only camp</t>
  </si>
  <si>
    <t>only village</t>
  </si>
  <si>
    <t>(in active villages)</t>
  </si>
  <si>
    <t>Gap in active villages/ Township</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</si>
  <si>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</si>
  <si>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</si>
  <si>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</si>
  <si>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</si>
  <si>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</si>
  <si>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</si>
  <si>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</si>
  <si>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</si>
  <si>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</si>
  <si>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</si>
  <si>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</si>
  <si>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</si>
  <si>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</si>
  <si>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</si>
  <si>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</si>
  <si>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</si>
  <si>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</si>
  <si>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</si>
  <si>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</si>
  <si>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</si>
  <si>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</si>
  <si>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</si>
  <si>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</si>
  <si>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</si>
  <si>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</si>
  <si>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</si>
  <si>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</si>
  <si>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</si>
  <si>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</si>
  <si>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</si>
  <si>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</si>
  <si>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</si>
  <si>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</si>
  <si>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</si>
  <si>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</si>
  <si>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</si>
  <si>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</si>
  <si>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</si>
  <si>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</si>
  <si>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</si>
  <si>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</si>
  <si>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</si>
  <si>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</si>
  <si>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</si>
  <si>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</si>
  <si>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</si>
  <si>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</si>
  <si>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</si>
  <si>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</si>
  <si>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</si>
  <si>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</si>
  <si>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</si>
  <si>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</si>
  <si>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</si>
  <si>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</si>
  <si>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</si>
  <si>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</si>
  <si>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</si>
  <si>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</si>
  <si>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</si>
  <si>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</si>
  <si>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</si>
  <si>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</si>
  <si>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</si>
  <si>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</si>
  <si>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</si>
  <si>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</si>
  <si>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</si>
  <si>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</si>
  <si>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</si>
  <si>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</si>
  <si>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</si>
  <si>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</si>
  <si>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</si>
  <si>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</si>
  <si>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</si>
  <si>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</si>
  <si>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</si>
  <si>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</si>
  <si>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</si>
  <si>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</si>
  <si>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</si>
  <si>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</si>
  <si>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</si>
  <si>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</si>
  <si>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</si>
  <si>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</si>
  <si>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</si>
  <si>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</si>
  <si>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</si>
  <si>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</si>
  <si>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</si>
  <si>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</si>
  <si>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</si>
  <si>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</si>
  <si>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</si>
  <si>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</si>
  <si>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</si>
  <si>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</si>
  <si>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</si>
  <si>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</si>
  <si>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</si>
  <si>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</si>
  <si>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</si>
  <si>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</si>
  <si>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</si>
  <si>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</si>
  <si>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</si>
  <si>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</si>
  <si>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</si>
  <si>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2018_Q3</t>
  </si>
  <si>
    <t>2018_Q4</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</si>
  <si>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</si>
  <si>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</si>
  <si>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</si>
  <si>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</si>
  <si>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</si>
  <si>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</si>
  <si>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</si>
  <si>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</si>
  <si>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</si>
  <si>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</si>
  <si>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</si>
  <si>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</si>
  <si>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</si>
  <si>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</si>
  <si>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</si>
  <si>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</si>
  <si>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</si>
  <si>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</si>
  <si>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</si>
  <si>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</si>
  <si>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</si>
  <si>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</si>
  <si>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</si>
  <si>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</si>
  <si>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</si>
  <si>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</si>
  <si>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</si>
  <si>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</si>
  <si>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</si>
  <si>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</si>
  <si>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</si>
  <si>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</si>
  <si>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</si>
  <si>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</si>
  <si>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</si>
  <si>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</si>
  <si>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</si>
  <si>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</si>
  <si>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</si>
  <si>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</si>
  <si>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</si>
  <si>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</si>
  <si>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</si>
  <si>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</si>
  <si>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</si>
  <si>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</si>
  <si>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</si>
  <si>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</si>
  <si>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</si>
  <si>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</si>
  <si>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</si>
  <si>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</si>
  <si>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</si>
  <si>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</si>
  <si>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</si>
  <si>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</si>
  <si>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ECHO, OFDA, MHF</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</si>
  <si>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</si>
  <si>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</si>
  <si>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</si>
  <si>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</si>
  <si>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</si>
  <si>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</si>
  <si>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</si>
  <si>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</si>
  <si>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</si>
  <si>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</si>
  <si>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</si>
  <si>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</si>
  <si>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</si>
  <si>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</si>
  <si>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</si>
  <si>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 xml:space="preserve"> # of hand washing stations with sufficient soap</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</si>
  <si>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</si>
  <si>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</si>
  <si>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</si>
  <si>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</si>
  <si>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</si>
  <si>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</si>
  <si>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</si>
  <si>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</si>
  <si>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</si>
  <si>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</si>
  <si>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</si>
  <si>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Name of WASH program agency (program agency and implementing agency may be the same)</t>
  </si>
  <si>
    <t>WASH implementing agency</t>
  </si>
  <si>
    <t>Name of WASH implementing agency (program agency and implementing agency may be the same)</t>
  </si>
  <si>
    <t>Donors</t>
  </si>
  <si>
    <t>Named from Myanmar national naming conventions</t>
  </si>
  <si>
    <t>Site type (camp or village)</t>
  </si>
  <si>
    <t>The site may be either a CCCM registered camp or a village</t>
  </si>
  <si>
    <t xml:space="preserve">Site name </t>
  </si>
  <si>
    <t>All camp names need to be aligned with CCCM naming conventions</t>
  </si>
  <si>
    <t>Project start date</t>
  </si>
  <si>
    <t>Current project start date</t>
  </si>
  <si>
    <t>Project end date</t>
  </si>
  <si>
    <t>Current project end date</t>
  </si>
  <si>
    <t>Person work days lost due to access restrictions to the site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</si>
  <si>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</si>
  <si>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</si>
  <si>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</si>
  <si>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</si>
  <si>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</si>
  <si>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</si>
  <si>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</si>
  <si>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</si>
  <si>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</si>
  <si>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</si>
  <si>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</si>
  <si>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</si>
  <si>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</si>
  <si>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</si>
  <si>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</si>
  <si>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</si>
  <si>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</si>
  <si>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</si>
  <si>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</si>
  <si>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</si>
  <si>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</si>
  <si>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</si>
  <si>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</si>
  <si>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</si>
  <si>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</si>
  <si>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</si>
  <si>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</si>
  <si>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</si>
  <si>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</si>
  <si>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</si>
  <si>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</si>
  <si>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</si>
  <si>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</si>
  <si>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</si>
  <si>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</si>
  <si>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</si>
  <si>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2019 HRP Calculation</t>
  </si>
  <si>
    <t xml:space="preserve">HRP 2019 Indicators </t>
  </si>
  <si>
    <t>Percentage of women, men, boys and girls benefitting from safe/improved drinking water, meeting demand for domestic purposes, at minimum/agreed standards</t>
  </si>
  <si>
    <t>Percentage of targeted women, men, boys and girls benefitting from a functional excreta disposal system, reducing safety/public health/environmental risks</t>
  </si>
  <si>
    <t>Camp figures is needed to align with CCCM</t>
  </si>
  <si>
    <t>Site information</t>
  </si>
  <si>
    <t>Project Duration</t>
  </si>
  <si>
    <t>WASH Partner &amp; Donor information</t>
  </si>
  <si>
    <t>2019_Q1</t>
  </si>
  <si>
    <t>2019_Q2</t>
  </si>
  <si>
    <t>2019_Q3</t>
  </si>
  <si>
    <t>2019_Q4</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</si>
  <si>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</si>
  <si>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</si>
  <si>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</si>
  <si>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</si>
  <si>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</si>
  <si>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</si>
  <si>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</si>
  <si>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</si>
  <si>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</si>
  <si>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</si>
  <si>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</si>
  <si>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</si>
  <si>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</si>
  <si>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</si>
  <si>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</si>
  <si>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</si>
  <si>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</si>
  <si>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</si>
  <si>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</si>
  <si>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</si>
  <si>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</si>
  <si>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</si>
  <si>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</si>
  <si>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</si>
  <si>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</si>
  <si>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</si>
  <si>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</si>
  <si>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</si>
  <si>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</si>
  <si>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</si>
  <si>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</si>
  <si>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</si>
  <si>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</si>
  <si>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</si>
  <si>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</si>
  <si>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</si>
  <si>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</si>
  <si>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</si>
  <si>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</si>
  <si>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</si>
  <si>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</si>
  <si>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</si>
  <si>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</si>
  <si>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</si>
  <si>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</si>
  <si>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</si>
  <si>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</si>
  <si>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</si>
  <si>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</si>
  <si>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</si>
  <si>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</si>
  <si>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</si>
  <si>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</si>
  <si>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</si>
  <si>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</si>
  <si>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</si>
  <si>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</si>
  <si>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</si>
  <si>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</si>
  <si>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</si>
  <si>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</si>
  <si>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</si>
  <si>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</si>
  <si>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</si>
  <si>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</si>
  <si>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</si>
  <si>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</si>
  <si>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</si>
  <si>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</si>
  <si>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</si>
  <si>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</si>
  <si>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</si>
  <si>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</si>
  <si>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</si>
  <si>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</si>
  <si>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</si>
  <si>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</si>
  <si>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</si>
  <si>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</si>
  <si>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</si>
  <si>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</si>
  <si>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</si>
  <si>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</si>
  <si>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</si>
  <si>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</si>
  <si>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r>
      <t xml:space="preserve">Hygiene Gap %
</t>
    </r>
    <r>
      <rPr>
        <b/>
        <sz val="10"/>
        <color rgb="FFFF0000"/>
        <rFont val="Crobel"/>
      </rPr>
      <t>Red &gt;=30%,</t>
    </r>
    <r>
      <rPr>
        <b/>
        <sz val="10"/>
        <color theme="0"/>
        <rFont val="Crobel"/>
      </rPr>
      <t xml:space="preserve">
</t>
    </r>
    <r>
      <rPr>
        <b/>
        <sz val="10"/>
        <color rgb="FFFFC000"/>
        <rFont val="Crobel"/>
      </rPr>
      <t>Orange 0%~29%,</t>
    </r>
    <r>
      <rPr>
        <b/>
        <sz val="10"/>
        <color theme="0"/>
        <rFont val="Crobel"/>
      </rPr>
      <t xml:space="preserve"> 
</t>
    </r>
    <r>
      <rPr>
        <b/>
        <sz val="10"/>
        <color theme="9" tint="-0.499984740745262"/>
        <rFont val="Crobel"/>
      </rPr>
      <t>Green =0%</t>
    </r>
  </si>
  <si>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</si>
  <si>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</si>
  <si>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</si>
  <si>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</si>
  <si>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</si>
  <si>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</si>
  <si>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</si>
  <si>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</si>
  <si>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</si>
  <si>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</si>
  <si>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</si>
  <si>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</si>
  <si>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</si>
  <si>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</si>
  <si>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Number of person days</t>
  </si>
  <si>
    <r>
      <rPr>
        <b/>
        <sz val="10"/>
        <rFont val="Corbel"/>
        <family val="2"/>
      </rPr>
      <t>Example:</t>
    </r>
    <r>
      <rPr>
        <sz val="10"/>
        <rFont val="Corbel"/>
        <family val="2"/>
      </rPr>
      <t xml:space="preserve"> If one paid employee could not access the site for 3 days and one paid employee could not access for 1 day due to access restrictions, total = 4 days lost (not 2 people)</t>
    </r>
  </si>
  <si>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</si>
  <si>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</si>
  <si>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</si>
  <si>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</si>
  <si>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</si>
  <si>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</si>
  <si>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</si>
  <si>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</si>
  <si>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</si>
  <si>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</si>
  <si>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</si>
  <si>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</si>
  <si>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</si>
  <si>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</si>
  <si>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</si>
  <si>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</si>
  <si>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</si>
  <si>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</si>
  <si>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</si>
  <si>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</si>
  <si>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</si>
  <si>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</si>
  <si>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</si>
  <si>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</si>
  <si>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</si>
  <si>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</si>
  <si>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</si>
  <si>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</si>
  <si>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</si>
  <si>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</si>
  <si>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</si>
  <si>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Percentage of targeted women, men, boys and girls benefitting from timely/adequate/tailored personal hygiene items and receiving appropriate/ community tailored messages that enable health seeking behavior</t>
  </si>
  <si>
    <t>Safe drinking water</t>
  </si>
  <si>
    <t>% Equitable and continuous access to sufficient quantity of domestic water</t>
  </si>
  <si>
    <t># people with equitable and continuous access to sufficient quantity of safe drinking water</t>
  </si>
  <si>
    <t>Number of women, men, boys and girls benefitting from safe/improved drinking water, meeting demand for domestic purposes, at minimum/agreed standards</t>
  </si>
  <si>
    <t># people needs equitable and continuous access to sufficient quantity of safe drinking and domestic water GAP</t>
  </si>
  <si>
    <t>water point gap</t>
  </si>
  <si>
    <r>
      <t>WATER GAP</t>
    </r>
    <r>
      <rPr>
        <b/>
        <sz val="12"/>
        <color rgb="FFFF0000"/>
        <rFont val="Corbel"/>
        <family val="2"/>
      </rPr>
      <t/>
    </r>
  </si>
  <si>
    <t># students access to functioning school latrines</t>
  </si>
  <si>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</si>
  <si>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</si>
  <si>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</si>
  <si>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</si>
  <si>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</si>
  <si>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</si>
  <si>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</si>
  <si>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</si>
  <si>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</si>
  <si>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Number of  women, men, boys and girls benefitting from safe/improved drinking water, meeting demand for domestic purposes, at minimum/agreed standards</t>
  </si>
  <si>
    <t>Number of targeted women, men, boys and girls benefitting from a functional excreta disposal system, reducing safety/public health/environmental risks</t>
  </si>
  <si>
    <t>Number of targeted women, men, boys and girls benefitting from timely/adequate/tailored personal hygiene items and receiving appropriate/ community tailored messages that enable health seeking behavior</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</si>
  <si>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</si>
  <si>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</si>
  <si>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</si>
  <si>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</si>
  <si>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IOM</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</si>
  <si>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</si>
  <si>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</si>
  <si>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</si>
  <si>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</si>
  <si>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</si>
  <si>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</si>
  <si>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</si>
  <si>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</si>
  <si>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</si>
  <si>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</si>
  <si>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</si>
  <si>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</si>
  <si>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</si>
  <si>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</si>
  <si>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</si>
  <si>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</si>
  <si>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</si>
  <si>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</si>
  <si>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</si>
  <si>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</si>
  <si>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</si>
  <si>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</si>
  <si>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</si>
  <si>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Na Htoe Pyin</t>
  </si>
  <si>
    <t>Yar Taik</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</si>
  <si>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</si>
  <si>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</si>
  <si>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</si>
  <si>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</si>
  <si>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</si>
  <si>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</si>
  <si>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</si>
  <si>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</si>
  <si>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</si>
  <si>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</si>
  <si>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</si>
  <si>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</si>
  <si>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</si>
  <si>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</si>
  <si>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</si>
  <si>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</si>
  <si>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</si>
  <si>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</si>
  <si>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</si>
  <si>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</si>
  <si>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</si>
  <si>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</si>
  <si>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</si>
  <si>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</si>
  <si>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</si>
  <si>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</si>
  <si>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</si>
  <si>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Pyein Chaung (ngwe Twin Dway tract)</t>
  </si>
  <si>
    <t>MRCS</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</si>
  <si>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</si>
  <si>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</si>
  <si>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</si>
  <si>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</si>
  <si>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</si>
  <si>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</si>
  <si>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</si>
  <si>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</si>
  <si>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</si>
  <si>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</si>
  <si>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</si>
  <si>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</si>
  <si>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</si>
  <si>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</si>
  <si>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</si>
  <si>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</si>
  <si>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</si>
  <si>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</si>
  <si>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</si>
  <si>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</si>
  <si>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</si>
  <si>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</si>
  <si>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</si>
  <si>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</si>
  <si>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</si>
  <si>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</si>
  <si>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</si>
  <si>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</si>
  <si>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</si>
  <si>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</si>
  <si>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</si>
  <si>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</si>
  <si>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</si>
  <si>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</si>
  <si>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</si>
  <si>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</si>
  <si>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</si>
  <si>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</si>
  <si>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</si>
  <si>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</si>
  <si>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</si>
  <si>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</si>
  <si>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</si>
  <si>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</si>
  <si>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</si>
  <si>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</si>
  <si>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</si>
  <si>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</si>
  <si>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</si>
  <si>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</si>
  <si>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</si>
  <si>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</si>
  <si>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</si>
  <si>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</si>
  <si>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</si>
  <si>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</si>
  <si>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</si>
  <si>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</si>
  <si>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</si>
  <si>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28/02/2018 and 28/02/2019, 01/07/2018, 01/10/2018</t>
  </si>
  <si>
    <t>28/02/2019 and 28/02/2020, 30/06/2019, 30/09/2019</t>
  </si>
  <si>
    <t xml:space="preserve"> -   </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</si>
  <si>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</si>
  <si>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</si>
  <si>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</si>
  <si>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</si>
  <si>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</si>
  <si>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</si>
  <si>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</si>
  <si>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</si>
  <si>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</si>
  <si>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</si>
  <si>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</si>
  <si>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</si>
  <si>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</si>
  <si>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</si>
  <si>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</si>
  <si>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</si>
  <si>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</si>
  <si>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</si>
  <si>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</si>
  <si>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Metta, KMSS</t>
  </si>
  <si>
    <t>Boe Taw monastery</t>
  </si>
  <si>
    <t>Man Li</t>
  </si>
  <si>
    <t>Sasana 2500 monastery</t>
  </si>
  <si>
    <t>German (AA/BMZ)</t>
  </si>
  <si>
    <t>Baw Du Pha Village (IDP in host families)</t>
  </si>
  <si>
    <t>OXSI (OXFAM)</t>
  </si>
  <si>
    <t>camp + village + new IDP</t>
  </si>
  <si>
    <t>only new IDP</t>
  </si>
  <si>
    <t>Northern Rakhine</t>
  </si>
  <si>
    <t>Central Rakhine</t>
  </si>
  <si>
    <t>Central Rakhine Total</t>
  </si>
  <si>
    <t>Northern Rakhine Total</t>
  </si>
  <si>
    <t>Targeted population provided with sanitation or hygiene kits or key hygiene items</t>
  </si>
  <si>
    <t>Temporary location_Town</t>
  </si>
  <si>
    <t>New Temporary Site</t>
  </si>
  <si>
    <t>% Access to unimproved water points</t>
  </si>
  <si>
    <t>it is included non-functioning latrines</t>
  </si>
  <si>
    <t># Operation &amp; maintenance</t>
  </si>
  <si>
    <r>
      <t>% of Latrine</t>
    </r>
    <r>
      <rPr>
        <b/>
        <sz val="10"/>
        <color theme="5" tint="-0.249977111117893"/>
        <rFont val="Crobel"/>
      </rPr>
      <t xml:space="preserve"> Gap</t>
    </r>
    <r>
      <rPr>
        <b/>
        <sz val="10"/>
        <color theme="0"/>
        <rFont val="Crobel"/>
      </rPr>
      <t xml:space="preserve">
</t>
    </r>
    <r>
      <rPr>
        <b/>
        <sz val="10"/>
        <color rgb="FFFF0000"/>
        <rFont val="Crobel"/>
      </rPr>
      <t>Red &gt;=10%,</t>
    </r>
    <r>
      <rPr>
        <b/>
        <sz val="10"/>
        <color theme="0"/>
        <rFont val="Crobel"/>
      </rPr>
      <t xml:space="preserve">
</t>
    </r>
    <r>
      <rPr>
        <b/>
        <sz val="10"/>
        <color theme="5"/>
        <rFont val="Crobel"/>
      </rPr>
      <t>Orange 0%~9%,</t>
    </r>
    <r>
      <rPr>
        <b/>
        <sz val="10"/>
        <color theme="0"/>
        <rFont val="Crobel"/>
      </rPr>
      <t xml:space="preserve">
</t>
    </r>
    <r>
      <rPr>
        <b/>
        <sz val="10"/>
        <color rgb="FF00B050"/>
        <rFont val="Crobel"/>
      </rPr>
      <t>Green =0%</t>
    </r>
  </si>
  <si>
    <t>% people access to functioning Latrine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</si>
  <si>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</si>
  <si>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</si>
  <si>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</si>
  <si>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</si>
  <si>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</si>
  <si>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</si>
  <si>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</si>
  <si>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</si>
  <si>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</si>
  <si>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 Hygiene Promotion activities (sessions) in TLS</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</si>
  <si>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</si>
  <si>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</si>
  <si>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</si>
  <si>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</si>
  <si>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</si>
  <si>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</si>
  <si>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</si>
  <si>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</si>
  <si>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</si>
  <si>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</si>
  <si>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</si>
  <si>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</si>
  <si>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</si>
  <si>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</si>
  <si>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</si>
  <si>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</si>
  <si>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</si>
  <si>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</si>
  <si>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</si>
  <si>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</si>
  <si>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DFID/HARP, EU</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</si>
  <si>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</si>
  <si>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</si>
  <si>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</si>
  <si>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</si>
  <si>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</si>
  <si>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</si>
  <si>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</si>
  <si>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</si>
  <si>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</si>
  <si>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</si>
  <si>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</si>
  <si>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</si>
  <si>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</si>
  <si>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</si>
  <si>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</si>
  <si>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</si>
  <si>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</si>
  <si>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</si>
  <si>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KBC, KMSS, Metta, WPN</t>
  </si>
  <si>
    <t>KBC, Metta, KMSS, SI, WPN</t>
  </si>
  <si>
    <t>KBC, KMSS, SCI, Metta</t>
  </si>
  <si>
    <t>KMSS, SCI, Metta</t>
  </si>
  <si>
    <t>SCI, SI</t>
  </si>
  <si>
    <t>DRC,OXSI (SI),OXSI(Oxfam), MA_UK</t>
  </si>
  <si>
    <t>MHDO, Unicef</t>
  </si>
  <si>
    <t>GIZ, SCI, SI</t>
  </si>
  <si>
    <t>ACF, OXSI (Oxfam), OXSI (SI)</t>
  </si>
  <si>
    <t>MHDO, Unicef, WFP</t>
  </si>
  <si>
    <t># of People adopt basic personal and community hygiene practices</t>
  </si>
  <si>
    <t># of people access to functioning  sanitation facilities</t>
  </si>
  <si>
    <t># of people Equitable and continuous access to sufficient quantity of domestic water</t>
  </si>
  <si>
    <t>remove from db, ipds moved to lawa rc church</t>
  </si>
  <si>
    <t>HH
(Rakhine-CCCM as of 31st Jan 2019)
(Kachin/Shan-CCCM as of 31st March 2019)</t>
  </si>
  <si>
    <t>Pop
(Rakhine-CCCM as of 31st Jan 2019)
(Kachin/Shan-CCCM as of 31st March 2019)</t>
  </si>
  <si>
    <t>CCCM_2019Jan</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</si>
  <si>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</si>
  <si>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</si>
  <si>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</si>
  <si>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</si>
  <si>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</si>
  <si>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</si>
  <si>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</si>
  <si>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</si>
  <si>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</si>
  <si>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</si>
  <si>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</si>
  <si>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</si>
  <si>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</si>
  <si>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</si>
  <si>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</si>
  <si>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</si>
  <si>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</si>
  <si>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</si>
  <si>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</si>
  <si>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</si>
  <si>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</si>
  <si>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</si>
  <si>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</si>
  <si>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</si>
  <si>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</si>
  <si>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</si>
  <si>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</si>
  <si>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</si>
  <si>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</si>
  <si>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</si>
  <si>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</si>
  <si>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</si>
  <si>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</si>
  <si>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</si>
  <si>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</si>
  <si>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</si>
  <si>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</si>
  <si>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</si>
  <si>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</si>
  <si>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</si>
  <si>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</si>
  <si>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</si>
  <si>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</si>
  <si>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</si>
  <si>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</si>
  <si>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</si>
  <si>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</si>
  <si>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</si>
  <si>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</si>
  <si>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</si>
  <si>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</si>
  <si>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</si>
  <si>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</si>
  <si>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</si>
  <si>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</si>
  <si>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</si>
  <si>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</si>
  <si>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</si>
  <si>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</si>
  <si>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</si>
  <si>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</si>
  <si>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</si>
  <si>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</si>
  <si>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</si>
  <si>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</si>
  <si>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</si>
  <si>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</si>
  <si>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</si>
  <si>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</si>
  <si>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</si>
  <si>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</si>
  <si>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</si>
  <si>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</si>
  <si>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</si>
  <si>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</si>
  <si>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</si>
  <si>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</si>
  <si>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</si>
  <si>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</si>
  <si>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</si>
  <si>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</si>
  <si>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</si>
  <si>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</si>
  <si>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</si>
  <si>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</si>
  <si>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</si>
  <si>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</si>
  <si>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</si>
  <si>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</si>
  <si>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</si>
  <si>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</si>
  <si>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</si>
  <si>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</si>
  <si>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</si>
  <si>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</si>
  <si>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</si>
  <si>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</si>
  <si>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</si>
  <si>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</si>
  <si>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</si>
  <si>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</si>
  <si>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</si>
  <si>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</si>
  <si>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</si>
  <si>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</si>
  <si>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</si>
  <si>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</si>
  <si>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</si>
  <si>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</si>
  <si>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</si>
  <si>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</si>
  <si>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</si>
  <si>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</si>
  <si>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WATER Comments                                         
(If you have gaps or questions)</t>
  </si>
  <si>
    <t>SANITATION Comments                                               
(If you have gaps or questions)</t>
  </si>
  <si>
    <t>HYGIENE Comments                                                               
(If you have gaps or questions)</t>
  </si>
  <si>
    <t># Existing protected/fenced ponds</t>
  </si>
  <si>
    <t># of functional public open wells with sealed walls with water flowing/available all day used for drinking/domestic water</t>
  </si>
  <si>
    <t># of functional public wells/boreholes ( deep tube well, shallow tube well) with water flowing/available all day with a functional flowrate</t>
  </si>
  <si>
    <t xml:space="preserve">Protected/fenced ponds do not count as improved water source or safe drinking water </t>
  </si>
  <si>
    <t>number of waterpoints which you  plan on building or repairing,  (target) OR the numbers you have built of have rehabilitated (current)</t>
  </si>
  <si>
    <r>
      <t xml:space="preserve"># of people accessing to </t>
    </r>
    <r>
      <rPr>
        <b/>
        <u/>
        <sz val="10"/>
        <rFont val="Corbel"/>
        <family val="2"/>
      </rPr>
      <t>other types of un-improved water</t>
    </r>
    <r>
      <rPr>
        <sz val="10"/>
        <rFont val="Corbel"/>
        <family val="2"/>
      </rPr>
      <t xml:space="preserve"> sources (river, spring) during the reporting period.</t>
    </r>
  </si>
  <si>
    <r>
      <t xml:space="preserve"># Functioning </t>
    </r>
    <r>
      <rPr>
        <b/>
        <u/>
        <sz val="10"/>
        <rFont val="Corbel"/>
        <family val="2"/>
      </rPr>
      <t>Tube wells/boreholes/hand pump</t>
    </r>
    <r>
      <rPr>
        <sz val="10"/>
        <rFont val="Corbel"/>
        <family val="2"/>
      </rPr>
      <t>s including community's own hand pumps during the reporting period.</t>
    </r>
  </si>
  <si>
    <r>
      <t># Functioning</t>
    </r>
    <r>
      <rPr>
        <b/>
        <u/>
        <sz val="10"/>
        <rFont val="Corbel"/>
        <family val="2"/>
      </rPr>
      <t xml:space="preserve"> protected hand dug well/open well</t>
    </r>
    <r>
      <rPr>
        <sz val="10"/>
        <rFont val="Corbel"/>
        <family val="2"/>
      </rPr>
      <t xml:space="preserve"> during the reporting period.</t>
    </r>
  </si>
  <si>
    <t>Availability of drainage in school compound (Yes or No)</t>
  </si>
  <si>
    <r>
      <t># of</t>
    </r>
    <r>
      <rPr>
        <b/>
        <u/>
        <sz val="10"/>
        <rFont val="Corbel"/>
        <family val="2"/>
      </rPr>
      <t xml:space="preserve"> sanitary fly-proof HH latrines</t>
    </r>
  </si>
  <si>
    <t># Functioning water points at school</t>
  </si>
  <si>
    <r>
      <t xml:space="preserve"># of </t>
    </r>
    <r>
      <rPr>
        <b/>
        <u/>
        <sz val="10"/>
        <rFont val="Corbel"/>
        <family val="2"/>
      </rPr>
      <t>Functioning latrines in school</t>
    </r>
  </si>
  <si>
    <r>
      <t># of</t>
    </r>
    <r>
      <rPr>
        <b/>
        <u/>
        <sz val="10"/>
        <rFont val="Corbel"/>
        <family val="2"/>
      </rPr>
      <t xml:space="preserve"> person with disabilities at village</t>
    </r>
  </si>
  <si>
    <r>
      <t xml:space="preserve"># of </t>
    </r>
    <r>
      <rPr>
        <b/>
        <u/>
        <sz val="10"/>
        <rFont val="Corbel"/>
        <family val="2"/>
      </rPr>
      <t>person with disabilities at school</t>
    </r>
  </si>
  <si>
    <r>
      <t xml:space="preserve"># of </t>
    </r>
    <r>
      <rPr>
        <b/>
        <u/>
        <sz val="10"/>
        <rFont val="Corbel"/>
        <family val="2"/>
      </rPr>
      <t xml:space="preserve">persons with disabilities with adapted sanitation option at HH level </t>
    </r>
  </si>
  <si>
    <r>
      <t xml:space="preserve"># of </t>
    </r>
    <r>
      <rPr>
        <b/>
        <u/>
        <sz val="10"/>
        <rFont val="Corbel"/>
        <family val="2"/>
      </rPr>
      <t>person with disabilities with access to adapted sanitation option at School</t>
    </r>
  </si>
  <si>
    <t># of Men who received appropirate/community tailored hygiene messages</t>
  </si>
  <si>
    <t># of Women who received appropirate/community tailored hygiene messages</t>
  </si>
  <si>
    <t># of Boys who received appropirate/community tailored hygiene messages</t>
  </si>
  <si>
    <t># of Girls who received appropirate/community tailored hygiene messages</t>
  </si>
  <si>
    <t># of students (boys) who received appropirate hygiene messages</t>
  </si>
  <si>
    <t># of students (girls) who received appropirate hygiene messages</t>
  </si>
  <si>
    <t># of functional handwashing facilities at HH level?? (CDN implementing in HH level)</t>
  </si>
  <si>
    <t># of functional handwashing facilities at school</t>
  </si>
  <si>
    <t>% of affected people surveyed who feel informed about the WASH services available to them (To incorporate AAP questions in monitoring tool)</t>
  </si>
  <si>
    <t>% of people surveryed who know how to and feel comfortable to make suggestions or complaints (To incorporate AAP questions in monitoring tool)</t>
  </si>
  <si>
    <t>% of people surveryed who know how to and feel comfortable to make suggestions or complaints</t>
  </si>
  <si>
    <r>
      <t xml:space="preserve">% of affected people surveyed </t>
    </r>
    <r>
      <rPr>
        <b/>
        <u/>
        <sz val="10"/>
        <rFont val="Corbel"/>
        <family val="2"/>
      </rPr>
      <t>who feel informed</t>
    </r>
    <r>
      <rPr>
        <sz val="10"/>
        <rFont val="Corbel"/>
        <family val="2"/>
      </rPr>
      <t xml:space="preserve"> about the WASH services available to them</t>
    </r>
  </si>
  <si>
    <t>Yearly</t>
  </si>
  <si>
    <t>#_Existing_protected/fenced_ponds</t>
  </si>
  <si>
    <t>#_Functioning_water_points_at_school</t>
  </si>
  <si>
    <t>#_Functioning_protected_hand_dug_well/open_well</t>
  </si>
  <si>
    <t>#_Functioning_Tube_wells/boreholes/hand_pumps_including_community's_own_hand_pumps</t>
  </si>
  <si>
    <t>#_of_people_accessing_to_other_types_of_un-improved_water_sources_(river,_spring)</t>
  </si>
  <si>
    <t>WATER_Comments</t>
  </si>
  <si>
    <t>#_of_sanitary_fly-proof_HH_latrines</t>
  </si>
  <si>
    <t>Availability_of_drainage_in_school_compound_(Yes_or_No)</t>
  </si>
  <si>
    <t>#_of_Functioning_latrines_in_school</t>
  </si>
  <si>
    <t>#_of_PWD_at_school</t>
  </si>
  <si>
    <t>#_of_PWD_at_village</t>
  </si>
  <si>
    <t>#_of_PWD_with_adapted_sanitation_option_at_HH_level_</t>
  </si>
  <si>
    <t>#_of_PWD_with_access_to_adapted_sanitation_option_at_School</t>
  </si>
  <si>
    <t>SANITATION_Comment</t>
  </si>
  <si>
    <t>#_of_Men_who_received_appropirate/community_tailored_hygiene_messages</t>
  </si>
  <si>
    <t>#_of_Women_who_received_appropirate/community_tailored_hygiene_messages</t>
  </si>
  <si>
    <t>#_of_Boys_who_received_appropirate/community_tailored_hygiene_messages</t>
  </si>
  <si>
    <t>#_of_Girls_who_received_appropirate/community_tailored_hygiene_messages</t>
  </si>
  <si>
    <t>#_of_students_(boys)_who_received_appropirate_hygiene_messages</t>
  </si>
  <si>
    <t>#_of_students_(girls)_who_received_appropirate_hygiene_messages</t>
  </si>
  <si>
    <t>#_of_functional_handwashing_facilities_at_school</t>
  </si>
  <si>
    <t>%_of_affected_people_surveyed_who_feel_informed_about_the_WASH_services_available_to_them</t>
  </si>
  <si>
    <t>%_of_people_surveryed_who_know_how_to_and_feel_comfortable_to_make_suggestions_or_complaints</t>
  </si>
  <si>
    <t>#_of_functional_handwashing_facilities_at_HH_level</t>
  </si>
  <si>
    <t># of functional handwashing facilities at HH level</t>
  </si>
  <si>
    <t>HYGIENE_Comments</t>
  </si>
  <si>
    <t>V15, 16, 17, 18, 19</t>
  </si>
  <si>
    <t># Functioning protected hand dug well/open well during the reporting period.
# Functioning Tube wells/boreholes/hand pumps including community's own hand pumps during the reporting period.
# Existing protected/fenced ponds
# of people accessing to other types of un-improved water sources (river, spring) during the reporting period.
# Functioning water points at school</t>
  </si>
  <si>
    <r>
      <t xml:space="preserve">
</t>
    </r>
    <r>
      <rPr>
        <b/>
        <sz val="12"/>
        <color rgb="FF2C2C2C"/>
        <rFont val="Gill Sans MT"/>
        <family val="2"/>
      </rPr>
      <t>Village:</t>
    </r>
    <r>
      <rPr>
        <sz val="12"/>
        <color rgb="FF2C2C2C"/>
        <rFont val="Gill Sans MT"/>
        <family val="2"/>
      </rPr>
      <t xml:space="preserve"> Hand dug well/open well 250 PPL, Hand Pump 250 PPL, Pond=15L/P/D </t>
    </r>
  </si>
  <si>
    <t>V21, 23, 25, 27</t>
  </si>
  <si>
    <t xml:space="preserve"># of sanitary fly-proof HH latrines
# of Functioning latrines in school
# of persons with disabilities with adapted sanitation option at HH level 
# of person with disabilities with access to adapted sanitation option at School
</t>
  </si>
  <si>
    <t xml:space="preserve">
Village:HH latrine; 6 PPL:1
</t>
  </si>
  <si>
    <t>V29, 30, 31, 32, 33, 34</t>
  </si>
  <si>
    <t xml:space="preserve"># of Men who received appropirate/community tailored hygiene messages
# of Women who received appropirate/community tailored hygiene messages
# of Boys who received appropirate/community tailored hygiene messages
# of Girls who received appropirate/community tailored hygiene messages
# of students (boys) who received appropirate hygiene messages
# of students (girls) who received appropirate hygiene messages
</t>
  </si>
  <si>
    <t>Village name</t>
  </si>
  <si>
    <t>#of students in school</t>
  </si>
  <si>
    <t>Person work days lost due to access restrictions to the village</t>
  </si>
  <si>
    <t>Total number of people who is accessing to other types of un-improved water sources (river, spring) during the reporting period.</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</si>
  <si>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</si>
  <si>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</si>
  <si>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</si>
  <si>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</si>
  <si>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Village  Name</t>
  </si>
  <si>
    <t># people access to functional handwashing facilities</t>
  </si>
  <si>
    <t># people reached by regular dedicated hygiene promotion</t>
  </si>
  <si>
    <t>Village with School</t>
  </si>
  <si>
    <t>x3</t>
  </si>
  <si>
    <t>Men</t>
  </si>
  <si>
    <t>Women</t>
  </si>
  <si>
    <t>Boys</t>
  </si>
  <si>
    <t>Girls</t>
  </si>
  <si>
    <t>Count of Village  Name</t>
  </si>
  <si>
    <t>Village-Overall HRP Target</t>
  </si>
  <si>
    <t>Village-Overall reached</t>
  </si>
  <si>
    <t>Targeted population in humanitarian situations accessing appropriate hygiene education in schools, temporary learning spaces and other child friendly spaces</t>
  </si>
  <si>
    <t xml:space="preserve">  #of students in school</t>
  </si>
  <si>
    <t>HPM</t>
  </si>
  <si>
    <t>Ku La Thein</t>
  </si>
  <si>
    <t>Hpa Yar Pyin</t>
  </si>
  <si>
    <t>Pi Htu</t>
  </si>
  <si>
    <t>War Lan</t>
  </si>
  <si>
    <t>War Lan Kone</t>
  </si>
  <si>
    <t>PIN/MHDO, UNICEF/WFP, WVI/MHDO</t>
  </si>
  <si>
    <t>Malteser, PIN/MHDO, UNICEF/WFP, WVI/MHDO,</t>
  </si>
  <si>
    <t>Sum of #_of_sanitary_fly-proof_HH_latrines</t>
  </si>
  <si>
    <t>Count of Availability_of_drainage_in_school_compound_(Yes_or_No)</t>
  </si>
  <si>
    <t>Count of Village with School</t>
  </si>
  <si>
    <t>Village With No School</t>
  </si>
  <si>
    <t>Sum of #of students in school</t>
  </si>
  <si>
    <t>Sum of #_of_Functioning_latrines_in_school</t>
  </si>
  <si>
    <t>Required latrines in school</t>
  </si>
  <si>
    <t xml:space="preserve"> # of students in school</t>
  </si>
  <si>
    <t xml:space="preserve"> # of hand washing stations for school</t>
  </si>
  <si>
    <t>Sum of #_of_functional_handwashing_facilities_at_school</t>
  </si>
  <si>
    <t>Sum of #_Functioning_water_points_at_school</t>
  </si>
  <si>
    <t xml:space="preserve"> # of latrines in schools</t>
  </si>
  <si>
    <t xml:space="preserve">  Total PoP </t>
  </si>
  <si>
    <t>No drainage in school compound</t>
  </si>
  <si>
    <t>Drainage in school compound</t>
  </si>
  <si>
    <t>Reached</t>
  </si>
  <si>
    <t>No Reached</t>
  </si>
  <si>
    <t>Sum of #_of_functional_handwashing_facilities_at_HH_level</t>
  </si>
  <si>
    <t>Displaced</t>
  </si>
  <si>
    <t>HH</t>
  </si>
  <si>
    <t>Population</t>
  </si>
  <si>
    <t>% Emergency Latrine Gap</t>
  </si>
  <si>
    <t>% Hygiene item gap</t>
  </si>
  <si>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</si>
  <si>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</si>
  <si>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t># of affected households receiving a sufficient quantity of soap during the reporting period</t>
  </si>
  <si>
    <t># of affected women and girls receiving a sufficient quantity of sanitary pads during the reporting period</t>
  </si>
  <si>
    <t>#_of_affected_households_receiving_a_sufficient_quantity_of_soap</t>
  </si>
  <si>
    <t>#_of_affected_women_and_girls_receiving_a_sufficient_quantity_of_sanitary_pads</t>
  </si>
  <si>
    <t>AAP</t>
  </si>
  <si>
    <t>Min Te</t>
  </si>
  <si>
    <t>Myar Lee Kan</t>
  </si>
  <si>
    <t>Tha Zin</t>
  </si>
  <si>
    <t>Taw Pan Zin</t>
  </si>
  <si>
    <t># People with access to soap</t>
  </si>
  <si>
    <t># People with access to Sanity Pads</t>
  </si>
  <si>
    <t># People received regular supply of hygiene items</t>
  </si>
  <si>
    <t xml:space="preserve"> # People received regular supply of hygiene items</t>
  </si>
  <si>
    <t>Danish Committee for UNICEF</t>
  </si>
  <si>
    <t>Oak Ta Ma</t>
  </si>
  <si>
    <t>Chaung Du</t>
  </si>
  <si>
    <t>Nar Yi Kan</t>
  </si>
  <si>
    <t>Shwe Pyi Thar</t>
  </si>
  <si>
    <t>Min Gan 1</t>
  </si>
  <si>
    <t>Par Taw</t>
  </si>
  <si>
    <t>Ta Yar Thee Su Ward</t>
  </si>
  <si>
    <t>MMR012001701508</t>
  </si>
  <si>
    <t>MMR012001701522</t>
  </si>
  <si>
    <t>Aung Min Ga Lar Ward</t>
  </si>
  <si>
    <t>MMR012001701530</t>
  </si>
  <si>
    <t>MMR012001701532</t>
  </si>
  <si>
    <t>U Sun Taung</t>
  </si>
  <si>
    <t>Yin Dar</t>
  </si>
  <si>
    <t>Q3_2019</t>
  </si>
  <si>
    <t>Nan Tet</t>
  </si>
  <si>
    <t>Nan Kya (Nan Kyar)</t>
  </si>
  <si>
    <t>Kyauk Kyat</t>
  </si>
  <si>
    <t>Taung U</t>
  </si>
  <si>
    <t>Hteik Wa Pyin</t>
  </si>
  <si>
    <t>Bu Ywet Ma Nyoe</t>
  </si>
  <si>
    <t>Chaung Hpyar</t>
  </si>
  <si>
    <t>Need to get the updated WASH data from MIAG for the townhips in nRS</t>
  </si>
  <si>
    <t>2019-3rd Qtr 4W by site DASHBOARD</t>
  </si>
  <si>
    <t>UNICEF,CDN</t>
  </si>
  <si>
    <t>Danish Committee for UNICEF,MHF</t>
  </si>
  <si>
    <t>Danish Committee for UNICEF,GIZ</t>
  </si>
  <si>
    <t>5/1/2017,10-1-2018</t>
  </si>
  <si>
    <t>6/30/2019,9-30-19</t>
  </si>
  <si>
    <t>5/1/2017,8-1-2018</t>
  </si>
  <si>
    <t>6/30/2019,7-31-20</t>
  </si>
  <si>
    <t>5/1/2017,10-1-18</t>
  </si>
  <si>
    <t>OXSI (Oxfam),ACF</t>
  </si>
  <si>
    <t>DFID/HARP.eu</t>
  </si>
  <si>
    <t>10/1/2017,1-1-17</t>
  </si>
  <si>
    <t>9/30/2020,12-21-21</t>
  </si>
  <si>
    <t xml:space="preserve">UNICEF, </t>
  </si>
  <si>
    <t xml:space="preserve"> NA </t>
  </si>
  <si>
    <t xml:space="preserve">OFDA </t>
  </si>
  <si>
    <t xml:space="preserve">                             -  </t>
  </si>
  <si>
    <t>Ah Shey</t>
  </si>
  <si>
    <t>Kyee Kan Pyin (South)</t>
  </si>
  <si>
    <t>Kan Thar Yar(Upper)</t>
  </si>
  <si>
    <t>Kan Thar Yar(Lower)</t>
  </si>
  <si>
    <t>Kine Gyi (Myo)</t>
  </si>
  <si>
    <t>Min Gyi</t>
  </si>
  <si>
    <t>Da Pyu Chaung</t>
  </si>
  <si>
    <t>Inn Gyin Myaing (NaTaLa)</t>
  </si>
  <si>
    <t>Laung Chaung</t>
  </si>
  <si>
    <t>Nga Kyin Tauk</t>
  </si>
  <si>
    <t>PIN,WVI</t>
  </si>
  <si>
    <t xml:space="preserve">IOM,OFDA </t>
  </si>
  <si>
    <t>1/15/2019,8-1-19</t>
  </si>
  <si>
    <t>9/15/2019,12/31/20</t>
  </si>
  <si>
    <t>Pae Youne (NaTaLa)</t>
  </si>
  <si>
    <t>Inn Din</t>
  </si>
  <si>
    <t>Har Bi (West)</t>
  </si>
  <si>
    <t>Zay Kone Tan</t>
  </si>
  <si>
    <t>Tat Min Chaung (Muslim)</t>
  </si>
  <si>
    <t>Tat Min Chaung (Daing Net/Rakhine)</t>
  </si>
  <si>
    <t>Gu Dar Pyin</t>
  </si>
  <si>
    <t>Tha Peik Taung (Rakhine)</t>
  </si>
  <si>
    <t>Rakhine, Daing Net</t>
  </si>
  <si>
    <t>ACF, OXSI (SI), OXSI (Oxfam),UNICEF</t>
  </si>
  <si>
    <t>Nga Yant Chaung</t>
  </si>
  <si>
    <t>Dar Paing Sa Yar</t>
  </si>
  <si>
    <t>Mee Kyaung Khaung Swea</t>
  </si>
  <si>
    <t>Notcovered</t>
  </si>
  <si>
    <t># of total (Liters) stored in Constructed/Existing water storage tank with gravity fed reticulation system</t>
  </si>
  <si>
    <t># liters</t>
  </si>
  <si>
    <t>#_of_total_(Liters)_stored_in_Constructed/Existing_water_storage_tank_with_gravity_fed_reticulation_system</t>
  </si>
  <si>
    <t>HPA</t>
  </si>
  <si>
    <t>JI Guan #1 Village</t>
  </si>
  <si>
    <t>Longdong Yicun</t>
  </si>
  <si>
    <t>#5 Village</t>
  </si>
  <si>
    <t xml:space="preserve">Aik Chan School </t>
  </si>
  <si>
    <t>Long Kong Village</t>
  </si>
  <si>
    <t>Long Man Village</t>
  </si>
  <si>
    <t>Licong Village</t>
  </si>
  <si>
    <t>Yong Lai Village</t>
  </si>
  <si>
    <t>Peng Cai School</t>
  </si>
  <si>
    <t>Yin Pan Zhong Mian You Hao School</t>
  </si>
  <si>
    <t>Nam Hkam Wu</t>
  </si>
  <si>
    <t>Kuankong village</t>
  </si>
  <si>
    <t xml:space="preserve">Nanpa Shiwu </t>
  </si>
  <si>
    <t xml:space="preserve"> Nanpa Niwa </t>
  </si>
  <si>
    <t xml:space="preserve">Yongshang Niwa village </t>
  </si>
  <si>
    <t>Lare Yongbula Village</t>
  </si>
  <si>
    <t xml:space="preserve">Xitong Lengkang </t>
  </si>
  <si>
    <t>WA</t>
  </si>
  <si>
    <t>Gongcong No.2</t>
  </si>
  <si>
    <t>Gongcong No.3</t>
  </si>
  <si>
    <t>Yongben</t>
  </si>
  <si>
    <t>Longdong Ercun</t>
  </si>
  <si>
    <t>Longdong Sancun</t>
  </si>
  <si>
    <t>Yongben/Longdong Sicun</t>
  </si>
  <si>
    <t>Yongyue</t>
  </si>
  <si>
    <t>Yongran</t>
  </si>
  <si>
    <t>Yongkao</t>
  </si>
  <si>
    <t>Shandong Sancun</t>
  </si>
  <si>
    <t>Shandong Sicun</t>
  </si>
  <si>
    <t>Bagedi Qicun</t>
  </si>
  <si>
    <t>Bagedi Bacun</t>
  </si>
  <si>
    <t>Bagedi Ercun</t>
  </si>
  <si>
    <t>Bagedi Yicun</t>
  </si>
  <si>
    <t>Daxisuo Yicun</t>
  </si>
  <si>
    <t>Daxisuo Ercun</t>
  </si>
  <si>
    <t>Laojie</t>
  </si>
  <si>
    <t>Guanyang</t>
  </si>
  <si>
    <t>Yongbang</t>
  </si>
  <si>
    <t>SR4</t>
  </si>
  <si>
    <t>Wan Hui</t>
  </si>
  <si>
    <t>Bang Ma Pai</t>
  </si>
  <si>
    <t>Wan Nan</t>
  </si>
  <si>
    <t>An Ka</t>
  </si>
  <si>
    <t>Bo He</t>
  </si>
  <si>
    <t>Wan Gang Long</t>
  </si>
  <si>
    <t>Ba Lie</t>
  </si>
  <si>
    <t>Jing Yan</t>
  </si>
  <si>
    <t>Suo Yi</t>
  </si>
  <si>
    <t>Meng Suo</t>
  </si>
  <si>
    <t>Yang Lan</t>
  </si>
  <si>
    <t>Wan Ru Gan</t>
  </si>
  <si>
    <t>Ta Ban Long</t>
  </si>
  <si>
    <t>Wan Nuo Da</t>
  </si>
  <si>
    <t>Wan Jing</t>
  </si>
  <si>
    <t>Ake Man Yang</t>
  </si>
  <si>
    <t>Wan Gu</t>
  </si>
  <si>
    <t>Wan Gong</t>
  </si>
  <si>
    <t>Ga Lan</t>
  </si>
  <si>
    <t>Nuo Mei</t>
  </si>
  <si>
    <t>Ta Ban Dang</t>
  </si>
  <si>
    <t>Ta Ban Ga</t>
  </si>
  <si>
    <t>Ta Long</t>
  </si>
  <si>
    <t>Nuo Bing</t>
  </si>
  <si>
    <t>Nuo Ka</t>
  </si>
  <si>
    <t>Meng La</t>
  </si>
  <si>
    <t>Lei Long</t>
  </si>
  <si>
    <t>Pu Du</t>
  </si>
  <si>
    <t>Nan Me Man</t>
  </si>
  <si>
    <t>Nan Ken</t>
  </si>
  <si>
    <t>Bo Hei Xinzhai</t>
  </si>
  <si>
    <t>Man San</t>
  </si>
  <si>
    <t>Nan Duo Man</t>
  </si>
  <si>
    <t>Bo Hei Laozhai</t>
  </si>
  <si>
    <t>KOK</t>
  </si>
  <si>
    <t>Mone Gon</t>
  </si>
  <si>
    <t>Pa Lin</t>
  </si>
  <si>
    <t>Nao Ou</t>
  </si>
  <si>
    <t>Shui Wa</t>
  </si>
  <si>
    <t>Yao Sa Na</t>
  </si>
  <si>
    <t>Nan Bi</t>
  </si>
  <si>
    <t>Mong Hong</t>
  </si>
  <si>
    <t>Ho Pin Kyaing</t>
  </si>
  <si>
    <t>Ban Mon</t>
  </si>
  <si>
    <t>Nan Mong</t>
  </si>
  <si>
    <t>Kaung San</t>
  </si>
  <si>
    <t>Nan Ma Kaw</t>
  </si>
  <si>
    <t>Ban Lot</t>
  </si>
  <si>
    <t>Xi Cun Ba</t>
  </si>
  <si>
    <t>Shi Ma Shan</t>
  </si>
  <si>
    <t>Qiu Shui</t>
  </si>
  <si>
    <t>Shou Gong</t>
  </si>
  <si>
    <t>Shui Jin Tu</t>
  </si>
  <si>
    <t>Dong Ma Ga</t>
  </si>
  <si>
    <t>Shuang Pa</t>
  </si>
  <si>
    <t>Pa Ha (Lisu)</t>
  </si>
  <si>
    <t>Pa Jiu</t>
  </si>
  <si>
    <t>Nan Ba Qi</t>
  </si>
  <si>
    <t>Ban Mo</t>
  </si>
  <si>
    <t>Da Jiu Zhai</t>
  </si>
  <si>
    <t>Da Mian Si</t>
  </si>
  <si>
    <t>Ma Mu Shu</t>
  </si>
  <si>
    <t>Huang Tian</t>
  </si>
  <si>
    <t>Niu Chang</t>
  </si>
  <si>
    <t>Yang Kuang</t>
  </si>
  <si>
    <t>Xia Man Le</t>
  </si>
  <si>
    <t>Chang Liu Shui</t>
  </si>
  <si>
    <t>Xiao Ming Shan</t>
  </si>
  <si>
    <t>Q4_2019</t>
  </si>
  <si>
    <t>Ci He village</t>
  </si>
  <si>
    <t>Lian Bang village</t>
  </si>
  <si>
    <t>Lian He village</t>
  </si>
  <si>
    <t>New Man Jiu village</t>
  </si>
  <si>
    <t>ACF, MAUK</t>
  </si>
  <si>
    <t>EU,MA HQ</t>
  </si>
  <si>
    <t>1/1/2017,8/15/2018</t>
  </si>
  <si>
    <t>12/21/21,28/2/2020</t>
  </si>
  <si>
    <t>BMZ, MA HQ</t>
  </si>
  <si>
    <t>EU, MA HQ</t>
  </si>
  <si>
    <t>1/1/2017, 8/15/2018</t>
  </si>
  <si>
    <t>Set Oe</t>
  </si>
  <si>
    <t>Maw Thi Nyar</t>
  </si>
  <si>
    <t>Tin Bi</t>
  </si>
  <si>
    <t>Na Kan (weat)</t>
  </si>
  <si>
    <t xml:space="preserve">Pya Hla </t>
  </si>
  <si>
    <t>Koe Na Win</t>
  </si>
  <si>
    <t>Pya Hla</t>
  </si>
  <si>
    <t>Na Kan</t>
  </si>
  <si>
    <t>Pu Zun Hpe</t>
  </si>
  <si>
    <t>Ku Lar Chaung</t>
  </si>
  <si>
    <t>Lahkum</t>
  </si>
  <si>
    <t>N-gum La</t>
  </si>
  <si>
    <t>Dam ( Zup Ngai Yang)</t>
  </si>
  <si>
    <t>Um Uma</t>
  </si>
  <si>
    <t>Bum Run</t>
  </si>
  <si>
    <t>N-bau Tu</t>
  </si>
  <si>
    <t>Monastery</t>
  </si>
  <si>
    <t>Shan (North) Total</t>
  </si>
  <si>
    <t># of Displaced Sites</t>
  </si>
  <si>
    <t>RAKHINE STATE - non-IDP Sites  (2019 - Qtr 4 - 4W Analysis, as of 31 December 2019) -DRAFT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</si>
</sst>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_(* #,##0_);_(* \(#,##0\);_(* &quot;-&quot;??_);_(@_)"/>
    <numFmt numFmtId="165" formatCode="[$-409]d\-mmm\-yy;@"/>
    <numFmt numFmtId="166" formatCode="[$-409]d/mmm/yy;@"/>
    <numFmt numFmtId="167" formatCode="yyyy/mm/dd"/>
    <numFmt numFmtId="168" formatCode="[$-409]d\-mmm\-yyyy;@"/>
  </numFmts>
  <fonts count="143">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sz val="12"/>
      <color rgb="FF2C2C2C"/>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sz val="10"/>
      <color theme="1"/>
      <name val="Calibri"/>
      <family val="2"/>
      <scheme val="minor"/>
    </font>
    <font>
      <sz val="10"/>
      <color theme="1"/>
      <name val="Calibri"/>
      <family val="2"/>
      <scheme val="minor"/>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b/>
      <sz val="10"/>
      <name val="Crobel"/>
    </font>
    <font>
      <b/>
      <sz val="10"/>
      <color theme="0"/>
      <name val="Crobel"/>
    </font>
    <font>
      <b/>
      <sz val="10"/>
      <color rgb="FFFF0000"/>
      <name val="Crobel"/>
    </font>
    <font>
      <b/>
      <sz val="10"/>
      <color theme="5" tint="-0.249977111117893"/>
      <name val="Crobel"/>
    </font>
    <font>
      <b/>
      <sz val="10"/>
      <color rgb="FF00B050"/>
      <name val="Crobel"/>
    </font>
    <font>
      <b/>
      <sz val="10"/>
      <color rgb="FFFFC000"/>
      <name val="Crobel"/>
    </font>
    <font>
      <b/>
      <sz val="10"/>
      <color theme="9" tint="-0.499984740745262"/>
      <name val="Crobel"/>
    </font>
    <font>
      <sz val="10"/>
      <color theme="1"/>
      <name val="Crobel"/>
    </font>
    <font>
      <sz val="18"/>
      <name val="Corbel"/>
      <family val="2"/>
    </font>
    <font>
      <sz val="11"/>
      <name val="Calibri"/>
      <family val="2"/>
    </font>
    <font>
      <sz val="18"/>
      <name val="zawgyi1"/>
      <family val="2"/>
    </font>
    <font>
      <sz val="11"/>
      <name val="zawgyi1"/>
      <family val="2"/>
    </font>
    <font>
      <sz val="8"/>
      <color rgb="FF2C2C2C"/>
      <name val="Zawgyi-One"/>
      <family val="2"/>
    </font>
    <font>
      <sz val="8"/>
      <name val="Zawgyi-One"/>
      <family val="2"/>
    </font>
    <font>
      <sz val="8"/>
      <color theme="1"/>
      <name val="Zawgyi-One"/>
      <family val="2"/>
    </font>
    <font>
      <b/>
      <sz val="10"/>
      <color theme="0"/>
      <name val="Corbel"/>
      <family val="2"/>
    </font>
    <font>
      <b/>
      <sz val="10"/>
      <color rgb="FF0070C0"/>
      <name val="Crobel"/>
    </font>
    <font>
      <b/>
      <sz val="14"/>
      <color theme="0"/>
      <name val="zawgyi1"/>
      <family val="2"/>
    </font>
    <font>
      <b/>
      <sz val="14"/>
      <color rgb="FFFFC000"/>
      <name val="zawgyi1"/>
      <family val="2"/>
    </font>
    <font>
      <sz val="10"/>
      <color rgb="FF2C2C2C"/>
      <name val="Corbel"/>
      <family val="2"/>
    </font>
    <font>
      <sz val="12"/>
      <name val="Calibri"/>
      <family val="2"/>
      <scheme val="minor"/>
    </font>
    <font>
      <b/>
      <sz val="11"/>
      <color theme="0"/>
      <name val="Calibri"/>
      <family val="2"/>
      <scheme val="minor"/>
    </font>
    <font>
      <b/>
      <sz val="10"/>
      <color theme="5"/>
      <name val="Crobel"/>
    </font>
    <font>
      <sz val="10"/>
      <color theme="1"/>
      <name val="Calibri"/>
      <family val="2"/>
      <scheme val="minor"/>
    </font>
    <font>
      <sz val="10"/>
      <color rgb="FF2C2C2C"/>
      <name val="Corbel"/>
      <family val="2"/>
    </font>
    <font>
      <sz val="11"/>
      <color theme="1"/>
      <name val="Calibri"/>
      <family val="2"/>
      <scheme val="minor"/>
    </font>
    <font>
      <sz val="10"/>
      <color indexed="8"/>
      <name val="Corbel"/>
      <family val="2"/>
    </font>
    <font>
      <sz val="10"/>
      <color theme="1"/>
      <name val="Calibri"/>
      <family val="2"/>
      <scheme val="minor"/>
    </font>
    <font>
      <b/>
      <u/>
      <sz val="10"/>
      <name val="Corbel"/>
      <family val="2"/>
    </font>
    <font>
      <sz val="10"/>
      <color theme="0"/>
      <name val="Corbel"/>
      <family val="2"/>
    </font>
    <font>
      <sz val="10"/>
      <color rgb="FF2C2C2C"/>
      <name val="Corbel"/>
      <family val="2"/>
    </font>
    <font>
      <sz val="11"/>
      <color theme="9" tint="-0.249977111117893"/>
      <name val="Calibri"/>
      <family val="2"/>
      <scheme val="minor"/>
    </font>
    <font>
      <b/>
      <sz val="16"/>
      <color theme="1"/>
      <name val="Calibri"/>
      <family val="2"/>
      <scheme val="minor"/>
    </font>
    <font>
      <b/>
      <i/>
      <sz val="12"/>
      <color theme="1"/>
      <name val="Calibri"/>
      <family val="2"/>
      <scheme val="minor"/>
    </font>
    <font>
      <b/>
      <sz val="11"/>
      <color theme="1"/>
      <name val="Calibri"/>
      <family val="2"/>
      <scheme val="minor"/>
    </font>
    <font>
      <b/>
      <sz val="20"/>
      <color rgb="FFFF0000"/>
      <name val="Times New Roman"/>
      <family val="1"/>
    </font>
    <font>
      <sz val="10"/>
      <color rgb="FF2C2C2C"/>
      <name val="Corbel"/>
      <family val="2"/>
    </font>
    <font>
      <sz val="10"/>
      <color theme="1"/>
      <name val="Calibri"/>
      <family val="2"/>
      <scheme val="minor"/>
    </font>
    <font>
      <sz val="10"/>
      <color rgb="FF2C2C2C"/>
      <name val="Corbel"/>
      <family val="2"/>
    </font>
    <font>
      <sz val="10"/>
      <color theme="1"/>
      <name val="Calibri"/>
      <family val="2"/>
      <scheme val="minor"/>
    </font>
    <font>
      <sz val="12"/>
      <color theme="1"/>
      <name val="Calibri"/>
      <scheme val="minor"/>
    </font>
    <font>
      <sz val="12"/>
      <color theme="0"/>
      <name val="Calibri"/>
      <scheme val="minor"/>
    </font>
    <font>
      <b/>
      <sz val="12"/>
      <color theme="0"/>
      <name val="Calibri"/>
      <scheme val="minor"/>
    </font>
    <font>
      <sz val="11"/>
      <color theme="1"/>
      <name val="Calibri"/>
      <scheme val="minor"/>
    </font>
    <font>
      <b/>
      <sz val="11"/>
      <color theme="0"/>
      <name val="Calibri"/>
      <scheme val="minor"/>
    </font>
  </fonts>
  <fills count="50">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9" tint="-0.249977111117893"/>
        <bgColor theme="9" tint="-0.249977111117893"/>
      </patternFill>
    </fill>
    <fill>
      <patternFill patternType="solid">
        <fgColor theme="9" tint="0.79998168889431442"/>
        <bgColor theme="9" tint="0.79998168889431442"/>
      </patternFill>
    </fill>
    <fill>
      <patternFill patternType="solid">
        <fgColor rgb="FF0070C0"/>
        <bgColor theme="4" tint="0.79998168889431442"/>
      </patternFill>
    </fill>
    <fill>
      <patternFill patternType="solid">
        <fgColor rgb="FFFFFF00"/>
        <bgColor indexed="64"/>
      </patternFill>
    </fill>
  </fills>
  <borders count="149">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style="thin">
        <color indexed="64"/>
      </left>
      <right/>
      <top style="thin">
        <color indexed="64"/>
      </top>
      <bottom style="thin">
        <color indexed="64"/>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medium">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medium">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style="thin">
        <color theme="4"/>
      </left>
      <right style="thin">
        <color theme="4"/>
      </right>
      <top/>
      <bottom style="thin">
        <color theme="4"/>
      </bottom>
      <diagonal/>
    </border>
    <border>
      <left style="thin">
        <color indexed="64"/>
      </left>
      <right/>
      <top/>
      <bottom style="thin">
        <color theme="7" tint="-0.249977111117893"/>
      </bottom>
      <diagonal/>
    </border>
    <border>
      <left/>
      <right/>
      <top/>
      <bottom style="thin">
        <color theme="7" tint="-0.249977111117893"/>
      </bottom>
      <diagonal/>
    </border>
    <border>
      <left style="thin">
        <color theme="7" tint="-0.249977111117893"/>
      </left>
      <right/>
      <top style="thin">
        <color indexed="64"/>
      </top>
      <bottom style="thin">
        <color theme="7" tint="-0.249977111117893"/>
      </bottom>
      <diagonal/>
    </border>
    <border>
      <left/>
      <right/>
      <top style="thin">
        <color indexed="64"/>
      </top>
      <bottom style="thin">
        <color theme="7" tint="-0.249977111117893"/>
      </bottom>
      <diagonal/>
    </border>
    <border>
      <left style="thin">
        <color theme="7" tint="-0.249977111117893"/>
      </left>
      <right/>
      <top/>
      <bottom style="thin">
        <color theme="7" tint="-0.249977111117893"/>
      </bottom>
      <diagonal/>
    </border>
    <border>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double">
        <color theme="8"/>
      </top>
      <bottom/>
      <diagonal/>
    </border>
    <border>
      <left style="thin">
        <color theme="8"/>
      </left>
      <right style="thin">
        <color theme="8"/>
      </right>
      <top style="double">
        <color theme="8"/>
      </top>
      <bottom/>
      <diagonal/>
    </border>
    <border>
      <left style="thin">
        <color theme="8"/>
      </left>
      <right/>
      <top style="double">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left>
      <right style="thin">
        <color theme="8"/>
      </right>
      <top/>
      <bottom style="thin">
        <color theme="8"/>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tint="-0.14996795556505021"/>
      </left>
      <right/>
      <top style="thin">
        <color theme="0" tint="-0.14996795556505021"/>
      </top>
      <bottom style="thin">
        <color theme="0" tint="-0.14996795556505021"/>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style="thin">
        <color theme="0"/>
      </right>
      <top style="thin">
        <color theme="0"/>
      </top>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right/>
      <top style="thin">
        <color theme="0"/>
      </top>
      <bottom/>
      <diagonal/>
    </border>
    <border>
      <left/>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right style="medium">
        <color rgb="FF0070C0"/>
      </right>
      <top/>
      <bottom/>
      <diagonal/>
    </border>
    <border>
      <left style="thin">
        <color theme="4"/>
      </left>
      <right style="thin">
        <color theme="4"/>
      </right>
      <top/>
      <bottom style="thin">
        <color theme="0"/>
      </bottom>
      <diagonal/>
    </border>
    <border>
      <left/>
      <right style="thin">
        <color theme="8"/>
      </right>
      <top/>
      <bottom style="double">
        <color theme="8"/>
      </bottom>
      <diagonal/>
    </border>
    <border>
      <left style="thin">
        <color theme="8"/>
      </left>
      <right style="thin">
        <color theme="8"/>
      </right>
      <top/>
      <bottom style="double">
        <color theme="8"/>
      </bottom>
      <diagonal/>
    </border>
    <border>
      <left style="thin">
        <color theme="8"/>
      </left>
      <right/>
      <top/>
      <bottom style="double">
        <color theme="8"/>
      </bottom>
      <diagonal/>
    </border>
    <border>
      <left style="thin">
        <color theme="0" tint="-0.249977111117893"/>
      </left>
      <right style="thin">
        <color theme="0" tint="-0.249977111117893"/>
      </right>
      <top/>
      <bottom/>
      <diagonal/>
    </border>
    <border>
      <left style="medium">
        <color rgb="FF0070C0"/>
      </left>
      <right style="thin">
        <color rgb="FF0070C0"/>
      </right>
      <top style="thin">
        <color rgb="FF0070C0"/>
      </top>
      <bottom/>
      <diagonal/>
    </border>
    <border>
      <left style="medium">
        <color rgb="FF0070C0"/>
      </left>
      <right style="thin">
        <color rgb="FF0070C0"/>
      </right>
      <top/>
      <bottom style="thin">
        <color rgb="FF0070C0"/>
      </bottom>
      <diagonal/>
    </border>
    <border>
      <left style="medium">
        <color rgb="FF0070C0"/>
      </left>
      <right style="thin">
        <color rgb="FF0070C0"/>
      </right>
      <top/>
      <bottom/>
      <diagonal/>
    </border>
    <border>
      <left style="medium">
        <color rgb="FF0070C0"/>
      </left>
      <right/>
      <top/>
      <bottom/>
      <diagonal/>
    </border>
    <border>
      <left style="thin">
        <color rgb="FF0070C0"/>
      </left>
      <right style="thin">
        <color rgb="FF0070C0"/>
      </right>
      <top style="thin">
        <color rgb="FF0070C0"/>
      </top>
      <bottom/>
      <diagonal/>
    </border>
    <border>
      <left style="thin">
        <color rgb="FF0070C0"/>
      </left>
      <right style="medium">
        <color rgb="FF0070C0"/>
      </right>
      <top style="thin">
        <color rgb="FF0070C0"/>
      </top>
      <bottom/>
      <diagonal/>
    </border>
    <border>
      <left style="thin">
        <color rgb="FF0070C0"/>
      </left>
      <right style="thin">
        <color rgb="FF0070C0"/>
      </right>
      <top/>
      <bottom style="thin">
        <color rgb="FF0070C0"/>
      </bottom>
      <diagonal/>
    </border>
    <border>
      <left style="thin">
        <color rgb="FF0070C0"/>
      </left>
      <right style="medium">
        <color rgb="FF0070C0"/>
      </right>
      <top/>
      <bottom style="thin">
        <color rgb="FF0070C0"/>
      </bottom>
      <diagonal/>
    </border>
    <border>
      <left style="medium">
        <color rgb="FF0070C0"/>
      </left>
      <right/>
      <top style="thin">
        <color rgb="FF0070C0"/>
      </top>
      <bottom/>
      <diagonal/>
    </border>
    <border>
      <left style="medium">
        <color rgb="FF0070C0"/>
      </left>
      <right/>
      <top/>
      <bottom style="thin">
        <color rgb="FF0070C0"/>
      </bottom>
      <diagonal/>
    </border>
    <border>
      <left style="medium">
        <color rgb="FF0070C0"/>
      </left>
      <right style="thin">
        <color rgb="FF0070C0"/>
      </right>
      <top/>
      <bottom style="medium">
        <color rgb="FF0070C0"/>
      </bottom>
      <diagonal/>
    </border>
    <border>
      <left style="thin">
        <color theme="5"/>
      </left>
      <right style="thin">
        <color theme="5"/>
      </right>
      <top/>
      <bottom/>
      <diagonal/>
    </border>
    <border>
      <left style="thin">
        <color theme="5"/>
      </left>
      <right style="thin">
        <color theme="5"/>
      </right>
      <top/>
      <bottom style="thin">
        <color theme="5"/>
      </bottom>
      <diagonal/>
    </border>
    <border>
      <left/>
      <right style="thin">
        <color theme="9"/>
      </right>
      <top style="thin">
        <color theme="9" tint="0.59996337778862885"/>
      </top>
      <bottom/>
      <diagonal/>
    </border>
    <border>
      <left/>
      <right style="thin">
        <color theme="9"/>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style="thin">
        <color theme="9" tint="0.59996337778862885"/>
      </left>
      <right/>
      <top style="thin">
        <color theme="9" tint="0.59996337778862885"/>
      </top>
      <bottom style="thin">
        <color theme="9" tint="0.59996337778862885"/>
      </bottom>
      <diagonal/>
    </border>
    <border>
      <left style="thin">
        <color theme="0" tint="-0.24994659260841701"/>
      </left>
      <right style="dashed">
        <color theme="0" tint="-0.24994659260841701"/>
      </right>
      <top style="thin">
        <color theme="0" tint="-0.24994659260841701"/>
      </top>
      <bottom/>
      <diagonal/>
    </border>
    <border>
      <left/>
      <right/>
      <top/>
      <bottom style="thin">
        <color theme="9" tint="0.39994506668294322"/>
      </bottom>
      <diagonal/>
    </border>
    <border>
      <left style="thin">
        <color theme="0" tint="-0.24994659260841701"/>
      </left>
      <right style="dashed">
        <color theme="0" tint="-0.24994659260841701"/>
      </right>
      <top/>
      <bottom style="dashed">
        <color theme="0" tint="-0.24994659260841701"/>
      </bottom>
      <diagonal/>
    </border>
    <border>
      <left style="dashed">
        <color theme="0" tint="-0.24994659260841701"/>
      </left>
      <right style="dashed">
        <color theme="0" tint="-0.24994659260841701"/>
      </right>
      <top style="thin">
        <color theme="0" tint="-0.24994659260841701"/>
      </top>
      <bottom style="dashed">
        <color theme="0" tint="-0.24994659260841701"/>
      </bottom>
      <diagonal/>
    </border>
    <border>
      <left style="dashed">
        <color theme="0" tint="-0.24994659260841701"/>
      </left>
      <right/>
      <top style="thin">
        <color theme="0" tint="-0.24994659260841701"/>
      </top>
      <bottom style="dashed">
        <color theme="0" tint="-0.24994659260841701"/>
      </bottom>
      <diagonal/>
    </border>
    <border>
      <left/>
      <right style="dashed">
        <color theme="9" tint="0.39994506668294322"/>
      </right>
      <top style="thin">
        <color theme="9" tint="0.39994506668294322"/>
      </top>
      <bottom style="thin">
        <color theme="9" tint="0.39994506668294322"/>
      </bottom>
      <diagonal/>
    </border>
    <border>
      <left style="thin">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top style="dashed">
        <color theme="0" tint="-0.24994659260841701"/>
      </top>
      <bottom style="dashed">
        <color theme="0" tint="-0.24994659260841701"/>
      </bottom>
      <diagonal/>
    </border>
    <border>
      <left/>
      <right style="dashed">
        <color theme="9" tint="0.39994506668294322"/>
      </right>
      <top style="thin">
        <color theme="9" tint="0.39994506668294322"/>
      </top>
      <bottom style="dashed">
        <color theme="9" tint="0.39994506668294322"/>
      </bottom>
      <diagonal/>
    </border>
    <border>
      <left/>
      <right style="dashed">
        <color theme="9" tint="0.39994506668294322"/>
      </right>
      <top style="dashed">
        <color theme="9" tint="0.39994506668294322"/>
      </top>
      <bottom style="dashed">
        <color theme="9" tint="0.39994506668294322"/>
      </bottom>
      <diagonal/>
    </border>
    <border>
      <left style="thin">
        <color theme="0" tint="-0.24994659260841701"/>
      </left>
      <right style="dashed">
        <color theme="0" tint="-0.24994659260841701"/>
      </right>
      <top style="dashed">
        <color theme="0" tint="-0.24994659260841701"/>
      </top>
      <bottom/>
      <diagonal/>
    </border>
    <border>
      <left style="dashed">
        <color theme="0" tint="-0.24994659260841701"/>
      </left>
      <right style="dashed">
        <color theme="0" tint="-0.24994659260841701"/>
      </right>
      <top style="dashed">
        <color theme="0" tint="-0.24994659260841701"/>
      </top>
      <bottom/>
      <diagonal/>
    </border>
    <border>
      <left style="dashed">
        <color theme="0" tint="-0.24994659260841701"/>
      </left>
      <right/>
      <top style="dashed">
        <color theme="0" tint="-0.24994659260841701"/>
      </top>
      <bottom/>
      <diagonal/>
    </border>
    <border>
      <left/>
      <right style="dashed">
        <color theme="9" tint="0.39994506668294322"/>
      </right>
      <top style="dashed">
        <color theme="9" tint="0.39994506668294322"/>
      </top>
      <bottom/>
      <diagonal/>
    </border>
    <border>
      <left style="thin">
        <color theme="0" tint="-0.24994659260841701"/>
      </left>
      <right style="dashed">
        <color theme="0" tint="-0.24994659260841701"/>
      </right>
      <top style="dashed">
        <color theme="0" tint="-0.24994659260841701"/>
      </top>
      <bottom style="thin">
        <color theme="0" tint="-0.24994659260841701"/>
      </bottom>
      <diagonal/>
    </border>
    <border>
      <left style="dashed">
        <color theme="0" tint="-0.24994659260841701"/>
      </left>
      <right style="dashed">
        <color theme="0" tint="-0.24994659260841701"/>
      </right>
      <top style="dashed">
        <color theme="0" tint="-0.24994659260841701"/>
      </top>
      <bottom style="thin">
        <color theme="0" tint="-0.24994659260841701"/>
      </bottom>
      <diagonal/>
    </border>
    <border>
      <left/>
      <right style="dashed">
        <color theme="9" tint="0.39994506668294322"/>
      </right>
      <top style="dashed">
        <color theme="9" tint="0.39994506668294322"/>
      </top>
      <bottom style="thin">
        <color theme="9" tint="0.39994506668294322"/>
      </bottom>
      <diagonal/>
    </border>
    <border>
      <left style="dashed">
        <color theme="9" tint="0.39994506668294322"/>
      </left>
      <right style="thin">
        <color theme="0" tint="-0.24994659260841701"/>
      </right>
      <top style="thin">
        <color theme="9" tint="0.39994506668294322"/>
      </top>
      <bottom style="thin">
        <color theme="9" tint="0.39994506668294322"/>
      </bottom>
      <diagonal/>
    </border>
    <border>
      <left style="dashed">
        <color theme="9" tint="0.39994506668294322"/>
      </left>
      <right style="thin">
        <color theme="0" tint="-0.24994659260841701"/>
      </right>
      <top style="dashed">
        <color theme="9" tint="0.39994506668294322"/>
      </top>
      <bottom style="thin">
        <color theme="9" tint="0.39994506668294322"/>
      </bottom>
      <diagonal/>
    </border>
    <border>
      <left style="thin">
        <color theme="4"/>
      </left>
      <right style="thin">
        <color theme="8"/>
      </right>
      <top/>
      <bottom style="double">
        <color theme="8"/>
      </bottom>
      <diagonal/>
    </border>
    <border>
      <left style="thin">
        <color rgb="FF0070C0"/>
      </left>
      <right/>
      <top style="thin">
        <color rgb="FF0070C0"/>
      </top>
      <bottom style="thin">
        <color rgb="FF0070C0"/>
      </bottom>
      <diagonal/>
    </border>
    <border>
      <left/>
      <right/>
      <top style="dashed">
        <color theme="9" tint="0.39994506668294322"/>
      </top>
      <bottom/>
      <diagonal/>
    </border>
    <border>
      <left/>
      <right style="dashed">
        <color theme="0" tint="-0.24994659260841701"/>
      </right>
      <top style="dashed">
        <color theme="0" tint="-0.24994659260841701"/>
      </top>
      <bottom style="dashed">
        <color theme="0" tint="-0.24994659260841701"/>
      </bottom>
      <diagonal/>
    </border>
    <border>
      <left/>
      <right style="dashed">
        <color theme="0" tint="-0.24994659260841701"/>
      </right>
      <top style="dashed">
        <color theme="0" tint="-0.24994659260841701"/>
      </top>
      <bottom/>
      <diagonal/>
    </border>
    <border>
      <left style="dashed">
        <color theme="0" tint="-0.24994659260841701"/>
      </left>
      <right/>
      <top/>
      <bottom/>
      <diagonal/>
    </border>
  </borders>
  <cellStyleXfs count="43">
    <xf numFmtId="0" fontId="0" fillId="0" borderId="0"/>
    <xf numFmtId="9" fontId="12" fillId="0" borderId="0" applyFont="0" applyFill="0" applyBorder="0" applyAlignment="0" applyProtection="0"/>
    <xf numFmtId="0" fontId="13" fillId="0" borderId="0"/>
    <xf numFmtId="9"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3" fillId="0" borderId="0" applyFont="0" applyFill="0" applyBorder="0" applyAlignment="0" applyProtection="0"/>
    <xf numFmtId="166" fontId="13" fillId="0" borderId="0"/>
    <xf numFmtId="0" fontId="39" fillId="0" borderId="0"/>
    <xf numFmtId="0" fontId="39" fillId="0" borderId="0"/>
    <xf numFmtId="0" fontId="11" fillId="0" borderId="0"/>
    <xf numFmtId="9" fontId="11" fillId="0" borderId="0" applyFont="0" applyFill="0" applyBorder="0" applyAlignment="0" applyProtection="0"/>
    <xf numFmtId="0" fontId="60" fillId="0" borderId="30" applyNumberFormat="0" applyFill="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166" fontId="9" fillId="0" borderId="0"/>
    <xf numFmtId="0" fontId="10" fillId="0" borderId="0"/>
    <xf numFmtId="9" fontId="10" fillId="0" borderId="0" applyFont="0" applyFill="0" applyBorder="0" applyAlignment="0" applyProtection="0"/>
    <xf numFmtId="0" fontId="39" fillId="0" borderId="0"/>
    <xf numFmtId="0" fontId="12" fillId="0" borderId="0"/>
    <xf numFmtId="0" fontId="44" fillId="24" borderId="0" applyNumberFormat="0" applyBorder="0" applyAlignment="0" applyProtection="0"/>
    <xf numFmtId="0" fontId="45" fillId="25" borderId="0" applyNumberFormat="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66"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166" fontId="8"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166"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166" fontId="4" fillId="0" borderId="0"/>
  </cellStyleXfs>
  <cellXfs count="950">
    <xf numFmtId="0" fontId="0" fillId="0" borderId="0" xfId="0"/>
    <xf numFmtId="0" fontId="16" fillId="2" borderId="1" xfId="0" applyFont="1" applyFill="1" applyBorder="1" applyAlignment="1">
      <alignment horizontal="left" vertical="center" readingOrder="1"/>
    </xf>
    <xf numFmtId="0" fontId="16" fillId="5" borderId="2" xfId="0" applyFont="1" applyFill="1" applyBorder="1" applyAlignment="1">
      <alignment horizontal="left" vertical="center" readingOrder="1"/>
    </xf>
    <xf numFmtId="0" fontId="16" fillId="8" borderId="2" xfId="0" applyFont="1" applyFill="1" applyBorder="1" applyAlignment="1">
      <alignment horizontal="left" vertical="center" readingOrder="1"/>
    </xf>
    <xf numFmtId="0" fontId="16" fillId="8" borderId="3" xfId="0" applyFont="1" applyFill="1" applyBorder="1" applyAlignment="1">
      <alignment horizontal="left" vertical="center" readingOrder="1"/>
    </xf>
    <xf numFmtId="0" fontId="16" fillId="9" borderId="2" xfId="0" applyFont="1" applyFill="1" applyBorder="1" applyAlignment="1">
      <alignment horizontal="left" vertical="center" readingOrder="1"/>
    </xf>
    <xf numFmtId="0" fontId="17" fillId="3" borderId="1" xfId="0" applyFont="1" applyFill="1" applyBorder="1" applyAlignment="1">
      <alignment horizontal="left" vertical="center" readingOrder="1"/>
    </xf>
    <xf numFmtId="0" fontId="17" fillId="4" borderId="2" xfId="0" applyFont="1" applyFill="1" applyBorder="1" applyAlignment="1">
      <alignment horizontal="left" vertical="center" readingOrder="1"/>
    </xf>
    <xf numFmtId="0" fontId="17" fillId="3" borderId="2" xfId="0" applyFont="1" applyFill="1" applyBorder="1" applyAlignment="1">
      <alignment horizontal="left" vertical="center" readingOrder="1"/>
    </xf>
    <xf numFmtId="0" fontId="17" fillId="3" borderId="3" xfId="0" applyFont="1" applyFill="1" applyBorder="1" applyAlignment="1">
      <alignment horizontal="left" vertical="center" readingOrder="1"/>
    </xf>
    <xf numFmtId="14" fontId="17" fillId="3" borderId="2" xfId="0" applyNumberFormat="1" applyFont="1" applyFill="1" applyBorder="1" applyAlignment="1">
      <alignment horizontal="left" vertical="center" readingOrder="1"/>
    </xf>
    <xf numFmtId="14" fontId="17" fillId="6" borderId="2" xfId="0" applyNumberFormat="1" applyFont="1" applyFill="1" applyBorder="1" applyAlignment="1">
      <alignment horizontal="left" vertical="center" readingOrder="1"/>
    </xf>
    <xf numFmtId="0" fontId="17" fillId="7" borderId="2" xfId="0" applyFont="1" applyFill="1" applyBorder="1" applyAlignment="1">
      <alignment horizontal="left" vertical="center" readingOrder="1"/>
    </xf>
    <xf numFmtId="0" fontId="20" fillId="7" borderId="2" xfId="0" applyFont="1" applyFill="1" applyBorder="1" applyAlignment="1">
      <alignment horizontal="left" vertical="top" wrapText="1" readingOrder="1"/>
    </xf>
    <xf numFmtId="14" fontId="20" fillId="6" borderId="1" xfId="0" applyNumberFormat="1" applyFont="1" applyFill="1" applyBorder="1" applyAlignment="1">
      <alignment horizontal="left" vertical="top" wrapText="1" readingOrder="1"/>
    </xf>
    <xf numFmtId="9" fontId="17" fillId="3" borderId="2" xfId="1" applyFont="1" applyFill="1" applyBorder="1" applyAlignment="1">
      <alignment horizontal="left" vertical="center" readingOrder="1"/>
    </xf>
    <xf numFmtId="9" fontId="17" fillId="6" borderId="1" xfId="1" applyFont="1" applyFill="1" applyBorder="1" applyAlignment="1">
      <alignment horizontal="left" vertical="top" wrapText="1" readingOrder="1"/>
    </xf>
    <xf numFmtId="0" fontId="25" fillId="0" borderId="0" xfId="0" applyFont="1"/>
    <xf numFmtId="0" fontId="23" fillId="0" borderId="0" xfId="0" applyFont="1"/>
    <xf numFmtId="0" fontId="28" fillId="0" borderId="0" xfId="0" applyFont="1" applyAlignment="1"/>
    <xf numFmtId="0" fontId="28" fillId="0" borderId="0" xfId="0" applyFont="1" applyFill="1" applyAlignment="1"/>
    <xf numFmtId="166" fontId="13" fillId="13" borderId="0" xfId="8" applyFill="1"/>
    <xf numFmtId="166" fontId="13" fillId="13" borderId="0" xfId="8" applyFill="1" applyAlignment="1">
      <alignment horizontal="center" vertical="center"/>
    </xf>
    <xf numFmtId="166" fontId="13" fillId="20" borderId="8" xfId="8" applyFill="1" applyBorder="1"/>
    <xf numFmtId="166" fontId="13" fillId="20" borderId="0" xfId="8" applyFill="1" applyBorder="1"/>
    <xf numFmtId="166" fontId="13" fillId="20" borderId="9" xfId="8" applyFill="1" applyBorder="1"/>
    <xf numFmtId="166" fontId="22" fillId="20" borderId="0" xfId="8" applyFont="1" applyFill="1" applyBorder="1"/>
    <xf numFmtId="166" fontId="13" fillId="20" borderId="10" xfId="8" applyFill="1" applyBorder="1"/>
    <xf numFmtId="166" fontId="13" fillId="20" borderId="11" xfId="8" applyFill="1" applyBorder="1"/>
    <xf numFmtId="166" fontId="13" fillId="20" borderId="12" xfId="8" applyFill="1" applyBorder="1"/>
    <xf numFmtId="0" fontId="17" fillId="0" borderId="0" xfId="0" applyFont="1" applyFill="1" applyBorder="1" applyAlignment="1">
      <alignment horizontal="left" vertical="center" readingOrder="1"/>
    </xf>
    <xf numFmtId="9" fontId="28" fillId="0" borderId="0" xfId="0" applyNumberFormat="1" applyFont="1" applyFill="1" applyAlignment="1"/>
    <xf numFmtId="9" fontId="28" fillId="0" borderId="0" xfId="1" applyFont="1" applyFill="1" applyAlignment="1"/>
    <xf numFmtId="1" fontId="28" fillId="0" borderId="0" xfId="0" applyNumberFormat="1" applyFont="1" applyFill="1" applyAlignment="1"/>
    <xf numFmtId="14" fontId="28" fillId="0" borderId="0" xfId="0" applyNumberFormat="1" applyFont="1" applyFill="1" applyAlignment="1"/>
    <xf numFmtId="1" fontId="28" fillId="0" borderId="0" xfId="1" applyNumberFormat="1" applyFont="1" applyFill="1" applyAlignment="1"/>
    <xf numFmtId="0" fontId="28" fillId="0" borderId="0" xfId="1" applyNumberFormat="1" applyFont="1" applyFill="1" applyAlignment="1"/>
    <xf numFmtId="0" fontId="28" fillId="0" borderId="0" xfId="0" applyNumberFormat="1" applyFont="1" applyFill="1" applyAlignment="1"/>
    <xf numFmtId="1" fontId="28" fillId="0" borderId="0" xfId="0" applyNumberFormat="1" applyFont="1" applyFill="1" applyAlignment="1">
      <alignment horizontal="left"/>
    </xf>
    <xf numFmtId="0" fontId="17" fillId="3" borderId="0" xfId="0" applyFont="1" applyFill="1" applyBorder="1" applyAlignment="1">
      <alignment horizontal="left" vertical="center" readingOrder="1"/>
    </xf>
    <xf numFmtId="0" fontId="17" fillId="0" borderId="1" xfId="0" applyFont="1" applyFill="1" applyBorder="1" applyAlignment="1">
      <alignment horizontal="left" vertical="center" readingOrder="1"/>
    </xf>
    <xf numFmtId="14" fontId="17" fillId="3" borderId="17" xfId="0" applyNumberFormat="1" applyFont="1" applyFill="1" applyBorder="1" applyAlignment="1">
      <alignment horizontal="left" vertical="center" readingOrder="1"/>
    </xf>
    <xf numFmtId="0" fontId="25" fillId="0" borderId="0" xfId="0" applyNumberFormat="1" applyFont="1"/>
    <xf numFmtId="1" fontId="25" fillId="0" borderId="0" xfId="0" applyNumberFormat="1" applyFont="1"/>
    <xf numFmtId="0" fontId="25" fillId="0" borderId="0" xfId="0" applyFont="1" applyAlignment="1">
      <alignment wrapText="1" readingOrder="1"/>
    </xf>
    <xf numFmtId="0" fontId="17" fillId="7" borderId="0" xfId="0" applyFont="1" applyFill="1" applyBorder="1" applyAlignment="1">
      <alignment horizontal="left" vertical="center" readingOrder="1"/>
    </xf>
    <xf numFmtId="0" fontId="16" fillId="9" borderId="14" xfId="0" applyFont="1" applyFill="1" applyBorder="1" applyAlignment="1">
      <alignment horizontal="left" vertical="center" readingOrder="1"/>
    </xf>
    <xf numFmtId="0" fontId="17" fillId="7" borderId="14" xfId="0" applyFont="1" applyFill="1" applyBorder="1" applyAlignment="1">
      <alignment horizontal="left" vertical="center" readingOrder="1"/>
    </xf>
    <xf numFmtId="0" fontId="42" fillId="2" borderId="1" xfId="0" applyFont="1" applyFill="1" applyBorder="1" applyAlignment="1">
      <alignment horizontal="left" vertical="center" readingOrder="1"/>
    </xf>
    <xf numFmtId="14" fontId="43" fillId="6" borderId="2" xfId="0" applyNumberFormat="1" applyFont="1" applyFill="1" applyBorder="1" applyAlignment="1">
      <alignment horizontal="left" vertical="center" readingOrder="1"/>
    </xf>
    <xf numFmtId="14" fontId="42" fillId="6" borderId="1" xfId="0" applyNumberFormat="1" applyFont="1" applyFill="1" applyBorder="1" applyAlignment="1">
      <alignment horizontal="left" vertical="top" wrapText="1" readingOrder="1"/>
    </xf>
    <xf numFmtId="0" fontId="43" fillId="3" borderId="2" xfId="0" applyFont="1" applyFill="1" applyBorder="1" applyAlignment="1">
      <alignment horizontal="left" vertical="center" readingOrder="1"/>
    </xf>
    <xf numFmtId="0" fontId="43" fillId="7" borderId="2" xfId="0" applyFont="1" applyFill="1" applyBorder="1" applyAlignment="1">
      <alignment horizontal="left" vertical="center" readingOrder="1"/>
    </xf>
    <xf numFmtId="0" fontId="43" fillId="7" borderId="2" xfId="0" applyFont="1" applyFill="1" applyBorder="1" applyAlignment="1">
      <alignment horizontal="left" vertical="top" wrapText="1" readingOrder="1"/>
    </xf>
    <xf numFmtId="0" fontId="17" fillId="3" borderId="15" xfId="0" applyFont="1" applyFill="1" applyBorder="1" applyAlignment="1">
      <alignment horizontal="left" vertical="center" readingOrder="1"/>
    </xf>
    <xf numFmtId="165" fontId="17" fillId="0" borderId="0" xfId="0" applyNumberFormat="1" applyFont="1" applyFill="1" applyAlignment="1">
      <alignment horizontal="left" vertical="center" readingOrder="1"/>
    </xf>
    <xf numFmtId="0" fontId="20" fillId="7" borderId="14" xfId="0" applyFont="1" applyFill="1" applyBorder="1" applyAlignment="1">
      <alignment horizontal="left" vertical="top" wrapText="1" readingOrder="1"/>
    </xf>
    <xf numFmtId="0" fontId="17" fillId="3" borderId="14" xfId="0" applyFont="1" applyFill="1" applyBorder="1" applyAlignment="1">
      <alignment horizontal="left" vertical="center" readingOrder="1"/>
    </xf>
    <xf numFmtId="0" fontId="58" fillId="0" borderId="0" xfId="0" applyFont="1"/>
    <xf numFmtId="0" fontId="58" fillId="0" borderId="0" xfId="0" applyFont="1" applyAlignment="1">
      <alignment wrapText="1"/>
    </xf>
    <xf numFmtId="164" fontId="58" fillId="0" borderId="24" xfId="4" applyNumberFormat="1" applyFont="1" applyBorder="1"/>
    <xf numFmtId="164" fontId="58" fillId="0" borderId="0" xfId="0" applyNumberFormat="1" applyFont="1"/>
    <xf numFmtId="0" fontId="23" fillId="0" borderId="20" xfId="0" applyFont="1" applyFill="1" applyBorder="1"/>
    <xf numFmtId="0" fontId="23" fillId="0" borderId="29" xfId="0" applyFont="1" applyFill="1" applyBorder="1"/>
    <xf numFmtId="0" fontId="23" fillId="0" borderId="27" xfId="0" applyFont="1" applyFill="1" applyBorder="1"/>
    <xf numFmtId="0" fontId="23" fillId="0" borderId="0" xfId="0" applyFont="1" applyBorder="1"/>
    <xf numFmtId="0" fontId="43" fillId="0" borderId="0" xfId="0" applyFont="1"/>
    <xf numFmtId="0" fontId="43" fillId="0" borderId="0" xfId="0" applyFont="1" applyAlignment="1"/>
    <xf numFmtId="9" fontId="58" fillId="0" borderId="0" xfId="1" applyFont="1"/>
    <xf numFmtId="0" fontId="25" fillId="0" borderId="0" xfId="0" applyNumberFormat="1" applyFont="1" applyAlignment="1">
      <alignment wrapText="1"/>
    </xf>
    <xf numFmtId="0" fontId="25" fillId="0" borderId="0" xfId="0" applyFont="1" applyFill="1"/>
    <xf numFmtId="9" fontId="17" fillId="0" borderId="0" xfId="0" applyNumberFormat="1" applyFont="1" applyFill="1" applyBorder="1" applyAlignment="1">
      <alignment horizontal="left" vertical="center" readingOrder="1"/>
    </xf>
    <xf numFmtId="14" fontId="32" fillId="16" borderId="0" xfId="0" applyNumberFormat="1" applyFont="1" applyFill="1" applyBorder="1" applyAlignment="1">
      <alignment horizontal="left"/>
    </xf>
    <xf numFmtId="9" fontId="62" fillId="23" borderId="0" xfId="0" applyNumberFormat="1" applyFont="1" applyFill="1" applyBorder="1" applyAlignment="1">
      <alignment vertical="center"/>
    </xf>
    <xf numFmtId="0" fontId="25" fillId="0" borderId="0" xfId="0" applyFont="1" applyFill="1" applyBorder="1"/>
    <xf numFmtId="1" fontId="62" fillId="23" borderId="0" xfId="0" applyNumberFormat="1" applyFont="1" applyFill="1" applyBorder="1" applyAlignment="1">
      <alignment vertical="center"/>
    </xf>
    <xf numFmtId="0" fontId="65" fillId="10" borderId="24" xfId="0" applyFont="1" applyFill="1" applyBorder="1" applyAlignment="1">
      <alignment horizontal="center" vertical="top" wrapText="1"/>
    </xf>
    <xf numFmtId="0" fontId="58" fillId="7" borderId="24" xfId="0" applyFont="1" applyFill="1" applyBorder="1" applyAlignment="1">
      <alignment horizontal="center" vertical="top" wrapText="1"/>
    </xf>
    <xf numFmtId="0" fontId="58" fillId="11" borderId="24" xfId="0" applyFont="1" applyFill="1" applyBorder="1" applyAlignment="1">
      <alignment horizontal="center" vertical="top" wrapText="1"/>
    </xf>
    <xf numFmtId="164" fontId="58" fillId="0" borderId="24" xfId="4" applyNumberFormat="1" applyFont="1" applyBorder="1" applyAlignment="1">
      <alignment vertical="top" wrapText="1"/>
    </xf>
    <xf numFmtId="0" fontId="58" fillId="18" borderId="23" xfId="0" applyFont="1" applyFill="1" applyBorder="1" applyAlignment="1">
      <alignment horizontal="center"/>
    </xf>
    <xf numFmtId="0" fontId="58" fillId="18" borderId="25" xfId="0" applyFont="1" applyFill="1" applyBorder="1" applyAlignment="1">
      <alignment horizontal="center"/>
    </xf>
    <xf numFmtId="0" fontId="58" fillId="18" borderId="26" xfId="0" applyFont="1" applyFill="1" applyBorder="1" applyAlignment="1">
      <alignment horizontal="center"/>
    </xf>
    <xf numFmtId="0" fontId="66" fillId="33" borderId="36" xfId="0" applyFont="1" applyFill="1" applyBorder="1" applyAlignment="1">
      <alignment horizontal="center" vertical="center" wrapText="1"/>
    </xf>
    <xf numFmtId="0" fontId="66" fillId="33" borderId="32" xfId="0" applyFont="1" applyFill="1" applyBorder="1" applyAlignment="1">
      <alignment horizontal="center" vertical="center" wrapText="1"/>
    </xf>
    <xf numFmtId="0" fontId="66" fillId="33" borderId="37" xfId="0" applyFont="1" applyFill="1" applyBorder="1" applyAlignment="1">
      <alignment horizontal="center" vertical="center" wrapText="1"/>
    </xf>
    <xf numFmtId="0" fontId="59" fillId="0" borderId="33" xfId="0" applyFont="1" applyBorder="1" applyAlignment="1">
      <alignment horizontal="center" vertical="center"/>
    </xf>
    <xf numFmtId="0" fontId="66" fillId="0" borderId="34" xfId="0" applyFont="1" applyBorder="1" applyAlignment="1">
      <alignment horizontal="center" vertical="center" wrapText="1"/>
    </xf>
    <xf numFmtId="0" fontId="66" fillId="13" borderId="34" xfId="0" applyFont="1" applyFill="1" applyBorder="1" applyAlignment="1">
      <alignment horizontal="center" vertical="center" wrapText="1"/>
    </xf>
    <xf numFmtId="0" fontId="67" fillId="13" borderId="35" xfId="0" applyFont="1" applyFill="1" applyBorder="1" applyAlignment="1">
      <alignment horizontal="center" vertical="center" wrapText="1"/>
    </xf>
    <xf numFmtId="0" fontId="64" fillId="8" borderId="22" xfId="0" applyFont="1" applyFill="1" applyBorder="1" applyAlignment="1">
      <alignment horizontal="center" vertical="center" wrapText="1"/>
    </xf>
    <xf numFmtId="0" fontId="64" fillId="36" borderId="22" xfId="0" applyFont="1" applyFill="1" applyBorder="1" applyAlignment="1">
      <alignment horizontal="center" vertical="center" wrapText="1"/>
    </xf>
    <xf numFmtId="0" fontId="0" fillId="0" borderId="22" xfId="0" applyBorder="1"/>
    <xf numFmtId="0" fontId="58" fillId="0" borderId="22" xfId="0" applyFont="1" applyBorder="1"/>
    <xf numFmtId="0" fontId="64" fillId="14" borderId="22" xfId="0" applyFont="1" applyFill="1" applyBorder="1" applyAlignment="1">
      <alignment horizontal="center" vertical="center" wrapText="1"/>
    </xf>
    <xf numFmtId="0" fontId="0" fillId="37" borderId="22" xfId="0" applyFill="1" applyBorder="1"/>
    <xf numFmtId="164" fontId="64" fillId="14" borderId="22" xfId="4" applyNumberFormat="1" applyFont="1" applyFill="1" applyBorder="1" applyAlignment="1">
      <alignment horizontal="right" vertical="center"/>
    </xf>
    <xf numFmtId="164" fontId="64" fillId="8" borderId="22" xfId="4" applyNumberFormat="1" applyFont="1" applyFill="1" applyBorder="1" applyAlignment="1">
      <alignment horizontal="right" vertical="center"/>
    </xf>
    <xf numFmtId="164" fontId="64" fillId="36" borderId="22" xfId="4" applyNumberFormat="1" applyFont="1" applyFill="1" applyBorder="1" applyAlignment="1">
      <alignment horizontal="right" vertical="center"/>
    </xf>
    <xf numFmtId="0" fontId="25" fillId="27" borderId="0" xfId="0" applyFont="1" applyFill="1"/>
    <xf numFmtId="166" fontId="9" fillId="20" borderId="0" xfId="8" applyFont="1" applyFill="1" applyBorder="1"/>
    <xf numFmtId="0" fontId="58" fillId="0" borderId="0" xfId="0" applyFont="1" applyAlignment="1">
      <alignment horizontal="center" vertical="center" wrapText="1"/>
    </xf>
    <xf numFmtId="0" fontId="25" fillId="0" borderId="0" xfId="0" applyNumberFormat="1" applyFont="1" applyFill="1"/>
    <xf numFmtId="1" fontId="25" fillId="0" borderId="0" xfId="0" applyNumberFormat="1" applyFont="1" applyFill="1"/>
    <xf numFmtId="0" fontId="25" fillId="0" borderId="0" xfId="0" applyFont="1" applyFill="1" applyAlignment="1">
      <alignment wrapText="1" readingOrder="1"/>
    </xf>
    <xf numFmtId="0" fontId="0" fillId="0" borderId="0" xfId="0" applyFill="1"/>
    <xf numFmtId="14" fontId="25" fillId="0" borderId="0" xfId="0" applyNumberFormat="1" applyFont="1"/>
    <xf numFmtId="165" fontId="25" fillId="0" borderId="0" xfId="0" applyNumberFormat="1" applyFont="1"/>
    <xf numFmtId="165" fontId="25" fillId="0" borderId="0" xfId="0" applyNumberFormat="1" applyFont="1" applyFill="1"/>
    <xf numFmtId="0" fontId="70" fillId="8" borderId="0" xfId="0" applyFont="1" applyFill="1"/>
    <xf numFmtId="0" fontId="70" fillId="38" borderId="0" xfId="0" applyFont="1" applyFill="1"/>
    <xf numFmtId="0" fontId="9" fillId="0" borderId="0" xfId="0" applyFont="1"/>
    <xf numFmtId="0" fontId="22" fillId="0" borderId="0" xfId="0" applyFont="1"/>
    <xf numFmtId="0" fontId="9" fillId="0" borderId="0" xfId="0" applyFont="1" applyAlignment="1">
      <alignment horizontal="left"/>
    </xf>
    <xf numFmtId="9" fontId="9" fillId="0" borderId="0" xfId="0" applyNumberFormat="1" applyFont="1"/>
    <xf numFmtId="0" fontId="9" fillId="0" borderId="0" xfId="0" applyNumberFormat="1" applyFont="1"/>
    <xf numFmtId="0" fontId="9" fillId="0" borderId="0" xfId="0" applyFont="1" applyAlignment="1">
      <alignment wrapText="1"/>
    </xf>
    <xf numFmtId="164" fontId="9" fillId="0" borderId="0" xfId="0" applyNumberFormat="1" applyFont="1"/>
    <xf numFmtId="0" fontId="72" fillId="0" borderId="0" xfId="0" applyFont="1"/>
    <xf numFmtId="0" fontId="71" fillId="14" borderId="0" xfId="0" applyFont="1" applyFill="1"/>
    <xf numFmtId="1" fontId="9" fillId="0" borderId="0" xfId="0" applyNumberFormat="1" applyFont="1"/>
    <xf numFmtId="0" fontId="9" fillId="0" borderId="0" xfId="0" applyFont="1" applyFill="1"/>
    <xf numFmtId="0" fontId="9" fillId="0" borderId="0" xfId="0" applyFont="1" applyFill="1" applyBorder="1" applyAlignment="1">
      <alignment horizontal="left"/>
    </xf>
    <xf numFmtId="0" fontId="9" fillId="0" borderId="0" xfId="0" applyNumberFormat="1" applyFont="1" applyFill="1" applyBorder="1"/>
    <xf numFmtId="9" fontId="9" fillId="0" borderId="0" xfId="0" applyNumberFormat="1" applyFont="1" applyFill="1"/>
    <xf numFmtId="0" fontId="9" fillId="0" borderId="0" xfId="0" applyNumberFormat="1" applyFont="1" applyFill="1"/>
    <xf numFmtId="0" fontId="9" fillId="34" borderId="0" xfId="0" applyFont="1" applyFill="1"/>
    <xf numFmtId="0" fontId="22" fillId="10" borderId="0" xfId="0" applyFont="1" applyFill="1"/>
    <xf numFmtId="0" fontId="73" fillId="0" borderId="42" xfId="0" applyFont="1" applyBorder="1" applyAlignment="1">
      <alignment horizontal="left"/>
    </xf>
    <xf numFmtId="0" fontId="73" fillId="0" borderId="39" xfId="0" applyFont="1" applyBorder="1" applyAlignment="1">
      <alignment horizontal="left"/>
    </xf>
    <xf numFmtId="0" fontId="70" fillId="8" borderId="0" xfId="0" applyFont="1" applyFill="1" applyAlignment="1">
      <alignment horizontal="left"/>
    </xf>
    <xf numFmtId="9" fontId="70" fillId="8" borderId="0" xfId="0" applyNumberFormat="1" applyFont="1" applyFill="1"/>
    <xf numFmtId="0" fontId="70" fillId="8" borderId="0" xfId="0" applyNumberFormat="1" applyFont="1" applyFill="1"/>
    <xf numFmtId="0" fontId="68" fillId="0" borderId="0" xfId="0" applyFont="1"/>
    <xf numFmtId="0" fontId="61" fillId="0" borderId="0" xfId="0" applyFont="1"/>
    <xf numFmtId="0" fontId="71" fillId="29" borderId="46" xfId="0" applyFont="1" applyFill="1" applyBorder="1"/>
    <xf numFmtId="164" fontId="22" fillId="0" borderId="47" xfId="4" applyNumberFormat="1" applyFont="1" applyBorder="1"/>
    <xf numFmtId="164" fontId="74" fillId="0" borderId="48" xfId="4" applyNumberFormat="1" applyFont="1" applyBorder="1" applyAlignment="1">
      <alignment horizontal="left" wrapText="1"/>
    </xf>
    <xf numFmtId="164" fontId="74" fillId="0" borderId="49" xfId="4" applyNumberFormat="1" applyFont="1" applyBorder="1" applyAlignment="1">
      <alignment horizontal="left" wrapText="1"/>
    </xf>
    <xf numFmtId="0" fontId="74" fillId="0" borderId="50" xfId="0" applyFont="1" applyBorder="1" applyAlignment="1">
      <alignment horizontal="left"/>
    </xf>
    <xf numFmtId="0" fontId="74" fillId="0" borderId="0" xfId="0" applyFont="1" applyBorder="1" applyAlignment="1">
      <alignment horizontal="left"/>
    </xf>
    <xf numFmtId="0" fontId="74" fillId="0" borderId="0" xfId="0" applyNumberFormat="1" applyFont="1" applyBorder="1"/>
    <xf numFmtId="0" fontId="75" fillId="9" borderId="0" xfId="0" applyFont="1" applyFill="1"/>
    <xf numFmtId="0" fontId="71" fillId="32" borderId="0" xfId="0" applyFont="1" applyFill="1"/>
    <xf numFmtId="0" fontId="70" fillId="14" borderId="0" xfId="0" applyFont="1" applyFill="1"/>
    <xf numFmtId="0" fontId="70" fillId="9" borderId="0" xfId="0" applyFont="1" applyFill="1"/>
    <xf numFmtId="0" fontId="68" fillId="34" borderId="0" xfId="0" applyFont="1" applyFill="1"/>
    <xf numFmtId="0" fontId="70" fillId="32" borderId="0" xfId="0" applyFont="1" applyFill="1"/>
    <xf numFmtId="0" fontId="68" fillId="10" borderId="0" xfId="0" applyFont="1" applyFill="1"/>
    <xf numFmtId="0" fontId="76" fillId="0" borderId="0" xfId="0" applyFont="1"/>
    <xf numFmtId="0" fontId="32" fillId="21" borderId="0" xfId="0" applyNumberFormat="1" applyFont="1" applyFill="1" applyBorder="1" applyAlignment="1">
      <alignment horizontal="center"/>
    </xf>
    <xf numFmtId="0" fontId="66" fillId="0" borderId="33" xfId="0" applyFont="1" applyBorder="1" applyAlignment="1">
      <alignment vertical="center" wrapText="1"/>
    </xf>
    <xf numFmtId="0" fontId="66" fillId="0" borderId="34" xfId="0" applyFont="1" applyBorder="1" applyAlignment="1">
      <alignment vertical="center" wrapText="1"/>
    </xf>
    <xf numFmtId="0" fontId="64" fillId="14" borderId="24" xfId="0" applyFont="1" applyFill="1" applyBorder="1" applyAlignment="1">
      <alignment horizontal="center" vertical="top" wrapText="1"/>
    </xf>
    <xf numFmtId="164" fontId="64" fillId="14" borderId="24" xfId="4" applyNumberFormat="1" applyFont="1" applyFill="1" applyBorder="1" applyAlignment="1">
      <alignment horizontal="center" vertical="top" wrapText="1"/>
    </xf>
    <xf numFmtId="164" fontId="65" fillId="10" borderId="24" xfId="4" applyNumberFormat="1" applyFont="1" applyFill="1" applyBorder="1" applyAlignment="1">
      <alignment horizontal="center" vertical="top" wrapText="1"/>
    </xf>
    <xf numFmtId="164" fontId="58" fillId="7" borderId="24" xfId="4" applyNumberFormat="1" applyFont="1" applyFill="1" applyBorder="1" applyAlignment="1">
      <alignment horizontal="center" vertical="top" wrapText="1"/>
    </xf>
    <xf numFmtId="0" fontId="64" fillId="8" borderId="24" xfId="0" applyFont="1" applyFill="1" applyBorder="1" applyAlignment="1">
      <alignment horizontal="center" vertical="top" wrapText="1"/>
    </xf>
    <xf numFmtId="164" fontId="64" fillId="8" borderId="24" xfId="4" applyNumberFormat="1" applyFont="1" applyFill="1" applyBorder="1" applyAlignment="1">
      <alignment horizontal="center" vertical="top" wrapText="1"/>
    </xf>
    <xf numFmtId="0" fontId="64" fillId="9" borderId="24" xfId="0" applyFont="1" applyFill="1" applyBorder="1" applyAlignment="1">
      <alignment horizontal="center" vertical="top" wrapText="1"/>
    </xf>
    <xf numFmtId="164" fontId="64" fillId="9" borderId="24" xfId="4" applyNumberFormat="1" applyFont="1" applyFill="1" applyBorder="1"/>
    <xf numFmtId="164" fontId="58" fillId="11" borderId="24" xfId="4" applyNumberFormat="1" applyFont="1" applyFill="1" applyBorder="1"/>
    <xf numFmtId="9" fontId="65" fillId="10" borderId="24" xfId="1" applyFont="1" applyFill="1" applyBorder="1" applyAlignment="1">
      <alignment horizontal="center" vertical="top" wrapText="1"/>
    </xf>
    <xf numFmtId="9" fontId="58" fillId="7" borderId="24" xfId="1" applyFont="1" applyFill="1" applyBorder="1" applyAlignment="1">
      <alignment horizontal="center" vertical="top" wrapText="1"/>
    </xf>
    <xf numFmtId="9" fontId="58" fillId="11" borderId="24" xfId="1" applyFont="1" applyFill="1" applyBorder="1" applyAlignment="1">
      <alignment horizontal="center" vertical="top" wrapText="1"/>
    </xf>
    <xf numFmtId="9" fontId="64" fillId="14" borderId="24" xfId="1" applyFont="1" applyFill="1" applyBorder="1"/>
    <xf numFmtId="9" fontId="64" fillId="8" borderId="24" xfId="1" applyFont="1" applyFill="1" applyBorder="1"/>
    <xf numFmtId="9" fontId="64" fillId="9" borderId="24" xfId="1" applyFont="1" applyFill="1" applyBorder="1"/>
    <xf numFmtId="0" fontId="58" fillId="0" borderId="0" xfId="0" applyFont="1" applyFill="1"/>
    <xf numFmtId="0" fontId="77" fillId="26" borderId="53" xfId="0" applyFont="1" applyFill="1" applyBorder="1"/>
    <xf numFmtId="0" fontId="70" fillId="41" borderId="0" xfId="0" applyFont="1" applyFill="1" applyAlignment="1">
      <alignment vertical="center"/>
    </xf>
    <xf numFmtId="1" fontId="78" fillId="0" borderId="0" xfId="0" applyNumberFormat="1" applyFont="1" applyFill="1"/>
    <xf numFmtId="0" fontId="78" fillId="0" borderId="0" xfId="0" applyFont="1" applyFill="1"/>
    <xf numFmtId="0" fontId="78" fillId="0" borderId="0" xfId="0" applyNumberFormat="1" applyFont="1" applyFill="1" applyAlignment="1">
      <alignment wrapText="1" readingOrder="1"/>
    </xf>
    <xf numFmtId="165" fontId="78" fillId="0" borderId="0" xfId="0" applyNumberFormat="1" applyFont="1" applyFill="1"/>
    <xf numFmtId="0" fontId="78" fillId="0" borderId="0" xfId="0" applyFont="1" applyFill="1" applyAlignment="1">
      <alignment wrapText="1" readingOrder="1"/>
    </xf>
    <xf numFmtId="0" fontId="78" fillId="0" borderId="0" xfId="0" applyNumberFormat="1" applyFont="1" applyFill="1" applyBorder="1"/>
    <xf numFmtId="0" fontId="78" fillId="0" borderId="27" xfId="0" applyNumberFormat="1" applyFont="1" applyFill="1" applyBorder="1"/>
    <xf numFmtId="1" fontId="78" fillId="0" borderId="28" xfId="0" applyNumberFormat="1" applyFont="1" applyFill="1" applyBorder="1"/>
    <xf numFmtId="164" fontId="58" fillId="0" borderId="0" xfId="4" applyNumberFormat="1" applyFont="1"/>
    <xf numFmtId="0" fontId="82" fillId="0" borderId="0" xfId="0" applyFont="1"/>
    <xf numFmtId="164" fontId="73" fillId="0" borderId="43" xfId="4" applyNumberFormat="1" applyFont="1" applyBorder="1"/>
    <xf numFmtId="164" fontId="73" fillId="0" borderId="44" xfId="4" applyNumberFormat="1" applyFont="1" applyBorder="1"/>
    <xf numFmtId="164" fontId="73" fillId="0" borderId="45" xfId="4" applyNumberFormat="1" applyFont="1" applyBorder="1"/>
    <xf numFmtId="1" fontId="85" fillId="0" borderId="0" xfId="0" applyNumberFormat="1" applyFont="1" applyFill="1"/>
    <xf numFmtId="0" fontId="85" fillId="0" borderId="0" xfId="0" applyFont="1" applyFill="1"/>
    <xf numFmtId="0" fontId="85" fillId="0" borderId="0" xfId="0" applyNumberFormat="1" applyFont="1" applyFill="1" applyAlignment="1">
      <alignment wrapText="1" readingOrder="1"/>
    </xf>
    <xf numFmtId="165" fontId="85" fillId="0" borderId="0" xfId="0" applyNumberFormat="1" applyFont="1" applyFill="1"/>
    <xf numFmtId="0" fontId="85" fillId="0" borderId="0" xfId="0" applyFont="1" applyFill="1" applyAlignment="1">
      <alignment wrapText="1" readingOrder="1"/>
    </xf>
    <xf numFmtId="0" fontId="85" fillId="0" borderId="0" xfId="0" applyNumberFormat="1" applyFont="1" applyFill="1" applyBorder="1"/>
    <xf numFmtId="1" fontId="85" fillId="0" borderId="0" xfId="0" applyNumberFormat="1" applyFont="1" applyFill="1" applyBorder="1"/>
    <xf numFmtId="49" fontId="84" fillId="0" borderId="0" xfId="21" applyNumberFormat="1" applyFont="1" applyFill="1" applyBorder="1" applyAlignment="1">
      <alignment horizontal="left" vertical="center" wrapText="1"/>
    </xf>
    <xf numFmtId="1" fontId="86" fillId="0" borderId="0" xfId="0" applyNumberFormat="1" applyFont="1" applyFill="1"/>
    <xf numFmtId="0" fontId="86" fillId="0" borderId="0" xfId="0" applyFont="1" applyFill="1"/>
    <xf numFmtId="0" fontId="86" fillId="0" borderId="0" xfId="0" applyNumberFormat="1" applyFont="1" applyFill="1" applyAlignment="1">
      <alignment wrapText="1" readingOrder="1"/>
    </xf>
    <xf numFmtId="165" fontId="86" fillId="0" borderId="0" xfId="0" applyNumberFormat="1" applyFont="1" applyFill="1"/>
    <xf numFmtId="0" fontId="86" fillId="0" borderId="0" xfId="0" applyFont="1" applyFill="1" applyAlignment="1">
      <alignment wrapText="1" readingOrder="1"/>
    </xf>
    <xf numFmtId="0" fontId="86" fillId="0" borderId="0" xfId="0" applyNumberFormat="1" applyFont="1" applyFill="1" applyBorder="1"/>
    <xf numFmtId="1" fontId="86" fillId="0" borderId="0" xfId="0" applyNumberFormat="1" applyFont="1" applyFill="1" applyBorder="1"/>
    <xf numFmtId="0" fontId="82" fillId="0" borderId="29" xfId="0" applyFont="1" applyBorder="1"/>
    <xf numFmtId="0" fontId="82" fillId="31" borderId="29" xfId="0" applyFont="1" applyFill="1" applyBorder="1"/>
    <xf numFmtId="0" fontId="22" fillId="0" borderId="61" xfId="0" applyFont="1" applyFill="1" applyBorder="1" applyAlignment="1">
      <alignment horizontal="left" vertical="center"/>
    </xf>
    <xf numFmtId="9" fontId="22" fillId="0" borderId="62" xfId="0" applyNumberFormat="1" applyFont="1" applyFill="1" applyBorder="1" applyAlignment="1">
      <alignment horizontal="center" vertical="center"/>
    </xf>
    <xf numFmtId="9" fontId="22" fillId="0" borderId="63" xfId="0" applyNumberFormat="1" applyFont="1" applyFill="1" applyBorder="1" applyAlignment="1">
      <alignment horizontal="center" vertical="center"/>
    </xf>
    <xf numFmtId="0" fontId="10" fillId="0" borderId="0" xfId="19" applyFont="1" applyAlignment="1">
      <alignment horizontal="left" vertical="center"/>
    </xf>
    <xf numFmtId="0" fontId="23" fillId="0" borderId="0" xfId="22" applyFont="1" applyAlignment="1">
      <alignment horizontal="left" vertical="center"/>
    </xf>
    <xf numFmtId="0" fontId="10" fillId="0" borderId="0" xfId="19" applyAlignment="1">
      <alignment horizontal="left" vertical="center"/>
    </xf>
    <xf numFmtId="0" fontId="46" fillId="24" borderId="67" xfId="23" applyFont="1" applyBorder="1" applyAlignment="1">
      <alignment horizontal="center" vertical="center" wrapText="1"/>
    </xf>
    <xf numFmtId="0" fontId="47" fillId="25" borderId="67" xfId="24" applyFont="1" applyBorder="1" applyAlignment="1">
      <alignment horizontal="center" vertical="center" wrapText="1"/>
    </xf>
    <xf numFmtId="0" fontId="48" fillId="26" borderId="67" xfId="22" applyFont="1" applyFill="1" applyBorder="1" applyAlignment="1">
      <alignment horizontal="center" vertical="center"/>
    </xf>
    <xf numFmtId="0" fontId="44" fillId="24" borderId="67" xfId="23" applyBorder="1" applyAlignment="1">
      <alignment horizontal="left" vertical="center"/>
    </xf>
    <xf numFmtId="0" fontId="45" fillId="25" borderId="67" xfId="24" applyBorder="1" applyAlignment="1">
      <alignment horizontal="left" vertical="center"/>
    </xf>
    <xf numFmtId="0" fontId="23" fillId="43" borderId="67" xfId="22" applyFont="1" applyFill="1" applyBorder="1" applyAlignment="1">
      <alignment horizontal="left" vertical="center"/>
    </xf>
    <xf numFmtId="0" fontId="24" fillId="18" borderId="67" xfId="19" applyFont="1" applyFill="1" applyBorder="1" applyAlignment="1">
      <alignment horizontal="left" vertical="center" wrapText="1" readingOrder="1"/>
    </xf>
    <xf numFmtId="0" fontId="52" fillId="5" borderId="67" xfId="23" applyFont="1" applyFill="1" applyBorder="1" applyAlignment="1">
      <alignment horizontal="left" vertical="center"/>
    </xf>
    <xf numFmtId="0" fontId="52" fillId="5" borderId="67" xfId="24" applyFont="1" applyFill="1" applyBorder="1" applyAlignment="1">
      <alignment horizontal="left" vertical="center"/>
    </xf>
    <xf numFmtId="0" fontId="49" fillId="26" borderId="67" xfId="22" applyFont="1" applyFill="1" applyBorder="1" applyAlignment="1">
      <alignment horizontal="left" vertical="center" wrapText="1"/>
    </xf>
    <xf numFmtId="1" fontId="24" fillId="18" borderId="67" xfId="19" applyNumberFormat="1" applyFont="1" applyFill="1" applyBorder="1" applyAlignment="1">
      <alignment horizontal="left" vertical="center" wrapText="1" readingOrder="1"/>
    </xf>
    <xf numFmtId="0" fontId="44" fillId="24" borderId="70" xfId="23" applyBorder="1" applyAlignment="1">
      <alignment horizontal="left" vertical="center"/>
    </xf>
    <xf numFmtId="0" fontId="45" fillId="25" borderId="70" xfId="24" applyBorder="1" applyAlignment="1">
      <alignment horizontal="left" vertical="center"/>
    </xf>
    <xf numFmtId="9" fontId="24" fillId="18" borderId="67" xfId="19" applyNumberFormat="1" applyFont="1" applyFill="1" applyBorder="1" applyAlignment="1">
      <alignment horizontal="left" vertical="center" wrapText="1" readingOrder="1"/>
    </xf>
    <xf numFmtId="9" fontId="24" fillId="18" borderId="67" xfId="20" applyNumberFormat="1" applyFont="1" applyFill="1" applyBorder="1" applyAlignment="1">
      <alignment horizontal="left" vertical="center" wrapText="1" readingOrder="1"/>
    </xf>
    <xf numFmtId="0" fontId="53" fillId="8" borderId="67" xfId="23" applyFont="1" applyFill="1" applyBorder="1" applyAlignment="1">
      <alignment horizontal="left" vertical="center"/>
    </xf>
    <xf numFmtId="0" fontId="53" fillId="8" borderId="67" xfId="24" applyFont="1" applyFill="1" applyBorder="1" applyAlignment="1">
      <alignment horizontal="left" vertical="center"/>
    </xf>
    <xf numFmtId="0" fontId="50" fillId="26" borderId="67" xfId="22" applyFont="1" applyFill="1" applyBorder="1" applyAlignment="1">
      <alignment horizontal="left" vertical="center" wrapText="1"/>
    </xf>
    <xf numFmtId="1" fontId="24" fillId="7" borderId="67" xfId="19" applyNumberFormat="1" applyFont="1" applyFill="1" applyBorder="1" applyAlignment="1">
      <alignment horizontal="left" vertical="center" wrapText="1" readingOrder="1"/>
    </xf>
    <xf numFmtId="0" fontId="54" fillId="36" borderId="67" xfId="23" applyFont="1" applyFill="1" applyBorder="1" applyAlignment="1">
      <alignment horizontal="left" vertical="center"/>
    </xf>
    <xf numFmtId="0" fontId="54" fillId="36" borderId="67" xfId="24" applyFont="1" applyFill="1" applyBorder="1" applyAlignment="1">
      <alignment horizontal="left" vertical="center"/>
    </xf>
    <xf numFmtId="0" fontId="51" fillId="26" borderId="67" xfId="22" applyFont="1" applyFill="1" applyBorder="1" applyAlignment="1">
      <alignment horizontal="left" vertical="center" wrapText="1"/>
    </xf>
    <xf numFmtId="0" fontId="75" fillId="36" borderId="67" xfId="23" applyFont="1" applyFill="1" applyBorder="1" applyAlignment="1">
      <alignment horizontal="left" vertical="center" wrapText="1"/>
    </xf>
    <xf numFmtId="0" fontId="23" fillId="43" borderId="70" xfId="22" applyFont="1" applyFill="1" applyBorder="1" applyAlignment="1">
      <alignment horizontal="left" vertical="center"/>
    </xf>
    <xf numFmtId="0" fontId="12" fillId="0" borderId="0" xfId="22" applyAlignment="1">
      <alignment vertical="top" wrapText="1"/>
    </xf>
    <xf numFmtId="0" fontId="37" fillId="0" borderId="0" xfId="22" applyFont="1" applyAlignment="1">
      <alignment vertical="top" wrapText="1"/>
    </xf>
    <xf numFmtId="0" fontId="12" fillId="0" borderId="0" xfId="22" applyAlignment="1">
      <alignment wrapText="1"/>
    </xf>
    <xf numFmtId="0" fontId="18" fillId="12" borderId="4" xfId="22" applyFont="1" applyFill="1" applyBorder="1" applyAlignment="1">
      <alignment vertical="top" wrapText="1"/>
    </xf>
    <xf numFmtId="0" fontId="21" fillId="10" borderId="4" xfId="22" applyFont="1" applyFill="1" applyBorder="1" applyAlignment="1">
      <alignment horizontal="left" vertical="top" wrapText="1"/>
    </xf>
    <xf numFmtId="0" fontId="21" fillId="10" borderId="4" xfId="22" applyFont="1" applyFill="1" applyBorder="1" applyAlignment="1">
      <alignment horizontal="left" vertical="center" wrapText="1"/>
    </xf>
    <xf numFmtId="0" fontId="19" fillId="7" borderId="4" xfId="22" applyFont="1" applyFill="1" applyBorder="1" applyAlignment="1">
      <alignment vertical="top" wrapText="1"/>
    </xf>
    <xf numFmtId="0" fontId="19" fillId="11" borderId="4" xfId="22" applyFont="1" applyFill="1" applyBorder="1" applyAlignment="1">
      <alignment vertical="top" wrapText="1"/>
    </xf>
    <xf numFmtId="9" fontId="12" fillId="0" borderId="0" xfId="22" applyNumberFormat="1" applyAlignment="1">
      <alignment vertical="top" wrapText="1"/>
    </xf>
    <xf numFmtId="0" fontId="16" fillId="44" borderId="67" xfId="22" applyNumberFormat="1" applyFont="1" applyFill="1" applyBorder="1" applyAlignment="1">
      <alignment horizontal="center" vertical="center"/>
    </xf>
    <xf numFmtId="0" fontId="16" fillId="2" borderId="67" xfId="22" applyNumberFormat="1" applyFont="1" applyFill="1" applyBorder="1" applyAlignment="1">
      <alignment horizontal="center" vertical="center"/>
    </xf>
    <xf numFmtId="0" fontId="16" fillId="37" borderId="67" xfId="22" applyNumberFormat="1" applyFont="1" applyFill="1" applyBorder="1" applyAlignment="1">
      <alignment horizontal="center" vertical="center"/>
    </xf>
    <xf numFmtId="0" fontId="57" fillId="27" borderId="67" xfId="22" applyNumberFormat="1" applyFont="1" applyFill="1" applyBorder="1" applyAlignment="1">
      <alignment horizontal="center" vertical="center" wrapText="1"/>
    </xf>
    <xf numFmtId="14" fontId="56" fillId="12" borderId="67" xfId="19" applyNumberFormat="1" applyFont="1" applyFill="1" applyBorder="1" applyAlignment="1">
      <alignment horizontal="center" vertical="center" wrapText="1"/>
    </xf>
    <xf numFmtId="14" fontId="56" fillId="22" borderId="67" xfId="19" applyNumberFormat="1" applyFont="1" applyFill="1" applyBorder="1" applyAlignment="1">
      <alignment horizontal="center" vertical="center" wrapText="1"/>
    </xf>
    <xf numFmtId="14" fontId="17" fillId="17" borderId="67" xfId="19" applyNumberFormat="1" applyFont="1" applyFill="1" applyBorder="1" applyAlignment="1">
      <alignment horizontal="center" vertical="center" wrapText="1" readingOrder="1"/>
    </xf>
    <xf numFmtId="0" fontId="32" fillId="14" borderId="0" xfId="0" applyFont="1" applyFill="1" applyBorder="1" applyAlignment="1"/>
    <xf numFmtId="1" fontId="32" fillId="8" borderId="0" xfId="0" applyNumberFormat="1" applyFont="1" applyFill="1" applyBorder="1" applyAlignment="1"/>
    <xf numFmtId="0" fontId="16" fillId="9" borderId="71" xfId="22" applyNumberFormat="1" applyFont="1" applyFill="1" applyBorder="1" applyAlignment="1">
      <alignment horizontal="center" vertical="center"/>
    </xf>
    <xf numFmtId="0" fontId="90" fillId="37" borderId="67" xfId="22" applyNumberFormat="1" applyFont="1" applyFill="1" applyBorder="1" applyAlignment="1">
      <alignment horizontal="left" vertical="center"/>
    </xf>
    <xf numFmtId="0" fontId="16" fillId="6" borderId="67" xfId="22" applyNumberFormat="1" applyFont="1" applyFill="1" applyBorder="1" applyAlignment="1">
      <alignment horizontal="center" vertical="center"/>
    </xf>
    <xf numFmtId="0" fontId="90" fillId="6" borderId="67" xfId="22" applyNumberFormat="1" applyFont="1" applyFill="1" applyBorder="1" applyAlignment="1">
      <alignment horizontal="left" vertical="center"/>
    </xf>
    <xf numFmtId="14" fontId="56" fillId="17" borderId="13" xfId="0" applyNumberFormat="1" applyFont="1" applyFill="1" applyBorder="1" applyAlignment="1">
      <alignment horizontal="left" vertical="top" wrapText="1" readingOrder="1"/>
    </xf>
    <xf numFmtId="0" fontId="57" fillId="22" borderId="18" xfId="0" applyNumberFormat="1" applyFont="1" applyFill="1" applyBorder="1" applyAlignment="1">
      <alignment horizontal="left" vertical="top" wrapText="1" readingOrder="1"/>
    </xf>
    <xf numFmtId="0" fontId="57" fillId="22" borderId="19" xfId="0" applyNumberFormat="1" applyFont="1" applyFill="1" applyBorder="1" applyAlignment="1">
      <alignment horizontal="left" vertical="top" wrapText="1" readingOrder="1"/>
    </xf>
    <xf numFmtId="0" fontId="57" fillId="22" borderId="2" xfId="0" applyNumberFormat="1" applyFont="1" applyFill="1" applyBorder="1" applyAlignment="1">
      <alignment horizontal="left" vertical="center" wrapText="1" readingOrder="1"/>
    </xf>
    <xf numFmtId="0" fontId="55" fillId="0" borderId="0" xfId="0" applyFont="1" applyAlignment="1">
      <alignment vertical="top" wrapText="1"/>
    </xf>
    <xf numFmtId="0" fontId="91" fillId="18" borderId="67" xfId="19" applyFont="1" applyFill="1" applyBorder="1" applyAlignment="1">
      <alignment horizontal="left" vertical="center" wrapText="1" readingOrder="1"/>
    </xf>
    <xf numFmtId="1" fontId="91" fillId="18" borderId="67" xfId="19" applyNumberFormat="1" applyFont="1" applyFill="1" applyBorder="1" applyAlignment="1">
      <alignment horizontal="left" vertical="center" wrapText="1" readingOrder="1"/>
    </xf>
    <xf numFmtId="0" fontId="92" fillId="18" borderId="67" xfId="19" applyFont="1" applyFill="1" applyBorder="1" applyAlignment="1">
      <alignment horizontal="left" vertical="center" wrapText="1" readingOrder="1"/>
    </xf>
    <xf numFmtId="0" fontId="91" fillId="18" borderId="67" xfId="19" applyFont="1" applyFill="1" applyBorder="1" applyAlignment="1">
      <alignment horizontal="left" vertical="center" wrapText="1"/>
    </xf>
    <xf numFmtId="1" fontId="92" fillId="18" borderId="67" xfId="19" applyNumberFormat="1" applyFont="1" applyFill="1" applyBorder="1" applyAlignment="1">
      <alignment horizontal="left" vertical="center" wrapText="1" readingOrder="1"/>
    </xf>
    <xf numFmtId="1" fontId="92" fillId="7" borderId="67" xfId="19" applyNumberFormat="1" applyFont="1" applyFill="1" applyBorder="1" applyAlignment="1">
      <alignment horizontal="left" vertical="center" wrapText="1" readingOrder="1"/>
    </xf>
    <xf numFmtId="0" fontId="91" fillId="28" borderId="67" xfId="19" applyFont="1" applyFill="1" applyBorder="1" applyAlignment="1">
      <alignment horizontal="left" vertical="center" wrapText="1"/>
    </xf>
    <xf numFmtId="14" fontId="92" fillId="7" borderId="67" xfId="19" applyNumberFormat="1" applyFont="1" applyFill="1" applyBorder="1" applyAlignment="1">
      <alignment horizontal="left" vertical="center" wrapText="1" readingOrder="1"/>
    </xf>
    <xf numFmtId="0" fontId="92" fillId="11" borderId="67" xfId="20" applyNumberFormat="1" applyFont="1" applyFill="1" applyBorder="1" applyAlignment="1">
      <alignment horizontal="left" vertical="center" wrapText="1" readingOrder="1"/>
    </xf>
    <xf numFmtId="1" fontId="92" fillId="11" borderId="67" xfId="19" applyNumberFormat="1" applyFont="1" applyFill="1" applyBorder="1" applyAlignment="1">
      <alignment horizontal="left" vertical="center" wrapText="1" readingOrder="1"/>
    </xf>
    <xf numFmtId="0" fontId="91" fillId="0" borderId="67" xfId="19" applyFont="1" applyFill="1" applyBorder="1" applyAlignment="1">
      <alignment horizontal="left" vertical="center" wrapText="1"/>
    </xf>
    <xf numFmtId="0" fontId="91" fillId="30" borderId="67" xfId="20" applyNumberFormat="1" applyFont="1" applyFill="1" applyBorder="1" applyAlignment="1">
      <alignment horizontal="left" vertical="center" wrapText="1" readingOrder="1"/>
    </xf>
    <xf numFmtId="14" fontId="92" fillId="17" borderId="67" xfId="19" applyNumberFormat="1" applyFont="1" applyFill="1" applyBorder="1" applyAlignment="1">
      <alignment horizontal="left" vertical="center" wrapText="1" readingOrder="1"/>
    </xf>
    <xf numFmtId="0" fontId="94" fillId="16" borderId="67" xfId="19" applyFont="1" applyFill="1" applyBorder="1" applyAlignment="1">
      <alignment horizontal="center" vertical="center" wrapText="1"/>
    </xf>
    <xf numFmtId="0" fontId="97" fillId="22" borderId="2" xfId="0" applyNumberFormat="1" applyFont="1" applyFill="1" applyBorder="1" applyAlignment="1">
      <alignment horizontal="left" vertical="center" wrapText="1" readingOrder="1"/>
    </xf>
    <xf numFmtId="0" fontId="95" fillId="0" borderId="0" xfId="0" applyFont="1" applyAlignment="1"/>
    <xf numFmtId="0" fontId="45" fillId="25" borderId="68" xfId="24" applyBorder="1" applyAlignment="1">
      <alignment horizontal="left" vertical="center"/>
    </xf>
    <xf numFmtId="0" fontId="23" fillId="43" borderId="68" xfId="22" applyFont="1" applyFill="1" applyBorder="1" applyAlignment="1">
      <alignment horizontal="left" vertical="center"/>
    </xf>
    <xf numFmtId="0" fontId="52" fillId="5" borderId="0" xfId="23" applyFont="1" applyFill="1" applyBorder="1" applyAlignment="1">
      <alignment horizontal="left" vertical="center"/>
    </xf>
    <xf numFmtId="0" fontId="52" fillId="5" borderId="0" xfId="24" applyFont="1" applyFill="1" applyBorder="1" applyAlignment="1">
      <alignment horizontal="left" vertical="center"/>
    </xf>
    <xf numFmtId="0" fontId="49" fillId="26" borderId="0" xfId="22" applyFont="1" applyFill="1" applyBorder="1" applyAlignment="1">
      <alignment horizontal="left" vertical="center" wrapText="1"/>
    </xf>
    <xf numFmtId="14" fontId="24" fillId="18" borderId="67" xfId="19" applyNumberFormat="1" applyFont="1" applyFill="1" applyBorder="1" applyAlignment="1">
      <alignment horizontal="left" vertical="center" wrapText="1" readingOrder="1"/>
    </xf>
    <xf numFmtId="0" fontId="24" fillId="10" borderId="67" xfId="19" applyFont="1" applyFill="1" applyBorder="1" applyAlignment="1">
      <alignment horizontal="left" vertical="center" wrapText="1"/>
    </xf>
    <xf numFmtId="14" fontId="91" fillId="18" borderId="67" xfId="19" applyNumberFormat="1" applyFont="1" applyFill="1" applyBorder="1" applyAlignment="1">
      <alignment horizontal="left" vertical="center" wrapText="1" readingOrder="1"/>
    </xf>
    <xf numFmtId="9" fontId="24" fillId="11" borderId="67" xfId="19" applyNumberFormat="1" applyFont="1" applyFill="1" applyBorder="1" applyAlignment="1">
      <alignment horizontal="left" vertical="center" wrapText="1" readingOrder="1"/>
    </xf>
    <xf numFmtId="0" fontId="44" fillId="24" borderId="69" xfId="23" applyBorder="1" applyAlignment="1">
      <alignment horizontal="left" vertical="center"/>
    </xf>
    <xf numFmtId="0" fontId="44" fillId="24" borderId="74" xfId="23" applyBorder="1" applyAlignment="1">
      <alignment horizontal="left" vertical="center"/>
    </xf>
    <xf numFmtId="1" fontId="24" fillId="18" borderId="67" xfId="20" applyNumberFormat="1" applyFont="1" applyFill="1" applyBorder="1" applyAlignment="1">
      <alignment horizontal="left" vertical="center" wrapText="1" readingOrder="1"/>
    </xf>
    <xf numFmtId="0" fontId="98" fillId="22" borderId="2" xfId="0" applyNumberFormat="1" applyFont="1" applyFill="1" applyBorder="1" applyAlignment="1">
      <alignment horizontal="left" vertical="center" wrapText="1" readingOrder="1"/>
    </xf>
    <xf numFmtId="0" fontId="105" fillId="0" borderId="0" xfId="0" applyFont="1" applyAlignment="1"/>
    <xf numFmtId="0" fontId="16" fillId="2" borderId="67" xfId="22" applyNumberFormat="1" applyFont="1" applyFill="1" applyBorder="1" applyAlignment="1">
      <alignment horizontal="center" vertical="center" wrapText="1"/>
    </xf>
    <xf numFmtId="0" fontId="16" fillId="6" borderId="67" xfId="22" applyNumberFormat="1" applyFont="1" applyFill="1" applyBorder="1" applyAlignment="1">
      <alignment horizontal="center" vertical="center" wrapText="1"/>
    </xf>
    <xf numFmtId="0" fontId="16" fillId="37" borderId="67" xfId="22" applyNumberFormat="1" applyFont="1" applyFill="1" applyBorder="1" applyAlignment="1">
      <alignment horizontal="center" vertical="center" wrapText="1"/>
    </xf>
    <xf numFmtId="0" fontId="16" fillId="44" borderId="67" xfId="22" applyNumberFormat="1" applyFont="1" applyFill="1" applyBorder="1" applyAlignment="1">
      <alignment horizontal="center" vertical="center" wrapText="1"/>
    </xf>
    <xf numFmtId="0" fontId="26" fillId="22" borderId="2" xfId="0" applyNumberFormat="1" applyFont="1" applyFill="1" applyBorder="1" applyAlignment="1">
      <alignment horizontal="left" vertical="center" wrapText="1" readingOrder="1"/>
    </xf>
    <xf numFmtId="0" fontId="28" fillId="0" borderId="0" xfId="0" applyFont="1" applyAlignment="1">
      <alignment wrapText="1"/>
    </xf>
    <xf numFmtId="0" fontId="107" fillId="0" borderId="0" xfId="19" applyFont="1" applyAlignment="1">
      <alignment horizontal="left" vertical="center"/>
    </xf>
    <xf numFmtId="0" fontId="24" fillId="0" borderId="0" xfId="22" applyFont="1" applyAlignment="1">
      <alignment horizontal="left" vertical="center"/>
    </xf>
    <xf numFmtId="0" fontId="26" fillId="16" borderId="67" xfId="22" applyFont="1" applyFill="1" applyBorder="1" applyAlignment="1">
      <alignment horizontal="center" vertical="center" wrapText="1"/>
    </xf>
    <xf numFmtId="0" fontId="26" fillId="16" borderId="67" xfId="19" applyFont="1" applyFill="1" applyBorder="1" applyAlignment="1">
      <alignment horizontal="center" vertical="center" wrapText="1"/>
    </xf>
    <xf numFmtId="0" fontId="107" fillId="0" borderId="0" xfId="19" applyFont="1" applyAlignment="1">
      <alignment horizontal="center" vertical="center"/>
    </xf>
    <xf numFmtId="0" fontId="26" fillId="2" borderId="67" xfId="22" applyNumberFormat="1" applyFont="1" applyFill="1" applyBorder="1" applyAlignment="1">
      <alignment horizontal="left" vertical="center" indent="1" readingOrder="1"/>
    </xf>
    <xf numFmtId="14" fontId="24" fillId="17" borderId="67" xfId="19" applyNumberFormat="1" applyFont="1" applyFill="1" applyBorder="1" applyAlignment="1">
      <alignment horizontal="left" vertical="center" wrapText="1" readingOrder="1"/>
    </xf>
    <xf numFmtId="0" fontId="24" fillId="0" borderId="67" xfId="19" applyFont="1" applyFill="1" applyBorder="1" applyAlignment="1">
      <alignment horizontal="left" vertical="center" wrapText="1"/>
    </xf>
    <xf numFmtId="0" fontId="26" fillId="14" borderId="67" xfId="22" applyNumberFormat="1" applyFont="1" applyFill="1" applyBorder="1" applyAlignment="1">
      <alignment horizontal="left" vertical="center" indent="1" readingOrder="1"/>
    </xf>
    <xf numFmtId="1" fontId="24" fillId="18" borderId="70" xfId="20" applyNumberFormat="1" applyFont="1" applyFill="1" applyBorder="1" applyAlignment="1">
      <alignment horizontal="left" vertical="center" wrapText="1" readingOrder="1"/>
    </xf>
    <xf numFmtId="0" fontId="24" fillId="18" borderId="70" xfId="19" applyFont="1" applyFill="1" applyBorder="1" applyAlignment="1">
      <alignment horizontal="left" vertical="center" wrapText="1" readingOrder="1"/>
    </xf>
    <xf numFmtId="1" fontId="24" fillId="18" borderId="70" xfId="19" applyNumberFormat="1" applyFont="1" applyFill="1" applyBorder="1" applyAlignment="1">
      <alignment horizontal="left" vertical="center" wrapText="1" readingOrder="1"/>
    </xf>
    <xf numFmtId="0" fontId="26" fillId="38" borderId="67" xfId="22" applyNumberFormat="1" applyFont="1" applyFill="1" applyBorder="1" applyAlignment="1">
      <alignment horizontal="left" vertical="center" indent="1" readingOrder="1"/>
    </xf>
    <xf numFmtId="0" fontId="24" fillId="28" borderId="67" xfId="19" applyFont="1" applyFill="1" applyBorder="1" applyAlignment="1">
      <alignment horizontal="left" vertical="center" wrapText="1"/>
    </xf>
    <xf numFmtId="1" fontId="24" fillId="7" borderId="67" xfId="20" applyNumberFormat="1" applyFont="1" applyFill="1" applyBorder="1" applyAlignment="1">
      <alignment horizontal="left" vertical="center" wrapText="1" readingOrder="1"/>
    </xf>
    <xf numFmtId="14" fontId="24" fillId="7" borderId="67" xfId="19" applyNumberFormat="1" applyFont="1" applyFill="1" applyBorder="1" applyAlignment="1">
      <alignment horizontal="left" vertical="center" wrapText="1" readingOrder="1"/>
    </xf>
    <xf numFmtId="0" fontId="24" fillId="7" borderId="67" xfId="19" applyFont="1" applyFill="1" applyBorder="1" applyAlignment="1">
      <alignment horizontal="left" vertical="center" wrapText="1" readingOrder="1"/>
    </xf>
    <xf numFmtId="0" fontId="26" fillId="9" borderId="67" xfId="22" applyNumberFormat="1" applyFont="1" applyFill="1" applyBorder="1" applyAlignment="1">
      <alignment horizontal="left" vertical="center" indent="1" readingOrder="1"/>
    </xf>
    <xf numFmtId="0" fontId="24" fillId="11" borderId="67" xfId="20" applyNumberFormat="1" applyFont="1" applyFill="1" applyBorder="1" applyAlignment="1">
      <alignment horizontal="left" vertical="center" wrapText="1" readingOrder="1"/>
    </xf>
    <xf numFmtId="1" fontId="24" fillId="11" borderId="67" xfId="19" applyNumberFormat="1" applyFont="1" applyFill="1" applyBorder="1" applyAlignment="1">
      <alignment horizontal="left" vertical="center" wrapText="1" readingOrder="1"/>
    </xf>
    <xf numFmtId="0" fontId="24" fillId="30" borderId="67" xfId="19" applyFont="1" applyFill="1" applyBorder="1" applyAlignment="1">
      <alignment horizontal="left" vertical="center" wrapText="1"/>
    </xf>
    <xf numFmtId="9" fontId="24" fillId="11" borderId="70" xfId="19" applyNumberFormat="1" applyFont="1" applyFill="1" applyBorder="1" applyAlignment="1">
      <alignment horizontal="left" vertical="center" wrapText="1" readingOrder="1"/>
    </xf>
    <xf numFmtId="0" fontId="24" fillId="30" borderId="70" xfId="19" applyFont="1" applyFill="1" applyBorder="1" applyAlignment="1">
      <alignment horizontal="left" vertical="center" wrapText="1"/>
    </xf>
    <xf numFmtId="0" fontId="57" fillId="0" borderId="0" xfId="19" applyFont="1" applyAlignment="1">
      <alignment horizontal="left" vertical="center"/>
    </xf>
    <xf numFmtId="0" fontId="24" fillId="0" borderId="0" xfId="19" applyFont="1" applyAlignment="1">
      <alignment horizontal="left" vertical="center"/>
    </xf>
    <xf numFmtId="0" fontId="109" fillId="0" borderId="0" xfId="19" applyFont="1" applyAlignment="1">
      <alignment horizontal="left" vertical="center"/>
    </xf>
    <xf numFmtId="0" fontId="109" fillId="0" borderId="0" xfId="19" applyFont="1" applyAlignment="1">
      <alignment horizontal="center" vertical="center"/>
    </xf>
    <xf numFmtId="0" fontId="26" fillId="14" borderId="69" xfId="22" applyNumberFormat="1" applyFont="1" applyFill="1" applyBorder="1" applyAlignment="1">
      <alignment horizontal="left" vertical="center" indent="1" readingOrder="1"/>
    </xf>
    <xf numFmtId="0" fontId="109" fillId="0" borderId="0" xfId="19" applyFont="1" applyBorder="1" applyAlignment="1">
      <alignment horizontal="left" vertical="center"/>
    </xf>
    <xf numFmtId="0" fontId="93" fillId="0" borderId="0" xfId="19" applyFont="1" applyAlignment="1">
      <alignment horizontal="left" vertical="center"/>
    </xf>
    <xf numFmtId="0" fontId="91" fillId="0" borderId="0" xfId="19" applyFont="1" applyAlignment="1">
      <alignment horizontal="left" vertical="center"/>
    </xf>
    <xf numFmtId="0" fontId="92" fillId="0" borderId="0" xfId="19" applyFont="1" applyAlignment="1">
      <alignment horizontal="left" vertical="center"/>
    </xf>
    <xf numFmtId="14" fontId="17" fillId="17" borderId="67" xfId="19" applyNumberFormat="1" applyFont="1" applyFill="1" applyBorder="1" applyAlignment="1">
      <alignment horizontal="center" vertical="center" wrapText="1"/>
    </xf>
    <xf numFmtId="14" fontId="17" fillId="7" borderId="67" xfId="19" applyNumberFormat="1" applyFont="1" applyFill="1" applyBorder="1" applyAlignment="1">
      <alignment horizontal="center" vertical="center" wrapText="1"/>
    </xf>
    <xf numFmtId="14" fontId="17" fillId="27" borderId="67" xfId="19" applyNumberFormat="1" applyFont="1" applyFill="1" applyBorder="1" applyAlignment="1">
      <alignment horizontal="center" vertical="center" wrapText="1"/>
    </xf>
    <xf numFmtId="14" fontId="17" fillId="22" borderId="67" xfId="19" applyNumberFormat="1" applyFont="1" applyFill="1" applyBorder="1" applyAlignment="1">
      <alignment horizontal="center" vertical="center" wrapText="1"/>
    </xf>
    <xf numFmtId="0" fontId="24" fillId="18" borderId="75" xfId="19" applyFont="1" applyFill="1" applyBorder="1" applyAlignment="1">
      <alignment horizontal="center" vertical="center" wrapText="1"/>
    </xf>
    <xf numFmtId="14" fontId="110" fillId="17" borderId="67" xfId="19" applyNumberFormat="1" applyFont="1" applyFill="1" applyBorder="1" applyAlignment="1">
      <alignment horizontal="center" vertical="center" wrapText="1"/>
    </xf>
    <xf numFmtId="14" fontId="110" fillId="7" borderId="67" xfId="19" applyNumberFormat="1" applyFont="1" applyFill="1" applyBorder="1" applyAlignment="1">
      <alignment horizontal="center" vertical="center" wrapText="1"/>
    </xf>
    <xf numFmtId="14" fontId="110" fillId="27" borderId="67" xfId="19" applyNumberFormat="1" applyFont="1" applyFill="1" applyBorder="1" applyAlignment="1">
      <alignment horizontal="center" vertical="center" wrapText="1"/>
    </xf>
    <xf numFmtId="14" fontId="110" fillId="22" borderId="67" xfId="19" applyNumberFormat="1" applyFont="1" applyFill="1" applyBorder="1" applyAlignment="1">
      <alignment horizontal="center" vertical="center" wrapText="1"/>
    </xf>
    <xf numFmtId="0" fontId="111" fillId="18" borderId="72" xfId="19" applyFont="1" applyFill="1" applyBorder="1" applyAlignment="1">
      <alignment horizontal="center" vertical="center" wrapText="1"/>
    </xf>
    <xf numFmtId="1" fontId="112" fillId="7" borderId="67" xfId="19" applyNumberFormat="1" applyFont="1" applyFill="1" applyBorder="1" applyAlignment="1">
      <alignment horizontal="center" vertical="center" wrapText="1"/>
    </xf>
    <xf numFmtId="1" fontId="112" fillId="7" borderId="67" xfId="20" applyNumberFormat="1" applyFont="1" applyFill="1" applyBorder="1" applyAlignment="1">
      <alignment horizontal="center" vertical="center" wrapText="1"/>
    </xf>
    <xf numFmtId="1" fontId="111" fillId="7" borderId="67" xfId="19" applyNumberFormat="1" applyFont="1" applyFill="1" applyBorder="1" applyAlignment="1">
      <alignment horizontal="center" vertical="center" wrapText="1"/>
    </xf>
    <xf numFmtId="0" fontId="110" fillId="7" borderId="67" xfId="19" applyFont="1" applyFill="1" applyBorder="1" applyAlignment="1">
      <alignment horizontal="center" vertical="center" wrapText="1"/>
    </xf>
    <xf numFmtId="0" fontId="112" fillId="7" borderId="67" xfId="19" applyFont="1" applyFill="1" applyBorder="1" applyAlignment="1">
      <alignment horizontal="center" vertical="center" wrapText="1"/>
    </xf>
    <xf numFmtId="1" fontId="112" fillId="11" borderId="67" xfId="19" applyNumberFormat="1" applyFont="1" applyFill="1" applyBorder="1" applyAlignment="1">
      <alignment horizontal="center" vertical="center" wrapText="1"/>
    </xf>
    <xf numFmtId="1" fontId="110" fillId="11" borderId="67" xfId="19" applyNumberFormat="1" applyFont="1" applyFill="1" applyBorder="1" applyAlignment="1">
      <alignment horizontal="center" vertical="center" wrapText="1"/>
    </xf>
    <xf numFmtId="9" fontId="112" fillId="11" borderId="67" xfId="19" applyNumberFormat="1" applyFont="1" applyFill="1" applyBorder="1" applyAlignment="1">
      <alignment horizontal="center" vertical="center" wrapText="1"/>
    </xf>
    <xf numFmtId="1" fontId="99" fillId="18" borderId="78" xfId="0" applyNumberFormat="1" applyFont="1" applyFill="1" applyBorder="1" applyAlignment="1">
      <alignment vertical="top" wrapText="1"/>
    </xf>
    <xf numFmtId="0" fontId="99" fillId="18" borderId="78" xfId="0" applyFont="1" applyFill="1" applyBorder="1" applyAlignment="1">
      <alignment vertical="top" wrapText="1"/>
    </xf>
    <xf numFmtId="0" fontId="113" fillId="5" borderId="78" xfId="0" applyFont="1" applyFill="1" applyBorder="1" applyAlignment="1">
      <alignment horizontal="center" vertical="center" wrapText="1"/>
    </xf>
    <xf numFmtId="0" fontId="99" fillId="18" borderId="80" xfId="0" applyFont="1" applyFill="1" applyBorder="1" applyAlignment="1">
      <alignment vertical="top" wrapText="1"/>
    </xf>
    <xf numFmtId="0" fontId="89" fillId="18" borderId="82" xfId="0" applyFont="1" applyFill="1" applyBorder="1" applyAlignment="1">
      <alignment vertical="top" wrapText="1"/>
    </xf>
    <xf numFmtId="1" fontId="89" fillId="18" borderId="83" xfId="0" applyNumberFormat="1" applyFont="1" applyFill="1" applyBorder="1" applyAlignment="1">
      <alignment vertical="top" wrapText="1"/>
    </xf>
    <xf numFmtId="0" fontId="113" fillId="5" borderId="84" xfId="0" applyFont="1" applyFill="1" applyBorder="1" applyAlignment="1">
      <alignment horizontal="center" vertical="center" wrapText="1"/>
    </xf>
    <xf numFmtId="0" fontId="89" fillId="18" borderId="76" xfId="0" applyFont="1" applyFill="1" applyBorder="1" applyAlignment="1">
      <alignment vertical="top" wrapText="1"/>
    </xf>
    <xf numFmtId="1" fontId="99" fillId="18" borderId="84" xfId="0" applyNumberFormat="1" applyFont="1" applyFill="1" applyBorder="1" applyAlignment="1">
      <alignment vertical="top" wrapText="1"/>
    </xf>
    <xf numFmtId="1" fontId="114" fillId="18" borderId="78" xfId="0" applyNumberFormat="1" applyFont="1" applyFill="1" applyBorder="1" applyAlignment="1">
      <alignment vertical="top" wrapText="1"/>
    </xf>
    <xf numFmtId="1" fontId="114" fillId="18" borderId="84" xfId="0" applyNumberFormat="1" applyFont="1" applyFill="1" applyBorder="1" applyAlignment="1">
      <alignment vertical="top" wrapText="1"/>
    </xf>
    <xf numFmtId="1" fontId="89" fillId="5" borderId="77" xfId="0" applyNumberFormat="1" applyFont="1" applyFill="1" applyBorder="1" applyAlignment="1">
      <alignment vertical="top" wrapText="1"/>
    </xf>
    <xf numFmtId="0" fontId="27" fillId="5" borderId="78" xfId="0" applyFont="1" applyFill="1" applyBorder="1" applyAlignment="1">
      <alignment vertical="center" wrapText="1"/>
    </xf>
    <xf numFmtId="0" fontId="89" fillId="18" borderId="78" xfId="0" applyFont="1" applyFill="1" applyBorder="1" applyAlignment="1">
      <alignment vertical="top" wrapText="1"/>
    </xf>
    <xf numFmtId="9" fontId="89" fillId="18" borderId="78" xfId="0" applyNumberFormat="1" applyFont="1" applyFill="1" applyBorder="1" applyAlignment="1">
      <alignment vertical="top" wrapText="1"/>
    </xf>
    <xf numFmtId="0" fontId="27" fillId="5" borderId="84" xfId="0" applyFont="1" applyFill="1" applyBorder="1" applyAlignment="1">
      <alignment vertical="center" wrapText="1"/>
    </xf>
    <xf numFmtId="1" fontId="89" fillId="18" borderId="84" xfId="0" applyNumberFormat="1" applyFont="1" applyFill="1" applyBorder="1" applyAlignment="1">
      <alignment vertical="top" wrapText="1"/>
    </xf>
    <xf numFmtId="1" fontId="99" fillId="18" borderId="80" xfId="0" applyNumberFormat="1" applyFont="1" applyFill="1" applyBorder="1" applyAlignment="1">
      <alignment vertical="top" wrapText="1"/>
    </xf>
    <xf numFmtId="0" fontId="27" fillId="5" borderId="80" xfId="0" applyFont="1" applyFill="1" applyBorder="1" applyAlignment="1">
      <alignment vertical="center" wrapText="1"/>
    </xf>
    <xf numFmtId="1" fontId="89" fillId="18" borderId="89" xfId="0" applyNumberFormat="1" applyFont="1" applyFill="1" applyBorder="1" applyAlignment="1">
      <alignment vertical="top" wrapText="1"/>
    </xf>
    <xf numFmtId="0" fontId="99" fillId="18" borderId="81" xfId="0" applyFont="1" applyFill="1" applyBorder="1" applyAlignment="1">
      <alignment vertical="top" wrapText="1"/>
    </xf>
    <xf numFmtId="1" fontId="89" fillId="18" borderId="85" xfId="0" applyNumberFormat="1" applyFont="1" applyFill="1" applyBorder="1" applyAlignment="1">
      <alignment vertical="top" wrapText="1"/>
    </xf>
    <xf numFmtId="0" fontId="99" fillId="6" borderId="78" xfId="0" applyFont="1" applyFill="1" applyBorder="1" applyAlignment="1">
      <alignment vertical="top" wrapText="1"/>
    </xf>
    <xf numFmtId="1" fontId="99" fillId="6" borderId="78" xfId="0" applyNumberFormat="1" applyFont="1" applyFill="1" applyBorder="1" applyAlignment="1">
      <alignment vertical="top" wrapText="1"/>
    </xf>
    <xf numFmtId="1" fontId="101" fillId="6" borderId="78" xfId="0" applyNumberFormat="1" applyFont="1" applyFill="1" applyBorder="1" applyAlignment="1">
      <alignment vertical="top" wrapText="1"/>
    </xf>
    <xf numFmtId="0" fontId="27" fillId="8" borderId="78" xfId="0" applyFont="1" applyFill="1" applyBorder="1" applyAlignment="1">
      <alignment vertical="center" wrapText="1"/>
    </xf>
    <xf numFmtId="1" fontId="27" fillId="8" borderId="78" xfId="0" applyNumberFormat="1" applyFont="1" applyFill="1" applyBorder="1" applyAlignment="1">
      <alignment vertical="center" wrapText="1"/>
    </xf>
    <xf numFmtId="1" fontId="32" fillId="8" borderId="78" xfId="0" applyNumberFormat="1" applyFont="1" applyFill="1" applyBorder="1" applyAlignment="1">
      <alignment vertical="center" wrapText="1"/>
    </xf>
    <xf numFmtId="0" fontId="89" fillId="6" borderId="78" xfId="0" applyFont="1" applyFill="1" applyBorder="1" applyAlignment="1">
      <alignment vertical="top" wrapText="1"/>
    </xf>
    <xf numFmtId="1" fontId="99" fillId="6" borderId="84" xfId="0" applyNumberFormat="1" applyFont="1" applyFill="1" applyBorder="1" applyAlignment="1">
      <alignment vertical="top" wrapText="1"/>
    </xf>
    <xf numFmtId="0" fontId="27" fillId="8" borderId="84" xfId="0" applyFont="1" applyFill="1" applyBorder="1" applyAlignment="1">
      <alignment vertical="center" wrapText="1"/>
    </xf>
    <xf numFmtId="1" fontId="89" fillId="6" borderId="84" xfId="0" applyNumberFormat="1" applyFont="1" applyFill="1" applyBorder="1" applyAlignment="1">
      <alignment vertical="top" wrapText="1"/>
    </xf>
    <xf numFmtId="1" fontId="99" fillId="6" borderId="80" xfId="0" applyNumberFormat="1" applyFont="1" applyFill="1" applyBorder="1" applyAlignment="1">
      <alignment vertical="top" wrapText="1"/>
    </xf>
    <xf numFmtId="0" fontId="99" fillId="6" borderId="81" xfId="0" applyFont="1" applyFill="1" applyBorder="1" applyAlignment="1">
      <alignment vertical="top" wrapText="1"/>
    </xf>
    <xf numFmtId="0" fontId="27" fillId="8" borderId="80" xfId="0" applyFont="1" applyFill="1" applyBorder="1" applyAlignment="1">
      <alignment vertical="center" wrapText="1"/>
    </xf>
    <xf numFmtId="0" fontId="27" fillId="8" borderId="81" xfId="0" applyFont="1" applyFill="1" applyBorder="1" applyAlignment="1">
      <alignment vertical="center" wrapText="1"/>
    </xf>
    <xf numFmtId="1" fontId="89" fillId="6" borderId="82" xfId="0" applyNumberFormat="1" applyFont="1" applyFill="1" applyBorder="1" applyAlignment="1">
      <alignment vertical="top" wrapText="1"/>
    </xf>
    <xf numFmtId="0" fontId="89" fillId="6" borderId="83" xfId="0" applyFont="1" applyFill="1" applyBorder="1" applyAlignment="1">
      <alignment vertical="top" wrapText="1"/>
    </xf>
    <xf numFmtId="1" fontId="99" fillId="9" borderId="78" xfId="0" applyNumberFormat="1" applyFont="1" applyFill="1" applyBorder="1" applyAlignment="1">
      <alignment vertical="top" wrapText="1"/>
    </xf>
    <xf numFmtId="1" fontId="96" fillId="9" borderId="78" xfId="0" applyNumberFormat="1" applyFont="1" applyFill="1" applyBorder="1" applyAlignment="1">
      <alignment vertical="top" wrapText="1"/>
    </xf>
    <xf numFmtId="1" fontId="115" fillId="9" borderId="78" xfId="0" applyNumberFormat="1" applyFont="1" applyFill="1" applyBorder="1" applyAlignment="1">
      <alignment horizontal="center" vertical="center"/>
    </xf>
    <xf numFmtId="1" fontId="33" fillId="9" borderId="78" xfId="1" applyNumberFormat="1" applyFont="1" applyFill="1" applyBorder="1" applyAlignment="1">
      <alignment vertical="center" wrapText="1"/>
    </xf>
    <xf numFmtId="1" fontId="35" fillId="9" borderId="78" xfId="0" applyNumberFormat="1" applyFont="1" applyFill="1" applyBorder="1" applyAlignment="1">
      <alignment horizontal="center" vertical="center" wrapText="1"/>
    </xf>
    <xf numFmtId="1" fontId="89" fillId="9" borderId="78" xfId="0" applyNumberFormat="1" applyFont="1" applyFill="1" applyBorder="1" applyAlignment="1">
      <alignment vertical="top" wrapText="1"/>
    </xf>
    <xf numFmtId="1" fontId="103" fillId="9" borderId="78" xfId="0" applyNumberFormat="1" applyFont="1" applyFill="1" applyBorder="1" applyAlignment="1">
      <alignment vertical="top" wrapText="1"/>
    </xf>
    <xf numFmtId="1" fontId="116" fillId="9" borderId="78" xfId="0" applyNumberFormat="1" applyFont="1" applyFill="1" applyBorder="1" applyAlignment="1">
      <alignment horizontal="center" vertical="center"/>
    </xf>
    <xf numFmtId="9" fontId="99" fillId="9" borderId="84" xfId="1" applyNumberFormat="1" applyFont="1" applyFill="1" applyBorder="1" applyAlignment="1">
      <alignment vertical="top" wrapText="1"/>
    </xf>
    <xf numFmtId="9" fontId="96" fillId="9" borderId="84" xfId="1" applyNumberFormat="1" applyFont="1" applyFill="1" applyBorder="1" applyAlignment="1">
      <alignment vertical="top" wrapText="1"/>
    </xf>
    <xf numFmtId="1" fontId="35" fillId="9" borderId="84" xfId="0" applyNumberFormat="1" applyFont="1" applyFill="1" applyBorder="1" applyAlignment="1">
      <alignment horizontal="center" vertical="center" wrapText="1"/>
    </xf>
    <xf numFmtId="1" fontId="89" fillId="19" borderId="84" xfId="0" applyNumberFormat="1" applyFont="1" applyFill="1" applyBorder="1" applyAlignment="1">
      <alignment vertical="top" wrapText="1"/>
    </xf>
    <xf numFmtId="1" fontId="99" fillId="9" borderId="79" xfId="0" applyNumberFormat="1" applyFont="1" applyFill="1" applyBorder="1" applyAlignment="1">
      <alignment vertical="top" wrapText="1"/>
    </xf>
    <xf numFmtId="1" fontId="96" fillId="9" borderId="79" xfId="0" applyNumberFormat="1" applyFont="1" applyFill="1" applyBorder="1" applyAlignment="1">
      <alignment vertical="top" wrapText="1"/>
    </xf>
    <xf numFmtId="1" fontId="35" fillId="9" borderId="79" xfId="0" applyNumberFormat="1" applyFont="1" applyFill="1" applyBorder="1" applyAlignment="1">
      <alignment horizontal="center" vertical="center" wrapText="1"/>
    </xf>
    <xf numFmtId="1" fontId="89" fillId="19" borderId="79" xfId="0" applyNumberFormat="1" applyFont="1" applyFill="1" applyBorder="1" applyAlignment="1">
      <alignment vertical="top" wrapText="1"/>
    </xf>
    <xf numFmtId="9" fontId="96" fillId="9" borderId="98" xfId="1" applyNumberFormat="1" applyFont="1" applyFill="1" applyBorder="1" applyAlignment="1">
      <alignment vertical="top" wrapText="1"/>
    </xf>
    <xf numFmtId="9" fontId="99" fillId="9" borderId="98" xfId="1" applyNumberFormat="1" applyFont="1" applyFill="1" applyBorder="1" applyAlignment="1">
      <alignment vertical="top" wrapText="1"/>
    </xf>
    <xf numFmtId="1" fontId="35" fillId="9" borderId="98" xfId="0" applyNumberFormat="1" applyFont="1" applyFill="1" applyBorder="1" applyAlignment="1">
      <alignment horizontal="center" vertical="center" wrapText="1"/>
    </xf>
    <xf numFmtId="9" fontId="89" fillId="9" borderId="99" xfId="0" applyNumberFormat="1" applyFont="1" applyFill="1" applyBorder="1" applyAlignment="1">
      <alignment vertical="top" wrapText="1"/>
    </xf>
    <xf numFmtId="9" fontId="24" fillId="11" borderId="67" xfId="19" applyNumberFormat="1" applyFont="1" applyFill="1" applyBorder="1" applyAlignment="1">
      <alignment horizontal="center" vertical="center" wrapText="1"/>
    </xf>
    <xf numFmtId="1" fontId="89" fillId="5" borderId="78" xfId="0" applyNumberFormat="1" applyFont="1" applyFill="1" applyBorder="1" applyAlignment="1">
      <alignment horizontal="center" vertical="center" wrapText="1"/>
    </xf>
    <xf numFmtId="0" fontId="89" fillId="8" borderId="78" xfId="0" applyFont="1" applyFill="1" applyBorder="1" applyAlignment="1">
      <alignment horizontal="center" vertical="center" wrapText="1"/>
    </xf>
    <xf numFmtId="1" fontId="89" fillId="9" borderId="78" xfId="0" applyNumberFormat="1" applyFont="1" applyFill="1" applyBorder="1" applyAlignment="1">
      <alignment horizontal="center" vertical="center" wrapText="1"/>
    </xf>
    <xf numFmtId="0" fontId="58" fillId="0" borderId="0" xfId="0" applyFont="1" applyFill="1" applyBorder="1"/>
    <xf numFmtId="0" fontId="58" fillId="45" borderId="0" xfId="0" applyFont="1" applyFill="1"/>
    <xf numFmtId="0" fontId="0" fillId="45" borderId="0" xfId="0" applyFill="1"/>
    <xf numFmtId="0" fontId="29" fillId="45" borderId="0" xfId="0" applyFont="1" applyFill="1"/>
    <xf numFmtId="167" fontId="117" fillId="0" borderId="0" xfId="0" applyNumberFormat="1" applyFont="1" applyFill="1" applyAlignment="1">
      <alignment horizontal="left" vertical="center" readingOrder="1"/>
    </xf>
    <xf numFmtId="0" fontId="25" fillId="0" borderId="0" xfId="0" applyFont="1" applyFill="1"/>
    <xf numFmtId="1" fontId="25" fillId="0" borderId="0" xfId="0" applyNumberFormat="1" applyFont="1" applyFill="1"/>
    <xf numFmtId="0" fontId="25" fillId="0" borderId="0" xfId="0" applyFont="1" applyFill="1" applyAlignment="1">
      <alignment wrapText="1" readingOrder="1"/>
    </xf>
    <xf numFmtId="165" fontId="25" fillId="0" borderId="0" xfId="0" applyNumberFormat="1" applyFont="1" applyFill="1"/>
    <xf numFmtId="0" fontId="117" fillId="0" borderId="0" xfId="1" applyNumberFormat="1" applyFont="1" applyFill="1" applyAlignment="1">
      <alignment horizontal="left" vertical="center" readingOrder="1"/>
    </xf>
    <xf numFmtId="0" fontId="117" fillId="0" borderId="0" xfId="0" applyFont="1" applyFill="1" applyAlignment="1">
      <alignment horizontal="left" vertical="center" readingOrder="1"/>
    </xf>
    <xf numFmtId="1" fontId="117" fillId="0" borderId="0" xfId="0" applyNumberFormat="1" applyFont="1" applyFill="1" applyAlignment="1">
      <alignment horizontal="left" vertical="center" readingOrder="1"/>
    </xf>
    <xf numFmtId="164" fontId="117" fillId="0" borderId="0" xfId="4" applyNumberFormat="1" applyFont="1" applyFill="1" applyAlignment="1">
      <alignment horizontal="left" vertical="center" readingOrder="1"/>
    </xf>
    <xf numFmtId="1" fontId="117" fillId="0" borderId="0" xfId="1" applyNumberFormat="1" applyFont="1" applyFill="1" applyAlignment="1">
      <alignment horizontal="left" vertical="center" readingOrder="1"/>
    </xf>
    <xf numFmtId="9" fontId="117" fillId="0" borderId="0" xfId="1" applyFont="1" applyFill="1" applyAlignment="1">
      <alignment horizontal="left" vertical="center" readingOrder="1"/>
    </xf>
    <xf numFmtId="9" fontId="117" fillId="0" borderId="0" xfId="1" applyNumberFormat="1" applyFont="1" applyFill="1" applyAlignment="1">
      <alignment horizontal="left" vertical="center" readingOrder="1"/>
    </xf>
    <xf numFmtId="9" fontId="117" fillId="0" borderId="0" xfId="0" applyNumberFormat="1" applyFont="1" applyFill="1" applyAlignment="1">
      <alignment horizontal="left" vertical="center" readingOrder="1"/>
    </xf>
    <xf numFmtId="0" fontId="117" fillId="0" borderId="0" xfId="0" applyNumberFormat="1" applyFont="1" applyFill="1" applyAlignment="1">
      <alignment horizontal="left" vertical="center" readingOrder="1"/>
    </xf>
    <xf numFmtId="168" fontId="117" fillId="0" borderId="0" xfId="0" applyNumberFormat="1" applyFont="1" applyFill="1" applyAlignment="1">
      <alignment horizontal="left" vertical="center" readingOrder="1"/>
    </xf>
    <xf numFmtId="165" fontId="117" fillId="0" borderId="0" xfId="0" applyNumberFormat="1" applyFont="1" applyFill="1" applyAlignment="1">
      <alignment horizontal="left" vertical="center" readingOrder="1"/>
    </xf>
    <xf numFmtId="1" fontId="25" fillId="0" borderId="0" xfId="0" applyNumberFormat="1" applyFont="1" applyFill="1" applyBorder="1" applyAlignment="1">
      <alignment wrapText="1"/>
    </xf>
    <xf numFmtId="0" fontId="25" fillId="0" borderId="0" xfId="0" applyFont="1" applyFill="1" applyAlignment="1">
      <alignment wrapText="1"/>
    </xf>
    <xf numFmtId="0" fontId="25" fillId="0" borderId="0" xfId="0" applyNumberFormat="1" applyFont="1" applyFill="1" applyAlignment="1">
      <alignment wrapText="1"/>
    </xf>
    <xf numFmtId="0" fontId="0" fillId="0" borderId="0" xfId="0"/>
    <xf numFmtId="14" fontId="17" fillId="3" borderId="2" xfId="0" applyNumberFormat="1" applyFont="1" applyFill="1" applyBorder="1" applyAlignment="1">
      <alignment horizontal="left" vertical="center" readingOrder="1"/>
    </xf>
    <xf numFmtId="0" fontId="41" fillId="0" borderId="0" xfId="9" applyFont="1" applyFill="1" applyBorder="1" applyAlignment="1">
      <alignment horizontal="right"/>
    </xf>
    <xf numFmtId="0" fontId="0" fillId="0" borderId="0" xfId="0" pivotButton="1"/>
    <xf numFmtId="0" fontId="25" fillId="0" borderId="0" xfId="0" applyFont="1" applyFill="1"/>
    <xf numFmtId="0" fontId="25" fillId="0" borderId="0" xfId="0" applyFont="1" applyFill="1" applyBorder="1"/>
    <xf numFmtId="0" fontId="63" fillId="0" borderId="0" xfId="0" applyNumberFormat="1" applyFont="1" applyFill="1"/>
    <xf numFmtId="0" fontId="25" fillId="0" borderId="0" xfId="0" applyNumberFormat="1" applyFont="1" applyFill="1"/>
    <xf numFmtId="1" fontId="25" fillId="0" borderId="0" xfId="0" applyNumberFormat="1" applyFont="1" applyFill="1"/>
    <xf numFmtId="0" fontId="25" fillId="0" borderId="0" xfId="0" applyFont="1" applyFill="1" applyAlignment="1">
      <alignment wrapText="1" readingOrder="1"/>
    </xf>
    <xf numFmtId="0" fontId="25" fillId="0" borderId="16" xfId="0" applyFont="1" applyFill="1" applyBorder="1"/>
    <xf numFmtId="0" fontId="25" fillId="0" borderId="0" xfId="0" applyNumberFormat="1" applyFont="1" applyFill="1" applyBorder="1"/>
    <xf numFmtId="1" fontId="25" fillId="0" borderId="0" xfId="0" applyNumberFormat="1" applyFont="1" applyFill="1" applyBorder="1"/>
    <xf numFmtId="0" fontId="0" fillId="0" borderId="0" xfId="0" applyFill="1"/>
    <xf numFmtId="0" fontId="25" fillId="0" borderId="0" xfId="0" applyNumberFormat="1" applyFont="1" applyFill="1" applyAlignment="1">
      <alignment wrapText="1" readingOrder="1"/>
    </xf>
    <xf numFmtId="0" fontId="41" fillId="0" borderId="0" xfId="9" applyFont="1" applyFill="1" applyAlignment="1"/>
    <xf numFmtId="0" fontId="41" fillId="0" borderId="0" xfId="0" applyNumberFormat="1" applyFont="1" applyFill="1" applyBorder="1" applyAlignment="1"/>
    <xf numFmtId="0" fontId="25" fillId="0" borderId="21" xfId="0" applyFont="1" applyFill="1" applyBorder="1"/>
    <xf numFmtId="0" fontId="25" fillId="0" borderId="20" xfId="0" applyFont="1" applyFill="1" applyBorder="1"/>
    <xf numFmtId="0" fontId="25" fillId="0" borderId="28" xfId="0" applyFont="1" applyFill="1" applyBorder="1"/>
    <xf numFmtId="0" fontId="25" fillId="0" borderId="27" xfId="0" applyFont="1" applyFill="1" applyBorder="1"/>
    <xf numFmtId="165" fontId="25" fillId="0" borderId="0" xfId="0" applyNumberFormat="1" applyFont="1" applyFill="1"/>
    <xf numFmtId="1" fontId="40" fillId="0" borderId="0" xfId="0" applyNumberFormat="1" applyFont="1" applyFill="1" applyBorder="1" applyAlignment="1">
      <alignment horizontal="left" vertical="center" readingOrder="1"/>
    </xf>
    <xf numFmtId="0" fontId="79" fillId="0" borderId="0" xfId="9" applyFont="1" applyFill="1" applyBorder="1" applyAlignment="1">
      <alignment horizontal="right"/>
    </xf>
    <xf numFmtId="0" fontId="17" fillId="0" borderId="0" xfId="0" applyFont="1" applyFill="1" applyAlignment="1">
      <alignment horizontal="left" vertical="center" readingOrder="1"/>
    </xf>
    <xf numFmtId="1" fontId="17" fillId="0" borderId="0" xfId="0" applyNumberFormat="1" applyFont="1" applyFill="1" applyAlignment="1">
      <alignment horizontal="left" vertical="center" readingOrder="1"/>
    </xf>
    <xf numFmtId="1" fontId="25" fillId="0" borderId="21" xfId="0" applyNumberFormat="1" applyFont="1" applyFill="1" applyBorder="1"/>
    <xf numFmtId="0" fontId="0" fillId="0" borderId="0" xfId="0" applyFill="1" applyBorder="1"/>
    <xf numFmtId="168" fontId="17" fillId="0" borderId="0" xfId="0" applyNumberFormat="1" applyFont="1" applyFill="1" applyAlignment="1">
      <alignment horizontal="left" vertical="center" readingOrder="1"/>
    </xf>
    <xf numFmtId="9" fontId="17" fillId="0" borderId="0" xfId="1" applyNumberFormat="1" applyFont="1" applyFill="1" applyAlignment="1">
      <alignment horizontal="left" vertical="center" readingOrder="1"/>
    </xf>
    <xf numFmtId="0" fontId="58" fillId="0" borderId="0" xfId="0" pivotButton="1" applyFont="1"/>
    <xf numFmtId="0" fontId="71" fillId="40" borderId="0" xfId="0" applyFont="1" applyFill="1" applyAlignment="1">
      <alignment wrapText="1"/>
    </xf>
    <xf numFmtId="164" fontId="118" fillId="0" borderId="0" xfId="0" applyNumberFormat="1" applyFont="1" applyFill="1"/>
    <xf numFmtId="164" fontId="58" fillId="0" borderId="0" xfId="0" applyNumberFormat="1" applyFont="1" applyFill="1"/>
    <xf numFmtId="0" fontId="71" fillId="29" borderId="39" xfId="0" applyFont="1" applyFill="1" applyBorder="1"/>
    <xf numFmtId="1" fontId="89" fillId="19" borderId="0" xfId="0" applyNumberFormat="1" applyFont="1" applyFill="1" applyBorder="1" applyAlignment="1">
      <alignment vertical="top" wrapText="1"/>
    </xf>
    <xf numFmtId="0" fontId="9" fillId="0" borderId="0" xfId="0" pivotButton="1" applyFont="1"/>
    <xf numFmtId="0" fontId="9" fillId="0" borderId="0" xfId="0" pivotButton="1" applyFont="1" applyAlignment="1">
      <alignment wrapText="1"/>
    </xf>
    <xf numFmtId="0" fontId="119" fillId="40" borderId="0" xfId="0" applyFont="1" applyFill="1" applyAlignment="1"/>
    <xf numFmtId="0" fontId="75" fillId="0" borderId="0" xfId="0" applyFont="1"/>
    <xf numFmtId="0" fontId="27" fillId="8" borderId="78" xfId="0" applyFont="1" applyFill="1" applyBorder="1" applyAlignment="1">
      <alignment horizontal="center" vertical="center" wrapText="1"/>
    </xf>
    <xf numFmtId="164" fontId="74" fillId="0" borderId="51" xfId="4" applyNumberFormat="1" applyFont="1" applyBorder="1"/>
    <xf numFmtId="0" fontId="84" fillId="0" borderId="0" xfId="0" applyFont="1" applyFill="1" applyAlignment="1">
      <alignment vertical="center"/>
    </xf>
    <xf numFmtId="0" fontId="25" fillId="9" borderId="0" xfId="0" applyFont="1" applyFill="1"/>
    <xf numFmtId="0" fontId="63" fillId="0" borderId="0" xfId="0" applyFont="1" applyFill="1"/>
    <xf numFmtId="0" fontId="63" fillId="0" borderId="0" xfId="0" applyNumberFormat="1" applyFont="1" applyFill="1" applyBorder="1"/>
    <xf numFmtId="0" fontId="63" fillId="0" borderId="0" xfId="0" applyFont="1" applyFill="1" applyBorder="1"/>
    <xf numFmtId="0" fontId="71" fillId="40" borderId="0" xfId="0" applyFont="1" applyFill="1" applyAlignment="1"/>
    <xf numFmtId="1" fontId="78" fillId="0" borderId="0" xfId="0" applyNumberFormat="1" applyFont="1" applyFill="1" applyBorder="1"/>
    <xf numFmtId="0" fontId="78" fillId="0" borderId="0" xfId="0" applyNumberFormat="1" applyFont="1" applyFill="1" applyBorder="1" applyAlignment="1">
      <alignment wrapText="1" readingOrder="1"/>
    </xf>
    <xf numFmtId="0" fontId="22" fillId="0" borderId="40" xfId="0" applyFont="1" applyBorder="1" applyAlignment="1">
      <alignment horizontal="center" vertical="center" wrapText="1"/>
    </xf>
    <xf numFmtId="0" fontId="22" fillId="0" borderId="41" xfId="0" applyFont="1" applyBorder="1" applyAlignment="1">
      <alignment horizontal="center" vertical="center" wrapText="1"/>
    </xf>
    <xf numFmtId="0" fontId="72" fillId="0" borderId="0" xfId="0" applyFont="1" applyAlignment="1">
      <alignment wrapText="1"/>
    </xf>
    <xf numFmtId="0" fontId="9" fillId="0" borderId="0" xfId="0" applyFont="1" applyAlignment="1">
      <alignment horizontal="center" vertical="center" wrapText="1"/>
    </xf>
    <xf numFmtId="0" fontId="22" fillId="0" borderId="38" xfId="0" applyFont="1" applyBorder="1" applyAlignment="1">
      <alignment horizontal="center" vertical="center" wrapText="1"/>
    </xf>
    <xf numFmtId="0" fontId="72" fillId="0" borderId="0" xfId="0" applyFont="1" applyAlignment="1">
      <alignment horizontal="center" vertical="center" wrapText="1"/>
    </xf>
    <xf numFmtId="1" fontId="121" fillId="0" borderId="0" xfId="0" applyNumberFormat="1" applyFont="1" applyFill="1"/>
    <xf numFmtId="0" fontId="121" fillId="0" borderId="27" xfId="0" applyNumberFormat="1" applyFont="1" applyFill="1" applyBorder="1"/>
    <xf numFmtId="0" fontId="121" fillId="0" borderId="0" xfId="0" applyFont="1" applyFill="1"/>
    <xf numFmtId="0" fontId="121" fillId="0" borderId="0" xfId="0" applyNumberFormat="1" applyFont="1" applyFill="1" applyAlignment="1">
      <alignment wrapText="1" readingOrder="1"/>
    </xf>
    <xf numFmtId="165" fontId="121" fillId="0" borderId="0" xfId="0" applyNumberFormat="1" applyFont="1" applyFill="1"/>
    <xf numFmtId="165" fontId="121" fillId="0" borderId="0" xfId="0" applyNumberFormat="1" applyFont="1" applyFill="1" applyAlignment="1">
      <alignment wrapText="1" readingOrder="1"/>
    </xf>
    <xf numFmtId="0" fontId="121" fillId="0" borderId="0" xfId="0" applyFont="1" applyFill="1" applyAlignment="1">
      <alignment wrapText="1" readingOrder="1"/>
    </xf>
    <xf numFmtId="0" fontId="122" fillId="0" borderId="0" xfId="0" applyFont="1" applyFill="1" applyAlignment="1">
      <alignment horizontal="left" vertical="center" readingOrder="1"/>
    </xf>
    <xf numFmtId="0" fontId="122" fillId="0" borderId="0" xfId="1" applyNumberFormat="1" applyFont="1" applyFill="1" applyBorder="1" applyAlignment="1">
      <alignment horizontal="left" vertical="center" readingOrder="1"/>
    </xf>
    <xf numFmtId="1" fontId="122" fillId="0" borderId="0" xfId="0" applyNumberFormat="1" applyFont="1" applyFill="1" applyAlignment="1">
      <alignment horizontal="left" vertical="center" readingOrder="1"/>
    </xf>
    <xf numFmtId="168" fontId="122" fillId="0" borderId="0" xfId="0" applyNumberFormat="1" applyFont="1" applyFill="1" applyAlignment="1">
      <alignment horizontal="left" vertical="center" readingOrder="1"/>
    </xf>
    <xf numFmtId="165" fontId="122" fillId="0" borderId="0" xfId="0" applyNumberFormat="1" applyFont="1" applyFill="1" applyAlignment="1">
      <alignment horizontal="left" vertical="center" readingOrder="1"/>
    </xf>
    <xf numFmtId="164" fontId="122" fillId="0" borderId="0" xfId="4" applyNumberFormat="1" applyFont="1" applyFill="1" applyAlignment="1">
      <alignment horizontal="left" vertical="center" readingOrder="1"/>
    </xf>
    <xf numFmtId="0" fontId="122" fillId="0" borderId="0" xfId="0" applyNumberFormat="1" applyFont="1" applyFill="1" applyAlignment="1">
      <alignment horizontal="left" vertical="center" readingOrder="1"/>
    </xf>
    <xf numFmtId="9" fontId="122" fillId="0" borderId="0" xfId="1" applyFont="1" applyFill="1" applyAlignment="1">
      <alignment horizontal="left" vertical="center" readingOrder="1"/>
    </xf>
    <xf numFmtId="0" fontId="122" fillId="0" borderId="0" xfId="1" applyNumberFormat="1" applyFont="1" applyFill="1" applyAlignment="1">
      <alignment horizontal="left" vertical="center" readingOrder="1"/>
    </xf>
    <xf numFmtId="1" fontId="122" fillId="0" borderId="0" xfId="1" applyNumberFormat="1" applyFont="1" applyFill="1" applyAlignment="1">
      <alignment horizontal="left" vertical="center" readingOrder="1"/>
    </xf>
    <xf numFmtId="9" fontId="122" fillId="0" borderId="0" xfId="1" applyNumberFormat="1" applyFont="1" applyFill="1" applyAlignment="1">
      <alignment horizontal="left" vertical="center" readingOrder="1"/>
    </xf>
    <xf numFmtId="9" fontId="122" fillId="0" borderId="0" xfId="0" applyNumberFormat="1" applyFont="1" applyFill="1" applyAlignment="1">
      <alignment horizontal="left" vertical="center" readingOrder="1"/>
    </xf>
    <xf numFmtId="9" fontId="122" fillId="0" borderId="0" xfId="0" applyNumberFormat="1" applyFont="1" applyFill="1" applyBorder="1" applyAlignment="1">
      <alignment horizontal="left" vertical="center" readingOrder="1"/>
    </xf>
    <xf numFmtId="14" fontId="17" fillId="3" borderId="0" xfId="0" applyNumberFormat="1" applyFont="1" applyFill="1" applyBorder="1" applyAlignment="1">
      <alignment horizontal="left" vertical="center" readingOrder="1"/>
    </xf>
    <xf numFmtId="164" fontId="122" fillId="0" borderId="0" xfId="4" applyNumberFormat="1" applyFont="1" applyFill="1" applyAlignment="1">
      <alignment horizontal="left" vertical="top" readingOrder="1"/>
    </xf>
    <xf numFmtId="0" fontId="121" fillId="0" borderId="0" xfId="0" applyNumberFormat="1" applyFont="1" applyFill="1" applyBorder="1"/>
    <xf numFmtId="1" fontId="121" fillId="0" borderId="28" xfId="0" applyNumberFormat="1" applyFont="1" applyFill="1" applyBorder="1"/>
    <xf numFmtId="1" fontId="25" fillId="0" borderId="27" xfId="0" applyNumberFormat="1" applyFont="1" applyFill="1" applyBorder="1"/>
    <xf numFmtId="1" fontId="121" fillId="0" borderId="0" xfId="0" applyNumberFormat="1" applyFont="1" applyFill="1" applyBorder="1"/>
    <xf numFmtId="0" fontId="121" fillId="0" borderId="0" xfId="0" applyFont="1" applyFill="1" applyBorder="1"/>
    <xf numFmtId="0" fontId="121" fillId="0" borderId="0" xfId="0" applyNumberFormat="1" applyFont="1" applyFill="1" applyBorder="1" applyAlignment="1">
      <alignment wrapText="1" readingOrder="1"/>
    </xf>
    <xf numFmtId="0" fontId="73" fillId="0" borderId="53" xfId="0" applyFont="1" applyBorder="1"/>
    <xf numFmtId="0" fontId="73" fillId="0" borderId="39" xfId="0" applyFont="1" applyBorder="1"/>
    <xf numFmtId="0" fontId="76" fillId="0" borderId="0" xfId="0" pivotButton="1" applyFont="1"/>
    <xf numFmtId="0" fontId="22" fillId="31" borderId="39" xfId="0" applyFont="1" applyFill="1" applyBorder="1"/>
    <xf numFmtId="0" fontId="22" fillId="31" borderId="101" xfId="0" applyFont="1" applyFill="1" applyBorder="1"/>
    <xf numFmtId="0" fontId="22" fillId="0" borderId="39" xfId="0" applyFont="1" applyBorder="1"/>
    <xf numFmtId="0" fontId="22" fillId="0" borderId="53" xfId="0" applyFont="1" applyBorder="1"/>
    <xf numFmtId="0" fontId="71" fillId="29" borderId="101" xfId="0" applyFont="1" applyFill="1" applyBorder="1"/>
    <xf numFmtId="1" fontId="35" fillId="9" borderId="0" xfId="0" applyNumberFormat="1" applyFont="1" applyFill="1" applyBorder="1" applyAlignment="1">
      <alignment horizontal="center" vertical="center" wrapText="1"/>
    </xf>
    <xf numFmtId="0" fontId="7" fillId="0" borderId="0" xfId="0" applyFont="1"/>
    <xf numFmtId="166" fontId="6" fillId="20" borderId="0" xfId="8" applyFont="1" applyFill="1" applyBorder="1"/>
    <xf numFmtId="0" fontId="70" fillId="0" borderId="0" xfId="0" applyFont="1" applyFill="1" applyAlignment="1">
      <alignment vertical="center"/>
    </xf>
    <xf numFmtId="0" fontId="123" fillId="0" borderId="0" xfId="0" applyFont="1" applyAlignment="1">
      <alignment horizontal="left"/>
    </xf>
    <xf numFmtId="9" fontId="123" fillId="0" borderId="0" xfId="0" applyNumberFormat="1" applyFont="1"/>
    <xf numFmtId="0" fontId="5" fillId="0" borderId="0" xfId="0" applyFont="1"/>
    <xf numFmtId="0" fontId="5" fillId="0" borderId="0" xfId="0" applyFont="1" applyAlignment="1">
      <alignment horizontal="left"/>
    </xf>
    <xf numFmtId="0" fontId="5" fillId="0" borderId="0" xfId="0" applyNumberFormat="1" applyFont="1"/>
    <xf numFmtId="164" fontId="5" fillId="0" borderId="0" xfId="0" applyNumberFormat="1" applyFont="1"/>
    <xf numFmtId="9" fontId="5" fillId="0" borderId="0" xfId="0" applyNumberFormat="1" applyFont="1"/>
    <xf numFmtId="0" fontId="86" fillId="0" borderId="20" xfId="0" applyNumberFormat="1" applyFont="1" applyFill="1" applyBorder="1"/>
    <xf numFmtId="1" fontId="86" fillId="0" borderId="21" xfId="0" applyNumberFormat="1" applyFont="1" applyFill="1" applyBorder="1"/>
    <xf numFmtId="0" fontId="4" fillId="14" borderId="0" xfId="0" applyFont="1" applyFill="1" applyAlignment="1">
      <alignment horizontal="left"/>
    </xf>
    <xf numFmtId="164" fontId="4" fillId="14" borderId="0" xfId="0" applyNumberFormat="1" applyFont="1" applyFill="1"/>
    <xf numFmtId="9" fontId="4" fillId="14" borderId="0" xfId="0" applyNumberFormat="1" applyFont="1" applyFill="1"/>
    <xf numFmtId="0" fontId="70" fillId="0" borderId="0" xfId="0" applyFont="1" applyFill="1"/>
    <xf numFmtId="0" fontId="71" fillId="0" borderId="0" xfId="0" applyFont="1" applyFill="1"/>
    <xf numFmtId="0" fontId="4" fillId="0" borderId="0" xfId="0" applyFont="1" applyFill="1" applyAlignment="1">
      <alignment horizontal="left"/>
    </xf>
    <xf numFmtId="164" fontId="4" fillId="0" borderId="0" xfId="0" applyNumberFormat="1" applyFont="1" applyFill="1"/>
    <xf numFmtId="9" fontId="4" fillId="0" borderId="0" xfId="0" applyNumberFormat="1" applyFont="1" applyFill="1"/>
    <xf numFmtId="0" fontId="0" fillId="0" borderId="0" xfId="0" applyNumberFormat="1"/>
    <xf numFmtId="0" fontId="0" fillId="0" borderId="0" xfId="0"/>
    <xf numFmtId="14" fontId="17" fillId="3" borderId="2" xfId="0" applyNumberFormat="1" applyFont="1" applyFill="1" applyBorder="1" applyAlignment="1">
      <alignment horizontal="left" vertical="center" readingOrder="1"/>
    </xf>
    <xf numFmtId="0" fontId="28" fillId="0" borderId="0" xfId="0" applyFont="1" applyFill="1" applyAlignment="1"/>
    <xf numFmtId="0" fontId="17" fillId="0" borderId="0" xfId="0" applyFont="1" applyFill="1" applyBorder="1" applyAlignment="1">
      <alignment horizontal="left" vertical="center" readingOrder="1"/>
    </xf>
    <xf numFmtId="1" fontId="28" fillId="0" borderId="0" xfId="0" applyNumberFormat="1" applyFont="1" applyFill="1" applyAlignment="1"/>
    <xf numFmtId="0" fontId="28" fillId="0" borderId="0" xfId="1" applyNumberFormat="1" applyFont="1" applyFill="1" applyAlignment="1"/>
    <xf numFmtId="0" fontId="28" fillId="0" borderId="0" xfId="0" applyNumberFormat="1" applyFont="1" applyFill="1" applyAlignment="1"/>
    <xf numFmtId="9" fontId="17" fillId="0" borderId="0" xfId="0" applyNumberFormat="1" applyFont="1" applyFill="1" applyAlignment="1">
      <alignment horizontal="left" vertical="center" readingOrder="1"/>
    </xf>
    <xf numFmtId="9" fontId="17" fillId="0" borderId="0" xfId="1" applyFont="1" applyFill="1" applyAlignment="1">
      <alignment horizontal="left" vertical="center" readingOrder="1"/>
    </xf>
    <xf numFmtId="1" fontId="17" fillId="0" borderId="0" xfId="1" applyNumberFormat="1" applyFont="1" applyFill="1" applyAlignment="1">
      <alignment horizontal="left" vertical="center" readingOrder="1"/>
    </xf>
    <xf numFmtId="9" fontId="17" fillId="0" borderId="0" xfId="1" applyNumberFormat="1" applyFont="1" applyFill="1" applyAlignment="1">
      <alignment horizontal="left" vertical="center" readingOrder="1"/>
    </xf>
    <xf numFmtId="0" fontId="17" fillId="0" borderId="0" xfId="1" applyNumberFormat="1" applyFont="1" applyFill="1" applyAlignment="1">
      <alignment horizontal="left" vertical="center" readingOrder="1"/>
    </xf>
    <xf numFmtId="0" fontId="0" fillId="0" borderId="0" xfId="0" pivotButton="1"/>
    <xf numFmtId="0" fontId="25" fillId="0" borderId="0" xfId="0" applyFont="1" applyFill="1"/>
    <xf numFmtId="165" fontId="17" fillId="0" borderId="0" xfId="0" applyNumberFormat="1" applyFont="1" applyFill="1" applyBorder="1" applyAlignment="1">
      <alignment horizontal="left" vertical="center" readingOrder="1"/>
    </xf>
    <xf numFmtId="9" fontId="17" fillId="0" borderId="0" xfId="0" applyNumberFormat="1" applyFont="1" applyFill="1" applyBorder="1" applyAlignment="1">
      <alignment horizontal="left" vertical="center" readingOrder="1"/>
    </xf>
    <xf numFmtId="1" fontId="17" fillId="0" borderId="0" xfId="0" applyNumberFormat="1" applyFont="1" applyFill="1" applyBorder="1" applyAlignment="1">
      <alignment horizontal="left" vertical="center" readingOrder="1"/>
    </xf>
    <xf numFmtId="1" fontId="17" fillId="0" borderId="0" xfId="0" applyNumberFormat="1" applyFont="1" applyFill="1" applyAlignment="1">
      <alignment horizontal="left" vertical="center" readingOrder="1"/>
    </xf>
    <xf numFmtId="0" fontId="25" fillId="0" borderId="0" xfId="0" applyFont="1" applyFill="1" applyBorder="1"/>
    <xf numFmtId="0" fontId="63" fillId="0" borderId="0" xfId="0" applyNumberFormat="1" applyFont="1" applyFill="1"/>
    <xf numFmtId="0" fontId="25" fillId="0" borderId="0" xfId="0" applyNumberFormat="1" applyFont="1" applyFill="1"/>
    <xf numFmtId="1" fontId="25" fillId="0" borderId="0" xfId="0" applyNumberFormat="1" applyFont="1" applyFill="1"/>
    <xf numFmtId="0" fontId="25" fillId="0" borderId="0" xfId="0" applyFont="1" applyFill="1" applyAlignment="1">
      <alignment wrapText="1" readingOrder="1"/>
    </xf>
    <xf numFmtId="0" fontId="25" fillId="0" borderId="16" xfId="0" applyFont="1" applyFill="1" applyBorder="1"/>
    <xf numFmtId="0" fontId="25" fillId="0" borderId="0" xfId="0" applyNumberFormat="1" applyFont="1" applyFill="1" applyBorder="1"/>
    <xf numFmtId="1" fontId="25" fillId="0" borderId="0" xfId="0" applyNumberFormat="1" applyFont="1" applyFill="1" applyBorder="1"/>
    <xf numFmtId="0" fontId="25" fillId="0" borderId="0" xfId="0" applyFont="1" applyFill="1" applyBorder="1" applyAlignment="1">
      <alignment wrapText="1" readingOrder="1"/>
    </xf>
    <xf numFmtId="0" fontId="0" fillId="0" borderId="0" xfId="0" applyFill="1"/>
    <xf numFmtId="0" fontId="25" fillId="0" borderId="0" xfId="0" applyNumberFormat="1" applyFont="1" applyFill="1" applyAlignment="1">
      <alignment wrapText="1" readingOrder="1"/>
    </xf>
    <xf numFmtId="0" fontId="25" fillId="0" borderId="0" xfId="0" applyNumberFormat="1" applyFont="1" applyFill="1" applyBorder="1" applyAlignment="1">
      <alignment wrapText="1" readingOrder="1"/>
    </xf>
    <xf numFmtId="0" fontId="40" fillId="0" borderId="0" xfId="0" applyFont="1" applyFill="1" applyBorder="1" applyAlignment="1">
      <alignment horizontal="left" vertical="center" readingOrder="1"/>
    </xf>
    <xf numFmtId="0" fontId="40" fillId="0" borderId="0" xfId="0" applyNumberFormat="1" applyFont="1" applyFill="1" applyBorder="1" applyAlignment="1">
      <alignment horizontal="left" vertical="center" readingOrder="1"/>
    </xf>
    <xf numFmtId="0" fontId="41" fillId="0" borderId="0" xfId="9" applyFont="1" applyFill="1" applyAlignment="1"/>
    <xf numFmtId="0" fontId="25" fillId="0" borderId="21" xfId="0" applyFont="1" applyFill="1" applyBorder="1"/>
    <xf numFmtId="0" fontId="25" fillId="0" borderId="20" xfId="0" applyFont="1" applyFill="1" applyBorder="1"/>
    <xf numFmtId="0" fontId="25" fillId="0" borderId="20" xfId="0" applyNumberFormat="1" applyFont="1" applyFill="1" applyBorder="1"/>
    <xf numFmtId="1" fontId="25" fillId="0" borderId="20" xfId="0" applyNumberFormat="1" applyFont="1" applyFill="1" applyBorder="1"/>
    <xf numFmtId="0" fontId="25" fillId="0" borderId="28" xfId="0" applyFont="1" applyFill="1" applyBorder="1"/>
    <xf numFmtId="0" fontId="25" fillId="0" borderId="27" xfId="0" applyFont="1" applyFill="1" applyBorder="1"/>
    <xf numFmtId="0" fontId="17" fillId="0" borderId="0" xfId="0" applyNumberFormat="1" applyFont="1" applyFill="1" applyAlignment="1">
      <alignment horizontal="left" vertical="center" readingOrder="1"/>
    </xf>
    <xf numFmtId="165" fontId="25" fillId="0" borderId="0" xfId="0" applyNumberFormat="1" applyFont="1" applyFill="1"/>
    <xf numFmtId="165" fontId="25" fillId="0" borderId="0" xfId="0" applyNumberFormat="1" applyFont="1" applyFill="1" applyBorder="1"/>
    <xf numFmtId="165" fontId="40" fillId="0" borderId="0" xfId="0" applyNumberFormat="1" applyFont="1" applyFill="1" applyBorder="1" applyAlignment="1">
      <alignment horizontal="left" vertical="center" wrapText="1" readingOrder="1"/>
    </xf>
    <xf numFmtId="0" fontId="25" fillId="0" borderId="52" xfId="0" applyFont="1" applyFill="1" applyBorder="1"/>
    <xf numFmtId="0" fontId="79" fillId="0" borderId="0" xfId="9" applyFont="1" applyAlignment="1"/>
    <xf numFmtId="0" fontId="40" fillId="0" borderId="27" xfId="0" applyFont="1" applyFill="1" applyBorder="1" applyAlignment="1">
      <alignment horizontal="left" vertical="center" readingOrder="1"/>
    </xf>
    <xf numFmtId="0" fontId="79" fillId="0" borderId="0" xfId="9" applyFont="1" applyFill="1" applyBorder="1" applyAlignment="1"/>
    <xf numFmtId="0" fontId="25" fillId="0" borderId="0" xfId="0" applyFont="1" applyBorder="1"/>
    <xf numFmtId="0" fontId="17" fillId="0" borderId="0" xfId="1" applyNumberFormat="1" applyFont="1" applyFill="1" applyBorder="1" applyAlignment="1">
      <alignment horizontal="left" vertical="center" readingOrder="1"/>
    </xf>
    <xf numFmtId="0" fontId="25" fillId="0" borderId="27" xfId="0" applyNumberFormat="1" applyFont="1" applyFill="1" applyBorder="1"/>
    <xf numFmtId="1" fontId="25" fillId="0" borderId="28" xfId="0" applyNumberFormat="1" applyFont="1" applyFill="1" applyBorder="1"/>
    <xf numFmtId="49" fontId="84" fillId="0" borderId="0" xfId="0" applyNumberFormat="1" applyFont="1" applyFill="1" applyBorder="1" applyAlignment="1">
      <alignment horizontal="left" vertical="center"/>
    </xf>
    <xf numFmtId="0" fontId="84" fillId="0" borderId="0" xfId="0" applyFont="1" applyFill="1" applyBorder="1" applyAlignment="1">
      <alignment horizontal="left" vertical="center"/>
    </xf>
    <xf numFmtId="49" fontId="84" fillId="0" borderId="0" xfId="21" applyNumberFormat="1" applyFont="1" applyFill="1" applyBorder="1" applyAlignment="1">
      <alignment horizontal="left" vertical="center"/>
    </xf>
    <xf numFmtId="0" fontId="25" fillId="0" borderId="27" xfId="0" applyFont="1" applyFill="1" applyBorder="1" applyAlignment="1"/>
    <xf numFmtId="0" fontId="25" fillId="0" borderId="0" xfId="0" applyFont="1" applyFill="1" applyAlignment="1"/>
    <xf numFmtId="165" fontId="25" fillId="0" borderId="0" xfId="0" applyNumberFormat="1" applyFont="1" applyFill="1" applyAlignment="1"/>
    <xf numFmtId="0" fontId="25" fillId="0" borderId="0" xfId="0" applyFont="1" applyFill="1" applyAlignment="1">
      <alignment readingOrder="1"/>
    </xf>
    <xf numFmtId="49" fontId="63" fillId="42" borderId="28" xfId="0" applyNumberFormat="1" applyFont="1" applyFill="1" applyBorder="1" applyAlignment="1">
      <alignment horizontal="left" vertical="center"/>
    </xf>
    <xf numFmtId="0" fontId="84" fillId="42" borderId="28" xfId="0" applyFont="1" applyFill="1" applyBorder="1" applyAlignment="1">
      <alignment horizontal="left" vertical="center"/>
    </xf>
    <xf numFmtId="0" fontId="79" fillId="0" borderId="0" xfId="9" applyFont="1" applyFill="1" applyBorder="1" applyAlignment="1">
      <alignment horizontal="right"/>
    </xf>
    <xf numFmtId="164" fontId="17" fillId="0" borderId="0" xfId="4" applyNumberFormat="1" applyFont="1" applyFill="1" applyBorder="1" applyAlignment="1">
      <alignment horizontal="left" vertical="center" readingOrder="1"/>
    </xf>
    <xf numFmtId="164" fontId="17" fillId="0" borderId="0" xfId="4" applyNumberFormat="1" applyFont="1" applyFill="1" applyAlignment="1">
      <alignment horizontal="left" vertical="center" readingOrder="1"/>
    </xf>
    <xf numFmtId="167" fontId="17" fillId="0" borderId="0" xfId="0" applyNumberFormat="1" applyFont="1" applyFill="1" applyAlignment="1">
      <alignment horizontal="left" vertical="center" readingOrder="1"/>
    </xf>
    <xf numFmtId="0" fontId="24" fillId="0" borderId="0" xfId="19" applyFont="1" applyFill="1" applyBorder="1" applyAlignment="1">
      <alignment horizontal="center" vertical="center"/>
    </xf>
    <xf numFmtId="0" fontId="23" fillId="0" borderId="0" xfId="0" applyFont="1" applyFill="1" applyBorder="1" applyAlignment="1">
      <alignment horizontal="center" vertical="center"/>
    </xf>
    <xf numFmtId="0" fontId="124" fillId="0" borderId="0" xfId="9" applyFont="1" applyFill="1" applyBorder="1" applyAlignment="1">
      <alignment horizontal="center" vertical="center"/>
    </xf>
    <xf numFmtId="165" fontId="25" fillId="0" borderId="0" xfId="0" applyNumberFormat="1" applyFont="1" applyFill="1" applyAlignment="1">
      <alignment wrapText="1" readingOrder="1"/>
    </xf>
    <xf numFmtId="0" fontId="27" fillId="8" borderId="78" xfId="0" applyFont="1" applyFill="1" applyBorder="1" applyAlignment="1">
      <alignment horizontal="center" vertical="center" wrapText="1"/>
    </xf>
    <xf numFmtId="1" fontId="125" fillId="0" borderId="0" xfId="0" applyNumberFormat="1" applyFont="1" applyFill="1"/>
    <xf numFmtId="0" fontId="125" fillId="0" borderId="27" xfId="0" applyNumberFormat="1" applyFont="1" applyFill="1" applyBorder="1"/>
    <xf numFmtId="1" fontId="125" fillId="0" borderId="27" xfId="0" applyNumberFormat="1" applyFont="1" applyFill="1" applyBorder="1"/>
    <xf numFmtId="0" fontId="125" fillId="0" borderId="0" xfId="0" applyFont="1" applyFill="1"/>
    <xf numFmtId="0" fontId="125" fillId="0" borderId="0" xfId="0" applyNumberFormat="1" applyFont="1" applyFill="1" applyAlignment="1">
      <alignment wrapText="1" readingOrder="1"/>
    </xf>
    <xf numFmtId="165" fontId="125" fillId="0" borderId="0" xfId="0" applyNumberFormat="1" applyFont="1" applyFill="1"/>
    <xf numFmtId="0" fontId="24" fillId="18" borderId="67" xfId="19" applyFont="1" applyFill="1" applyBorder="1" applyAlignment="1">
      <alignment horizontal="left" vertical="center" wrapText="1"/>
    </xf>
    <xf numFmtId="0" fontId="24" fillId="11" borderId="67" xfId="19" applyFont="1" applyFill="1" applyBorder="1" applyAlignment="1">
      <alignment horizontal="left" vertical="center" wrapText="1"/>
    </xf>
    <xf numFmtId="9" fontId="24" fillId="34" borderId="70" xfId="19" applyNumberFormat="1" applyFont="1" applyFill="1" applyBorder="1" applyAlignment="1">
      <alignment horizontal="left" vertical="center" wrapText="1" readingOrder="1"/>
    </xf>
    <xf numFmtId="0" fontId="26" fillId="16" borderId="67" xfId="22" applyNumberFormat="1" applyFont="1" applyFill="1" applyBorder="1" applyAlignment="1">
      <alignment horizontal="left" vertical="center" indent="1" readingOrder="1"/>
    </xf>
    <xf numFmtId="0" fontId="127" fillId="0" borderId="0" xfId="22" applyFont="1" applyAlignment="1">
      <alignment horizontal="left" vertical="center"/>
    </xf>
    <xf numFmtId="0" fontId="127" fillId="43" borderId="67" xfId="22" applyFont="1" applyFill="1" applyBorder="1" applyAlignment="1">
      <alignment horizontal="left" vertical="center"/>
    </xf>
    <xf numFmtId="0" fontId="127" fillId="43" borderId="70" xfId="22" applyFont="1" applyFill="1" applyBorder="1" applyAlignment="1">
      <alignment horizontal="left" vertical="center"/>
    </xf>
    <xf numFmtId="0" fontId="113" fillId="38" borderId="67" xfId="22" applyNumberFormat="1" applyFont="1" applyFill="1" applyBorder="1" applyAlignment="1">
      <alignment horizontal="center" vertical="center" readingOrder="1"/>
    </xf>
    <xf numFmtId="0" fontId="113" fillId="9" borderId="67" xfId="22" applyNumberFormat="1" applyFont="1" applyFill="1" applyBorder="1" applyAlignment="1">
      <alignment horizontal="center" vertical="center" readingOrder="1"/>
    </xf>
    <xf numFmtId="0" fontId="113" fillId="16" borderId="67" xfId="22" applyNumberFormat="1" applyFont="1" applyFill="1" applyBorder="1" applyAlignment="1">
      <alignment horizontal="center" vertical="center" readingOrder="1"/>
    </xf>
    <xf numFmtId="0" fontId="113" fillId="14" borderId="67" xfId="22" applyNumberFormat="1" applyFont="1" applyFill="1" applyBorder="1" applyAlignment="1">
      <alignment horizontal="center" vertical="center" readingOrder="1"/>
    </xf>
    <xf numFmtId="1" fontId="33" fillId="9" borderId="78" xfId="1" applyNumberFormat="1" applyFont="1" applyFill="1" applyBorder="1" applyAlignment="1">
      <alignment horizontal="center" vertical="center"/>
    </xf>
    <xf numFmtId="1" fontId="27" fillId="9" borderId="78" xfId="0" applyNumberFormat="1" applyFont="1" applyFill="1" applyBorder="1" applyAlignment="1">
      <alignment horizontal="center" vertical="center" wrapText="1"/>
    </xf>
    <xf numFmtId="9" fontId="27" fillId="9" borderId="84" xfId="1" applyFont="1" applyFill="1" applyBorder="1" applyAlignment="1">
      <alignment horizontal="center" vertical="center" wrapText="1"/>
    </xf>
    <xf numFmtId="9" fontId="27" fillId="9" borderId="98" xfId="1" applyFont="1" applyFill="1" applyBorder="1" applyAlignment="1">
      <alignment horizontal="center" vertical="center" wrapText="1"/>
    </xf>
    <xf numFmtId="1" fontId="27" fillId="9" borderId="79" xfId="0" applyNumberFormat="1" applyFont="1" applyFill="1" applyBorder="1" applyAlignment="1">
      <alignment horizontal="center" vertical="center" wrapText="1"/>
    </xf>
    <xf numFmtId="0" fontId="26" fillId="22" borderId="2" xfId="0" applyNumberFormat="1" applyFont="1" applyFill="1" applyBorder="1" applyAlignment="1">
      <alignment horizontal="center" vertical="center" readingOrder="1"/>
    </xf>
    <xf numFmtId="0" fontId="28" fillId="0" borderId="0" xfId="0" applyFont="1" applyAlignment="1">
      <alignment horizontal="center"/>
    </xf>
    <xf numFmtId="49" fontId="117" fillId="0" borderId="0" xfId="4" applyNumberFormat="1" applyFont="1" applyFill="1" applyAlignment="1">
      <alignment horizontal="left" vertical="center" readingOrder="1"/>
    </xf>
    <xf numFmtId="49" fontId="17" fillId="0" borderId="0" xfId="4" applyNumberFormat="1" applyFont="1" applyFill="1" applyAlignment="1">
      <alignment horizontal="left" vertical="center" readingOrder="1"/>
    </xf>
    <xf numFmtId="49" fontId="17" fillId="0" borderId="0" xfId="4" applyNumberFormat="1" applyFont="1" applyFill="1" applyBorder="1" applyAlignment="1">
      <alignment horizontal="left" vertical="center" readingOrder="1"/>
    </xf>
    <xf numFmtId="49" fontId="122" fillId="0" borderId="0" xfId="4" applyNumberFormat="1" applyFont="1" applyFill="1" applyAlignment="1">
      <alignment horizontal="left" vertical="center" readingOrder="1"/>
    </xf>
    <xf numFmtId="0" fontId="16" fillId="14" borderId="105" xfId="22" applyNumberFormat="1" applyFont="1" applyFill="1" applyBorder="1" applyAlignment="1">
      <alignment horizontal="center" vertical="center" wrapText="1"/>
    </xf>
    <xf numFmtId="0" fontId="16" fillId="38" borderId="68" xfId="22" applyNumberFormat="1" applyFont="1" applyFill="1" applyBorder="1" applyAlignment="1">
      <alignment horizontal="center" vertical="center"/>
    </xf>
    <xf numFmtId="0" fontId="16" fillId="9" borderId="68" xfId="22" applyNumberFormat="1" applyFont="1" applyFill="1" applyBorder="1" applyAlignment="1">
      <alignment horizontal="center" vertical="center" wrapText="1"/>
    </xf>
    <xf numFmtId="9" fontId="127" fillId="16" borderId="105" xfId="19" applyNumberFormat="1" applyFont="1" applyFill="1" applyBorder="1" applyAlignment="1">
      <alignment horizontal="center" vertical="center" wrapText="1" readingOrder="1"/>
    </xf>
    <xf numFmtId="49" fontId="24" fillId="7" borderId="67" xfId="19" applyNumberFormat="1" applyFont="1" applyFill="1" applyBorder="1" applyAlignment="1">
      <alignment horizontal="left" vertical="center" wrapText="1" readingOrder="1"/>
    </xf>
    <xf numFmtId="9" fontId="17" fillId="0" borderId="0" xfId="1" applyFont="1" applyFill="1" applyBorder="1" applyAlignment="1">
      <alignment horizontal="left" vertical="center" readingOrder="1"/>
    </xf>
    <xf numFmtId="164" fontId="128" fillId="0" borderId="0" xfId="4" applyNumberFormat="1" applyFont="1" applyFill="1" applyBorder="1" applyAlignment="1">
      <alignment horizontal="left" vertical="center" readingOrder="1"/>
    </xf>
    <xf numFmtId="164" fontId="128" fillId="0" borderId="0" xfId="4" applyNumberFormat="1" applyFont="1" applyFill="1" applyAlignment="1">
      <alignment horizontal="left" vertical="center" readingOrder="1"/>
    </xf>
    <xf numFmtId="49" fontId="128" fillId="0" borderId="0" xfId="4" applyNumberFormat="1" applyFont="1" applyFill="1" applyAlignment="1">
      <alignment horizontal="left" vertical="center" readingOrder="1"/>
    </xf>
    <xf numFmtId="9" fontId="128" fillId="0" borderId="0" xfId="1" applyNumberFormat="1" applyFont="1" applyFill="1" applyAlignment="1">
      <alignment horizontal="left" vertical="center" readingOrder="1"/>
    </xf>
    <xf numFmtId="1" fontId="128" fillId="0" borderId="0" xfId="0" applyNumberFormat="1" applyFont="1" applyFill="1" applyAlignment="1">
      <alignment horizontal="left" vertical="center" readingOrder="1"/>
    </xf>
    <xf numFmtId="9" fontId="128" fillId="0" borderId="0" xfId="1" applyFont="1" applyFill="1" applyAlignment="1">
      <alignment horizontal="left" vertical="center" readingOrder="1"/>
    </xf>
    <xf numFmtId="9" fontId="128" fillId="0" borderId="0" xfId="0" applyNumberFormat="1" applyFont="1" applyFill="1" applyAlignment="1">
      <alignment horizontal="left" vertical="center" readingOrder="1"/>
    </xf>
    <xf numFmtId="1" fontId="128" fillId="0" borderId="0" xfId="1" applyNumberFormat="1" applyFont="1" applyFill="1" applyAlignment="1">
      <alignment horizontal="left" vertical="center" readingOrder="1"/>
    </xf>
    <xf numFmtId="9" fontId="128" fillId="0" borderId="0" xfId="0" applyNumberFormat="1" applyFont="1" applyFill="1" applyBorder="1" applyAlignment="1">
      <alignment horizontal="left" vertical="center" readingOrder="1"/>
    </xf>
    <xf numFmtId="0" fontId="128" fillId="0" borderId="0" xfId="1" applyNumberFormat="1" applyFont="1" applyFill="1" applyAlignment="1">
      <alignment horizontal="left" vertical="center" readingOrder="1"/>
    </xf>
    <xf numFmtId="0" fontId="128" fillId="0" borderId="0" xfId="0" applyNumberFormat="1" applyFont="1" applyFill="1" applyAlignment="1">
      <alignment horizontal="left" vertical="center" readingOrder="1"/>
    </xf>
    <xf numFmtId="164" fontId="77" fillId="14" borderId="78" xfId="4" applyNumberFormat="1" applyFont="1" applyFill="1" applyBorder="1" applyAlignment="1">
      <alignment vertical="center" wrapText="1"/>
    </xf>
    <xf numFmtId="164" fontId="77" fillId="14" borderId="78" xfId="4" applyNumberFormat="1" applyFont="1" applyFill="1" applyBorder="1" applyAlignment="1">
      <alignment vertical="center"/>
    </xf>
    <xf numFmtId="164" fontId="58" fillId="10" borderId="32" xfId="4" applyNumberFormat="1" applyFont="1" applyFill="1" applyBorder="1" applyAlignment="1">
      <alignment vertical="center" wrapText="1"/>
    </xf>
    <xf numFmtId="164" fontId="58" fillId="10" borderId="32" xfId="4" applyNumberFormat="1" applyFont="1" applyFill="1" applyBorder="1" applyAlignment="1">
      <alignment vertical="center"/>
    </xf>
    <xf numFmtId="164" fontId="58" fillId="10" borderId="37" xfId="4" applyNumberFormat="1" applyFont="1" applyFill="1" applyBorder="1" applyAlignment="1">
      <alignment vertical="center"/>
    </xf>
    <xf numFmtId="9" fontId="58" fillId="10" borderId="37" xfId="1" applyFont="1" applyFill="1" applyBorder="1" applyAlignment="1">
      <alignment vertical="center"/>
    </xf>
    <xf numFmtId="164" fontId="58" fillId="10" borderId="36" xfId="4" applyNumberFormat="1" applyFont="1" applyFill="1" applyBorder="1" applyAlignment="1">
      <alignment vertical="center"/>
    </xf>
    <xf numFmtId="164" fontId="58" fillId="10" borderId="110" xfId="4" applyNumberFormat="1" applyFont="1" applyFill="1" applyBorder="1" applyAlignment="1">
      <alignment vertical="center" wrapText="1"/>
    </xf>
    <xf numFmtId="164" fontId="58" fillId="10" borderId="110" xfId="4" applyNumberFormat="1" applyFont="1" applyFill="1" applyBorder="1" applyAlignment="1">
      <alignment vertical="center"/>
    </xf>
    <xf numFmtId="164" fontId="58" fillId="10" borderId="111" xfId="4" applyNumberFormat="1" applyFont="1" applyFill="1" applyBorder="1" applyAlignment="1">
      <alignment vertical="center"/>
    </xf>
    <xf numFmtId="9" fontId="58" fillId="10" borderId="111" xfId="1" applyFont="1" applyFill="1" applyBorder="1" applyAlignment="1">
      <alignment vertical="center"/>
    </xf>
    <xf numFmtId="164" fontId="58" fillId="10" borderId="106" xfId="4" applyNumberFormat="1" applyFont="1" applyFill="1" applyBorder="1" applyAlignment="1">
      <alignment vertical="center"/>
    </xf>
    <xf numFmtId="164" fontId="58" fillId="7" borderId="112" xfId="4" applyNumberFormat="1" applyFont="1" applyFill="1" applyBorder="1" applyAlignment="1">
      <alignment vertical="center" wrapText="1"/>
    </xf>
    <xf numFmtId="164" fontId="58" fillId="7" borderId="112" xfId="4" applyNumberFormat="1" applyFont="1" applyFill="1" applyBorder="1" applyAlignment="1">
      <alignment vertical="center"/>
    </xf>
    <xf numFmtId="164" fontId="118" fillId="7" borderId="113" xfId="4" applyNumberFormat="1" applyFont="1" applyFill="1" applyBorder="1" applyAlignment="1">
      <alignment vertical="center"/>
    </xf>
    <xf numFmtId="9" fontId="58" fillId="7" borderId="113" xfId="1" applyFont="1" applyFill="1" applyBorder="1" applyAlignment="1">
      <alignment vertical="center"/>
    </xf>
    <xf numFmtId="164" fontId="58" fillId="7" borderId="107" xfId="4" applyNumberFormat="1" applyFont="1" applyFill="1" applyBorder="1" applyAlignment="1">
      <alignment vertical="center"/>
    </xf>
    <xf numFmtId="164" fontId="58" fillId="7" borderId="113" xfId="4" applyNumberFormat="1" applyFont="1" applyFill="1" applyBorder="1" applyAlignment="1">
      <alignment vertical="center"/>
    </xf>
    <xf numFmtId="164" fontId="58" fillId="7" borderId="32" xfId="4" applyNumberFormat="1" applyFont="1" applyFill="1" applyBorder="1" applyAlignment="1">
      <alignment vertical="center" wrapText="1"/>
    </xf>
    <xf numFmtId="164" fontId="58" fillId="7" borderId="32" xfId="4" applyNumberFormat="1" applyFont="1" applyFill="1" applyBorder="1" applyAlignment="1">
      <alignment vertical="center"/>
    </xf>
    <xf numFmtId="164" fontId="118" fillId="7" borderId="37" xfId="4" applyNumberFormat="1" applyFont="1" applyFill="1" applyBorder="1" applyAlignment="1">
      <alignment vertical="center"/>
    </xf>
    <xf numFmtId="9" fontId="58" fillId="7" borderId="37" xfId="1" applyFont="1" applyFill="1" applyBorder="1" applyAlignment="1">
      <alignment vertical="center"/>
    </xf>
    <xf numFmtId="164" fontId="58" fillId="7" borderId="36" xfId="4" applyNumberFormat="1" applyFont="1" applyFill="1" applyBorder="1" applyAlignment="1">
      <alignment vertical="center"/>
    </xf>
    <xf numFmtId="164" fontId="58" fillId="7" borderId="37" xfId="4" applyNumberFormat="1" applyFont="1" applyFill="1" applyBorder="1" applyAlignment="1">
      <alignment vertical="center"/>
    </xf>
    <xf numFmtId="164" fontId="58" fillId="11" borderId="32" xfId="4" applyNumberFormat="1" applyFont="1" applyFill="1" applyBorder="1" applyAlignment="1">
      <alignment vertical="center" wrapText="1"/>
    </xf>
    <xf numFmtId="164" fontId="58" fillId="11" borderId="32" xfId="4" applyNumberFormat="1" applyFont="1" applyFill="1" applyBorder="1" applyAlignment="1">
      <alignment vertical="center"/>
    </xf>
    <xf numFmtId="164" fontId="118" fillId="11" borderId="37" xfId="4" applyNumberFormat="1" applyFont="1" applyFill="1" applyBorder="1" applyAlignment="1">
      <alignment vertical="center"/>
    </xf>
    <xf numFmtId="9" fontId="58" fillId="11" borderId="37" xfId="1" applyFont="1" applyFill="1" applyBorder="1" applyAlignment="1">
      <alignment vertical="center"/>
    </xf>
    <xf numFmtId="164" fontId="58" fillId="11" borderId="36" xfId="4" applyNumberFormat="1" applyFont="1" applyFill="1" applyBorder="1" applyAlignment="1">
      <alignment vertical="center"/>
    </xf>
    <xf numFmtId="164" fontId="58" fillId="11" borderId="37" xfId="4" applyNumberFormat="1" applyFont="1" applyFill="1" applyBorder="1" applyAlignment="1">
      <alignment vertical="center"/>
    </xf>
    <xf numFmtId="164" fontId="118" fillId="12" borderId="32" xfId="4" applyNumberFormat="1" applyFont="1" applyFill="1" applyBorder="1" applyAlignment="1">
      <alignment vertical="center" wrapText="1"/>
    </xf>
    <xf numFmtId="164" fontId="118" fillId="12" borderId="32" xfId="4" applyNumberFormat="1" applyFont="1" applyFill="1" applyBorder="1" applyAlignment="1">
      <alignment vertical="center"/>
    </xf>
    <xf numFmtId="164" fontId="118" fillId="12" borderId="37" xfId="4" applyNumberFormat="1" applyFont="1" applyFill="1" applyBorder="1" applyAlignment="1">
      <alignment vertical="center"/>
    </xf>
    <xf numFmtId="9" fontId="118" fillId="12" borderId="37" xfId="1" applyFont="1" applyFill="1" applyBorder="1" applyAlignment="1">
      <alignment vertical="center"/>
    </xf>
    <xf numFmtId="164" fontId="118" fillId="12" borderId="36" xfId="4" applyNumberFormat="1" applyFont="1" applyFill="1" applyBorder="1" applyAlignment="1">
      <alignment vertical="center"/>
    </xf>
    <xf numFmtId="164" fontId="77" fillId="8" borderId="32" xfId="4" applyNumberFormat="1" applyFont="1" applyFill="1" applyBorder="1" applyAlignment="1">
      <alignment vertical="center" wrapText="1"/>
    </xf>
    <xf numFmtId="164" fontId="77" fillId="8" borderId="32" xfId="4" applyNumberFormat="1" applyFont="1" applyFill="1" applyBorder="1" applyAlignment="1">
      <alignment vertical="center"/>
    </xf>
    <xf numFmtId="9" fontId="77" fillId="8" borderId="37" xfId="1" applyFont="1" applyFill="1" applyBorder="1" applyAlignment="1">
      <alignment vertical="center"/>
    </xf>
    <xf numFmtId="164" fontId="77" fillId="8" borderId="36" xfId="4" applyNumberFormat="1" applyFont="1" applyFill="1" applyBorder="1" applyAlignment="1">
      <alignment vertical="center"/>
    </xf>
    <xf numFmtId="164" fontId="77" fillId="8" borderId="37" xfId="4" applyNumberFormat="1" applyFont="1" applyFill="1" applyBorder="1" applyAlignment="1">
      <alignment vertical="center"/>
    </xf>
    <xf numFmtId="164" fontId="77" fillId="36" borderId="32" xfId="4" applyNumberFormat="1" applyFont="1" applyFill="1" applyBorder="1" applyAlignment="1">
      <alignment vertical="center" wrapText="1"/>
    </xf>
    <xf numFmtId="9" fontId="64" fillId="36" borderId="37" xfId="1" applyFont="1" applyFill="1" applyBorder="1" applyAlignment="1">
      <alignment vertical="center"/>
    </xf>
    <xf numFmtId="164" fontId="64" fillId="36" borderId="36" xfId="4" applyNumberFormat="1" applyFont="1" applyFill="1" applyBorder="1" applyAlignment="1">
      <alignment vertical="center"/>
    </xf>
    <xf numFmtId="164" fontId="64" fillId="36" borderId="32" xfId="4" applyNumberFormat="1" applyFont="1" applyFill="1" applyBorder="1" applyAlignment="1">
      <alignment vertical="center"/>
    </xf>
    <xf numFmtId="164" fontId="64" fillId="36" borderId="37" xfId="4" applyNumberFormat="1" applyFont="1" applyFill="1" applyBorder="1" applyAlignment="1">
      <alignment vertical="center"/>
    </xf>
    <xf numFmtId="164" fontId="64" fillId="26" borderId="0" xfId="4" applyNumberFormat="1" applyFont="1" applyFill="1" applyBorder="1" applyAlignment="1">
      <alignment vertical="center" wrapText="1"/>
    </xf>
    <xf numFmtId="164" fontId="64" fillId="26" borderId="0" xfId="4" applyNumberFormat="1" applyFont="1" applyFill="1" applyBorder="1" applyAlignment="1">
      <alignment vertical="center"/>
    </xf>
    <xf numFmtId="9" fontId="64" fillId="26" borderId="0" xfId="1" applyFont="1" applyFill="1" applyBorder="1" applyAlignment="1">
      <alignment vertical="center"/>
    </xf>
    <xf numFmtId="164" fontId="58" fillId="12" borderId="32" xfId="4" applyNumberFormat="1" applyFont="1" applyFill="1" applyBorder="1" applyAlignment="1">
      <alignment vertical="center"/>
    </xf>
    <xf numFmtId="0" fontId="22" fillId="0" borderId="62" xfId="0" applyFont="1" applyFill="1" applyBorder="1" applyAlignment="1">
      <alignment vertical="center" wrapText="1"/>
    </xf>
    <xf numFmtId="0" fontId="74" fillId="0" borderId="118" xfId="0" applyFont="1" applyBorder="1"/>
    <xf numFmtId="0" fontId="74" fillId="0" borderId="117" xfId="0" applyFont="1" applyBorder="1" applyAlignment="1">
      <alignment horizontal="left"/>
    </xf>
    <xf numFmtId="164" fontId="74" fillId="0" borderId="117" xfId="0" applyNumberFormat="1" applyFont="1" applyBorder="1"/>
    <xf numFmtId="0" fontId="74" fillId="0" borderId="118" xfId="0" applyFont="1" applyBorder="1" applyAlignment="1">
      <alignment horizontal="left"/>
    </xf>
    <xf numFmtId="164" fontId="74" fillId="0" borderId="118" xfId="0" applyNumberFormat="1" applyFont="1" applyBorder="1"/>
    <xf numFmtId="0" fontId="72" fillId="0" borderId="0" xfId="0" pivotButton="1" applyFont="1"/>
    <xf numFmtId="0" fontId="3" fillId="0" borderId="0" xfId="0" applyFont="1"/>
    <xf numFmtId="164" fontId="3" fillId="0" borderId="0" xfId="0" applyNumberFormat="1" applyFont="1"/>
    <xf numFmtId="0" fontId="129" fillId="0" borderId="119" xfId="0" applyFont="1" applyBorder="1" applyAlignment="1">
      <alignment horizontal="left"/>
    </xf>
    <xf numFmtId="0" fontId="129" fillId="0" borderId="121" xfId="0" applyNumberFormat="1" applyFont="1" applyBorder="1"/>
    <xf numFmtId="0" fontId="129" fillId="0" borderId="120" xfId="0" applyFont="1" applyBorder="1" applyAlignment="1">
      <alignment horizontal="left"/>
    </xf>
    <xf numFmtId="0" fontId="129" fillId="0" borderId="122" xfId="0" applyNumberFormat="1" applyFont="1" applyBorder="1"/>
    <xf numFmtId="0" fontId="83" fillId="41" borderId="0" xfId="0" applyFont="1" applyFill="1" applyAlignment="1">
      <alignment vertical="center"/>
    </xf>
    <xf numFmtId="0" fontId="58" fillId="0" borderId="65" xfId="0" applyFont="1" applyBorder="1" applyAlignment="1">
      <alignment vertical="center" wrapText="1"/>
    </xf>
    <xf numFmtId="0" fontId="77" fillId="35" borderId="66" xfId="0" applyFont="1" applyFill="1" applyBorder="1" applyAlignment="1">
      <alignment horizontal="center" vertical="center"/>
    </xf>
    <xf numFmtId="0" fontId="77" fillId="35" borderId="66" xfId="0" applyFont="1" applyFill="1" applyBorder="1" applyAlignment="1">
      <alignment horizontal="center" vertical="center" wrapText="1"/>
    </xf>
    <xf numFmtId="0" fontId="77" fillId="35" borderId="64" xfId="0" applyFont="1" applyFill="1" applyBorder="1" applyAlignment="1">
      <alignment horizontal="center" vertical="center" wrapText="1"/>
    </xf>
    <xf numFmtId="0" fontId="58" fillId="0" borderId="59" xfId="0" applyFont="1" applyFill="1" applyBorder="1" applyAlignment="1">
      <alignment vertical="center"/>
    </xf>
    <xf numFmtId="0" fontId="58" fillId="0" borderId="31" xfId="0" applyFont="1" applyFill="1" applyBorder="1" applyAlignment="1">
      <alignment vertical="center" wrapText="1"/>
    </xf>
    <xf numFmtId="164" fontId="58" fillId="0" borderId="31" xfId="4" applyNumberFormat="1" applyFont="1" applyFill="1" applyBorder="1" applyAlignment="1">
      <alignment vertical="center"/>
    </xf>
    <xf numFmtId="9" fontId="58" fillId="0" borderId="31" xfId="0" applyNumberFormat="1" applyFont="1" applyFill="1" applyBorder="1" applyAlignment="1">
      <alignment horizontal="center" vertical="center"/>
    </xf>
    <xf numFmtId="9" fontId="58" fillId="0" borderId="60" xfId="0" applyNumberFormat="1" applyFont="1" applyFill="1" applyBorder="1" applyAlignment="1">
      <alignment horizontal="center" vertical="center"/>
    </xf>
    <xf numFmtId="0" fontId="58" fillId="0" borderId="59" xfId="0" applyFont="1" applyFill="1" applyBorder="1" applyAlignment="1">
      <alignment horizontal="left" vertical="center"/>
    </xf>
    <xf numFmtId="0" fontId="58" fillId="0" borderId="102" xfId="0" applyFont="1" applyFill="1" applyBorder="1" applyAlignment="1">
      <alignment horizontal="left" vertical="center"/>
    </xf>
    <xf numFmtId="9" fontId="58" fillId="0" borderId="103" xfId="0" applyNumberFormat="1" applyFont="1" applyFill="1" applyBorder="1" applyAlignment="1">
      <alignment horizontal="center" vertical="center"/>
    </xf>
    <xf numFmtId="9" fontId="58" fillId="0" borderId="104" xfId="0" applyNumberFormat="1" applyFont="1" applyFill="1" applyBorder="1" applyAlignment="1">
      <alignment horizontal="center" vertical="center"/>
    </xf>
    <xf numFmtId="164" fontId="58" fillId="0" borderId="103" xfId="0" applyNumberFormat="1" applyFont="1" applyFill="1" applyBorder="1" applyAlignment="1">
      <alignment vertical="center"/>
    </xf>
    <xf numFmtId="0" fontId="2" fillId="0" borderId="0" xfId="0" applyFont="1"/>
    <xf numFmtId="164" fontId="77" fillId="48" borderId="126" xfId="4" applyNumberFormat="1" applyFont="1" applyFill="1" applyBorder="1" applyAlignment="1">
      <alignment horizontal="center" vertical="center"/>
    </xf>
    <xf numFmtId="164" fontId="77" fillId="48" borderId="127" xfId="4" applyNumberFormat="1" applyFont="1" applyFill="1" applyBorder="1" applyAlignment="1">
      <alignment horizontal="center" vertical="center"/>
    </xf>
    <xf numFmtId="0" fontId="77" fillId="8" borderId="128" xfId="0" applyFont="1" applyFill="1" applyBorder="1" applyAlignment="1">
      <alignment horizontal="center" vertical="center" wrapText="1"/>
    </xf>
    <xf numFmtId="164" fontId="58" fillId="0" borderId="129" xfId="4" applyNumberFormat="1" applyFont="1" applyBorder="1" applyAlignment="1">
      <alignment horizontal="left"/>
    </xf>
    <xf numFmtId="164" fontId="58" fillId="0" borderId="130" xfId="4" applyNumberFormat="1" applyFont="1" applyBorder="1"/>
    <xf numFmtId="164" fontId="58" fillId="0" borderId="131" xfId="4" applyNumberFormat="1" applyFont="1" applyBorder="1"/>
    <xf numFmtId="9" fontId="58" fillId="0" borderId="132" xfId="0" applyNumberFormat="1" applyFont="1" applyBorder="1"/>
    <xf numFmtId="9" fontId="58" fillId="0" borderId="133" xfId="0" applyNumberFormat="1" applyFont="1" applyBorder="1"/>
    <xf numFmtId="164" fontId="58" fillId="0" borderId="134" xfId="4" applyNumberFormat="1" applyFont="1" applyBorder="1" applyAlignment="1">
      <alignment horizontal="left"/>
    </xf>
    <xf numFmtId="164" fontId="58" fillId="0" borderId="135" xfId="4" applyNumberFormat="1" applyFont="1" applyBorder="1"/>
    <xf numFmtId="164" fontId="58" fillId="0" borderId="136" xfId="4" applyNumberFormat="1" applyFont="1" applyBorder="1"/>
    <xf numFmtId="9" fontId="58" fillId="0" borderId="137" xfId="0" applyNumberFormat="1" applyFont="1" applyBorder="1"/>
    <xf numFmtId="164" fontId="77" fillId="14" borderId="138" xfId="4" applyNumberFormat="1" applyFont="1" applyFill="1" applyBorder="1" applyAlignment="1">
      <alignment horizontal="left" vertical="center"/>
    </xf>
    <xf numFmtId="164" fontId="77" fillId="14" borderId="139" xfId="4" applyNumberFormat="1" applyFont="1" applyFill="1" applyBorder="1" applyAlignment="1">
      <alignment vertical="center"/>
    </xf>
    <xf numFmtId="9" fontId="59" fillId="47" borderId="140" xfId="0" applyNumberFormat="1" applyFont="1" applyFill="1" applyBorder="1" applyAlignment="1">
      <alignment vertical="center"/>
    </xf>
    <xf numFmtId="9" fontId="24" fillId="11" borderId="67" xfId="19" applyNumberFormat="1" applyFont="1" applyFill="1" applyBorder="1" applyAlignment="1">
      <alignment horizontal="left" vertical="center" wrapText="1"/>
    </xf>
    <xf numFmtId="0" fontId="16" fillId="16" borderId="0" xfId="22" applyNumberFormat="1" applyFont="1" applyFill="1" applyBorder="1" applyAlignment="1">
      <alignment horizontal="center" vertical="center"/>
    </xf>
    <xf numFmtId="49" fontId="17" fillId="0" borderId="0" xfId="4" applyNumberFormat="1" applyFont="1" applyFill="1" applyAlignment="1" applyProtection="1">
      <alignment horizontal="left" vertical="center" readingOrder="1"/>
      <protection locked="0"/>
    </xf>
    <xf numFmtId="1" fontId="89" fillId="19" borderId="78" xfId="0" applyNumberFormat="1" applyFont="1" applyFill="1" applyBorder="1" applyAlignment="1">
      <alignment vertical="top" wrapText="1"/>
    </xf>
    <xf numFmtId="0" fontId="25" fillId="49" borderId="0" xfId="0" applyFont="1" applyFill="1"/>
    <xf numFmtId="0" fontId="86" fillId="0" borderId="27" xfId="0" applyNumberFormat="1" applyFont="1" applyFill="1" applyBorder="1"/>
    <xf numFmtId="0" fontId="25" fillId="0" borderId="27" xfId="0" applyFont="1" applyFill="1" applyBorder="1" applyAlignment="1">
      <alignment wrapText="1"/>
    </xf>
    <xf numFmtId="1" fontId="86" fillId="0" borderId="28" xfId="0" applyNumberFormat="1" applyFont="1" applyFill="1" applyBorder="1"/>
    <xf numFmtId="0" fontId="78" fillId="0" borderId="0" xfId="0" applyFont="1" applyFill="1" applyBorder="1"/>
    <xf numFmtId="0" fontId="25" fillId="0" borderId="21" xfId="0" applyFont="1" applyFill="1" applyBorder="1" applyAlignment="1">
      <alignment wrapText="1"/>
    </xf>
    <xf numFmtId="0" fontId="86" fillId="0" borderId="0" xfId="0" applyFont="1" applyFill="1" applyBorder="1"/>
    <xf numFmtId="0" fontId="77" fillId="36" borderId="141" xfId="0" applyFont="1" applyFill="1" applyBorder="1" applyAlignment="1">
      <alignment horizontal="center" vertical="center" wrapText="1"/>
    </xf>
    <xf numFmtId="9" fontId="59" fillId="47" borderId="142" xfId="0" applyNumberFormat="1" applyFont="1" applyFill="1" applyBorder="1" applyAlignment="1">
      <alignment vertical="center"/>
    </xf>
    <xf numFmtId="0" fontId="131" fillId="10" borderId="0" xfId="0" applyFont="1" applyFill="1" applyAlignment="1">
      <alignment horizontal="left" vertical="center"/>
    </xf>
    <xf numFmtId="9" fontId="132" fillId="0" borderId="31" xfId="0" applyNumberFormat="1" applyFont="1" applyFill="1" applyBorder="1" applyAlignment="1">
      <alignment horizontal="center" vertical="center"/>
    </xf>
    <xf numFmtId="9" fontId="132" fillId="0" borderId="60" xfId="0" applyNumberFormat="1" applyFont="1" applyFill="1" applyBorder="1" applyAlignment="1">
      <alignment horizontal="center" vertical="center"/>
    </xf>
    <xf numFmtId="0" fontId="1" fillId="0" borderId="31" xfId="0" applyFont="1" applyFill="1" applyBorder="1" applyAlignment="1">
      <alignment vertical="center" wrapText="1"/>
    </xf>
    <xf numFmtId="0" fontId="58" fillId="0" borderId="143" xfId="0" applyFont="1" applyFill="1" applyBorder="1" applyAlignment="1">
      <alignment vertical="center" wrapText="1"/>
    </xf>
    <xf numFmtId="0" fontId="133" fillId="0" borderId="0" xfId="0" applyFont="1"/>
    <xf numFmtId="0" fontId="24" fillId="0" borderId="0" xfId="19" applyFont="1" applyFill="1" applyBorder="1" applyAlignment="1">
      <alignment horizontal="left" vertical="center"/>
    </xf>
    <xf numFmtId="0" fontId="124" fillId="0" borderId="0" xfId="9" applyFont="1" applyFill="1" applyBorder="1" applyAlignment="1">
      <alignment horizontal="left" vertical="center"/>
    </xf>
    <xf numFmtId="167" fontId="128" fillId="0" borderId="0" xfId="0" applyNumberFormat="1" applyFont="1" applyFill="1" applyBorder="1" applyAlignment="1">
      <alignment horizontal="left" vertical="center" readingOrder="1"/>
    </xf>
    <xf numFmtId="0" fontId="128" fillId="0" borderId="0" xfId="0" applyFont="1" applyFill="1" applyBorder="1" applyAlignment="1">
      <alignment horizontal="left" vertical="center" readingOrder="1"/>
    </xf>
    <xf numFmtId="0" fontId="128" fillId="0" borderId="0" xfId="9" applyFont="1" applyFill="1" applyBorder="1" applyAlignment="1">
      <alignment horizontal="left" vertical="center" readingOrder="1"/>
    </xf>
    <xf numFmtId="0" fontId="23" fillId="0" borderId="0" xfId="0" applyFont="1" applyFill="1" applyBorder="1" applyAlignment="1">
      <alignment vertical="center"/>
    </xf>
    <xf numFmtId="0" fontId="23" fillId="0" borderId="0" xfId="0" applyFont="1" applyFill="1" applyBorder="1" applyAlignment="1">
      <alignment horizontal="left" vertical="center"/>
    </xf>
    <xf numFmtId="164" fontId="59" fillId="0" borderId="62" xfId="0" applyNumberFormat="1" applyFont="1" applyFill="1" applyBorder="1" applyAlignment="1">
      <alignment vertical="center"/>
    </xf>
    <xf numFmtId="167" fontId="134" fillId="0" borderId="0" xfId="0" applyNumberFormat="1" applyFont="1" applyFill="1" applyAlignment="1">
      <alignment horizontal="left" vertical="center" readingOrder="1"/>
    </xf>
    <xf numFmtId="0" fontId="134" fillId="0" borderId="0" xfId="0" applyFont="1" applyFill="1" applyAlignment="1">
      <alignment horizontal="left" vertical="center" readingOrder="1"/>
    </xf>
    <xf numFmtId="0" fontId="134" fillId="0" borderId="0" xfId="0" applyFont="1" applyFill="1" applyBorder="1" applyAlignment="1">
      <alignment horizontal="left" vertical="center" readingOrder="1"/>
    </xf>
    <xf numFmtId="0" fontId="134" fillId="0" borderId="0" xfId="1" applyNumberFormat="1" applyFont="1" applyFill="1" applyBorder="1" applyAlignment="1">
      <alignment horizontal="left" vertical="center" readingOrder="1"/>
    </xf>
    <xf numFmtId="0" fontId="134" fillId="0" borderId="0" xfId="1" applyNumberFormat="1" applyFont="1" applyFill="1" applyAlignment="1">
      <alignment horizontal="left" vertical="center" readingOrder="1"/>
    </xf>
    <xf numFmtId="164" fontId="134" fillId="0" borderId="0" xfId="4" applyNumberFormat="1" applyFont="1" applyFill="1" applyAlignment="1">
      <alignment horizontal="left" vertical="center" readingOrder="1"/>
    </xf>
    <xf numFmtId="168" fontId="134" fillId="0" borderId="0" xfId="0" applyNumberFormat="1" applyFont="1" applyFill="1" applyAlignment="1">
      <alignment horizontal="left" vertical="center" readingOrder="1"/>
    </xf>
    <xf numFmtId="165" fontId="134" fillId="0" borderId="0" xfId="0" applyNumberFormat="1" applyFont="1" applyFill="1" applyAlignment="1">
      <alignment horizontal="left" vertical="center" readingOrder="1"/>
    </xf>
    <xf numFmtId="49" fontId="134" fillId="0" borderId="0" xfId="4" applyNumberFormat="1" applyFont="1" applyFill="1" applyAlignment="1">
      <alignment horizontal="left" vertical="center" readingOrder="1"/>
    </xf>
    <xf numFmtId="49" fontId="134" fillId="0" borderId="0" xfId="4" applyNumberFormat="1" applyFont="1" applyFill="1" applyAlignment="1" applyProtection="1">
      <alignment horizontal="left" vertical="center" readingOrder="1"/>
      <protection locked="0"/>
    </xf>
    <xf numFmtId="9" fontId="134" fillId="0" borderId="0" xfId="1" applyNumberFormat="1" applyFont="1" applyFill="1" applyAlignment="1">
      <alignment horizontal="left" vertical="center" readingOrder="1"/>
    </xf>
    <xf numFmtId="1" fontId="134" fillId="0" borderId="0" xfId="0" applyNumberFormat="1" applyFont="1" applyFill="1" applyAlignment="1">
      <alignment horizontal="left" vertical="center" readingOrder="1"/>
    </xf>
    <xf numFmtId="9" fontId="134" fillId="0" borderId="0" xfId="1" applyFont="1" applyFill="1" applyAlignment="1">
      <alignment horizontal="left" vertical="center" readingOrder="1"/>
    </xf>
    <xf numFmtId="9" fontId="134" fillId="0" borderId="0" xfId="0" applyNumberFormat="1" applyFont="1" applyFill="1" applyAlignment="1">
      <alignment horizontal="left" vertical="center" readingOrder="1"/>
    </xf>
    <xf numFmtId="1" fontId="134" fillId="0" borderId="0" xfId="1" applyNumberFormat="1" applyFont="1" applyFill="1" applyAlignment="1">
      <alignment horizontal="left" vertical="center" readingOrder="1"/>
    </xf>
    <xf numFmtId="0" fontId="134" fillId="0" borderId="0" xfId="0" applyNumberFormat="1" applyFont="1" applyFill="1" applyAlignment="1">
      <alignment horizontal="left" vertical="center" readingOrder="1"/>
    </xf>
    <xf numFmtId="1" fontId="135" fillId="0" borderId="0" xfId="0" applyNumberFormat="1" applyFont="1" applyFill="1"/>
    <xf numFmtId="0" fontId="135" fillId="0" borderId="27" xfId="0" applyNumberFormat="1" applyFont="1" applyFill="1" applyBorder="1"/>
    <xf numFmtId="1" fontId="135" fillId="0" borderId="27" xfId="0" applyNumberFormat="1" applyFont="1" applyFill="1" applyBorder="1"/>
    <xf numFmtId="0" fontId="135" fillId="0" borderId="0" xfId="0" applyFont="1" applyFill="1"/>
    <xf numFmtId="0" fontId="135" fillId="0" borderId="0" xfId="0" applyNumberFormat="1" applyFont="1" applyFill="1" applyAlignment="1">
      <alignment wrapText="1" readingOrder="1"/>
    </xf>
    <xf numFmtId="165" fontId="135" fillId="0" borderId="0" xfId="0" applyNumberFormat="1" applyFont="1" applyFill="1"/>
    <xf numFmtId="164" fontId="118" fillId="7" borderId="144" xfId="4" applyNumberFormat="1" applyFont="1" applyFill="1" applyBorder="1" applyAlignment="1">
      <alignment vertical="center"/>
    </xf>
    <xf numFmtId="164" fontId="118" fillId="11" borderId="144" xfId="4" applyNumberFormat="1" applyFont="1" applyFill="1" applyBorder="1" applyAlignment="1">
      <alignment vertical="center"/>
    </xf>
    <xf numFmtId="164" fontId="118" fillId="12" borderId="0" xfId="4" applyNumberFormat="1" applyFont="1" applyFill="1" applyBorder="1" applyAlignment="1">
      <alignment vertical="center" wrapText="1"/>
    </xf>
    <xf numFmtId="164" fontId="58" fillId="12" borderId="0" xfId="4" applyNumberFormat="1" applyFont="1" applyFill="1" applyBorder="1" applyAlignment="1">
      <alignment vertical="center"/>
    </xf>
    <xf numFmtId="164" fontId="118" fillId="12" borderId="0" xfId="4" applyNumberFormat="1" applyFont="1" applyFill="1" applyBorder="1" applyAlignment="1">
      <alignment vertical="center"/>
    </xf>
    <xf numFmtId="9" fontId="17" fillId="0" borderId="0" xfId="1" applyFont="1" applyFill="1" applyAlignment="1">
      <alignment horizontal="right" vertical="center" readingOrder="1"/>
    </xf>
    <xf numFmtId="0" fontId="135" fillId="0" borderId="16" xfId="0" applyFont="1" applyFill="1" applyBorder="1"/>
    <xf numFmtId="0" fontId="135" fillId="0" borderId="28" xfId="0" applyFont="1" applyFill="1" applyBorder="1"/>
    <xf numFmtId="1" fontId="135" fillId="0" borderId="0" xfId="0" applyNumberFormat="1" applyFont="1" applyFill="1" applyBorder="1"/>
    <xf numFmtId="0" fontId="135" fillId="0" borderId="0" xfId="0" applyNumberFormat="1" applyFont="1" applyFill="1" applyBorder="1"/>
    <xf numFmtId="0" fontId="135" fillId="0" borderId="0" xfId="0" applyFont="1" applyFill="1" applyBorder="1"/>
    <xf numFmtId="167" fontId="136" fillId="0" borderId="0" xfId="0" applyNumberFormat="1" applyFont="1" applyFill="1" applyAlignment="1">
      <alignment horizontal="left" vertical="center" readingOrder="1"/>
    </xf>
    <xf numFmtId="0" fontId="136" fillId="0" borderId="0" xfId="0" applyFont="1" applyFill="1" applyAlignment="1">
      <alignment horizontal="left" vertical="center" readingOrder="1"/>
    </xf>
    <xf numFmtId="0" fontId="136" fillId="0" borderId="0" xfId="1" applyNumberFormat="1" applyFont="1" applyFill="1" applyAlignment="1">
      <alignment horizontal="left" vertical="center" readingOrder="1"/>
    </xf>
    <xf numFmtId="164" fontId="136" fillId="0" borderId="0" xfId="4" applyNumberFormat="1" applyFont="1" applyFill="1" applyAlignment="1">
      <alignment horizontal="left" vertical="center" readingOrder="1"/>
    </xf>
    <xf numFmtId="168" fontId="136" fillId="0" borderId="0" xfId="0" applyNumberFormat="1" applyFont="1" applyFill="1" applyAlignment="1">
      <alignment horizontal="left" vertical="center" readingOrder="1"/>
    </xf>
    <xf numFmtId="165" fontId="136" fillId="0" borderId="0" xfId="0" applyNumberFormat="1" applyFont="1" applyFill="1" applyAlignment="1">
      <alignment horizontal="left" vertical="center" readingOrder="1"/>
    </xf>
    <xf numFmtId="49" fontId="136" fillId="0" borderId="0" xfId="4" applyNumberFormat="1" applyFont="1" applyFill="1" applyAlignment="1">
      <alignment horizontal="left" vertical="center" readingOrder="1"/>
    </xf>
    <xf numFmtId="9" fontId="136" fillId="0" borderId="0" xfId="1" applyNumberFormat="1" applyFont="1" applyFill="1" applyAlignment="1">
      <alignment horizontal="left" vertical="center" readingOrder="1"/>
    </xf>
    <xf numFmtId="1" fontId="136" fillId="0" borderId="0" xfId="0" applyNumberFormat="1" applyFont="1" applyFill="1" applyAlignment="1">
      <alignment horizontal="left" vertical="center" readingOrder="1"/>
    </xf>
    <xf numFmtId="9" fontId="136" fillId="0" borderId="0" xfId="1" applyFont="1" applyFill="1" applyAlignment="1">
      <alignment horizontal="left" vertical="center" readingOrder="1"/>
    </xf>
    <xf numFmtId="9" fontId="136" fillId="0" borderId="0" xfId="0" applyNumberFormat="1" applyFont="1" applyFill="1" applyAlignment="1">
      <alignment horizontal="left" vertical="center" readingOrder="1"/>
    </xf>
    <xf numFmtId="1" fontId="136" fillId="0" borderId="0" xfId="1" applyNumberFormat="1" applyFont="1" applyFill="1" applyAlignment="1">
      <alignment horizontal="left" vertical="center" readingOrder="1"/>
    </xf>
    <xf numFmtId="0" fontId="136" fillId="0" borderId="0" xfId="0" applyNumberFormat="1" applyFont="1" applyFill="1" applyAlignment="1">
      <alignment horizontal="left" vertical="center" readingOrder="1"/>
    </xf>
    <xf numFmtId="1" fontId="137" fillId="0" borderId="0" xfId="0" applyNumberFormat="1" applyFont="1" applyFill="1"/>
    <xf numFmtId="0" fontId="137" fillId="0" borderId="0" xfId="0" applyFont="1" applyFill="1"/>
    <xf numFmtId="0" fontId="137" fillId="0" borderId="0" xfId="0" applyNumberFormat="1" applyFont="1" applyFill="1" applyAlignment="1">
      <alignment wrapText="1" readingOrder="1"/>
    </xf>
    <xf numFmtId="165" fontId="137" fillId="0" borderId="0" xfId="0" applyNumberFormat="1" applyFont="1" applyFill="1"/>
    <xf numFmtId="0" fontId="137" fillId="0" borderId="0" xfId="0" applyNumberFormat="1" applyFont="1" applyFill="1" applyBorder="1"/>
    <xf numFmtId="0" fontId="121" fillId="0" borderId="20" xfId="0" applyNumberFormat="1" applyFont="1" applyFill="1" applyBorder="1"/>
    <xf numFmtId="1" fontId="137" fillId="0" borderId="0" xfId="0" applyNumberFormat="1" applyFont="1" applyFill="1" applyBorder="1"/>
    <xf numFmtId="1" fontId="121" fillId="0" borderId="21" xfId="0" applyNumberFormat="1" applyFont="1" applyFill="1" applyBorder="1"/>
    <xf numFmtId="1" fontId="121" fillId="0" borderId="52" xfId="0" applyNumberFormat="1" applyFont="1" applyFill="1" applyBorder="1"/>
    <xf numFmtId="0" fontId="121" fillId="0" borderId="20" xfId="0" applyNumberFormat="1" applyFont="1" applyFill="1" applyBorder="1" applyAlignment="1">
      <alignment wrapText="1" readingOrder="1"/>
    </xf>
    <xf numFmtId="1" fontId="121" fillId="0" borderId="20" xfId="0" applyNumberFormat="1" applyFont="1" applyFill="1" applyBorder="1"/>
    <xf numFmtId="0" fontId="0" fillId="0" borderId="0" xfId="0" applyAlignment="1">
      <alignment horizontal="left"/>
    </xf>
    <xf numFmtId="0" fontId="138" fillId="0" borderId="0" xfId="0" pivotButton="1" applyFont="1"/>
    <xf numFmtId="0" fontId="138" fillId="0" borderId="0" xfId="0" applyFont="1"/>
    <xf numFmtId="0" fontId="138" fillId="0" borderId="0" xfId="0" applyFont="1" applyAlignment="1">
      <alignment horizontal="left"/>
    </xf>
    <xf numFmtId="0" fontId="138" fillId="0" borderId="0" xfId="0" applyNumberFormat="1" applyFont="1"/>
    <xf numFmtId="0" fontId="138" fillId="0" borderId="0" xfId="0" pivotButton="1" applyFont="1" applyAlignment="1">
      <alignment wrapText="1"/>
    </xf>
    <xf numFmtId="164" fontId="138" fillId="0" borderId="0" xfId="0" applyNumberFormat="1" applyFont="1"/>
    <xf numFmtId="3" fontId="138" fillId="0" borderId="0" xfId="0" applyNumberFormat="1" applyFont="1"/>
    <xf numFmtId="0" fontId="138" fillId="0" borderId="0" xfId="0" applyFont="1" applyAlignment="1">
      <alignment wrapText="1"/>
    </xf>
    <xf numFmtId="0" fontId="140" fillId="26" borderId="0" xfId="0" applyFont="1" applyFill="1"/>
    <xf numFmtId="164" fontId="139" fillId="14" borderId="0" xfId="0" applyNumberFormat="1" applyFont="1" applyFill="1" applyAlignment="1">
      <alignment horizontal="center"/>
    </xf>
    <xf numFmtId="0" fontId="139" fillId="14" borderId="0" xfId="0" applyFont="1" applyFill="1" applyAlignment="1">
      <alignment horizontal="center"/>
    </xf>
    <xf numFmtId="164" fontId="139" fillId="26" borderId="0" xfId="0" applyNumberFormat="1" applyFont="1" applyFill="1"/>
    <xf numFmtId="0" fontId="139" fillId="26" borderId="0" xfId="0" applyFont="1" applyFill="1" applyAlignment="1">
      <alignment horizontal="center" vertical="center" wrapText="1"/>
    </xf>
    <xf numFmtId="0" fontId="139" fillId="14" borderId="0" xfId="0" applyFont="1" applyFill="1" applyAlignment="1">
      <alignment horizontal="center" vertical="center"/>
    </xf>
    <xf numFmtId="164" fontId="139" fillId="8" borderId="0" xfId="0" applyNumberFormat="1" applyFont="1" applyFill="1" applyAlignment="1">
      <alignment horizontal="center"/>
    </xf>
    <xf numFmtId="0" fontId="139" fillId="39" borderId="0" xfId="0" applyFont="1" applyFill="1" applyAlignment="1">
      <alignment horizontal="center" vertical="center"/>
    </xf>
    <xf numFmtId="164" fontId="139" fillId="9" borderId="0" xfId="0" applyNumberFormat="1" applyFont="1" applyFill="1" applyAlignment="1">
      <alignment horizontal="center"/>
    </xf>
    <xf numFmtId="0" fontId="139" fillId="46" borderId="0" xfId="0" applyFont="1" applyFill="1" applyAlignment="1">
      <alignment horizontal="center" vertical="center"/>
    </xf>
    <xf numFmtId="164" fontId="138" fillId="12" borderId="0" xfId="0" applyNumberFormat="1" applyFont="1" applyFill="1"/>
    <xf numFmtId="0" fontId="138" fillId="12" borderId="0" xfId="0" applyFont="1" applyFill="1" applyAlignment="1">
      <alignment vertical="center" wrapText="1"/>
    </xf>
    <xf numFmtId="164" fontId="139" fillId="14" borderId="0" xfId="0" applyNumberFormat="1" applyFont="1" applyFill="1"/>
    <xf numFmtId="0" fontId="141" fillId="0" borderId="0" xfId="0" pivotButton="1" applyFont="1"/>
    <xf numFmtId="0" fontId="141" fillId="0" borderId="0" xfId="0" applyFont="1"/>
    <xf numFmtId="0" fontId="141" fillId="0" borderId="0" xfId="0" pivotButton="1" applyFont="1" applyAlignment="1">
      <alignment wrapText="1"/>
    </xf>
    <xf numFmtId="0" fontId="142" fillId="29" borderId="0" xfId="0" applyFont="1" applyFill="1"/>
    <xf numFmtId="0" fontId="141" fillId="0" borderId="0" xfId="0" applyFont="1" applyAlignment="1">
      <alignment horizontal="left"/>
    </xf>
    <xf numFmtId="1" fontId="141" fillId="0" borderId="0" xfId="0" applyNumberFormat="1" applyFont="1"/>
    <xf numFmtId="9" fontId="141" fillId="0" borderId="0" xfId="0" applyNumberFormat="1" applyFont="1"/>
    <xf numFmtId="0" fontId="141" fillId="0" borderId="0" xfId="0" pivotButton="1" applyFont="1" applyAlignment="1">
      <alignment horizontal="center" vertical="center" wrapText="1"/>
    </xf>
    <xf numFmtId="0" fontId="142" fillId="40" borderId="0" xfId="0" applyFont="1" applyFill="1" applyAlignment="1"/>
    <xf numFmtId="0" fontId="141" fillId="0" borderId="0" xfId="0" applyFont="1" applyAlignment="1">
      <alignment wrapText="1"/>
    </xf>
    <xf numFmtId="164" fontId="141" fillId="0" borderId="0" xfId="0" applyNumberFormat="1" applyFont="1"/>
    <xf numFmtId="0" fontId="141" fillId="0" borderId="0" xfId="0" applyNumberFormat="1" applyFont="1"/>
    <xf numFmtId="0" fontId="142" fillId="29" borderId="0" xfId="0" applyFont="1" applyFill="1" applyAlignment="1">
      <alignment horizontal="left" vertical="center" wrapText="1"/>
    </xf>
    <xf numFmtId="0" fontId="142" fillId="40" borderId="0" xfId="0" applyFont="1" applyFill="1" applyAlignment="1">
      <alignment wrapText="1"/>
    </xf>
    <xf numFmtId="0" fontId="142" fillId="40" borderId="0" xfId="0" applyFont="1" applyFill="1"/>
    <xf numFmtId="0" fontId="141" fillId="0" borderId="0" xfId="0" applyFont="1" applyAlignment="1">
      <alignment horizontal="left" wrapText="1"/>
    </xf>
    <xf numFmtId="0" fontId="138" fillId="0" borderId="0" xfId="0" pivotButton="1" applyFont="1" applyAlignment="1">
      <alignment horizontal="center" vertical="center" wrapText="1"/>
    </xf>
    <xf numFmtId="166" fontId="29" fillId="15" borderId="5" xfId="8" applyFont="1" applyFill="1" applyBorder="1" applyAlignment="1">
      <alignment horizontal="center" vertical="center"/>
    </xf>
    <xf numFmtId="166" fontId="29" fillId="15" borderId="6" xfId="8" applyFont="1" applyFill="1" applyBorder="1" applyAlignment="1">
      <alignment horizontal="center" vertical="center"/>
    </xf>
    <xf numFmtId="166" fontId="29" fillId="15" borderId="7" xfId="8" applyFont="1" applyFill="1" applyBorder="1" applyAlignment="1">
      <alignment horizontal="center" vertical="center"/>
    </xf>
    <xf numFmtId="166" fontId="6" fillId="20" borderId="0" xfId="8" applyFont="1" applyFill="1" applyBorder="1" applyAlignment="1">
      <alignment horizontal="left" wrapText="1"/>
    </xf>
    <xf numFmtId="166" fontId="13" fillId="20" borderId="0" xfId="8" applyFill="1" applyBorder="1" applyAlignment="1">
      <alignment horizontal="left" wrapText="1"/>
    </xf>
    <xf numFmtId="166" fontId="13" fillId="20" borderId="9" xfId="8" applyFill="1" applyBorder="1" applyAlignment="1">
      <alignment horizontal="left" wrapText="1"/>
    </xf>
    <xf numFmtId="0" fontId="27" fillId="5" borderId="84" xfId="0" applyFont="1" applyFill="1" applyBorder="1" applyAlignment="1">
      <alignment horizontal="center" vertical="center" wrapText="1"/>
    </xf>
    <xf numFmtId="0" fontId="27" fillId="5" borderId="80" xfId="0" applyFont="1" applyFill="1" applyBorder="1" applyAlignment="1">
      <alignment horizontal="center" vertical="center" wrapText="1"/>
    </xf>
    <xf numFmtId="0" fontId="27" fillId="5" borderId="81" xfId="0" applyFont="1" applyFill="1" applyBorder="1" applyAlignment="1">
      <alignment horizontal="center" vertical="center" wrapText="1"/>
    </xf>
    <xf numFmtId="0" fontId="16" fillId="44" borderId="73" xfId="22" applyNumberFormat="1" applyFont="1" applyFill="1" applyBorder="1" applyAlignment="1">
      <alignment horizontal="center" vertical="center"/>
    </xf>
    <xf numFmtId="0" fontId="16" fillId="44" borderId="69" xfId="22" applyNumberFormat="1" applyFont="1" applyFill="1" applyBorder="1" applyAlignment="1">
      <alignment horizontal="center" vertical="center"/>
    </xf>
    <xf numFmtId="0" fontId="27" fillId="5" borderId="78" xfId="0" applyFont="1" applyFill="1" applyBorder="1" applyAlignment="1">
      <alignment horizontal="center" vertical="center"/>
    </xf>
    <xf numFmtId="0" fontId="27" fillId="5" borderId="85" xfId="0" applyFont="1" applyFill="1" applyBorder="1" applyAlignment="1">
      <alignment horizontal="center" vertical="center" wrapText="1"/>
    </xf>
    <xf numFmtId="0" fontId="27" fillId="5" borderId="86" xfId="0" applyFont="1" applyFill="1" applyBorder="1" applyAlignment="1">
      <alignment horizontal="center" vertical="center" wrapText="1"/>
    </xf>
    <xf numFmtId="0" fontId="27" fillId="5" borderId="87" xfId="0" applyFont="1" applyFill="1" applyBorder="1" applyAlignment="1">
      <alignment horizontal="center" vertical="center" wrapText="1"/>
    </xf>
    <xf numFmtId="0" fontId="27" fillId="5" borderId="88" xfId="0" applyFont="1" applyFill="1" applyBorder="1" applyAlignment="1">
      <alignment horizontal="center" vertical="center" wrapText="1"/>
    </xf>
    <xf numFmtId="0" fontId="27" fillId="8" borderId="84" xfId="0" applyFont="1" applyFill="1" applyBorder="1" applyAlignment="1">
      <alignment horizontal="center" vertical="center" wrapText="1"/>
    </xf>
    <xf numFmtId="0" fontId="27" fillId="8" borderId="90" xfId="0" applyFont="1" applyFill="1" applyBorder="1" applyAlignment="1">
      <alignment horizontal="center" vertical="center" wrapText="1"/>
    </xf>
    <xf numFmtId="0" fontId="27" fillId="8" borderId="91" xfId="0" applyFont="1" applyFill="1" applyBorder="1" applyAlignment="1">
      <alignment horizontal="center" vertical="center" wrapText="1"/>
    </xf>
    <xf numFmtId="0" fontId="27" fillId="8" borderId="92" xfId="0" applyFont="1" applyFill="1" applyBorder="1" applyAlignment="1">
      <alignment horizontal="center" vertical="center" wrapText="1"/>
    </xf>
    <xf numFmtId="0" fontId="27" fillId="8" borderId="93" xfId="0" applyFont="1" applyFill="1" applyBorder="1" applyAlignment="1">
      <alignment horizontal="center" vertical="center" wrapText="1"/>
    </xf>
    <xf numFmtId="0" fontId="27" fillId="5" borderId="90" xfId="0" applyFont="1" applyFill="1" applyBorder="1" applyAlignment="1">
      <alignment horizontal="center" vertical="center"/>
    </xf>
    <xf numFmtId="0" fontId="27" fillId="5" borderId="96" xfId="0" applyFont="1" applyFill="1" applyBorder="1" applyAlignment="1">
      <alignment horizontal="center" vertical="center"/>
    </xf>
    <xf numFmtId="0" fontId="27" fillId="5" borderId="92" xfId="0" applyFont="1" applyFill="1" applyBorder="1" applyAlignment="1">
      <alignment horizontal="center" vertical="center"/>
    </xf>
    <xf numFmtId="0" fontId="27" fillId="5" borderId="97" xfId="0" applyFont="1" applyFill="1" applyBorder="1" applyAlignment="1">
      <alignment horizontal="center" vertical="center"/>
    </xf>
    <xf numFmtId="0" fontId="27" fillId="5" borderId="94" xfId="0" applyFont="1" applyFill="1" applyBorder="1" applyAlignment="1">
      <alignment horizontal="center" vertical="center"/>
    </xf>
    <xf numFmtId="0" fontId="27" fillId="5" borderId="95" xfId="0" applyFont="1" applyFill="1" applyBorder="1" applyAlignment="1">
      <alignment horizontal="center" vertical="center"/>
    </xf>
    <xf numFmtId="0" fontId="27" fillId="8" borderId="78" xfId="0" applyFont="1" applyFill="1" applyBorder="1" applyAlignment="1">
      <alignment horizontal="center" vertical="center" wrapText="1"/>
    </xf>
    <xf numFmtId="0" fontId="27" fillId="5" borderId="90" xfId="0" applyFont="1" applyFill="1" applyBorder="1" applyAlignment="1">
      <alignment horizontal="center" vertical="center" wrapText="1"/>
    </xf>
    <xf numFmtId="0" fontId="27" fillId="5" borderId="91" xfId="0" applyFont="1" applyFill="1" applyBorder="1" applyAlignment="1">
      <alignment horizontal="center" vertical="center" wrapText="1"/>
    </xf>
    <xf numFmtId="0" fontId="27" fillId="5" borderId="92" xfId="0" applyFont="1" applyFill="1" applyBorder="1" applyAlignment="1">
      <alignment horizontal="center" vertical="center" wrapText="1"/>
    </xf>
    <xf numFmtId="0" fontId="27" fillId="5" borderId="93" xfId="0" applyFont="1" applyFill="1" applyBorder="1" applyAlignment="1">
      <alignment horizontal="center" vertical="center" wrapText="1"/>
    </xf>
    <xf numFmtId="0" fontId="106" fillId="0" borderId="0" xfId="19" applyFont="1" applyAlignment="1">
      <alignment horizontal="left" vertical="center"/>
    </xf>
    <xf numFmtId="0" fontId="127" fillId="15" borderId="68" xfId="22" applyFont="1" applyFill="1" applyBorder="1" applyAlignment="1">
      <alignment horizontal="center" vertical="center" wrapText="1"/>
    </xf>
    <xf numFmtId="0" fontId="127" fillId="15" borderId="105" xfId="22" applyFont="1" applyFill="1" applyBorder="1" applyAlignment="1">
      <alignment horizontal="center" vertical="center" wrapText="1"/>
    </xf>
    <xf numFmtId="0" fontId="127" fillId="15" borderId="70" xfId="22" applyFont="1" applyFill="1" applyBorder="1" applyAlignment="1">
      <alignment horizontal="center" vertical="center" wrapText="1"/>
    </xf>
    <xf numFmtId="0" fontId="127" fillId="8" borderId="68" xfId="22" applyFont="1" applyFill="1" applyBorder="1" applyAlignment="1">
      <alignment horizontal="center" vertical="center" wrapText="1"/>
    </xf>
    <xf numFmtId="0" fontId="127" fillId="8" borderId="105" xfId="22" applyFont="1" applyFill="1" applyBorder="1" applyAlignment="1">
      <alignment horizontal="center" vertical="center" wrapText="1"/>
    </xf>
    <xf numFmtId="0" fontId="127" fillId="8" borderId="70" xfId="22" applyFont="1" applyFill="1" applyBorder="1" applyAlignment="1">
      <alignment horizontal="center" vertical="center" wrapText="1"/>
    </xf>
    <xf numFmtId="0" fontId="127" fillId="9" borderId="68" xfId="22" applyFont="1" applyFill="1" applyBorder="1" applyAlignment="1">
      <alignment horizontal="center" vertical="center" wrapText="1"/>
    </xf>
    <xf numFmtId="0" fontId="127" fillId="9" borderId="105" xfId="22" applyFont="1" applyFill="1" applyBorder="1" applyAlignment="1">
      <alignment horizontal="center" vertical="center" wrapText="1"/>
    </xf>
    <xf numFmtId="0" fontId="127" fillId="9" borderId="70" xfId="22" applyFont="1" applyFill="1" applyBorder="1" applyAlignment="1">
      <alignment horizontal="center" vertical="center" wrapText="1"/>
    </xf>
    <xf numFmtId="0" fontId="108" fillId="0" borderId="0" xfId="19" applyFont="1" applyAlignment="1">
      <alignment horizontal="left" vertical="center"/>
    </xf>
    <xf numFmtId="0" fontId="66" fillId="0" borderId="34" xfId="0" applyFont="1" applyBorder="1" applyAlignment="1">
      <alignment horizontal="center" vertical="center" wrapText="1"/>
    </xf>
    <xf numFmtId="0" fontId="66" fillId="0" borderId="35" xfId="0" applyFont="1" applyBorder="1" applyAlignment="1">
      <alignment horizontal="center" vertical="center" wrapText="1"/>
    </xf>
    <xf numFmtId="0" fontId="59" fillId="2" borderId="54" xfId="0" applyFont="1" applyFill="1" applyBorder="1" applyAlignment="1">
      <alignment horizontal="center"/>
    </xf>
    <xf numFmtId="0" fontId="59" fillId="2" borderId="55" xfId="0" applyFont="1" applyFill="1" applyBorder="1" applyAlignment="1">
      <alignment horizontal="center"/>
    </xf>
    <xf numFmtId="0" fontId="64" fillId="14" borderId="56" xfId="0" applyFont="1" applyFill="1" applyBorder="1" applyAlignment="1">
      <alignment horizontal="center" vertical="top" wrapText="1"/>
    </xf>
    <xf numFmtId="0" fontId="64" fillId="14" borderId="57" xfId="0" applyFont="1" applyFill="1" applyBorder="1" applyAlignment="1">
      <alignment horizontal="center" vertical="top" wrapText="1"/>
    </xf>
    <xf numFmtId="0" fontId="64" fillId="8" borderId="58" xfId="0" applyFont="1" applyFill="1" applyBorder="1" applyAlignment="1">
      <alignment horizontal="center" vertical="top" wrapText="1"/>
    </xf>
    <xf numFmtId="0" fontId="64" fillId="8" borderId="55" xfId="0" applyFont="1" applyFill="1" applyBorder="1" applyAlignment="1">
      <alignment horizontal="center" vertical="top" wrapText="1"/>
    </xf>
    <xf numFmtId="0" fontId="64" fillId="9" borderId="58" xfId="0" applyFont="1" applyFill="1" applyBorder="1" applyAlignment="1">
      <alignment horizontal="center" vertical="top" wrapText="1"/>
    </xf>
    <xf numFmtId="0" fontId="64" fillId="9" borderId="55" xfId="0" applyFont="1" applyFill="1" applyBorder="1" applyAlignment="1">
      <alignment horizontal="center" vertical="top" wrapText="1"/>
    </xf>
    <xf numFmtId="0" fontId="64" fillId="8" borderId="106" xfId="0" applyFont="1" applyFill="1" applyBorder="1" applyAlignment="1">
      <alignment horizontal="center" vertical="top" wrapText="1"/>
    </xf>
    <xf numFmtId="0" fontId="64" fillId="8" borderId="108" xfId="0" applyFont="1" applyFill="1" applyBorder="1" applyAlignment="1">
      <alignment horizontal="center" vertical="top" wrapText="1"/>
    </xf>
    <xf numFmtId="0" fontId="64" fillId="8" borderId="107" xfId="0" applyFont="1" applyFill="1" applyBorder="1" applyAlignment="1">
      <alignment horizontal="center" vertical="top" wrapText="1"/>
    </xf>
    <xf numFmtId="0" fontId="64" fillId="14" borderId="114" xfId="0" applyFont="1" applyFill="1" applyBorder="1" applyAlignment="1">
      <alignment horizontal="center" vertical="center" wrapText="1"/>
    </xf>
    <xf numFmtId="0" fontId="64" fillId="14" borderId="109" xfId="0" applyFont="1" applyFill="1" applyBorder="1" applyAlignment="1">
      <alignment horizontal="center" vertical="center" wrapText="1"/>
    </xf>
    <xf numFmtId="0" fontId="64" fillId="14" borderId="115" xfId="0" applyFont="1" applyFill="1" applyBorder="1" applyAlignment="1">
      <alignment horizontal="center" vertical="center" wrapText="1"/>
    </xf>
    <xf numFmtId="0" fontId="64" fillId="36" borderId="106" xfId="0" applyFont="1" applyFill="1" applyBorder="1" applyAlignment="1">
      <alignment horizontal="center" vertical="top" wrapText="1"/>
    </xf>
    <xf numFmtId="0" fontId="64" fillId="36" borderId="108" xfId="0" applyFont="1" applyFill="1" applyBorder="1" applyAlignment="1">
      <alignment horizontal="center" vertical="top" wrapText="1"/>
    </xf>
    <xf numFmtId="0" fontId="64" fillId="36" borderId="107" xfId="0" applyFont="1" applyFill="1" applyBorder="1" applyAlignment="1">
      <alignment horizontal="center" vertical="top" wrapText="1"/>
    </xf>
    <xf numFmtId="0" fontId="118" fillId="12" borderId="106" xfId="0" applyFont="1" applyFill="1" applyBorder="1" applyAlignment="1">
      <alignment horizontal="center" vertical="top" wrapText="1"/>
    </xf>
    <xf numFmtId="0" fontId="118" fillId="12" borderId="108" xfId="0" applyFont="1" applyFill="1" applyBorder="1" applyAlignment="1">
      <alignment horizontal="center" vertical="top" wrapText="1"/>
    </xf>
    <xf numFmtId="0" fontId="118" fillId="12" borderId="116" xfId="0" applyFont="1" applyFill="1" applyBorder="1" applyAlignment="1">
      <alignment horizontal="center" vertical="top" wrapText="1"/>
    </xf>
    <xf numFmtId="0" fontId="118" fillId="12" borderId="107" xfId="0" applyFont="1" applyFill="1" applyBorder="1" applyAlignment="1">
      <alignment horizontal="center" vertical="top" wrapText="1"/>
    </xf>
    <xf numFmtId="0" fontId="58" fillId="12" borderId="100" xfId="0" applyFont="1" applyFill="1" applyBorder="1" applyAlignment="1">
      <alignment horizontal="center" vertical="center"/>
    </xf>
    <xf numFmtId="0" fontId="83" fillId="41" borderId="0" xfId="0" applyFont="1" applyFill="1" applyAlignment="1">
      <alignment horizontal="center" vertical="center"/>
    </xf>
    <xf numFmtId="164" fontId="77" fillId="48" borderId="123" xfId="4" applyNumberFormat="1" applyFont="1" applyFill="1" applyBorder="1" applyAlignment="1">
      <alignment horizontal="center" vertical="center"/>
    </xf>
    <xf numFmtId="164" fontId="77" fillId="48" borderId="125" xfId="4" applyNumberFormat="1" applyFont="1" applyFill="1" applyBorder="1" applyAlignment="1">
      <alignment horizontal="center" vertical="center"/>
    </xf>
    <xf numFmtId="0" fontId="83" fillId="14" borderId="0" xfId="0" applyFont="1" applyFill="1" applyAlignment="1">
      <alignment horizontal="center"/>
    </xf>
    <xf numFmtId="164" fontId="69" fillId="15" borderId="0" xfId="4" applyNumberFormat="1" applyFont="1" applyFill="1" applyAlignment="1">
      <alignment horizontal="center" vertical="center" wrapText="1"/>
    </xf>
    <xf numFmtId="9" fontId="58" fillId="0" borderId="145" xfId="0" applyNumberFormat="1" applyFont="1" applyBorder="1"/>
    <xf numFmtId="164" fontId="58" fillId="0" borderId="146" xfId="4" applyNumberFormat="1" applyFont="1" applyBorder="1" applyAlignment="1">
      <alignment horizontal="left"/>
    </xf>
    <xf numFmtId="164" fontId="58" fillId="0" borderId="147" xfId="4" applyNumberFormat="1" applyFont="1" applyBorder="1" applyAlignment="1">
      <alignment horizontal="left"/>
    </xf>
    <xf numFmtId="0" fontId="130" fillId="37" borderId="124" xfId="0" applyFont="1" applyFill="1" applyBorder="1" applyAlignment="1">
      <alignment vertical="center"/>
    </xf>
    <xf numFmtId="0" fontId="83" fillId="14" borderId="148" xfId="0" applyFont="1" applyFill="1" applyBorder="1" applyAlignment="1">
      <alignment horizontal="center"/>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728">
    <dxf>
      <font>
        <b/>
        <i val="0"/>
        <color rgb="FFFF0000"/>
      </font>
      <fill>
        <patternFill>
          <bgColor rgb="FFFFC000"/>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dxf>
    <dxf>
      <font>
        <b/>
        <i val="0"/>
        <color rgb="FFFF0000"/>
      </font>
    </dxf>
    <dxf>
      <font>
        <b/>
        <i val="0"/>
        <color rgb="FFFF0000"/>
      </font>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8"/>
        </left>
        <right/>
        <top style="thin">
          <color theme="8"/>
        </top>
        <bottom style="thin">
          <color theme="8"/>
        </bottom>
      </border>
    </dxf>
    <dxf>
      <font>
        <b/>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1"/>
        <color theme="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0"/>
        <color theme="1"/>
        <name val="Calibri"/>
        <scheme val="minor"/>
      </font>
      <numFmt numFmtId="164"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8"/>
        </left>
        <right style="thin">
          <color theme="8"/>
        </right>
        <top style="thin">
          <color theme="8"/>
        </top>
        <bottom style="thin">
          <color theme="8"/>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right style="thin">
          <color theme="8"/>
        </right>
        <top style="thin">
          <color theme="8"/>
        </top>
        <bottom style="thin">
          <color theme="8"/>
        </bottom>
      </border>
    </dxf>
    <dxf>
      <border>
        <top style="thin">
          <color rgb="FF4472C4"/>
        </top>
      </border>
    </dxf>
    <dxf>
      <border diagonalUp="0" diagonalDown="0">
        <left style="thin">
          <color rgb="FF4472C4"/>
        </left>
        <right style="thin">
          <color rgb="FF4472C4"/>
        </right>
        <top style="thin">
          <color rgb="FF4472C4"/>
        </top>
        <bottom style="thin">
          <color rgb="FF4472C4"/>
        </bottom>
      </border>
    </dxf>
    <dxf>
      <fill>
        <patternFill patternType="none">
          <fgColor indexed="64"/>
          <bgColor auto="1"/>
        </patternFill>
      </fill>
    </dxf>
    <dxf>
      <border>
        <bottom style="thin">
          <color rgb="FF4472C4"/>
        </bottom>
      </border>
    </dxf>
    <dxf>
      <font>
        <b/>
        <i val="0"/>
        <strike val="0"/>
        <condense val="0"/>
        <extend val="0"/>
        <outline val="0"/>
        <shadow val="0"/>
        <u val="none"/>
        <vertAlign val="baseline"/>
        <sz val="10"/>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theme="8"/>
        </left>
        <right style="thin">
          <color theme="8"/>
        </right>
        <top/>
        <bottom/>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numFmt numFmtId="0" formatCode="Genera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numFmt numFmtId="164" formatCode="_(* #,##0_);_(* \(#,##0\);_(* &quot;-&quot;??_);_(@_)"/>
      <fill>
        <patternFill patternType="solid">
          <fgColor indexed="64"/>
          <bgColor rgb="FF0070C0"/>
        </patternFill>
      </fill>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theme="0"/>
      </font>
      <fill>
        <patternFill patternType="solid">
          <fgColor indexed="64"/>
          <bgColor rgb="FF0070C0"/>
        </patternFill>
      </fill>
      <alignment horizontal="center"/>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patternType="solid">
          <fgColor indexed="64"/>
          <bgColor theme="0" tint="-0.249977111117893"/>
        </patternFill>
      </fill>
    </dxf>
    <dxf>
      <fill>
        <patternFill patternType="solid">
          <fgColor indexed="64"/>
          <bgColor theme="0" tint="-0.249977111117893"/>
        </patternFill>
      </fill>
    </dxf>
    <dxf>
      <numFmt numFmtId="164" formatCode="_(* #,##0_);_(* \(#,##0\);_(* &quot;-&quot;??_);_(@_)"/>
    </dxf>
    <dxf>
      <numFmt numFmtId="164" formatCode="_(* #,##0_);_(* \(#,##0\);_(* &quot;-&quot;??_);_(@_)"/>
    </dxf>
    <dxf>
      <fill>
        <patternFill patternType="solid">
          <fgColor indexed="64"/>
          <bgColor theme="0" tint="-0.249977111117893"/>
        </patternFill>
      </fill>
    </dxf>
    <dxf>
      <alignment wrapText="1"/>
    </dxf>
    <dxf>
      <alignment wrapText="1"/>
    </dxf>
    <dxf>
      <fill>
        <patternFill patternType="solid">
          <fgColor indexed="64"/>
          <bgColor theme="0" tint="-0.249977111117893"/>
        </patternFill>
      </fill>
      <alignment vertical="center"/>
    </dxf>
    <dxf>
      <alignment vertical="center"/>
    </dxf>
    <dxf>
      <fill>
        <patternFill patternType="solid">
          <bgColor theme="0" tint="-0.249977111117893"/>
        </patternFill>
      </fill>
    </dxf>
    <dxf>
      <fill>
        <patternFill patternType="solid">
          <bgColor theme="0" tint="-0.249977111117893"/>
        </patternFill>
      </fill>
    </dxf>
    <dxf>
      <fill>
        <patternFill>
          <bgColor theme="9" tint="-0.249977111117893"/>
        </patternFill>
      </fill>
    </dxf>
    <dxf>
      <fill>
        <patternFill>
          <bgColor theme="9" tint="-0.249977111117893"/>
        </patternFill>
      </fill>
    </dxf>
    <dxf>
      <fill>
        <patternFill>
          <bgColor theme="5" tint="-0.249977111117893"/>
        </patternFill>
      </fill>
    </dxf>
    <dxf>
      <fill>
        <patternFill>
          <bgColor theme="5" tint="-0.249977111117893"/>
        </patternFill>
      </fill>
    </dxf>
    <dxf>
      <fill>
        <patternFill>
          <fgColor theme="5" tint="-0.249977111117893"/>
        </patternFill>
      </fill>
    </dxf>
    <dxf>
      <fill>
        <patternFill>
          <fgColor theme="9" tint="-0.249977111117893"/>
        </patternFill>
      </fill>
    </dxf>
    <dxf>
      <alignment vertical="center"/>
    </dxf>
    <dxf>
      <numFmt numFmtId="164" formatCode="_(* #,##0_);_(* \(#,##0\);_(* &quot;-&quot;??_);_(@_)"/>
    </dxf>
    <dxf>
      <font>
        <color theme="0"/>
      </font>
      <numFmt numFmtId="164" formatCode="_(* #,##0_);_(* \(#,##0\);_(* &quot;-&quot;??_);_(@_)"/>
      <fill>
        <patternFill patternType="solid">
          <fgColor indexed="64"/>
          <bgColor theme="1"/>
        </patternFill>
      </fill>
    </dxf>
    <dxf>
      <font>
        <color theme="0"/>
      </font>
      <fill>
        <patternFill patternType="solid">
          <fgColor indexed="64"/>
          <bgColor rgb="FF0070C0"/>
        </patternFill>
      </fill>
      <alignment horizontal="center"/>
    </dxf>
    <dxf>
      <font>
        <color theme="0"/>
      </font>
      <fill>
        <patternFill patternType="solid">
          <fgColor indexed="64"/>
          <bgColor rgb="FF0070C0"/>
        </patternFill>
      </fill>
      <alignment horizontal="center"/>
    </dxf>
    <dxf>
      <font>
        <color theme="0"/>
      </font>
      <fill>
        <patternFill patternType="solid">
          <fgColor indexed="64"/>
          <bgColor theme="1"/>
        </patternFill>
      </fill>
      <alignment horizontal="center"/>
    </dxf>
    <dxf>
      <numFmt numFmtId="164" formatCode="_(* #,##0_);_(* \(#,##0\);_(* &quot;-&quot;??_);_(@_)"/>
    </dxf>
    <dxf>
      <font>
        <b/>
      </font>
    </dxf>
    <dxf>
      <font>
        <color theme="0"/>
      </font>
      <fill>
        <patternFill patternType="solid">
          <fgColor indexed="64"/>
          <bgColor theme="1"/>
        </patternFill>
      </fill>
    </dxf>
    <dxf>
      <font>
        <sz val="12"/>
      </font>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alignment wrapText="1"/>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727"/>
      <tableStyleElement type="headerRow" dxfId="726"/>
    </tableStyle>
    <tableStyle name="4W Style" pivot="0" table="0" count="1" xr9:uid="{00000000-0011-0000-FFFF-FFFF01000000}">
      <tableStyleElement type="wholeTable" dxfId="725"/>
    </tableStyle>
    <tableStyle name="CUSTOM" table="0" count="13" xr9:uid="{00000000-0011-0000-FFFF-FFFF02000000}">
      <tableStyleElement type="wholeTable" dxfId="724"/>
      <tableStyleElement type="headerRow" dxfId="723"/>
      <tableStyleElement type="totalRow" dxfId="722"/>
      <tableStyleElement type="firstColumn" dxfId="721"/>
      <tableStyleElement type="firstRowStripe" dxfId="720"/>
      <tableStyleElement type="secondRowStripe" dxfId="719"/>
      <tableStyleElement type="firstColumnStripe" dxfId="718"/>
      <tableStyleElement type="firstSubtotalRow" dxfId="717"/>
      <tableStyleElement type="secondSubtotalRow" dxfId="716"/>
      <tableStyleElement type="secondColumnSubheading" dxfId="715"/>
      <tableStyleElement type="thirdColumnSubheading" dxfId="714"/>
      <tableStyleElement type="firstRowSubheading" dxfId="713"/>
      <tableStyleElement type="secondRowSubheading" dxfId="712"/>
    </tableStyle>
    <tableStyle name="PivotStyleLight10 2" table="0" count="12" xr9:uid="{00000000-0011-0000-FFFF-FFFF03000000}">
      <tableStyleElement type="wholeTable" dxfId="711"/>
      <tableStyleElement type="headerRow" dxfId="710"/>
      <tableStyleElement type="totalRow" dxfId="709"/>
      <tableStyleElement type="firstColumn" dxfId="708"/>
      <tableStyleElement type="firstRowStripe" dxfId="707"/>
      <tableStyleElement type="firstColumnStripe" dxfId="706"/>
      <tableStyleElement type="firstSubtotalRow" dxfId="705"/>
      <tableStyleElement type="secondSubtotalRow" dxfId="704"/>
      <tableStyleElement type="secondColumnSubheading" dxfId="703"/>
      <tableStyleElement type="thirdColumnSubheading" dxfId="702"/>
      <tableStyleElement type="firstRowSubheading" dxfId="701"/>
      <tableStyleElement type="secondRowSubheading" dxfId="700"/>
    </tableStyle>
    <tableStyle name="PivotStyleLight14 2" table="0" count="12" xr9:uid="{00000000-0011-0000-FFFF-FFFF04000000}">
      <tableStyleElement type="wholeTable" dxfId="699"/>
      <tableStyleElement type="headerRow" dxfId="698"/>
      <tableStyleElement type="totalRow" dxfId="697"/>
      <tableStyleElement type="firstColumn" dxfId="696"/>
      <tableStyleElement type="firstRowStripe" dxfId="695"/>
      <tableStyleElement type="firstColumnStripe" dxfId="694"/>
      <tableStyleElement type="firstSubtotalRow" dxfId="693"/>
      <tableStyleElement type="secondSubtotalRow" dxfId="692"/>
      <tableStyleElement type="secondColumnSubheading" dxfId="691"/>
      <tableStyleElement type="thirdColumnSubheading" dxfId="690"/>
      <tableStyleElement type="firstRowSubheading" dxfId="689"/>
      <tableStyleElement type="secondRowSubheading" dxfId="688"/>
    </tableStyle>
    <tableStyle name="PivotStyleLight23 2" table="0" count="10" xr9:uid="{00000000-0011-0000-FFFF-FFFF05000000}">
      <tableStyleElement type="wholeTable" dxfId="687"/>
      <tableStyleElement type="headerRow" dxfId="686"/>
      <tableStyleElement type="totalRow" dxfId="685"/>
      <tableStyleElement type="firstColumn" dxfId="684"/>
      <tableStyleElement type="firstRowStripe" dxfId="683"/>
      <tableStyleElement type="firstColumnStripe" dxfId="682"/>
      <tableStyleElement type="firstSubtotalColumn" dxfId="681"/>
      <tableStyleElement type="firstSubtotalRow" dxfId="680"/>
      <tableStyleElement type="secondSubtotalRow" dxfId="679"/>
      <tableStyleElement type="pageFieldLabels" dxfId="678"/>
    </tableStyle>
    <tableStyle name="PivotStyleLight9 2" table="0" count="13" xr9:uid="{00000000-0011-0000-FFFF-FFFF06000000}">
      <tableStyleElement type="wholeTable" dxfId="677"/>
      <tableStyleElement type="headerRow" dxfId="676"/>
      <tableStyleElement type="totalRow" dxfId="675"/>
      <tableStyleElement type="firstColumn" dxfId="674"/>
      <tableStyleElement type="firstRowStripe" dxfId="673"/>
      <tableStyleElement type="secondRowStripe" dxfId="672"/>
      <tableStyleElement type="firstColumnStripe" dxfId="671"/>
      <tableStyleElement type="firstSubtotalRow" dxfId="670"/>
      <tableStyleElement type="secondSubtotalRow" dxfId="669"/>
      <tableStyleElement type="secondColumnSubheading" dxfId="668"/>
      <tableStyleElement type="thirdColumnSubheading" dxfId="667"/>
      <tableStyleElement type="firstRowSubheading" dxfId="666"/>
      <tableStyleElement type="secondRowSubheading" dxfId="665"/>
    </tableStyle>
    <tableStyle name="PivotTable Style 1" table="0" count="1" xr9:uid="{00000000-0011-0000-FFFF-FFFF07000000}">
      <tableStyleElement type="wholeTable" dxfId="664"/>
    </tableStyle>
    <tableStyle name="PivotTable Style a" table="0" count="7" xr9:uid="{00000000-0011-0000-FFFF-FFFF08000000}">
      <tableStyleElement type="wholeTable" dxfId="663"/>
      <tableStyleElement type="headerRow" dxfId="662"/>
      <tableStyleElement type="totalRow" dxfId="661"/>
      <tableStyleElement type="firstColumn" dxfId="660"/>
      <tableStyleElement type="secondSubtotalRow" dxfId="659"/>
      <tableStyleElement type="firstRowSubheading" dxfId="658"/>
      <tableStyleElement type="secondRowSubheading" dxfId="657"/>
    </tableStyle>
    <tableStyle name="Slicer Style 1" pivot="0" table="0" count="5" xr9:uid="{00000000-0011-0000-FFFF-FFFF09000000}">
      <tableStyleElement type="wholeTable" dxfId="656"/>
    </tableStyle>
  </tableStyles>
  <colors>
    <mruColors>
      <color rgb="FF44546A"/>
      <color rgb="FFD692D6"/>
      <color rgb="FFE4B6E4"/>
      <color rgb="FFD4E8C6"/>
      <color rgb="FF85C2FF"/>
      <color rgb="FF098A9B"/>
      <color rgb="FFFF898C"/>
      <color rgb="FFCDFF9B"/>
      <color rgb="FF009900"/>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07/relationships/slicerCache" Target="slicerCaches/slicerCache3.xml"/><Relationship Id="rId39" Type="http://schemas.openxmlformats.org/officeDocument/2006/relationships/theme" Target="theme/theme1.xml"/><Relationship Id="rId21" Type="http://schemas.openxmlformats.org/officeDocument/2006/relationships/externalLink" Target="externalLinks/externalLink6.xml"/><Relationship Id="rId34" Type="http://schemas.microsoft.com/office/2007/relationships/slicerCache" Target="slicerCaches/slicerCache1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microsoft.com/office/2007/relationships/slicerCache" Target="slicerCaches/slicerCache6.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microsoft.com/office/2007/relationships/slicerCache" Target="slicerCaches/slicerCache9.xml"/><Relationship Id="rId37" Type="http://schemas.microsoft.com/office/2007/relationships/slicerCache" Target="slicerCaches/slicerCache1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microsoft.com/office/2007/relationships/slicerCache" Target="slicerCaches/slicerCache5.xml"/><Relationship Id="rId36" Type="http://schemas.microsoft.com/office/2007/relationships/slicerCache" Target="slicerCaches/slicerCache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microsoft.com/office/2007/relationships/slicerCache" Target="slicerCaches/slicerCache4.xml"/><Relationship Id="rId30" Type="http://schemas.microsoft.com/office/2007/relationships/slicerCache" Target="slicerCaches/slicerCache7.xml"/><Relationship Id="rId35" Type="http://schemas.microsoft.com/office/2007/relationships/slicerCache" Target="slicerCaches/slicerCache1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07/relationships/slicerCache" Target="slicerCaches/slicerCache2.xml"/><Relationship Id="rId33" Type="http://schemas.microsoft.com/office/2007/relationships/slicerCache" Target="slicerCaches/slicerCache10.xml"/><Relationship Id="rId38" Type="http://schemas.microsoft.com/office/2007/relationships/slicerCache" Target="slicerCaches/slicerCache1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women, men, boys and girls benefitting from safe/improved drinking water,r, meeting demand for domestic purposes, at minimum/agreed standards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HRP!$D$42</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HRP!$B$43:$B$44</c:f>
              <c:strCache>
                <c:ptCount val="2"/>
                <c:pt idx="0">
                  <c:v> Central Rakhine </c:v>
                </c:pt>
                <c:pt idx="1">
                  <c:v> Northern Rakhine </c:v>
                </c:pt>
              </c:strCache>
            </c:strRef>
          </c:cat>
          <c:val>
            <c:numRef>
              <c:f>HRP!$D$43:$D$44</c:f>
              <c:numCache>
                <c:formatCode>_(* #,##0_);_(* \(#,##0\);_(* "-"??_);_(@_)</c:formatCode>
                <c:ptCount val="2"/>
                <c:pt idx="0">
                  <c:v>70556</c:v>
                </c:pt>
                <c:pt idx="1">
                  <c:v>27546</c:v>
                </c:pt>
              </c:numCache>
            </c:numRef>
          </c:val>
          <c:extLst>
            <c:ext xmlns:c16="http://schemas.microsoft.com/office/drawing/2014/chart" uri="{C3380CC4-5D6E-409C-BE32-E72D297353CC}">
              <c16:uniqueId val="{00000001-B753-4CD1-A3E6-F95FDFA8B06B}"/>
            </c:ext>
          </c:extLst>
        </c:ser>
        <c:ser>
          <c:idx val="2"/>
          <c:order val="2"/>
          <c:tx>
            <c:strRef>
              <c:f>HRP!$E$42</c:f>
              <c:strCache>
                <c:ptCount val="1"/>
                <c:pt idx="0">
                  <c:v> Gap </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HRP!$B$43:$B$44</c:f>
              <c:strCache>
                <c:ptCount val="2"/>
                <c:pt idx="0">
                  <c:v> Central Rakhine </c:v>
                </c:pt>
                <c:pt idx="1">
                  <c:v> Northern Rakhine </c:v>
                </c:pt>
              </c:strCache>
            </c:strRef>
          </c:cat>
          <c:val>
            <c:numRef>
              <c:f>HRP!$E$43:$E$44</c:f>
              <c:numCache>
                <c:formatCode>_(* #,##0_);_(* \(#,##0\);_(* "-"??_);_(@_)</c:formatCode>
                <c:ptCount val="2"/>
                <c:pt idx="0">
                  <c:v>183916</c:v>
                </c:pt>
                <c:pt idx="1">
                  <c:v>88518</c:v>
                </c:pt>
              </c:numCache>
            </c:numRef>
          </c:val>
          <c:extLst>
            <c:ext xmlns:c16="http://schemas.microsoft.com/office/drawing/2014/chart" uri="{C3380CC4-5D6E-409C-BE32-E72D297353CC}">
              <c16:uniqueId val="{00000002-B753-4CD1-A3E6-F95FDFA8B06B}"/>
            </c:ext>
          </c:extLst>
        </c:ser>
        <c:dLbls>
          <c:showLegendKey val="0"/>
          <c:showVal val="0"/>
          <c:showCatName val="0"/>
          <c:showSerName val="0"/>
          <c:showPercent val="0"/>
          <c:showBubbleSize val="0"/>
        </c:dLbls>
        <c:gapWidth val="150"/>
        <c:overlap val="100"/>
        <c:axId val="99914656"/>
        <c:axId val="99911912"/>
        <c:extLst>
          <c:ext xmlns:c15="http://schemas.microsoft.com/office/drawing/2012/chart" uri="{02D57815-91ED-43cb-92C2-25804820EDAC}">
            <c15:filteredBarSeries>
              <c15:ser>
                <c:idx val="0"/>
                <c:order val="0"/>
                <c:tx>
                  <c:strRef>
                    <c:extLst>
                      <c:ext uri="{02D57815-91ED-43cb-92C2-25804820EDAC}">
                        <c15:formulaRef>
                          <c15:sqref>HRP!$C$42</c15:sqref>
                        </c15:formulaRef>
                      </c:ext>
                    </c:extLst>
                    <c:strCache>
                      <c:ptCount val="1"/>
                      <c:pt idx="0">
                        <c:v>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c:ext uri="{02D57815-91ED-43cb-92C2-25804820EDAC}">
                        <c15:formulaRef>
                          <c15:sqref>HRP!$B$43:$B$44</c15:sqref>
                        </c15:formulaRef>
                      </c:ext>
                    </c:extLst>
                    <c:strCache>
                      <c:ptCount val="2"/>
                      <c:pt idx="0">
                        <c:v> Central Rakhine </c:v>
                      </c:pt>
                      <c:pt idx="1">
                        <c:v> Northern Rakhine </c:v>
                      </c:pt>
                    </c:strCache>
                  </c:strRef>
                </c:cat>
                <c:val>
                  <c:numRef>
                    <c:extLst>
                      <c:ext uri="{02D57815-91ED-43cb-92C2-25804820EDAC}">
                        <c15:formulaRef>
                          <c15:sqref>HRP!$C$43:$C$44</c15:sqref>
                        </c15:formulaRef>
                      </c:ext>
                    </c:extLst>
                    <c:numCache>
                      <c:formatCode>_(* #,##0_);_(* \(#,##0\);_(* "-"??_);_(@_)</c:formatCode>
                      <c:ptCount val="2"/>
                      <c:pt idx="0">
                        <c:v>254472</c:v>
                      </c:pt>
                      <c:pt idx="1">
                        <c:v>116064</c:v>
                      </c:pt>
                    </c:numCache>
                  </c:numRef>
                </c:val>
                <c:extLst>
                  <c:ext xmlns:c16="http://schemas.microsoft.com/office/drawing/2014/chart" uri="{C3380CC4-5D6E-409C-BE32-E72D297353CC}">
                    <c16:uniqueId val="{00000000-B753-4CD1-A3E6-F95FDFA8B06B}"/>
                  </c:ext>
                </c:extLst>
              </c15:ser>
            </c15:filteredBarSeries>
          </c:ext>
        </c:extLst>
      </c:barChart>
      <c:catAx>
        <c:axId val="9991465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9911912"/>
        <c:crosses val="autoZero"/>
        <c:auto val="1"/>
        <c:lblAlgn val="ctr"/>
        <c:lblOffset val="100"/>
        <c:noMultiLvlLbl val="0"/>
      </c:catAx>
      <c:valAx>
        <c:axId val="999119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9914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San.xlsx]Analysis!W_R_C_G_V</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WATER Coverage VS GAP in Villages </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Analysis!$C$50</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Analysis!$B$51:$B$59</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Analysis!$C$51:$C$59</c:f>
              <c:numCache>
                <c:formatCode>0%</c:formatCode>
                <c:ptCount val="9"/>
                <c:pt idx="0">
                  <c:v>0.15348335699270049</c:v>
                </c:pt>
                <c:pt idx="1">
                  <c:v>9.3596059113300489E-2</c:v>
                </c:pt>
                <c:pt idx="2">
                  <c:v>0.9729240391737306</c:v>
                </c:pt>
                <c:pt idx="3">
                  <c:v>0.21660851360781577</c:v>
                </c:pt>
                <c:pt idx="4">
                  <c:v>0</c:v>
                </c:pt>
                <c:pt idx="5">
                  <c:v>0.30092138796314449</c:v>
                </c:pt>
                <c:pt idx="6">
                  <c:v>1</c:v>
                </c:pt>
                <c:pt idx="7">
                  <c:v>0.80061271381159049</c:v>
                </c:pt>
                <c:pt idx="8">
                  <c:v>0.20596770460574337</c:v>
                </c:pt>
              </c:numCache>
            </c:numRef>
          </c:val>
          <c:extLst>
            <c:ext xmlns:c16="http://schemas.microsoft.com/office/drawing/2014/chart" uri="{C3380CC4-5D6E-409C-BE32-E72D297353CC}">
              <c16:uniqueId val="{00000000-4AEF-4AC0-873C-53D72C8FFA81}"/>
            </c:ext>
          </c:extLst>
        </c:ser>
        <c:ser>
          <c:idx val="1"/>
          <c:order val="1"/>
          <c:tx>
            <c:strRef>
              <c:f>Analysis!$D$50</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Analysis!$B$51:$B$59</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Analysis!$D$51:$D$59</c:f>
              <c:numCache>
                <c:formatCode>0%</c:formatCode>
                <c:ptCount val="9"/>
                <c:pt idx="0">
                  <c:v>0.84651664300729945</c:v>
                </c:pt>
                <c:pt idx="1">
                  <c:v>0.90640394088669951</c:v>
                </c:pt>
                <c:pt idx="2">
                  <c:v>2.7075960826269396E-2</c:v>
                </c:pt>
                <c:pt idx="3">
                  <c:v>0.78339148639218426</c:v>
                </c:pt>
                <c:pt idx="4">
                  <c:v>1</c:v>
                </c:pt>
                <c:pt idx="5">
                  <c:v>0.69907861203685551</c:v>
                </c:pt>
                <c:pt idx="6">
                  <c:v>0</c:v>
                </c:pt>
                <c:pt idx="7">
                  <c:v>0.19938728618840951</c:v>
                </c:pt>
                <c:pt idx="8">
                  <c:v>0.79403229539425668</c:v>
                </c:pt>
              </c:numCache>
            </c:numRef>
          </c:val>
          <c:extLst>
            <c:ext xmlns:c16="http://schemas.microsoft.com/office/drawing/2014/chart" uri="{C3380CC4-5D6E-409C-BE32-E72D297353CC}">
              <c16:uniqueId val="{00000001-4AEF-4AC0-873C-53D72C8FFA81}"/>
            </c:ext>
          </c:extLst>
        </c:ser>
        <c:dLbls>
          <c:showLegendKey val="0"/>
          <c:showVal val="0"/>
          <c:showCatName val="0"/>
          <c:showSerName val="0"/>
          <c:showPercent val="0"/>
          <c:showBubbleSize val="0"/>
        </c:dLbls>
        <c:gapWidth val="150"/>
        <c:overlap val="100"/>
        <c:axId val="414767120"/>
        <c:axId val="414769864"/>
      </c:barChart>
      <c:catAx>
        <c:axId val="4147671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864"/>
        <c:crosses val="autoZero"/>
        <c:auto val="1"/>
        <c:lblAlgn val="ctr"/>
        <c:lblOffset val="100"/>
        <c:noMultiLvlLbl val="0"/>
      </c:catAx>
      <c:valAx>
        <c:axId val="4147698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7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San.xlsx]Analysis!K_L_CG_N</c:name>
    <c:fmtId val="44"/>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 Coverage VS GAP in Villages</a:t>
            </a:r>
          </a:p>
          <a:p>
            <a:pPr>
              <a:defRPr sz="1200"/>
            </a:pPr>
            <a:r>
              <a:rPr lang="en-US" sz="1200"/>
              <a:t>in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Analysis!$C$98</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Analysis!$B$99:$B$107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Analysis!$C$99:$C$107</c:f>
              <c:numCache>
                <c:formatCode>0%</c:formatCode>
                <c:ptCount val="9"/>
                <c:pt idx="0">
                  <c:v>4.2726489958344001E-2</c:v>
                </c:pt>
                <c:pt idx="1">
                  <c:v>0.16603882932483338</c:v>
                </c:pt>
                <c:pt idx="2">
                  <c:v>0.63007159904534604</c:v>
                </c:pt>
                <c:pt idx="3">
                  <c:v>0.10942079553384508</c:v>
                </c:pt>
                <c:pt idx="4">
                  <c:v>0</c:v>
                </c:pt>
                <c:pt idx="5">
                  <c:v>0.17545579298176828</c:v>
                </c:pt>
                <c:pt idx="6">
                  <c:v>1</c:v>
                </c:pt>
                <c:pt idx="7">
                  <c:v>0.16309858127575769</c:v>
                </c:pt>
                <c:pt idx="8">
                  <c:v>3.7025168093907081E-2</c:v>
                </c:pt>
              </c:numCache>
            </c:numRef>
          </c:val>
          <c:extLst>
            <c:ext xmlns:c16="http://schemas.microsoft.com/office/drawing/2014/chart" uri="{C3380CC4-5D6E-409C-BE32-E72D297353CC}">
              <c16:uniqueId val="{00000002-A2C5-47F5-BEF8-1740F1BB52EF}"/>
            </c:ext>
          </c:extLst>
        </c:ser>
        <c:ser>
          <c:idx val="1"/>
          <c:order val="1"/>
          <c:tx>
            <c:strRef>
              <c:f>Analysis!$D$98</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Analysis!$B$99:$B$107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Analysis!$D$99:$D$107</c:f>
              <c:numCache>
                <c:formatCode>0%</c:formatCode>
                <c:ptCount val="9"/>
                <c:pt idx="0">
                  <c:v>0.95727351004165595</c:v>
                </c:pt>
                <c:pt idx="1">
                  <c:v>0.83396117067516662</c:v>
                </c:pt>
                <c:pt idx="2">
                  <c:v>0.36992840095465396</c:v>
                </c:pt>
                <c:pt idx="3">
                  <c:v>0.89057920446615491</c:v>
                </c:pt>
                <c:pt idx="4">
                  <c:v>1</c:v>
                </c:pt>
                <c:pt idx="5">
                  <c:v>0.82454420701823172</c:v>
                </c:pt>
                <c:pt idx="6">
                  <c:v>0</c:v>
                </c:pt>
                <c:pt idx="7">
                  <c:v>0.83690141872424229</c:v>
                </c:pt>
                <c:pt idx="8">
                  <c:v>0.9629748319060929</c:v>
                </c:pt>
              </c:numCache>
            </c:numRef>
          </c:val>
          <c:extLst>
            <c:ext xmlns:c16="http://schemas.microsoft.com/office/drawing/2014/chart" uri="{C3380CC4-5D6E-409C-BE32-E72D297353CC}">
              <c16:uniqueId val="{00000003-A2C5-47F5-BEF8-1740F1BB52EF}"/>
            </c:ext>
          </c:extLst>
        </c:ser>
        <c:dLbls>
          <c:showLegendKey val="0"/>
          <c:showVal val="0"/>
          <c:showCatName val="0"/>
          <c:showSerName val="0"/>
          <c:showPercent val="0"/>
          <c:showBubbleSize val="0"/>
        </c:dLbls>
        <c:gapWidth val="80"/>
        <c:overlap val="100"/>
        <c:axId val="414769080"/>
        <c:axId val="414771040"/>
      </c:barChart>
      <c:catAx>
        <c:axId val="414769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414771040"/>
        <c:crosses val="autoZero"/>
        <c:auto val="1"/>
        <c:lblAlgn val="ctr"/>
        <c:lblOffset val="100"/>
        <c:noMultiLvlLbl val="0"/>
      </c:catAx>
      <c:valAx>
        <c:axId val="4147710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San.xlsx]Analysis!R_H_CG_V</c:name>
    <c:fmtId val="4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VS GAP in Villages </a:t>
            </a:r>
          </a:p>
          <a:p>
            <a:pPr>
              <a:defRPr sz="1400"/>
            </a:pPr>
            <a:r>
              <a:rPr lang="en-US" sz="1400" b="1" i="0" baseline="0">
                <a:effectLst/>
              </a:rPr>
              <a:t>in Rakhine</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Analysis!$C$162</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Analysis!$B$163:$B$171</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Analysis!$C$163:$C$171</c:f>
              <c:numCache>
                <c:formatCode>0%</c:formatCode>
                <c:ptCount val="9"/>
                <c:pt idx="0">
                  <c:v>0.72115302568398842</c:v>
                </c:pt>
                <c:pt idx="1">
                  <c:v>0</c:v>
                </c:pt>
                <c:pt idx="2">
                  <c:v>1.2344662990700354E-2</c:v>
                </c:pt>
                <c:pt idx="3">
                  <c:v>0.4302023726448011</c:v>
                </c:pt>
                <c:pt idx="4">
                  <c:v>0</c:v>
                </c:pt>
                <c:pt idx="5">
                  <c:v>0.67300529307978829</c:v>
                </c:pt>
                <c:pt idx="6">
                  <c:v>1</c:v>
                </c:pt>
                <c:pt idx="7">
                  <c:v>0.21959225354681061</c:v>
                </c:pt>
                <c:pt idx="8">
                  <c:v>6.7866616817105527E-2</c:v>
                </c:pt>
              </c:numCache>
            </c:numRef>
          </c:val>
          <c:extLst>
            <c:ext xmlns:c16="http://schemas.microsoft.com/office/drawing/2014/chart" uri="{C3380CC4-5D6E-409C-BE32-E72D297353CC}">
              <c16:uniqueId val="{00000002-97DD-4E5C-841F-7B40D9AB952B}"/>
            </c:ext>
          </c:extLst>
        </c:ser>
        <c:ser>
          <c:idx val="1"/>
          <c:order val="1"/>
          <c:tx>
            <c:strRef>
              <c:f>Analysis!$D$162</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Analysis!$B$163:$B$171</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Analysis!$D$163:$D$171</c:f>
              <c:numCache>
                <c:formatCode>0%</c:formatCode>
                <c:ptCount val="9"/>
                <c:pt idx="0">
                  <c:v>0.27884697431601158</c:v>
                </c:pt>
                <c:pt idx="1">
                  <c:v>1</c:v>
                </c:pt>
                <c:pt idx="2">
                  <c:v>0.98765533700929964</c:v>
                </c:pt>
                <c:pt idx="3">
                  <c:v>0.5697976273551989</c:v>
                </c:pt>
                <c:pt idx="4">
                  <c:v>1</c:v>
                </c:pt>
                <c:pt idx="5">
                  <c:v>0.32699470692021171</c:v>
                </c:pt>
                <c:pt idx="6">
                  <c:v>0</c:v>
                </c:pt>
                <c:pt idx="7">
                  <c:v>0.78040774645318933</c:v>
                </c:pt>
                <c:pt idx="8">
                  <c:v>0.93213338318289451</c:v>
                </c:pt>
              </c:numCache>
            </c:numRef>
          </c:val>
          <c:extLst>
            <c:ext xmlns:c16="http://schemas.microsoft.com/office/drawing/2014/chart" uri="{C3380CC4-5D6E-409C-BE32-E72D297353CC}">
              <c16:uniqueId val="{00000003-97DD-4E5C-841F-7B40D9AB952B}"/>
            </c:ext>
          </c:extLst>
        </c:ser>
        <c:dLbls>
          <c:showLegendKey val="0"/>
          <c:showVal val="0"/>
          <c:showCatName val="0"/>
          <c:showSerName val="0"/>
          <c:showPercent val="0"/>
          <c:showBubbleSize val="0"/>
        </c:dLbls>
        <c:gapWidth val="150"/>
        <c:overlap val="100"/>
        <c:axId val="415867648"/>
        <c:axId val="415867256"/>
      </c:barChart>
      <c:catAx>
        <c:axId val="415867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67256"/>
        <c:crosses val="autoZero"/>
        <c:auto val="1"/>
        <c:lblAlgn val="ctr"/>
        <c:lblOffset val="100"/>
        <c:noMultiLvlLbl val="0"/>
      </c:catAx>
      <c:valAx>
        <c:axId val="41586725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San.xlsx]Analysis!PivotTable2</c:name>
    <c:fmtId val="12"/>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village with school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bg1">
              <a:lumMod val="50000"/>
            </a:schemeClr>
          </a:solidFill>
          <a:ln>
            <a:noFill/>
          </a:ln>
          <a:effectLst/>
        </c:spPr>
      </c:pivotFmt>
      <c:pivotFmt>
        <c:idx val="2"/>
        <c:spPr>
          <a:solidFill>
            <a:schemeClr val="bg1">
              <a:lumMod val="85000"/>
            </a:schemeClr>
          </a:solidFill>
          <a:ln>
            <a:noFill/>
          </a:ln>
          <a:effectLst/>
        </c:spPr>
      </c:pivotFmt>
    </c:pivotFmts>
    <c:plotArea>
      <c:layout>
        <c:manualLayout>
          <c:layoutTarget val="inner"/>
          <c:xMode val="edge"/>
          <c:yMode val="edge"/>
          <c:x val="0.30256167979002624"/>
          <c:y val="0.19226669582968794"/>
          <c:w val="0.41987685914260719"/>
          <c:h val="0.69979476523767858"/>
        </c:manualLayout>
      </c:layout>
      <c:pieChart>
        <c:varyColors val="1"/>
        <c:ser>
          <c:idx val="0"/>
          <c:order val="0"/>
          <c:tx>
            <c:strRef>
              <c:f>Analysis!$D$266</c:f>
              <c:strCache>
                <c:ptCount val="1"/>
                <c:pt idx="0">
                  <c:v>Total</c:v>
                </c:pt>
              </c:strCache>
            </c:strRef>
          </c:tx>
          <c:dPt>
            <c:idx val="0"/>
            <c:bubble3D val="0"/>
            <c:spPr>
              <a:solidFill>
                <a:schemeClr val="bg1">
                  <a:lumMod val="50000"/>
                </a:schemeClr>
              </a:solidFill>
              <a:ln>
                <a:noFill/>
              </a:ln>
              <a:effectLst/>
            </c:spPr>
            <c:extLst>
              <c:ext xmlns:c16="http://schemas.microsoft.com/office/drawing/2014/chart" uri="{C3380CC4-5D6E-409C-BE32-E72D297353CC}">
                <c16:uniqueId val="{00000015-956E-48EE-8F3C-3FD7473B3BBA}"/>
              </c:ext>
            </c:extLst>
          </c:dPt>
          <c:dPt>
            <c:idx val="1"/>
            <c:bubble3D val="0"/>
            <c:spPr>
              <a:solidFill>
                <a:schemeClr val="bg1">
                  <a:lumMod val="85000"/>
                </a:schemeClr>
              </a:solidFill>
              <a:ln>
                <a:noFill/>
              </a:ln>
              <a:effectLst/>
            </c:spPr>
            <c:extLst>
              <c:ext xmlns:c16="http://schemas.microsoft.com/office/drawing/2014/chart" uri="{C3380CC4-5D6E-409C-BE32-E72D297353CC}">
                <c16:uniqueId val="{0000001A-956E-48EE-8F3C-3FD7473B3BB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Analysis!$C$267:$C$268</c:f>
              <c:strCache>
                <c:ptCount val="2"/>
                <c:pt idx="0">
                  <c:v>Yes</c:v>
                </c:pt>
                <c:pt idx="1">
                  <c:v>No</c:v>
                </c:pt>
              </c:strCache>
            </c:strRef>
          </c:cat>
          <c:val>
            <c:numRef>
              <c:f>Analysis!$D$267:$D$268</c:f>
              <c:numCache>
                <c:formatCode>_(* #,##0_);_(* \(#,##0\);_(* "-"??_);_(@_)</c:formatCode>
                <c:ptCount val="2"/>
                <c:pt idx="0">
                  <c:v>121</c:v>
                </c:pt>
                <c:pt idx="1">
                  <c:v>150</c:v>
                </c:pt>
              </c:numCache>
            </c:numRef>
          </c:val>
          <c:extLst>
            <c:ext xmlns:c16="http://schemas.microsoft.com/office/drawing/2014/chart" uri="{C3380CC4-5D6E-409C-BE32-E72D297353CC}">
              <c16:uniqueId val="{0000000C-956E-48EE-8F3C-3FD7473B3BB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ofPieChart>
        <c:ofPieType val="pie"/>
        <c:varyColors val="1"/>
        <c:ser>
          <c:idx val="0"/>
          <c:order val="0"/>
          <c:dPt>
            <c:idx val="0"/>
            <c:bubble3D val="0"/>
            <c:spPr>
              <a:solidFill>
                <a:srgbClr val="E4B6E4"/>
              </a:solidFill>
              <a:ln>
                <a:noFill/>
              </a:ln>
              <a:effectLst/>
            </c:spPr>
            <c:extLst>
              <c:ext xmlns:c16="http://schemas.microsoft.com/office/drawing/2014/chart" uri="{C3380CC4-5D6E-409C-BE32-E72D297353CC}">
                <c16:uniqueId val="{00000001-B27E-42FB-B078-AA2BBAA3A4AF}"/>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2-B27E-42FB-B078-AA2BBAA3A4AF}"/>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B-B27E-42FB-B078-AA2BBAA3A4AF}"/>
              </c:ext>
            </c:extLst>
          </c:dPt>
          <c:dPt>
            <c:idx val="3"/>
            <c:bubble3D val="0"/>
            <c:spPr>
              <a:solidFill>
                <a:schemeClr val="accent2">
                  <a:lumMod val="50000"/>
                </a:schemeClr>
              </a:solidFill>
              <a:ln>
                <a:noFill/>
              </a:ln>
              <a:effectLst/>
            </c:spPr>
            <c:extLst>
              <c:ext xmlns:c16="http://schemas.microsoft.com/office/drawing/2014/chart" uri="{C3380CC4-5D6E-409C-BE32-E72D297353CC}">
                <c16:uniqueId val="{00000010-B27E-42FB-B078-AA2BBAA3A4AF}"/>
              </c:ext>
            </c:extLst>
          </c:dPt>
          <c:dPt>
            <c:idx val="4"/>
            <c:bubble3D val="0"/>
            <c:spPr>
              <a:solidFill>
                <a:srgbClr val="7030A0"/>
              </a:solidFill>
              <a:ln>
                <a:noFill/>
              </a:ln>
              <a:effectLst/>
            </c:spPr>
            <c:extLst>
              <c:ext xmlns:c16="http://schemas.microsoft.com/office/drawing/2014/chart" uri="{C3380CC4-5D6E-409C-BE32-E72D297353CC}">
                <c16:uniqueId val="{00000008-BDC3-4C61-A6DA-51AA4253D0FA}"/>
              </c:ext>
            </c:extLst>
          </c:dPt>
          <c:dLbls>
            <c:dLbl>
              <c:idx val="0"/>
              <c:layout>
                <c:manualLayout>
                  <c:x val="0.12335148731408571"/>
                  <c:y val="-3.64114902303878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7E-42FB-B078-AA2BBAA3A4AF}"/>
                </c:ext>
              </c:extLst>
            </c:dLbl>
            <c:dLbl>
              <c:idx val="1"/>
              <c:layout>
                <c:manualLayout>
                  <c:x val="0.13564960629921249"/>
                  <c:y val="-7.86074657334500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27E-42FB-B078-AA2BBAA3A4AF}"/>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27E-42FB-B078-AA2BBAA3A4AF}"/>
                </c:ext>
              </c:extLst>
            </c:dLbl>
            <c:dLbl>
              <c:idx val="3"/>
              <c:layout>
                <c:manualLayout>
                  <c:x val="-6.3331022893477057E-2"/>
                  <c:y val="-0.1390583252417843"/>
                </c:manualLayout>
              </c:layout>
              <c:tx>
                <c:rich>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fld id="{681C728E-7085-4BDE-8881-35137157971A}" type="PERCENTAGE">
                      <a:rPr lang="en-US" baseline="0">
                        <a:solidFill>
                          <a:schemeClr val="bg1"/>
                        </a:solidFill>
                      </a:rPr>
                      <a:pPr>
                        <a:defRPr sz="1200">
                          <a:solidFill>
                            <a:schemeClr val="bg1"/>
                          </a:solidFill>
                        </a:defRPr>
                      </a:pPr>
                      <a:t>[PERCENTAGE]</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8.2555537498788814E-2"/>
                      <c:h val="0.1980698659574669"/>
                    </c:manualLayout>
                  </c15:layout>
                  <c15:dlblFieldTable/>
                  <c15:showDataLabelsRange val="0"/>
                </c:ext>
                <c:ext xmlns:c16="http://schemas.microsoft.com/office/drawing/2014/chart" uri="{C3380CC4-5D6E-409C-BE32-E72D297353CC}">
                  <c16:uniqueId val="{00000010-B27E-42FB-B078-AA2BBAA3A4AF}"/>
                </c:ext>
              </c:extLst>
            </c:dLbl>
            <c:dLbl>
              <c:idx val="4"/>
              <c:layout>
                <c:manualLayout>
                  <c:x val="-0.17315514585408009"/>
                  <c:y val="5.6164307952861023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r>
                      <a:rPr lang="en-US"/>
                      <a:t>Village With School</a:t>
                    </a:r>
                    <a:r>
                      <a:rPr lang="en-US" baseline="0"/>
                      <a:t>
</a:t>
                    </a:r>
                    <a:fld id="{0E71715D-DE55-4321-B78F-549DC05D3BE8}" type="PERCENTAGE">
                      <a:rPr lang="en-US" baseline="0"/>
                      <a:pPr>
                        <a:defRPr sz="1200">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BDC3-4C61-A6DA-51AA4253D0F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Analysis!$I$92:$L$92</c:f>
              <c:strCache>
                <c:ptCount val="4"/>
                <c:pt idx="0">
                  <c:v> Village With No School </c:v>
                </c:pt>
                <c:pt idx="1">
                  <c:v> No drainage in school compound </c:v>
                </c:pt>
                <c:pt idx="2">
                  <c:v> Drainage in school compound </c:v>
                </c:pt>
                <c:pt idx="3">
                  <c:v> NA </c:v>
                </c:pt>
              </c:strCache>
            </c:strRef>
          </c:cat>
          <c:val>
            <c:numRef>
              <c:f>Analysis!$I$93:$L$93</c:f>
              <c:numCache>
                <c:formatCode>_(* #,##0_);_(* \(#,##0\);_(* "-"??_);_(@_)</c:formatCode>
                <c:ptCount val="4"/>
                <c:pt idx="0">
                  <c:v>150</c:v>
                </c:pt>
                <c:pt idx="1">
                  <c:v>79</c:v>
                </c:pt>
                <c:pt idx="2">
                  <c:v>27</c:v>
                </c:pt>
                <c:pt idx="3">
                  <c:v>15</c:v>
                </c:pt>
              </c:numCache>
            </c:numRef>
          </c:val>
          <c:extLst>
            <c:ext xmlns:c16="http://schemas.microsoft.com/office/drawing/2014/chart" uri="{C3380CC4-5D6E-409C-BE32-E72D297353CC}">
              <c16:uniqueId val="{00000000-B27E-42FB-B078-AA2BBAA3A4AF}"/>
            </c:ext>
          </c:extLst>
        </c:ser>
        <c:dLbls>
          <c:showLegendKey val="0"/>
          <c:showVal val="0"/>
          <c:showCatName val="0"/>
          <c:showSerName val="0"/>
          <c:showPercent val="0"/>
          <c:showBubbleSize val="0"/>
          <c:showLeaderLines val="0"/>
        </c:dLbls>
        <c:gapWidth val="100"/>
        <c:splitType val="cust"/>
        <c:custSplit>
          <c:secondPiePt val="1"/>
          <c:secondPiePt val="2"/>
          <c:secondPiePt val="3"/>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in School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472E-424E-942E-565B7324466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9-472E-424E-942E-565B7324466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(Analysis!$E$119,Analysis!$E$121)</c:f>
              <c:strCache>
                <c:ptCount val="2"/>
                <c:pt idx="0">
                  <c:v>Coverage</c:v>
                </c:pt>
                <c:pt idx="1">
                  <c:v>Gap</c:v>
                </c:pt>
              </c:strCache>
            </c:strRef>
          </c:cat>
          <c:val>
            <c:numRef>
              <c:f>(Analysis!$F$119,Analysis!$F$121)</c:f>
              <c:numCache>
                <c:formatCode>_(* #,##0_);_(* \(#,##0\);_(* "-"??_);_(@_)</c:formatCode>
                <c:ptCount val="2"/>
                <c:pt idx="0">
                  <c:v>238</c:v>
                </c:pt>
                <c:pt idx="1">
                  <c:v>1922.6</c:v>
                </c:pt>
              </c:numCache>
            </c:numRef>
          </c:val>
          <c:extLst>
            <c:ext xmlns:c16="http://schemas.microsoft.com/office/drawing/2014/chart" uri="{C3380CC4-5D6E-409C-BE32-E72D297353CC}">
              <c16:uniqueId val="{00000000-472E-424E-942E-565B7324466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San.xlsx]Analysis!PivotTable5</c:name>
    <c:fmtId val="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Students received appropriate</a:t>
            </a:r>
            <a:r>
              <a:rPr lang="en-US" sz="1400" baseline="0"/>
              <a:t> hygiene messages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5942279090113737"/>
              <c:y val="1.662401574803149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260761154855643"/>
              <c:y val="8.4922717993584137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pieChart>
        <c:varyColors val="1"/>
        <c:ser>
          <c:idx val="0"/>
          <c:order val="0"/>
          <c:tx>
            <c:strRef>
              <c:f>Analysis!$C$145</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2-0AE3-48F3-A5CE-E2623C17D9A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1-0AE3-48F3-A5CE-E2623C17D9A4}"/>
              </c:ext>
            </c:extLst>
          </c:dPt>
          <c:dLbls>
            <c:dLbl>
              <c:idx val="0"/>
              <c:layout>
                <c:manualLayout>
                  <c:x val="-0.1260761154855643"/>
                  <c:y val="8.492271799358413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E3-48F3-A5CE-E2623C17D9A4}"/>
                </c:ext>
              </c:extLst>
            </c:dLbl>
            <c:dLbl>
              <c:idx val="1"/>
              <c:layout>
                <c:manualLayout>
                  <c:x val="0.15942279090113737"/>
                  <c:y val="1.662401574803149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E3-48F3-A5CE-E2623C17D9A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Analysis!$B$146:$B$147</c:f>
              <c:strCache>
                <c:ptCount val="2"/>
                <c:pt idx="0">
                  <c:v>Boys</c:v>
                </c:pt>
                <c:pt idx="1">
                  <c:v>Girls</c:v>
                </c:pt>
              </c:strCache>
            </c:strRef>
          </c:cat>
          <c:val>
            <c:numRef>
              <c:f>Analysis!$C$146:$C$147</c:f>
              <c:numCache>
                <c:formatCode>General</c:formatCode>
                <c:ptCount val="2"/>
                <c:pt idx="0">
                  <c:v>746</c:v>
                </c:pt>
                <c:pt idx="1">
                  <c:v>982</c:v>
                </c:pt>
              </c:numCache>
            </c:numRef>
          </c:val>
          <c:extLst>
            <c:ext xmlns:c16="http://schemas.microsoft.com/office/drawing/2014/chart" uri="{C3380CC4-5D6E-409C-BE32-E72D297353CC}">
              <c16:uniqueId val="{00000000-0AE3-48F3-A5CE-E2623C17D9A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people who</a:t>
            </a:r>
            <a:r>
              <a:rPr lang="en-US" baseline="0"/>
              <a:t> received appropriate hygiene messages in non-IDP sites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6-00A4-4427-9F03-1C8EEFD64B6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14-00A4-4427-9F03-1C8EEFD64B6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A-00A4-4427-9F03-1C8EEFD64B6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21-00A4-4427-9F03-1C8EEFD64B6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27-00A4-4427-9F03-1C8EEFD64B6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C-00A4-4427-9F03-1C8EEFD64B67}"/>
              </c:ext>
            </c:extLst>
          </c:dPt>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14-00A4-4427-9F03-1C8EEFD64B67}"/>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1A-00A4-4427-9F03-1C8EEFD64B67}"/>
                </c:ext>
              </c:extLst>
            </c:dLbl>
            <c:dLbl>
              <c:idx val="3"/>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21-00A4-4427-9F03-1C8EEFD64B67}"/>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27-00A4-4427-9F03-1C8EEFD64B6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Analysis!$E$132:$I$132</c:f>
              <c:strCache>
                <c:ptCount val="5"/>
                <c:pt idx="0">
                  <c:v>No Reached</c:v>
                </c:pt>
                <c:pt idx="1">
                  <c:v>Men</c:v>
                </c:pt>
                <c:pt idx="2">
                  <c:v>Women</c:v>
                </c:pt>
                <c:pt idx="3">
                  <c:v>Boys</c:v>
                </c:pt>
                <c:pt idx="4">
                  <c:v>Girls</c:v>
                </c:pt>
              </c:strCache>
            </c:strRef>
          </c:cat>
          <c:val>
            <c:numRef>
              <c:f>Analysis!$E$133:$I$133</c:f>
              <c:numCache>
                <c:formatCode>General</c:formatCode>
                <c:ptCount val="5"/>
                <c:pt idx="0">
                  <c:v>390841</c:v>
                </c:pt>
                <c:pt idx="1">
                  <c:v>3621</c:v>
                </c:pt>
                <c:pt idx="2">
                  <c:v>7684</c:v>
                </c:pt>
                <c:pt idx="3">
                  <c:v>2029</c:v>
                </c:pt>
                <c:pt idx="4">
                  <c:v>2372</c:v>
                </c:pt>
              </c:numCache>
            </c:numRef>
          </c:val>
          <c:extLst>
            <c:ext xmlns:c16="http://schemas.microsoft.com/office/drawing/2014/chart" uri="{C3380CC4-5D6E-409C-BE32-E72D297353CC}">
              <c16:uniqueId val="{00000000-00A4-4427-9F03-1C8EEFD64B6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1612781656401217"/>
          <c:y val="0.11493115019255251"/>
          <c:w val="0.62188569619991574"/>
          <c:h val="0.82620867752909466"/>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Dashboard'!$A$30:$B$52</c:f>
              <c:multiLvlStrCache>
                <c:ptCount val="19"/>
                <c:lvl>
                  <c:pt idx="0">
                    <c:v>Aik Chan (Ai' Chun)</c:v>
                  </c:pt>
                  <c:pt idx="1">
                    <c:v>Yin Pang</c:v>
                  </c:pt>
                  <c:pt idx="2">
                    <c:v>Nam Hkam Wu</c:v>
                  </c:pt>
                  <c:pt idx="3">
                    <c:v>Pang Hkam</c:v>
                  </c:pt>
                  <c:pt idx="4">
                    <c:v>Kawng Min Hsang</c:v>
                  </c:pt>
                  <c:pt idx="5">
                    <c:v>WA</c:v>
                  </c:pt>
                  <c:pt idx="6">
                    <c:v>SR4</c:v>
                  </c:pt>
                  <c:pt idx="7">
                    <c:v>KOK</c:v>
                  </c:pt>
                  <c:pt idx="8">
                    <c:v>Laukkaing (Kokang SAZ)</c:v>
                  </c:pt>
                  <c:pt idx="9">
                    <c:v>Kyaukpyu</c:v>
                  </c:pt>
                  <c:pt idx="10">
                    <c:v>Kyauktaw</c:v>
                  </c:pt>
                  <c:pt idx="11">
                    <c:v>Minbya</c:v>
                  </c:pt>
                  <c:pt idx="12">
                    <c:v>Mrauk-U</c:v>
                  </c:pt>
                  <c:pt idx="13">
                    <c:v>Myebon</c:v>
                  </c:pt>
                  <c:pt idx="14">
                    <c:v>Pauktaw</c:v>
                  </c:pt>
                  <c:pt idx="15">
                    <c:v>Sittwe</c:v>
                  </c:pt>
                  <c:pt idx="16">
                    <c:v>Buthidaung</c:v>
                  </c:pt>
                  <c:pt idx="17">
                    <c:v>Maungdaw</c:v>
                  </c:pt>
                  <c:pt idx="18">
                    <c:v>Rathedaung</c:v>
                  </c:pt>
                </c:lvl>
                <c:lvl>
                  <c:pt idx="0">
                    <c:v>Shan (North)</c:v>
                  </c:pt>
                  <c:pt idx="9">
                    <c:v>Central Rakhine</c:v>
                  </c:pt>
                  <c:pt idx="16">
                    <c:v>Northern Rakhine</c:v>
                  </c:pt>
                </c:lvl>
              </c:multiLvlStrCache>
            </c:multiLvlStrRef>
          </c:cat>
          <c:val>
            <c:numRef>
              <c:f>'Quarterly Dashboard'!$C$30:$C$52</c:f>
              <c:numCache>
                <c:formatCode>General</c:formatCode>
                <c:ptCount val="19"/>
                <c:pt idx="0">
                  <c:v>1209</c:v>
                </c:pt>
                <c:pt idx="1">
                  <c:v>871</c:v>
                </c:pt>
                <c:pt idx="2">
                  <c:v>937</c:v>
                </c:pt>
                <c:pt idx="3">
                  <c:v>617</c:v>
                </c:pt>
                <c:pt idx="4">
                  <c:v>272</c:v>
                </c:pt>
                <c:pt idx="5">
                  <c:v>5336</c:v>
                </c:pt>
                <c:pt idx="6">
                  <c:v>4563</c:v>
                </c:pt>
                <c:pt idx="7">
                  <c:v>6495</c:v>
                </c:pt>
                <c:pt idx="8">
                  <c:v>4171</c:v>
                </c:pt>
                <c:pt idx="9">
                  <c:v>10353</c:v>
                </c:pt>
                <c:pt idx="10">
                  <c:v>68279</c:v>
                </c:pt>
                <c:pt idx="11">
                  <c:v>79158</c:v>
                </c:pt>
                <c:pt idx="12">
                  <c:v>6742</c:v>
                </c:pt>
                <c:pt idx="13">
                  <c:v>651</c:v>
                </c:pt>
                <c:pt idx="14">
                  <c:v>81845</c:v>
                </c:pt>
                <c:pt idx="15">
                  <c:v>392315</c:v>
                </c:pt>
                <c:pt idx="16">
                  <c:v>308731</c:v>
                </c:pt>
                <c:pt idx="17">
                  <c:v>86638</c:v>
                </c:pt>
                <c:pt idx="18">
                  <c:v>12909</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Dashboard'!$A$30:$B$52</c:f>
              <c:multiLvlStrCache>
                <c:ptCount val="19"/>
                <c:lvl>
                  <c:pt idx="0">
                    <c:v>Aik Chan (Ai' Chun)</c:v>
                  </c:pt>
                  <c:pt idx="1">
                    <c:v>Yin Pang</c:v>
                  </c:pt>
                  <c:pt idx="2">
                    <c:v>Nam Hkam Wu</c:v>
                  </c:pt>
                  <c:pt idx="3">
                    <c:v>Pang Hkam</c:v>
                  </c:pt>
                  <c:pt idx="4">
                    <c:v>Kawng Min Hsang</c:v>
                  </c:pt>
                  <c:pt idx="5">
                    <c:v>WA</c:v>
                  </c:pt>
                  <c:pt idx="6">
                    <c:v>SR4</c:v>
                  </c:pt>
                  <c:pt idx="7">
                    <c:v>KOK</c:v>
                  </c:pt>
                  <c:pt idx="8">
                    <c:v>Laukkaing (Kokang SAZ)</c:v>
                  </c:pt>
                  <c:pt idx="9">
                    <c:v>Kyaukpyu</c:v>
                  </c:pt>
                  <c:pt idx="10">
                    <c:v>Kyauktaw</c:v>
                  </c:pt>
                  <c:pt idx="11">
                    <c:v>Minbya</c:v>
                  </c:pt>
                  <c:pt idx="12">
                    <c:v>Mrauk-U</c:v>
                  </c:pt>
                  <c:pt idx="13">
                    <c:v>Myebon</c:v>
                  </c:pt>
                  <c:pt idx="14">
                    <c:v>Pauktaw</c:v>
                  </c:pt>
                  <c:pt idx="15">
                    <c:v>Sittwe</c:v>
                  </c:pt>
                  <c:pt idx="16">
                    <c:v>Buthidaung</c:v>
                  </c:pt>
                  <c:pt idx="17">
                    <c:v>Maungdaw</c:v>
                  </c:pt>
                  <c:pt idx="18">
                    <c:v>Rathedaung</c:v>
                  </c:pt>
                </c:lvl>
                <c:lvl>
                  <c:pt idx="0">
                    <c:v>Shan (North)</c:v>
                  </c:pt>
                  <c:pt idx="9">
                    <c:v>Central Rakhine</c:v>
                  </c:pt>
                  <c:pt idx="16">
                    <c:v>Northern Rakhine</c:v>
                  </c:pt>
                </c:lvl>
              </c:multiLvlStrCache>
            </c:multiLvlStrRef>
          </c:cat>
          <c:val>
            <c:numRef>
              <c:f>'Quarterly Dashboard'!$D$30:$D$52</c:f>
              <c:numCache>
                <c:formatCode>General</c:formatCode>
                <c:ptCount val="19"/>
                <c:pt idx="0">
                  <c:v>489</c:v>
                </c:pt>
                <c:pt idx="1">
                  <c:v>436</c:v>
                </c:pt>
                <c:pt idx="2">
                  <c:v>105</c:v>
                </c:pt>
                <c:pt idx="3">
                  <c:v>75</c:v>
                </c:pt>
                <c:pt idx="4">
                  <c:v>103</c:v>
                </c:pt>
                <c:pt idx="5">
                  <c:v>0</c:v>
                </c:pt>
                <c:pt idx="6">
                  <c:v>0</c:v>
                </c:pt>
                <c:pt idx="7">
                  <c:v>67</c:v>
                </c:pt>
                <c:pt idx="8">
                  <c:v>0</c:v>
                </c:pt>
                <c:pt idx="9">
                  <c:v>336</c:v>
                </c:pt>
                <c:pt idx="10">
                  <c:v>2247</c:v>
                </c:pt>
                <c:pt idx="11">
                  <c:v>0</c:v>
                </c:pt>
                <c:pt idx="12">
                  <c:v>5074</c:v>
                </c:pt>
                <c:pt idx="13">
                  <c:v>651</c:v>
                </c:pt>
                <c:pt idx="14">
                  <c:v>6381</c:v>
                </c:pt>
                <c:pt idx="15">
                  <c:v>29368</c:v>
                </c:pt>
                <c:pt idx="16">
                  <c:v>186019</c:v>
                </c:pt>
                <c:pt idx="17">
                  <c:v>30613</c:v>
                </c:pt>
                <c:pt idx="18">
                  <c:v>0</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Dashboard'!$A$30:$B$52</c:f>
              <c:multiLvlStrCache>
                <c:ptCount val="19"/>
                <c:lvl>
                  <c:pt idx="0">
                    <c:v>Aik Chan (Ai' Chun)</c:v>
                  </c:pt>
                  <c:pt idx="1">
                    <c:v>Yin Pang</c:v>
                  </c:pt>
                  <c:pt idx="2">
                    <c:v>Nam Hkam Wu</c:v>
                  </c:pt>
                  <c:pt idx="3">
                    <c:v>Pang Hkam</c:v>
                  </c:pt>
                  <c:pt idx="4">
                    <c:v>Kawng Min Hsang</c:v>
                  </c:pt>
                  <c:pt idx="5">
                    <c:v>WA</c:v>
                  </c:pt>
                  <c:pt idx="6">
                    <c:v>SR4</c:v>
                  </c:pt>
                  <c:pt idx="7">
                    <c:v>KOK</c:v>
                  </c:pt>
                  <c:pt idx="8">
                    <c:v>Laukkaing (Kokang SAZ)</c:v>
                  </c:pt>
                  <c:pt idx="9">
                    <c:v>Kyaukpyu</c:v>
                  </c:pt>
                  <c:pt idx="10">
                    <c:v>Kyauktaw</c:v>
                  </c:pt>
                  <c:pt idx="11">
                    <c:v>Minbya</c:v>
                  </c:pt>
                  <c:pt idx="12">
                    <c:v>Mrauk-U</c:v>
                  </c:pt>
                  <c:pt idx="13">
                    <c:v>Myebon</c:v>
                  </c:pt>
                  <c:pt idx="14">
                    <c:v>Pauktaw</c:v>
                  </c:pt>
                  <c:pt idx="15">
                    <c:v>Sittwe</c:v>
                  </c:pt>
                  <c:pt idx="16">
                    <c:v>Buthidaung</c:v>
                  </c:pt>
                  <c:pt idx="17">
                    <c:v>Maungdaw</c:v>
                  </c:pt>
                  <c:pt idx="18">
                    <c:v>Rathedaung</c:v>
                  </c:pt>
                </c:lvl>
                <c:lvl>
                  <c:pt idx="0">
                    <c:v>Shan (North)</c:v>
                  </c:pt>
                  <c:pt idx="9">
                    <c:v>Central Rakhine</c:v>
                  </c:pt>
                  <c:pt idx="16">
                    <c:v>Northern Rakhine</c:v>
                  </c:pt>
                </c:lvl>
              </c:multiLvlStrCache>
            </c:multiLvlStrRef>
          </c:cat>
          <c:val>
            <c:numRef>
              <c:f>'Quarterly Dashboard'!$E$30:$E$52</c:f>
              <c:numCache>
                <c:formatCode>General</c:formatCode>
                <c:ptCount val="19"/>
                <c:pt idx="0">
                  <c:v>18</c:v>
                </c:pt>
                <c:pt idx="1">
                  <c:v>0</c:v>
                </c:pt>
                <c:pt idx="2">
                  <c:v>0</c:v>
                </c:pt>
                <c:pt idx="3">
                  <c:v>156</c:v>
                </c:pt>
                <c:pt idx="4">
                  <c:v>0</c:v>
                </c:pt>
                <c:pt idx="5">
                  <c:v>819</c:v>
                </c:pt>
                <c:pt idx="6">
                  <c:v>1494</c:v>
                </c:pt>
                <c:pt idx="7">
                  <c:v>944</c:v>
                </c:pt>
                <c:pt idx="8">
                  <c:v>3359</c:v>
                </c:pt>
                <c:pt idx="9">
                  <c:v>1719</c:v>
                </c:pt>
                <c:pt idx="10">
                  <c:v>19257</c:v>
                </c:pt>
                <c:pt idx="11">
                  <c:v>0</c:v>
                </c:pt>
                <c:pt idx="12">
                  <c:v>1790</c:v>
                </c:pt>
                <c:pt idx="13">
                  <c:v>651</c:v>
                </c:pt>
                <c:pt idx="14">
                  <c:v>9774</c:v>
                </c:pt>
                <c:pt idx="15">
                  <c:v>7422</c:v>
                </c:pt>
                <c:pt idx="16">
                  <c:v>15924</c:v>
                </c:pt>
                <c:pt idx="17">
                  <c:v>10160</c:v>
                </c:pt>
                <c:pt idx="18">
                  <c:v>0</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Dashboard'!$A$30:$B$52</c:f>
              <c:multiLvlStrCache>
                <c:ptCount val="19"/>
                <c:lvl>
                  <c:pt idx="0">
                    <c:v>Aik Chan (Ai' Chun)</c:v>
                  </c:pt>
                  <c:pt idx="1">
                    <c:v>Yin Pang</c:v>
                  </c:pt>
                  <c:pt idx="2">
                    <c:v>Nam Hkam Wu</c:v>
                  </c:pt>
                  <c:pt idx="3">
                    <c:v>Pang Hkam</c:v>
                  </c:pt>
                  <c:pt idx="4">
                    <c:v>Kawng Min Hsang</c:v>
                  </c:pt>
                  <c:pt idx="5">
                    <c:v>WA</c:v>
                  </c:pt>
                  <c:pt idx="6">
                    <c:v>SR4</c:v>
                  </c:pt>
                  <c:pt idx="7">
                    <c:v>KOK</c:v>
                  </c:pt>
                  <c:pt idx="8">
                    <c:v>Laukkaing (Kokang SAZ)</c:v>
                  </c:pt>
                  <c:pt idx="9">
                    <c:v>Kyaukpyu</c:v>
                  </c:pt>
                  <c:pt idx="10">
                    <c:v>Kyauktaw</c:v>
                  </c:pt>
                  <c:pt idx="11">
                    <c:v>Minbya</c:v>
                  </c:pt>
                  <c:pt idx="12">
                    <c:v>Mrauk-U</c:v>
                  </c:pt>
                  <c:pt idx="13">
                    <c:v>Myebon</c:v>
                  </c:pt>
                  <c:pt idx="14">
                    <c:v>Pauktaw</c:v>
                  </c:pt>
                  <c:pt idx="15">
                    <c:v>Sittwe</c:v>
                  </c:pt>
                  <c:pt idx="16">
                    <c:v>Buthidaung</c:v>
                  </c:pt>
                  <c:pt idx="17">
                    <c:v>Maungdaw</c:v>
                  </c:pt>
                  <c:pt idx="18">
                    <c:v>Rathedaung</c:v>
                  </c:pt>
                </c:lvl>
                <c:lvl>
                  <c:pt idx="0">
                    <c:v>Shan (North)</c:v>
                  </c:pt>
                  <c:pt idx="9">
                    <c:v>Central Rakhine</c:v>
                  </c:pt>
                  <c:pt idx="16">
                    <c:v>Northern Rakhine</c:v>
                  </c:pt>
                </c:lvl>
              </c:multiLvlStrCache>
            </c:multiLvlStrRef>
          </c:cat>
          <c:val>
            <c:numRef>
              <c:f>'Quarterly Dashboard'!$F$30:$F$52</c:f>
              <c:numCache>
                <c:formatCode>General</c:formatCode>
                <c:ptCount val="19"/>
                <c:pt idx="0">
                  <c:v>0</c:v>
                </c:pt>
                <c:pt idx="1">
                  <c:v>0</c:v>
                </c:pt>
                <c:pt idx="2">
                  <c:v>0</c:v>
                </c:pt>
                <c:pt idx="3">
                  <c:v>0</c:v>
                </c:pt>
                <c:pt idx="4">
                  <c:v>0</c:v>
                </c:pt>
                <c:pt idx="5">
                  <c:v>0</c:v>
                </c:pt>
                <c:pt idx="6">
                  <c:v>0</c:v>
                </c:pt>
                <c:pt idx="7">
                  <c:v>0</c:v>
                </c:pt>
                <c:pt idx="8">
                  <c:v>4171</c:v>
                </c:pt>
                <c:pt idx="9">
                  <c:v>969</c:v>
                </c:pt>
                <c:pt idx="10">
                  <c:v>30838</c:v>
                </c:pt>
                <c:pt idx="11">
                  <c:v>0</c:v>
                </c:pt>
                <c:pt idx="12">
                  <c:v>3070</c:v>
                </c:pt>
                <c:pt idx="13">
                  <c:v>434</c:v>
                </c:pt>
                <c:pt idx="14">
                  <c:v>58398</c:v>
                </c:pt>
                <c:pt idx="15">
                  <c:v>62943</c:v>
                </c:pt>
                <c:pt idx="16">
                  <c:v>49819</c:v>
                </c:pt>
                <c:pt idx="17">
                  <c:v>18677</c:v>
                </c:pt>
                <c:pt idx="18">
                  <c:v>0</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8223399264"/>
          <c:y val="0.2294476557200536"/>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4033474602027133E-2"/>
          <c:y val="0.18660326932633103"/>
          <c:w val="0.70386355380808219"/>
          <c:h val="0.61659333224571267"/>
        </c:manualLayout>
      </c:layout>
      <c:barChart>
        <c:barDir val="bar"/>
        <c:grouping val="clustered"/>
        <c:varyColors val="0"/>
        <c:ser>
          <c:idx val="0"/>
          <c:order val="0"/>
          <c:tx>
            <c:strRef>
              <c:f>Analysis!$I$185:$I$186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Analysis!$H$187</c:f>
              <c:strCache>
                <c:ptCount val="1"/>
                <c:pt idx="0">
                  <c:v>Village</c:v>
                </c:pt>
              </c:strCache>
            </c:strRef>
          </c:cat>
          <c:val>
            <c:numRef>
              <c:f>Analysis!$I$187</c:f>
              <c:numCache>
                <c:formatCode>General</c:formatCode>
                <c:ptCount val="1"/>
                <c:pt idx="0">
                  <c:v>271</c:v>
                </c:pt>
              </c:numCache>
            </c:numRef>
          </c:val>
          <c:extLst>
            <c:ext xmlns:c16="http://schemas.microsoft.com/office/drawing/2014/chart" uri="{C3380CC4-5D6E-409C-BE32-E72D297353CC}">
              <c16:uniqueId val="{00000000-30DA-42B0-8831-535E468CE2F5}"/>
            </c:ext>
          </c:extLst>
        </c:ser>
        <c:ser>
          <c:idx val="1"/>
          <c:order val="1"/>
          <c:tx>
            <c:strRef>
              <c:f>Analysis!$J$185:$J$186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Analysis!$H$187</c:f>
              <c:strCache>
                <c:ptCount val="1"/>
                <c:pt idx="0">
                  <c:v>Village</c:v>
                </c:pt>
              </c:strCache>
            </c:strRef>
          </c:cat>
          <c:val>
            <c:numRef>
              <c:f>Analysis!$J$187</c:f>
              <c:numCache>
                <c:formatCode>General</c:formatCode>
                <c:ptCount val="1"/>
                <c:pt idx="0">
                  <c:v>8</c:v>
                </c:pt>
              </c:numCache>
            </c:numRef>
          </c:val>
          <c:extLst>
            <c:ext xmlns:c16="http://schemas.microsoft.com/office/drawing/2014/chart" uri="{C3380CC4-5D6E-409C-BE32-E72D297353CC}">
              <c16:uniqueId val="{00000000-D274-4F51-BF04-1F4BDCA5ED0A}"/>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layout>
        <c:manualLayout>
          <c:xMode val="edge"/>
          <c:yMode val="edge"/>
          <c:x val="0.88825752779955003"/>
          <c:y val="0.38298215948169401"/>
          <c:w val="0.11174247220045003"/>
          <c:h val="0.2748539678317574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targeted women, men, boys and girls benefitting from a functional excreta disposal system, reducing safety/public health/environmental risks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99611433187358"/>
          <c:y val="0.19293936967452446"/>
          <c:w val="0.7620820099429455"/>
          <c:h val="0.58049472233895127"/>
        </c:manualLayout>
      </c:layout>
      <c:barChart>
        <c:barDir val="bar"/>
        <c:grouping val="percentStacked"/>
        <c:varyColors val="0"/>
        <c:ser>
          <c:idx val="1"/>
          <c:order val="1"/>
          <c:tx>
            <c:strRef>
              <c:f>HRP!$D$52</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HRP!$B$53:$B$54</c:f>
              <c:strCache>
                <c:ptCount val="2"/>
                <c:pt idx="0">
                  <c:v> Central Rakhine </c:v>
                </c:pt>
                <c:pt idx="1">
                  <c:v> Northern Rakhine </c:v>
                </c:pt>
              </c:strCache>
            </c:strRef>
          </c:cat>
          <c:val>
            <c:numRef>
              <c:f>HRP!$D$53:$D$54</c:f>
              <c:numCache>
                <c:formatCode>_(* #,##0_);_(* \(#,##0\);_(* "-"??_);_(@_)</c:formatCode>
                <c:ptCount val="2"/>
                <c:pt idx="0">
                  <c:v>20052</c:v>
                </c:pt>
                <c:pt idx="1">
                  <c:v>9428</c:v>
                </c:pt>
              </c:numCache>
            </c:numRef>
          </c:val>
          <c:extLst>
            <c:ext xmlns:c16="http://schemas.microsoft.com/office/drawing/2014/chart" uri="{C3380CC4-5D6E-409C-BE32-E72D297353CC}">
              <c16:uniqueId val="{00000001-BE9A-4C55-91C4-9996C6CCA354}"/>
            </c:ext>
          </c:extLst>
        </c:ser>
        <c:ser>
          <c:idx val="2"/>
          <c:order val="2"/>
          <c:tx>
            <c:strRef>
              <c:f>HRP!$E$52</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HRP!$B$53:$B$54</c:f>
              <c:strCache>
                <c:ptCount val="2"/>
                <c:pt idx="0">
                  <c:v> Central Rakhine </c:v>
                </c:pt>
                <c:pt idx="1">
                  <c:v> Northern Rakhine </c:v>
                </c:pt>
              </c:strCache>
            </c:strRef>
          </c:cat>
          <c:val>
            <c:numRef>
              <c:f>HRP!$E$53:$E$54</c:f>
              <c:numCache>
                <c:formatCode>_(* #,##0_);_(* \(#,##0\);_(* "-"??_);_(@_)</c:formatCode>
                <c:ptCount val="2"/>
                <c:pt idx="0">
                  <c:v>234420</c:v>
                </c:pt>
                <c:pt idx="1">
                  <c:v>106636</c:v>
                </c:pt>
              </c:numCache>
            </c:numRef>
          </c:val>
          <c:extLst>
            <c:ext xmlns:c16="http://schemas.microsoft.com/office/drawing/2014/chart" uri="{C3380CC4-5D6E-409C-BE32-E72D297353CC}">
              <c16:uniqueId val="{00000002-BE9A-4C55-91C4-9996C6CCA354}"/>
            </c:ext>
          </c:extLst>
        </c:ser>
        <c:dLbls>
          <c:showLegendKey val="0"/>
          <c:showVal val="0"/>
          <c:showCatName val="0"/>
          <c:showSerName val="0"/>
          <c:showPercent val="0"/>
          <c:showBubbleSize val="0"/>
        </c:dLbls>
        <c:gapWidth val="150"/>
        <c:overlap val="100"/>
        <c:axId val="390219480"/>
        <c:axId val="390217128"/>
        <c:extLst>
          <c:ext xmlns:c15="http://schemas.microsoft.com/office/drawing/2012/chart" uri="{02D57815-91ED-43cb-92C2-25804820EDAC}">
            <c15:filteredBarSeries>
              <c15:ser>
                <c:idx val="0"/>
                <c:order val="0"/>
                <c:tx>
                  <c:strRef>
                    <c:extLst>
                      <c:ext uri="{02D57815-91ED-43cb-92C2-25804820EDAC}">
                        <c15:formulaRef>
                          <c15:sqref>HRP!$C$52</c15:sqref>
                        </c15:formulaRef>
                      </c:ext>
                    </c:extLst>
                    <c:strCache>
                      <c:ptCount val="1"/>
                      <c:pt idx="0">
                        <c:v>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c:ext uri="{02D57815-91ED-43cb-92C2-25804820EDAC}">
                        <c15:formulaRef>
                          <c15:sqref>HRP!$B$53:$B$54</c15:sqref>
                        </c15:formulaRef>
                      </c:ext>
                    </c:extLst>
                    <c:strCache>
                      <c:ptCount val="2"/>
                      <c:pt idx="0">
                        <c:v> Central Rakhine </c:v>
                      </c:pt>
                      <c:pt idx="1">
                        <c:v> Northern Rakhine </c:v>
                      </c:pt>
                    </c:strCache>
                  </c:strRef>
                </c:cat>
                <c:val>
                  <c:numRef>
                    <c:extLst>
                      <c:ext uri="{02D57815-91ED-43cb-92C2-25804820EDAC}">
                        <c15:formulaRef>
                          <c15:sqref>HRP!$C$53:$C$54</c15:sqref>
                        </c15:formulaRef>
                      </c:ext>
                    </c:extLst>
                    <c:numCache>
                      <c:formatCode>_(* #,##0_);_(* \(#,##0\);_(* "-"??_);_(@_)</c:formatCode>
                      <c:ptCount val="2"/>
                      <c:pt idx="0">
                        <c:v>254472</c:v>
                      </c:pt>
                      <c:pt idx="1">
                        <c:v>116064</c:v>
                      </c:pt>
                    </c:numCache>
                  </c:numRef>
                </c:val>
                <c:extLst>
                  <c:ext xmlns:c16="http://schemas.microsoft.com/office/drawing/2014/chart" uri="{C3380CC4-5D6E-409C-BE32-E72D297353CC}">
                    <c16:uniqueId val="{00000000-BE9A-4C55-91C4-9996C6CCA354}"/>
                  </c:ext>
                </c:extLst>
              </c15:ser>
            </c15:filteredBarSeries>
          </c:ext>
        </c:extLst>
      </c:barChart>
      <c:catAx>
        <c:axId val="3902194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7128"/>
        <c:crosses val="autoZero"/>
        <c:auto val="1"/>
        <c:lblAlgn val="ctr"/>
        <c:lblOffset val="100"/>
        <c:noMultiLvlLbl val="0"/>
      </c:catAx>
      <c:valAx>
        <c:axId val="39021712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9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2019 HRP targets</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48411962887625587"/>
          <c:y val="0.10167668696838546"/>
          <c:w val="0.46523678440230043"/>
          <c:h val="0.79980514266690172"/>
        </c:manualLayout>
      </c:layout>
      <c:barChart>
        <c:barDir val="bar"/>
        <c:grouping val="percentStacked"/>
        <c:varyColors val="0"/>
        <c:ser>
          <c:idx val="0"/>
          <c:order val="0"/>
          <c:tx>
            <c:strRef>
              <c:f>HRP!$E$83</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0-057D-42B2-9B65-739548585F31}"/>
              </c:ext>
            </c:extLst>
          </c:dPt>
          <c:dPt>
            <c:idx val="2"/>
            <c:invertIfNegative val="0"/>
            <c:bubble3D val="0"/>
            <c:spPr>
              <a:solidFill>
                <a:srgbClr val="0070C0"/>
              </a:solidFill>
              <a:ln>
                <a:noFill/>
              </a:ln>
              <a:effectLst/>
            </c:spPr>
            <c:extLst>
              <c:ext xmlns:c16="http://schemas.microsoft.com/office/drawing/2014/chart" uri="{C3380CC4-5D6E-409C-BE32-E72D297353CC}">
                <c16:uniqueId val="{00000003-9D7B-4BB3-9E37-D66793BA50F3}"/>
              </c:ext>
            </c:extLst>
          </c:dPt>
          <c:dLbls>
            <c:dLbl>
              <c:idx val="0"/>
              <c:layout>
                <c:manualLayout>
                  <c:x val="1.9236634564733027E-2"/>
                  <c:y val="-2.47341519299688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7B-4BB3-9E37-D66793BA50F3}"/>
                </c:ext>
              </c:extLst>
            </c:dLbl>
            <c:dLbl>
              <c:idx val="1"/>
              <c:layout>
                <c:manualLayout>
                  <c:x val="3.0262156910700094E-2"/>
                  <c:y val="-3.2216380652643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D-42B2-9B65-739548585F31}"/>
                </c:ext>
              </c:extLst>
            </c:dLbl>
            <c:dLbl>
              <c:idx val="2"/>
              <c:layout>
                <c:manualLayout>
                  <c:x val="3.1216471481786908E-2"/>
                  <c:y val="-2.47338915662298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7B-4BB3-9E37-D66793BA50F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HRP!$C$84:$C$86</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HRP!$E$84:$E$86</c:f>
              <c:numCache>
                <c:formatCode>_(* #,##0_);_(* \(#,##0\);_(* "-"??_);_(@_)</c:formatCode>
                <c:ptCount val="3"/>
                <c:pt idx="0">
                  <c:v>129635</c:v>
                </c:pt>
                <c:pt idx="1">
                  <c:v>29480</c:v>
                </c:pt>
                <c:pt idx="2">
                  <c:v>98102</c:v>
                </c:pt>
              </c:numCache>
            </c:numRef>
          </c:val>
          <c:extLst>
            <c:ext xmlns:c16="http://schemas.microsoft.com/office/drawing/2014/chart" uri="{C3380CC4-5D6E-409C-BE32-E72D297353CC}">
              <c16:uniqueId val="{00000003-057D-42B2-9B65-739548585F31}"/>
            </c:ext>
          </c:extLst>
        </c:ser>
        <c:ser>
          <c:idx val="1"/>
          <c:order val="1"/>
          <c:tx>
            <c:strRef>
              <c:f>HRP!$F$83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6-9D7B-4BB3-9E37-D66793BA50F3}"/>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8-9D7B-4BB3-9E37-D66793BA50F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HRP!$C$84:$C$86</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HRP!$F$84:$F$86</c:f>
              <c:numCache>
                <c:formatCode>_(* #,##0_);_(* \(#,##0\);_(* "-"??_);_(@_)</c:formatCode>
                <c:ptCount val="3"/>
                <c:pt idx="0">
                  <c:v>129842</c:v>
                </c:pt>
                <c:pt idx="1">
                  <c:v>229997</c:v>
                </c:pt>
                <c:pt idx="2">
                  <c:v>161375</c:v>
                </c:pt>
              </c:numCache>
            </c:numRef>
          </c:val>
          <c:extLs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419840080"/>
        <c:axId val="419840472"/>
      </c:barChart>
      <c:catAx>
        <c:axId val="4198400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419840472"/>
        <c:crosses val="autoZero"/>
        <c:auto val="1"/>
        <c:lblAlgn val="ctr"/>
        <c:lblOffset val="100"/>
        <c:noMultiLvlLbl val="0"/>
      </c:catAx>
      <c:valAx>
        <c:axId val="419840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984008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[20191224_Myanmar_WASH_4W_2019_Q4_All_Village_Consolidate-not include 3W in San.xlsx]Analysis!R_water1</c:name>
    <c:fmtId val="1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Water Point Coverage for current project area</a:t>
            </a:r>
          </a:p>
          <a:p>
            <a:pPr>
              <a:defRPr sz="1400"/>
            </a:pPr>
            <a:r>
              <a:rPr lang="en-US" sz="1400" b="1" i="0" baseline="0">
                <a:effectLst/>
              </a:rPr>
              <a:t>(#,%)</a:t>
            </a:r>
          </a:p>
        </c:rich>
      </c:tx>
      <c:layout>
        <c:manualLayout>
          <c:xMode val="edge"/>
          <c:yMode val="edge"/>
          <c:x val="0.20280713857989052"/>
          <c:y val="1.102561392718570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1"/>
          <c:showBubbleSize val="0"/>
          <c:separator>
</c:separator>
          <c:extLst>
            <c:ext xmlns:c15="http://schemas.microsoft.com/office/drawing/2012/chart" uri="{CE6537A1-D6FC-4f65-9D91-7224C49458BB}"/>
          </c:extLst>
        </c:dLbl>
      </c:pivotFmt>
      <c:pivotFmt>
        <c:idx val="9"/>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lumMod val="40000"/>
              <a:lumOff val="60000"/>
            </a:schemeClr>
          </a:solidFill>
          <a:ln>
            <a:noFill/>
          </a:ln>
          <a:effectLst/>
        </c:spPr>
      </c:pivotFmt>
      <c:pivotFmt>
        <c:idx val="11"/>
        <c:spPr>
          <a:solidFill>
            <a:srgbClr val="0070C0"/>
          </a:solidFill>
          <a:ln>
            <a:noFill/>
          </a:ln>
          <a:effectLst/>
        </c:spPr>
      </c:pivotFmt>
    </c:pivotFmts>
    <c:plotArea>
      <c:layout>
        <c:manualLayout>
          <c:layoutTarget val="inner"/>
          <c:xMode val="edge"/>
          <c:yMode val="edge"/>
          <c:x val="0.18741622039541395"/>
          <c:y val="0.25502075475451808"/>
          <c:w val="0.72743677504115245"/>
          <c:h val="0.59267685736784093"/>
        </c:manualLayout>
      </c:layout>
      <c:pieChart>
        <c:varyColors val="1"/>
        <c:ser>
          <c:idx val="0"/>
          <c:order val="0"/>
          <c:tx>
            <c:strRef>
              <c:f>Analysis!$C$31:$C$32</c:f>
              <c:strCache>
                <c:ptCount val="1"/>
                <c:pt idx="0">
                  <c:v>Village</c:v>
                </c:pt>
              </c:strCache>
            </c:strRef>
          </c:tx>
          <c:spPr>
            <a:solidFill>
              <a:srgbClr val="0070C0"/>
            </a:solidFill>
          </c:spPr>
          <c:dPt>
            <c:idx val="0"/>
            <c:bubble3D val="0"/>
            <c:spPr>
              <a:solidFill>
                <a:srgbClr val="0070C0"/>
              </a:solidFill>
              <a:ln>
                <a:noFill/>
              </a:ln>
              <a:effectLst/>
            </c:spPr>
            <c:extLst>
              <c:ext xmlns:c16="http://schemas.microsoft.com/office/drawing/2014/chart" uri="{C3380CC4-5D6E-409C-BE32-E72D297353CC}">
                <c16:uniqueId val="{00000001-D935-44F9-BF4C-C2A9E26B273C}"/>
              </c:ext>
            </c:extLst>
          </c:dPt>
          <c:dPt>
            <c:idx val="1"/>
            <c:bubble3D val="0"/>
            <c:spPr>
              <a:solidFill>
                <a:schemeClr val="accent1">
                  <a:lumMod val="40000"/>
                  <a:lumOff val="60000"/>
                </a:schemeClr>
              </a:solidFill>
              <a:ln>
                <a:noFill/>
              </a:ln>
              <a:effectLst/>
            </c:spPr>
            <c:extLst>
              <c:ext xmlns:c16="http://schemas.microsoft.com/office/drawing/2014/chart" uri="{C3380CC4-5D6E-409C-BE32-E72D297353CC}">
                <c16:uniqueId val="{00000005-E858-4734-B67B-0ADFBF9578E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Analysis!$B$33:$B$34</c:f>
              <c:strCache>
                <c:ptCount val="2"/>
                <c:pt idx="0">
                  <c:v>Coverage</c:v>
                </c:pt>
                <c:pt idx="1">
                  <c:v>Gap</c:v>
                </c:pt>
              </c:strCache>
            </c:strRef>
          </c:cat>
          <c:val>
            <c:numRef>
              <c:f>Analysis!$C$33:$C$34</c:f>
              <c:numCache>
                <c:formatCode>0</c:formatCode>
                <c:ptCount val="2"/>
                <c:pt idx="0">
                  <c:v>392.4079999999999</c:v>
                </c:pt>
                <c:pt idx="1">
                  <c:v>1270.2760000000003</c:v>
                </c:pt>
              </c:numCache>
            </c:numRef>
          </c:val>
          <c:extLst>
            <c:ext xmlns:c16="http://schemas.microsoft.com/office/drawing/2014/chart" uri="{C3380CC4-5D6E-409C-BE32-E72D297353CC}">
              <c16:uniqueId val="{00000000-DF64-4D48-9973-21FBD17B80A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San.xlsx]Analysis!W_R_C_G_V</c:name>
    <c:fmtId val="48"/>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WATER Coverage by township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719730033745782"/>
          <c:y val="0.16070852471566055"/>
          <c:w val="0.85907766112540396"/>
          <c:h val="0.45264470458849171"/>
        </c:manualLayout>
      </c:layout>
      <c:barChart>
        <c:barDir val="col"/>
        <c:grouping val="percentStacked"/>
        <c:varyColors val="0"/>
        <c:ser>
          <c:idx val="0"/>
          <c:order val="0"/>
          <c:tx>
            <c:strRef>
              <c:f>Analysis!$C$50</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Analysis!$B$51:$B$59</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Analysis!$C$51:$C$59</c:f>
              <c:numCache>
                <c:formatCode>0%</c:formatCode>
                <c:ptCount val="9"/>
                <c:pt idx="0">
                  <c:v>0.15348335699270049</c:v>
                </c:pt>
                <c:pt idx="1">
                  <c:v>9.3596059113300489E-2</c:v>
                </c:pt>
                <c:pt idx="2">
                  <c:v>0.9729240391737306</c:v>
                </c:pt>
                <c:pt idx="3">
                  <c:v>0.21660851360781577</c:v>
                </c:pt>
                <c:pt idx="4">
                  <c:v>0</c:v>
                </c:pt>
                <c:pt idx="5">
                  <c:v>0.30092138796314449</c:v>
                </c:pt>
                <c:pt idx="6">
                  <c:v>1</c:v>
                </c:pt>
                <c:pt idx="7">
                  <c:v>0.80061271381159049</c:v>
                </c:pt>
                <c:pt idx="8">
                  <c:v>0.20596770460574337</c:v>
                </c:pt>
              </c:numCache>
            </c:numRef>
          </c:val>
          <c:extLst>
            <c:ext xmlns:c16="http://schemas.microsoft.com/office/drawing/2014/chart" uri="{C3380CC4-5D6E-409C-BE32-E72D297353CC}">
              <c16:uniqueId val="{00000000-AFC5-4596-B299-44B13426994A}"/>
            </c:ext>
          </c:extLst>
        </c:ser>
        <c:ser>
          <c:idx val="1"/>
          <c:order val="1"/>
          <c:tx>
            <c:strRef>
              <c:f>Analysis!$D$50</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Analysis!$B$51:$B$59</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Analysis!$D$51:$D$59</c:f>
              <c:numCache>
                <c:formatCode>0%</c:formatCode>
                <c:ptCount val="9"/>
                <c:pt idx="0">
                  <c:v>0.84651664300729945</c:v>
                </c:pt>
                <c:pt idx="1">
                  <c:v>0.90640394088669951</c:v>
                </c:pt>
                <c:pt idx="2">
                  <c:v>2.7075960826269396E-2</c:v>
                </c:pt>
                <c:pt idx="3">
                  <c:v>0.78339148639218426</c:v>
                </c:pt>
                <c:pt idx="4">
                  <c:v>1</c:v>
                </c:pt>
                <c:pt idx="5">
                  <c:v>0.69907861203685551</c:v>
                </c:pt>
                <c:pt idx="6">
                  <c:v>0</c:v>
                </c:pt>
                <c:pt idx="7">
                  <c:v>0.19938728618840951</c:v>
                </c:pt>
                <c:pt idx="8">
                  <c:v>0.79403229539425668</c:v>
                </c:pt>
              </c:numCache>
            </c:numRef>
          </c:val>
          <c:extLst>
            <c:ext xmlns:c16="http://schemas.microsoft.com/office/drawing/2014/chart" uri="{C3380CC4-5D6E-409C-BE32-E72D297353CC}">
              <c16:uniqueId val="{00000001-AFC5-4596-B299-44B13426994A}"/>
            </c:ext>
          </c:extLst>
        </c:ser>
        <c:dLbls>
          <c:showLegendKey val="0"/>
          <c:showVal val="0"/>
          <c:showCatName val="0"/>
          <c:showSerName val="0"/>
          <c:showPercent val="0"/>
          <c:showBubbleSize val="0"/>
        </c:dLbls>
        <c:gapWidth val="50"/>
        <c:overlap val="100"/>
        <c:axId val="414767120"/>
        <c:axId val="414769864"/>
      </c:barChart>
      <c:catAx>
        <c:axId val="4147671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4769864"/>
        <c:crosses val="autoZero"/>
        <c:auto val="1"/>
        <c:lblAlgn val="ctr"/>
        <c:lblOffset val="100"/>
        <c:noMultiLvlLbl val="0"/>
      </c:catAx>
      <c:valAx>
        <c:axId val="4147698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71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in Schools (50:1)</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4B74-4139-A4DB-6034208C0176}"/>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4B74-4139-A4DB-6034208C0176}"/>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B74-4139-A4DB-6034208C017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(Analysis!$E$119,Analysis!$E$121)</c:f>
              <c:strCache>
                <c:ptCount val="2"/>
                <c:pt idx="0">
                  <c:v>Coverage</c:v>
                </c:pt>
                <c:pt idx="1">
                  <c:v>Gap</c:v>
                </c:pt>
              </c:strCache>
            </c:strRef>
          </c:cat>
          <c:val>
            <c:numRef>
              <c:f>(Analysis!$F$119,Analysis!$F$121)</c:f>
              <c:numCache>
                <c:formatCode>_(* #,##0_);_(* \(#,##0\);_(* "-"??_);_(@_)</c:formatCode>
                <c:ptCount val="2"/>
                <c:pt idx="0">
                  <c:v>238</c:v>
                </c:pt>
                <c:pt idx="1">
                  <c:v>1922.6</c:v>
                </c:pt>
              </c:numCache>
            </c:numRef>
          </c:val>
          <c:extLst>
            <c:ext xmlns:c16="http://schemas.microsoft.com/office/drawing/2014/chart" uri="{C3380CC4-5D6E-409C-BE32-E72D297353CC}">
              <c16:uniqueId val="{00000004-4B74-4139-A4DB-6034208C017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San.xlsx]Analysis!PivotTable2</c:name>
    <c:fmtId val="15"/>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non-IDP sites with schools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bg1">
              <a:lumMod val="50000"/>
            </a:schemeClr>
          </a:solidFill>
          <a:ln>
            <a:noFill/>
          </a:ln>
          <a:effectLst/>
        </c:spPr>
      </c:pivotFmt>
      <c:pivotFmt>
        <c:idx val="2"/>
        <c:spPr>
          <a:solidFill>
            <a:schemeClr val="bg1">
              <a:lumMod val="85000"/>
            </a:schemeClr>
          </a:solidFill>
          <a:ln>
            <a:noFill/>
          </a:ln>
          <a:effectLst/>
        </c:spP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bg1">
              <a:lumMod val="50000"/>
            </a:schemeClr>
          </a:solidFill>
          <a:ln>
            <a:noFill/>
          </a:ln>
          <a:effectLst/>
        </c:spPr>
      </c:pivotFmt>
      <c:pivotFmt>
        <c:idx val="5"/>
        <c:spPr>
          <a:solidFill>
            <a:schemeClr val="bg1">
              <a:lumMod val="85000"/>
            </a:schemeClr>
          </a:solidFill>
          <a:ln>
            <a:noFill/>
          </a:ln>
          <a:effectLst/>
        </c:spP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rgbClr val="7030A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8"/>
        <c:spPr>
          <a:solidFill>
            <a:srgbClr val="D692D6"/>
          </a:solidFill>
          <a:ln>
            <a:noFill/>
          </a:ln>
          <a:effectLst/>
        </c:spPr>
      </c:pivotFmt>
    </c:pivotFmts>
    <c:plotArea>
      <c:layout>
        <c:manualLayout>
          <c:layoutTarget val="inner"/>
          <c:xMode val="edge"/>
          <c:yMode val="edge"/>
          <c:x val="0.30256167979002624"/>
          <c:y val="0.19226669582968794"/>
          <c:w val="0.41987685914260719"/>
          <c:h val="0.69979476523767858"/>
        </c:manualLayout>
      </c:layout>
      <c:pieChart>
        <c:varyColors val="1"/>
        <c:ser>
          <c:idx val="0"/>
          <c:order val="0"/>
          <c:tx>
            <c:strRef>
              <c:f>Analysis!$D$266</c:f>
              <c:strCache>
                <c:ptCount val="1"/>
                <c:pt idx="0">
                  <c:v>Total</c:v>
                </c:pt>
              </c:strCache>
            </c:strRef>
          </c:tx>
          <c:dPt>
            <c:idx val="0"/>
            <c:bubble3D val="0"/>
            <c:spPr>
              <a:solidFill>
                <a:srgbClr val="7030A0"/>
              </a:solidFill>
              <a:ln>
                <a:noFill/>
              </a:ln>
              <a:effectLst/>
            </c:spPr>
            <c:extLst>
              <c:ext xmlns:c16="http://schemas.microsoft.com/office/drawing/2014/chart" uri="{C3380CC4-5D6E-409C-BE32-E72D297353CC}">
                <c16:uniqueId val="{00000001-8203-4792-AAB2-A72B717C8705}"/>
              </c:ext>
            </c:extLst>
          </c:dPt>
          <c:dPt>
            <c:idx val="1"/>
            <c:bubble3D val="0"/>
            <c:spPr>
              <a:solidFill>
                <a:srgbClr val="D692D6"/>
              </a:solidFill>
              <a:ln>
                <a:noFill/>
              </a:ln>
              <a:effectLst/>
            </c:spPr>
            <c:extLst>
              <c:ext xmlns:c16="http://schemas.microsoft.com/office/drawing/2014/chart" uri="{C3380CC4-5D6E-409C-BE32-E72D297353CC}">
                <c16:uniqueId val="{00000003-8203-4792-AAB2-A72B717C8705}"/>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 xmlns:c16="http://schemas.microsoft.com/office/drawing/2014/chart" uri="{C3380CC4-5D6E-409C-BE32-E72D297353CC}">
                  <c16:uniqueId val="{00000001-8203-4792-AAB2-A72B717C870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Analysis!$C$267:$C$268</c:f>
              <c:strCache>
                <c:ptCount val="2"/>
                <c:pt idx="0">
                  <c:v>Yes</c:v>
                </c:pt>
                <c:pt idx="1">
                  <c:v>No</c:v>
                </c:pt>
              </c:strCache>
            </c:strRef>
          </c:cat>
          <c:val>
            <c:numRef>
              <c:f>Analysis!$D$267:$D$268</c:f>
              <c:numCache>
                <c:formatCode>_(* #,##0_);_(* \(#,##0\);_(* "-"??_);_(@_)</c:formatCode>
                <c:ptCount val="2"/>
                <c:pt idx="0">
                  <c:v>121</c:v>
                </c:pt>
                <c:pt idx="1">
                  <c:v>150</c:v>
                </c:pt>
              </c:numCache>
            </c:numRef>
          </c:val>
          <c:extLst>
            <c:ext xmlns:c16="http://schemas.microsoft.com/office/drawing/2014/chart" uri="{C3380CC4-5D6E-409C-BE32-E72D297353CC}">
              <c16:uniqueId val="{00000004-8203-4792-AAB2-A72B717C8705}"/>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in non-IDP sites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989773237804734"/>
          <c:y val="0.27725523567366578"/>
          <c:w val="0.63527954275985787"/>
          <c:h val="0.51417937992125995"/>
        </c:manualLayout>
      </c:layout>
      <c:pieChart>
        <c:varyColors val="1"/>
        <c:ser>
          <c:idx val="0"/>
          <c:order val="0"/>
          <c:tx>
            <c:strRef>
              <c:f>Analysis!$C$78</c:f>
              <c:strCache>
                <c:ptCount val="1"/>
                <c:pt idx="0">
                  <c:v> # in villages (6:1) </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198E-40D9-8BA5-F731D00AACD6}"/>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198E-40D9-8BA5-F731D00AACD6}"/>
              </c:ext>
            </c:extLst>
          </c:dPt>
          <c:dLbls>
            <c:dLbl>
              <c:idx val="0"/>
              <c:layout>
                <c:manualLayout>
                  <c:x val="-1.6507227137148396E-2"/>
                  <c:y val="0.1748778228893263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15:layout>
                    <c:manualLayout>
                      <c:w val="0.22538610038610038"/>
                      <c:h val="0.14019097222222221"/>
                    </c:manualLayout>
                  </c15:layout>
                </c:ext>
                <c:ext xmlns:c16="http://schemas.microsoft.com/office/drawing/2014/chart" uri="{C3380CC4-5D6E-409C-BE32-E72D297353CC}">
                  <c16:uniqueId val="{00000001-198E-40D9-8BA5-F731D00AACD6}"/>
                </c:ext>
              </c:extLst>
            </c:dLbl>
            <c:dLbl>
              <c:idx val="1"/>
              <c:layout>
                <c:manualLayout>
                  <c:x val="4.39906125191558E-2"/>
                  <c:y val="-0.21759542788632902"/>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4300214162418882"/>
                      <c:h val="0.2673611111111111"/>
                    </c:manualLayout>
                  </c15:layout>
                </c:ext>
                <c:ext xmlns:c16="http://schemas.microsoft.com/office/drawing/2014/chart" uri="{C3380CC4-5D6E-409C-BE32-E72D297353CC}">
                  <c16:uniqueId val="{00000003-198E-40D9-8BA5-F731D00AACD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Analysis!$B$79:$B$80</c:f>
              <c:strCache>
                <c:ptCount val="2"/>
                <c:pt idx="0">
                  <c:v> Coverage </c:v>
                </c:pt>
                <c:pt idx="1">
                  <c:v> GAP </c:v>
                </c:pt>
              </c:strCache>
            </c:strRef>
          </c:cat>
          <c:val>
            <c:numRef>
              <c:f>Analysis!$C$79:$C$80</c:f>
              <c:numCache>
                <c:formatCode>_(* #,##0_);_(* \(#,##0\);_(* "-"??_);_(@_)</c:formatCode>
                <c:ptCount val="2"/>
                <c:pt idx="0">
                  <c:v>3129</c:v>
                </c:pt>
                <c:pt idx="1">
                  <c:v>64651</c:v>
                </c:pt>
              </c:numCache>
            </c:numRef>
          </c:val>
          <c:extLst>
            <c:ext xmlns:c16="http://schemas.microsoft.com/office/drawing/2014/chart" uri="{C3380CC4-5D6E-409C-BE32-E72D297353CC}">
              <c16:uniqueId val="{00000004-198E-40D9-8BA5-F731D00AACD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San.xlsx]Analysis!K_L_CG_N</c:name>
    <c:fmtId val="43"/>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by township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816241458572792E-2"/>
          <c:y val="0.11609183617672791"/>
          <c:w val="0.8881196523371071"/>
          <c:h val="0.55103175579615049"/>
        </c:manualLayout>
      </c:layout>
      <c:barChart>
        <c:barDir val="col"/>
        <c:grouping val="percentStacked"/>
        <c:varyColors val="0"/>
        <c:ser>
          <c:idx val="0"/>
          <c:order val="0"/>
          <c:tx>
            <c:strRef>
              <c:f>Analysis!$C$98</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Analysis!$B$99:$B$107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Analysis!$C$99:$C$107</c:f>
              <c:numCache>
                <c:formatCode>0%</c:formatCode>
                <c:ptCount val="9"/>
                <c:pt idx="0">
                  <c:v>4.2726489958344001E-2</c:v>
                </c:pt>
                <c:pt idx="1">
                  <c:v>0.16603882932483338</c:v>
                </c:pt>
                <c:pt idx="2">
                  <c:v>0.63007159904534604</c:v>
                </c:pt>
                <c:pt idx="3">
                  <c:v>0.10942079553384508</c:v>
                </c:pt>
                <c:pt idx="4">
                  <c:v>0</c:v>
                </c:pt>
                <c:pt idx="5">
                  <c:v>0.17545579298176828</c:v>
                </c:pt>
                <c:pt idx="6">
                  <c:v>1</c:v>
                </c:pt>
                <c:pt idx="7">
                  <c:v>0.16309858127575769</c:v>
                </c:pt>
                <c:pt idx="8">
                  <c:v>3.7025168093907081E-2</c:v>
                </c:pt>
              </c:numCache>
            </c:numRef>
          </c:val>
          <c:extLst>
            <c:ext xmlns:c16="http://schemas.microsoft.com/office/drawing/2014/chart" uri="{C3380CC4-5D6E-409C-BE32-E72D297353CC}">
              <c16:uniqueId val="{00000000-EF9F-4D2F-96BF-32376C9FD184}"/>
            </c:ext>
          </c:extLst>
        </c:ser>
        <c:ser>
          <c:idx val="1"/>
          <c:order val="1"/>
          <c:tx>
            <c:strRef>
              <c:f>Analysis!$D$98</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Analysis!$B$99:$B$107</c:f>
              <c:strCache>
                <c:ptCount val="9"/>
                <c:pt idx="0">
                  <c:v>Buthidaung</c:v>
                </c:pt>
                <c:pt idx="1">
                  <c:v>Kyaukpyu</c:v>
                </c:pt>
                <c:pt idx="2">
                  <c:v>Kyauktaw</c:v>
                </c:pt>
                <c:pt idx="3">
                  <c:v>Maungdaw</c:v>
                </c:pt>
                <c:pt idx="4">
                  <c:v>Minbya</c:v>
                </c:pt>
                <c:pt idx="5">
                  <c:v>Mrauk-U</c:v>
                </c:pt>
                <c:pt idx="6">
                  <c:v>Myebon</c:v>
                </c:pt>
                <c:pt idx="7">
                  <c:v>Pauktaw</c:v>
                </c:pt>
                <c:pt idx="8">
                  <c:v>Sittwe</c:v>
                </c:pt>
              </c:strCache>
            </c:strRef>
          </c:cat>
          <c:val>
            <c:numRef>
              <c:f>Analysis!$D$99:$D$107</c:f>
              <c:numCache>
                <c:formatCode>0%</c:formatCode>
                <c:ptCount val="9"/>
                <c:pt idx="0">
                  <c:v>0.95727351004165595</c:v>
                </c:pt>
                <c:pt idx="1">
                  <c:v>0.83396117067516662</c:v>
                </c:pt>
                <c:pt idx="2">
                  <c:v>0.36992840095465396</c:v>
                </c:pt>
                <c:pt idx="3">
                  <c:v>0.89057920446615491</c:v>
                </c:pt>
                <c:pt idx="4">
                  <c:v>1</c:v>
                </c:pt>
                <c:pt idx="5">
                  <c:v>0.82454420701823172</c:v>
                </c:pt>
                <c:pt idx="6">
                  <c:v>0</c:v>
                </c:pt>
                <c:pt idx="7">
                  <c:v>0.83690141872424229</c:v>
                </c:pt>
                <c:pt idx="8">
                  <c:v>0.9629748319060929</c:v>
                </c:pt>
              </c:numCache>
            </c:numRef>
          </c:val>
          <c:extLst>
            <c:ext xmlns:c16="http://schemas.microsoft.com/office/drawing/2014/chart" uri="{C3380CC4-5D6E-409C-BE32-E72D297353CC}">
              <c16:uniqueId val="{00000001-EF9F-4D2F-96BF-32376C9FD184}"/>
            </c:ext>
          </c:extLst>
        </c:ser>
        <c:dLbls>
          <c:showLegendKey val="0"/>
          <c:showVal val="0"/>
          <c:showCatName val="0"/>
          <c:showSerName val="0"/>
          <c:showPercent val="0"/>
          <c:showBubbleSize val="0"/>
        </c:dLbls>
        <c:gapWidth val="50"/>
        <c:overlap val="100"/>
        <c:axId val="414769080"/>
        <c:axId val="414771040"/>
      </c:barChart>
      <c:catAx>
        <c:axId val="4147690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2"/>
                </a:solidFill>
                <a:latin typeface="+mn-lt"/>
                <a:ea typeface="+mn-ea"/>
                <a:cs typeface="+mn-cs"/>
              </a:defRPr>
            </a:pPr>
            <a:endParaRPr lang="en-US"/>
          </a:p>
        </c:txPr>
        <c:crossAx val="414771040"/>
        <c:crosses val="autoZero"/>
        <c:auto val="1"/>
        <c:lblAlgn val="ctr"/>
        <c:lblOffset val="100"/>
        <c:noMultiLvlLbl val="0"/>
      </c:catAx>
      <c:valAx>
        <c:axId val="4147710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147690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San.xlsx]Analysis!PivotTable5</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Students received appropriate</a:t>
            </a:r>
            <a:r>
              <a:rPr lang="en-US" sz="1400" baseline="0"/>
              <a:t> hygiene messages</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5942279090113737"/>
              <c:y val="1.662401574803149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260761154855643"/>
              <c:y val="8.4922717993584137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260761154855643"/>
              <c:y val="8.4922717993584137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0.15942279090113737"/>
              <c:y val="1.6624015748031497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rgbClr val="7030A0"/>
          </a:solidFill>
          <a:ln>
            <a:noFill/>
          </a:ln>
          <a:effectLst/>
        </c:spPr>
        <c:dLbl>
          <c:idx val="0"/>
          <c:layout>
            <c:manualLayout>
              <c:x val="-0.13107775590551188"/>
              <c:y val="-1.4655924723198654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rgbClr val="D692D6"/>
          </a:solidFill>
          <a:ln>
            <a:noFill/>
          </a:ln>
          <a:effectLst/>
        </c:spPr>
        <c:dLbl>
          <c:idx val="0"/>
          <c:layout>
            <c:manualLayout>
              <c:x val="0.1528506853310003"/>
              <c:y val="-1.7338142129889208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26971724020608534"/>
          <c:y val="0.2719442198616015"/>
          <c:w val="0.41094342373869935"/>
          <c:h val="0.60292396461861975"/>
        </c:manualLayout>
      </c:layout>
      <c:pieChart>
        <c:varyColors val="1"/>
        <c:ser>
          <c:idx val="0"/>
          <c:order val="0"/>
          <c:tx>
            <c:strRef>
              <c:f>Analysis!$C$145</c:f>
              <c:strCache>
                <c:ptCount val="1"/>
                <c:pt idx="0">
                  <c:v>Total</c:v>
                </c:pt>
              </c:strCache>
            </c:strRef>
          </c:tx>
          <c:dPt>
            <c:idx val="0"/>
            <c:bubble3D val="0"/>
            <c:spPr>
              <a:solidFill>
                <a:srgbClr val="7030A0"/>
              </a:solidFill>
              <a:ln>
                <a:noFill/>
              </a:ln>
              <a:effectLst/>
            </c:spPr>
            <c:extLst>
              <c:ext xmlns:c16="http://schemas.microsoft.com/office/drawing/2014/chart" uri="{C3380CC4-5D6E-409C-BE32-E72D297353CC}">
                <c16:uniqueId val="{00000001-E0E6-43AA-BBD6-7EFA18B03419}"/>
              </c:ext>
            </c:extLst>
          </c:dPt>
          <c:dPt>
            <c:idx val="1"/>
            <c:bubble3D val="0"/>
            <c:spPr>
              <a:solidFill>
                <a:srgbClr val="D692D6"/>
              </a:solidFill>
              <a:ln>
                <a:noFill/>
              </a:ln>
              <a:effectLst/>
            </c:spPr>
            <c:extLst>
              <c:ext xmlns:c16="http://schemas.microsoft.com/office/drawing/2014/chart" uri="{C3380CC4-5D6E-409C-BE32-E72D297353CC}">
                <c16:uniqueId val="{00000003-E0E6-43AA-BBD6-7EFA18B03419}"/>
              </c:ext>
            </c:extLst>
          </c:dPt>
          <c:dLbls>
            <c:dLbl>
              <c:idx val="0"/>
              <c:layout>
                <c:manualLayout>
                  <c:x val="-0.13107775590551188"/>
                  <c:y val="-1.46559247231986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E6-43AA-BBD6-7EFA18B03419}"/>
                </c:ext>
              </c:extLst>
            </c:dLbl>
            <c:dLbl>
              <c:idx val="1"/>
              <c:layout>
                <c:manualLayout>
                  <c:x val="0.1528506853310003"/>
                  <c:y val="-1.733814212988920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E6-43AA-BBD6-7EFA18B0341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Analysis!$B$146:$B$147</c:f>
              <c:strCache>
                <c:ptCount val="2"/>
                <c:pt idx="0">
                  <c:v>Boys</c:v>
                </c:pt>
                <c:pt idx="1">
                  <c:v>Girls</c:v>
                </c:pt>
              </c:strCache>
            </c:strRef>
          </c:cat>
          <c:val>
            <c:numRef>
              <c:f>Analysis!$C$146:$C$147</c:f>
              <c:numCache>
                <c:formatCode>General</c:formatCode>
                <c:ptCount val="2"/>
                <c:pt idx="0">
                  <c:v>746</c:v>
                </c:pt>
                <c:pt idx="1">
                  <c:v>982</c:v>
                </c:pt>
              </c:numCache>
            </c:numRef>
          </c:val>
          <c:extLst>
            <c:ext xmlns:c16="http://schemas.microsoft.com/office/drawing/2014/chart" uri="{C3380CC4-5D6E-409C-BE32-E72D297353CC}">
              <c16:uniqueId val="{00000004-E0E6-43AA-BBD6-7EFA18B0341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School Drainage in non-IDP sites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rgbClr val="E4B6E4"/>
              </a:solidFill>
              <a:ln>
                <a:noFill/>
              </a:ln>
              <a:effectLst/>
            </c:spPr>
            <c:extLst>
              <c:ext xmlns:c16="http://schemas.microsoft.com/office/drawing/2014/chart" uri="{C3380CC4-5D6E-409C-BE32-E72D297353CC}">
                <c16:uniqueId val="{00000001-02FC-4043-A315-7868F78EBF5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2FC-4043-A315-7868F78EBF5A}"/>
              </c:ext>
            </c:extLst>
          </c:dPt>
          <c:dPt>
            <c:idx val="2"/>
            <c:bubble3D val="0"/>
            <c:spPr>
              <a:solidFill>
                <a:schemeClr val="accent2">
                  <a:lumMod val="75000"/>
                </a:schemeClr>
              </a:solidFill>
              <a:ln>
                <a:noFill/>
              </a:ln>
              <a:effectLst/>
            </c:spPr>
            <c:extLst>
              <c:ext xmlns:c16="http://schemas.microsoft.com/office/drawing/2014/chart" uri="{C3380CC4-5D6E-409C-BE32-E72D297353CC}">
                <c16:uniqueId val="{00000005-02FC-4043-A315-7868F78EBF5A}"/>
              </c:ext>
            </c:extLst>
          </c:dPt>
          <c:dPt>
            <c:idx val="3"/>
            <c:bubble3D val="0"/>
            <c:spPr>
              <a:solidFill>
                <a:schemeClr val="accent2">
                  <a:lumMod val="50000"/>
                </a:schemeClr>
              </a:solidFill>
              <a:ln>
                <a:noFill/>
              </a:ln>
              <a:effectLst/>
            </c:spPr>
            <c:extLst>
              <c:ext xmlns:c16="http://schemas.microsoft.com/office/drawing/2014/chart" uri="{C3380CC4-5D6E-409C-BE32-E72D297353CC}">
                <c16:uniqueId val="{00000007-02FC-4043-A315-7868F78EBF5A}"/>
              </c:ext>
            </c:extLst>
          </c:dPt>
          <c:dPt>
            <c:idx val="4"/>
            <c:bubble3D val="0"/>
            <c:spPr>
              <a:solidFill>
                <a:srgbClr val="7030A0"/>
              </a:solidFill>
              <a:ln>
                <a:noFill/>
              </a:ln>
              <a:effectLst/>
            </c:spPr>
            <c:extLst>
              <c:ext xmlns:c16="http://schemas.microsoft.com/office/drawing/2014/chart" uri="{C3380CC4-5D6E-409C-BE32-E72D297353CC}">
                <c16:uniqueId val="{00000009-02FC-4043-A315-7868F78EBF5A}"/>
              </c:ext>
            </c:extLst>
          </c:dPt>
          <c:dLbls>
            <c:dLbl>
              <c:idx val="0"/>
              <c:layout>
                <c:manualLayout>
                  <c:x val="0.12335148731408571"/>
                  <c:y val="-3.64114902303878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FC-4043-A315-7868F78EBF5A}"/>
                </c:ext>
              </c:extLst>
            </c:dLbl>
            <c:dLbl>
              <c:idx val="1"/>
              <c:layout>
                <c:manualLayout>
                  <c:x val="0.13564960629921249"/>
                  <c:y val="-7.860746573345006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FC-4043-A315-7868F78EBF5A}"/>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FC-4043-A315-7868F78EBF5A}"/>
                </c:ext>
              </c:extLst>
            </c:dLbl>
            <c:dLbl>
              <c:idx val="3"/>
              <c:layout>
                <c:manualLayout>
                  <c:x val="-6.3331022893477057E-2"/>
                  <c:y val="-0.1390583252417843"/>
                </c:manualLayout>
              </c:layout>
              <c:tx>
                <c:rich>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fld id="{681C728E-7085-4BDE-8881-35137157971A}" type="PERCENTAGE">
                      <a:rPr lang="en-US" baseline="0">
                        <a:solidFill>
                          <a:schemeClr val="bg1"/>
                        </a:solidFill>
                      </a:rPr>
                      <a:pPr>
                        <a:defRPr sz="1200">
                          <a:solidFill>
                            <a:schemeClr val="bg1"/>
                          </a:solidFill>
                        </a:defRPr>
                      </a:pPr>
                      <a:t>[PERCENTAGE]</a:t>
                    </a:fld>
                    <a:endParaRPr lang="en-US"/>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8.2555537498788814E-2"/>
                      <c:h val="0.1980698659574669"/>
                    </c:manualLayout>
                  </c15:layout>
                  <c15:dlblFieldTable/>
                  <c15:showDataLabelsRange val="0"/>
                </c:ext>
                <c:ext xmlns:c16="http://schemas.microsoft.com/office/drawing/2014/chart" uri="{C3380CC4-5D6E-409C-BE32-E72D297353CC}">
                  <c16:uniqueId val="{00000007-02FC-4043-A315-7868F78EBF5A}"/>
                </c:ext>
              </c:extLst>
            </c:dLbl>
            <c:dLbl>
              <c:idx val="4"/>
              <c:layout>
                <c:manualLayout>
                  <c:x val="-0.17315514585408009"/>
                  <c:y val="5.6164307952861023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r>
                      <a:rPr lang="en-US"/>
                      <a:t>Village With School</a:t>
                    </a:r>
                    <a:r>
                      <a:rPr lang="en-US" baseline="0"/>
                      <a:t>
</a:t>
                    </a:r>
                    <a:fld id="{0E71715D-DE55-4321-B78F-549DC05D3BE8}" type="PERCENTAGE">
                      <a:rPr lang="en-US" baseline="0"/>
                      <a:pPr>
                        <a:defRPr sz="1200">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02FC-4043-A315-7868F78EBF5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Analysis!$I$92:$L$92</c:f>
              <c:strCache>
                <c:ptCount val="4"/>
                <c:pt idx="0">
                  <c:v> Village With No School </c:v>
                </c:pt>
                <c:pt idx="1">
                  <c:v> No drainage in school compound </c:v>
                </c:pt>
                <c:pt idx="2">
                  <c:v> Drainage in school compound </c:v>
                </c:pt>
                <c:pt idx="3">
                  <c:v> NA </c:v>
                </c:pt>
              </c:strCache>
            </c:strRef>
          </c:cat>
          <c:val>
            <c:numRef>
              <c:f>Analysis!$I$93:$L$93</c:f>
              <c:numCache>
                <c:formatCode>_(* #,##0_);_(* \(#,##0\);_(* "-"??_);_(@_)</c:formatCode>
                <c:ptCount val="4"/>
                <c:pt idx="0">
                  <c:v>150</c:v>
                </c:pt>
                <c:pt idx="1">
                  <c:v>79</c:v>
                </c:pt>
                <c:pt idx="2">
                  <c:v>27</c:v>
                </c:pt>
                <c:pt idx="3">
                  <c:v>15</c:v>
                </c:pt>
              </c:numCache>
            </c:numRef>
          </c:val>
          <c:extLst>
            <c:ext xmlns:c16="http://schemas.microsoft.com/office/drawing/2014/chart" uri="{C3380CC4-5D6E-409C-BE32-E72D297353CC}">
              <c16:uniqueId val="{0000000A-02FC-4043-A315-7868F78EBF5A}"/>
            </c:ext>
          </c:extLst>
        </c:ser>
        <c:dLbls>
          <c:showLegendKey val="0"/>
          <c:showVal val="0"/>
          <c:showCatName val="0"/>
          <c:showSerName val="0"/>
          <c:showPercent val="0"/>
          <c:showBubbleSize val="0"/>
          <c:showLeaderLines val="0"/>
        </c:dLbls>
        <c:gapWidth val="100"/>
        <c:splitType val="cust"/>
        <c:custSplit>
          <c:secondPiePt val="1"/>
          <c:secondPiePt val="2"/>
          <c:secondPiePt val="3"/>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people who</a:t>
            </a:r>
            <a:r>
              <a:rPr lang="en-US" baseline="0"/>
              <a:t> received appropriate hygiene messages </a:t>
            </a:r>
          </a:p>
          <a:p>
            <a:pPr>
              <a:defRPr/>
            </a:pPr>
            <a:r>
              <a:rPr lang="en-US" baseline="0"/>
              <a:t>in non-IDP sites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8938-43B3-8616-2332529B983E}"/>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8938-43B3-8616-2332529B983E}"/>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8938-43B3-8616-2332529B983E}"/>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8938-43B3-8616-2332529B983E}"/>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8938-43B3-8616-2332529B983E}"/>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8938-43B3-8616-2332529B983E}"/>
              </c:ext>
            </c:extLst>
          </c:dPt>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938-43B3-8616-2332529B983E}"/>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8938-43B3-8616-2332529B983E}"/>
                </c:ext>
              </c:extLst>
            </c:dLbl>
            <c:dLbl>
              <c:idx val="3"/>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7-8938-43B3-8616-2332529B983E}"/>
                </c:ext>
              </c:extLst>
            </c:dLbl>
            <c:dLbl>
              <c:idx val="4"/>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9-8938-43B3-8616-2332529B983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Analysis!$E$132:$I$132</c:f>
              <c:strCache>
                <c:ptCount val="5"/>
                <c:pt idx="0">
                  <c:v>No Reached</c:v>
                </c:pt>
                <c:pt idx="1">
                  <c:v>Men</c:v>
                </c:pt>
                <c:pt idx="2">
                  <c:v>Women</c:v>
                </c:pt>
                <c:pt idx="3">
                  <c:v>Boys</c:v>
                </c:pt>
                <c:pt idx="4">
                  <c:v>Girls</c:v>
                </c:pt>
              </c:strCache>
            </c:strRef>
          </c:cat>
          <c:val>
            <c:numRef>
              <c:f>Analysis!$E$133:$I$133</c:f>
              <c:numCache>
                <c:formatCode>General</c:formatCode>
                <c:ptCount val="5"/>
                <c:pt idx="0">
                  <c:v>390841</c:v>
                </c:pt>
                <c:pt idx="1">
                  <c:v>3621</c:v>
                </c:pt>
                <c:pt idx="2">
                  <c:v>7684</c:v>
                </c:pt>
                <c:pt idx="3">
                  <c:v>2029</c:v>
                </c:pt>
                <c:pt idx="4">
                  <c:v>2372</c:v>
                </c:pt>
              </c:numCache>
            </c:numRef>
          </c:val>
          <c:extLst>
            <c:ext xmlns:c16="http://schemas.microsoft.com/office/drawing/2014/chart" uri="{C3380CC4-5D6E-409C-BE32-E72D297353CC}">
              <c16:uniqueId val="{0000000C-8938-43B3-8616-2332529B983E}"/>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targeted women, men, boys and girls benefitting from timely/adequate/tailored personal hygiene items and receiving appropriate/ community tailored messages that enable health seeking behavior</a:t>
            </a:r>
          </a:p>
        </c:rich>
      </c:tx>
      <c:layout>
        <c:manualLayout>
          <c:xMode val="edge"/>
          <c:yMode val="edge"/>
          <c:x val="0.13180928042000772"/>
          <c:y val="4.7888133320563167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512356211607784"/>
          <c:y val="0.21587074342979853"/>
          <c:w val="0.80948758650145791"/>
          <c:h val="0.57773696848499989"/>
        </c:manualLayout>
      </c:layout>
      <c:barChart>
        <c:barDir val="bar"/>
        <c:grouping val="percentStacked"/>
        <c:varyColors val="0"/>
        <c:ser>
          <c:idx val="1"/>
          <c:order val="1"/>
          <c:tx>
            <c:strRef>
              <c:f>HRP!$D$61</c:f>
              <c:strCache>
                <c:ptCount val="1"/>
                <c:pt idx="0">
                  <c:v>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HRP!$B$62:$B$63</c:f>
              <c:strCache>
                <c:ptCount val="2"/>
                <c:pt idx="0">
                  <c:v> Central Rakhine </c:v>
                </c:pt>
                <c:pt idx="1">
                  <c:v> Northern Rakhine </c:v>
                </c:pt>
              </c:strCache>
            </c:strRef>
          </c:cat>
          <c:val>
            <c:numRef>
              <c:f>HRP!$D$62:$D$63</c:f>
              <c:numCache>
                <c:formatCode>_(* #,##0_);_(* \(#,##0\);_(* "-"??_);_(@_)</c:formatCode>
                <c:ptCount val="2"/>
                <c:pt idx="0">
                  <c:v>21257</c:v>
                </c:pt>
                <c:pt idx="1">
                  <c:v>108378</c:v>
                </c:pt>
              </c:numCache>
            </c:numRef>
          </c:val>
          <c:extLst>
            <c:ext xmlns:c16="http://schemas.microsoft.com/office/drawing/2014/chart" uri="{C3380CC4-5D6E-409C-BE32-E72D297353CC}">
              <c16:uniqueId val="{00000001-DB15-4E31-852A-C011D1892EB1}"/>
            </c:ext>
          </c:extLst>
        </c:ser>
        <c:ser>
          <c:idx val="2"/>
          <c:order val="2"/>
          <c:tx>
            <c:strRef>
              <c:f>HRP!$E$61</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HRP!$B$62:$B$63</c:f>
              <c:strCache>
                <c:ptCount val="2"/>
                <c:pt idx="0">
                  <c:v> Central Rakhine </c:v>
                </c:pt>
                <c:pt idx="1">
                  <c:v> Northern Rakhine </c:v>
                </c:pt>
              </c:strCache>
            </c:strRef>
          </c:cat>
          <c:val>
            <c:numRef>
              <c:f>HRP!$E$62:$E$63</c:f>
              <c:numCache>
                <c:formatCode>_(* #,##0_);_(* \(#,##0\);_(* "-"??_);_(@_)</c:formatCode>
                <c:ptCount val="2"/>
                <c:pt idx="0">
                  <c:v>233215</c:v>
                </c:pt>
                <c:pt idx="1">
                  <c:v>7686</c:v>
                </c:pt>
              </c:numCache>
            </c:numRef>
          </c:val>
          <c:extLst>
            <c:ext xmlns:c16="http://schemas.microsoft.com/office/drawing/2014/chart" uri="{C3380CC4-5D6E-409C-BE32-E72D297353CC}">
              <c16:uniqueId val="{00000002-DB15-4E31-852A-C011D1892EB1}"/>
            </c:ext>
          </c:extLst>
        </c:ser>
        <c:dLbls>
          <c:showLegendKey val="0"/>
          <c:showVal val="0"/>
          <c:showCatName val="0"/>
          <c:showSerName val="0"/>
          <c:showPercent val="0"/>
          <c:showBubbleSize val="0"/>
        </c:dLbls>
        <c:gapWidth val="150"/>
        <c:overlap val="100"/>
        <c:axId val="390218696"/>
        <c:axId val="390219088"/>
        <c:extLst>
          <c:ext xmlns:c15="http://schemas.microsoft.com/office/drawing/2012/chart" uri="{02D57815-91ED-43cb-92C2-25804820EDAC}">
            <c15:filteredBarSeries>
              <c15:ser>
                <c:idx val="0"/>
                <c:order val="0"/>
                <c:tx>
                  <c:strRef>
                    <c:extLst>
                      <c:ext uri="{02D57815-91ED-43cb-92C2-25804820EDAC}">
                        <c15:formulaRef>
                          <c15:sqref>HRP!$C$61</c15:sqref>
                        </c15:formulaRef>
                      </c:ext>
                    </c:extLst>
                    <c:strCache>
                      <c:ptCount val="1"/>
                      <c:pt idx="0">
                        <c:v>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c:ext uri="{02D57815-91ED-43cb-92C2-25804820EDAC}">
                        <c15:formulaRef>
                          <c15:sqref>HRP!$B$62:$B$63</c15:sqref>
                        </c15:formulaRef>
                      </c:ext>
                    </c:extLst>
                    <c:strCache>
                      <c:ptCount val="2"/>
                      <c:pt idx="0">
                        <c:v> Central Rakhine </c:v>
                      </c:pt>
                      <c:pt idx="1">
                        <c:v> Northern Rakhine </c:v>
                      </c:pt>
                    </c:strCache>
                  </c:strRef>
                </c:cat>
                <c:val>
                  <c:numRef>
                    <c:extLst>
                      <c:ext uri="{02D57815-91ED-43cb-92C2-25804820EDAC}">
                        <c15:formulaRef>
                          <c15:sqref>HRP!$C$62:$C$63</c15:sqref>
                        </c15:formulaRef>
                      </c:ext>
                    </c:extLst>
                    <c:numCache>
                      <c:formatCode>_(* #,##0_);_(* \(#,##0\);_(* "-"??_);_(@_)</c:formatCode>
                      <c:ptCount val="2"/>
                      <c:pt idx="0">
                        <c:v>254472</c:v>
                      </c:pt>
                      <c:pt idx="1">
                        <c:v>116064</c:v>
                      </c:pt>
                    </c:numCache>
                  </c:numRef>
                </c:val>
                <c:extLst>
                  <c:ext xmlns:c16="http://schemas.microsoft.com/office/drawing/2014/chart" uri="{C3380CC4-5D6E-409C-BE32-E72D297353CC}">
                    <c16:uniqueId val="{00000000-DB15-4E31-852A-C011D1892EB1}"/>
                  </c:ext>
                </c:extLst>
              </c15:ser>
            </c15:filteredBarSeries>
          </c:ext>
        </c:extLst>
      </c:barChart>
      <c:catAx>
        <c:axId val="39021869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9088"/>
        <c:crosses val="autoZero"/>
        <c:auto val="1"/>
        <c:lblAlgn val="ctr"/>
        <c:lblOffset val="100"/>
        <c:noMultiLvlLbl val="0"/>
      </c:catAx>
      <c:valAx>
        <c:axId val="39021908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0218696"/>
        <c:crosses val="autoZero"/>
        <c:crossBetween val="between"/>
      </c:valAx>
      <c:spPr>
        <a:noFill/>
        <a:ln>
          <a:noFill/>
        </a:ln>
        <a:effectLst/>
      </c:spPr>
    </c:plotArea>
    <c:legend>
      <c:legendPos val="b"/>
      <c:layout>
        <c:manualLayout>
          <c:xMode val="edge"/>
          <c:yMode val="edge"/>
          <c:x val="0.41884453703817848"/>
          <c:y val="0.89252574488794967"/>
          <c:w val="0.18993918158000264"/>
          <c:h val="0.101461749099544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Funding Splits INGO, LNGO</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0.91321082705598466</c:v>
              </c:pt>
            </c:numLit>
          </c:val>
          <c:extLst>
            <c:ext xmlns:c16="http://schemas.microsoft.com/office/drawing/2014/chart" uri="{C3380CC4-5D6E-409C-BE32-E72D297353CC}">
              <c16:uniqueId val="{00000000-85BF-436B-A063-C43D0C0492DB}"/>
            </c:ext>
          </c:extLst>
        </c:ser>
        <c:ser>
          <c:idx val="1"/>
          <c:order val="1"/>
          <c:tx>
            <c:v>LNGO</c:v>
          </c:tx>
          <c:spPr>
            <a:solidFill>
              <a:schemeClr val="bg1">
                <a:lumMod val="65000"/>
              </a:schemeClr>
            </a:solidFill>
            <a:ln>
              <a:noFill/>
            </a:ln>
            <a:effectLst/>
          </c:spPr>
          <c:invertIfNegative val="0"/>
          <c:dPt>
            <c:idx val="0"/>
            <c:invertIfNegative val="0"/>
            <c:bubble3D val="0"/>
            <c:spPr>
              <a:solidFill>
                <a:schemeClr val="bg1">
                  <a:lumMod val="65000"/>
                </a:schemeClr>
              </a:solidFill>
              <a:ln>
                <a:noFill/>
              </a:ln>
              <a:effectLst/>
            </c:spPr>
            <c:extLst>
              <c:ext xmlns:c16="http://schemas.microsoft.com/office/drawing/2014/chart" uri="{C3380CC4-5D6E-409C-BE32-E72D297353CC}">
                <c16:uniqueId val="{00000002-85BF-436B-A063-C43D0C0492DB}"/>
              </c:ext>
            </c:extLst>
          </c:dPt>
          <c:dLbls>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BF-436B-A063-C43D0C0492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6.2897639156402049E-2</c:v>
              </c:pt>
            </c:numLit>
          </c:val>
          <c:extLst>
            <c:ext xmlns:c16="http://schemas.microsoft.com/office/drawing/2014/chart" uri="{C3380CC4-5D6E-409C-BE32-E72D297353CC}">
              <c16:uniqueId val="{00000003-85BF-436B-A063-C43D0C0492DB}"/>
            </c:ext>
          </c:extLst>
        </c:ser>
        <c:ser>
          <c:idx val="2"/>
          <c:order val="2"/>
          <c:tx>
            <c:v>INGO/LNGO</c:v>
          </c:tx>
          <c:spPr>
            <a:solidFill>
              <a:schemeClr val="bg1">
                <a:lumMod val="85000"/>
              </a:schemeClr>
            </a:solidFill>
            <a:ln>
              <a:noFill/>
            </a:ln>
            <a:effectLst/>
          </c:spPr>
          <c:invertIfNegative val="0"/>
          <c:dPt>
            <c:idx val="0"/>
            <c:invertIfNegative val="0"/>
            <c:bubble3D val="0"/>
            <c:spPr>
              <a:solidFill>
                <a:schemeClr val="bg1">
                  <a:lumMod val="85000"/>
                </a:schemeClr>
              </a:solidFill>
              <a:ln>
                <a:noFill/>
              </a:ln>
              <a:effectLst/>
            </c:spPr>
            <c:extLst>
              <c:ext xmlns:c16="http://schemas.microsoft.com/office/drawing/2014/chart" uri="{C3380CC4-5D6E-409C-BE32-E72D297353CC}">
                <c16:uniqueId val="{00000005-85BF-436B-A063-C43D0C0492DB}"/>
              </c:ext>
            </c:extLst>
          </c:dPt>
          <c:dLbls>
            <c:dLbl>
              <c:idx val="0"/>
              <c:layout>
                <c:manualLayout>
                  <c:x val="3.4444445448948542E-2"/>
                  <c:y val="-6.016267719009824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BF-436B-A063-C43D0C0492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2.3891533787613311E-2</c:v>
              </c:pt>
            </c:numLit>
          </c:val>
          <c:extLst>
            <c:ext xmlns:c16="http://schemas.microsoft.com/office/drawing/2014/chart" uri="{C3380CC4-5D6E-409C-BE32-E72D297353CC}">
              <c16:uniqueId val="{00000006-85BF-436B-A063-C43D0C0492DB}"/>
            </c:ext>
          </c:extLst>
        </c:ser>
        <c:dLbls>
          <c:showLegendKey val="0"/>
          <c:showVal val="0"/>
          <c:showCatName val="0"/>
          <c:showSerName val="0"/>
          <c:showPercent val="0"/>
          <c:showBubbleSize val="0"/>
        </c:dLbls>
        <c:gapWidth val="1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Funding Received/Gap as of 2019-Q4(US$)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[6]National!$D$3</c:f>
              <c:strCache>
                <c:ptCount val="1"/>
                <c:pt idx="0">
                  <c:v>Cumulative Funding Received for 2019</c:v>
                </c:pt>
              </c:strCache>
            </c:strRef>
          </c:tx>
          <c:spPr>
            <a:solidFill>
              <a:schemeClr val="bg1">
                <a:lumMod val="50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[6]National!$B$4:$B$6</c15:sqref>
                  </c15:fullRef>
                </c:ext>
              </c:extLst>
              <c:f>[6]National!$B$5</c:f>
              <c:strCache>
                <c:ptCount val="1"/>
                <c:pt idx="0">
                  <c:v>Rakhine</c:v>
                </c:pt>
              </c:strCache>
            </c:strRef>
          </c:cat>
          <c:val>
            <c:numRef>
              <c:extLst>
                <c:ext xmlns:c15="http://schemas.microsoft.com/office/drawing/2012/chart" uri="{02D57815-91ED-43cb-92C2-25804820EDAC}">
                  <c15:fullRef>
                    <c15:sqref>[6]National!$D$4:$D$6</c15:sqref>
                  </c15:fullRef>
                </c:ext>
              </c:extLst>
              <c:f>[6]National!$D$5</c:f>
              <c:numCache>
                <c:formatCode>General</c:formatCode>
                <c:ptCount val="1"/>
                <c:pt idx="0">
                  <c:v>10198493.822703928</c:v>
                </c:pt>
              </c:numCache>
            </c:numRef>
          </c:val>
          <c:extLst xmlns:c15="http://schemas.microsoft.com/office/drawing/2012/chart">
            <c:ext xmlns:c16="http://schemas.microsoft.com/office/drawing/2014/chart" uri="{C3380CC4-5D6E-409C-BE32-E72D297353CC}">
              <c16:uniqueId val="{00000000-9082-4380-9E10-8ABE4345AA9B}"/>
            </c:ext>
          </c:extLst>
        </c:ser>
        <c:ser>
          <c:idx val="1"/>
          <c:order val="1"/>
          <c:tx>
            <c:strRef>
              <c:f>[6]National!$E$3</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[6]National!$B$4:$B$6</c15:sqref>
                  </c15:fullRef>
                </c:ext>
              </c:extLst>
              <c:f>[6]National!$B$5</c:f>
              <c:strCache>
                <c:ptCount val="1"/>
                <c:pt idx="0">
                  <c:v>Rakhine</c:v>
                </c:pt>
              </c:strCache>
            </c:strRef>
          </c:cat>
          <c:val>
            <c:numRef>
              <c:extLst>
                <c:ext xmlns:c15="http://schemas.microsoft.com/office/drawing/2012/chart" uri="{02D57815-91ED-43cb-92C2-25804820EDAC}">
                  <c15:fullRef>
                    <c15:sqref>[6]National!$E$4:$E$6</c15:sqref>
                  </c15:fullRef>
                </c:ext>
              </c:extLst>
              <c:f>[6]National!$E$5</c:f>
              <c:numCache>
                <c:formatCode>General</c:formatCode>
                <c:ptCount val="1"/>
                <c:pt idx="0">
                  <c:v>9501506.1772960722</c:v>
                </c:pt>
              </c:numCache>
            </c:numRef>
          </c:val>
          <c:extLst>
            <c:ext xmlns:c16="http://schemas.microsoft.com/office/drawing/2014/chart" uri="{C3380CC4-5D6E-409C-BE32-E72D297353CC}">
              <c16:uniqueId val="{00000001-9082-4380-9E10-8ABE4345AA9B}"/>
            </c:ext>
          </c:extLst>
        </c:ser>
        <c:dLbls>
          <c:dLblPos val="ctr"/>
          <c:showLegendKey val="0"/>
          <c:showVal val="1"/>
          <c:showCatName val="0"/>
          <c:showSerName val="0"/>
          <c:showPercent val="0"/>
          <c:showBubbleSize val="0"/>
        </c:dLbls>
        <c:gapWidth val="150"/>
        <c:overlap val="100"/>
        <c:axId val="364368616"/>
        <c:axId val="364375672"/>
        <c:extLst/>
      </c:barChart>
      <c:catAx>
        <c:axId val="36436861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75672"/>
        <c:crosses val="autoZero"/>
        <c:auto val="1"/>
        <c:lblAlgn val="ctr"/>
        <c:lblOffset val="100"/>
        <c:noMultiLvlLbl val="0"/>
      </c:catAx>
      <c:valAx>
        <c:axId val="3643756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8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Total Displaced population to date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51978</c:v>
              </c:pt>
            </c:numLit>
          </c:val>
          <c:extLst>
            <c:ext xmlns:c16="http://schemas.microsoft.com/office/drawing/2014/chart" uri="{C3380CC4-5D6E-409C-BE32-E72D297353CC}">
              <c16:uniqueId val="{00000000-2B53-4B37-B184-9D78C76D094C}"/>
            </c:ext>
          </c:extLst>
        </c:ser>
        <c:dLbls>
          <c:showLegendKey val="0"/>
          <c:showVal val="0"/>
          <c:showCatName val="0"/>
          <c:showSerName val="0"/>
          <c:showPercent val="0"/>
          <c:showBubbleSize val="0"/>
        </c:dLbls>
        <c:gapWidth val="100"/>
        <c:axId val="129988303"/>
        <c:axId val="121249343"/>
      </c:barChart>
      <c:catAx>
        <c:axId val="129988303"/>
        <c:scaling>
          <c:orientation val="minMax"/>
        </c:scaling>
        <c:delete val="1"/>
        <c:axPos val="l"/>
        <c:numFmt formatCode="General" sourceLinked="1"/>
        <c:majorTickMark val="none"/>
        <c:minorTickMark val="none"/>
        <c:tickLblPos val="nextTo"/>
        <c:crossAx val="121249343"/>
        <c:crosses val="autoZero"/>
        <c:auto val="1"/>
        <c:lblAlgn val="ctr"/>
        <c:lblOffset val="100"/>
        <c:noMultiLvlLbl val="0"/>
      </c:catAx>
      <c:valAx>
        <c:axId val="121249343"/>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99883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displaced sites/villages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v>Total</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174</c:v>
              </c:pt>
            </c:numLit>
          </c:val>
          <c:extLst>
            <c:ext xmlns:c16="http://schemas.microsoft.com/office/drawing/2014/chart" uri="{C3380CC4-5D6E-409C-BE32-E72D297353CC}">
              <c16:uniqueId val="{00000000-CA6E-4DCE-8E50-9F653F197B30}"/>
            </c:ext>
          </c:extLst>
        </c:ser>
        <c:dLbls>
          <c:showLegendKey val="0"/>
          <c:showVal val="0"/>
          <c:showCatName val="0"/>
          <c:showSerName val="0"/>
          <c:showPercent val="0"/>
          <c:showBubbleSize val="0"/>
        </c:dLbls>
        <c:gapWidth val="100"/>
        <c:axId val="129987471"/>
        <c:axId val="228367903"/>
      </c:barChart>
      <c:catAx>
        <c:axId val="129987471"/>
        <c:scaling>
          <c:orientation val="minMax"/>
        </c:scaling>
        <c:delete val="1"/>
        <c:axPos val="l"/>
        <c:numFmt formatCode="General" sourceLinked="1"/>
        <c:majorTickMark val="none"/>
        <c:minorTickMark val="none"/>
        <c:tickLblPos val="nextTo"/>
        <c:crossAx val="228367903"/>
        <c:crosses val="autoZero"/>
        <c:auto val="1"/>
        <c:lblAlgn val="ctr"/>
        <c:lblOffset val="100"/>
        <c:noMultiLvlLbl val="0"/>
      </c:catAx>
      <c:valAx>
        <c:axId val="228367903"/>
        <c:scaling>
          <c:orientation val="minMax"/>
          <c:max val="200"/>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9987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Accessed to displaced sites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pivotFmt>
      <c:pivotFmt>
        <c:idx val="4"/>
        <c:spPr>
          <a:solidFill>
            <a:schemeClr val="accent6">
              <a:lumMod val="60000"/>
              <a:lumOff val="40000"/>
            </a:schemeClr>
          </a:solidFill>
          <a:ln>
            <a:noFill/>
          </a:ln>
          <a:effectLst/>
        </c:spP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6">
              <a:lumMod val="60000"/>
              <a:lumOff val="40000"/>
            </a:schemeClr>
          </a:solidFill>
          <a:ln>
            <a:noFill/>
          </a:ln>
          <a:effectLst/>
        </c:spPr>
      </c:pivotFmt>
      <c:pivotFmt>
        <c:idx val="7"/>
        <c:spPr>
          <a:solidFill>
            <a:schemeClr val="accent4">
              <a:lumMod val="75000"/>
            </a:schemeClr>
          </a:solidFill>
          <a:ln>
            <a:noFill/>
          </a:ln>
          <a:effectLst/>
        </c:spP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6">
              <a:lumMod val="60000"/>
              <a:lumOff val="40000"/>
            </a:schemeClr>
          </a:solidFill>
          <a:ln>
            <a:noFill/>
          </a:ln>
          <a:effectLst/>
        </c:spPr>
      </c:pivotFmt>
      <c:pivotFmt>
        <c:idx val="10"/>
        <c:spPr>
          <a:solidFill>
            <a:schemeClr val="accent4">
              <a:lumMod val="75000"/>
            </a:schemeClr>
          </a:solidFill>
          <a:ln>
            <a:noFill/>
          </a:ln>
          <a:effectLst/>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accent6">
              <a:lumMod val="60000"/>
              <a:lumOff val="40000"/>
            </a:schemeClr>
          </a:solidFill>
          <a:ln>
            <a:noFill/>
          </a:ln>
          <a:effectLst/>
        </c:spPr>
      </c:pivotFmt>
      <c:pivotFmt>
        <c:idx val="13"/>
        <c:spPr>
          <a:solidFill>
            <a:schemeClr val="accent4">
              <a:lumMod val="75000"/>
            </a:schemeClr>
          </a:solidFill>
          <a:ln>
            <a:noFill/>
          </a:ln>
          <a:effectLst/>
        </c:spPr>
      </c:pivotFmt>
    </c:pivotFmts>
    <c:plotArea>
      <c:layout>
        <c:manualLayout>
          <c:layoutTarget val="inner"/>
          <c:xMode val="edge"/>
          <c:yMode val="edge"/>
          <c:x val="0.30998950131233594"/>
          <c:y val="0.23584817282455078"/>
          <c:w val="0.42446544181977253"/>
          <c:h val="0.58772138098122351"/>
        </c:manualLayout>
      </c:layout>
      <c:pieChart>
        <c:varyColors val="1"/>
        <c:ser>
          <c:idx val="0"/>
          <c:order val="0"/>
          <c:tx>
            <c:v>Total</c:v>
          </c:tx>
          <c:dPt>
            <c:idx val="0"/>
            <c:bubble3D val="0"/>
            <c:spPr>
              <a:solidFill>
                <a:schemeClr val="accent6">
                  <a:lumMod val="60000"/>
                  <a:lumOff val="40000"/>
                </a:schemeClr>
              </a:solidFill>
              <a:ln>
                <a:noFill/>
              </a:ln>
              <a:effectLst/>
            </c:spPr>
            <c:extLst>
              <c:ext xmlns:c16="http://schemas.microsoft.com/office/drawing/2014/chart" uri="{C3380CC4-5D6E-409C-BE32-E72D297353CC}">
                <c16:uniqueId val="{00000001-DBEE-42AE-B164-DBC914E3592B}"/>
              </c:ext>
            </c:extLst>
          </c:dPt>
          <c:dPt>
            <c:idx val="1"/>
            <c:bubble3D val="0"/>
            <c:spPr>
              <a:solidFill>
                <a:schemeClr val="accent4">
                  <a:lumMod val="75000"/>
                </a:schemeClr>
              </a:solidFill>
              <a:ln>
                <a:noFill/>
              </a:ln>
              <a:effectLst/>
            </c:spPr>
            <c:extLst>
              <c:ext xmlns:c16="http://schemas.microsoft.com/office/drawing/2014/chart" uri="{C3380CC4-5D6E-409C-BE32-E72D297353CC}">
                <c16:uniqueId val="{00000003-DBEE-42AE-B164-DBC914E3592B}"/>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2"/>
              <c:pt idx="0">
                <c:v>Yes (no restricted access)</c:v>
              </c:pt>
              <c:pt idx="1">
                <c:v>No Access</c:v>
              </c:pt>
            </c:strLit>
          </c:cat>
          <c:val>
            <c:numLit>
              <c:formatCode>General</c:formatCode>
              <c:ptCount val="2"/>
              <c:pt idx="0">
                <c:v>76</c:v>
              </c:pt>
              <c:pt idx="1">
                <c:v>98</c:v>
              </c:pt>
            </c:numLit>
          </c:val>
          <c:extLst>
            <c:ext xmlns:c16="http://schemas.microsoft.com/office/drawing/2014/chart" uri="{C3380CC4-5D6E-409C-BE32-E72D297353CC}">
              <c16:uniqueId val="{00000004-DBEE-42AE-B164-DBC914E3592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a:t>Emergency Latrine</a:t>
            </a:r>
          </a:p>
          <a:p>
            <a:pPr>
              <a:defRPr sz="1400"/>
            </a:pPr>
            <a:r>
              <a:rPr lang="en-US"/>
              <a:t> (as of 24th January)</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1435130224106604"/>
          <c:y val="0.22568890670279568"/>
          <c:w val="0.6851617201695942"/>
          <c:h val="0.70359657190667313"/>
        </c:manualLayout>
      </c:layout>
      <c:pieChart>
        <c:varyColors val="1"/>
        <c:ser>
          <c:idx val="0"/>
          <c:order val="0"/>
          <c:tx>
            <c:strRef>
              <c:f>'[7]back end'!$A$71</c:f>
              <c:strCache>
                <c:ptCount val="1"/>
                <c:pt idx="0">
                  <c:v>Emergency Latrine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4ADE-4836-8F77-AD38312513E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4ADE-4836-8F77-AD38312513E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4ADE-4836-8F77-AD38312513E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'[7]back end'!$B$70:$C$70</c:f>
              <c:strCache>
                <c:ptCount val="2"/>
                <c:pt idx="0">
                  <c:v>Coverage</c:v>
                </c:pt>
                <c:pt idx="1">
                  <c:v>Gap</c:v>
                </c:pt>
              </c:strCache>
            </c:strRef>
          </c:cat>
          <c:val>
            <c:numRef>
              <c:f>'[7]back end'!$B$71:$C$71</c:f>
              <c:numCache>
                <c:formatCode>0%</c:formatCode>
                <c:ptCount val="2"/>
                <c:pt idx="0">
                  <c:v>0.29831851937358111</c:v>
                </c:pt>
                <c:pt idx="1">
                  <c:v>0.70168148062641889</c:v>
                </c:pt>
              </c:numCache>
            </c:numRef>
          </c:val>
          <c:extLst>
            <c:ext xmlns:c16="http://schemas.microsoft.com/office/drawing/2014/chart" uri="{C3380CC4-5D6E-409C-BE32-E72D297353CC}">
              <c16:uniqueId val="{00000004-4ADE-4836-8F77-AD38312513EA}"/>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1"/>
                <c:order val="1"/>
                <c:tx>
                  <c:strRef>
                    <c:extLst>
                      <c:ext uri="{02D57815-91ED-43cb-92C2-25804820EDAC}">
                        <c15:formulaRef>
                          <c15:sqref>'[7]back end'!$A$68</c15:sqref>
                        </c15:formulaRef>
                      </c:ext>
                    </c:extLst>
                    <c:strCache>
                      <c:ptCount val="1"/>
                      <c:pt idx="0">
                        <c:v>Hygiene item</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6-4ADE-4836-8F77-AD38312513EA}"/>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c:ext xmlns:c16="http://schemas.microsoft.com/office/drawing/2014/chart" uri="{C3380CC4-5D6E-409C-BE32-E72D297353CC}">
                      <c16:uniqueId val="{00000008-4ADE-4836-8F77-AD38312513EA}"/>
                    </c:ext>
                  </c:extLst>
                </c:dPt>
                <c:cat>
                  <c:strRef>
                    <c:extLst>
                      <c:ext uri="{02D57815-91ED-43cb-92C2-25804820EDAC}">
                        <c15:formulaRef>
                          <c15:sqref>'[7]back end'!$B$70:$C$70</c15:sqref>
                        </c15:formulaRef>
                      </c:ext>
                    </c:extLst>
                    <c:strCache>
                      <c:ptCount val="2"/>
                      <c:pt idx="0">
                        <c:v>Coverage</c:v>
                      </c:pt>
                      <c:pt idx="1">
                        <c:v>Gap</c:v>
                      </c:pt>
                    </c:strCache>
                  </c:strRef>
                </c:cat>
                <c:val>
                  <c:numRef>
                    <c:extLst>
                      <c:ext uri="{02D57815-91ED-43cb-92C2-25804820EDAC}">
                        <c15:formulaRef>
                          <c15:sqref>'[7]back end'!$B$68:$C$68</c15:sqref>
                        </c15:formulaRef>
                      </c:ext>
                    </c:extLst>
                    <c:numCache>
                      <c:formatCode>0%</c:formatCode>
                      <c:ptCount val="2"/>
                      <c:pt idx="0">
                        <c:v>0.34481896186848282</c:v>
                      </c:pt>
                      <c:pt idx="1">
                        <c:v>0.65518103813151718</c:v>
                      </c:pt>
                    </c:numCache>
                  </c:numRef>
                </c:val>
                <c:extLst>
                  <c:ext xmlns:c16="http://schemas.microsoft.com/office/drawing/2014/chart" uri="{C3380CC4-5D6E-409C-BE32-E72D297353CC}">
                    <c16:uniqueId val="{00000009-4ADE-4836-8F77-AD38312513EA}"/>
                  </c:ext>
                </c:extLst>
              </c15:ser>
            </c15:filteredPieSeries>
          </c:ext>
        </c:extLst>
      </c:pieChart>
      <c:spPr>
        <a:noFill/>
        <a:ln>
          <a:noFill/>
        </a:ln>
        <a:effectLst/>
      </c:spPr>
    </c:plotArea>
    <c:legend>
      <c:legendPos val="r"/>
      <c:layout>
        <c:manualLayout>
          <c:xMode val="edge"/>
          <c:yMode val="edge"/>
          <c:x val="0.73130738946093277"/>
          <c:y val="0.73267646245274631"/>
          <c:w val="0.23233465409982917"/>
          <c:h val="0.1984214372419195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a:t>Hygiene item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614708503965432"/>
          <c:y val="0.17582769826464736"/>
          <c:w val="0.55366884730563881"/>
          <c:h val="0.75457799079916643"/>
        </c:manualLayout>
      </c:layout>
      <c:pieChart>
        <c:varyColors val="1"/>
        <c:ser>
          <c:idx val="0"/>
          <c:order val="0"/>
          <c:tx>
            <c:strRef>
              <c:f>'[7]back end'!$A$68</c:f>
              <c:strCache>
                <c:ptCount val="1"/>
                <c:pt idx="0">
                  <c:v>Hygiene item</c:v>
                </c:pt>
              </c:strCache>
            </c:strRef>
          </c:tx>
          <c:dPt>
            <c:idx val="0"/>
            <c:bubble3D val="0"/>
            <c:spPr>
              <a:solidFill>
                <a:schemeClr val="accent6">
                  <a:lumMod val="75000"/>
                </a:schemeClr>
              </a:solidFill>
              <a:ln>
                <a:noFill/>
              </a:ln>
              <a:effectLst/>
            </c:spPr>
            <c:extLst xmlns:c15="http://schemas.microsoft.com/office/drawing/2012/chart">
              <c:ext xmlns:c16="http://schemas.microsoft.com/office/drawing/2014/chart" uri="{C3380CC4-5D6E-409C-BE32-E72D297353CC}">
                <c16:uniqueId val="{00000001-FDBD-469E-BC4A-796FDFC52E58}"/>
              </c:ext>
            </c:extLst>
          </c:dPt>
          <c:dPt>
            <c:idx val="1"/>
            <c:bubble3D val="0"/>
            <c:spPr>
              <a:solidFill>
                <a:schemeClr val="accent6">
                  <a:lumMod val="40000"/>
                  <a:lumOff val="60000"/>
                </a:schemeClr>
              </a:solidFill>
              <a:ln>
                <a:noFill/>
              </a:ln>
              <a:effectLst/>
            </c:spPr>
            <c:extLst xmlns:c15="http://schemas.microsoft.com/office/drawing/2012/chart">
              <c:ext xmlns:c16="http://schemas.microsoft.com/office/drawing/2014/chart" uri="{C3380CC4-5D6E-409C-BE32-E72D297353CC}">
                <c16:uniqueId val="{00000003-FDBD-469E-BC4A-796FDFC52E58}"/>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FDBD-469E-BC4A-796FDFC52E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c:ext xmlns:c15="http://schemas.microsoft.com/office/drawing/2012/chart" uri="{CE6537A1-D6FC-4f65-9D91-7224C49458BB}"/>
            </c:extLst>
          </c:dLbls>
          <c:cat>
            <c:strRef>
              <c:f>'[7]back end'!$B$67:$C$67</c:f>
              <c:strCache>
                <c:ptCount val="2"/>
                <c:pt idx="0">
                  <c:v>Coverage</c:v>
                </c:pt>
                <c:pt idx="1">
                  <c:v>Gap</c:v>
                </c:pt>
              </c:strCache>
            </c:strRef>
          </c:cat>
          <c:val>
            <c:numRef>
              <c:f>'[7]back end'!$B$68:$C$68</c:f>
              <c:numCache>
                <c:formatCode>0%</c:formatCode>
                <c:ptCount val="2"/>
                <c:pt idx="0">
                  <c:v>0.34481896186848282</c:v>
                </c:pt>
                <c:pt idx="1">
                  <c:v>0.65518103813151718</c:v>
                </c:pt>
              </c:numCache>
            </c:numRef>
          </c:val>
          <c:extLst xmlns:c15="http://schemas.microsoft.com/office/drawing/2012/chart">
            <c:ext xmlns:c16="http://schemas.microsoft.com/office/drawing/2014/chart" uri="{C3380CC4-5D6E-409C-BE32-E72D297353CC}">
              <c16:uniqueId val="{00000004-FDBD-469E-BC4A-796FDFC52E58}"/>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layout>
        <c:manualLayout>
          <c:xMode val="edge"/>
          <c:yMode val="edge"/>
          <c:x val="0.70569038241969895"/>
          <c:y val="0.74059135230086626"/>
          <c:w val="0.25920916026336166"/>
          <c:h val="0.2256488684744868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San.xlsx]By Camps!PivotTable1</c:name>
    <c:fmtId val="4"/>
  </c:pivotSource>
  <c:chart>
    <c:title>
      <c:tx>
        <c:strRef>
          <c:f>'By Camps'!$B$34</c:f>
          <c:strCache>
            <c:ptCount val="1"/>
            <c:pt idx="0">
              <c:v>2019_Q4</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Camps'!$B$34</c:f>
              <c:strCache>
                <c:ptCount val="347"/>
                <c:pt idx="0">
                  <c:v>Ah Htet Gar Pu</c:v>
                </c:pt>
                <c:pt idx="1">
                  <c:v>Ah Lel Chaung</c:v>
                </c:pt>
                <c:pt idx="2">
                  <c:v>Ah Lel Kyun</c:v>
                </c:pt>
                <c:pt idx="3">
                  <c:v>Ah Nauk Pyin</c:v>
                </c:pt>
                <c:pt idx="4">
                  <c:v>Ah Nauk San Pya Ward</c:v>
                </c:pt>
                <c:pt idx="5">
                  <c:v>Ah Nauk Ye Ku Lar</c:v>
                </c:pt>
                <c:pt idx="6">
                  <c:v>Ah Pauk Wa</c:v>
                </c:pt>
                <c:pt idx="7">
                  <c:v>Ah Pyin Done Chaung</c:v>
                </c:pt>
                <c:pt idx="8">
                  <c:v>Ah Twin Hnget Thay</c:v>
                </c:pt>
                <c:pt idx="9">
                  <c:v>Ann Thar</c:v>
                </c:pt>
                <c:pt idx="10">
                  <c:v>Ar Kya</c:v>
                </c:pt>
                <c:pt idx="11">
                  <c:v>Athay Kar La</c:v>
                </c:pt>
                <c:pt idx="12">
                  <c:v>Aung Min Ga Lar Ward</c:v>
                </c:pt>
                <c:pt idx="13">
                  <c:v>Aung Taing</c:v>
                </c:pt>
                <c:pt idx="14">
                  <c:v>Aung Tha Pyay</c:v>
                </c:pt>
                <c:pt idx="15">
                  <c:v>Aung Thar Yar</c:v>
                </c:pt>
                <c:pt idx="16">
                  <c:v>Aung Zay Ya</c:v>
                </c:pt>
                <c:pt idx="17">
                  <c:v>Bar Ri Zar</c:v>
                </c:pt>
                <c:pt idx="18">
                  <c:v>Baw Du Pha Village</c:v>
                </c:pt>
                <c:pt idx="19">
                  <c:v>Baw Li (Muslim)</c:v>
                </c:pt>
                <c:pt idx="20">
                  <c:v>Baw Li (Rakhine)</c:v>
                </c:pt>
                <c:pt idx="21">
                  <c:v>Beik Taung</c:v>
                </c:pt>
                <c:pt idx="22">
                  <c:v>Bu May Ohn Daw Chay</c:v>
                </c:pt>
                <c:pt idx="23">
                  <c:v>Bu Ywet Ma Nyoe</c:v>
                </c:pt>
                <c:pt idx="24">
                  <c:v>Chaik Taung</c:v>
                </c:pt>
                <c:pt idx="25">
                  <c:v>Chan Pyin</c:v>
                </c:pt>
                <c:pt idx="26">
                  <c:v>Chaung Du</c:v>
                </c:pt>
                <c:pt idx="27">
                  <c:v>Chaung Hpyar</c:v>
                </c:pt>
                <c:pt idx="28">
                  <c:v>Chaung New Min Gan</c:v>
                </c:pt>
                <c:pt idx="29">
                  <c:v>Chi Laing Hpin</c:v>
                </c:pt>
                <c:pt idx="30">
                  <c:v>Dar Paing Ywar Haung</c:v>
                </c:pt>
                <c:pt idx="31">
                  <c:v>Dar Paing Ywar Thit</c:v>
                </c:pt>
                <c:pt idx="32">
                  <c:v>Done Pyin (North)</c:v>
                </c:pt>
                <c:pt idx="33">
                  <c:v>Done Pyin (South)</c:v>
                </c:pt>
                <c:pt idx="34">
                  <c:v>Done Thar</c:v>
                </c:pt>
                <c:pt idx="35">
                  <c:v>Done Thein</c:v>
                </c:pt>
                <c:pt idx="36">
                  <c:v>Dway Cha</c:v>
                </c:pt>
                <c:pt idx="37">
                  <c:v>Gar Pu (Lower)</c:v>
                </c:pt>
                <c:pt idx="38">
                  <c:v>Goke Pi Htaunt</c:v>
                </c:pt>
                <c:pt idx="39">
                  <c:v>Gone Nar</c:v>
                </c:pt>
                <c:pt idx="40">
                  <c:v>Gwa Sone (Muslim)</c:v>
                </c:pt>
                <c:pt idx="41">
                  <c:v>Gwa Sone (Rakhine)</c:v>
                </c:pt>
                <c:pt idx="42">
                  <c:v>Gwa Sone Chin</c:v>
                </c:pt>
                <c:pt idx="43">
                  <c:v>Gyin Chaung</c:v>
                </c:pt>
                <c:pt idx="44">
                  <c:v>Har Ra Paing</c:v>
                </c:pt>
                <c:pt idx="45">
                  <c:v>Hla May Shwe</c:v>
                </c:pt>
                <c:pt idx="46">
                  <c:v>Hla Nyo Kan</c:v>
                </c:pt>
                <c:pt idx="47">
                  <c:v>HlaKhaing</c:v>
                </c:pt>
                <c:pt idx="48">
                  <c:v>Hpa Yar Pyin Thein Tan</c:v>
                </c:pt>
                <c:pt idx="49">
                  <c:v>Hpon Nyo Leik</c:v>
                </c:pt>
                <c:pt idx="50">
                  <c:v>Htan Shauk Khan</c:v>
                </c:pt>
                <c:pt idx="51">
                  <c:v>Hteik Wa Pyin</c:v>
                </c:pt>
                <c:pt idx="52">
                  <c:v>Inn Hpauk</c:v>
                </c:pt>
                <c:pt idx="53">
                  <c:v>Ka Doe Seik</c:v>
                </c:pt>
                <c:pt idx="54">
                  <c:v>Ka Nyin Taw</c:v>
                </c:pt>
                <c:pt idx="55">
                  <c:v>Ka Yin</c:v>
                </c:pt>
                <c:pt idx="56">
                  <c:v>KaLarChaung</c:v>
                </c:pt>
                <c:pt idx="57">
                  <c:v>Kan Hpay</c:v>
                </c:pt>
                <c:pt idx="58">
                  <c:v>Kan Pyin Ywa Haung</c:v>
                </c:pt>
                <c:pt idx="59">
                  <c:v>Kan Pyin Ywar Thit</c:v>
                </c:pt>
                <c:pt idx="60">
                  <c:v>Kan Sauk</c:v>
                </c:pt>
                <c:pt idx="61">
                  <c:v>Kan Thar Htwat Wa</c:v>
                </c:pt>
                <c:pt idx="62">
                  <c:v>Kan Thar Yar</c:v>
                </c:pt>
                <c:pt idx="63">
                  <c:v>Kar Hpi Chaung</c:v>
                </c:pt>
                <c:pt idx="64">
                  <c:v>Kha Tin Paik</c:v>
                </c:pt>
                <c:pt idx="65">
                  <c:v>Khaung Htoke</c:v>
                </c:pt>
                <c:pt idx="66">
                  <c:v>Kin Chaung</c:v>
                </c:pt>
                <c:pt idx="67">
                  <c:v>Kin Taung</c:v>
                </c:pt>
                <c:pt idx="68">
                  <c:v>Koe Saung (1) village</c:v>
                </c:pt>
                <c:pt idx="69">
                  <c:v>Ku La Thein</c:v>
                </c:pt>
                <c:pt idx="70">
                  <c:v>Ku Lar Te</c:v>
                </c:pt>
                <c:pt idx="71">
                  <c:v>Kyan Taik</c:v>
                </c:pt>
                <c:pt idx="72">
                  <c:v>Kyan Taw</c:v>
                </c:pt>
                <c:pt idx="73">
                  <c:v>Kyar Ma Thauk</c:v>
                </c:pt>
                <c:pt idx="74">
                  <c:v>Kyar Nyo Inn</c:v>
                </c:pt>
                <c:pt idx="75">
                  <c:v>Kyar Nyo Pyin (Muslim)</c:v>
                </c:pt>
                <c:pt idx="76">
                  <c:v>Kyauk Hlay Kar</c:v>
                </c:pt>
                <c:pt idx="77">
                  <c:v>Kyauk Kyat</c:v>
                </c:pt>
                <c:pt idx="78">
                  <c:v>Kyauk Se</c:v>
                </c:pt>
                <c:pt idx="79">
                  <c:v>Kyauk Tan Chay</c:v>
                </c:pt>
                <c:pt idx="80">
                  <c:v>Kyauk Tan Gyi</c:v>
                </c:pt>
                <c:pt idx="81">
                  <c:v>Kyauk Yit (Rakhine)</c:v>
                </c:pt>
                <c:pt idx="82">
                  <c:v>Kyet Taw Pyin</c:v>
                </c:pt>
                <c:pt idx="83">
                  <c:v>Kyet Yoe Pyin (Ywa Ma)</c:v>
                </c:pt>
                <c:pt idx="84">
                  <c:v>Kyu Taw Chaing</c:v>
                </c:pt>
                <c:pt idx="85">
                  <c:v>Let Saung Kauk</c:v>
                </c:pt>
                <c:pt idx="86">
                  <c:v>Let Taw Ri</c:v>
                </c:pt>
                <c:pt idx="87">
                  <c:v>Ma La Kyun</c:v>
                </c:pt>
                <c:pt idx="88">
                  <c:v>Maung Ni Pyin</c:v>
                </c:pt>
                <c:pt idx="89">
                  <c:v>MiGyaungTet</c:v>
                </c:pt>
                <c:pt idx="90">
                  <c:v>Min Gan 1</c:v>
                </c:pt>
                <c:pt idx="91">
                  <c:v>Min Te</c:v>
                </c:pt>
                <c:pt idx="92">
                  <c:v>Min Thar Seik</c:v>
                </c:pt>
                <c:pt idx="93">
                  <c:v>MinPauk</c:v>
                </c:pt>
                <c:pt idx="94">
                  <c:v>Myin Kan Seik</c:v>
                </c:pt>
                <c:pt idx="95">
                  <c:v>Na Nwin Ku</c:v>
                </c:pt>
                <c:pt idx="96">
                  <c:v>Nan Kya (Nan Kyar)</c:v>
                </c:pt>
                <c:pt idx="97">
                  <c:v>Nan Yah Gone Ahtet</c:v>
                </c:pt>
                <c:pt idx="98">
                  <c:v>Nar Yi Kan</c:v>
                </c:pt>
                <c:pt idx="99">
                  <c:v>Naw Naw(Ku Lar)</c:v>
                </c:pt>
                <c:pt idx="100">
                  <c:v>Naw Naw(Rakhine)</c:v>
                </c:pt>
                <c:pt idx="101">
                  <c:v>Nay Pu Khan</c:v>
                </c:pt>
                <c:pt idx="102">
                  <c:v>Nga Khu Chaung</c:v>
                </c:pt>
                <c:pt idx="103">
                  <c:v>Nga Ta Paung</c:v>
                </c:pt>
                <c:pt idx="104">
                  <c:v>Ngar Saung Bet</c:v>
                </c:pt>
                <c:pt idx="105">
                  <c:v>Ngar Yauk Kaing</c:v>
                </c:pt>
                <c:pt idx="106">
                  <c:v>NgaWetSway</c:v>
                </c:pt>
                <c:pt idx="107">
                  <c:v>Ngwe Taung</c:v>
                </c:pt>
                <c:pt idx="108">
                  <c:v>NgweTwinDway</c:v>
                </c:pt>
                <c:pt idx="109">
                  <c:v>Nwar Yone Taung</c:v>
                </c:pt>
                <c:pt idx="110">
                  <c:v>Nyaung Chaung</c:v>
                </c:pt>
                <c:pt idx="111">
                  <c:v>Nyaung Pin Gyi (Ku Lar)</c:v>
                </c:pt>
                <c:pt idx="112">
                  <c:v>Oak Ta Ma</c:v>
                </c:pt>
                <c:pt idx="113">
                  <c:v>Ohn Taw Gyi</c:v>
                </c:pt>
                <c:pt idx="114">
                  <c:v>Ohn Ye Paw</c:v>
                </c:pt>
                <c:pt idx="115">
                  <c:v>OhnHnanChaung</c:v>
                </c:pt>
                <c:pt idx="116">
                  <c:v>Oke Taung Pyin</c:v>
                </c:pt>
                <c:pt idx="117">
                  <c:v>Pale Taung</c:v>
                </c:pt>
                <c:pt idx="118">
                  <c:v>Par Taw</c:v>
                </c:pt>
                <c:pt idx="119">
                  <c:v>Paung Zar</c:v>
                </c:pt>
                <c:pt idx="120">
                  <c:v>Pi Htu_Wa Lar Kan</c:v>
                </c:pt>
                <c:pt idx="121">
                  <c:v>Pin Zaing</c:v>
                </c:pt>
                <c:pt idx="122">
                  <c:v>Pyaing Chaung</c:v>
                </c:pt>
                <c:pt idx="123">
                  <c:v>Pyar Lay Chaung Ywar Haung</c:v>
                </c:pt>
                <c:pt idx="124">
                  <c:v>Pyar Pin Yin</c:v>
                </c:pt>
                <c:pt idx="125">
                  <c:v>Pyaung Seik</c:v>
                </c:pt>
                <c:pt idx="126">
                  <c:v>Pyein Chaung (ngwe Twin Dway tract)</c:v>
                </c:pt>
                <c:pt idx="127">
                  <c:v>Pyin Hpyu Maw</c:v>
                </c:pt>
                <c:pt idx="128">
                  <c:v>Pyin Shey Ku lar</c:v>
                </c:pt>
                <c:pt idx="129">
                  <c:v>PyunTo</c:v>
                </c:pt>
                <c:pt idx="130">
                  <c:v>Sa Bai Pin Yin</c:v>
                </c:pt>
                <c:pt idx="131">
                  <c:v>Sa Ma Nya Village</c:v>
                </c:pt>
                <c:pt idx="132">
                  <c:v>Sa Par Htar</c:v>
                </c:pt>
                <c:pt idx="133">
                  <c:v>San Go Taung</c:v>
                </c:pt>
                <c:pt idx="134">
                  <c:v>San Htoe Tan</c:v>
                </c:pt>
                <c:pt idx="135">
                  <c:v>Sar Pyin</c:v>
                </c:pt>
                <c:pt idx="136">
                  <c:v>Sat Kyar</c:v>
                </c:pt>
                <c:pt idx="137">
                  <c:v>Sat Roe Kya 1</c:v>
                </c:pt>
                <c:pt idx="138">
                  <c:v>Sat Roe Kya 2</c:v>
                </c:pt>
                <c:pt idx="139">
                  <c:v>Sat Yon Maw (Rakhine)</c:v>
                </c:pt>
                <c:pt idx="140">
                  <c:v>Say Tha Mar Gyi village</c:v>
                </c:pt>
                <c:pt idx="141">
                  <c:v>Say Tha Mar Nge</c:v>
                </c:pt>
                <c:pt idx="142">
                  <c:v>Seik Ta Ra</c:v>
                </c:pt>
                <c:pt idx="143">
                  <c:v>Set Yone Su 1</c:v>
                </c:pt>
                <c:pt idx="144">
                  <c:v>Set Yone Su 3 (Mingan)</c:v>
                </c:pt>
                <c:pt idx="145">
                  <c:v>Sha Kay Ywa</c:v>
                </c:pt>
                <c:pt idx="146">
                  <c:v>Shat Shar Taung</c:v>
                </c:pt>
                <c:pt idx="147">
                  <c:v>Shauk Chaung</c:v>
                </c:pt>
                <c:pt idx="148">
                  <c:v>Shwe Baho</c:v>
                </c:pt>
                <c:pt idx="149">
                  <c:v>Shwe Baho+Sein P M</c:v>
                </c:pt>
                <c:pt idx="150">
                  <c:v>Shwe Hlaing</c:v>
                </c:pt>
                <c:pt idx="151">
                  <c:v>Shwe Pyi Thar</c:v>
                </c:pt>
                <c:pt idx="152">
                  <c:v>Shwe Yin Aye (NaTaLa)</c:v>
                </c:pt>
                <c:pt idx="153">
                  <c:v>Shwe Zin Khin (Ku Lar)</c:v>
                </c:pt>
                <c:pt idx="154">
                  <c:v>Shwe Zin Khin (Rakhine)</c:v>
                </c:pt>
                <c:pt idx="155">
                  <c:v>Shwe Zin Yaw</c:v>
                </c:pt>
                <c:pt idx="156">
                  <c:v>Sin Aing</c:v>
                </c:pt>
                <c:pt idx="157">
                  <c:v>Sin Seik</c:v>
                </c:pt>
                <c:pt idx="158">
                  <c:v>Sin Tet Maw (Host)</c:v>
                </c:pt>
                <c:pt idx="159">
                  <c:v>Sin Tet Maw Rakhine(Baw Da Li)</c:v>
                </c:pt>
                <c:pt idx="160">
                  <c:v>Ta Khun Taing</c:v>
                </c:pt>
                <c:pt idx="161">
                  <c:v>Ta Man Thar (Thar Zay)_(Myo)</c:v>
                </c:pt>
                <c:pt idx="162">
                  <c:v>Ta Yar Thee Su Ward</c:v>
                </c:pt>
                <c:pt idx="163">
                  <c:v>Tan Seik</c:v>
                </c:pt>
                <c:pt idx="164">
                  <c:v>Tat U Chaung (West)</c:v>
                </c:pt>
                <c:pt idx="165">
                  <c:v>Taung Poke Kay</c:v>
                </c:pt>
                <c:pt idx="166">
                  <c:v>Taung U</c:v>
                </c:pt>
                <c:pt idx="167">
                  <c:v>Taw Tan</c:v>
                </c:pt>
                <c:pt idx="168">
                  <c:v>Teik Tu Pauk</c:v>
                </c:pt>
                <c:pt idx="169">
                  <c:v>Tha Bauk Chaung</c:v>
                </c:pt>
                <c:pt idx="170">
                  <c:v>Tha Dar</c:v>
                </c:pt>
                <c:pt idx="171">
                  <c:v>Tha Yet</c:v>
                </c:pt>
                <c:pt idx="172">
                  <c:v>Tha Yet Cho</c:v>
                </c:pt>
                <c:pt idx="173">
                  <c:v>Tha Yet Oke Ywar Haung</c:v>
                </c:pt>
                <c:pt idx="174">
                  <c:v>Tha Yet Oke Ywar Thit</c:v>
                </c:pt>
                <c:pt idx="175">
                  <c:v>Tha Yet Pyin (Rakhine)</c:v>
                </c:pt>
                <c:pt idx="176">
                  <c:v>Thae Chaung(Rakhine)</c:v>
                </c:pt>
                <c:pt idx="177">
                  <c:v>Than Chay (Rakhine)</c:v>
                </c:pt>
                <c:pt idx="178">
                  <c:v>Than Shin Ywar Thit</c:v>
                </c:pt>
                <c:pt idx="179">
                  <c:v>Thar Dar</c:v>
                </c:pt>
                <c:pt idx="180">
                  <c:v>Thar Yar Kone (Rakhine)</c:v>
                </c:pt>
                <c:pt idx="181">
                  <c:v>Thar Zay Kone (Thar Zi Kone)</c:v>
                </c:pt>
                <c:pt idx="182">
                  <c:v>Thay Kan (Muslim)</c:v>
                </c:pt>
                <c:pt idx="183">
                  <c:v>Thay Kan (Rakhine)</c:v>
                </c:pt>
                <c:pt idx="184">
                  <c:v>Thea Chaung Ku Lar</c:v>
                </c:pt>
                <c:pt idx="185">
                  <c:v>Thea Chaung Let Tha Mar Kone</c:v>
                </c:pt>
                <c:pt idx="186">
                  <c:v>Thein Tan</c:v>
                </c:pt>
                <c:pt idx="187">
                  <c:v>Thein Tan (Ku Lar)</c:v>
                </c:pt>
                <c:pt idx="188">
                  <c:v>Thein Tan (Rakhine)</c:v>
                </c:pt>
                <c:pt idx="189">
                  <c:v>Thet Kay Pyin</c:v>
                </c:pt>
                <c:pt idx="190">
                  <c:v>Thet Kay Pyin Ywar Ma</c:v>
                </c:pt>
                <c:pt idx="191">
                  <c:v>Thin Baw Hla (Rakhine) (Thar Yar Gone)</c:v>
                </c:pt>
                <c:pt idx="192">
                  <c:v>Thin Ga Net</c:v>
                </c:pt>
                <c:pt idx="193">
                  <c:v>Thin Ga Zar</c:v>
                </c:pt>
                <c:pt idx="194">
                  <c:v>Thin Khaung Maw</c:v>
                </c:pt>
                <c:pt idx="195">
                  <c:v>Thin Pone Tan</c:v>
                </c:pt>
                <c:pt idx="196">
                  <c:v>Thit Pok Chaung</c:v>
                </c:pt>
                <c:pt idx="197">
                  <c:v>Thone Saung</c:v>
                </c:pt>
                <c:pt idx="198">
                  <c:v>ThonePetChaing</c:v>
                </c:pt>
                <c:pt idx="199">
                  <c:v>U Gar Hton</c:v>
                </c:pt>
                <c:pt idx="200">
                  <c:v>Wai Thar Li</c:v>
                </c:pt>
                <c:pt idx="201">
                  <c:v>War Lan</c:v>
                </c:pt>
                <c:pt idx="202">
                  <c:v>War Lan Kone</c:v>
                </c:pt>
                <c:pt idx="203">
                  <c:v>War Taung</c:v>
                </c:pt>
                <c:pt idx="204">
                  <c:v>Ward (1)</c:v>
                </c:pt>
                <c:pt idx="205">
                  <c:v>Yae Chan Pyin</c:v>
                </c:pt>
                <c:pt idx="206">
                  <c:v>Yae Hnyin Chaung</c:v>
                </c:pt>
                <c:pt idx="207">
                  <c:v>Yae Nauk Ngar Thar</c:v>
                </c:pt>
                <c:pt idx="208">
                  <c:v>Yar Taik</c:v>
                </c:pt>
                <c:pt idx="209">
                  <c:v>YinYeKan</c:v>
                </c:pt>
                <c:pt idx="210">
                  <c:v>Ywa Haung</c:v>
                </c:pt>
                <c:pt idx="211">
                  <c:v>Ywa Thit</c:v>
                </c:pt>
                <c:pt idx="212">
                  <c:v>Ywar Thar Yar</c:v>
                </c:pt>
                <c:pt idx="213">
                  <c:v>Zaw Ma Tat</c:v>
                </c:pt>
                <c:pt idx="214">
                  <c:v>Zaw Pu Gyar</c:v>
                </c:pt>
                <c:pt idx="215">
                  <c:v>Zay Di Taung</c:v>
                </c:pt>
                <c:pt idx="216">
                  <c:v>Zay Di Taung (Rakhine)</c:v>
                </c:pt>
                <c:pt idx="217">
                  <c:v>Ah Nauk</c:v>
                </c:pt>
                <c:pt idx="218">
                  <c:v>Ah Shey</c:v>
                </c:pt>
                <c:pt idx="219">
                  <c:v>Ywar Gyi (Middle)</c:v>
                </c:pt>
                <c:pt idx="220">
                  <c:v>Aung Thar Yar (NaTaLa)</c:v>
                </c:pt>
                <c:pt idx="221">
                  <c:v>Aung Zay Ya (Su See)</c:v>
                </c:pt>
                <c:pt idx="222">
                  <c:v>Kyee Kan Pyin (South)</c:v>
                </c:pt>
                <c:pt idx="223">
                  <c:v>Kan Thar Yar(Upper)</c:v>
                </c:pt>
                <c:pt idx="224">
                  <c:v>Kan Thar Yar(Lower)</c:v>
                </c:pt>
                <c:pt idx="225">
                  <c:v>Kine Gyi (Myo)</c:v>
                </c:pt>
                <c:pt idx="226">
                  <c:v>Aung Mingalar (NaTaLa)</c:v>
                </c:pt>
                <c:pt idx="227">
                  <c:v>Pae Youne (NaTaLa)</c:v>
                </c:pt>
                <c:pt idx="228">
                  <c:v>Min Gyi</c:v>
                </c:pt>
                <c:pt idx="229">
                  <c:v>Har Bi (West)</c:v>
                </c:pt>
                <c:pt idx="230">
                  <c:v>Zay Kone Tan</c:v>
                </c:pt>
                <c:pt idx="231">
                  <c:v>Gan Gaw Myaing ( Na Ta La )</c:v>
                </c:pt>
                <c:pt idx="232">
                  <c:v>Hpa Yar Pyin</c:v>
                </c:pt>
                <c:pt idx="233">
                  <c:v>Aung Pa</c:v>
                </c:pt>
                <c:pt idx="234">
                  <c:v>Da Pyu Chaung</c:v>
                </c:pt>
                <c:pt idx="235">
                  <c:v>Inn Gyin Myaing (NaTaLa)</c:v>
                </c:pt>
                <c:pt idx="236">
                  <c:v>Tat Min Chaung (Muslim)</c:v>
                </c:pt>
                <c:pt idx="237">
                  <c:v>Tat Min Chaung (Daing Net/Rakhine)</c:v>
                </c:pt>
                <c:pt idx="238">
                  <c:v>Gu Dar Pyin</c:v>
                </c:pt>
                <c:pt idx="239">
                  <c:v>Laung Chaung</c:v>
                </c:pt>
                <c:pt idx="240">
                  <c:v>Nga Kyin Tauk</c:v>
                </c:pt>
                <c:pt idx="241">
                  <c:v>Tha Peik Taung (Rakhine)</c:v>
                </c:pt>
                <c:pt idx="242">
                  <c:v>Nga Yant Chaung</c:v>
                </c:pt>
                <c:pt idx="243">
                  <c:v>Ywet Nyo Taung</c:v>
                </c:pt>
                <c:pt idx="244">
                  <c:v>Dar Paing Sa Yar</c:v>
                </c:pt>
                <c:pt idx="245">
                  <c:v>Mee Kyaung Khaung Swea</c:v>
                </c:pt>
                <c:pt idx="246">
                  <c:v>Kha Maung Seik</c:v>
                </c:pt>
                <c:pt idx="247">
                  <c:v>Wet Kyein</c:v>
                </c:pt>
                <c:pt idx="248">
                  <c:v>Ah Lel Than Kyaw</c:v>
                </c:pt>
                <c:pt idx="249">
                  <c:v>JI Guan #1 Village</c:v>
                </c:pt>
                <c:pt idx="250">
                  <c:v>Longdong Yicun</c:v>
                </c:pt>
                <c:pt idx="251">
                  <c:v>#5 Village</c:v>
                </c:pt>
                <c:pt idx="252">
                  <c:v>Long Kong Village</c:v>
                </c:pt>
                <c:pt idx="253">
                  <c:v>Long Man Village</c:v>
                </c:pt>
                <c:pt idx="254">
                  <c:v>Licong Village</c:v>
                </c:pt>
                <c:pt idx="255">
                  <c:v>Yong Lai Village</c:v>
                </c:pt>
                <c:pt idx="256">
                  <c:v>Kuankong village</c:v>
                </c:pt>
                <c:pt idx="257">
                  <c:v>Nanpa Shiwu </c:v>
                </c:pt>
                <c:pt idx="258">
                  <c:v> Nanpa Niwa </c:v>
                </c:pt>
                <c:pt idx="259">
                  <c:v>Yongshang Niwa village </c:v>
                </c:pt>
                <c:pt idx="260">
                  <c:v>Lare Yongbula Village</c:v>
                </c:pt>
                <c:pt idx="261">
                  <c:v>Gongcong No.2</c:v>
                </c:pt>
                <c:pt idx="262">
                  <c:v>Gongcong No.3</c:v>
                </c:pt>
                <c:pt idx="263">
                  <c:v>Yongben</c:v>
                </c:pt>
                <c:pt idx="264">
                  <c:v>Yongyue</c:v>
                </c:pt>
                <c:pt idx="265">
                  <c:v>Yongran</c:v>
                </c:pt>
                <c:pt idx="266">
                  <c:v>Yongkao</c:v>
                </c:pt>
                <c:pt idx="267">
                  <c:v>Shandong Sancun</c:v>
                </c:pt>
                <c:pt idx="268">
                  <c:v>Shandong Sicun</c:v>
                </c:pt>
                <c:pt idx="269">
                  <c:v>Bagedi Qicun</c:v>
                </c:pt>
                <c:pt idx="270">
                  <c:v>Bagedi Bacun</c:v>
                </c:pt>
                <c:pt idx="271">
                  <c:v>Bagedi Ercun</c:v>
                </c:pt>
                <c:pt idx="272">
                  <c:v>Bagedi Yicun</c:v>
                </c:pt>
                <c:pt idx="273">
                  <c:v>Daxisuo Yicun</c:v>
                </c:pt>
                <c:pt idx="274">
                  <c:v>Daxisuo Ercun</c:v>
                </c:pt>
                <c:pt idx="275">
                  <c:v>Laojie</c:v>
                </c:pt>
                <c:pt idx="276">
                  <c:v>Guanyang</c:v>
                </c:pt>
                <c:pt idx="277">
                  <c:v>Yongbang</c:v>
                </c:pt>
                <c:pt idx="278">
                  <c:v>Yang Lan</c:v>
                </c:pt>
                <c:pt idx="279">
                  <c:v>Wan Ru Gan</c:v>
                </c:pt>
                <c:pt idx="280">
                  <c:v>Ta Ban Long</c:v>
                </c:pt>
                <c:pt idx="281">
                  <c:v>Wan Nuo Da</c:v>
                </c:pt>
                <c:pt idx="282">
                  <c:v>Wan Jing</c:v>
                </c:pt>
                <c:pt idx="283">
                  <c:v>Ake Man Yang</c:v>
                </c:pt>
                <c:pt idx="284">
                  <c:v>Wan Gu</c:v>
                </c:pt>
                <c:pt idx="285">
                  <c:v>Wan Gong</c:v>
                </c:pt>
                <c:pt idx="286">
                  <c:v>Ga Lan</c:v>
                </c:pt>
                <c:pt idx="287">
                  <c:v>Nuo Mei</c:v>
                </c:pt>
                <c:pt idx="288">
                  <c:v>Ta Ban Dang</c:v>
                </c:pt>
                <c:pt idx="289">
                  <c:v>Ta Ban Ga</c:v>
                </c:pt>
                <c:pt idx="290">
                  <c:v>Ta Long</c:v>
                </c:pt>
                <c:pt idx="291">
                  <c:v>Nuo Bing</c:v>
                </c:pt>
                <c:pt idx="292">
                  <c:v>Nuo Ka</c:v>
                </c:pt>
                <c:pt idx="293">
                  <c:v>Meng La</c:v>
                </c:pt>
                <c:pt idx="294">
                  <c:v>Lei Long</c:v>
                </c:pt>
                <c:pt idx="295">
                  <c:v>Pu Du</c:v>
                </c:pt>
                <c:pt idx="296">
                  <c:v>Nan Me Man</c:v>
                </c:pt>
                <c:pt idx="297">
                  <c:v>Nan Ken</c:v>
                </c:pt>
                <c:pt idx="298">
                  <c:v>Bo Hei Xinzhai</c:v>
                </c:pt>
                <c:pt idx="299">
                  <c:v>Man San</c:v>
                </c:pt>
                <c:pt idx="300">
                  <c:v>Nan Duo Man</c:v>
                </c:pt>
                <c:pt idx="301">
                  <c:v>Bo Hei Laozhai</c:v>
                </c:pt>
                <c:pt idx="302">
                  <c:v>Yao Sa Na</c:v>
                </c:pt>
                <c:pt idx="303">
                  <c:v>Nan Bi</c:v>
                </c:pt>
                <c:pt idx="304">
                  <c:v>Qiu Shui</c:v>
                </c:pt>
                <c:pt idx="305">
                  <c:v>Shou Gong</c:v>
                </c:pt>
                <c:pt idx="306">
                  <c:v>Shui Jin Tu</c:v>
                </c:pt>
                <c:pt idx="307">
                  <c:v>Dong Ma Ga</c:v>
                </c:pt>
                <c:pt idx="308">
                  <c:v>Shuang Pa</c:v>
                </c:pt>
                <c:pt idx="309">
                  <c:v>Pa Ha (Lisu)</c:v>
                </c:pt>
                <c:pt idx="310">
                  <c:v>Pa Jiu</c:v>
                </c:pt>
                <c:pt idx="311">
                  <c:v>Nan Ba Qi</c:v>
                </c:pt>
                <c:pt idx="312">
                  <c:v>Ban Mo</c:v>
                </c:pt>
                <c:pt idx="313">
                  <c:v>Da Jiu Zhai</c:v>
                </c:pt>
                <c:pt idx="314">
                  <c:v>Da Mian Si</c:v>
                </c:pt>
                <c:pt idx="315">
                  <c:v>Ma Mu Shu</c:v>
                </c:pt>
                <c:pt idx="316">
                  <c:v>Huang Tian</c:v>
                </c:pt>
                <c:pt idx="317">
                  <c:v>Niu Chang</c:v>
                </c:pt>
                <c:pt idx="318">
                  <c:v>Yang Kuang</c:v>
                </c:pt>
                <c:pt idx="319">
                  <c:v>Xia Man Le</c:v>
                </c:pt>
                <c:pt idx="320">
                  <c:v>Chang Liu Shui</c:v>
                </c:pt>
                <c:pt idx="321">
                  <c:v>Xiao Ming Shan</c:v>
                </c:pt>
                <c:pt idx="322">
                  <c:v>Ci He village</c:v>
                </c:pt>
                <c:pt idx="323">
                  <c:v>Lian Bang village</c:v>
                </c:pt>
                <c:pt idx="324">
                  <c:v>Lian He village</c:v>
                </c:pt>
                <c:pt idx="325">
                  <c:v>New Man Jiu village</c:v>
                </c:pt>
                <c:pt idx="326">
                  <c:v>Ah Lar Than</c:v>
                </c:pt>
                <c:pt idx="327">
                  <c:v>Aung Daing</c:v>
                </c:pt>
                <c:pt idx="328">
                  <c:v>Set Oe</c:v>
                </c:pt>
                <c:pt idx="329">
                  <c:v>Maw Thi Nyar</c:v>
                </c:pt>
                <c:pt idx="330">
                  <c:v>Tin Bi</c:v>
                </c:pt>
                <c:pt idx="331">
                  <c:v>Daung Puauk Kay</c:v>
                </c:pt>
                <c:pt idx="332">
                  <c:v>Nga/ Pun Ywar Shey</c:v>
                </c:pt>
                <c:pt idx="333">
                  <c:v>Nga/Pun Ywar Gyi</c:v>
                </c:pt>
                <c:pt idx="334">
                  <c:v>Pa Lin Pyin (Rakhine, Main)</c:v>
                </c:pt>
                <c:pt idx="335">
                  <c:v>Pa Lin Pyin (Muslim)</c:v>
                </c:pt>
                <c:pt idx="336">
                  <c:v>Tin Htein Kan Monastery</c:v>
                </c:pt>
                <c:pt idx="337">
                  <c:v>Pi Pin Yin Monastery</c:v>
                </c:pt>
                <c:pt idx="338">
                  <c:v>Taung Myint</c:v>
                </c:pt>
                <c:pt idx="339">
                  <c:v>Ywar Thit Kay Monastery</c:v>
                </c:pt>
                <c:pt idx="340">
                  <c:v>Wet Hla Middle School</c:v>
                </c:pt>
                <c:pt idx="341">
                  <c:v>Aung Tat Ward (Dein Kyi Monastery)</c:v>
                </c:pt>
                <c:pt idx="342">
                  <c:v>Na Kan (weat)</c:v>
                </c:pt>
                <c:pt idx="343">
                  <c:v>Pya Hla </c:v>
                </c:pt>
                <c:pt idx="344">
                  <c:v>Pu Zun Hpe</c:v>
                </c:pt>
                <c:pt idx="345">
                  <c:v>Ku Lar Chaung</c:v>
                </c:pt>
                <c:pt idx="346">
                  <c:v>Koe Na Win</c:v>
                </c:pt>
              </c:strCache>
            </c:strRef>
          </c:cat>
          <c:val>
            <c:numRef>
              <c:f>'By Camps'!$B$34</c:f>
              <c:numCache>
                <c:formatCode>General</c:formatCode>
                <c:ptCount val="347"/>
                <c:pt idx="0">
                  <c:v>415</c:v>
                </c:pt>
                <c:pt idx="1">
                  <c:v>17672</c:v>
                </c:pt>
                <c:pt idx="2">
                  <c:v>382</c:v>
                </c:pt>
                <c:pt idx="3">
                  <c:v>2552</c:v>
                </c:pt>
                <c:pt idx="4">
                  <c:v>110</c:v>
                </c:pt>
                <c:pt idx="5">
                  <c:v>2050</c:v>
                </c:pt>
                <c:pt idx="6">
                  <c:v>559</c:v>
                </c:pt>
                <c:pt idx="7">
                  <c:v>414</c:v>
                </c:pt>
                <c:pt idx="8">
                  <c:v>17641</c:v>
                </c:pt>
                <c:pt idx="9">
                  <c:v>329</c:v>
                </c:pt>
                <c:pt idx="10">
                  <c:v>1698</c:v>
                </c:pt>
                <c:pt idx="11">
                  <c:v>940</c:v>
                </c:pt>
                <c:pt idx="12">
                  <c:v>199</c:v>
                </c:pt>
                <c:pt idx="13">
                  <c:v>2009</c:v>
                </c:pt>
                <c:pt idx="14">
                  <c:v>2882</c:v>
                </c:pt>
                <c:pt idx="15">
                  <c:v>428</c:v>
                </c:pt>
                <c:pt idx="16">
                  <c:v>314</c:v>
                </c:pt>
                <c:pt idx="17">
                  <c:v>184</c:v>
                </c:pt>
                <c:pt idx="18">
                  <c:v>1435</c:v>
                </c:pt>
                <c:pt idx="19">
                  <c:v>570</c:v>
                </c:pt>
                <c:pt idx="20">
                  <c:v>42</c:v>
                </c:pt>
                <c:pt idx="21">
                  <c:v>593</c:v>
                </c:pt>
                <c:pt idx="22">
                  <c:v>4476</c:v>
                </c:pt>
                <c:pt idx="23">
                  <c:v>145</c:v>
                </c:pt>
                <c:pt idx="24">
                  <c:v>421</c:v>
                </c:pt>
                <c:pt idx="25">
                  <c:v>266</c:v>
                </c:pt>
                <c:pt idx="26">
                  <c:v>302</c:v>
                </c:pt>
                <c:pt idx="27">
                  <c:v>120</c:v>
                </c:pt>
                <c:pt idx="28">
                  <c:v>1083</c:v>
                </c:pt>
                <c:pt idx="29">
                  <c:v>102</c:v>
                </c:pt>
                <c:pt idx="30">
                  <c:v>1867</c:v>
                </c:pt>
                <c:pt idx="31">
                  <c:v>3768</c:v>
                </c:pt>
                <c:pt idx="32">
                  <c:v>1520</c:v>
                </c:pt>
                <c:pt idx="33">
                  <c:v>1156</c:v>
                </c:pt>
                <c:pt idx="34">
                  <c:v>1314</c:v>
                </c:pt>
                <c:pt idx="35">
                  <c:v>172</c:v>
                </c:pt>
                <c:pt idx="36">
                  <c:v>864</c:v>
                </c:pt>
                <c:pt idx="37">
                  <c:v>397</c:v>
                </c:pt>
                <c:pt idx="38">
                  <c:v>802</c:v>
                </c:pt>
                <c:pt idx="39">
                  <c:v>533</c:v>
                </c:pt>
                <c:pt idx="40">
                  <c:v>1155</c:v>
                </c:pt>
                <c:pt idx="41">
                  <c:v>1322</c:v>
                </c:pt>
                <c:pt idx="42">
                  <c:v>398</c:v>
                </c:pt>
                <c:pt idx="43">
                  <c:v>663</c:v>
                </c:pt>
                <c:pt idx="44">
                  <c:v>735</c:v>
                </c:pt>
                <c:pt idx="45">
                  <c:v>1738</c:v>
                </c:pt>
                <c:pt idx="46">
                  <c:v>343</c:v>
                </c:pt>
                <c:pt idx="47">
                  <c:v>427</c:v>
                </c:pt>
                <c:pt idx="48">
                  <c:v>17176</c:v>
                </c:pt>
                <c:pt idx="49">
                  <c:v>9236</c:v>
                </c:pt>
                <c:pt idx="50">
                  <c:v>1816</c:v>
                </c:pt>
                <c:pt idx="51">
                  <c:v>407</c:v>
                </c:pt>
                <c:pt idx="52">
                  <c:v>91</c:v>
                </c:pt>
                <c:pt idx="53">
                  <c:v>1316</c:v>
                </c:pt>
                <c:pt idx="54">
                  <c:v>2392</c:v>
                </c:pt>
                <c:pt idx="55">
                  <c:v>702</c:v>
                </c:pt>
                <c:pt idx="56">
                  <c:v>1006</c:v>
                </c:pt>
                <c:pt idx="57">
                  <c:v>142</c:v>
                </c:pt>
                <c:pt idx="58">
                  <c:v>373</c:v>
                </c:pt>
                <c:pt idx="59">
                  <c:v>481</c:v>
                </c:pt>
                <c:pt idx="60">
                  <c:v>256</c:v>
                </c:pt>
                <c:pt idx="61">
                  <c:v>217</c:v>
                </c:pt>
                <c:pt idx="62">
                  <c:v>241</c:v>
                </c:pt>
                <c:pt idx="63">
                  <c:v>1018</c:v>
                </c:pt>
                <c:pt idx="64">
                  <c:v>2168</c:v>
                </c:pt>
                <c:pt idx="65">
                  <c:v>557</c:v>
                </c:pt>
                <c:pt idx="66">
                  <c:v>100</c:v>
                </c:pt>
                <c:pt idx="67">
                  <c:v>5070</c:v>
                </c:pt>
                <c:pt idx="68">
                  <c:v>715</c:v>
                </c:pt>
                <c:pt idx="69">
                  <c:v>248</c:v>
                </c:pt>
                <c:pt idx="70">
                  <c:v>393</c:v>
                </c:pt>
                <c:pt idx="71">
                  <c:v>801</c:v>
                </c:pt>
                <c:pt idx="72">
                  <c:v>656</c:v>
                </c:pt>
                <c:pt idx="73">
                  <c:v>1117</c:v>
                </c:pt>
                <c:pt idx="74">
                  <c:v>207</c:v>
                </c:pt>
                <c:pt idx="75">
                  <c:v>523</c:v>
                </c:pt>
                <c:pt idx="76">
                  <c:v>989</c:v>
                </c:pt>
                <c:pt idx="77">
                  <c:v>203</c:v>
                </c:pt>
                <c:pt idx="78">
                  <c:v>184</c:v>
                </c:pt>
                <c:pt idx="79">
                  <c:v>741</c:v>
                </c:pt>
                <c:pt idx="80">
                  <c:v>978</c:v>
                </c:pt>
                <c:pt idx="81">
                  <c:v>85</c:v>
                </c:pt>
                <c:pt idx="82">
                  <c:v>812</c:v>
                </c:pt>
                <c:pt idx="83">
                  <c:v>694</c:v>
                </c:pt>
                <c:pt idx="84">
                  <c:v>193</c:v>
                </c:pt>
                <c:pt idx="85">
                  <c:v>157</c:v>
                </c:pt>
                <c:pt idx="86">
                  <c:v>985</c:v>
                </c:pt>
                <c:pt idx="87">
                  <c:v>970</c:v>
                </c:pt>
                <c:pt idx="88">
                  <c:v>1027</c:v>
                </c:pt>
                <c:pt idx="89">
                  <c:v>776</c:v>
                </c:pt>
                <c:pt idx="90">
                  <c:v>134</c:v>
                </c:pt>
                <c:pt idx="91">
                  <c:v>493</c:v>
                </c:pt>
                <c:pt idx="92">
                  <c:v>486</c:v>
                </c:pt>
                <c:pt idx="93">
                  <c:v>265</c:v>
                </c:pt>
                <c:pt idx="94">
                  <c:v>743</c:v>
                </c:pt>
                <c:pt idx="95">
                  <c:v>927</c:v>
                </c:pt>
                <c:pt idx="96">
                  <c:v>129</c:v>
                </c:pt>
                <c:pt idx="97">
                  <c:v>69</c:v>
                </c:pt>
                <c:pt idx="98">
                  <c:v>112</c:v>
                </c:pt>
                <c:pt idx="99">
                  <c:v>1027</c:v>
                </c:pt>
                <c:pt idx="100">
                  <c:v>119</c:v>
                </c:pt>
                <c:pt idx="101">
                  <c:v>1503</c:v>
                </c:pt>
                <c:pt idx="102">
                  <c:v>1614</c:v>
                </c:pt>
                <c:pt idx="103">
                  <c:v>915</c:v>
                </c:pt>
                <c:pt idx="104">
                  <c:v>665</c:v>
                </c:pt>
                <c:pt idx="105">
                  <c:v>631</c:v>
                </c:pt>
                <c:pt idx="106">
                  <c:v>1711</c:v>
                </c:pt>
                <c:pt idx="107">
                  <c:v>361</c:v>
                </c:pt>
                <c:pt idx="108">
                  <c:v>2287</c:v>
                </c:pt>
                <c:pt idx="109">
                  <c:v>854</c:v>
                </c:pt>
                <c:pt idx="110">
                  <c:v>1089</c:v>
                </c:pt>
                <c:pt idx="111">
                  <c:v>1751</c:v>
                </c:pt>
                <c:pt idx="112">
                  <c:v>302</c:v>
                </c:pt>
                <c:pt idx="113">
                  <c:v>87567</c:v>
                </c:pt>
                <c:pt idx="114">
                  <c:v>369</c:v>
                </c:pt>
                <c:pt idx="115">
                  <c:v>959</c:v>
                </c:pt>
                <c:pt idx="116">
                  <c:v>394</c:v>
                </c:pt>
                <c:pt idx="117">
                  <c:v>249</c:v>
                </c:pt>
                <c:pt idx="118">
                  <c:v>151</c:v>
                </c:pt>
                <c:pt idx="119">
                  <c:v>1397</c:v>
                </c:pt>
                <c:pt idx="120">
                  <c:v>206</c:v>
                </c:pt>
                <c:pt idx="121">
                  <c:v>792</c:v>
                </c:pt>
                <c:pt idx="122">
                  <c:v>825</c:v>
                </c:pt>
                <c:pt idx="123">
                  <c:v>370</c:v>
                </c:pt>
                <c:pt idx="124">
                  <c:v>798</c:v>
                </c:pt>
                <c:pt idx="125">
                  <c:v>609</c:v>
                </c:pt>
                <c:pt idx="126">
                  <c:v>92</c:v>
                </c:pt>
                <c:pt idx="127">
                  <c:v>323</c:v>
                </c:pt>
                <c:pt idx="128">
                  <c:v>1369</c:v>
                </c:pt>
                <c:pt idx="129">
                  <c:v>601</c:v>
                </c:pt>
                <c:pt idx="130">
                  <c:v>93</c:v>
                </c:pt>
                <c:pt idx="131">
                  <c:v>1750</c:v>
                </c:pt>
                <c:pt idx="132">
                  <c:v>585</c:v>
                </c:pt>
                <c:pt idx="133">
                  <c:v>233</c:v>
                </c:pt>
                <c:pt idx="134">
                  <c:v>513</c:v>
                </c:pt>
                <c:pt idx="135">
                  <c:v>1292</c:v>
                </c:pt>
                <c:pt idx="136">
                  <c:v>1698</c:v>
                </c:pt>
                <c:pt idx="137">
                  <c:v>1362</c:v>
                </c:pt>
                <c:pt idx="138">
                  <c:v>2179</c:v>
                </c:pt>
                <c:pt idx="139">
                  <c:v>156</c:v>
                </c:pt>
                <c:pt idx="140">
                  <c:v>695</c:v>
                </c:pt>
                <c:pt idx="141">
                  <c:v>1390</c:v>
                </c:pt>
                <c:pt idx="142">
                  <c:v>964</c:v>
                </c:pt>
                <c:pt idx="143">
                  <c:v>442</c:v>
                </c:pt>
                <c:pt idx="144">
                  <c:v>625</c:v>
                </c:pt>
                <c:pt idx="145">
                  <c:v>847</c:v>
                </c:pt>
                <c:pt idx="146">
                  <c:v>91</c:v>
                </c:pt>
                <c:pt idx="147">
                  <c:v>418</c:v>
                </c:pt>
                <c:pt idx="148">
                  <c:v>256</c:v>
                </c:pt>
                <c:pt idx="149">
                  <c:v>249</c:v>
                </c:pt>
                <c:pt idx="150">
                  <c:v>1006</c:v>
                </c:pt>
                <c:pt idx="151">
                  <c:v>249</c:v>
                </c:pt>
                <c:pt idx="152">
                  <c:v>401</c:v>
                </c:pt>
                <c:pt idx="153">
                  <c:v>1923</c:v>
                </c:pt>
                <c:pt idx="154">
                  <c:v>170</c:v>
                </c:pt>
                <c:pt idx="155">
                  <c:v>53</c:v>
                </c:pt>
                <c:pt idx="156">
                  <c:v>1055</c:v>
                </c:pt>
                <c:pt idx="157">
                  <c:v>532</c:v>
                </c:pt>
                <c:pt idx="158">
                  <c:v>3946</c:v>
                </c:pt>
                <c:pt idx="159">
                  <c:v>2034</c:v>
                </c:pt>
                <c:pt idx="160">
                  <c:v>542</c:v>
                </c:pt>
                <c:pt idx="161">
                  <c:v>412</c:v>
                </c:pt>
                <c:pt idx="162">
                  <c:v>120</c:v>
                </c:pt>
                <c:pt idx="163">
                  <c:v>2111</c:v>
                </c:pt>
                <c:pt idx="164">
                  <c:v>332</c:v>
                </c:pt>
                <c:pt idx="165">
                  <c:v>713</c:v>
                </c:pt>
                <c:pt idx="166">
                  <c:v>350</c:v>
                </c:pt>
                <c:pt idx="167">
                  <c:v>190</c:v>
                </c:pt>
                <c:pt idx="168">
                  <c:v>2652</c:v>
                </c:pt>
                <c:pt idx="169">
                  <c:v>86</c:v>
                </c:pt>
                <c:pt idx="170">
                  <c:v>1423</c:v>
                </c:pt>
                <c:pt idx="171">
                  <c:v>354</c:v>
                </c:pt>
                <c:pt idx="172">
                  <c:v>1018</c:v>
                </c:pt>
                <c:pt idx="173">
                  <c:v>375</c:v>
                </c:pt>
                <c:pt idx="174">
                  <c:v>867</c:v>
                </c:pt>
                <c:pt idx="175">
                  <c:v>343</c:v>
                </c:pt>
                <c:pt idx="176">
                  <c:v>745</c:v>
                </c:pt>
                <c:pt idx="177">
                  <c:v>73</c:v>
                </c:pt>
                <c:pt idx="178">
                  <c:v>413</c:v>
                </c:pt>
                <c:pt idx="179">
                  <c:v>1118</c:v>
                </c:pt>
                <c:pt idx="180">
                  <c:v>163</c:v>
                </c:pt>
                <c:pt idx="181">
                  <c:v>626</c:v>
                </c:pt>
                <c:pt idx="182">
                  <c:v>1207</c:v>
                </c:pt>
                <c:pt idx="183">
                  <c:v>39</c:v>
                </c:pt>
                <c:pt idx="184">
                  <c:v>5579</c:v>
                </c:pt>
                <c:pt idx="185">
                  <c:v>2427</c:v>
                </c:pt>
                <c:pt idx="186">
                  <c:v>658</c:v>
                </c:pt>
                <c:pt idx="187">
                  <c:v>1690</c:v>
                </c:pt>
                <c:pt idx="188">
                  <c:v>300</c:v>
                </c:pt>
                <c:pt idx="189">
                  <c:v>12993</c:v>
                </c:pt>
                <c:pt idx="190">
                  <c:v>74</c:v>
                </c:pt>
                <c:pt idx="191">
                  <c:v>742</c:v>
                </c:pt>
                <c:pt idx="192">
                  <c:v>2714</c:v>
                </c:pt>
                <c:pt idx="193">
                  <c:v>308</c:v>
                </c:pt>
                <c:pt idx="194">
                  <c:v>630</c:v>
                </c:pt>
                <c:pt idx="195">
                  <c:v>1574</c:v>
                </c:pt>
                <c:pt idx="196">
                  <c:v>97</c:v>
                </c:pt>
                <c:pt idx="197">
                  <c:v>454</c:v>
                </c:pt>
                <c:pt idx="198">
                  <c:v>957</c:v>
                </c:pt>
                <c:pt idx="199">
                  <c:v>276</c:v>
                </c:pt>
                <c:pt idx="200">
                  <c:v>263</c:v>
                </c:pt>
                <c:pt idx="201">
                  <c:v>239</c:v>
                </c:pt>
                <c:pt idx="202">
                  <c:v>506</c:v>
                </c:pt>
                <c:pt idx="203">
                  <c:v>1125</c:v>
                </c:pt>
                <c:pt idx="204">
                  <c:v>580</c:v>
                </c:pt>
                <c:pt idx="205">
                  <c:v>1529</c:v>
                </c:pt>
                <c:pt idx="206">
                  <c:v>315</c:v>
                </c:pt>
                <c:pt idx="207">
                  <c:v>2260</c:v>
                </c:pt>
                <c:pt idx="208">
                  <c:v>582</c:v>
                </c:pt>
                <c:pt idx="209">
                  <c:v>1246</c:v>
                </c:pt>
                <c:pt idx="210">
                  <c:v>96</c:v>
                </c:pt>
                <c:pt idx="211">
                  <c:v>1713</c:v>
                </c:pt>
                <c:pt idx="212">
                  <c:v>1473</c:v>
                </c:pt>
                <c:pt idx="213">
                  <c:v>5929</c:v>
                </c:pt>
                <c:pt idx="214">
                  <c:v>354</c:v>
                </c:pt>
                <c:pt idx="215">
                  <c:v>9374</c:v>
                </c:pt>
                <c:pt idx="216">
                  <c:v>1012</c:v>
                </c:pt>
                <c:pt idx="217">
                  <c:v>610</c:v>
                </c:pt>
                <c:pt idx="218">
                  <c:v>353</c:v>
                </c:pt>
                <c:pt idx="219">
                  <c:v>629</c:v>
                </c:pt>
                <c:pt idx="220">
                  <c:v>376</c:v>
                </c:pt>
                <c:pt idx="221">
                  <c:v>292</c:v>
                </c:pt>
                <c:pt idx="222">
                  <c:v>605</c:v>
                </c:pt>
                <c:pt idx="223">
                  <c:v>253</c:v>
                </c:pt>
                <c:pt idx="224">
                  <c:v>270</c:v>
                </c:pt>
                <c:pt idx="225">
                  <c:v>693</c:v>
                </c:pt>
                <c:pt idx="226">
                  <c:v>522</c:v>
                </c:pt>
                <c:pt idx="227">
                  <c:v>368</c:v>
                </c:pt>
                <c:pt idx="228">
                  <c:v>274</c:v>
                </c:pt>
                <c:pt idx="229">
                  <c:v>910</c:v>
                </c:pt>
                <c:pt idx="230">
                  <c:v>146</c:v>
                </c:pt>
                <c:pt idx="231">
                  <c:v>491</c:v>
                </c:pt>
                <c:pt idx="232">
                  <c:v>2722</c:v>
                </c:pt>
                <c:pt idx="233">
                  <c:v>1757</c:v>
                </c:pt>
                <c:pt idx="234">
                  <c:v>2435</c:v>
                </c:pt>
                <c:pt idx="235">
                  <c:v>251</c:v>
                </c:pt>
                <c:pt idx="236">
                  <c:v>2499</c:v>
                </c:pt>
                <c:pt idx="237">
                  <c:v>140</c:v>
                </c:pt>
                <c:pt idx="238">
                  <c:v>801</c:v>
                </c:pt>
                <c:pt idx="239">
                  <c:v>1028</c:v>
                </c:pt>
                <c:pt idx="240">
                  <c:v>387</c:v>
                </c:pt>
                <c:pt idx="241">
                  <c:v>237</c:v>
                </c:pt>
                <c:pt idx="242">
                  <c:v>1757</c:v>
                </c:pt>
                <c:pt idx="243">
                  <c:v>5661</c:v>
                </c:pt>
                <c:pt idx="244">
                  <c:v>4165</c:v>
                </c:pt>
                <c:pt idx="245">
                  <c:v>6894</c:v>
                </c:pt>
                <c:pt idx="246">
                  <c:v>1395</c:v>
                </c:pt>
                <c:pt idx="247">
                  <c:v>1622</c:v>
                </c:pt>
                <c:pt idx="248">
                  <c:v>1328</c:v>
                </c:pt>
                <c:pt idx="249">
                  <c:v>133</c:v>
                </c:pt>
                <c:pt idx="250">
                  <c:v>240</c:v>
                </c:pt>
                <c:pt idx="251">
                  <c:v>836</c:v>
                </c:pt>
                <c:pt idx="252">
                  <c:v>258</c:v>
                </c:pt>
                <c:pt idx="253">
                  <c:v>190</c:v>
                </c:pt>
                <c:pt idx="254">
                  <c:v>254</c:v>
                </c:pt>
                <c:pt idx="255">
                  <c:v>169</c:v>
                </c:pt>
                <c:pt idx="256">
                  <c:v>937</c:v>
                </c:pt>
                <c:pt idx="257">
                  <c:v>352</c:v>
                </c:pt>
                <c:pt idx="258">
                  <c:v>265</c:v>
                </c:pt>
                <c:pt idx="259">
                  <c:v>117</c:v>
                </c:pt>
                <c:pt idx="260">
                  <c:v>155</c:v>
                </c:pt>
                <c:pt idx="261">
                  <c:v>172</c:v>
                </c:pt>
                <c:pt idx="262">
                  <c:v>266</c:v>
                </c:pt>
                <c:pt idx="263">
                  <c:v>136</c:v>
                </c:pt>
                <c:pt idx="264">
                  <c:v>131</c:v>
                </c:pt>
                <c:pt idx="265">
                  <c:v>142</c:v>
                </c:pt>
                <c:pt idx="266">
                  <c:v>162</c:v>
                </c:pt>
                <c:pt idx="267">
                  <c:v>190</c:v>
                </c:pt>
                <c:pt idx="268">
                  <c:v>275</c:v>
                </c:pt>
                <c:pt idx="269">
                  <c:v>185</c:v>
                </c:pt>
                <c:pt idx="270">
                  <c:v>189</c:v>
                </c:pt>
                <c:pt idx="271">
                  <c:v>253</c:v>
                </c:pt>
                <c:pt idx="272">
                  <c:v>150</c:v>
                </c:pt>
                <c:pt idx="273">
                  <c:v>393</c:v>
                </c:pt>
                <c:pt idx="274">
                  <c:v>290</c:v>
                </c:pt>
                <c:pt idx="275">
                  <c:v>712</c:v>
                </c:pt>
                <c:pt idx="276">
                  <c:v>565</c:v>
                </c:pt>
                <c:pt idx="277">
                  <c:v>1125</c:v>
                </c:pt>
                <c:pt idx="278">
                  <c:v>97</c:v>
                </c:pt>
                <c:pt idx="279">
                  <c:v>139</c:v>
                </c:pt>
                <c:pt idx="280">
                  <c:v>404</c:v>
                </c:pt>
                <c:pt idx="281">
                  <c:v>80</c:v>
                </c:pt>
                <c:pt idx="282">
                  <c:v>292</c:v>
                </c:pt>
                <c:pt idx="283">
                  <c:v>75</c:v>
                </c:pt>
                <c:pt idx="284">
                  <c:v>159</c:v>
                </c:pt>
                <c:pt idx="285">
                  <c:v>101</c:v>
                </c:pt>
                <c:pt idx="286">
                  <c:v>133</c:v>
                </c:pt>
                <c:pt idx="287">
                  <c:v>126</c:v>
                </c:pt>
                <c:pt idx="288">
                  <c:v>179</c:v>
                </c:pt>
                <c:pt idx="289">
                  <c:v>113</c:v>
                </c:pt>
                <c:pt idx="290">
                  <c:v>166</c:v>
                </c:pt>
                <c:pt idx="291">
                  <c:v>119</c:v>
                </c:pt>
                <c:pt idx="292">
                  <c:v>303</c:v>
                </c:pt>
                <c:pt idx="293">
                  <c:v>201</c:v>
                </c:pt>
                <c:pt idx="294">
                  <c:v>245</c:v>
                </c:pt>
                <c:pt idx="295">
                  <c:v>308</c:v>
                </c:pt>
                <c:pt idx="296">
                  <c:v>178</c:v>
                </c:pt>
                <c:pt idx="297">
                  <c:v>393</c:v>
                </c:pt>
                <c:pt idx="298">
                  <c:v>131</c:v>
                </c:pt>
                <c:pt idx="299">
                  <c:v>112</c:v>
                </c:pt>
                <c:pt idx="300">
                  <c:v>166</c:v>
                </c:pt>
                <c:pt idx="301">
                  <c:v>343</c:v>
                </c:pt>
                <c:pt idx="302">
                  <c:v>134</c:v>
                </c:pt>
                <c:pt idx="303">
                  <c:v>157</c:v>
                </c:pt>
                <c:pt idx="304">
                  <c:v>143</c:v>
                </c:pt>
                <c:pt idx="305">
                  <c:v>176</c:v>
                </c:pt>
                <c:pt idx="306">
                  <c:v>236</c:v>
                </c:pt>
                <c:pt idx="307">
                  <c:v>111</c:v>
                </c:pt>
                <c:pt idx="308">
                  <c:v>445</c:v>
                </c:pt>
                <c:pt idx="309">
                  <c:v>132</c:v>
                </c:pt>
                <c:pt idx="310">
                  <c:v>320</c:v>
                </c:pt>
                <c:pt idx="311">
                  <c:v>73</c:v>
                </c:pt>
                <c:pt idx="312">
                  <c:v>110</c:v>
                </c:pt>
                <c:pt idx="313">
                  <c:v>918</c:v>
                </c:pt>
                <c:pt idx="314">
                  <c:v>406</c:v>
                </c:pt>
                <c:pt idx="315">
                  <c:v>215</c:v>
                </c:pt>
                <c:pt idx="316">
                  <c:v>708</c:v>
                </c:pt>
                <c:pt idx="317">
                  <c:v>381</c:v>
                </c:pt>
                <c:pt idx="318">
                  <c:v>640</c:v>
                </c:pt>
                <c:pt idx="319">
                  <c:v>847</c:v>
                </c:pt>
                <c:pt idx="320">
                  <c:v>157</c:v>
                </c:pt>
                <c:pt idx="321">
                  <c:v>186</c:v>
                </c:pt>
                <c:pt idx="322">
                  <c:v>569</c:v>
                </c:pt>
                <c:pt idx="323">
                  <c:v>2624</c:v>
                </c:pt>
                <c:pt idx="324">
                  <c:v>719</c:v>
                </c:pt>
                <c:pt idx="325">
                  <c:v>259</c:v>
                </c:pt>
                <c:pt idx="326">
                  <c:v>1790</c:v>
                </c:pt>
                <c:pt idx="327">
                  <c:v>2100</c:v>
                </c:pt>
                <c:pt idx="328">
                  <c:v>913</c:v>
                </c:pt>
                <c:pt idx="329">
                  <c:v>1172</c:v>
                </c:pt>
                <c:pt idx="330">
                  <c:v>636</c:v>
                </c:pt>
                <c:pt idx="331">
                  <c:v>210</c:v>
                </c:pt>
                <c:pt idx="332">
                  <c:v>1150</c:v>
                </c:pt>
                <c:pt idx="333">
                  <c:v>1530</c:v>
                </c:pt>
                <c:pt idx="334">
                  <c:v>590</c:v>
                </c:pt>
                <c:pt idx="335">
                  <c:v>3400</c:v>
                </c:pt>
                <c:pt idx="336">
                  <c:v>360</c:v>
                </c:pt>
                <c:pt idx="337">
                  <c:v>746</c:v>
                </c:pt>
                <c:pt idx="338">
                  <c:v>69</c:v>
                </c:pt>
                <c:pt idx="339">
                  <c:v>277</c:v>
                </c:pt>
                <c:pt idx="340">
                  <c:v>302</c:v>
                </c:pt>
                <c:pt idx="341">
                  <c:v>497</c:v>
                </c:pt>
                <c:pt idx="342">
                  <c:v>73</c:v>
                </c:pt>
                <c:pt idx="343">
                  <c:v>541</c:v>
                </c:pt>
                <c:pt idx="344">
                  <c:v>150</c:v>
                </c:pt>
                <c:pt idx="345">
                  <c:v>293</c:v>
                </c:pt>
                <c:pt idx="346">
                  <c:v>152</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Camps'!$B$34</c:f>
              <c:strCache>
                <c:ptCount val="347"/>
                <c:pt idx="0">
                  <c:v>Ah Htet Gar Pu</c:v>
                </c:pt>
                <c:pt idx="1">
                  <c:v>Ah Lel Chaung</c:v>
                </c:pt>
                <c:pt idx="2">
                  <c:v>Ah Lel Kyun</c:v>
                </c:pt>
                <c:pt idx="3">
                  <c:v>Ah Nauk Pyin</c:v>
                </c:pt>
                <c:pt idx="4">
                  <c:v>Ah Nauk San Pya Ward</c:v>
                </c:pt>
                <c:pt idx="5">
                  <c:v>Ah Nauk Ye Ku Lar</c:v>
                </c:pt>
                <c:pt idx="6">
                  <c:v>Ah Pauk Wa</c:v>
                </c:pt>
                <c:pt idx="7">
                  <c:v>Ah Pyin Done Chaung</c:v>
                </c:pt>
                <c:pt idx="8">
                  <c:v>Ah Twin Hnget Thay</c:v>
                </c:pt>
                <c:pt idx="9">
                  <c:v>Ann Thar</c:v>
                </c:pt>
                <c:pt idx="10">
                  <c:v>Ar Kya</c:v>
                </c:pt>
                <c:pt idx="11">
                  <c:v>Athay Kar La</c:v>
                </c:pt>
                <c:pt idx="12">
                  <c:v>Aung Min Ga Lar Ward</c:v>
                </c:pt>
                <c:pt idx="13">
                  <c:v>Aung Taing</c:v>
                </c:pt>
                <c:pt idx="14">
                  <c:v>Aung Tha Pyay</c:v>
                </c:pt>
                <c:pt idx="15">
                  <c:v>Aung Thar Yar</c:v>
                </c:pt>
                <c:pt idx="16">
                  <c:v>Aung Zay Ya</c:v>
                </c:pt>
                <c:pt idx="17">
                  <c:v>Bar Ri Zar</c:v>
                </c:pt>
                <c:pt idx="18">
                  <c:v>Baw Du Pha Village</c:v>
                </c:pt>
                <c:pt idx="19">
                  <c:v>Baw Li (Muslim)</c:v>
                </c:pt>
                <c:pt idx="20">
                  <c:v>Baw Li (Rakhine)</c:v>
                </c:pt>
                <c:pt idx="21">
                  <c:v>Beik Taung</c:v>
                </c:pt>
                <c:pt idx="22">
                  <c:v>Bu May Ohn Daw Chay</c:v>
                </c:pt>
                <c:pt idx="23">
                  <c:v>Bu Ywet Ma Nyoe</c:v>
                </c:pt>
                <c:pt idx="24">
                  <c:v>Chaik Taung</c:v>
                </c:pt>
                <c:pt idx="25">
                  <c:v>Chan Pyin</c:v>
                </c:pt>
                <c:pt idx="26">
                  <c:v>Chaung Du</c:v>
                </c:pt>
                <c:pt idx="27">
                  <c:v>Chaung Hpyar</c:v>
                </c:pt>
                <c:pt idx="28">
                  <c:v>Chaung New Min Gan</c:v>
                </c:pt>
                <c:pt idx="29">
                  <c:v>Chi Laing Hpin</c:v>
                </c:pt>
                <c:pt idx="30">
                  <c:v>Dar Paing Ywar Haung</c:v>
                </c:pt>
                <c:pt idx="31">
                  <c:v>Dar Paing Ywar Thit</c:v>
                </c:pt>
                <c:pt idx="32">
                  <c:v>Done Pyin (North)</c:v>
                </c:pt>
                <c:pt idx="33">
                  <c:v>Done Pyin (South)</c:v>
                </c:pt>
                <c:pt idx="34">
                  <c:v>Done Thar</c:v>
                </c:pt>
                <c:pt idx="35">
                  <c:v>Done Thein</c:v>
                </c:pt>
                <c:pt idx="36">
                  <c:v>Dway Cha</c:v>
                </c:pt>
                <c:pt idx="37">
                  <c:v>Gar Pu (Lower)</c:v>
                </c:pt>
                <c:pt idx="38">
                  <c:v>Goke Pi Htaunt</c:v>
                </c:pt>
                <c:pt idx="39">
                  <c:v>Gone Nar</c:v>
                </c:pt>
                <c:pt idx="40">
                  <c:v>Gwa Sone (Muslim)</c:v>
                </c:pt>
                <c:pt idx="41">
                  <c:v>Gwa Sone (Rakhine)</c:v>
                </c:pt>
                <c:pt idx="42">
                  <c:v>Gwa Sone Chin</c:v>
                </c:pt>
                <c:pt idx="43">
                  <c:v>Gyin Chaung</c:v>
                </c:pt>
                <c:pt idx="44">
                  <c:v>Har Ra Paing</c:v>
                </c:pt>
                <c:pt idx="45">
                  <c:v>Hla May Shwe</c:v>
                </c:pt>
                <c:pt idx="46">
                  <c:v>Hla Nyo Kan</c:v>
                </c:pt>
                <c:pt idx="47">
                  <c:v>HlaKhaing</c:v>
                </c:pt>
                <c:pt idx="48">
                  <c:v>Hpa Yar Pyin Thein Tan</c:v>
                </c:pt>
                <c:pt idx="49">
                  <c:v>Hpon Nyo Leik</c:v>
                </c:pt>
                <c:pt idx="50">
                  <c:v>Htan Shauk Khan</c:v>
                </c:pt>
                <c:pt idx="51">
                  <c:v>Hteik Wa Pyin</c:v>
                </c:pt>
                <c:pt idx="52">
                  <c:v>Inn Hpauk</c:v>
                </c:pt>
                <c:pt idx="53">
                  <c:v>Ka Doe Seik</c:v>
                </c:pt>
                <c:pt idx="54">
                  <c:v>Ka Nyin Taw</c:v>
                </c:pt>
                <c:pt idx="55">
                  <c:v>Ka Yin</c:v>
                </c:pt>
                <c:pt idx="56">
                  <c:v>KaLarChaung</c:v>
                </c:pt>
                <c:pt idx="57">
                  <c:v>Kan Hpay</c:v>
                </c:pt>
                <c:pt idx="58">
                  <c:v>Kan Pyin Ywa Haung</c:v>
                </c:pt>
                <c:pt idx="59">
                  <c:v>Kan Pyin Ywar Thit</c:v>
                </c:pt>
                <c:pt idx="60">
                  <c:v>Kan Sauk</c:v>
                </c:pt>
                <c:pt idx="61">
                  <c:v>Kan Thar Htwat Wa</c:v>
                </c:pt>
                <c:pt idx="62">
                  <c:v>Kan Thar Yar</c:v>
                </c:pt>
                <c:pt idx="63">
                  <c:v>Kar Hpi Chaung</c:v>
                </c:pt>
                <c:pt idx="64">
                  <c:v>Kha Tin Paik</c:v>
                </c:pt>
                <c:pt idx="65">
                  <c:v>Khaung Htoke</c:v>
                </c:pt>
                <c:pt idx="66">
                  <c:v>Kin Chaung</c:v>
                </c:pt>
                <c:pt idx="67">
                  <c:v>Kin Taung</c:v>
                </c:pt>
                <c:pt idx="68">
                  <c:v>Koe Saung (1) village</c:v>
                </c:pt>
                <c:pt idx="69">
                  <c:v>Ku La Thein</c:v>
                </c:pt>
                <c:pt idx="70">
                  <c:v>Ku Lar Te</c:v>
                </c:pt>
                <c:pt idx="71">
                  <c:v>Kyan Taik</c:v>
                </c:pt>
                <c:pt idx="72">
                  <c:v>Kyan Taw</c:v>
                </c:pt>
                <c:pt idx="73">
                  <c:v>Kyar Ma Thauk</c:v>
                </c:pt>
                <c:pt idx="74">
                  <c:v>Kyar Nyo Inn</c:v>
                </c:pt>
                <c:pt idx="75">
                  <c:v>Kyar Nyo Pyin (Muslim)</c:v>
                </c:pt>
                <c:pt idx="76">
                  <c:v>Kyauk Hlay Kar</c:v>
                </c:pt>
                <c:pt idx="77">
                  <c:v>Kyauk Kyat</c:v>
                </c:pt>
                <c:pt idx="78">
                  <c:v>Kyauk Se</c:v>
                </c:pt>
                <c:pt idx="79">
                  <c:v>Kyauk Tan Chay</c:v>
                </c:pt>
                <c:pt idx="80">
                  <c:v>Kyauk Tan Gyi</c:v>
                </c:pt>
                <c:pt idx="81">
                  <c:v>Kyauk Yit (Rakhine)</c:v>
                </c:pt>
                <c:pt idx="82">
                  <c:v>Kyet Taw Pyin</c:v>
                </c:pt>
                <c:pt idx="83">
                  <c:v>Kyet Yoe Pyin (Ywa Ma)</c:v>
                </c:pt>
                <c:pt idx="84">
                  <c:v>Kyu Taw Chaing</c:v>
                </c:pt>
                <c:pt idx="85">
                  <c:v>Let Saung Kauk</c:v>
                </c:pt>
                <c:pt idx="86">
                  <c:v>Let Taw Ri</c:v>
                </c:pt>
                <c:pt idx="87">
                  <c:v>Ma La Kyun</c:v>
                </c:pt>
                <c:pt idx="88">
                  <c:v>Maung Ni Pyin</c:v>
                </c:pt>
                <c:pt idx="89">
                  <c:v>MiGyaungTet</c:v>
                </c:pt>
                <c:pt idx="90">
                  <c:v>Min Gan 1</c:v>
                </c:pt>
                <c:pt idx="91">
                  <c:v>Min Te</c:v>
                </c:pt>
                <c:pt idx="92">
                  <c:v>Min Thar Seik</c:v>
                </c:pt>
                <c:pt idx="93">
                  <c:v>MinPauk</c:v>
                </c:pt>
                <c:pt idx="94">
                  <c:v>Myin Kan Seik</c:v>
                </c:pt>
                <c:pt idx="95">
                  <c:v>Na Nwin Ku</c:v>
                </c:pt>
                <c:pt idx="96">
                  <c:v>Nan Kya (Nan Kyar)</c:v>
                </c:pt>
                <c:pt idx="97">
                  <c:v>Nan Yah Gone Ahtet</c:v>
                </c:pt>
                <c:pt idx="98">
                  <c:v>Nar Yi Kan</c:v>
                </c:pt>
                <c:pt idx="99">
                  <c:v>Naw Naw(Ku Lar)</c:v>
                </c:pt>
                <c:pt idx="100">
                  <c:v>Naw Naw(Rakhine)</c:v>
                </c:pt>
                <c:pt idx="101">
                  <c:v>Nay Pu Khan</c:v>
                </c:pt>
                <c:pt idx="102">
                  <c:v>Nga Khu Chaung</c:v>
                </c:pt>
                <c:pt idx="103">
                  <c:v>Nga Ta Paung</c:v>
                </c:pt>
                <c:pt idx="104">
                  <c:v>Ngar Saung Bet</c:v>
                </c:pt>
                <c:pt idx="105">
                  <c:v>Ngar Yauk Kaing</c:v>
                </c:pt>
                <c:pt idx="106">
                  <c:v>NgaWetSway</c:v>
                </c:pt>
                <c:pt idx="107">
                  <c:v>Ngwe Taung</c:v>
                </c:pt>
                <c:pt idx="108">
                  <c:v>NgweTwinDway</c:v>
                </c:pt>
                <c:pt idx="109">
                  <c:v>Nwar Yone Taung</c:v>
                </c:pt>
                <c:pt idx="110">
                  <c:v>Nyaung Chaung</c:v>
                </c:pt>
                <c:pt idx="111">
                  <c:v>Nyaung Pin Gyi (Ku Lar)</c:v>
                </c:pt>
                <c:pt idx="112">
                  <c:v>Oak Ta Ma</c:v>
                </c:pt>
                <c:pt idx="113">
                  <c:v>Ohn Taw Gyi</c:v>
                </c:pt>
                <c:pt idx="114">
                  <c:v>Ohn Ye Paw</c:v>
                </c:pt>
                <c:pt idx="115">
                  <c:v>OhnHnanChaung</c:v>
                </c:pt>
                <c:pt idx="116">
                  <c:v>Oke Taung Pyin</c:v>
                </c:pt>
                <c:pt idx="117">
                  <c:v>Pale Taung</c:v>
                </c:pt>
                <c:pt idx="118">
                  <c:v>Par Taw</c:v>
                </c:pt>
                <c:pt idx="119">
                  <c:v>Paung Zar</c:v>
                </c:pt>
                <c:pt idx="120">
                  <c:v>Pi Htu_Wa Lar Kan</c:v>
                </c:pt>
                <c:pt idx="121">
                  <c:v>Pin Zaing</c:v>
                </c:pt>
                <c:pt idx="122">
                  <c:v>Pyaing Chaung</c:v>
                </c:pt>
                <c:pt idx="123">
                  <c:v>Pyar Lay Chaung Ywar Haung</c:v>
                </c:pt>
                <c:pt idx="124">
                  <c:v>Pyar Pin Yin</c:v>
                </c:pt>
                <c:pt idx="125">
                  <c:v>Pyaung Seik</c:v>
                </c:pt>
                <c:pt idx="126">
                  <c:v>Pyein Chaung (ngwe Twin Dway tract)</c:v>
                </c:pt>
                <c:pt idx="127">
                  <c:v>Pyin Hpyu Maw</c:v>
                </c:pt>
                <c:pt idx="128">
                  <c:v>Pyin Shey Ku lar</c:v>
                </c:pt>
                <c:pt idx="129">
                  <c:v>PyunTo</c:v>
                </c:pt>
                <c:pt idx="130">
                  <c:v>Sa Bai Pin Yin</c:v>
                </c:pt>
                <c:pt idx="131">
                  <c:v>Sa Ma Nya Village</c:v>
                </c:pt>
                <c:pt idx="132">
                  <c:v>Sa Par Htar</c:v>
                </c:pt>
                <c:pt idx="133">
                  <c:v>San Go Taung</c:v>
                </c:pt>
                <c:pt idx="134">
                  <c:v>San Htoe Tan</c:v>
                </c:pt>
                <c:pt idx="135">
                  <c:v>Sar Pyin</c:v>
                </c:pt>
                <c:pt idx="136">
                  <c:v>Sat Kyar</c:v>
                </c:pt>
                <c:pt idx="137">
                  <c:v>Sat Roe Kya 1</c:v>
                </c:pt>
                <c:pt idx="138">
                  <c:v>Sat Roe Kya 2</c:v>
                </c:pt>
                <c:pt idx="139">
                  <c:v>Sat Yon Maw (Rakhine)</c:v>
                </c:pt>
                <c:pt idx="140">
                  <c:v>Say Tha Mar Gyi village</c:v>
                </c:pt>
                <c:pt idx="141">
                  <c:v>Say Tha Mar Nge</c:v>
                </c:pt>
                <c:pt idx="142">
                  <c:v>Seik Ta Ra</c:v>
                </c:pt>
                <c:pt idx="143">
                  <c:v>Set Yone Su 1</c:v>
                </c:pt>
                <c:pt idx="144">
                  <c:v>Set Yone Su 3 (Mingan)</c:v>
                </c:pt>
                <c:pt idx="145">
                  <c:v>Sha Kay Ywa</c:v>
                </c:pt>
                <c:pt idx="146">
                  <c:v>Shat Shar Taung</c:v>
                </c:pt>
                <c:pt idx="147">
                  <c:v>Shauk Chaung</c:v>
                </c:pt>
                <c:pt idx="148">
                  <c:v>Shwe Baho</c:v>
                </c:pt>
                <c:pt idx="149">
                  <c:v>Shwe Baho+Sein P M</c:v>
                </c:pt>
                <c:pt idx="150">
                  <c:v>Shwe Hlaing</c:v>
                </c:pt>
                <c:pt idx="151">
                  <c:v>Shwe Pyi Thar</c:v>
                </c:pt>
                <c:pt idx="152">
                  <c:v>Shwe Yin Aye (NaTaLa)</c:v>
                </c:pt>
                <c:pt idx="153">
                  <c:v>Shwe Zin Khin (Ku Lar)</c:v>
                </c:pt>
                <c:pt idx="154">
                  <c:v>Shwe Zin Khin (Rakhine)</c:v>
                </c:pt>
                <c:pt idx="155">
                  <c:v>Shwe Zin Yaw</c:v>
                </c:pt>
                <c:pt idx="156">
                  <c:v>Sin Aing</c:v>
                </c:pt>
                <c:pt idx="157">
                  <c:v>Sin Seik</c:v>
                </c:pt>
                <c:pt idx="158">
                  <c:v>Sin Tet Maw (Host)</c:v>
                </c:pt>
                <c:pt idx="159">
                  <c:v>Sin Tet Maw Rakhine(Baw Da Li)</c:v>
                </c:pt>
                <c:pt idx="160">
                  <c:v>Ta Khun Taing</c:v>
                </c:pt>
                <c:pt idx="161">
                  <c:v>Ta Man Thar (Thar Zay)_(Myo)</c:v>
                </c:pt>
                <c:pt idx="162">
                  <c:v>Ta Yar Thee Su Ward</c:v>
                </c:pt>
                <c:pt idx="163">
                  <c:v>Tan Seik</c:v>
                </c:pt>
                <c:pt idx="164">
                  <c:v>Tat U Chaung (West)</c:v>
                </c:pt>
                <c:pt idx="165">
                  <c:v>Taung Poke Kay</c:v>
                </c:pt>
                <c:pt idx="166">
                  <c:v>Taung U</c:v>
                </c:pt>
                <c:pt idx="167">
                  <c:v>Taw Tan</c:v>
                </c:pt>
                <c:pt idx="168">
                  <c:v>Teik Tu Pauk</c:v>
                </c:pt>
                <c:pt idx="169">
                  <c:v>Tha Bauk Chaung</c:v>
                </c:pt>
                <c:pt idx="170">
                  <c:v>Tha Dar</c:v>
                </c:pt>
                <c:pt idx="171">
                  <c:v>Tha Yet</c:v>
                </c:pt>
                <c:pt idx="172">
                  <c:v>Tha Yet Cho</c:v>
                </c:pt>
                <c:pt idx="173">
                  <c:v>Tha Yet Oke Ywar Haung</c:v>
                </c:pt>
                <c:pt idx="174">
                  <c:v>Tha Yet Oke Ywar Thit</c:v>
                </c:pt>
                <c:pt idx="175">
                  <c:v>Tha Yet Pyin (Rakhine)</c:v>
                </c:pt>
                <c:pt idx="176">
                  <c:v>Thae Chaung(Rakhine)</c:v>
                </c:pt>
                <c:pt idx="177">
                  <c:v>Than Chay (Rakhine)</c:v>
                </c:pt>
                <c:pt idx="178">
                  <c:v>Than Shin Ywar Thit</c:v>
                </c:pt>
                <c:pt idx="179">
                  <c:v>Thar Dar</c:v>
                </c:pt>
                <c:pt idx="180">
                  <c:v>Thar Yar Kone (Rakhine)</c:v>
                </c:pt>
                <c:pt idx="181">
                  <c:v>Thar Zay Kone (Thar Zi Kone)</c:v>
                </c:pt>
                <c:pt idx="182">
                  <c:v>Thay Kan (Muslim)</c:v>
                </c:pt>
                <c:pt idx="183">
                  <c:v>Thay Kan (Rakhine)</c:v>
                </c:pt>
                <c:pt idx="184">
                  <c:v>Thea Chaung Ku Lar</c:v>
                </c:pt>
                <c:pt idx="185">
                  <c:v>Thea Chaung Let Tha Mar Kone</c:v>
                </c:pt>
                <c:pt idx="186">
                  <c:v>Thein Tan</c:v>
                </c:pt>
                <c:pt idx="187">
                  <c:v>Thein Tan (Ku Lar)</c:v>
                </c:pt>
                <c:pt idx="188">
                  <c:v>Thein Tan (Rakhine)</c:v>
                </c:pt>
                <c:pt idx="189">
                  <c:v>Thet Kay Pyin</c:v>
                </c:pt>
                <c:pt idx="190">
                  <c:v>Thet Kay Pyin Ywar Ma</c:v>
                </c:pt>
                <c:pt idx="191">
                  <c:v>Thin Baw Hla (Rakhine) (Thar Yar Gone)</c:v>
                </c:pt>
                <c:pt idx="192">
                  <c:v>Thin Ga Net</c:v>
                </c:pt>
                <c:pt idx="193">
                  <c:v>Thin Ga Zar</c:v>
                </c:pt>
                <c:pt idx="194">
                  <c:v>Thin Khaung Maw</c:v>
                </c:pt>
                <c:pt idx="195">
                  <c:v>Thin Pone Tan</c:v>
                </c:pt>
                <c:pt idx="196">
                  <c:v>Thit Pok Chaung</c:v>
                </c:pt>
                <c:pt idx="197">
                  <c:v>Thone Saung</c:v>
                </c:pt>
                <c:pt idx="198">
                  <c:v>ThonePetChaing</c:v>
                </c:pt>
                <c:pt idx="199">
                  <c:v>U Gar Hton</c:v>
                </c:pt>
                <c:pt idx="200">
                  <c:v>Wai Thar Li</c:v>
                </c:pt>
                <c:pt idx="201">
                  <c:v>War Lan</c:v>
                </c:pt>
                <c:pt idx="202">
                  <c:v>War Lan Kone</c:v>
                </c:pt>
                <c:pt idx="203">
                  <c:v>War Taung</c:v>
                </c:pt>
                <c:pt idx="204">
                  <c:v>Ward (1)</c:v>
                </c:pt>
                <c:pt idx="205">
                  <c:v>Yae Chan Pyin</c:v>
                </c:pt>
                <c:pt idx="206">
                  <c:v>Yae Hnyin Chaung</c:v>
                </c:pt>
                <c:pt idx="207">
                  <c:v>Yae Nauk Ngar Thar</c:v>
                </c:pt>
                <c:pt idx="208">
                  <c:v>Yar Taik</c:v>
                </c:pt>
                <c:pt idx="209">
                  <c:v>YinYeKan</c:v>
                </c:pt>
                <c:pt idx="210">
                  <c:v>Ywa Haung</c:v>
                </c:pt>
                <c:pt idx="211">
                  <c:v>Ywa Thit</c:v>
                </c:pt>
                <c:pt idx="212">
                  <c:v>Ywar Thar Yar</c:v>
                </c:pt>
                <c:pt idx="213">
                  <c:v>Zaw Ma Tat</c:v>
                </c:pt>
                <c:pt idx="214">
                  <c:v>Zaw Pu Gyar</c:v>
                </c:pt>
                <c:pt idx="215">
                  <c:v>Zay Di Taung</c:v>
                </c:pt>
                <c:pt idx="216">
                  <c:v>Zay Di Taung (Rakhine)</c:v>
                </c:pt>
                <c:pt idx="217">
                  <c:v>Ah Nauk</c:v>
                </c:pt>
                <c:pt idx="218">
                  <c:v>Ah Shey</c:v>
                </c:pt>
                <c:pt idx="219">
                  <c:v>Ywar Gyi (Middle)</c:v>
                </c:pt>
                <c:pt idx="220">
                  <c:v>Aung Thar Yar (NaTaLa)</c:v>
                </c:pt>
                <c:pt idx="221">
                  <c:v>Aung Zay Ya (Su See)</c:v>
                </c:pt>
                <c:pt idx="222">
                  <c:v>Kyee Kan Pyin (South)</c:v>
                </c:pt>
                <c:pt idx="223">
                  <c:v>Kan Thar Yar(Upper)</c:v>
                </c:pt>
                <c:pt idx="224">
                  <c:v>Kan Thar Yar(Lower)</c:v>
                </c:pt>
                <c:pt idx="225">
                  <c:v>Kine Gyi (Myo)</c:v>
                </c:pt>
                <c:pt idx="226">
                  <c:v>Aung Mingalar (NaTaLa)</c:v>
                </c:pt>
                <c:pt idx="227">
                  <c:v>Pae Youne (NaTaLa)</c:v>
                </c:pt>
                <c:pt idx="228">
                  <c:v>Min Gyi</c:v>
                </c:pt>
                <c:pt idx="229">
                  <c:v>Har Bi (West)</c:v>
                </c:pt>
                <c:pt idx="230">
                  <c:v>Zay Kone Tan</c:v>
                </c:pt>
                <c:pt idx="231">
                  <c:v>Gan Gaw Myaing ( Na Ta La )</c:v>
                </c:pt>
                <c:pt idx="232">
                  <c:v>Hpa Yar Pyin</c:v>
                </c:pt>
                <c:pt idx="233">
                  <c:v>Aung Pa</c:v>
                </c:pt>
                <c:pt idx="234">
                  <c:v>Da Pyu Chaung</c:v>
                </c:pt>
                <c:pt idx="235">
                  <c:v>Inn Gyin Myaing (NaTaLa)</c:v>
                </c:pt>
                <c:pt idx="236">
                  <c:v>Tat Min Chaung (Muslim)</c:v>
                </c:pt>
                <c:pt idx="237">
                  <c:v>Tat Min Chaung (Daing Net/Rakhine)</c:v>
                </c:pt>
                <c:pt idx="238">
                  <c:v>Gu Dar Pyin</c:v>
                </c:pt>
                <c:pt idx="239">
                  <c:v>Laung Chaung</c:v>
                </c:pt>
                <c:pt idx="240">
                  <c:v>Nga Kyin Tauk</c:v>
                </c:pt>
                <c:pt idx="241">
                  <c:v>Tha Peik Taung (Rakhine)</c:v>
                </c:pt>
                <c:pt idx="242">
                  <c:v>Nga Yant Chaung</c:v>
                </c:pt>
                <c:pt idx="243">
                  <c:v>Ywet Nyo Taung</c:v>
                </c:pt>
                <c:pt idx="244">
                  <c:v>Dar Paing Sa Yar</c:v>
                </c:pt>
                <c:pt idx="245">
                  <c:v>Mee Kyaung Khaung Swea</c:v>
                </c:pt>
                <c:pt idx="246">
                  <c:v>Kha Maung Seik</c:v>
                </c:pt>
                <c:pt idx="247">
                  <c:v>Wet Kyein</c:v>
                </c:pt>
                <c:pt idx="248">
                  <c:v>Ah Lel Than Kyaw</c:v>
                </c:pt>
                <c:pt idx="249">
                  <c:v>JI Guan #1 Village</c:v>
                </c:pt>
                <c:pt idx="250">
                  <c:v>Longdong Yicun</c:v>
                </c:pt>
                <c:pt idx="251">
                  <c:v>#5 Village</c:v>
                </c:pt>
                <c:pt idx="252">
                  <c:v>Long Kong Village</c:v>
                </c:pt>
                <c:pt idx="253">
                  <c:v>Long Man Village</c:v>
                </c:pt>
                <c:pt idx="254">
                  <c:v>Licong Village</c:v>
                </c:pt>
                <c:pt idx="255">
                  <c:v>Yong Lai Village</c:v>
                </c:pt>
                <c:pt idx="256">
                  <c:v>Kuankong village</c:v>
                </c:pt>
                <c:pt idx="257">
                  <c:v>Nanpa Shiwu </c:v>
                </c:pt>
                <c:pt idx="258">
                  <c:v> Nanpa Niwa </c:v>
                </c:pt>
                <c:pt idx="259">
                  <c:v>Yongshang Niwa village </c:v>
                </c:pt>
                <c:pt idx="260">
                  <c:v>Lare Yongbula Village</c:v>
                </c:pt>
                <c:pt idx="261">
                  <c:v>Gongcong No.2</c:v>
                </c:pt>
                <c:pt idx="262">
                  <c:v>Gongcong No.3</c:v>
                </c:pt>
                <c:pt idx="263">
                  <c:v>Yongben</c:v>
                </c:pt>
                <c:pt idx="264">
                  <c:v>Yongyue</c:v>
                </c:pt>
                <c:pt idx="265">
                  <c:v>Yongran</c:v>
                </c:pt>
                <c:pt idx="266">
                  <c:v>Yongkao</c:v>
                </c:pt>
                <c:pt idx="267">
                  <c:v>Shandong Sancun</c:v>
                </c:pt>
                <c:pt idx="268">
                  <c:v>Shandong Sicun</c:v>
                </c:pt>
                <c:pt idx="269">
                  <c:v>Bagedi Qicun</c:v>
                </c:pt>
                <c:pt idx="270">
                  <c:v>Bagedi Bacun</c:v>
                </c:pt>
                <c:pt idx="271">
                  <c:v>Bagedi Ercun</c:v>
                </c:pt>
                <c:pt idx="272">
                  <c:v>Bagedi Yicun</c:v>
                </c:pt>
                <c:pt idx="273">
                  <c:v>Daxisuo Yicun</c:v>
                </c:pt>
                <c:pt idx="274">
                  <c:v>Daxisuo Ercun</c:v>
                </c:pt>
                <c:pt idx="275">
                  <c:v>Laojie</c:v>
                </c:pt>
                <c:pt idx="276">
                  <c:v>Guanyang</c:v>
                </c:pt>
                <c:pt idx="277">
                  <c:v>Yongbang</c:v>
                </c:pt>
                <c:pt idx="278">
                  <c:v>Yang Lan</c:v>
                </c:pt>
                <c:pt idx="279">
                  <c:v>Wan Ru Gan</c:v>
                </c:pt>
                <c:pt idx="280">
                  <c:v>Ta Ban Long</c:v>
                </c:pt>
                <c:pt idx="281">
                  <c:v>Wan Nuo Da</c:v>
                </c:pt>
                <c:pt idx="282">
                  <c:v>Wan Jing</c:v>
                </c:pt>
                <c:pt idx="283">
                  <c:v>Ake Man Yang</c:v>
                </c:pt>
                <c:pt idx="284">
                  <c:v>Wan Gu</c:v>
                </c:pt>
                <c:pt idx="285">
                  <c:v>Wan Gong</c:v>
                </c:pt>
                <c:pt idx="286">
                  <c:v>Ga Lan</c:v>
                </c:pt>
                <c:pt idx="287">
                  <c:v>Nuo Mei</c:v>
                </c:pt>
                <c:pt idx="288">
                  <c:v>Ta Ban Dang</c:v>
                </c:pt>
                <c:pt idx="289">
                  <c:v>Ta Ban Ga</c:v>
                </c:pt>
                <c:pt idx="290">
                  <c:v>Ta Long</c:v>
                </c:pt>
                <c:pt idx="291">
                  <c:v>Nuo Bing</c:v>
                </c:pt>
                <c:pt idx="292">
                  <c:v>Nuo Ka</c:v>
                </c:pt>
                <c:pt idx="293">
                  <c:v>Meng La</c:v>
                </c:pt>
                <c:pt idx="294">
                  <c:v>Lei Long</c:v>
                </c:pt>
                <c:pt idx="295">
                  <c:v>Pu Du</c:v>
                </c:pt>
                <c:pt idx="296">
                  <c:v>Nan Me Man</c:v>
                </c:pt>
                <c:pt idx="297">
                  <c:v>Nan Ken</c:v>
                </c:pt>
                <c:pt idx="298">
                  <c:v>Bo Hei Xinzhai</c:v>
                </c:pt>
                <c:pt idx="299">
                  <c:v>Man San</c:v>
                </c:pt>
                <c:pt idx="300">
                  <c:v>Nan Duo Man</c:v>
                </c:pt>
                <c:pt idx="301">
                  <c:v>Bo Hei Laozhai</c:v>
                </c:pt>
                <c:pt idx="302">
                  <c:v>Yao Sa Na</c:v>
                </c:pt>
                <c:pt idx="303">
                  <c:v>Nan Bi</c:v>
                </c:pt>
                <c:pt idx="304">
                  <c:v>Qiu Shui</c:v>
                </c:pt>
                <c:pt idx="305">
                  <c:v>Shou Gong</c:v>
                </c:pt>
                <c:pt idx="306">
                  <c:v>Shui Jin Tu</c:v>
                </c:pt>
                <c:pt idx="307">
                  <c:v>Dong Ma Ga</c:v>
                </c:pt>
                <c:pt idx="308">
                  <c:v>Shuang Pa</c:v>
                </c:pt>
                <c:pt idx="309">
                  <c:v>Pa Ha (Lisu)</c:v>
                </c:pt>
                <c:pt idx="310">
                  <c:v>Pa Jiu</c:v>
                </c:pt>
                <c:pt idx="311">
                  <c:v>Nan Ba Qi</c:v>
                </c:pt>
                <c:pt idx="312">
                  <c:v>Ban Mo</c:v>
                </c:pt>
                <c:pt idx="313">
                  <c:v>Da Jiu Zhai</c:v>
                </c:pt>
                <c:pt idx="314">
                  <c:v>Da Mian Si</c:v>
                </c:pt>
                <c:pt idx="315">
                  <c:v>Ma Mu Shu</c:v>
                </c:pt>
                <c:pt idx="316">
                  <c:v>Huang Tian</c:v>
                </c:pt>
                <c:pt idx="317">
                  <c:v>Niu Chang</c:v>
                </c:pt>
                <c:pt idx="318">
                  <c:v>Yang Kuang</c:v>
                </c:pt>
                <c:pt idx="319">
                  <c:v>Xia Man Le</c:v>
                </c:pt>
                <c:pt idx="320">
                  <c:v>Chang Liu Shui</c:v>
                </c:pt>
                <c:pt idx="321">
                  <c:v>Xiao Ming Shan</c:v>
                </c:pt>
                <c:pt idx="322">
                  <c:v>Ci He village</c:v>
                </c:pt>
                <c:pt idx="323">
                  <c:v>Lian Bang village</c:v>
                </c:pt>
                <c:pt idx="324">
                  <c:v>Lian He village</c:v>
                </c:pt>
                <c:pt idx="325">
                  <c:v>New Man Jiu village</c:v>
                </c:pt>
                <c:pt idx="326">
                  <c:v>Ah Lar Than</c:v>
                </c:pt>
                <c:pt idx="327">
                  <c:v>Aung Daing</c:v>
                </c:pt>
                <c:pt idx="328">
                  <c:v>Set Oe</c:v>
                </c:pt>
                <c:pt idx="329">
                  <c:v>Maw Thi Nyar</c:v>
                </c:pt>
                <c:pt idx="330">
                  <c:v>Tin Bi</c:v>
                </c:pt>
                <c:pt idx="331">
                  <c:v>Daung Puauk Kay</c:v>
                </c:pt>
                <c:pt idx="332">
                  <c:v>Nga/ Pun Ywar Shey</c:v>
                </c:pt>
                <c:pt idx="333">
                  <c:v>Nga/Pun Ywar Gyi</c:v>
                </c:pt>
                <c:pt idx="334">
                  <c:v>Pa Lin Pyin (Rakhine, Main)</c:v>
                </c:pt>
                <c:pt idx="335">
                  <c:v>Pa Lin Pyin (Muslim)</c:v>
                </c:pt>
                <c:pt idx="336">
                  <c:v>Tin Htein Kan Monastery</c:v>
                </c:pt>
                <c:pt idx="337">
                  <c:v>Pi Pin Yin Monastery</c:v>
                </c:pt>
                <c:pt idx="338">
                  <c:v>Taung Myint</c:v>
                </c:pt>
                <c:pt idx="339">
                  <c:v>Ywar Thit Kay Monastery</c:v>
                </c:pt>
                <c:pt idx="340">
                  <c:v>Wet Hla Middle School</c:v>
                </c:pt>
                <c:pt idx="341">
                  <c:v>Aung Tat Ward (Dein Kyi Monastery)</c:v>
                </c:pt>
                <c:pt idx="342">
                  <c:v>Na Kan (weat)</c:v>
                </c:pt>
                <c:pt idx="343">
                  <c:v>Pya Hla </c:v>
                </c:pt>
                <c:pt idx="344">
                  <c:v>Pu Zun Hpe</c:v>
                </c:pt>
                <c:pt idx="345">
                  <c:v>Ku Lar Chaung</c:v>
                </c:pt>
                <c:pt idx="346">
                  <c:v>Koe Na Win</c:v>
                </c:pt>
              </c:strCache>
            </c:strRef>
          </c:cat>
          <c:val>
            <c:numRef>
              <c:f>'By Camps'!$B$34</c:f>
              <c:numCache>
                <c:formatCode>General</c:formatCode>
                <c:ptCount val="347"/>
                <c:pt idx="0">
                  <c:v>11</c:v>
                </c:pt>
                <c:pt idx="1">
                  <c:v>17670</c:v>
                </c:pt>
                <c:pt idx="2">
                  <c:v>0</c:v>
                </c:pt>
                <c:pt idx="3">
                  <c:v>0</c:v>
                </c:pt>
                <c:pt idx="4">
                  <c:v>0</c:v>
                </c:pt>
                <c:pt idx="5">
                  <c:v>0</c:v>
                </c:pt>
                <c:pt idx="6">
                  <c:v>0</c:v>
                </c:pt>
                <c:pt idx="7">
                  <c:v>0</c:v>
                </c:pt>
                <c:pt idx="8">
                  <c:v>15968</c:v>
                </c:pt>
                <c:pt idx="9">
                  <c:v>0</c:v>
                </c:pt>
                <c:pt idx="10">
                  <c:v>0</c:v>
                </c:pt>
                <c:pt idx="11">
                  <c:v>0</c:v>
                </c:pt>
                <c:pt idx="12">
                  <c:v>0</c:v>
                </c:pt>
                <c:pt idx="13">
                  <c:v>0</c:v>
                </c:pt>
                <c:pt idx="14">
                  <c:v>2880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1520</c:v>
                </c:pt>
                <c:pt idx="33">
                  <c:v>1156</c:v>
                </c:pt>
                <c:pt idx="34">
                  <c:v>0</c:v>
                </c:pt>
                <c:pt idx="35">
                  <c:v>0</c:v>
                </c:pt>
                <c:pt idx="36">
                  <c:v>0</c:v>
                </c:pt>
                <c:pt idx="37">
                  <c:v>11</c:v>
                </c:pt>
                <c:pt idx="38">
                  <c:v>0</c:v>
                </c:pt>
                <c:pt idx="39">
                  <c:v>0</c:v>
                </c:pt>
                <c:pt idx="40">
                  <c:v>0</c:v>
                </c:pt>
                <c:pt idx="41">
                  <c:v>0</c:v>
                </c:pt>
                <c:pt idx="42">
                  <c:v>0</c:v>
                </c:pt>
                <c:pt idx="43">
                  <c:v>663</c:v>
                </c:pt>
                <c:pt idx="44">
                  <c:v>0</c:v>
                </c:pt>
                <c:pt idx="45">
                  <c:v>1738</c:v>
                </c:pt>
                <c:pt idx="46">
                  <c:v>10</c:v>
                </c:pt>
                <c:pt idx="47">
                  <c:v>0</c:v>
                </c:pt>
                <c:pt idx="48">
                  <c:v>17175</c:v>
                </c:pt>
                <c:pt idx="49">
                  <c:v>9235</c:v>
                </c:pt>
                <c:pt idx="50">
                  <c:v>0</c:v>
                </c:pt>
                <c:pt idx="51">
                  <c:v>0</c:v>
                </c:pt>
                <c:pt idx="52">
                  <c:v>0</c:v>
                </c:pt>
                <c:pt idx="53">
                  <c:v>0</c:v>
                </c:pt>
                <c:pt idx="54">
                  <c:v>0</c:v>
                </c:pt>
                <c:pt idx="55">
                  <c:v>0</c:v>
                </c:pt>
                <c:pt idx="56">
                  <c:v>0</c:v>
                </c:pt>
                <c:pt idx="57">
                  <c:v>0</c:v>
                </c:pt>
                <c:pt idx="58">
                  <c:v>0</c:v>
                </c:pt>
                <c:pt idx="59">
                  <c:v>0</c:v>
                </c:pt>
                <c:pt idx="60">
                  <c:v>0</c:v>
                </c:pt>
                <c:pt idx="61">
                  <c:v>217</c:v>
                </c:pt>
                <c:pt idx="62">
                  <c:v>0</c:v>
                </c:pt>
                <c:pt idx="63">
                  <c:v>0</c:v>
                </c:pt>
                <c:pt idx="64">
                  <c:v>0</c:v>
                </c:pt>
                <c:pt idx="65">
                  <c:v>0</c:v>
                </c:pt>
                <c:pt idx="66">
                  <c:v>0</c:v>
                </c:pt>
                <c:pt idx="67">
                  <c:v>5070</c:v>
                </c:pt>
                <c:pt idx="68">
                  <c:v>0</c:v>
                </c:pt>
                <c:pt idx="69">
                  <c:v>225</c:v>
                </c:pt>
                <c:pt idx="70">
                  <c:v>393</c:v>
                </c:pt>
                <c:pt idx="71">
                  <c:v>0</c:v>
                </c:pt>
                <c:pt idx="72">
                  <c:v>0</c:v>
                </c:pt>
                <c:pt idx="73">
                  <c:v>0</c:v>
                </c:pt>
                <c:pt idx="74">
                  <c:v>10</c:v>
                </c:pt>
                <c:pt idx="75">
                  <c:v>0</c:v>
                </c:pt>
                <c:pt idx="76">
                  <c:v>0</c:v>
                </c:pt>
                <c:pt idx="77">
                  <c:v>0</c:v>
                </c:pt>
                <c:pt idx="78">
                  <c:v>9</c:v>
                </c:pt>
                <c:pt idx="79">
                  <c:v>0</c:v>
                </c:pt>
                <c:pt idx="80">
                  <c:v>0</c:v>
                </c:pt>
                <c:pt idx="81">
                  <c:v>0</c:v>
                </c:pt>
                <c:pt idx="82">
                  <c:v>812</c:v>
                </c:pt>
                <c:pt idx="83">
                  <c:v>0</c:v>
                </c:pt>
                <c:pt idx="84">
                  <c:v>193</c:v>
                </c:pt>
                <c:pt idx="85">
                  <c:v>0</c:v>
                </c:pt>
                <c:pt idx="86">
                  <c:v>0</c:v>
                </c:pt>
                <c:pt idx="87">
                  <c:v>0</c:v>
                </c:pt>
                <c:pt idx="88">
                  <c:v>0</c:v>
                </c:pt>
                <c:pt idx="89">
                  <c:v>0</c:v>
                </c:pt>
                <c:pt idx="90">
                  <c:v>0</c:v>
                </c:pt>
                <c:pt idx="91">
                  <c:v>493</c:v>
                </c:pt>
                <c:pt idx="92">
                  <c:v>10</c:v>
                </c:pt>
                <c:pt idx="93">
                  <c:v>0</c:v>
                </c:pt>
                <c:pt idx="94">
                  <c:v>0</c:v>
                </c:pt>
                <c:pt idx="95">
                  <c:v>0</c:v>
                </c:pt>
                <c:pt idx="96">
                  <c:v>0</c:v>
                </c:pt>
                <c:pt idx="97">
                  <c:v>0</c:v>
                </c:pt>
                <c:pt idx="98">
                  <c:v>0</c:v>
                </c:pt>
                <c:pt idx="99">
                  <c:v>0</c:v>
                </c:pt>
                <c:pt idx="100">
                  <c:v>0</c:v>
                </c:pt>
                <c:pt idx="101">
                  <c:v>0</c:v>
                </c:pt>
                <c:pt idx="102">
                  <c:v>0</c:v>
                </c:pt>
                <c:pt idx="103">
                  <c:v>9</c:v>
                </c:pt>
                <c:pt idx="104">
                  <c:v>0</c:v>
                </c:pt>
                <c:pt idx="105">
                  <c:v>8</c:v>
                </c:pt>
                <c:pt idx="106">
                  <c:v>0</c:v>
                </c:pt>
                <c:pt idx="107">
                  <c:v>0</c:v>
                </c:pt>
                <c:pt idx="108">
                  <c:v>0</c:v>
                </c:pt>
                <c:pt idx="109">
                  <c:v>0</c:v>
                </c:pt>
                <c:pt idx="110">
                  <c:v>0</c:v>
                </c:pt>
                <c:pt idx="111">
                  <c:v>0</c:v>
                </c:pt>
                <c:pt idx="112">
                  <c:v>0</c:v>
                </c:pt>
                <c:pt idx="113">
                  <c:v>0</c:v>
                </c:pt>
                <c:pt idx="114">
                  <c:v>0</c:v>
                </c:pt>
                <c:pt idx="115">
                  <c:v>0</c:v>
                </c:pt>
                <c:pt idx="116">
                  <c:v>9</c:v>
                </c:pt>
                <c:pt idx="117">
                  <c:v>0</c:v>
                </c:pt>
                <c:pt idx="118">
                  <c:v>0</c:v>
                </c:pt>
                <c:pt idx="119">
                  <c:v>0</c:v>
                </c:pt>
                <c:pt idx="120">
                  <c:v>4</c:v>
                </c:pt>
                <c:pt idx="121">
                  <c:v>9</c:v>
                </c:pt>
                <c:pt idx="122">
                  <c:v>10</c:v>
                </c:pt>
                <c:pt idx="123">
                  <c:v>0</c:v>
                </c:pt>
                <c:pt idx="124">
                  <c:v>0</c:v>
                </c:pt>
                <c:pt idx="125">
                  <c:v>10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695</c:v>
                </c:pt>
                <c:pt idx="141">
                  <c:v>904</c:v>
                </c:pt>
                <c:pt idx="142">
                  <c:v>0</c:v>
                </c:pt>
                <c:pt idx="143">
                  <c:v>442</c:v>
                </c:pt>
                <c:pt idx="144">
                  <c:v>625</c:v>
                </c:pt>
                <c:pt idx="145">
                  <c:v>0</c:v>
                </c:pt>
                <c:pt idx="146">
                  <c:v>0</c:v>
                </c:pt>
                <c:pt idx="147">
                  <c:v>10</c:v>
                </c:pt>
                <c:pt idx="148">
                  <c:v>0</c:v>
                </c:pt>
                <c:pt idx="149">
                  <c:v>0</c:v>
                </c:pt>
                <c:pt idx="150">
                  <c:v>0</c:v>
                </c:pt>
                <c:pt idx="151">
                  <c:v>0</c:v>
                </c:pt>
                <c:pt idx="152">
                  <c:v>0</c:v>
                </c:pt>
                <c:pt idx="153">
                  <c:v>0</c:v>
                </c:pt>
                <c:pt idx="154">
                  <c:v>0</c:v>
                </c:pt>
                <c:pt idx="155">
                  <c:v>0</c:v>
                </c:pt>
                <c:pt idx="156">
                  <c:v>346</c:v>
                </c:pt>
                <c:pt idx="157">
                  <c:v>0</c:v>
                </c:pt>
                <c:pt idx="158">
                  <c:v>1443</c:v>
                </c:pt>
                <c:pt idx="159">
                  <c:v>526</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10</c:v>
                </c:pt>
                <c:pt idx="174">
                  <c:v>10</c:v>
                </c:pt>
                <c:pt idx="175">
                  <c:v>0</c:v>
                </c:pt>
                <c:pt idx="176">
                  <c:v>228</c:v>
                </c:pt>
                <c:pt idx="177">
                  <c:v>0</c:v>
                </c:pt>
                <c:pt idx="178">
                  <c:v>0</c:v>
                </c:pt>
                <c:pt idx="179">
                  <c:v>0</c:v>
                </c:pt>
                <c:pt idx="180">
                  <c:v>0</c:v>
                </c:pt>
                <c:pt idx="181">
                  <c:v>0</c:v>
                </c:pt>
                <c:pt idx="182">
                  <c:v>0</c:v>
                </c:pt>
                <c:pt idx="183">
                  <c:v>0</c:v>
                </c:pt>
                <c:pt idx="184">
                  <c:v>1033</c:v>
                </c:pt>
                <c:pt idx="185">
                  <c:v>1635</c:v>
                </c:pt>
                <c:pt idx="186">
                  <c:v>0</c:v>
                </c:pt>
                <c:pt idx="187">
                  <c:v>0</c:v>
                </c:pt>
                <c:pt idx="188">
                  <c:v>0</c:v>
                </c:pt>
                <c:pt idx="189">
                  <c:v>0</c:v>
                </c:pt>
                <c:pt idx="190">
                  <c:v>74</c:v>
                </c:pt>
                <c:pt idx="191">
                  <c:v>0</c:v>
                </c:pt>
                <c:pt idx="192">
                  <c:v>0</c:v>
                </c:pt>
                <c:pt idx="193">
                  <c:v>0</c:v>
                </c:pt>
                <c:pt idx="194">
                  <c:v>0</c:v>
                </c:pt>
                <c:pt idx="195">
                  <c:v>0</c:v>
                </c:pt>
                <c:pt idx="196">
                  <c:v>97</c:v>
                </c:pt>
                <c:pt idx="197">
                  <c:v>0</c:v>
                </c:pt>
                <c:pt idx="198">
                  <c:v>0</c:v>
                </c:pt>
                <c:pt idx="199">
                  <c:v>0</c:v>
                </c:pt>
                <c:pt idx="200">
                  <c:v>0</c:v>
                </c:pt>
                <c:pt idx="201">
                  <c:v>239</c:v>
                </c:pt>
                <c:pt idx="202">
                  <c:v>506</c:v>
                </c:pt>
                <c:pt idx="203">
                  <c:v>0</c:v>
                </c:pt>
                <c:pt idx="204">
                  <c:v>0</c:v>
                </c:pt>
                <c:pt idx="205">
                  <c:v>0</c:v>
                </c:pt>
                <c:pt idx="206">
                  <c:v>315</c:v>
                </c:pt>
                <c:pt idx="207">
                  <c:v>2260</c:v>
                </c:pt>
                <c:pt idx="208">
                  <c:v>582</c:v>
                </c:pt>
                <c:pt idx="209">
                  <c:v>0</c:v>
                </c:pt>
                <c:pt idx="210">
                  <c:v>0</c:v>
                </c:pt>
                <c:pt idx="211">
                  <c:v>0</c:v>
                </c:pt>
                <c:pt idx="212">
                  <c:v>0</c:v>
                </c:pt>
                <c:pt idx="213">
                  <c:v>5929</c:v>
                </c:pt>
                <c:pt idx="214">
                  <c:v>354</c:v>
                </c:pt>
                <c:pt idx="215">
                  <c:v>9374</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1755</c:v>
                </c:pt>
                <c:pt idx="243">
                  <c:v>5660</c:v>
                </c:pt>
                <c:pt idx="244">
                  <c:v>4165</c:v>
                </c:pt>
                <c:pt idx="245">
                  <c:v>6894</c:v>
                </c:pt>
                <c:pt idx="246">
                  <c:v>1395</c:v>
                </c:pt>
                <c:pt idx="247">
                  <c:v>1620</c:v>
                </c:pt>
                <c:pt idx="248">
                  <c:v>1328</c:v>
                </c:pt>
                <c:pt idx="249">
                  <c:v>133</c:v>
                </c:pt>
                <c:pt idx="250">
                  <c:v>135</c:v>
                </c:pt>
                <c:pt idx="251">
                  <c:v>221</c:v>
                </c:pt>
                <c:pt idx="252">
                  <c:v>97</c:v>
                </c:pt>
                <c:pt idx="253">
                  <c:v>190</c:v>
                </c:pt>
                <c:pt idx="254">
                  <c:v>39</c:v>
                </c:pt>
                <c:pt idx="255">
                  <c:v>110</c:v>
                </c:pt>
                <c:pt idx="256">
                  <c:v>105</c:v>
                </c:pt>
                <c:pt idx="257">
                  <c:v>41</c:v>
                </c:pt>
                <c:pt idx="258">
                  <c:v>34</c:v>
                </c:pt>
                <c:pt idx="259">
                  <c:v>40</c:v>
                </c:pt>
                <c:pt idx="260">
                  <c:v>63</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29</c:v>
                </c:pt>
                <c:pt idx="303">
                  <c:v>38</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20</c:v>
                </c:pt>
                <c:pt idx="327">
                  <c:v>20</c:v>
                </c:pt>
                <c:pt idx="328">
                  <c:v>20</c:v>
                </c:pt>
                <c:pt idx="329">
                  <c:v>20</c:v>
                </c:pt>
                <c:pt idx="330">
                  <c:v>20</c:v>
                </c:pt>
                <c:pt idx="331">
                  <c:v>40</c:v>
                </c:pt>
                <c:pt idx="332">
                  <c:v>20</c:v>
                </c:pt>
                <c:pt idx="333">
                  <c:v>20</c:v>
                </c:pt>
                <c:pt idx="334">
                  <c:v>20</c:v>
                </c:pt>
                <c:pt idx="335">
                  <c:v>20</c:v>
                </c:pt>
                <c:pt idx="336">
                  <c:v>360</c:v>
                </c:pt>
                <c:pt idx="337">
                  <c:v>746</c:v>
                </c:pt>
                <c:pt idx="338">
                  <c:v>69</c:v>
                </c:pt>
                <c:pt idx="339">
                  <c:v>277</c:v>
                </c:pt>
                <c:pt idx="340">
                  <c:v>302</c:v>
                </c:pt>
                <c:pt idx="341">
                  <c:v>497</c:v>
                </c:pt>
                <c:pt idx="342">
                  <c:v>73</c:v>
                </c:pt>
                <c:pt idx="343">
                  <c:v>541</c:v>
                </c:pt>
                <c:pt idx="344">
                  <c:v>150</c:v>
                </c:pt>
                <c:pt idx="345">
                  <c:v>293</c:v>
                </c:pt>
                <c:pt idx="346">
                  <c:v>125</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Camps'!$B$34</c:f>
              <c:strCache>
                <c:ptCount val="347"/>
                <c:pt idx="0">
                  <c:v>Ah Htet Gar Pu</c:v>
                </c:pt>
                <c:pt idx="1">
                  <c:v>Ah Lel Chaung</c:v>
                </c:pt>
                <c:pt idx="2">
                  <c:v>Ah Lel Kyun</c:v>
                </c:pt>
                <c:pt idx="3">
                  <c:v>Ah Nauk Pyin</c:v>
                </c:pt>
                <c:pt idx="4">
                  <c:v>Ah Nauk San Pya Ward</c:v>
                </c:pt>
                <c:pt idx="5">
                  <c:v>Ah Nauk Ye Ku Lar</c:v>
                </c:pt>
                <c:pt idx="6">
                  <c:v>Ah Pauk Wa</c:v>
                </c:pt>
                <c:pt idx="7">
                  <c:v>Ah Pyin Done Chaung</c:v>
                </c:pt>
                <c:pt idx="8">
                  <c:v>Ah Twin Hnget Thay</c:v>
                </c:pt>
                <c:pt idx="9">
                  <c:v>Ann Thar</c:v>
                </c:pt>
                <c:pt idx="10">
                  <c:v>Ar Kya</c:v>
                </c:pt>
                <c:pt idx="11">
                  <c:v>Athay Kar La</c:v>
                </c:pt>
                <c:pt idx="12">
                  <c:v>Aung Min Ga Lar Ward</c:v>
                </c:pt>
                <c:pt idx="13">
                  <c:v>Aung Taing</c:v>
                </c:pt>
                <c:pt idx="14">
                  <c:v>Aung Tha Pyay</c:v>
                </c:pt>
                <c:pt idx="15">
                  <c:v>Aung Thar Yar</c:v>
                </c:pt>
                <c:pt idx="16">
                  <c:v>Aung Zay Ya</c:v>
                </c:pt>
                <c:pt idx="17">
                  <c:v>Bar Ri Zar</c:v>
                </c:pt>
                <c:pt idx="18">
                  <c:v>Baw Du Pha Village</c:v>
                </c:pt>
                <c:pt idx="19">
                  <c:v>Baw Li (Muslim)</c:v>
                </c:pt>
                <c:pt idx="20">
                  <c:v>Baw Li (Rakhine)</c:v>
                </c:pt>
                <c:pt idx="21">
                  <c:v>Beik Taung</c:v>
                </c:pt>
                <c:pt idx="22">
                  <c:v>Bu May Ohn Daw Chay</c:v>
                </c:pt>
                <c:pt idx="23">
                  <c:v>Bu Ywet Ma Nyoe</c:v>
                </c:pt>
                <c:pt idx="24">
                  <c:v>Chaik Taung</c:v>
                </c:pt>
                <c:pt idx="25">
                  <c:v>Chan Pyin</c:v>
                </c:pt>
                <c:pt idx="26">
                  <c:v>Chaung Du</c:v>
                </c:pt>
                <c:pt idx="27">
                  <c:v>Chaung Hpyar</c:v>
                </c:pt>
                <c:pt idx="28">
                  <c:v>Chaung New Min Gan</c:v>
                </c:pt>
                <c:pt idx="29">
                  <c:v>Chi Laing Hpin</c:v>
                </c:pt>
                <c:pt idx="30">
                  <c:v>Dar Paing Ywar Haung</c:v>
                </c:pt>
                <c:pt idx="31">
                  <c:v>Dar Paing Ywar Thit</c:v>
                </c:pt>
                <c:pt idx="32">
                  <c:v>Done Pyin (North)</c:v>
                </c:pt>
                <c:pt idx="33">
                  <c:v>Done Pyin (South)</c:v>
                </c:pt>
                <c:pt idx="34">
                  <c:v>Done Thar</c:v>
                </c:pt>
                <c:pt idx="35">
                  <c:v>Done Thein</c:v>
                </c:pt>
                <c:pt idx="36">
                  <c:v>Dway Cha</c:v>
                </c:pt>
                <c:pt idx="37">
                  <c:v>Gar Pu (Lower)</c:v>
                </c:pt>
                <c:pt idx="38">
                  <c:v>Goke Pi Htaunt</c:v>
                </c:pt>
                <c:pt idx="39">
                  <c:v>Gone Nar</c:v>
                </c:pt>
                <c:pt idx="40">
                  <c:v>Gwa Sone (Muslim)</c:v>
                </c:pt>
                <c:pt idx="41">
                  <c:v>Gwa Sone (Rakhine)</c:v>
                </c:pt>
                <c:pt idx="42">
                  <c:v>Gwa Sone Chin</c:v>
                </c:pt>
                <c:pt idx="43">
                  <c:v>Gyin Chaung</c:v>
                </c:pt>
                <c:pt idx="44">
                  <c:v>Har Ra Paing</c:v>
                </c:pt>
                <c:pt idx="45">
                  <c:v>Hla May Shwe</c:v>
                </c:pt>
                <c:pt idx="46">
                  <c:v>Hla Nyo Kan</c:v>
                </c:pt>
                <c:pt idx="47">
                  <c:v>HlaKhaing</c:v>
                </c:pt>
                <c:pt idx="48">
                  <c:v>Hpa Yar Pyin Thein Tan</c:v>
                </c:pt>
                <c:pt idx="49">
                  <c:v>Hpon Nyo Leik</c:v>
                </c:pt>
                <c:pt idx="50">
                  <c:v>Htan Shauk Khan</c:v>
                </c:pt>
                <c:pt idx="51">
                  <c:v>Hteik Wa Pyin</c:v>
                </c:pt>
                <c:pt idx="52">
                  <c:v>Inn Hpauk</c:v>
                </c:pt>
                <c:pt idx="53">
                  <c:v>Ka Doe Seik</c:v>
                </c:pt>
                <c:pt idx="54">
                  <c:v>Ka Nyin Taw</c:v>
                </c:pt>
                <c:pt idx="55">
                  <c:v>Ka Yin</c:v>
                </c:pt>
                <c:pt idx="56">
                  <c:v>KaLarChaung</c:v>
                </c:pt>
                <c:pt idx="57">
                  <c:v>Kan Hpay</c:v>
                </c:pt>
                <c:pt idx="58">
                  <c:v>Kan Pyin Ywa Haung</c:v>
                </c:pt>
                <c:pt idx="59">
                  <c:v>Kan Pyin Ywar Thit</c:v>
                </c:pt>
                <c:pt idx="60">
                  <c:v>Kan Sauk</c:v>
                </c:pt>
                <c:pt idx="61">
                  <c:v>Kan Thar Htwat Wa</c:v>
                </c:pt>
                <c:pt idx="62">
                  <c:v>Kan Thar Yar</c:v>
                </c:pt>
                <c:pt idx="63">
                  <c:v>Kar Hpi Chaung</c:v>
                </c:pt>
                <c:pt idx="64">
                  <c:v>Kha Tin Paik</c:v>
                </c:pt>
                <c:pt idx="65">
                  <c:v>Khaung Htoke</c:v>
                </c:pt>
                <c:pt idx="66">
                  <c:v>Kin Chaung</c:v>
                </c:pt>
                <c:pt idx="67">
                  <c:v>Kin Taung</c:v>
                </c:pt>
                <c:pt idx="68">
                  <c:v>Koe Saung (1) village</c:v>
                </c:pt>
                <c:pt idx="69">
                  <c:v>Ku La Thein</c:v>
                </c:pt>
                <c:pt idx="70">
                  <c:v>Ku Lar Te</c:v>
                </c:pt>
                <c:pt idx="71">
                  <c:v>Kyan Taik</c:v>
                </c:pt>
                <c:pt idx="72">
                  <c:v>Kyan Taw</c:v>
                </c:pt>
                <c:pt idx="73">
                  <c:v>Kyar Ma Thauk</c:v>
                </c:pt>
                <c:pt idx="74">
                  <c:v>Kyar Nyo Inn</c:v>
                </c:pt>
                <c:pt idx="75">
                  <c:v>Kyar Nyo Pyin (Muslim)</c:v>
                </c:pt>
                <c:pt idx="76">
                  <c:v>Kyauk Hlay Kar</c:v>
                </c:pt>
                <c:pt idx="77">
                  <c:v>Kyauk Kyat</c:v>
                </c:pt>
                <c:pt idx="78">
                  <c:v>Kyauk Se</c:v>
                </c:pt>
                <c:pt idx="79">
                  <c:v>Kyauk Tan Chay</c:v>
                </c:pt>
                <c:pt idx="80">
                  <c:v>Kyauk Tan Gyi</c:v>
                </c:pt>
                <c:pt idx="81">
                  <c:v>Kyauk Yit (Rakhine)</c:v>
                </c:pt>
                <c:pt idx="82">
                  <c:v>Kyet Taw Pyin</c:v>
                </c:pt>
                <c:pt idx="83">
                  <c:v>Kyet Yoe Pyin (Ywa Ma)</c:v>
                </c:pt>
                <c:pt idx="84">
                  <c:v>Kyu Taw Chaing</c:v>
                </c:pt>
                <c:pt idx="85">
                  <c:v>Let Saung Kauk</c:v>
                </c:pt>
                <c:pt idx="86">
                  <c:v>Let Taw Ri</c:v>
                </c:pt>
                <c:pt idx="87">
                  <c:v>Ma La Kyun</c:v>
                </c:pt>
                <c:pt idx="88">
                  <c:v>Maung Ni Pyin</c:v>
                </c:pt>
                <c:pt idx="89">
                  <c:v>MiGyaungTet</c:v>
                </c:pt>
                <c:pt idx="90">
                  <c:v>Min Gan 1</c:v>
                </c:pt>
                <c:pt idx="91">
                  <c:v>Min Te</c:v>
                </c:pt>
                <c:pt idx="92">
                  <c:v>Min Thar Seik</c:v>
                </c:pt>
                <c:pt idx="93">
                  <c:v>MinPauk</c:v>
                </c:pt>
                <c:pt idx="94">
                  <c:v>Myin Kan Seik</c:v>
                </c:pt>
                <c:pt idx="95">
                  <c:v>Na Nwin Ku</c:v>
                </c:pt>
                <c:pt idx="96">
                  <c:v>Nan Kya (Nan Kyar)</c:v>
                </c:pt>
                <c:pt idx="97">
                  <c:v>Nan Yah Gone Ahtet</c:v>
                </c:pt>
                <c:pt idx="98">
                  <c:v>Nar Yi Kan</c:v>
                </c:pt>
                <c:pt idx="99">
                  <c:v>Naw Naw(Ku Lar)</c:v>
                </c:pt>
                <c:pt idx="100">
                  <c:v>Naw Naw(Rakhine)</c:v>
                </c:pt>
                <c:pt idx="101">
                  <c:v>Nay Pu Khan</c:v>
                </c:pt>
                <c:pt idx="102">
                  <c:v>Nga Khu Chaung</c:v>
                </c:pt>
                <c:pt idx="103">
                  <c:v>Nga Ta Paung</c:v>
                </c:pt>
                <c:pt idx="104">
                  <c:v>Ngar Saung Bet</c:v>
                </c:pt>
                <c:pt idx="105">
                  <c:v>Ngar Yauk Kaing</c:v>
                </c:pt>
                <c:pt idx="106">
                  <c:v>NgaWetSway</c:v>
                </c:pt>
                <c:pt idx="107">
                  <c:v>Ngwe Taung</c:v>
                </c:pt>
                <c:pt idx="108">
                  <c:v>NgweTwinDway</c:v>
                </c:pt>
                <c:pt idx="109">
                  <c:v>Nwar Yone Taung</c:v>
                </c:pt>
                <c:pt idx="110">
                  <c:v>Nyaung Chaung</c:v>
                </c:pt>
                <c:pt idx="111">
                  <c:v>Nyaung Pin Gyi (Ku Lar)</c:v>
                </c:pt>
                <c:pt idx="112">
                  <c:v>Oak Ta Ma</c:v>
                </c:pt>
                <c:pt idx="113">
                  <c:v>Ohn Taw Gyi</c:v>
                </c:pt>
                <c:pt idx="114">
                  <c:v>Ohn Ye Paw</c:v>
                </c:pt>
                <c:pt idx="115">
                  <c:v>OhnHnanChaung</c:v>
                </c:pt>
                <c:pt idx="116">
                  <c:v>Oke Taung Pyin</c:v>
                </c:pt>
                <c:pt idx="117">
                  <c:v>Pale Taung</c:v>
                </c:pt>
                <c:pt idx="118">
                  <c:v>Par Taw</c:v>
                </c:pt>
                <c:pt idx="119">
                  <c:v>Paung Zar</c:v>
                </c:pt>
                <c:pt idx="120">
                  <c:v>Pi Htu_Wa Lar Kan</c:v>
                </c:pt>
                <c:pt idx="121">
                  <c:v>Pin Zaing</c:v>
                </c:pt>
                <c:pt idx="122">
                  <c:v>Pyaing Chaung</c:v>
                </c:pt>
                <c:pt idx="123">
                  <c:v>Pyar Lay Chaung Ywar Haung</c:v>
                </c:pt>
                <c:pt idx="124">
                  <c:v>Pyar Pin Yin</c:v>
                </c:pt>
                <c:pt idx="125">
                  <c:v>Pyaung Seik</c:v>
                </c:pt>
                <c:pt idx="126">
                  <c:v>Pyein Chaung (ngwe Twin Dway tract)</c:v>
                </c:pt>
                <c:pt idx="127">
                  <c:v>Pyin Hpyu Maw</c:v>
                </c:pt>
                <c:pt idx="128">
                  <c:v>Pyin Shey Ku lar</c:v>
                </c:pt>
                <c:pt idx="129">
                  <c:v>PyunTo</c:v>
                </c:pt>
                <c:pt idx="130">
                  <c:v>Sa Bai Pin Yin</c:v>
                </c:pt>
                <c:pt idx="131">
                  <c:v>Sa Ma Nya Village</c:v>
                </c:pt>
                <c:pt idx="132">
                  <c:v>Sa Par Htar</c:v>
                </c:pt>
                <c:pt idx="133">
                  <c:v>San Go Taung</c:v>
                </c:pt>
                <c:pt idx="134">
                  <c:v>San Htoe Tan</c:v>
                </c:pt>
                <c:pt idx="135">
                  <c:v>Sar Pyin</c:v>
                </c:pt>
                <c:pt idx="136">
                  <c:v>Sat Kyar</c:v>
                </c:pt>
                <c:pt idx="137">
                  <c:v>Sat Roe Kya 1</c:v>
                </c:pt>
                <c:pt idx="138">
                  <c:v>Sat Roe Kya 2</c:v>
                </c:pt>
                <c:pt idx="139">
                  <c:v>Sat Yon Maw (Rakhine)</c:v>
                </c:pt>
                <c:pt idx="140">
                  <c:v>Say Tha Mar Gyi village</c:v>
                </c:pt>
                <c:pt idx="141">
                  <c:v>Say Tha Mar Nge</c:v>
                </c:pt>
                <c:pt idx="142">
                  <c:v>Seik Ta Ra</c:v>
                </c:pt>
                <c:pt idx="143">
                  <c:v>Set Yone Su 1</c:v>
                </c:pt>
                <c:pt idx="144">
                  <c:v>Set Yone Su 3 (Mingan)</c:v>
                </c:pt>
                <c:pt idx="145">
                  <c:v>Sha Kay Ywa</c:v>
                </c:pt>
                <c:pt idx="146">
                  <c:v>Shat Shar Taung</c:v>
                </c:pt>
                <c:pt idx="147">
                  <c:v>Shauk Chaung</c:v>
                </c:pt>
                <c:pt idx="148">
                  <c:v>Shwe Baho</c:v>
                </c:pt>
                <c:pt idx="149">
                  <c:v>Shwe Baho+Sein P M</c:v>
                </c:pt>
                <c:pt idx="150">
                  <c:v>Shwe Hlaing</c:v>
                </c:pt>
                <c:pt idx="151">
                  <c:v>Shwe Pyi Thar</c:v>
                </c:pt>
                <c:pt idx="152">
                  <c:v>Shwe Yin Aye (NaTaLa)</c:v>
                </c:pt>
                <c:pt idx="153">
                  <c:v>Shwe Zin Khin (Ku Lar)</c:v>
                </c:pt>
                <c:pt idx="154">
                  <c:v>Shwe Zin Khin (Rakhine)</c:v>
                </c:pt>
                <c:pt idx="155">
                  <c:v>Shwe Zin Yaw</c:v>
                </c:pt>
                <c:pt idx="156">
                  <c:v>Sin Aing</c:v>
                </c:pt>
                <c:pt idx="157">
                  <c:v>Sin Seik</c:v>
                </c:pt>
                <c:pt idx="158">
                  <c:v>Sin Tet Maw (Host)</c:v>
                </c:pt>
                <c:pt idx="159">
                  <c:v>Sin Tet Maw Rakhine(Baw Da Li)</c:v>
                </c:pt>
                <c:pt idx="160">
                  <c:v>Ta Khun Taing</c:v>
                </c:pt>
                <c:pt idx="161">
                  <c:v>Ta Man Thar (Thar Zay)_(Myo)</c:v>
                </c:pt>
                <c:pt idx="162">
                  <c:v>Ta Yar Thee Su Ward</c:v>
                </c:pt>
                <c:pt idx="163">
                  <c:v>Tan Seik</c:v>
                </c:pt>
                <c:pt idx="164">
                  <c:v>Tat U Chaung (West)</c:v>
                </c:pt>
                <c:pt idx="165">
                  <c:v>Taung Poke Kay</c:v>
                </c:pt>
                <c:pt idx="166">
                  <c:v>Taung U</c:v>
                </c:pt>
                <c:pt idx="167">
                  <c:v>Taw Tan</c:v>
                </c:pt>
                <c:pt idx="168">
                  <c:v>Teik Tu Pauk</c:v>
                </c:pt>
                <c:pt idx="169">
                  <c:v>Tha Bauk Chaung</c:v>
                </c:pt>
                <c:pt idx="170">
                  <c:v>Tha Dar</c:v>
                </c:pt>
                <c:pt idx="171">
                  <c:v>Tha Yet</c:v>
                </c:pt>
                <c:pt idx="172">
                  <c:v>Tha Yet Cho</c:v>
                </c:pt>
                <c:pt idx="173">
                  <c:v>Tha Yet Oke Ywar Haung</c:v>
                </c:pt>
                <c:pt idx="174">
                  <c:v>Tha Yet Oke Ywar Thit</c:v>
                </c:pt>
                <c:pt idx="175">
                  <c:v>Tha Yet Pyin (Rakhine)</c:v>
                </c:pt>
                <c:pt idx="176">
                  <c:v>Thae Chaung(Rakhine)</c:v>
                </c:pt>
                <c:pt idx="177">
                  <c:v>Than Chay (Rakhine)</c:v>
                </c:pt>
                <c:pt idx="178">
                  <c:v>Than Shin Ywar Thit</c:v>
                </c:pt>
                <c:pt idx="179">
                  <c:v>Thar Dar</c:v>
                </c:pt>
                <c:pt idx="180">
                  <c:v>Thar Yar Kone (Rakhine)</c:v>
                </c:pt>
                <c:pt idx="181">
                  <c:v>Thar Zay Kone (Thar Zi Kone)</c:v>
                </c:pt>
                <c:pt idx="182">
                  <c:v>Thay Kan (Muslim)</c:v>
                </c:pt>
                <c:pt idx="183">
                  <c:v>Thay Kan (Rakhine)</c:v>
                </c:pt>
                <c:pt idx="184">
                  <c:v>Thea Chaung Ku Lar</c:v>
                </c:pt>
                <c:pt idx="185">
                  <c:v>Thea Chaung Let Tha Mar Kone</c:v>
                </c:pt>
                <c:pt idx="186">
                  <c:v>Thein Tan</c:v>
                </c:pt>
                <c:pt idx="187">
                  <c:v>Thein Tan (Ku Lar)</c:v>
                </c:pt>
                <c:pt idx="188">
                  <c:v>Thein Tan (Rakhine)</c:v>
                </c:pt>
                <c:pt idx="189">
                  <c:v>Thet Kay Pyin</c:v>
                </c:pt>
                <c:pt idx="190">
                  <c:v>Thet Kay Pyin Ywar Ma</c:v>
                </c:pt>
                <c:pt idx="191">
                  <c:v>Thin Baw Hla (Rakhine) (Thar Yar Gone)</c:v>
                </c:pt>
                <c:pt idx="192">
                  <c:v>Thin Ga Net</c:v>
                </c:pt>
                <c:pt idx="193">
                  <c:v>Thin Ga Zar</c:v>
                </c:pt>
                <c:pt idx="194">
                  <c:v>Thin Khaung Maw</c:v>
                </c:pt>
                <c:pt idx="195">
                  <c:v>Thin Pone Tan</c:v>
                </c:pt>
                <c:pt idx="196">
                  <c:v>Thit Pok Chaung</c:v>
                </c:pt>
                <c:pt idx="197">
                  <c:v>Thone Saung</c:v>
                </c:pt>
                <c:pt idx="198">
                  <c:v>ThonePetChaing</c:v>
                </c:pt>
                <c:pt idx="199">
                  <c:v>U Gar Hton</c:v>
                </c:pt>
                <c:pt idx="200">
                  <c:v>Wai Thar Li</c:v>
                </c:pt>
                <c:pt idx="201">
                  <c:v>War Lan</c:v>
                </c:pt>
                <c:pt idx="202">
                  <c:v>War Lan Kone</c:v>
                </c:pt>
                <c:pt idx="203">
                  <c:v>War Taung</c:v>
                </c:pt>
                <c:pt idx="204">
                  <c:v>Ward (1)</c:v>
                </c:pt>
                <c:pt idx="205">
                  <c:v>Yae Chan Pyin</c:v>
                </c:pt>
                <c:pt idx="206">
                  <c:v>Yae Hnyin Chaung</c:v>
                </c:pt>
                <c:pt idx="207">
                  <c:v>Yae Nauk Ngar Thar</c:v>
                </c:pt>
                <c:pt idx="208">
                  <c:v>Yar Taik</c:v>
                </c:pt>
                <c:pt idx="209">
                  <c:v>YinYeKan</c:v>
                </c:pt>
                <c:pt idx="210">
                  <c:v>Ywa Haung</c:v>
                </c:pt>
                <c:pt idx="211">
                  <c:v>Ywa Thit</c:v>
                </c:pt>
                <c:pt idx="212">
                  <c:v>Ywar Thar Yar</c:v>
                </c:pt>
                <c:pt idx="213">
                  <c:v>Zaw Ma Tat</c:v>
                </c:pt>
                <c:pt idx="214">
                  <c:v>Zaw Pu Gyar</c:v>
                </c:pt>
                <c:pt idx="215">
                  <c:v>Zay Di Taung</c:v>
                </c:pt>
                <c:pt idx="216">
                  <c:v>Zay Di Taung (Rakhine)</c:v>
                </c:pt>
                <c:pt idx="217">
                  <c:v>Ah Nauk</c:v>
                </c:pt>
                <c:pt idx="218">
                  <c:v>Ah Shey</c:v>
                </c:pt>
                <c:pt idx="219">
                  <c:v>Ywar Gyi (Middle)</c:v>
                </c:pt>
                <c:pt idx="220">
                  <c:v>Aung Thar Yar (NaTaLa)</c:v>
                </c:pt>
                <c:pt idx="221">
                  <c:v>Aung Zay Ya (Su See)</c:v>
                </c:pt>
                <c:pt idx="222">
                  <c:v>Kyee Kan Pyin (South)</c:v>
                </c:pt>
                <c:pt idx="223">
                  <c:v>Kan Thar Yar(Upper)</c:v>
                </c:pt>
                <c:pt idx="224">
                  <c:v>Kan Thar Yar(Lower)</c:v>
                </c:pt>
                <c:pt idx="225">
                  <c:v>Kine Gyi (Myo)</c:v>
                </c:pt>
                <c:pt idx="226">
                  <c:v>Aung Mingalar (NaTaLa)</c:v>
                </c:pt>
                <c:pt idx="227">
                  <c:v>Pae Youne (NaTaLa)</c:v>
                </c:pt>
                <c:pt idx="228">
                  <c:v>Min Gyi</c:v>
                </c:pt>
                <c:pt idx="229">
                  <c:v>Har Bi (West)</c:v>
                </c:pt>
                <c:pt idx="230">
                  <c:v>Zay Kone Tan</c:v>
                </c:pt>
                <c:pt idx="231">
                  <c:v>Gan Gaw Myaing ( Na Ta La )</c:v>
                </c:pt>
                <c:pt idx="232">
                  <c:v>Hpa Yar Pyin</c:v>
                </c:pt>
                <c:pt idx="233">
                  <c:v>Aung Pa</c:v>
                </c:pt>
                <c:pt idx="234">
                  <c:v>Da Pyu Chaung</c:v>
                </c:pt>
                <c:pt idx="235">
                  <c:v>Inn Gyin Myaing (NaTaLa)</c:v>
                </c:pt>
                <c:pt idx="236">
                  <c:v>Tat Min Chaung (Muslim)</c:v>
                </c:pt>
                <c:pt idx="237">
                  <c:v>Tat Min Chaung (Daing Net/Rakhine)</c:v>
                </c:pt>
                <c:pt idx="238">
                  <c:v>Gu Dar Pyin</c:v>
                </c:pt>
                <c:pt idx="239">
                  <c:v>Laung Chaung</c:v>
                </c:pt>
                <c:pt idx="240">
                  <c:v>Nga Kyin Tauk</c:v>
                </c:pt>
                <c:pt idx="241">
                  <c:v>Tha Peik Taung (Rakhine)</c:v>
                </c:pt>
                <c:pt idx="242">
                  <c:v>Nga Yant Chaung</c:v>
                </c:pt>
                <c:pt idx="243">
                  <c:v>Ywet Nyo Taung</c:v>
                </c:pt>
                <c:pt idx="244">
                  <c:v>Dar Paing Sa Yar</c:v>
                </c:pt>
                <c:pt idx="245">
                  <c:v>Mee Kyaung Khaung Swea</c:v>
                </c:pt>
                <c:pt idx="246">
                  <c:v>Kha Maung Seik</c:v>
                </c:pt>
                <c:pt idx="247">
                  <c:v>Wet Kyein</c:v>
                </c:pt>
                <c:pt idx="248">
                  <c:v>Ah Lel Than Kyaw</c:v>
                </c:pt>
                <c:pt idx="249">
                  <c:v>JI Guan #1 Village</c:v>
                </c:pt>
                <c:pt idx="250">
                  <c:v>Longdong Yicun</c:v>
                </c:pt>
                <c:pt idx="251">
                  <c:v>#5 Village</c:v>
                </c:pt>
                <c:pt idx="252">
                  <c:v>Long Kong Village</c:v>
                </c:pt>
                <c:pt idx="253">
                  <c:v>Long Man Village</c:v>
                </c:pt>
                <c:pt idx="254">
                  <c:v>Licong Village</c:v>
                </c:pt>
                <c:pt idx="255">
                  <c:v>Yong Lai Village</c:v>
                </c:pt>
                <c:pt idx="256">
                  <c:v>Kuankong village</c:v>
                </c:pt>
                <c:pt idx="257">
                  <c:v>Nanpa Shiwu </c:v>
                </c:pt>
                <c:pt idx="258">
                  <c:v> Nanpa Niwa </c:v>
                </c:pt>
                <c:pt idx="259">
                  <c:v>Yongshang Niwa village </c:v>
                </c:pt>
                <c:pt idx="260">
                  <c:v>Lare Yongbula Village</c:v>
                </c:pt>
                <c:pt idx="261">
                  <c:v>Gongcong No.2</c:v>
                </c:pt>
                <c:pt idx="262">
                  <c:v>Gongcong No.3</c:v>
                </c:pt>
                <c:pt idx="263">
                  <c:v>Yongben</c:v>
                </c:pt>
                <c:pt idx="264">
                  <c:v>Yongyue</c:v>
                </c:pt>
                <c:pt idx="265">
                  <c:v>Yongran</c:v>
                </c:pt>
                <c:pt idx="266">
                  <c:v>Yongkao</c:v>
                </c:pt>
                <c:pt idx="267">
                  <c:v>Shandong Sancun</c:v>
                </c:pt>
                <c:pt idx="268">
                  <c:v>Shandong Sicun</c:v>
                </c:pt>
                <c:pt idx="269">
                  <c:v>Bagedi Qicun</c:v>
                </c:pt>
                <c:pt idx="270">
                  <c:v>Bagedi Bacun</c:v>
                </c:pt>
                <c:pt idx="271">
                  <c:v>Bagedi Ercun</c:v>
                </c:pt>
                <c:pt idx="272">
                  <c:v>Bagedi Yicun</c:v>
                </c:pt>
                <c:pt idx="273">
                  <c:v>Daxisuo Yicun</c:v>
                </c:pt>
                <c:pt idx="274">
                  <c:v>Daxisuo Ercun</c:v>
                </c:pt>
                <c:pt idx="275">
                  <c:v>Laojie</c:v>
                </c:pt>
                <c:pt idx="276">
                  <c:v>Guanyang</c:v>
                </c:pt>
                <c:pt idx="277">
                  <c:v>Yongbang</c:v>
                </c:pt>
                <c:pt idx="278">
                  <c:v>Yang Lan</c:v>
                </c:pt>
                <c:pt idx="279">
                  <c:v>Wan Ru Gan</c:v>
                </c:pt>
                <c:pt idx="280">
                  <c:v>Ta Ban Long</c:v>
                </c:pt>
                <c:pt idx="281">
                  <c:v>Wan Nuo Da</c:v>
                </c:pt>
                <c:pt idx="282">
                  <c:v>Wan Jing</c:v>
                </c:pt>
                <c:pt idx="283">
                  <c:v>Ake Man Yang</c:v>
                </c:pt>
                <c:pt idx="284">
                  <c:v>Wan Gu</c:v>
                </c:pt>
                <c:pt idx="285">
                  <c:v>Wan Gong</c:v>
                </c:pt>
                <c:pt idx="286">
                  <c:v>Ga Lan</c:v>
                </c:pt>
                <c:pt idx="287">
                  <c:v>Nuo Mei</c:v>
                </c:pt>
                <c:pt idx="288">
                  <c:v>Ta Ban Dang</c:v>
                </c:pt>
                <c:pt idx="289">
                  <c:v>Ta Ban Ga</c:v>
                </c:pt>
                <c:pt idx="290">
                  <c:v>Ta Long</c:v>
                </c:pt>
                <c:pt idx="291">
                  <c:v>Nuo Bing</c:v>
                </c:pt>
                <c:pt idx="292">
                  <c:v>Nuo Ka</c:v>
                </c:pt>
                <c:pt idx="293">
                  <c:v>Meng La</c:v>
                </c:pt>
                <c:pt idx="294">
                  <c:v>Lei Long</c:v>
                </c:pt>
                <c:pt idx="295">
                  <c:v>Pu Du</c:v>
                </c:pt>
                <c:pt idx="296">
                  <c:v>Nan Me Man</c:v>
                </c:pt>
                <c:pt idx="297">
                  <c:v>Nan Ken</c:v>
                </c:pt>
                <c:pt idx="298">
                  <c:v>Bo Hei Xinzhai</c:v>
                </c:pt>
                <c:pt idx="299">
                  <c:v>Man San</c:v>
                </c:pt>
                <c:pt idx="300">
                  <c:v>Nan Duo Man</c:v>
                </c:pt>
                <c:pt idx="301">
                  <c:v>Bo Hei Laozhai</c:v>
                </c:pt>
                <c:pt idx="302">
                  <c:v>Yao Sa Na</c:v>
                </c:pt>
                <c:pt idx="303">
                  <c:v>Nan Bi</c:v>
                </c:pt>
                <c:pt idx="304">
                  <c:v>Qiu Shui</c:v>
                </c:pt>
                <c:pt idx="305">
                  <c:v>Shou Gong</c:v>
                </c:pt>
                <c:pt idx="306">
                  <c:v>Shui Jin Tu</c:v>
                </c:pt>
                <c:pt idx="307">
                  <c:v>Dong Ma Ga</c:v>
                </c:pt>
                <c:pt idx="308">
                  <c:v>Shuang Pa</c:v>
                </c:pt>
                <c:pt idx="309">
                  <c:v>Pa Ha (Lisu)</c:v>
                </c:pt>
                <c:pt idx="310">
                  <c:v>Pa Jiu</c:v>
                </c:pt>
                <c:pt idx="311">
                  <c:v>Nan Ba Qi</c:v>
                </c:pt>
                <c:pt idx="312">
                  <c:v>Ban Mo</c:v>
                </c:pt>
                <c:pt idx="313">
                  <c:v>Da Jiu Zhai</c:v>
                </c:pt>
                <c:pt idx="314">
                  <c:v>Da Mian Si</c:v>
                </c:pt>
                <c:pt idx="315">
                  <c:v>Ma Mu Shu</c:v>
                </c:pt>
                <c:pt idx="316">
                  <c:v>Huang Tian</c:v>
                </c:pt>
                <c:pt idx="317">
                  <c:v>Niu Chang</c:v>
                </c:pt>
                <c:pt idx="318">
                  <c:v>Yang Kuang</c:v>
                </c:pt>
                <c:pt idx="319">
                  <c:v>Xia Man Le</c:v>
                </c:pt>
                <c:pt idx="320">
                  <c:v>Chang Liu Shui</c:v>
                </c:pt>
                <c:pt idx="321">
                  <c:v>Xiao Ming Shan</c:v>
                </c:pt>
                <c:pt idx="322">
                  <c:v>Ci He village</c:v>
                </c:pt>
                <c:pt idx="323">
                  <c:v>Lian Bang village</c:v>
                </c:pt>
                <c:pt idx="324">
                  <c:v>Lian He village</c:v>
                </c:pt>
                <c:pt idx="325">
                  <c:v>New Man Jiu village</c:v>
                </c:pt>
                <c:pt idx="326">
                  <c:v>Ah Lar Than</c:v>
                </c:pt>
                <c:pt idx="327">
                  <c:v>Aung Daing</c:v>
                </c:pt>
                <c:pt idx="328">
                  <c:v>Set Oe</c:v>
                </c:pt>
                <c:pt idx="329">
                  <c:v>Maw Thi Nyar</c:v>
                </c:pt>
                <c:pt idx="330">
                  <c:v>Tin Bi</c:v>
                </c:pt>
                <c:pt idx="331">
                  <c:v>Daung Puauk Kay</c:v>
                </c:pt>
                <c:pt idx="332">
                  <c:v>Nga/ Pun Ywar Shey</c:v>
                </c:pt>
                <c:pt idx="333">
                  <c:v>Nga/Pun Ywar Gyi</c:v>
                </c:pt>
                <c:pt idx="334">
                  <c:v>Pa Lin Pyin (Rakhine, Main)</c:v>
                </c:pt>
                <c:pt idx="335">
                  <c:v>Pa Lin Pyin (Muslim)</c:v>
                </c:pt>
                <c:pt idx="336">
                  <c:v>Tin Htein Kan Monastery</c:v>
                </c:pt>
                <c:pt idx="337">
                  <c:v>Pi Pin Yin Monastery</c:v>
                </c:pt>
                <c:pt idx="338">
                  <c:v>Taung Myint</c:v>
                </c:pt>
                <c:pt idx="339">
                  <c:v>Ywar Thit Kay Monastery</c:v>
                </c:pt>
                <c:pt idx="340">
                  <c:v>Wet Hla Middle School</c:v>
                </c:pt>
                <c:pt idx="341">
                  <c:v>Aung Tat Ward (Dein Kyi Monastery)</c:v>
                </c:pt>
                <c:pt idx="342">
                  <c:v>Na Kan (weat)</c:v>
                </c:pt>
                <c:pt idx="343">
                  <c:v>Pya Hla </c:v>
                </c:pt>
                <c:pt idx="344">
                  <c:v>Pu Zun Hpe</c:v>
                </c:pt>
                <c:pt idx="345">
                  <c:v>Ku Lar Chaung</c:v>
                </c:pt>
                <c:pt idx="346">
                  <c:v>Koe Na Win</c:v>
                </c:pt>
              </c:strCache>
            </c:strRef>
          </c:cat>
          <c:val>
            <c:numRef>
              <c:f>'By Camps'!$B$34</c:f>
              <c:numCache>
                <c:formatCode>General</c:formatCode>
                <c:ptCount val="347"/>
                <c:pt idx="0">
                  <c:v>320</c:v>
                </c:pt>
                <c:pt idx="1">
                  <c:v>0</c:v>
                </c:pt>
                <c:pt idx="2">
                  <c:v>250</c:v>
                </c:pt>
                <c:pt idx="3">
                  <c:v>0</c:v>
                </c:pt>
                <c:pt idx="4">
                  <c:v>100</c:v>
                </c:pt>
                <c:pt idx="5">
                  <c:v>0</c:v>
                </c:pt>
                <c:pt idx="6">
                  <c:v>0</c:v>
                </c:pt>
                <c:pt idx="7">
                  <c:v>0</c:v>
                </c:pt>
                <c:pt idx="8">
                  <c:v>0</c:v>
                </c:pt>
                <c:pt idx="9">
                  <c:v>0</c:v>
                </c:pt>
                <c:pt idx="10">
                  <c:v>0</c:v>
                </c:pt>
                <c:pt idx="11">
                  <c:v>0</c:v>
                </c:pt>
                <c:pt idx="12">
                  <c:v>199</c:v>
                </c:pt>
                <c:pt idx="13">
                  <c:v>0</c:v>
                </c:pt>
                <c:pt idx="14">
                  <c:v>0</c:v>
                </c:pt>
                <c:pt idx="15">
                  <c:v>0</c:v>
                </c:pt>
                <c:pt idx="16">
                  <c:v>0</c:v>
                </c:pt>
                <c:pt idx="17">
                  <c:v>144</c:v>
                </c:pt>
                <c:pt idx="18">
                  <c:v>0</c:v>
                </c:pt>
                <c:pt idx="19">
                  <c:v>0</c:v>
                </c:pt>
                <c:pt idx="20">
                  <c:v>0</c:v>
                </c:pt>
                <c:pt idx="21">
                  <c:v>0</c:v>
                </c:pt>
                <c:pt idx="22">
                  <c:v>0</c:v>
                </c:pt>
                <c:pt idx="23">
                  <c:v>145</c:v>
                </c:pt>
                <c:pt idx="24">
                  <c:v>0</c:v>
                </c:pt>
                <c:pt idx="25">
                  <c:v>266</c:v>
                </c:pt>
                <c:pt idx="26">
                  <c:v>200.00000000000003</c:v>
                </c:pt>
                <c:pt idx="27">
                  <c:v>100</c:v>
                </c:pt>
                <c:pt idx="28">
                  <c:v>0</c:v>
                </c:pt>
                <c:pt idx="29">
                  <c:v>100</c:v>
                </c:pt>
                <c:pt idx="30">
                  <c:v>0</c:v>
                </c:pt>
                <c:pt idx="31">
                  <c:v>0</c:v>
                </c:pt>
                <c:pt idx="32">
                  <c:v>21</c:v>
                </c:pt>
                <c:pt idx="33">
                  <c:v>13</c:v>
                </c:pt>
                <c:pt idx="34">
                  <c:v>0</c:v>
                </c:pt>
                <c:pt idx="35">
                  <c:v>172</c:v>
                </c:pt>
                <c:pt idx="36">
                  <c:v>0</c:v>
                </c:pt>
                <c:pt idx="37">
                  <c:v>352</c:v>
                </c:pt>
                <c:pt idx="38">
                  <c:v>0</c:v>
                </c:pt>
                <c:pt idx="39">
                  <c:v>0</c:v>
                </c:pt>
                <c:pt idx="40">
                  <c:v>0</c:v>
                </c:pt>
                <c:pt idx="41">
                  <c:v>0</c:v>
                </c:pt>
                <c:pt idx="42">
                  <c:v>0</c:v>
                </c:pt>
                <c:pt idx="43">
                  <c:v>180</c:v>
                </c:pt>
                <c:pt idx="44">
                  <c:v>0</c:v>
                </c:pt>
                <c:pt idx="45">
                  <c:v>105</c:v>
                </c:pt>
                <c:pt idx="46">
                  <c:v>343</c:v>
                </c:pt>
                <c:pt idx="47">
                  <c:v>50</c:v>
                </c:pt>
                <c:pt idx="48">
                  <c:v>0</c:v>
                </c:pt>
                <c:pt idx="49">
                  <c:v>0</c:v>
                </c:pt>
                <c:pt idx="50">
                  <c:v>0</c:v>
                </c:pt>
                <c:pt idx="51">
                  <c:v>200</c:v>
                </c:pt>
                <c:pt idx="52">
                  <c:v>91</c:v>
                </c:pt>
                <c:pt idx="53">
                  <c:v>530</c:v>
                </c:pt>
                <c:pt idx="54">
                  <c:v>0</c:v>
                </c:pt>
                <c:pt idx="55">
                  <c:v>0</c:v>
                </c:pt>
                <c:pt idx="56">
                  <c:v>100</c:v>
                </c:pt>
                <c:pt idx="57">
                  <c:v>0</c:v>
                </c:pt>
                <c:pt idx="58">
                  <c:v>0</c:v>
                </c:pt>
                <c:pt idx="59">
                  <c:v>0</c:v>
                </c:pt>
                <c:pt idx="60">
                  <c:v>200</c:v>
                </c:pt>
                <c:pt idx="61">
                  <c:v>217</c:v>
                </c:pt>
                <c:pt idx="62">
                  <c:v>241</c:v>
                </c:pt>
                <c:pt idx="63">
                  <c:v>0</c:v>
                </c:pt>
                <c:pt idx="64">
                  <c:v>0</c:v>
                </c:pt>
                <c:pt idx="65">
                  <c:v>0</c:v>
                </c:pt>
                <c:pt idx="66">
                  <c:v>0</c:v>
                </c:pt>
                <c:pt idx="67">
                  <c:v>0</c:v>
                </c:pt>
                <c:pt idx="68">
                  <c:v>0</c:v>
                </c:pt>
                <c:pt idx="69">
                  <c:v>210</c:v>
                </c:pt>
                <c:pt idx="70">
                  <c:v>260</c:v>
                </c:pt>
                <c:pt idx="71">
                  <c:v>0</c:v>
                </c:pt>
                <c:pt idx="72">
                  <c:v>0</c:v>
                </c:pt>
                <c:pt idx="73">
                  <c:v>0</c:v>
                </c:pt>
                <c:pt idx="74">
                  <c:v>166</c:v>
                </c:pt>
                <c:pt idx="75">
                  <c:v>300</c:v>
                </c:pt>
                <c:pt idx="76">
                  <c:v>712</c:v>
                </c:pt>
                <c:pt idx="77">
                  <c:v>100</c:v>
                </c:pt>
                <c:pt idx="78">
                  <c:v>72</c:v>
                </c:pt>
                <c:pt idx="79">
                  <c:v>0</c:v>
                </c:pt>
                <c:pt idx="80">
                  <c:v>0</c:v>
                </c:pt>
                <c:pt idx="81">
                  <c:v>0</c:v>
                </c:pt>
                <c:pt idx="82">
                  <c:v>54</c:v>
                </c:pt>
                <c:pt idx="83">
                  <c:v>0</c:v>
                </c:pt>
                <c:pt idx="84">
                  <c:v>170</c:v>
                </c:pt>
                <c:pt idx="85">
                  <c:v>0</c:v>
                </c:pt>
                <c:pt idx="86">
                  <c:v>0</c:v>
                </c:pt>
                <c:pt idx="87">
                  <c:v>249.99999999999997</c:v>
                </c:pt>
                <c:pt idx="88">
                  <c:v>0</c:v>
                </c:pt>
                <c:pt idx="89">
                  <c:v>99.999999999999986</c:v>
                </c:pt>
                <c:pt idx="90">
                  <c:v>134</c:v>
                </c:pt>
                <c:pt idx="91">
                  <c:v>100</c:v>
                </c:pt>
                <c:pt idx="92">
                  <c:v>192</c:v>
                </c:pt>
                <c:pt idx="93">
                  <c:v>0</c:v>
                </c:pt>
                <c:pt idx="94">
                  <c:v>0</c:v>
                </c:pt>
                <c:pt idx="95">
                  <c:v>0</c:v>
                </c:pt>
                <c:pt idx="96">
                  <c:v>0</c:v>
                </c:pt>
                <c:pt idx="97">
                  <c:v>66</c:v>
                </c:pt>
                <c:pt idx="98">
                  <c:v>0</c:v>
                </c:pt>
                <c:pt idx="99">
                  <c:v>0</c:v>
                </c:pt>
                <c:pt idx="100">
                  <c:v>0</c:v>
                </c:pt>
                <c:pt idx="101">
                  <c:v>1292</c:v>
                </c:pt>
                <c:pt idx="102">
                  <c:v>50</c:v>
                </c:pt>
                <c:pt idx="103">
                  <c:v>352</c:v>
                </c:pt>
                <c:pt idx="104">
                  <c:v>242</c:v>
                </c:pt>
                <c:pt idx="105">
                  <c:v>298</c:v>
                </c:pt>
                <c:pt idx="106">
                  <c:v>100</c:v>
                </c:pt>
                <c:pt idx="107">
                  <c:v>180</c:v>
                </c:pt>
                <c:pt idx="108">
                  <c:v>200</c:v>
                </c:pt>
                <c:pt idx="109">
                  <c:v>640</c:v>
                </c:pt>
                <c:pt idx="110">
                  <c:v>0</c:v>
                </c:pt>
                <c:pt idx="111">
                  <c:v>0</c:v>
                </c:pt>
                <c:pt idx="112">
                  <c:v>250</c:v>
                </c:pt>
                <c:pt idx="113">
                  <c:v>200</c:v>
                </c:pt>
                <c:pt idx="114">
                  <c:v>0</c:v>
                </c:pt>
                <c:pt idx="115">
                  <c:v>50</c:v>
                </c:pt>
                <c:pt idx="116">
                  <c:v>372</c:v>
                </c:pt>
                <c:pt idx="117">
                  <c:v>0</c:v>
                </c:pt>
                <c:pt idx="118">
                  <c:v>100.00000000000001</c:v>
                </c:pt>
                <c:pt idx="119">
                  <c:v>0</c:v>
                </c:pt>
                <c:pt idx="120">
                  <c:v>136</c:v>
                </c:pt>
                <c:pt idx="121">
                  <c:v>310</c:v>
                </c:pt>
                <c:pt idx="122">
                  <c:v>454</c:v>
                </c:pt>
                <c:pt idx="123">
                  <c:v>0</c:v>
                </c:pt>
                <c:pt idx="124">
                  <c:v>0</c:v>
                </c:pt>
                <c:pt idx="125">
                  <c:v>609</c:v>
                </c:pt>
                <c:pt idx="126">
                  <c:v>0</c:v>
                </c:pt>
                <c:pt idx="127">
                  <c:v>323</c:v>
                </c:pt>
                <c:pt idx="128">
                  <c:v>0</c:v>
                </c:pt>
                <c:pt idx="129">
                  <c:v>601</c:v>
                </c:pt>
                <c:pt idx="130">
                  <c:v>90</c:v>
                </c:pt>
                <c:pt idx="131">
                  <c:v>0</c:v>
                </c:pt>
                <c:pt idx="132">
                  <c:v>0</c:v>
                </c:pt>
                <c:pt idx="133">
                  <c:v>233</c:v>
                </c:pt>
                <c:pt idx="134">
                  <c:v>0</c:v>
                </c:pt>
                <c:pt idx="135">
                  <c:v>500.00000000000006</c:v>
                </c:pt>
                <c:pt idx="136">
                  <c:v>0</c:v>
                </c:pt>
                <c:pt idx="137">
                  <c:v>0</c:v>
                </c:pt>
                <c:pt idx="138">
                  <c:v>0</c:v>
                </c:pt>
                <c:pt idx="139">
                  <c:v>0</c:v>
                </c:pt>
                <c:pt idx="140">
                  <c:v>0</c:v>
                </c:pt>
                <c:pt idx="141">
                  <c:v>0</c:v>
                </c:pt>
                <c:pt idx="142">
                  <c:v>0</c:v>
                </c:pt>
                <c:pt idx="143">
                  <c:v>0</c:v>
                </c:pt>
                <c:pt idx="144">
                  <c:v>0</c:v>
                </c:pt>
                <c:pt idx="145">
                  <c:v>0</c:v>
                </c:pt>
                <c:pt idx="146">
                  <c:v>0</c:v>
                </c:pt>
                <c:pt idx="147">
                  <c:v>418</c:v>
                </c:pt>
                <c:pt idx="148">
                  <c:v>0</c:v>
                </c:pt>
                <c:pt idx="149">
                  <c:v>249</c:v>
                </c:pt>
                <c:pt idx="150">
                  <c:v>0</c:v>
                </c:pt>
                <c:pt idx="151">
                  <c:v>0</c:v>
                </c:pt>
                <c:pt idx="152">
                  <c:v>0</c:v>
                </c:pt>
                <c:pt idx="153">
                  <c:v>0</c:v>
                </c:pt>
                <c:pt idx="154">
                  <c:v>0</c:v>
                </c:pt>
                <c:pt idx="155">
                  <c:v>0</c:v>
                </c:pt>
                <c:pt idx="156">
                  <c:v>100</c:v>
                </c:pt>
                <c:pt idx="157">
                  <c:v>0</c:v>
                </c:pt>
                <c:pt idx="158">
                  <c:v>100</c:v>
                </c:pt>
                <c:pt idx="159">
                  <c:v>400</c:v>
                </c:pt>
                <c:pt idx="160">
                  <c:v>0</c:v>
                </c:pt>
                <c:pt idx="161">
                  <c:v>0</c:v>
                </c:pt>
                <c:pt idx="162">
                  <c:v>0</c:v>
                </c:pt>
                <c:pt idx="163">
                  <c:v>0</c:v>
                </c:pt>
                <c:pt idx="164">
                  <c:v>90</c:v>
                </c:pt>
                <c:pt idx="165">
                  <c:v>0</c:v>
                </c:pt>
                <c:pt idx="166">
                  <c:v>150</c:v>
                </c:pt>
                <c:pt idx="167">
                  <c:v>0</c:v>
                </c:pt>
                <c:pt idx="168">
                  <c:v>360</c:v>
                </c:pt>
                <c:pt idx="169">
                  <c:v>0</c:v>
                </c:pt>
                <c:pt idx="170">
                  <c:v>0</c:v>
                </c:pt>
                <c:pt idx="171">
                  <c:v>0</c:v>
                </c:pt>
                <c:pt idx="172">
                  <c:v>150</c:v>
                </c:pt>
                <c:pt idx="173">
                  <c:v>6</c:v>
                </c:pt>
                <c:pt idx="174">
                  <c:v>532</c:v>
                </c:pt>
                <c:pt idx="175">
                  <c:v>0</c:v>
                </c:pt>
                <c:pt idx="176">
                  <c:v>250</c:v>
                </c:pt>
                <c:pt idx="177">
                  <c:v>0</c:v>
                </c:pt>
                <c:pt idx="178">
                  <c:v>0</c:v>
                </c:pt>
                <c:pt idx="179">
                  <c:v>0</c:v>
                </c:pt>
                <c:pt idx="180">
                  <c:v>0</c:v>
                </c:pt>
                <c:pt idx="181">
                  <c:v>492</c:v>
                </c:pt>
                <c:pt idx="182">
                  <c:v>0</c:v>
                </c:pt>
                <c:pt idx="183">
                  <c:v>0</c:v>
                </c:pt>
                <c:pt idx="184">
                  <c:v>0</c:v>
                </c:pt>
                <c:pt idx="185">
                  <c:v>200</c:v>
                </c:pt>
                <c:pt idx="186">
                  <c:v>0</c:v>
                </c:pt>
                <c:pt idx="187">
                  <c:v>564</c:v>
                </c:pt>
                <c:pt idx="188">
                  <c:v>300</c:v>
                </c:pt>
                <c:pt idx="189">
                  <c:v>0</c:v>
                </c:pt>
                <c:pt idx="190">
                  <c:v>0</c:v>
                </c:pt>
                <c:pt idx="191">
                  <c:v>0</c:v>
                </c:pt>
                <c:pt idx="192">
                  <c:v>390</c:v>
                </c:pt>
                <c:pt idx="193">
                  <c:v>0</c:v>
                </c:pt>
                <c:pt idx="194">
                  <c:v>0</c:v>
                </c:pt>
                <c:pt idx="195">
                  <c:v>0</c:v>
                </c:pt>
                <c:pt idx="196">
                  <c:v>97</c:v>
                </c:pt>
                <c:pt idx="197">
                  <c:v>0</c:v>
                </c:pt>
                <c:pt idx="198">
                  <c:v>100</c:v>
                </c:pt>
                <c:pt idx="199">
                  <c:v>0</c:v>
                </c:pt>
                <c:pt idx="200">
                  <c:v>0</c:v>
                </c:pt>
                <c:pt idx="201">
                  <c:v>152</c:v>
                </c:pt>
                <c:pt idx="202">
                  <c:v>232</c:v>
                </c:pt>
                <c:pt idx="203">
                  <c:v>0</c:v>
                </c:pt>
                <c:pt idx="204">
                  <c:v>0</c:v>
                </c:pt>
                <c:pt idx="205">
                  <c:v>0</c:v>
                </c:pt>
                <c:pt idx="206">
                  <c:v>120</c:v>
                </c:pt>
                <c:pt idx="207">
                  <c:v>0</c:v>
                </c:pt>
                <c:pt idx="208">
                  <c:v>299.99999999999994</c:v>
                </c:pt>
                <c:pt idx="209">
                  <c:v>50</c:v>
                </c:pt>
                <c:pt idx="210">
                  <c:v>96</c:v>
                </c:pt>
                <c:pt idx="211">
                  <c:v>400</c:v>
                </c:pt>
                <c:pt idx="212">
                  <c:v>0</c:v>
                </c:pt>
                <c:pt idx="213">
                  <c:v>0</c:v>
                </c:pt>
                <c:pt idx="214">
                  <c:v>101</c:v>
                </c:pt>
                <c:pt idx="215">
                  <c:v>0</c:v>
                </c:pt>
                <c:pt idx="216">
                  <c:v>1012</c:v>
                </c:pt>
                <c:pt idx="217">
                  <c:v>150</c:v>
                </c:pt>
                <c:pt idx="218">
                  <c:v>200</c:v>
                </c:pt>
                <c:pt idx="219">
                  <c:v>150</c:v>
                </c:pt>
                <c:pt idx="220">
                  <c:v>200</c:v>
                </c:pt>
                <c:pt idx="221">
                  <c:v>100</c:v>
                </c:pt>
                <c:pt idx="222">
                  <c:v>50</c:v>
                </c:pt>
                <c:pt idx="223">
                  <c:v>100</c:v>
                </c:pt>
                <c:pt idx="224">
                  <c:v>200</c:v>
                </c:pt>
                <c:pt idx="225">
                  <c:v>300</c:v>
                </c:pt>
                <c:pt idx="226">
                  <c:v>150</c:v>
                </c:pt>
                <c:pt idx="227">
                  <c:v>0</c:v>
                </c:pt>
                <c:pt idx="228">
                  <c:v>0</c:v>
                </c:pt>
                <c:pt idx="229">
                  <c:v>0</c:v>
                </c:pt>
                <c:pt idx="230">
                  <c:v>0</c:v>
                </c:pt>
                <c:pt idx="231">
                  <c:v>150</c:v>
                </c:pt>
                <c:pt idx="232">
                  <c:v>150</c:v>
                </c:pt>
                <c:pt idx="233">
                  <c:v>200</c:v>
                </c:pt>
                <c:pt idx="234">
                  <c:v>100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18</c:v>
                </c:pt>
                <c:pt idx="251">
                  <c:v>0</c:v>
                </c:pt>
                <c:pt idx="252">
                  <c:v>0</c:v>
                </c:pt>
                <c:pt idx="253">
                  <c:v>0</c:v>
                </c:pt>
                <c:pt idx="254">
                  <c:v>0</c:v>
                </c:pt>
                <c:pt idx="255">
                  <c:v>0</c:v>
                </c:pt>
                <c:pt idx="256">
                  <c:v>0</c:v>
                </c:pt>
                <c:pt idx="257">
                  <c:v>102</c:v>
                </c:pt>
                <c:pt idx="258">
                  <c:v>54</c:v>
                </c:pt>
                <c:pt idx="259">
                  <c:v>0</c:v>
                </c:pt>
                <c:pt idx="260">
                  <c:v>0</c:v>
                </c:pt>
                <c:pt idx="261">
                  <c:v>72</c:v>
                </c:pt>
                <c:pt idx="262">
                  <c:v>18</c:v>
                </c:pt>
                <c:pt idx="263">
                  <c:v>36</c:v>
                </c:pt>
                <c:pt idx="264">
                  <c:v>131</c:v>
                </c:pt>
                <c:pt idx="265">
                  <c:v>142</c:v>
                </c:pt>
                <c:pt idx="266">
                  <c:v>162</c:v>
                </c:pt>
                <c:pt idx="267">
                  <c:v>30</c:v>
                </c:pt>
                <c:pt idx="268">
                  <c:v>36</c:v>
                </c:pt>
                <c:pt idx="269">
                  <c:v>18</c:v>
                </c:pt>
                <c:pt idx="270">
                  <c:v>30</c:v>
                </c:pt>
                <c:pt idx="271">
                  <c:v>42</c:v>
                </c:pt>
                <c:pt idx="272">
                  <c:v>24</c:v>
                </c:pt>
                <c:pt idx="273">
                  <c:v>0</c:v>
                </c:pt>
                <c:pt idx="274">
                  <c:v>0</c:v>
                </c:pt>
                <c:pt idx="275">
                  <c:v>54</c:v>
                </c:pt>
                <c:pt idx="276">
                  <c:v>24</c:v>
                </c:pt>
                <c:pt idx="277">
                  <c:v>0</c:v>
                </c:pt>
                <c:pt idx="278">
                  <c:v>42</c:v>
                </c:pt>
                <c:pt idx="279">
                  <c:v>72</c:v>
                </c:pt>
                <c:pt idx="280">
                  <c:v>24</c:v>
                </c:pt>
                <c:pt idx="281">
                  <c:v>24</c:v>
                </c:pt>
                <c:pt idx="282">
                  <c:v>204</c:v>
                </c:pt>
                <c:pt idx="283">
                  <c:v>12</c:v>
                </c:pt>
                <c:pt idx="284">
                  <c:v>113.99999999999999</c:v>
                </c:pt>
                <c:pt idx="285">
                  <c:v>78</c:v>
                </c:pt>
                <c:pt idx="286">
                  <c:v>120</c:v>
                </c:pt>
                <c:pt idx="287">
                  <c:v>60</c:v>
                </c:pt>
                <c:pt idx="288">
                  <c:v>66</c:v>
                </c:pt>
                <c:pt idx="289">
                  <c:v>0</c:v>
                </c:pt>
                <c:pt idx="290">
                  <c:v>66</c:v>
                </c:pt>
                <c:pt idx="291">
                  <c:v>84</c:v>
                </c:pt>
                <c:pt idx="292">
                  <c:v>204</c:v>
                </c:pt>
                <c:pt idx="293">
                  <c:v>24</c:v>
                </c:pt>
                <c:pt idx="294">
                  <c:v>30</c:v>
                </c:pt>
                <c:pt idx="295">
                  <c:v>54</c:v>
                </c:pt>
                <c:pt idx="296">
                  <c:v>36</c:v>
                </c:pt>
                <c:pt idx="297">
                  <c:v>24</c:v>
                </c:pt>
                <c:pt idx="298">
                  <c:v>6</c:v>
                </c:pt>
                <c:pt idx="299">
                  <c:v>6</c:v>
                </c:pt>
                <c:pt idx="300">
                  <c:v>90</c:v>
                </c:pt>
                <c:pt idx="301">
                  <c:v>54.000000000000007</c:v>
                </c:pt>
                <c:pt idx="302">
                  <c:v>36</c:v>
                </c:pt>
                <c:pt idx="303">
                  <c:v>6</c:v>
                </c:pt>
                <c:pt idx="304">
                  <c:v>84</c:v>
                </c:pt>
                <c:pt idx="305">
                  <c:v>176</c:v>
                </c:pt>
                <c:pt idx="306">
                  <c:v>12</c:v>
                </c:pt>
                <c:pt idx="307">
                  <c:v>48</c:v>
                </c:pt>
                <c:pt idx="308">
                  <c:v>0</c:v>
                </c:pt>
                <c:pt idx="309">
                  <c:v>6</c:v>
                </c:pt>
                <c:pt idx="310">
                  <c:v>12</c:v>
                </c:pt>
                <c:pt idx="311">
                  <c:v>6</c:v>
                </c:pt>
                <c:pt idx="312">
                  <c:v>0</c:v>
                </c:pt>
                <c:pt idx="313">
                  <c:v>30</c:v>
                </c:pt>
                <c:pt idx="314">
                  <c:v>78</c:v>
                </c:pt>
                <c:pt idx="315">
                  <c:v>0</c:v>
                </c:pt>
                <c:pt idx="316">
                  <c:v>144</c:v>
                </c:pt>
                <c:pt idx="317">
                  <c:v>120</c:v>
                </c:pt>
                <c:pt idx="318">
                  <c:v>24</c:v>
                </c:pt>
                <c:pt idx="319">
                  <c:v>138</c:v>
                </c:pt>
                <c:pt idx="320">
                  <c:v>6</c:v>
                </c:pt>
                <c:pt idx="321">
                  <c:v>18</c:v>
                </c:pt>
                <c:pt idx="322">
                  <c:v>420</c:v>
                </c:pt>
                <c:pt idx="323">
                  <c:v>2040</c:v>
                </c:pt>
                <c:pt idx="324">
                  <c:v>719</c:v>
                </c:pt>
                <c:pt idx="325">
                  <c:v>180</c:v>
                </c:pt>
                <c:pt idx="326">
                  <c:v>480</c:v>
                </c:pt>
                <c:pt idx="327">
                  <c:v>1880</c:v>
                </c:pt>
                <c:pt idx="328">
                  <c:v>72</c:v>
                </c:pt>
                <c:pt idx="329">
                  <c:v>120</c:v>
                </c:pt>
                <c:pt idx="330">
                  <c:v>60.000000000000007</c:v>
                </c:pt>
                <c:pt idx="331">
                  <c:v>210</c:v>
                </c:pt>
                <c:pt idx="332">
                  <c:v>600</c:v>
                </c:pt>
                <c:pt idx="333">
                  <c:v>879.99999999999989</c:v>
                </c:pt>
                <c:pt idx="334">
                  <c:v>160</c:v>
                </c:pt>
                <c:pt idx="335">
                  <c:v>300</c:v>
                </c:pt>
                <c:pt idx="336">
                  <c:v>0</c:v>
                </c:pt>
                <c:pt idx="337">
                  <c:v>0</c:v>
                </c:pt>
                <c:pt idx="338">
                  <c:v>0</c:v>
                </c:pt>
                <c:pt idx="339">
                  <c:v>0</c:v>
                </c:pt>
                <c:pt idx="340">
                  <c:v>0</c:v>
                </c:pt>
                <c:pt idx="341">
                  <c:v>0</c:v>
                </c:pt>
                <c:pt idx="342">
                  <c:v>0</c:v>
                </c:pt>
                <c:pt idx="343">
                  <c:v>0</c:v>
                </c:pt>
                <c:pt idx="344">
                  <c:v>0</c:v>
                </c:pt>
                <c:pt idx="345">
                  <c:v>0</c:v>
                </c:pt>
                <c:pt idx="346">
                  <c:v>0</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'By Camps'!$B$34</c:f>
              <c:strCache>
                <c:ptCount val="347"/>
                <c:pt idx="0">
                  <c:v>Ah Htet Gar Pu</c:v>
                </c:pt>
                <c:pt idx="1">
                  <c:v>Ah Lel Chaung</c:v>
                </c:pt>
                <c:pt idx="2">
                  <c:v>Ah Lel Kyun</c:v>
                </c:pt>
                <c:pt idx="3">
                  <c:v>Ah Nauk Pyin</c:v>
                </c:pt>
                <c:pt idx="4">
                  <c:v>Ah Nauk San Pya Ward</c:v>
                </c:pt>
                <c:pt idx="5">
                  <c:v>Ah Nauk Ye Ku Lar</c:v>
                </c:pt>
                <c:pt idx="6">
                  <c:v>Ah Pauk Wa</c:v>
                </c:pt>
                <c:pt idx="7">
                  <c:v>Ah Pyin Done Chaung</c:v>
                </c:pt>
                <c:pt idx="8">
                  <c:v>Ah Twin Hnget Thay</c:v>
                </c:pt>
                <c:pt idx="9">
                  <c:v>Ann Thar</c:v>
                </c:pt>
                <c:pt idx="10">
                  <c:v>Ar Kya</c:v>
                </c:pt>
                <c:pt idx="11">
                  <c:v>Athay Kar La</c:v>
                </c:pt>
                <c:pt idx="12">
                  <c:v>Aung Min Ga Lar Ward</c:v>
                </c:pt>
                <c:pt idx="13">
                  <c:v>Aung Taing</c:v>
                </c:pt>
                <c:pt idx="14">
                  <c:v>Aung Tha Pyay</c:v>
                </c:pt>
                <c:pt idx="15">
                  <c:v>Aung Thar Yar</c:v>
                </c:pt>
                <c:pt idx="16">
                  <c:v>Aung Zay Ya</c:v>
                </c:pt>
                <c:pt idx="17">
                  <c:v>Bar Ri Zar</c:v>
                </c:pt>
                <c:pt idx="18">
                  <c:v>Baw Du Pha Village</c:v>
                </c:pt>
                <c:pt idx="19">
                  <c:v>Baw Li (Muslim)</c:v>
                </c:pt>
                <c:pt idx="20">
                  <c:v>Baw Li (Rakhine)</c:v>
                </c:pt>
                <c:pt idx="21">
                  <c:v>Beik Taung</c:v>
                </c:pt>
                <c:pt idx="22">
                  <c:v>Bu May Ohn Daw Chay</c:v>
                </c:pt>
                <c:pt idx="23">
                  <c:v>Bu Ywet Ma Nyoe</c:v>
                </c:pt>
                <c:pt idx="24">
                  <c:v>Chaik Taung</c:v>
                </c:pt>
                <c:pt idx="25">
                  <c:v>Chan Pyin</c:v>
                </c:pt>
                <c:pt idx="26">
                  <c:v>Chaung Du</c:v>
                </c:pt>
                <c:pt idx="27">
                  <c:v>Chaung Hpyar</c:v>
                </c:pt>
                <c:pt idx="28">
                  <c:v>Chaung New Min Gan</c:v>
                </c:pt>
                <c:pt idx="29">
                  <c:v>Chi Laing Hpin</c:v>
                </c:pt>
                <c:pt idx="30">
                  <c:v>Dar Paing Ywar Haung</c:v>
                </c:pt>
                <c:pt idx="31">
                  <c:v>Dar Paing Ywar Thit</c:v>
                </c:pt>
                <c:pt idx="32">
                  <c:v>Done Pyin (North)</c:v>
                </c:pt>
                <c:pt idx="33">
                  <c:v>Done Pyin (South)</c:v>
                </c:pt>
                <c:pt idx="34">
                  <c:v>Done Thar</c:v>
                </c:pt>
                <c:pt idx="35">
                  <c:v>Done Thein</c:v>
                </c:pt>
                <c:pt idx="36">
                  <c:v>Dway Cha</c:v>
                </c:pt>
                <c:pt idx="37">
                  <c:v>Gar Pu (Lower)</c:v>
                </c:pt>
                <c:pt idx="38">
                  <c:v>Goke Pi Htaunt</c:v>
                </c:pt>
                <c:pt idx="39">
                  <c:v>Gone Nar</c:v>
                </c:pt>
                <c:pt idx="40">
                  <c:v>Gwa Sone (Muslim)</c:v>
                </c:pt>
                <c:pt idx="41">
                  <c:v>Gwa Sone (Rakhine)</c:v>
                </c:pt>
                <c:pt idx="42">
                  <c:v>Gwa Sone Chin</c:v>
                </c:pt>
                <c:pt idx="43">
                  <c:v>Gyin Chaung</c:v>
                </c:pt>
                <c:pt idx="44">
                  <c:v>Har Ra Paing</c:v>
                </c:pt>
                <c:pt idx="45">
                  <c:v>Hla May Shwe</c:v>
                </c:pt>
                <c:pt idx="46">
                  <c:v>Hla Nyo Kan</c:v>
                </c:pt>
                <c:pt idx="47">
                  <c:v>HlaKhaing</c:v>
                </c:pt>
                <c:pt idx="48">
                  <c:v>Hpa Yar Pyin Thein Tan</c:v>
                </c:pt>
                <c:pt idx="49">
                  <c:v>Hpon Nyo Leik</c:v>
                </c:pt>
                <c:pt idx="50">
                  <c:v>Htan Shauk Khan</c:v>
                </c:pt>
                <c:pt idx="51">
                  <c:v>Hteik Wa Pyin</c:v>
                </c:pt>
                <c:pt idx="52">
                  <c:v>Inn Hpauk</c:v>
                </c:pt>
                <c:pt idx="53">
                  <c:v>Ka Doe Seik</c:v>
                </c:pt>
                <c:pt idx="54">
                  <c:v>Ka Nyin Taw</c:v>
                </c:pt>
                <c:pt idx="55">
                  <c:v>Ka Yin</c:v>
                </c:pt>
                <c:pt idx="56">
                  <c:v>KaLarChaung</c:v>
                </c:pt>
                <c:pt idx="57">
                  <c:v>Kan Hpay</c:v>
                </c:pt>
                <c:pt idx="58">
                  <c:v>Kan Pyin Ywa Haung</c:v>
                </c:pt>
                <c:pt idx="59">
                  <c:v>Kan Pyin Ywar Thit</c:v>
                </c:pt>
                <c:pt idx="60">
                  <c:v>Kan Sauk</c:v>
                </c:pt>
                <c:pt idx="61">
                  <c:v>Kan Thar Htwat Wa</c:v>
                </c:pt>
                <c:pt idx="62">
                  <c:v>Kan Thar Yar</c:v>
                </c:pt>
                <c:pt idx="63">
                  <c:v>Kar Hpi Chaung</c:v>
                </c:pt>
                <c:pt idx="64">
                  <c:v>Kha Tin Paik</c:v>
                </c:pt>
                <c:pt idx="65">
                  <c:v>Khaung Htoke</c:v>
                </c:pt>
                <c:pt idx="66">
                  <c:v>Kin Chaung</c:v>
                </c:pt>
                <c:pt idx="67">
                  <c:v>Kin Taung</c:v>
                </c:pt>
                <c:pt idx="68">
                  <c:v>Koe Saung (1) village</c:v>
                </c:pt>
                <c:pt idx="69">
                  <c:v>Ku La Thein</c:v>
                </c:pt>
                <c:pt idx="70">
                  <c:v>Ku Lar Te</c:v>
                </c:pt>
                <c:pt idx="71">
                  <c:v>Kyan Taik</c:v>
                </c:pt>
                <c:pt idx="72">
                  <c:v>Kyan Taw</c:v>
                </c:pt>
                <c:pt idx="73">
                  <c:v>Kyar Ma Thauk</c:v>
                </c:pt>
                <c:pt idx="74">
                  <c:v>Kyar Nyo Inn</c:v>
                </c:pt>
                <c:pt idx="75">
                  <c:v>Kyar Nyo Pyin (Muslim)</c:v>
                </c:pt>
                <c:pt idx="76">
                  <c:v>Kyauk Hlay Kar</c:v>
                </c:pt>
                <c:pt idx="77">
                  <c:v>Kyauk Kyat</c:v>
                </c:pt>
                <c:pt idx="78">
                  <c:v>Kyauk Se</c:v>
                </c:pt>
                <c:pt idx="79">
                  <c:v>Kyauk Tan Chay</c:v>
                </c:pt>
                <c:pt idx="80">
                  <c:v>Kyauk Tan Gyi</c:v>
                </c:pt>
                <c:pt idx="81">
                  <c:v>Kyauk Yit (Rakhine)</c:v>
                </c:pt>
                <c:pt idx="82">
                  <c:v>Kyet Taw Pyin</c:v>
                </c:pt>
                <c:pt idx="83">
                  <c:v>Kyet Yoe Pyin (Ywa Ma)</c:v>
                </c:pt>
                <c:pt idx="84">
                  <c:v>Kyu Taw Chaing</c:v>
                </c:pt>
                <c:pt idx="85">
                  <c:v>Let Saung Kauk</c:v>
                </c:pt>
                <c:pt idx="86">
                  <c:v>Let Taw Ri</c:v>
                </c:pt>
                <c:pt idx="87">
                  <c:v>Ma La Kyun</c:v>
                </c:pt>
                <c:pt idx="88">
                  <c:v>Maung Ni Pyin</c:v>
                </c:pt>
                <c:pt idx="89">
                  <c:v>MiGyaungTet</c:v>
                </c:pt>
                <c:pt idx="90">
                  <c:v>Min Gan 1</c:v>
                </c:pt>
                <c:pt idx="91">
                  <c:v>Min Te</c:v>
                </c:pt>
                <c:pt idx="92">
                  <c:v>Min Thar Seik</c:v>
                </c:pt>
                <c:pt idx="93">
                  <c:v>MinPauk</c:v>
                </c:pt>
                <c:pt idx="94">
                  <c:v>Myin Kan Seik</c:v>
                </c:pt>
                <c:pt idx="95">
                  <c:v>Na Nwin Ku</c:v>
                </c:pt>
                <c:pt idx="96">
                  <c:v>Nan Kya (Nan Kyar)</c:v>
                </c:pt>
                <c:pt idx="97">
                  <c:v>Nan Yah Gone Ahtet</c:v>
                </c:pt>
                <c:pt idx="98">
                  <c:v>Nar Yi Kan</c:v>
                </c:pt>
                <c:pt idx="99">
                  <c:v>Naw Naw(Ku Lar)</c:v>
                </c:pt>
                <c:pt idx="100">
                  <c:v>Naw Naw(Rakhine)</c:v>
                </c:pt>
                <c:pt idx="101">
                  <c:v>Nay Pu Khan</c:v>
                </c:pt>
                <c:pt idx="102">
                  <c:v>Nga Khu Chaung</c:v>
                </c:pt>
                <c:pt idx="103">
                  <c:v>Nga Ta Paung</c:v>
                </c:pt>
                <c:pt idx="104">
                  <c:v>Ngar Saung Bet</c:v>
                </c:pt>
                <c:pt idx="105">
                  <c:v>Ngar Yauk Kaing</c:v>
                </c:pt>
                <c:pt idx="106">
                  <c:v>NgaWetSway</c:v>
                </c:pt>
                <c:pt idx="107">
                  <c:v>Ngwe Taung</c:v>
                </c:pt>
                <c:pt idx="108">
                  <c:v>NgweTwinDway</c:v>
                </c:pt>
                <c:pt idx="109">
                  <c:v>Nwar Yone Taung</c:v>
                </c:pt>
                <c:pt idx="110">
                  <c:v>Nyaung Chaung</c:v>
                </c:pt>
                <c:pt idx="111">
                  <c:v>Nyaung Pin Gyi (Ku Lar)</c:v>
                </c:pt>
                <c:pt idx="112">
                  <c:v>Oak Ta Ma</c:v>
                </c:pt>
                <c:pt idx="113">
                  <c:v>Ohn Taw Gyi</c:v>
                </c:pt>
                <c:pt idx="114">
                  <c:v>Ohn Ye Paw</c:v>
                </c:pt>
                <c:pt idx="115">
                  <c:v>OhnHnanChaung</c:v>
                </c:pt>
                <c:pt idx="116">
                  <c:v>Oke Taung Pyin</c:v>
                </c:pt>
                <c:pt idx="117">
                  <c:v>Pale Taung</c:v>
                </c:pt>
                <c:pt idx="118">
                  <c:v>Par Taw</c:v>
                </c:pt>
                <c:pt idx="119">
                  <c:v>Paung Zar</c:v>
                </c:pt>
                <c:pt idx="120">
                  <c:v>Pi Htu_Wa Lar Kan</c:v>
                </c:pt>
                <c:pt idx="121">
                  <c:v>Pin Zaing</c:v>
                </c:pt>
                <c:pt idx="122">
                  <c:v>Pyaing Chaung</c:v>
                </c:pt>
                <c:pt idx="123">
                  <c:v>Pyar Lay Chaung Ywar Haung</c:v>
                </c:pt>
                <c:pt idx="124">
                  <c:v>Pyar Pin Yin</c:v>
                </c:pt>
                <c:pt idx="125">
                  <c:v>Pyaung Seik</c:v>
                </c:pt>
                <c:pt idx="126">
                  <c:v>Pyein Chaung (ngwe Twin Dway tract)</c:v>
                </c:pt>
                <c:pt idx="127">
                  <c:v>Pyin Hpyu Maw</c:v>
                </c:pt>
                <c:pt idx="128">
                  <c:v>Pyin Shey Ku lar</c:v>
                </c:pt>
                <c:pt idx="129">
                  <c:v>PyunTo</c:v>
                </c:pt>
                <c:pt idx="130">
                  <c:v>Sa Bai Pin Yin</c:v>
                </c:pt>
                <c:pt idx="131">
                  <c:v>Sa Ma Nya Village</c:v>
                </c:pt>
                <c:pt idx="132">
                  <c:v>Sa Par Htar</c:v>
                </c:pt>
                <c:pt idx="133">
                  <c:v>San Go Taung</c:v>
                </c:pt>
                <c:pt idx="134">
                  <c:v>San Htoe Tan</c:v>
                </c:pt>
                <c:pt idx="135">
                  <c:v>Sar Pyin</c:v>
                </c:pt>
                <c:pt idx="136">
                  <c:v>Sat Kyar</c:v>
                </c:pt>
                <c:pt idx="137">
                  <c:v>Sat Roe Kya 1</c:v>
                </c:pt>
                <c:pt idx="138">
                  <c:v>Sat Roe Kya 2</c:v>
                </c:pt>
                <c:pt idx="139">
                  <c:v>Sat Yon Maw (Rakhine)</c:v>
                </c:pt>
                <c:pt idx="140">
                  <c:v>Say Tha Mar Gyi village</c:v>
                </c:pt>
                <c:pt idx="141">
                  <c:v>Say Tha Mar Nge</c:v>
                </c:pt>
                <c:pt idx="142">
                  <c:v>Seik Ta Ra</c:v>
                </c:pt>
                <c:pt idx="143">
                  <c:v>Set Yone Su 1</c:v>
                </c:pt>
                <c:pt idx="144">
                  <c:v>Set Yone Su 3 (Mingan)</c:v>
                </c:pt>
                <c:pt idx="145">
                  <c:v>Sha Kay Ywa</c:v>
                </c:pt>
                <c:pt idx="146">
                  <c:v>Shat Shar Taung</c:v>
                </c:pt>
                <c:pt idx="147">
                  <c:v>Shauk Chaung</c:v>
                </c:pt>
                <c:pt idx="148">
                  <c:v>Shwe Baho</c:v>
                </c:pt>
                <c:pt idx="149">
                  <c:v>Shwe Baho+Sein P M</c:v>
                </c:pt>
                <c:pt idx="150">
                  <c:v>Shwe Hlaing</c:v>
                </c:pt>
                <c:pt idx="151">
                  <c:v>Shwe Pyi Thar</c:v>
                </c:pt>
                <c:pt idx="152">
                  <c:v>Shwe Yin Aye (NaTaLa)</c:v>
                </c:pt>
                <c:pt idx="153">
                  <c:v>Shwe Zin Khin (Ku Lar)</c:v>
                </c:pt>
                <c:pt idx="154">
                  <c:v>Shwe Zin Khin (Rakhine)</c:v>
                </c:pt>
                <c:pt idx="155">
                  <c:v>Shwe Zin Yaw</c:v>
                </c:pt>
                <c:pt idx="156">
                  <c:v>Sin Aing</c:v>
                </c:pt>
                <c:pt idx="157">
                  <c:v>Sin Seik</c:v>
                </c:pt>
                <c:pt idx="158">
                  <c:v>Sin Tet Maw (Host)</c:v>
                </c:pt>
                <c:pt idx="159">
                  <c:v>Sin Tet Maw Rakhine(Baw Da Li)</c:v>
                </c:pt>
                <c:pt idx="160">
                  <c:v>Ta Khun Taing</c:v>
                </c:pt>
                <c:pt idx="161">
                  <c:v>Ta Man Thar (Thar Zay)_(Myo)</c:v>
                </c:pt>
                <c:pt idx="162">
                  <c:v>Ta Yar Thee Su Ward</c:v>
                </c:pt>
                <c:pt idx="163">
                  <c:v>Tan Seik</c:v>
                </c:pt>
                <c:pt idx="164">
                  <c:v>Tat U Chaung (West)</c:v>
                </c:pt>
                <c:pt idx="165">
                  <c:v>Taung Poke Kay</c:v>
                </c:pt>
                <c:pt idx="166">
                  <c:v>Taung U</c:v>
                </c:pt>
                <c:pt idx="167">
                  <c:v>Taw Tan</c:v>
                </c:pt>
                <c:pt idx="168">
                  <c:v>Teik Tu Pauk</c:v>
                </c:pt>
                <c:pt idx="169">
                  <c:v>Tha Bauk Chaung</c:v>
                </c:pt>
                <c:pt idx="170">
                  <c:v>Tha Dar</c:v>
                </c:pt>
                <c:pt idx="171">
                  <c:v>Tha Yet</c:v>
                </c:pt>
                <c:pt idx="172">
                  <c:v>Tha Yet Cho</c:v>
                </c:pt>
                <c:pt idx="173">
                  <c:v>Tha Yet Oke Ywar Haung</c:v>
                </c:pt>
                <c:pt idx="174">
                  <c:v>Tha Yet Oke Ywar Thit</c:v>
                </c:pt>
                <c:pt idx="175">
                  <c:v>Tha Yet Pyin (Rakhine)</c:v>
                </c:pt>
                <c:pt idx="176">
                  <c:v>Thae Chaung(Rakhine)</c:v>
                </c:pt>
                <c:pt idx="177">
                  <c:v>Than Chay (Rakhine)</c:v>
                </c:pt>
                <c:pt idx="178">
                  <c:v>Than Shin Ywar Thit</c:v>
                </c:pt>
                <c:pt idx="179">
                  <c:v>Thar Dar</c:v>
                </c:pt>
                <c:pt idx="180">
                  <c:v>Thar Yar Kone (Rakhine)</c:v>
                </c:pt>
                <c:pt idx="181">
                  <c:v>Thar Zay Kone (Thar Zi Kone)</c:v>
                </c:pt>
                <c:pt idx="182">
                  <c:v>Thay Kan (Muslim)</c:v>
                </c:pt>
                <c:pt idx="183">
                  <c:v>Thay Kan (Rakhine)</c:v>
                </c:pt>
                <c:pt idx="184">
                  <c:v>Thea Chaung Ku Lar</c:v>
                </c:pt>
                <c:pt idx="185">
                  <c:v>Thea Chaung Let Tha Mar Kone</c:v>
                </c:pt>
                <c:pt idx="186">
                  <c:v>Thein Tan</c:v>
                </c:pt>
                <c:pt idx="187">
                  <c:v>Thein Tan (Ku Lar)</c:v>
                </c:pt>
                <c:pt idx="188">
                  <c:v>Thein Tan (Rakhine)</c:v>
                </c:pt>
                <c:pt idx="189">
                  <c:v>Thet Kay Pyin</c:v>
                </c:pt>
                <c:pt idx="190">
                  <c:v>Thet Kay Pyin Ywar Ma</c:v>
                </c:pt>
                <c:pt idx="191">
                  <c:v>Thin Baw Hla (Rakhine) (Thar Yar Gone)</c:v>
                </c:pt>
                <c:pt idx="192">
                  <c:v>Thin Ga Net</c:v>
                </c:pt>
                <c:pt idx="193">
                  <c:v>Thin Ga Zar</c:v>
                </c:pt>
                <c:pt idx="194">
                  <c:v>Thin Khaung Maw</c:v>
                </c:pt>
                <c:pt idx="195">
                  <c:v>Thin Pone Tan</c:v>
                </c:pt>
                <c:pt idx="196">
                  <c:v>Thit Pok Chaung</c:v>
                </c:pt>
                <c:pt idx="197">
                  <c:v>Thone Saung</c:v>
                </c:pt>
                <c:pt idx="198">
                  <c:v>ThonePetChaing</c:v>
                </c:pt>
                <c:pt idx="199">
                  <c:v>U Gar Hton</c:v>
                </c:pt>
                <c:pt idx="200">
                  <c:v>Wai Thar Li</c:v>
                </c:pt>
                <c:pt idx="201">
                  <c:v>War Lan</c:v>
                </c:pt>
                <c:pt idx="202">
                  <c:v>War Lan Kone</c:v>
                </c:pt>
                <c:pt idx="203">
                  <c:v>War Taung</c:v>
                </c:pt>
                <c:pt idx="204">
                  <c:v>Ward (1)</c:v>
                </c:pt>
                <c:pt idx="205">
                  <c:v>Yae Chan Pyin</c:v>
                </c:pt>
                <c:pt idx="206">
                  <c:v>Yae Hnyin Chaung</c:v>
                </c:pt>
                <c:pt idx="207">
                  <c:v>Yae Nauk Ngar Thar</c:v>
                </c:pt>
                <c:pt idx="208">
                  <c:v>Yar Taik</c:v>
                </c:pt>
                <c:pt idx="209">
                  <c:v>YinYeKan</c:v>
                </c:pt>
                <c:pt idx="210">
                  <c:v>Ywa Haung</c:v>
                </c:pt>
                <c:pt idx="211">
                  <c:v>Ywa Thit</c:v>
                </c:pt>
                <c:pt idx="212">
                  <c:v>Ywar Thar Yar</c:v>
                </c:pt>
                <c:pt idx="213">
                  <c:v>Zaw Ma Tat</c:v>
                </c:pt>
                <c:pt idx="214">
                  <c:v>Zaw Pu Gyar</c:v>
                </c:pt>
                <c:pt idx="215">
                  <c:v>Zay Di Taung</c:v>
                </c:pt>
                <c:pt idx="216">
                  <c:v>Zay Di Taung (Rakhine)</c:v>
                </c:pt>
                <c:pt idx="217">
                  <c:v>Ah Nauk</c:v>
                </c:pt>
                <c:pt idx="218">
                  <c:v>Ah Shey</c:v>
                </c:pt>
                <c:pt idx="219">
                  <c:v>Ywar Gyi (Middle)</c:v>
                </c:pt>
                <c:pt idx="220">
                  <c:v>Aung Thar Yar (NaTaLa)</c:v>
                </c:pt>
                <c:pt idx="221">
                  <c:v>Aung Zay Ya (Su See)</c:v>
                </c:pt>
                <c:pt idx="222">
                  <c:v>Kyee Kan Pyin (South)</c:v>
                </c:pt>
                <c:pt idx="223">
                  <c:v>Kan Thar Yar(Upper)</c:v>
                </c:pt>
                <c:pt idx="224">
                  <c:v>Kan Thar Yar(Lower)</c:v>
                </c:pt>
                <c:pt idx="225">
                  <c:v>Kine Gyi (Myo)</c:v>
                </c:pt>
                <c:pt idx="226">
                  <c:v>Aung Mingalar (NaTaLa)</c:v>
                </c:pt>
                <c:pt idx="227">
                  <c:v>Pae Youne (NaTaLa)</c:v>
                </c:pt>
                <c:pt idx="228">
                  <c:v>Min Gyi</c:v>
                </c:pt>
                <c:pt idx="229">
                  <c:v>Har Bi (West)</c:v>
                </c:pt>
                <c:pt idx="230">
                  <c:v>Zay Kone Tan</c:v>
                </c:pt>
                <c:pt idx="231">
                  <c:v>Gan Gaw Myaing ( Na Ta La )</c:v>
                </c:pt>
                <c:pt idx="232">
                  <c:v>Hpa Yar Pyin</c:v>
                </c:pt>
                <c:pt idx="233">
                  <c:v>Aung Pa</c:v>
                </c:pt>
                <c:pt idx="234">
                  <c:v>Da Pyu Chaung</c:v>
                </c:pt>
                <c:pt idx="235">
                  <c:v>Inn Gyin Myaing (NaTaLa)</c:v>
                </c:pt>
                <c:pt idx="236">
                  <c:v>Tat Min Chaung (Muslim)</c:v>
                </c:pt>
                <c:pt idx="237">
                  <c:v>Tat Min Chaung (Daing Net/Rakhine)</c:v>
                </c:pt>
                <c:pt idx="238">
                  <c:v>Gu Dar Pyin</c:v>
                </c:pt>
                <c:pt idx="239">
                  <c:v>Laung Chaung</c:v>
                </c:pt>
                <c:pt idx="240">
                  <c:v>Nga Kyin Tauk</c:v>
                </c:pt>
                <c:pt idx="241">
                  <c:v>Tha Peik Taung (Rakhine)</c:v>
                </c:pt>
                <c:pt idx="242">
                  <c:v>Nga Yant Chaung</c:v>
                </c:pt>
                <c:pt idx="243">
                  <c:v>Ywet Nyo Taung</c:v>
                </c:pt>
                <c:pt idx="244">
                  <c:v>Dar Paing Sa Yar</c:v>
                </c:pt>
                <c:pt idx="245">
                  <c:v>Mee Kyaung Khaung Swea</c:v>
                </c:pt>
                <c:pt idx="246">
                  <c:v>Kha Maung Seik</c:v>
                </c:pt>
                <c:pt idx="247">
                  <c:v>Wet Kyein</c:v>
                </c:pt>
                <c:pt idx="248">
                  <c:v>Ah Lel Than Kyaw</c:v>
                </c:pt>
                <c:pt idx="249">
                  <c:v>JI Guan #1 Village</c:v>
                </c:pt>
                <c:pt idx="250">
                  <c:v>Longdong Yicun</c:v>
                </c:pt>
                <c:pt idx="251">
                  <c:v>#5 Village</c:v>
                </c:pt>
                <c:pt idx="252">
                  <c:v>Long Kong Village</c:v>
                </c:pt>
                <c:pt idx="253">
                  <c:v>Long Man Village</c:v>
                </c:pt>
                <c:pt idx="254">
                  <c:v>Licong Village</c:v>
                </c:pt>
                <c:pt idx="255">
                  <c:v>Yong Lai Village</c:v>
                </c:pt>
                <c:pt idx="256">
                  <c:v>Kuankong village</c:v>
                </c:pt>
                <c:pt idx="257">
                  <c:v>Nanpa Shiwu </c:v>
                </c:pt>
                <c:pt idx="258">
                  <c:v> Nanpa Niwa </c:v>
                </c:pt>
                <c:pt idx="259">
                  <c:v>Yongshang Niwa village </c:v>
                </c:pt>
                <c:pt idx="260">
                  <c:v>Lare Yongbula Village</c:v>
                </c:pt>
                <c:pt idx="261">
                  <c:v>Gongcong No.2</c:v>
                </c:pt>
                <c:pt idx="262">
                  <c:v>Gongcong No.3</c:v>
                </c:pt>
                <c:pt idx="263">
                  <c:v>Yongben</c:v>
                </c:pt>
                <c:pt idx="264">
                  <c:v>Yongyue</c:v>
                </c:pt>
                <c:pt idx="265">
                  <c:v>Yongran</c:v>
                </c:pt>
                <c:pt idx="266">
                  <c:v>Yongkao</c:v>
                </c:pt>
                <c:pt idx="267">
                  <c:v>Shandong Sancun</c:v>
                </c:pt>
                <c:pt idx="268">
                  <c:v>Shandong Sicun</c:v>
                </c:pt>
                <c:pt idx="269">
                  <c:v>Bagedi Qicun</c:v>
                </c:pt>
                <c:pt idx="270">
                  <c:v>Bagedi Bacun</c:v>
                </c:pt>
                <c:pt idx="271">
                  <c:v>Bagedi Ercun</c:v>
                </c:pt>
                <c:pt idx="272">
                  <c:v>Bagedi Yicun</c:v>
                </c:pt>
                <c:pt idx="273">
                  <c:v>Daxisuo Yicun</c:v>
                </c:pt>
                <c:pt idx="274">
                  <c:v>Daxisuo Ercun</c:v>
                </c:pt>
                <c:pt idx="275">
                  <c:v>Laojie</c:v>
                </c:pt>
                <c:pt idx="276">
                  <c:v>Guanyang</c:v>
                </c:pt>
                <c:pt idx="277">
                  <c:v>Yongbang</c:v>
                </c:pt>
                <c:pt idx="278">
                  <c:v>Yang Lan</c:v>
                </c:pt>
                <c:pt idx="279">
                  <c:v>Wan Ru Gan</c:v>
                </c:pt>
                <c:pt idx="280">
                  <c:v>Ta Ban Long</c:v>
                </c:pt>
                <c:pt idx="281">
                  <c:v>Wan Nuo Da</c:v>
                </c:pt>
                <c:pt idx="282">
                  <c:v>Wan Jing</c:v>
                </c:pt>
                <c:pt idx="283">
                  <c:v>Ake Man Yang</c:v>
                </c:pt>
                <c:pt idx="284">
                  <c:v>Wan Gu</c:v>
                </c:pt>
                <c:pt idx="285">
                  <c:v>Wan Gong</c:v>
                </c:pt>
                <c:pt idx="286">
                  <c:v>Ga Lan</c:v>
                </c:pt>
                <c:pt idx="287">
                  <c:v>Nuo Mei</c:v>
                </c:pt>
                <c:pt idx="288">
                  <c:v>Ta Ban Dang</c:v>
                </c:pt>
                <c:pt idx="289">
                  <c:v>Ta Ban Ga</c:v>
                </c:pt>
                <c:pt idx="290">
                  <c:v>Ta Long</c:v>
                </c:pt>
                <c:pt idx="291">
                  <c:v>Nuo Bing</c:v>
                </c:pt>
                <c:pt idx="292">
                  <c:v>Nuo Ka</c:v>
                </c:pt>
                <c:pt idx="293">
                  <c:v>Meng La</c:v>
                </c:pt>
                <c:pt idx="294">
                  <c:v>Lei Long</c:v>
                </c:pt>
                <c:pt idx="295">
                  <c:v>Pu Du</c:v>
                </c:pt>
                <c:pt idx="296">
                  <c:v>Nan Me Man</c:v>
                </c:pt>
                <c:pt idx="297">
                  <c:v>Nan Ken</c:v>
                </c:pt>
                <c:pt idx="298">
                  <c:v>Bo Hei Xinzhai</c:v>
                </c:pt>
                <c:pt idx="299">
                  <c:v>Man San</c:v>
                </c:pt>
                <c:pt idx="300">
                  <c:v>Nan Duo Man</c:v>
                </c:pt>
                <c:pt idx="301">
                  <c:v>Bo Hei Laozhai</c:v>
                </c:pt>
                <c:pt idx="302">
                  <c:v>Yao Sa Na</c:v>
                </c:pt>
                <c:pt idx="303">
                  <c:v>Nan Bi</c:v>
                </c:pt>
                <c:pt idx="304">
                  <c:v>Qiu Shui</c:v>
                </c:pt>
                <c:pt idx="305">
                  <c:v>Shou Gong</c:v>
                </c:pt>
                <c:pt idx="306">
                  <c:v>Shui Jin Tu</c:v>
                </c:pt>
                <c:pt idx="307">
                  <c:v>Dong Ma Ga</c:v>
                </c:pt>
                <c:pt idx="308">
                  <c:v>Shuang Pa</c:v>
                </c:pt>
                <c:pt idx="309">
                  <c:v>Pa Ha (Lisu)</c:v>
                </c:pt>
                <c:pt idx="310">
                  <c:v>Pa Jiu</c:v>
                </c:pt>
                <c:pt idx="311">
                  <c:v>Nan Ba Qi</c:v>
                </c:pt>
                <c:pt idx="312">
                  <c:v>Ban Mo</c:v>
                </c:pt>
                <c:pt idx="313">
                  <c:v>Da Jiu Zhai</c:v>
                </c:pt>
                <c:pt idx="314">
                  <c:v>Da Mian Si</c:v>
                </c:pt>
                <c:pt idx="315">
                  <c:v>Ma Mu Shu</c:v>
                </c:pt>
                <c:pt idx="316">
                  <c:v>Huang Tian</c:v>
                </c:pt>
                <c:pt idx="317">
                  <c:v>Niu Chang</c:v>
                </c:pt>
                <c:pt idx="318">
                  <c:v>Yang Kuang</c:v>
                </c:pt>
                <c:pt idx="319">
                  <c:v>Xia Man Le</c:v>
                </c:pt>
                <c:pt idx="320">
                  <c:v>Chang Liu Shui</c:v>
                </c:pt>
                <c:pt idx="321">
                  <c:v>Xiao Ming Shan</c:v>
                </c:pt>
                <c:pt idx="322">
                  <c:v>Ci He village</c:v>
                </c:pt>
                <c:pt idx="323">
                  <c:v>Lian Bang village</c:v>
                </c:pt>
                <c:pt idx="324">
                  <c:v>Lian He village</c:v>
                </c:pt>
                <c:pt idx="325">
                  <c:v>New Man Jiu village</c:v>
                </c:pt>
                <c:pt idx="326">
                  <c:v>Ah Lar Than</c:v>
                </c:pt>
                <c:pt idx="327">
                  <c:v>Aung Daing</c:v>
                </c:pt>
                <c:pt idx="328">
                  <c:v>Set Oe</c:v>
                </c:pt>
                <c:pt idx="329">
                  <c:v>Maw Thi Nyar</c:v>
                </c:pt>
                <c:pt idx="330">
                  <c:v>Tin Bi</c:v>
                </c:pt>
                <c:pt idx="331">
                  <c:v>Daung Puauk Kay</c:v>
                </c:pt>
                <c:pt idx="332">
                  <c:v>Nga/ Pun Ywar Shey</c:v>
                </c:pt>
                <c:pt idx="333">
                  <c:v>Nga/Pun Ywar Gyi</c:v>
                </c:pt>
                <c:pt idx="334">
                  <c:v>Pa Lin Pyin (Rakhine, Main)</c:v>
                </c:pt>
                <c:pt idx="335">
                  <c:v>Pa Lin Pyin (Muslim)</c:v>
                </c:pt>
                <c:pt idx="336">
                  <c:v>Tin Htein Kan Monastery</c:v>
                </c:pt>
                <c:pt idx="337">
                  <c:v>Pi Pin Yin Monastery</c:v>
                </c:pt>
                <c:pt idx="338">
                  <c:v>Taung Myint</c:v>
                </c:pt>
                <c:pt idx="339">
                  <c:v>Ywar Thit Kay Monastery</c:v>
                </c:pt>
                <c:pt idx="340">
                  <c:v>Wet Hla Middle School</c:v>
                </c:pt>
                <c:pt idx="341">
                  <c:v>Aung Tat Ward (Dein Kyi Monastery)</c:v>
                </c:pt>
                <c:pt idx="342">
                  <c:v>Na Kan (weat)</c:v>
                </c:pt>
                <c:pt idx="343">
                  <c:v>Pya Hla </c:v>
                </c:pt>
                <c:pt idx="344">
                  <c:v>Pu Zun Hpe</c:v>
                </c:pt>
                <c:pt idx="345">
                  <c:v>Ku Lar Chaung</c:v>
                </c:pt>
                <c:pt idx="346">
                  <c:v>Koe Na Win</c:v>
                </c:pt>
              </c:strCache>
            </c:strRef>
          </c:cat>
          <c:val>
            <c:numRef>
              <c:f>'By Camps'!$B$34</c:f>
              <c:numCache>
                <c:formatCode>General</c:formatCode>
                <c:ptCount val="347"/>
                <c:pt idx="0">
                  <c:v>415</c:v>
                </c:pt>
                <c:pt idx="1">
                  <c:v>0</c:v>
                </c:pt>
                <c:pt idx="2">
                  <c:v>250</c:v>
                </c:pt>
                <c:pt idx="3">
                  <c:v>0</c:v>
                </c:pt>
                <c:pt idx="4">
                  <c:v>110</c:v>
                </c:pt>
                <c:pt idx="5">
                  <c:v>0</c:v>
                </c:pt>
                <c:pt idx="6">
                  <c:v>0</c:v>
                </c:pt>
                <c:pt idx="7">
                  <c:v>0</c:v>
                </c:pt>
                <c:pt idx="8">
                  <c:v>835</c:v>
                </c:pt>
                <c:pt idx="9">
                  <c:v>0</c:v>
                </c:pt>
                <c:pt idx="10">
                  <c:v>0</c:v>
                </c:pt>
                <c:pt idx="11">
                  <c:v>0</c:v>
                </c:pt>
                <c:pt idx="12">
                  <c:v>199</c:v>
                </c:pt>
                <c:pt idx="13">
                  <c:v>0</c:v>
                </c:pt>
                <c:pt idx="14">
                  <c:v>0</c:v>
                </c:pt>
                <c:pt idx="15">
                  <c:v>0</c:v>
                </c:pt>
                <c:pt idx="16">
                  <c:v>0</c:v>
                </c:pt>
                <c:pt idx="17">
                  <c:v>184</c:v>
                </c:pt>
                <c:pt idx="18">
                  <c:v>0</c:v>
                </c:pt>
                <c:pt idx="19">
                  <c:v>0</c:v>
                </c:pt>
                <c:pt idx="20">
                  <c:v>0</c:v>
                </c:pt>
                <c:pt idx="21">
                  <c:v>0</c:v>
                </c:pt>
                <c:pt idx="22">
                  <c:v>0</c:v>
                </c:pt>
                <c:pt idx="23">
                  <c:v>145</c:v>
                </c:pt>
                <c:pt idx="24">
                  <c:v>0</c:v>
                </c:pt>
                <c:pt idx="25">
                  <c:v>266</c:v>
                </c:pt>
                <c:pt idx="26">
                  <c:v>250</c:v>
                </c:pt>
                <c:pt idx="27">
                  <c:v>120</c:v>
                </c:pt>
                <c:pt idx="28">
                  <c:v>0</c:v>
                </c:pt>
                <c:pt idx="29">
                  <c:v>0</c:v>
                </c:pt>
                <c:pt idx="30">
                  <c:v>0</c:v>
                </c:pt>
                <c:pt idx="31">
                  <c:v>0</c:v>
                </c:pt>
                <c:pt idx="32">
                  <c:v>1520</c:v>
                </c:pt>
                <c:pt idx="33">
                  <c:v>1156</c:v>
                </c:pt>
                <c:pt idx="34">
                  <c:v>0</c:v>
                </c:pt>
                <c:pt idx="35">
                  <c:v>172</c:v>
                </c:pt>
                <c:pt idx="36">
                  <c:v>0</c:v>
                </c:pt>
                <c:pt idx="37">
                  <c:v>397</c:v>
                </c:pt>
                <c:pt idx="38">
                  <c:v>0</c:v>
                </c:pt>
                <c:pt idx="39">
                  <c:v>0</c:v>
                </c:pt>
                <c:pt idx="40">
                  <c:v>0</c:v>
                </c:pt>
                <c:pt idx="41">
                  <c:v>0</c:v>
                </c:pt>
                <c:pt idx="42">
                  <c:v>0</c:v>
                </c:pt>
                <c:pt idx="43">
                  <c:v>663</c:v>
                </c:pt>
                <c:pt idx="44">
                  <c:v>0</c:v>
                </c:pt>
                <c:pt idx="45">
                  <c:v>1738</c:v>
                </c:pt>
                <c:pt idx="46">
                  <c:v>249.99999999999997</c:v>
                </c:pt>
                <c:pt idx="47">
                  <c:v>427</c:v>
                </c:pt>
                <c:pt idx="48">
                  <c:v>0</c:v>
                </c:pt>
                <c:pt idx="49">
                  <c:v>0</c:v>
                </c:pt>
                <c:pt idx="50">
                  <c:v>908</c:v>
                </c:pt>
                <c:pt idx="51">
                  <c:v>407</c:v>
                </c:pt>
                <c:pt idx="52">
                  <c:v>91</c:v>
                </c:pt>
                <c:pt idx="53">
                  <c:v>658</c:v>
                </c:pt>
                <c:pt idx="54">
                  <c:v>0</c:v>
                </c:pt>
                <c:pt idx="55">
                  <c:v>0</c:v>
                </c:pt>
                <c:pt idx="56">
                  <c:v>1006</c:v>
                </c:pt>
                <c:pt idx="57">
                  <c:v>0</c:v>
                </c:pt>
                <c:pt idx="58">
                  <c:v>0</c:v>
                </c:pt>
                <c:pt idx="59">
                  <c:v>0</c:v>
                </c:pt>
                <c:pt idx="60">
                  <c:v>250</c:v>
                </c:pt>
                <c:pt idx="61">
                  <c:v>217</c:v>
                </c:pt>
                <c:pt idx="62">
                  <c:v>241</c:v>
                </c:pt>
                <c:pt idx="63">
                  <c:v>0</c:v>
                </c:pt>
                <c:pt idx="64">
                  <c:v>0</c:v>
                </c:pt>
                <c:pt idx="65">
                  <c:v>0</c:v>
                </c:pt>
                <c:pt idx="66">
                  <c:v>0</c:v>
                </c:pt>
                <c:pt idx="67">
                  <c:v>0</c:v>
                </c:pt>
                <c:pt idx="68">
                  <c:v>0</c:v>
                </c:pt>
                <c:pt idx="69">
                  <c:v>248</c:v>
                </c:pt>
                <c:pt idx="70">
                  <c:v>393</c:v>
                </c:pt>
                <c:pt idx="71">
                  <c:v>0</c:v>
                </c:pt>
                <c:pt idx="72">
                  <c:v>0</c:v>
                </c:pt>
                <c:pt idx="73">
                  <c:v>0</c:v>
                </c:pt>
                <c:pt idx="74">
                  <c:v>207</c:v>
                </c:pt>
                <c:pt idx="75">
                  <c:v>523</c:v>
                </c:pt>
                <c:pt idx="76">
                  <c:v>989</c:v>
                </c:pt>
                <c:pt idx="77">
                  <c:v>203</c:v>
                </c:pt>
                <c:pt idx="78">
                  <c:v>184</c:v>
                </c:pt>
                <c:pt idx="79">
                  <c:v>0</c:v>
                </c:pt>
                <c:pt idx="80">
                  <c:v>0</c:v>
                </c:pt>
                <c:pt idx="81">
                  <c:v>0</c:v>
                </c:pt>
                <c:pt idx="82">
                  <c:v>812</c:v>
                </c:pt>
                <c:pt idx="83">
                  <c:v>0</c:v>
                </c:pt>
                <c:pt idx="84">
                  <c:v>193</c:v>
                </c:pt>
                <c:pt idx="85">
                  <c:v>0</c:v>
                </c:pt>
                <c:pt idx="86">
                  <c:v>0</c:v>
                </c:pt>
                <c:pt idx="87">
                  <c:v>0</c:v>
                </c:pt>
                <c:pt idx="88">
                  <c:v>0</c:v>
                </c:pt>
                <c:pt idx="89">
                  <c:v>776</c:v>
                </c:pt>
                <c:pt idx="90">
                  <c:v>134</c:v>
                </c:pt>
                <c:pt idx="91">
                  <c:v>493</c:v>
                </c:pt>
                <c:pt idx="92">
                  <c:v>486</c:v>
                </c:pt>
                <c:pt idx="93">
                  <c:v>265</c:v>
                </c:pt>
                <c:pt idx="94">
                  <c:v>0</c:v>
                </c:pt>
                <c:pt idx="95">
                  <c:v>0</c:v>
                </c:pt>
                <c:pt idx="96">
                  <c:v>129</c:v>
                </c:pt>
                <c:pt idx="97">
                  <c:v>69</c:v>
                </c:pt>
                <c:pt idx="98">
                  <c:v>112</c:v>
                </c:pt>
                <c:pt idx="99">
                  <c:v>0</c:v>
                </c:pt>
                <c:pt idx="100">
                  <c:v>0</c:v>
                </c:pt>
                <c:pt idx="101">
                  <c:v>1503</c:v>
                </c:pt>
                <c:pt idx="102">
                  <c:v>0</c:v>
                </c:pt>
                <c:pt idx="103">
                  <c:v>915</c:v>
                </c:pt>
                <c:pt idx="104">
                  <c:v>665</c:v>
                </c:pt>
                <c:pt idx="105">
                  <c:v>631</c:v>
                </c:pt>
                <c:pt idx="106">
                  <c:v>0</c:v>
                </c:pt>
                <c:pt idx="107">
                  <c:v>361</c:v>
                </c:pt>
                <c:pt idx="108">
                  <c:v>2287</c:v>
                </c:pt>
                <c:pt idx="109">
                  <c:v>854</c:v>
                </c:pt>
                <c:pt idx="110">
                  <c:v>0</c:v>
                </c:pt>
                <c:pt idx="111">
                  <c:v>0</c:v>
                </c:pt>
                <c:pt idx="112">
                  <c:v>250</c:v>
                </c:pt>
                <c:pt idx="113">
                  <c:v>1815</c:v>
                </c:pt>
                <c:pt idx="114">
                  <c:v>0</c:v>
                </c:pt>
                <c:pt idx="115">
                  <c:v>959</c:v>
                </c:pt>
                <c:pt idx="116">
                  <c:v>394</c:v>
                </c:pt>
                <c:pt idx="117">
                  <c:v>0</c:v>
                </c:pt>
                <c:pt idx="118">
                  <c:v>151</c:v>
                </c:pt>
                <c:pt idx="119">
                  <c:v>0</c:v>
                </c:pt>
                <c:pt idx="120">
                  <c:v>206</c:v>
                </c:pt>
                <c:pt idx="121">
                  <c:v>792</c:v>
                </c:pt>
                <c:pt idx="122">
                  <c:v>825</c:v>
                </c:pt>
                <c:pt idx="123">
                  <c:v>0</c:v>
                </c:pt>
                <c:pt idx="124">
                  <c:v>0</c:v>
                </c:pt>
                <c:pt idx="125">
                  <c:v>609</c:v>
                </c:pt>
                <c:pt idx="126">
                  <c:v>0</c:v>
                </c:pt>
                <c:pt idx="127">
                  <c:v>323</c:v>
                </c:pt>
                <c:pt idx="128">
                  <c:v>0</c:v>
                </c:pt>
                <c:pt idx="129">
                  <c:v>601</c:v>
                </c:pt>
                <c:pt idx="130">
                  <c:v>93</c:v>
                </c:pt>
                <c:pt idx="131">
                  <c:v>0</c:v>
                </c:pt>
                <c:pt idx="132">
                  <c:v>0</c:v>
                </c:pt>
                <c:pt idx="133">
                  <c:v>233</c:v>
                </c:pt>
                <c:pt idx="134">
                  <c:v>0</c:v>
                </c:pt>
                <c:pt idx="135">
                  <c:v>1292</c:v>
                </c:pt>
                <c:pt idx="136">
                  <c:v>0</c:v>
                </c:pt>
                <c:pt idx="137">
                  <c:v>1362</c:v>
                </c:pt>
                <c:pt idx="138">
                  <c:v>0</c:v>
                </c:pt>
                <c:pt idx="139">
                  <c:v>0</c:v>
                </c:pt>
                <c:pt idx="140">
                  <c:v>695</c:v>
                </c:pt>
                <c:pt idx="141">
                  <c:v>1390</c:v>
                </c:pt>
                <c:pt idx="142">
                  <c:v>0</c:v>
                </c:pt>
                <c:pt idx="143">
                  <c:v>0</c:v>
                </c:pt>
                <c:pt idx="144">
                  <c:v>625</c:v>
                </c:pt>
                <c:pt idx="145">
                  <c:v>0</c:v>
                </c:pt>
                <c:pt idx="146">
                  <c:v>0</c:v>
                </c:pt>
                <c:pt idx="147">
                  <c:v>418</c:v>
                </c:pt>
                <c:pt idx="148">
                  <c:v>0</c:v>
                </c:pt>
                <c:pt idx="149">
                  <c:v>249</c:v>
                </c:pt>
                <c:pt idx="150">
                  <c:v>0</c:v>
                </c:pt>
                <c:pt idx="151">
                  <c:v>249</c:v>
                </c:pt>
                <c:pt idx="152">
                  <c:v>0</c:v>
                </c:pt>
                <c:pt idx="153">
                  <c:v>0</c:v>
                </c:pt>
                <c:pt idx="154">
                  <c:v>0</c:v>
                </c:pt>
                <c:pt idx="155">
                  <c:v>0</c:v>
                </c:pt>
                <c:pt idx="156">
                  <c:v>1055</c:v>
                </c:pt>
                <c:pt idx="157">
                  <c:v>0</c:v>
                </c:pt>
                <c:pt idx="158">
                  <c:v>3946</c:v>
                </c:pt>
                <c:pt idx="159">
                  <c:v>2034</c:v>
                </c:pt>
                <c:pt idx="160">
                  <c:v>0</c:v>
                </c:pt>
                <c:pt idx="161">
                  <c:v>0</c:v>
                </c:pt>
                <c:pt idx="162">
                  <c:v>120</c:v>
                </c:pt>
                <c:pt idx="163">
                  <c:v>0</c:v>
                </c:pt>
                <c:pt idx="164">
                  <c:v>332</c:v>
                </c:pt>
                <c:pt idx="165">
                  <c:v>0</c:v>
                </c:pt>
                <c:pt idx="166">
                  <c:v>250</c:v>
                </c:pt>
                <c:pt idx="167">
                  <c:v>0</c:v>
                </c:pt>
                <c:pt idx="168">
                  <c:v>2652</c:v>
                </c:pt>
                <c:pt idx="169">
                  <c:v>0</c:v>
                </c:pt>
                <c:pt idx="170">
                  <c:v>0</c:v>
                </c:pt>
                <c:pt idx="171">
                  <c:v>354</c:v>
                </c:pt>
                <c:pt idx="172">
                  <c:v>1018</c:v>
                </c:pt>
                <c:pt idx="173">
                  <c:v>375</c:v>
                </c:pt>
                <c:pt idx="174">
                  <c:v>867</c:v>
                </c:pt>
                <c:pt idx="175">
                  <c:v>0</c:v>
                </c:pt>
                <c:pt idx="176">
                  <c:v>745</c:v>
                </c:pt>
                <c:pt idx="177">
                  <c:v>0</c:v>
                </c:pt>
                <c:pt idx="178">
                  <c:v>0</c:v>
                </c:pt>
                <c:pt idx="179">
                  <c:v>0</c:v>
                </c:pt>
                <c:pt idx="180">
                  <c:v>0</c:v>
                </c:pt>
                <c:pt idx="181">
                  <c:v>626</c:v>
                </c:pt>
                <c:pt idx="182">
                  <c:v>0</c:v>
                </c:pt>
                <c:pt idx="183">
                  <c:v>0</c:v>
                </c:pt>
                <c:pt idx="184">
                  <c:v>5579</c:v>
                </c:pt>
                <c:pt idx="185">
                  <c:v>2427</c:v>
                </c:pt>
                <c:pt idx="186">
                  <c:v>0</c:v>
                </c:pt>
                <c:pt idx="187">
                  <c:v>1690</c:v>
                </c:pt>
                <c:pt idx="188">
                  <c:v>300</c:v>
                </c:pt>
                <c:pt idx="189">
                  <c:v>0</c:v>
                </c:pt>
                <c:pt idx="190">
                  <c:v>74</c:v>
                </c:pt>
                <c:pt idx="191">
                  <c:v>0</c:v>
                </c:pt>
                <c:pt idx="192">
                  <c:v>813</c:v>
                </c:pt>
                <c:pt idx="193">
                  <c:v>0</c:v>
                </c:pt>
                <c:pt idx="194">
                  <c:v>0</c:v>
                </c:pt>
                <c:pt idx="195">
                  <c:v>0</c:v>
                </c:pt>
                <c:pt idx="196">
                  <c:v>97</c:v>
                </c:pt>
                <c:pt idx="197">
                  <c:v>0</c:v>
                </c:pt>
                <c:pt idx="198">
                  <c:v>957</c:v>
                </c:pt>
                <c:pt idx="199">
                  <c:v>0</c:v>
                </c:pt>
                <c:pt idx="200">
                  <c:v>0</c:v>
                </c:pt>
                <c:pt idx="201">
                  <c:v>239</c:v>
                </c:pt>
                <c:pt idx="202">
                  <c:v>506</c:v>
                </c:pt>
                <c:pt idx="203">
                  <c:v>0</c:v>
                </c:pt>
                <c:pt idx="204">
                  <c:v>0</c:v>
                </c:pt>
                <c:pt idx="205">
                  <c:v>0</c:v>
                </c:pt>
                <c:pt idx="206">
                  <c:v>315</c:v>
                </c:pt>
                <c:pt idx="207">
                  <c:v>0</c:v>
                </c:pt>
                <c:pt idx="208">
                  <c:v>582</c:v>
                </c:pt>
                <c:pt idx="209">
                  <c:v>1246</c:v>
                </c:pt>
                <c:pt idx="210">
                  <c:v>96</c:v>
                </c:pt>
                <c:pt idx="211">
                  <c:v>1713</c:v>
                </c:pt>
                <c:pt idx="212">
                  <c:v>0</c:v>
                </c:pt>
                <c:pt idx="213">
                  <c:v>0</c:v>
                </c:pt>
                <c:pt idx="214">
                  <c:v>354</c:v>
                </c:pt>
                <c:pt idx="215">
                  <c:v>0</c:v>
                </c:pt>
                <c:pt idx="216">
                  <c:v>1012</c:v>
                </c:pt>
                <c:pt idx="217">
                  <c:v>610</c:v>
                </c:pt>
                <c:pt idx="218">
                  <c:v>353</c:v>
                </c:pt>
                <c:pt idx="219">
                  <c:v>629</c:v>
                </c:pt>
                <c:pt idx="220">
                  <c:v>376</c:v>
                </c:pt>
                <c:pt idx="221">
                  <c:v>292</c:v>
                </c:pt>
                <c:pt idx="222">
                  <c:v>605</c:v>
                </c:pt>
                <c:pt idx="223">
                  <c:v>253</c:v>
                </c:pt>
                <c:pt idx="224">
                  <c:v>270</c:v>
                </c:pt>
                <c:pt idx="225">
                  <c:v>693</c:v>
                </c:pt>
                <c:pt idx="226">
                  <c:v>522</c:v>
                </c:pt>
                <c:pt idx="227">
                  <c:v>0</c:v>
                </c:pt>
                <c:pt idx="228">
                  <c:v>0</c:v>
                </c:pt>
                <c:pt idx="229">
                  <c:v>0</c:v>
                </c:pt>
                <c:pt idx="230">
                  <c:v>0</c:v>
                </c:pt>
                <c:pt idx="231">
                  <c:v>491</c:v>
                </c:pt>
                <c:pt idx="232">
                  <c:v>2722</c:v>
                </c:pt>
                <c:pt idx="233">
                  <c:v>1757</c:v>
                </c:pt>
                <c:pt idx="234">
                  <c:v>2435</c:v>
                </c:pt>
                <c:pt idx="235">
                  <c:v>251</c:v>
                </c:pt>
                <c:pt idx="236">
                  <c:v>0</c:v>
                </c:pt>
                <c:pt idx="237">
                  <c:v>140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569</c:v>
                </c:pt>
                <c:pt idx="323">
                  <c:v>2624</c:v>
                </c:pt>
                <c:pt idx="324">
                  <c:v>719</c:v>
                </c:pt>
                <c:pt idx="325">
                  <c:v>259</c:v>
                </c:pt>
                <c:pt idx="326">
                  <c:v>1790</c:v>
                </c:pt>
                <c:pt idx="327">
                  <c:v>2100</c:v>
                </c:pt>
                <c:pt idx="328">
                  <c:v>913</c:v>
                </c:pt>
                <c:pt idx="329">
                  <c:v>1172</c:v>
                </c:pt>
                <c:pt idx="330">
                  <c:v>636</c:v>
                </c:pt>
                <c:pt idx="331">
                  <c:v>210</c:v>
                </c:pt>
                <c:pt idx="332">
                  <c:v>1150</c:v>
                </c:pt>
                <c:pt idx="333">
                  <c:v>1530</c:v>
                </c:pt>
                <c:pt idx="334">
                  <c:v>590</c:v>
                </c:pt>
                <c:pt idx="335">
                  <c:v>3400</c:v>
                </c:pt>
                <c:pt idx="336">
                  <c:v>0</c:v>
                </c:pt>
                <c:pt idx="337">
                  <c:v>0</c:v>
                </c:pt>
                <c:pt idx="338">
                  <c:v>0</c:v>
                </c:pt>
                <c:pt idx="339">
                  <c:v>0</c:v>
                </c:pt>
                <c:pt idx="340">
                  <c:v>0</c:v>
                </c:pt>
                <c:pt idx="341">
                  <c:v>0</c:v>
                </c:pt>
                <c:pt idx="342">
                  <c:v>0</c:v>
                </c:pt>
                <c:pt idx="343">
                  <c:v>0</c:v>
                </c:pt>
                <c:pt idx="344">
                  <c:v>0</c:v>
                </c:pt>
                <c:pt idx="345">
                  <c:v>0</c:v>
                </c:pt>
                <c:pt idx="346">
                  <c:v>0</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80171567357265161"/>
          <c:y val="0.18479079148282593"/>
          <c:w val="0.19828432642734836"/>
          <c:h val="0.5650200776787922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Dashboard'!$M$4</c:f>
              <c:strCache>
                <c:ptCount val="1"/>
                <c:pt idx="0">
                  <c:v>  Total PoP </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Dashboard'!$L$5:$L$8</c:f>
              <c:strCache>
                <c:ptCount val="3"/>
                <c:pt idx="0">
                  <c:v>2019_Q2</c:v>
                </c:pt>
                <c:pt idx="1">
                  <c:v>2019_Q3</c:v>
                </c:pt>
                <c:pt idx="2">
                  <c:v>2019_Q4</c:v>
                </c:pt>
              </c:strCache>
            </c:strRef>
          </c:cat>
          <c:val>
            <c:numRef>
              <c:f>'Tracking Dashboard'!$M$5:$M$8</c:f>
              <c:numCache>
                <c:formatCode>General</c:formatCode>
                <c:ptCount val="3"/>
                <c:pt idx="0">
                  <c:v>68716</c:v>
                </c:pt>
                <c:pt idx="1">
                  <c:v>155092</c:v>
                </c:pt>
                <c:pt idx="2">
                  <c:v>168507</c:v>
                </c:pt>
              </c:numCache>
            </c:numRef>
          </c:val>
          <c:extLst>
            <c:ext xmlns:c16="http://schemas.microsoft.com/office/drawing/2014/chart" uri="{C3380CC4-5D6E-409C-BE32-E72D297353CC}">
              <c16:uniqueId val="{00000000-FFE7-4630-AA87-8BB156FFBC38}"/>
            </c:ext>
          </c:extLst>
        </c:ser>
        <c:ser>
          <c:idx val="1"/>
          <c:order val="1"/>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Dashboard'!$L$5:$L$8</c:f>
              <c:strCache>
                <c:ptCount val="3"/>
                <c:pt idx="0">
                  <c:v>2019_Q2</c:v>
                </c:pt>
                <c:pt idx="1">
                  <c:v>2019_Q3</c:v>
                </c:pt>
                <c:pt idx="2">
                  <c:v>2019_Q4</c:v>
                </c:pt>
              </c:strCache>
            </c:strRef>
          </c:cat>
          <c:val>
            <c:numRef>
              <c:f>'Tracking Dashboard'!$N$5:$N$8</c:f>
              <c:numCache>
                <c:formatCode>General</c:formatCode>
                <c:ptCount val="3"/>
                <c:pt idx="0">
                  <c:v>4919</c:v>
                </c:pt>
                <c:pt idx="1">
                  <c:v>13013</c:v>
                </c:pt>
                <c:pt idx="2">
                  <c:v>11436</c:v>
                </c:pt>
              </c:numCache>
            </c:numRef>
          </c:val>
          <c:extLst>
            <c:ext xmlns:c16="http://schemas.microsoft.com/office/drawing/2014/chart" uri="{C3380CC4-5D6E-409C-BE32-E72D297353CC}">
              <c16:uniqueId val="{00000001-FFE7-4630-AA87-8BB156FFBC38}"/>
            </c:ext>
          </c:extLst>
        </c:ser>
        <c:ser>
          <c:idx val="2"/>
          <c:order val="2"/>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Dashboard'!$L$5:$L$8</c:f>
              <c:strCache>
                <c:ptCount val="3"/>
                <c:pt idx="0">
                  <c:v>2019_Q2</c:v>
                </c:pt>
                <c:pt idx="1">
                  <c:v>2019_Q3</c:v>
                </c:pt>
                <c:pt idx="2">
                  <c:v>2019_Q4</c:v>
                </c:pt>
              </c:strCache>
            </c:strRef>
          </c:cat>
          <c:val>
            <c:numRef>
              <c:f>'Tracking Dashboard'!$O$5:$O$8</c:f>
              <c:numCache>
                <c:formatCode>General</c:formatCode>
                <c:ptCount val="3"/>
                <c:pt idx="0">
                  <c:v>0</c:v>
                </c:pt>
                <c:pt idx="1">
                  <c:v>1183</c:v>
                </c:pt>
                <c:pt idx="2">
                  <c:v>6239</c:v>
                </c:pt>
              </c:numCache>
            </c:numRef>
          </c:val>
          <c:extLst>
            <c:ext xmlns:c16="http://schemas.microsoft.com/office/drawing/2014/chart" uri="{C3380CC4-5D6E-409C-BE32-E72D297353CC}">
              <c16:uniqueId val="{00000002-FFE7-4630-AA87-8BB156FFBC38}"/>
            </c:ext>
          </c:extLst>
        </c:ser>
        <c:ser>
          <c:idx val="3"/>
          <c:order val="3"/>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'Tracking Dashboard'!$L$5:$L$8</c:f>
              <c:strCache>
                <c:ptCount val="3"/>
                <c:pt idx="0">
                  <c:v>2019_Q2</c:v>
                </c:pt>
                <c:pt idx="1">
                  <c:v>2019_Q3</c:v>
                </c:pt>
                <c:pt idx="2">
                  <c:v>2019_Q4</c:v>
                </c:pt>
              </c:strCache>
            </c:strRef>
          </c:cat>
          <c:val>
            <c:numRef>
              <c:f>'Tracking Dashboard'!$P$5:$P$8</c:f>
              <c:numCache>
                <c:formatCode>General</c:formatCode>
                <c:ptCount val="3"/>
                <c:pt idx="0">
                  <c:v>13962</c:v>
                </c:pt>
                <c:pt idx="1">
                  <c:v>14274</c:v>
                </c:pt>
                <c:pt idx="2">
                  <c:v>34707</c:v>
                </c:pt>
              </c:numCache>
            </c:numRef>
          </c:val>
          <c:extLst>
            <c:ext xmlns:c16="http://schemas.microsoft.com/office/drawing/2014/chart" uri="{C3380CC4-5D6E-409C-BE32-E72D297353CC}">
              <c16:uniqueId val="{00000000-9116-4F02-8F60-3C03EBF393F4}"/>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1163694784788678"/>
          <c:y val="0.42922885394612681"/>
          <c:w val="0.28836305215211328"/>
          <c:h val="0.258309584413730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Number of ppl Covered against 2019 HRP targets</a:t>
            </a:r>
            <a:endParaRPr lang="en-US"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a:solidFill>
                  <a:srgbClr val="44546A"/>
                </a:solidFill>
              </a:defRPr>
            </a:pPr>
            <a:r>
              <a:rPr lang="en-US" sz="1400"/>
              <a:t>(in Non-IDPs)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barChart>
        <c:barDir val="bar"/>
        <c:grouping val="percentStacked"/>
        <c:varyColors val="0"/>
        <c:ser>
          <c:idx val="0"/>
          <c:order val="0"/>
          <c:tx>
            <c:strRef>
              <c:f>HRP!$E$83</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0-057D-42B2-9B65-739548585F31}"/>
              </c:ext>
            </c:extLst>
          </c:dPt>
          <c:dPt>
            <c:idx val="2"/>
            <c:invertIfNegative val="0"/>
            <c:bubble3D val="0"/>
            <c:spPr>
              <a:solidFill>
                <a:srgbClr val="0070C0"/>
              </a:solidFill>
              <a:ln>
                <a:noFill/>
              </a:ln>
              <a:effectLst/>
            </c:spPr>
            <c:extLst>
              <c:ext xmlns:c16="http://schemas.microsoft.com/office/drawing/2014/chart" uri="{C3380CC4-5D6E-409C-BE32-E72D297353CC}">
                <c16:uniqueId val="{00000003-D536-49CF-BBEC-F0AB19A3C655}"/>
              </c:ext>
            </c:extLst>
          </c:dPt>
          <c:dLbls>
            <c:dLbl>
              <c:idx val="0"/>
              <c:layout>
                <c:manualLayout>
                  <c:x val="2.68537359467209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DE-456B-8F87-47A1851CAADC}"/>
                </c:ext>
              </c:extLst>
            </c:dLbl>
            <c:dLbl>
              <c:idx val="1"/>
              <c:layout>
                <c:manualLayout>
                  <c:x val="1.9856577800545012E-2"/>
                  <c:y val="-3.22167727114301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7D-42B2-9B65-739548585F3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HRP!$C$84:$C$86</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HRP!$E$84:$E$86</c:f>
              <c:numCache>
                <c:formatCode>_(* #,##0_);_(* \(#,##0\);_(* "-"??_);_(@_)</c:formatCode>
                <c:ptCount val="3"/>
                <c:pt idx="0">
                  <c:v>129635</c:v>
                </c:pt>
                <c:pt idx="1">
                  <c:v>29480</c:v>
                </c:pt>
                <c:pt idx="2">
                  <c:v>98102</c:v>
                </c:pt>
              </c:numCache>
            </c:numRef>
          </c:val>
          <c:extLst>
            <c:ext xmlns:c16="http://schemas.microsoft.com/office/drawing/2014/chart" uri="{C3380CC4-5D6E-409C-BE32-E72D297353CC}">
              <c16:uniqueId val="{00000003-057D-42B2-9B65-739548585F31}"/>
            </c:ext>
          </c:extLst>
        </c:ser>
        <c:ser>
          <c:idx val="1"/>
          <c:order val="1"/>
          <c:tx>
            <c:strRef>
              <c:f>HRP!$F$83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D536-49CF-BBEC-F0AB19A3C655}"/>
              </c:ext>
            </c:extLst>
          </c:dPt>
          <c:dPt>
            <c:idx val="1"/>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D536-49CF-BBEC-F0AB19A3C655}"/>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HRP!$C$84:$C$86</c:f>
              <c:strCache>
                <c:ptCount val="3"/>
                <c:pt idx="0">
                  <c:v>benefitting from timely/adequate/tailored personal hygiene items and receiving appropriate/ community tailored messages that enable health seeking behavior</c:v>
                </c:pt>
                <c:pt idx="1">
                  <c:v>benefitting from a functional excreta disposal system, reducing safety/public health/environmental risks</c:v>
                </c:pt>
                <c:pt idx="2">
                  <c:v>benefitting from safe/improved drinking water, meeting demand for domestic purposes, at minimum/agreed standards</c:v>
                </c:pt>
              </c:strCache>
            </c:strRef>
          </c:cat>
          <c:val>
            <c:numRef>
              <c:f>HRP!$F$84:$F$86</c:f>
              <c:numCache>
                <c:formatCode>_(* #,##0_);_(* \(#,##0\);_(* "-"??_);_(@_)</c:formatCode>
                <c:ptCount val="3"/>
                <c:pt idx="0">
                  <c:v>129842</c:v>
                </c:pt>
                <c:pt idx="1">
                  <c:v>229997</c:v>
                </c:pt>
                <c:pt idx="2">
                  <c:v>161375</c:v>
                </c:pt>
              </c:numCache>
            </c:numRef>
          </c:val>
          <c:extLs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391610984"/>
        <c:axId val="391606280"/>
      </c:barChart>
      <c:catAx>
        <c:axId val="3916109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6280"/>
        <c:crosses val="autoZero"/>
        <c:auto val="1"/>
        <c:lblAlgn val="ctr"/>
        <c:lblOffset val="100"/>
        <c:noMultiLvlLbl val="0"/>
      </c:catAx>
      <c:valAx>
        <c:axId val="39160628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161098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HRP!$H$15</c:f>
              <c:strCache>
                <c:ptCount val="1"/>
                <c:pt idx="0">
                  <c:v>% Reached</c:v>
                </c:pt>
              </c:strCache>
            </c:strRef>
          </c:tx>
          <c:spPr>
            <a:solidFill>
              <a:schemeClr val="tx1">
                <a:lumMod val="65000"/>
                <a:lumOff val="35000"/>
              </a:schemeClr>
            </a:solidFill>
            <a:ln>
              <a:noFill/>
            </a:ln>
            <a:effectLst/>
          </c:spPr>
          <c:invertIfNegative val="0"/>
          <c:cat>
            <c:multiLvlStrRef>
              <c:f>HRP!$C$16:$D$25</c:f>
              <c:multiLvlStrCache>
                <c:ptCount val="10"/>
                <c:lvl>
                  <c:pt idx="0">
                    <c:v> Central Rakhine </c:v>
                  </c:pt>
                  <c:pt idx="1">
                    <c:v> Northern Rakhine </c:v>
                  </c:pt>
                  <c:pt idx="2">
                    <c:v> Shan (North) </c:v>
                  </c:pt>
                  <c:pt idx="3">
                    <c:v> Total </c:v>
                  </c:pt>
                  <c:pt idx="4">
                    <c:v> Central Rakhine </c:v>
                  </c:pt>
                  <c:pt idx="5">
                    <c:v> Northern Rakhine </c:v>
                  </c:pt>
                  <c:pt idx="6">
                    <c:v> Shan (North) </c:v>
                  </c:pt>
                  <c:pt idx="7">
                    <c:v> Total </c:v>
                  </c:pt>
                  <c:pt idx="8">
                    <c:v> Central Rakhine </c:v>
                  </c:pt>
                  <c:pt idx="9">
                    <c:v> Northern Rakhine </c:v>
                  </c:pt>
                </c:lvl>
                <c:lvl>
                  <c:pt idx="0">
                    <c:v>Percentage of women, men, boys and girls benefitting from safe/improved drinking water, meeting demand for domestic purposes, at minimum/agreed standards</c:v>
                  </c:pt>
                  <c:pt idx="4">
                    <c:v>Percentage of targeted women, men, boys and girls benefitting from a functional excreta disposal system, reducing safety/public health/environmental risks</c:v>
                  </c:pt>
                  <c:pt idx="8">
                    <c:v>Percentage of targeted women, men, boys and girls benefitting from timely/adequate/tailored personal hygiene items and receiving appropriate/ community tailored messages that enable health seeking behavior</c:v>
                  </c:pt>
                </c:lvl>
              </c:multiLvlStrCache>
            </c:multiLvlStrRef>
          </c:cat>
          <c:val>
            <c:numRef>
              <c:f>HRP!$H$16:$H$25</c:f>
              <c:numCache>
                <c:formatCode>0%</c:formatCode>
                <c:ptCount val="10"/>
                <c:pt idx="0">
                  <c:v>0.49197771471205537</c:v>
                </c:pt>
                <c:pt idx="1">
                  <c:v>0.23733457402812241</c:v>
                </c:pt>
                <c:pt idx="2">
                  <c:v>0.64327575570635409</c:v>
                </c:pt>
                <c:pt idx="3" formatCode="_(* #,##0_);_(* \(#,##0\);_(* &quot;-&quot;??_);_(@_)">
                  <c:v>0.38454134252766381</c:v>
                </c:pt>
                <c:pt idx="4">
                  <c:v>0.13981996053356391</c:v>
                </c:pt>
                <c:pt idx="5">
                  <c:v>8.1231044940722363E-2</c:v>
                </c:pt>
                <c:pt idx="6">
                  <c:v>1.0471930906847624</c:v>
                </c:pt>
                <c:pt idx="7">
                  <c:v>0.13637337805166924</c:v>
                </c:pt>
                <c:pt idx="8">
                  <c:v>0.14822226715848633</c:v>
                </c:pt>
                <c:pt idx="9">
                  <c:v>0.93377791563275436</c:v>
                </c:pt>
              </c:numCache>
            </c:numRef>
          </c:val>
          <c:extLst>
            <c:ext xmlns:c16="http://schemas.microsoft.com/office/drawing/2014/chart" uri="{C3380CC4-5D6E-409C-BE32-E72D297353CC}">
              <c16:uniqueId val="{00000000-78ED-4C56-BA32-1282FB4F42D0}"/>
            </c:ext>
          </c:extLst>
        </c:ser>
        <c:ser>
          <c:idx val="1"/>
          <c:order val="1"/>
          <c:tx>
            <c:strRef>
              <c:f>HRP!$I$15</c:f>
              <c:strCache>
                <c:ptCount val="1"/>
                <c:pt idx="0">
                  <c:v>% Gap</c:v>
                </c:pt>
              </c:strCache>
            </c:strRef>
          </c:tx>
          <c:spPr>
            <a:solidFill>
              <a:schemeClr val="bg1">
                <a:lumMod val="75000"/>
              </a:schemeClr>
            </a:solidFill>
            <a:ln>
              <a:noFill/>
            </a:ln>
            <a:effectLst/>
          </c:spPr>
          <c:invertIfNegative val="0"/>
          <c:cat>
            <c:multiLvlStrRef>
              <c:f>HRP!$C$16:$D$25</c:f>
              <c:multiLvlStrCache>
                <c:ptCount val="10"/>
                <c:lvl>
                  <c:pt idx="0">
                    <c:v> Central Rakhine </c:v>
                  </c:pt>
                  <c:pt idx="1">
                    <c:v> Northern Rakhine </c:v>
                  </c:pt>
                  <c:pt idx="2">
                    <c:v> Shan (North) </c:v>
                  </c:pt>
                  <c:pt idx="3">
                    <c:v> Total </c:v>
                  </c:pt>
                  <c:pt idx="4">
                    <c:v> Central Rakhine </c:v>
                  </c:pt>
                  <c:pt idx="5">
                    <c:v> Northern Rakhine </c:v>
                  </c:pt>
                  <c:pt idx="6">
                    <c:v> Shan (North) </c:v>
                  </c:pt>
                  <c:pt idx="7">
                    <c:v> Total </c:v>
                  </c:pt>
                  <c:pt idx="8">
                    <c:v> Central Rakhine </c:v>
                  </c:pt>
                  <c:pt idx="9">
                    <c:v> Northern Rakhine </c:v>
                  </c:pt>
                </c:lvl>
                <c:lvl>
                  <c:pt idx="0">
                    <c:v>Percentage of women, men, boys and girls benefitting from safe/improved drinking water, meeting demand for domestic purposes, at minimum/agreed standards</c:v>
                  </c:pt>
                  <c:pt idx="4">
                    <c:v>Percentage of targeted women, men, boys and girls benefitting from a functional excreta disposal system, reducing safety/public health/environmental risks</c:v>
                  </c:pt>
                  <c:pt idx="8">
                    <c:v>Percentage of targeted women, men, boys and girls benefitting from timely/adequate/tailored personal hygiene items and receiving appropriate/ community tailored messages that enable health seeking behavior</c:v>
                  </c:pt>
                </c:lvl>
              </c:multiLvlStrCache>
            </c:multiLvlStrRef>
          </c:cat>
          <c:val>
            <c:numRef>
              <c:f>HRP!$I$16:$I$25</c:f>
              <c:numCache>
                <c:formatCode>0%</c:formatCode>
                <c:ptCount val="10"/>
                <c:pt idx="0">
                  <c:v>0.50802228528794457</c:v>
                </c:pt>
                <c:pt idx="1">
                  <c:v>0.76266542597187759</c:v>
                </c:pt>
                <c:pt idx="2">
                  <c:v>0.35672424429364591</c:v>
                </c:pt>
                <c:pt idx="3" formatCode="_(* #,##0_);_(* \(#,##0\);_(* &quot;-&quot;??_);_(@_)">
                  <c:v>0.61545865747233619</c:v>
                </c:pt>
                <c:pt idx="4">
                  <c:v>0.86018003946643606</c:v>
                </c:pt>
                <c:pt idx="5">
                  <c:v>0.91876895505927769</c:v>
                </c:pt>
                <c:pt idx="6">
                  <c:v>-4.7193090684762407E-2</c:v>
                </c:pt>
                <c:pt idx="7">
                  <c:v>0.86362662194833073</c:v>
                </c:pt>
                <c:pt idx="8">
                  <c:v>0.8517777328415137</c:v>
                </c:pt>
                <c:pt idx="9">
                  <c:v>6.6222084367245637E-2</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[20191224_Myanmar_WASH_4W_2019_Q4_All_Village_Consolidate-not include 3W in San.xlsx]Analysis!R_water1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Villages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Analysis!$C$31:$C$32</c:f>
              <c:strCache>
                <c:ptCount val="1"/>
                <c:pt idx="0">
                  <c:v>Village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Analysis!$B$33:$B$34</c:f>
              <c:strCache>
                <c:ptCount val="2"/>
                <c:pt idx="0">
                  <c:v>Coverage</c:v>
                </c:pt>
                <c:pt idx="1">
                  <c:v>Gap</c:v>
                </c:pt>
              </c:strCache>
            </c:strRef>
          </c:cat>
          <c:val>
            <c:numRef>
              <c:f>Analysis!$C$33:$C$34</c:f>
              <c:numCache>
                <c:formatCode>0</c:formatCode>
                <c:ptCount val="2"/>
                <c:pt idx="0">
                  <c:v>392.4079999999999</c:v>
                </c:pt>
                <c:pt idx="1">
                  <c:v>1270.2760000000003</c:v>
                </c:pt>
              </c:numCache>
            </c:numRef>
          </c:val>
          <c:extLst>
            <c:ext xmlns:c16="http://schemas.microsoft.com/office/drawing/2014/chart" uri="{C3380CC4-5D6E-409C-BE32-E72D297353CC}">
              <c16:uniqueId val="{00000000-8F04-4517-869A-45FA4E011E80}"/>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1054401644581159"/>
          <c:y val="0.21516191168752388"/>
          <c:w val="0.39963337140878941"/>
          <c:h val="0.60300038388522614"/>
        </c:manualLayout>
      </c:layout>
      <c:pieChart>
        <c:varyColors val="1"/>
        <c:ser>
          <c:idx val="0"/>
          <c:order val="0"/>
          <c:tx>
            <c:strRef>
              <c:f>Analysis!$C$78</c:f>
              <c:strCache>
                <c:ptCount val="1"/>
                <c:pt idx="0">
                  <c:v> # in villages (6:1) </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3-F265-40B2-A2CF-8E2569335AF8}"/>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D-F265-40B2-A2CF-8E2569335AF8}"/>
              </c:ext>
            </c:extLst>
          </c:dPt>
          <c:dLbls>
            <c:dLbl>
              <c:idx val="0"/>
              <c:layout>
                <c:manualLayout>
                  <c:x val="-1.1144593969156145E-2"/>
                  <c:y val="9.7717365158907096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5-40B2-A2CF-8E2569335AF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Analysis!$B$79:$B$80</c:f>
              <c:strCache>
                <c:ptCount val="2"/>
                <c:pt idx="0">
                  <c:v> Coverage </c:v>
                </c:pt>
                <c:pt idx="1">
                  <c:v> GAP </c:v>
                </c:pt>
              </c:strCache>
            </c:strRef>
          </c:cat>
          <c:val>
            <c:numRef>
              <c:f>Analysis!$C$79:$C$80</c:f>
              <c:numCache>
                <c:formatCode>_(* #,##0_);_(* \(#,##0\);_(* "-"??_);_(@_)</c:formatCode>
                <c:ptCount val="2"/>
                <c:pt idx="0">
                  <c:v>3129</c:v>
                </c:pt>
                <c:pt idx="1">
                  <c:v>64651</c:v>
                </c:pt>
              </c:numCache>
            </c:numRef>
          </c:val>
          <c:extLst>
            <c:ext xmlns:c16="http://schemas.microsoft.com/office/drawing/2014/chart" uri="{C3380CC4-5D6E-409C-BE32-E72D297353CC}">
              <c16:uniqueId val="{00000000-A6C3-4C9D-924E-545947A62E9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Analysis!$C$242</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5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AE8F-4A87-832A-A9C7772CDEF5}"/>
              </c:ext>
            </c:extLst>
          </c:dPt>
          <c:dPt>
            <c:idx val="1"/>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920-47D8-A18A-4927C641013C}"/>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2359-413F-AD86-E76121A85E4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Analysis!$D$240:$H$240</c15:sqref>
                  </c15:fullRef>
                </c:ext>
              </c:extLst>
              <c:f>(Analysis!$D$240:$E$240,Analysis!$G$240:$H$240)</c:f>
              <c:strCache>
                <c:ptCount val="4"/>
                <c:pt idx="0">
                  <c:v> # of hand washing stations with sufficient soap</c:v>
                </c:pt>
                <c:pt idx="1">
                  <c:v> # of hand washing stations for school</c:v>
                </c:pt>
                <c:pt idx="2">
                  <c:v> # of latrines in schools</c:v>
                </c:pt>
                <c:pt idx="3">
                  <c:v># Water points in TLS</c:v>
                </c:pt>
              </c:strCache>
            </c:strRef>
          </c:cat>
          <c:val>
            <c:numRef>
              <c:extLst>
                <c:ext xmlns:c15="http://schemas.microsoft.com/office/drawing/2012/chart" uri="{02D57815-91ED-43cb-92C2-25804820EDAC}">
                  <c15:fullRef>
                    <c15:sqref>Analysis!$D$242:$H$242</c15:sqref>
                  </c15:fullRef>
                </c:ext>
              </c:extLst>
              <c:f>(Analysis!$D$242:$E$242,Analysis!$G$242:$H$242)</c:f>
              <c:numCache>
                <c:formatCode>_(* #,##0_);_(* \(#,##0\);_(* "-"??_);_(@_)</c:formatCode>
                <c:ptCount val="4"/>
                <c:pt idx="0">
                  <c:v>0</c:v>
                </c:pt>
                <c:pt idx="1">
                  <c:v>1220</c:v>
                </c:pt>
                <c:pt idx="2">
                  <c:v>238</c:v>
                </c:pt>
                <c:pt idx="3">
                  <c:v>44</c:v>
                </c:pt>
              </c:numCache>
            </c:numRef>
          </c:val>
          <c:extLst>
            <c:ext xmlns:c15="http://schemas.microsoft.com/office/drawing/2012/chart" uri="{02D57815-91ED-43cb-92C2-25804820EDAC}">
              <c15:categoryFilterExceptions>
                <c15:categoryFilterException>
                  <c15:sqref>Analysis!$F$242</c15:sqref>
                  <c15:spPr xmlns:c15="http://schemas.microsoft.com/office/drawing/2012/chart">
                    <a:solidFill>
                      <a:schemeClr val="accent6">
                        <a:lumMod val="20000"/>
                        <a:lumOff val="80000"/>
                      </a:schemeClr>
                    </a:solidFill>
                    <a:ln>
                      <a:noFill/>
                    </a:ln>
                    <a:effectLst>
                      <a:outerShdw blurRad="57150" dist="19050" dir="5400000" algn="ctr" rotWithShape="0">
                        <a:srgbClr val="000000">
                          <a:alpha val="63000"/>
                        </a:srgbClr>
                      </a:outerShdw>
                    </a:effectLst>
                  </c15:spPr>
                  <c15:invertIfNegative val="0"/>
                  <c15:bubble3D val="0"/>
                </c15:categoryFilterException>
              </c15:categoryFilterExceptions>
            </c:ext>
            <c:ext xmlns:c16="http://schemas.microsoft.com/office/drawing/2014/chart" uri="{C3380CC4-5D6E-409C-BE32-E72D297353CC}">
              <c16:uniqueId val="{00000004-AE8F-4A87-832A-A9C7772CDEF5}"/>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[20191224_Myanmar_WASH_4W_2019_Q4_All_Village_Consolidate-not include 3W in San.xlsx]Analysis!R_Geo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9457810678834817"/>
          <c:y val="0.18660326982618372"/>
          <c:w val="0.7162328642427549"/>
          <c:h val="0.59374132694776072"/>
        </c:manualLayout>
      </c:layout>
      <c:barChart>
        <c:barDir val="bar"/>
        <c:grouping val="clustered"/>
        <c:varyColors val="0"/>
        <c:ser>
          <c:idx val="0"/>
          <c:order val="0"/>
          <c:tx>
            <c:strRef>
              <c:f>Analysis!$I$185:$I$186</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Analysis!$H$187</c:f>
              <c:strCache>
                <c:ptCount val="1"/>
                <c:pt idx="0">
                  <c:v>Village</c:v>
                </c:pt>
              </c:strCache>
            </c:strRef>
          </c:cat>
          <c:val>
            <c:numRef>
              <c:f>Analysis!$I$187</c:f>
              <c:numCache>
                <c:formatCode>General</c:formatCode>
                <c:ptCount val="1"/>
                <c:pt idx="0">
                  <c:v>271</c:v>
                </c:pt>
              </c:numCache>
            </c:numRef>
          </c:val>
          <c:extLst>
            <c:ext xmlns:c16="http://schemas.microsoft.com/office/drawing/2014/chart" uri="{C3380CC4-5D6E-409C-BE32-E72D297353CC}">
              <c16:uniqueId val="{00000000-DE4B-42CE-85B3-AC16FC5401A6}"/>
            </c:ext>
          </c:extLst>
        </c:ser>
        <c:ser>
          <c:idx val="1"/>
          <c:order val="1"/>
          <c:tx>
            <c:strRef>
              <c:f>Analysis!$J$185:$J$186</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Analysis!$H$187</c:f>
              <c:strCache>
                <c:ptCount val="1"/>
                <c:pt idx="0">
                  <c:v>Village</c:v>
                </c:pt>
              </c:strCache>
            </c:strRef>
          </c:cat>
          <c:val>
            <c:numRef>
              <c:f>Analysis!$J$187</c:f>
              <c:numCache>
                <c:formatCode>General</c:formatCode>
                <c:ptCount val="1"/>
                <c:pt idx="0">
                  <c:v>8</c:v>
                </c:pt>
              </c:numCache>
            </c:numRef>
          </c:val>
          <c:extLst>
            <c:ext xmlns:c16="http://schemas.microsoft.com/office/drawing/2014/chart" uri="{C3380CC4-5D6E-409C-BE32-E72D297353CC}">
              <c16:uniqueId val="{00000000-A64C-4BC9-A3AA-6E6A89DE1BC5}"/>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55541762360014"/>
          <c:y val="0.32719656311617756"/>
          <c:w val="0.12912079368545037"/>
          <c:h val="0.3108379274322614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5">
  <a:schemeClr val="accent2"/>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9">
  <a:schemeClr val="accent6"/>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18" Type="http://schemas.openxmlformats.org/officeDocument/2006/relationships/chart" Target="../charts/chart35.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hyperlink" Target="#Analysis!A199"/><Relationship Id="rId16" Type="http://schemas.openxmlformats.org/officeDocument/2006/relationships/chart" Target="../charts/chart33.xml"/><Relationship Id="rId1" Type="http://schemas.openxmlformats.org/officeDocument/2006/relationships/chart" Target="../charts/chart19.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19" Type="http://schemas.openxmlformats.org/officeDocument/2006/relationships/chart" Target="../charts/chart36.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6</xdr:col>
      <xdr:colOff>63788</xdr:colOff>
      <xdr:row>39</xdr:row>
      <xdr:rowOff>63500</xdr:rowOff>
    </xdr:from>
    <xdr:to>
      <xdr:col>13</xdr:col>
      <xdr:colOff>232832</xdr:colOff>
      <xdr:row>48</xdr:row>
      <xdr:rowOff>84666</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82491</xdr:colOff>
      <xdr:row>49</xdr:row>
      <xdr:rowOff>28228</xdr:rowOff>
    </xdr:from>
    <xdr:to>
      <xdr:col>13</xdr:col>
      <xdr:colOff>243417</xdr:colOff>
      <xdr:row>57</xdr:row>
      <xdr:rowOff>84667</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71908</xdr:colOff>
      <xdr:row>58</xdr:row>
      <xdr:rowOff>39143</xdr:rowOff>
    </xdr:from>
    <xdr:to>
      <xdr:col>13</xdr:col>
      <xdr:colOff>201083</xdr:colOff>
      <xdr:row>73</xdr:row>
      <xdr:rowOff>140573</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199609</xdr:colOff>
      <xdr:row>80</xdr:row>
      <xdr:rowOff>117315</xdr:rowOff>
    </xdr:from>
    <xdr:to>
      <xdr:col>13</xdr:col>
      <xdr:colOff>114126</xdr:colOff>
      <xdr:row>90</xdr:row>
      <xdr:rowOff>162622</xdr:rowOff>
    </xdr:to>
    <xdr:graphicFrame macro="">
      <xdr:nvGraphicFramePr>
        <xdr:cNvPr id="20" name="Chart 19">
          <a:extLst>
            <a:ext uri="{FF2B5EF4-FFF2-40B4-BE49-F238E27FC236}">
              <a16:creationId xmlns:a16="http://schemas.microsoft.com/office/drawing/2014/main" id="{00000000-0008-0000-07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190501</xdr:colOff>
      <xdr:row>10</xdr:row>
      <xdr:rowOff>114827</xdr:rowOff>
    </xdr:from>
    <xdr:to>
      <xdr:col>22</xdr:col>
      <xdr:colOff>688975</xdr:colOff>
      <xdr:row>37</xdr:row>
      <xdr:rowOff>89957</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693345</xdr:colOff>
      <xdr:row>25</xdr:row>
      <xdr:rowOff>165350</xdr:rowOff>
    </xdr:from>
    <xdr:to>
      <xdr:col>7</xdr:col>
      <xdr:colOff>526389</xdr:colOff>
      <xdr:row>38</xdr:row>
      <xdr:rowOff>166527</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862012</xdr:colOff>
      <xdr:row>207</xdr:row>
      <xdr:rowOff>142875</xdr:rowOff>
    </xdr:from>
    <xdr:to>
      <xdr:col>14</xdr:col>
      <xdr:colOff>856102</xdr:colOff>
      <xdr:row>216</xdr:row>
      <xdr:rowOff>105350</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5411450" y="62793563"/>
              <a:ext cx="1830300" cy="1552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409768</xdr:colOff>
      <xdr:row>66</xdr:row>
      <xdr:rowOff>85619</xdr:rowOff>
    </xdr:from>
    <xdr:to>
      <xdr:col>5</xdr:col>
      <xdr:colOff>738455</xdr:colOff>
      <xdr:row>79</xdr:row>
      <xdr:rowOff>96320</xdr:rowOff>
    </xdr:to>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450351</xdr:colOff>
      <xdr:row>245</xdr:row>
      <xdr:rowOff>170273</xdr:rowOff>
    </xdr:from>
    <xdr:to>
      <xdr:col>7</xdr:col>
      <xdr:colOff>177337</xdr:colOff>
      <xdr:row>259</xdr:row>
      <xdr:rowOff>113123</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215589</xdr:colOff>
      <xdr:row>180</xdr:row>
      <xdr:rowOff>30588</xdr:rowOff>
    </xdr:from>
    <xdr:to>
      <xdr:col>6</xdr:col>
      <xdr:colOff>183482</xdr:colOff>
      <xdr:row>197</xdr:row>
      <xdr:rowOff>110661</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858795</xdr:colOff>
      <xdr:row>42</xdr:row>
      <xdr:rowOff>99719</xdr:rowOff>
    </xdr:from>
    <xdr:to>
      <xdr:col>9</xdr:col>
      <xdr:colOff>716812</xdr:colOff>
      <xdr:row>58</xdr:row>
      <xdr:rowOff>115823</xdr:rowOff>
    </xdr:to>
    <xdr:graphicFrame macro="">
      <xdr:nvGraphicFramePr>
        <xdr:cNvPr id="26" name="Chart 25">
          <a:extLst>
            <a:ext uri="{FF2B5EF4-FFF2-40B4-BE49-F238E27FC236}">
              <a16:creationId xmlns:a16="http://schemas.microsoft.com/office/drawing/2014/main" id="{00000000-0008-0000-08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204996</xdr:colOff>
      <xdr:row>93</xdr:row>
      <xdr:rowOff>155515</xdr:rowOff>
    </xdr:from>
    <xdr:to>
      <xdr:col>8</xdr:col>
      <xdr:colOff>1209353</xdr:colOff>
      <xdr:row>107</xdr:row>
      <xdr:rowOff>128427</xdr:rowOff>
    </xdr:to>
    <xdr:graphicFrame macro="">
      <xdr:nvGraphicFramePr>
        <xdr:cNvPr id="53" name="Chart 52">
          <a:extLst>
            <a:ext uri="{FF2B5EF4-FFF2-40B4-BE49-F238E27FC236}">
              <a16:creationId xmlns:a16="http://schemas.microsoft.com/office/drawing/2014/main" id="{00000000-0008-0000-08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303640</xdr:colOff>
      <xdr:row>157</xdr:row>
      <xdr:rowOff>121782</xdr:rowOff>
    </xdr:from>
    <xdr:to>
      <xdr:col>9</xdr:col>
      <xdr:colOff>684319</xdr:colOff>
      <xdr:row>174</xdr:row>
      <xdr:rowOff>148692</xdr:rowOff>
    </xdr:to>
    <xdr:graphicFrame macro="">
      <xdr:nvGraphicFramePr>
        <xdr:cNvPr id="59" name="Chart 58">
          <a:extLst>
            <a:ext uri="{FF2B5EF4-FFF2-40B4-BE49-F238E27FC236}">
              <a16:creationId xmlns:a16="http://schemas.microsoft.com/office/drawing/2014/main" id="{00000000-0008-0000-08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15</xdr:col>
      <xdr:colOff>293327</xdr:colOff>
      <xdr:row>207</xdr:row>
      <xdr:rowOff>160627</xdr:rowOff>
    </xdr:from>
    <xdr:to>
      <xdr:col>17</xdr:col>
      <xdr:colOff>658595</xdr:colOff>
      <xdr:row>219</xdr:row>
      <xdr:rowOff>113038</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139463" y="66835627"/>
              <a:ext cx="1830964" cy="24544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246151</xdr:colOff>
      <xdr:row>260</xdr:row>
      <xdr:rowOff>117724</xdr:rowOff>
    </xdr:from>
    <xdr:to>
      <xdr:col>6</xdr:col>
      <xdr:colOff>612544</xdr:colOff>
      <xdr:row>274</xdr:row>
      <xdr:rowOff>58434</xdr:rowOff>
    </xdr:to>
    <xdr:graphicFrame macro="">
      <xdr:nvGraphicFramePr>
        <xdr:cNvPr id="65" name="Chart 64">
          <a:extLst>
            <a:ext uri="{FF2B5EF4-FFF2-40B4-BE49-F238E27FC236}">
              <a16:creationId xmlns:a16="http://schemas.microsoft.com/office/drawing/2014/main" id="{A65B861A-2F65-49FE-BCC4-94FD95CC2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528691</xdr:colOff>
      <xdr:row>76</xdr:row>
      <xdr:rowOff>46446</xdr:rowOff>
    </xdr:from>
    <xdr:to>
      <xdr:col>15</xdr:col>
      <xdr:colOff>177658</xdr:colOff>
      <xdr:row>88</xdr:row>
      <xdr:rowOff>156893</xdr:rowOff>
    </xdr:to>
    <xdr:graphicFrame macro="">
      <xdr:nvGraphicFramePr>
        <xdr:cNvPr id="5" name="Chart 4">
          <a:extLst>
            <a:ext uri="{FF2B5EF4-FFF2-40B4-BE49-F238E27FC236}">
              <a16:creationId xmlns:a16="http://schemas.microsoft.com/office/drawing/2014/main" id="{A3CDD157-CD7C-4BC7-9267-0D16EEF652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196922</xdr:colOff>
      <xdr:row>111</xdr:row>
      <xdr:rowOff>174875</xdr:rowOff>
    </xdr:from>
    <xdr:to>
      <xdr:col>10</xdr:col>
      <xdr:colOff>770562</xdr:colOff>
      <xdr:row>124</xdr:row>
      <xdr:rowOff>10701</xdr:rowOff>
    </xdr:to>
    <xdr:graphicFrame macro="">
      <xdr:nvGraphicFramePr>
        <xdr:cNvPr id="7" name="Chart 6">
          <a:extLst>
            <a:ext uri="{FF2B5EF4-FFF2-40B4-BE49-F238E27FC236}">
              <a16:creationId xmlns:a16="http://schemas.microsoft.com/office/drawing/2014/main" id="{A591B72E-8E29-4CE6-8829-F87476CDFF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1218985</xdr:colOff>
      <xdr:row>142</xdr:row>
      <xdr:rowOff>3639</xdr:rowOff>
    </xdr:from>
    <xdr:to>
      <xdr:col>6</xdr:col>
      <xdr:colOff>898989</xdr:colOff>
      <xdr:row>155</xdr:row>
      <xdr:rowOff>124789</xdr:rowOff>
    </xdr:to>
    <xdr:graphicFrame macro="">
      <xdr:nvGraphicFramePr>
        <xdr:cNvPr id="9" name="Chart 8">
          <a:extLst>
            <a:ext uri="{FF2B5EF4-FFF2-40B4-BE49-F238E27FC236}">
              <a16:creationId xmlns:a16="http://schemas.microsoft.com/office/drawing/2014/main" id="{8FA9050C-C9CE-47DE-98AF-DAEB79AF5C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1198652</xdr:colOff>
      <xdr:row>126</xdr:row>
      <xdr:rowOff>185578</xdr:rowOff>
    </xdr:from>
    <xdr:to>
      <xdr:col>9</xdr:col>
      <xdr:colOff>96319</xdr:colOff>
      <xdr:row>140</xdr:row>
      <xdr:rowOff>156896</xdr:rowOff>
    </xdr:to>
    <xdr:graphicFrame macro="">
      <xdr:nvGraphicFramePr>
        <xdr:cNvPr id="2" name="Chart 1">
          <a:extLst>
            <a:ext uri="{FF2B5EF4-FFF2-40B4-BE49-F238E27FC236}">
              <a16:creationId xmlns:a16="http://schemas.microsoft.com/office/drawing/2014/main" id="{59185517-18D5-4F5B-AE70-F0B02F977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38100</xdr:rowOff>
    </xdr:from>
    <xdr:to>
      <xdr:col>0</xdr:col>
      <xdr:colOff>1828800</xdr:colOff>
      <xdr:row>9</xdr:row>
      <xdr:rowOff>10583</xdr:rowOff>
    </xdr:to>
    <mc:AlternateContent xmlns:mc="http://schemas.openxmlformats.org/markup-compatibility/2006" xmlns:a14="http://schemas.microsoft.com/office/drawing/2010/main">
      <mc:Choice Requires="a14">
        <xdr:graphicFrame macro="">
          <xdr:nvGraphicFramePr>
            <xdr:cNvPr id="4" name="State 1">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8</xdr:col>
      <xdr:colOff>304007</xdr:colOff>
      <xdr:row>25</xdr:row>
      <xdr:rowOff>143933</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160337</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105833</xdr:rowOff>
    </xdr:from>
    <xdr:to>
      <xdr:col>2</xdr:col>
      <xdr:colOff>101864</xdr:colOff>
      <xdr:row>24</xdr:row>
      <xdr:rowOff>120650</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0" y="1915583"/>
              <a:ext cx="4169832" cy="303741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1902884</xdr:colOff>
      <xdr:row>0</xdr:row>
      <xdr:rowOff>0</xdr:rowOff>
    </xdr:from>
    <xdr:to>
      <xdr:col>2</xdr:col>
      <xdr:colOff>59532</xdr:colOff>
      <xdr:row>9</xdr:row>
      <xdr:rowOff>0</xdr:rowOff>
    </xdr:to>
    <mc:AlternateContent xmlns:mc="http://schemas.openxmlformats.org/markup-compatibility/2006" xmlns:a14="http://schemas.microsoft.com/office/drawing/2010/main">
      <mc:Choice Requires="a14">
        <xdr:graphicFrame macro="">
          <xdr:nvGraphicFramePr>
            <xdr:cNvPr id="6" name="Location Type">
              <a:extLst>
                <a:ext uri="{FF2B5EF4-FFF2-40B4-BE49-F238E27FC236}">
                  <a16:creationId xmlns:a16="http://schemas.microsoft.com/office/drawing/2014/main" id="{CC18EE75-28CB-47C4-BE2D-19C566AC9B5F}"/>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902884" y="0"/>
              <a:ext cx="2224616" cy="1809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19842</xdr:colOff>
      <xdr:row>53</xdr:row>
      <xdr:rowOff>64555</xdr:rowOff>
    </xdr:from>
    <xdr:to>
      <xdr:col>7</xdr:col>
      <xdr:colOff>369</xdr:colOff>
      <xdr:row>62</xdr:row>
      <xdr:rowOff>42329</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125675" y="9250888"/>
          <a:ext cx="6616277" cy="1776941"/>
          <a:chOff x="6910423" y="7259679"/>
          <a:chExt cx="6379546" cy="417198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910423" y="7259679"/>
          <a:ext cx="6361075" cy="417198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761185" y="7343335"/>
            <a:ext cx="1528784" cy="1131421"/>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7</xdr:col>
      <xdr:colOff>89171</xdr:colOff>
      <xdr:row>1</xdr:row>
      <xdr:rowOff>74346</xdr:rowOff>
    </xdr:from>
    <xdr:to>
      <xdr:col>16</xdr:col>
      <xdr:colOff>1263044</xdr:colOff>
      <xdr:row>3</xdr:row>
      <xdr:rowOff>122606</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830754" y="571763"/>
          <a:ext cx="6888873" cy="36576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a:t>
          </a:r>
        </a:p>
      </xdr:txBody>
    </xdr:sp>
    <xdr:clientData/>
  </xdr:twoCellAnchor>
  <xdr:twoCellAnchor>
    <xdr:from>
      <xdr:col>7</xdr:col>
      <xdr:colOff>64379</xdr:colOff>
      <xdr:row>23</xdr:row>
      <xdr:rowOff>59400</xdr:rowOff>
    </xdr:from>
    <xdr:to>
      <xdr:col>16</xdr:col>
      <xdr:colOff>1238251</xdr:colOff>
      <xdr:row>25</xdr:row>
      <xdr:rowOff>107660</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805962" y="4049317"/>
          <a:ext cx="6888872" cy="36576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 in communities &amp; school</a:t>
          </a:r>
          <a:endParaRPr lang="en-US" sz="1400">
            <a:solidFill>
              <a:schemeClr val="bg1"/>
            </a:solidFill>
            <a:effectLst/>
          </a:endParaRPr>
        </a:p>
      </xdr:txBody>
    </xdr:sp>
    <xdr:clientData/>
  </xdr:twoCellAnchor>
  <xdr:twoCellAnchor>
    <xdr:from>
      <xdr:col>7</xdr:col>
      <xdr:colOff>66506</xdr:colOff>
      <xdr:row>60</xdr:row>
      <xdr:rowOff>120777</xdr:rowOff>
    </xdr:from>
    <xdr:to>
      <xdr:col>16</xdr:col>
      <xdr:colOff>1252898</xdr:colOff>
      <xdr:row>62</xdr:row>
      <xdr:rowOff>31454</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808089" y="10651194"/>
          <a:ext cx="6901392" cy="36576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Promotion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9335</xdr:colOff>
      <xdr:row>1</xdr:row>
      <xdr:rowOff>47719</xdr:rowOff>
    </xdr:from>
    <xdr:to>
      <xdr:col>7</xdr:col>
      <xdr:colOff>2985</xdr:colOff>
      <xdr:row>20</xdr:row>
      <xdr:rowOff>95249</xdr:rowOff>
    </xdr:to>
    <xdr:graphicFrame macro="">
      <xdr:nvGraphicFramePr>
        <xdr:cNvPr id="23" name="Chart 22">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xdr:colOff>
      <xdr:row>49</xdr:row>
      <xdr:rowOff>169334</xdr:rowOff>
    </xdr:from>
    <xdr:to>
      <xdr:col>6</xdr:col>
      <xdr:colOff>899583</xdr:colOff>
      <xdr:row>53</xdr:row>
      <xdr:rowOff>1</xdr:rowOff>
    </xdr:to>
    <xdr:sp macro="" textlink="">
      <xdr:nvSpPr>
        <xdr:cNvPr id="27" name="Rectangle 26">
          <a:extLst>
            <a:ext uri="{FF2B5EF4-FFF2-40B4-BE49-F238E27FC236}">
              <a16:creationId xmlns:a16="http://schemas.microsoft.com/office/drawing/2014/main" id="{BE1C9EB0-7C68-46DB-AEA2-B156B31066A3}"/>
            </a:ext>
          </a:extLst>
        </xdr:cNvPr>
        <xdr:cNvSpPr/>
      </xdr:nvSpPr>
      <xdr:spPr>
        <a:xfrm>
          <a:off x="105836" y="8551334"/>
          <a:ext cx="6625164" cy="635000"/>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HARP, UNICEF, MHF, OFDA, ECHO, BMZ, FFO, IOM, MA HQ, GIZ, German Humanitarain Assistance (AA)     </a:t>
          </a:r>
        </a:p>
      </xdr:txBody>
    </xdr:sp>
    <xdr:clientData/>
  </xdr:twoCellAnchor>
  <xdr:twoCellAnchor>
    <xdr:from>
      <xdr:col>7</xdr:col>
      <xdr:colOff>83018</xdr:colOff>
      <xdr:row>4</xdr:row>
      <xdr:rowOff>42336</xdr:rowOff>
    </xdr:from>
    <xdr:to>
      <xdr:col>16</xdr:col>
      <xdr:colOff>1227667</xdr:colOff>
      <xdr:row>22</xdr:row>
      <xdr:rowOff>119154</xdr:rowOff>
    </xdr:to>
    <xdr:grpSp>
      <xdr:nvGrpSpPr>
        <xdr:cNvPr id="2" name="Group 1">
          <a:extLst>
            <a:ext uri="{FF2B5EF4-FFF2-40B4-BE49-F238E27FC236}">
              <a16:creationId xmlns:a16="http://schemas.microsoft.com/office/drawing/2014/main" id="{630BE541-92BC-4D18-ADAC-64D1721BF7D0}"/>
            </a:ext>
          </a:extLst>
        </xdr:cNvPr>
        <xdr:cNvGrpSpPr/>
      </xdr:nvGrpSpPr>
      <xdr:grpSpPr>
        <a:xfrm>
          <a:off x="6824601" y="1016003"/>
          <a:ext cx="7177149" cy="2934318"/>
          <a:chOff x="6824601" y="1016003"/>
          <a:chExt cx="6859649" cy="2934318"/>
        </a:xfrm>
      </xdr:grpSpPr>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6824601" y="1024241"/>
          <a:ext cx="2372316" cy="292608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29" name="Chart 28">
            <a:extLst>
              <a:ext uri="{FF2B5EF4-FFF2-40B4-BE49-F238E27FC236}">
                <a16:creationId xmlns:a16="http://schemas.microsoft.com/office/drawing/2014/main" id="{83410BC6-51FA-4337-A284-2C368BE8E24F}"/>
              </a:ext>
            </a:extLst>
          </xdr:cNvPr>
          <xdr:cNvGraphicFramePr>
            <a:graphicFrameLocks/>
          </xdr:cNvGraphicFramePr>
        </xdr:nvGraphicFramePr>
        <xdr:xfrm>
          <a:off x="9239250" y="1016003"/>
          <a:ext cx="4445000" cy="2926080"/>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7</xdr:col>
      <xdr:colOff>63497</xdr:colOff>
      <xdr:row>43</xdr:row>
      <xdr:rowOff>285751</xdr:rowOff>
    </xdr:from>
    <xdr:to>
      <xdr:col>11</xdr:col>
      <xdr:colOff>346876</xdr:colOff>
      <xdr:row>59</xdr:row>
      <xdr:rowOff>153248</xdr:rowOff>
    </xdr:to>
    <xdr:graphicFrame macro="">
      <xdr:nvGraphicFramePr>
        <xdr:cNvPr id="26" name="Chart 25">
          <a:extLst>
            <a:ext uri="{FF2B5EF4-FFF2-40B4-BE49-F238E27FC236}">
              <a16:creationId xmlns:a16="http://schemas.microsoft.com/office/drawing/2014/main" id="{4633865C-426F-44A8-86A0-2B254B8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105832</xdr:colOff>
      <xdr:row>76</xdr:row>
      <xdr:rowOff>190495</xdr:rowOff>
    </xdr:from>
    <xdr:to>
      <xdr:col>3</xdr:col>
      <xdr:colOff>339089</xdr:colOff>
      <xdr:row>88</xdr:row>
      <xdr:rowOff>63495</xdr:rowOff>
    </xdr:to>
    <xdr:graphicFrame macro="">
      <xdr:nvGraphicFramePr>
        <xdr:cNvPr id="35" name="Chart 34">
          <a:extLst>
            <a:ext uri="{FF2B5EF4-FFF2-40B4-BE49-F238E27FC236}">
              <a16:creationId xmlns:a16="http://schemas.microsoft.com/office/drawing/2014/main" id="{E0811339-3E7E-4954-A7BE-57788EDAF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59266</xdr:colOff>
      <xdr:row>26</xdr:row>
      <xdr:rowOff>63505</xdr:rowOff>
    </xdr:from>
    <xdr:to>
      <xdr:col>16</xdr:col>
      <xdr:colOff>1217084</xdr:colOff>
      <xdr:row>43</xdr:row>
      <xdr:rowOff>185003</xdr:rowOff>
    </xdr:to>
    <xdr:grpSp>
      <xdr:nvGrpSpPr>
        <xdr:cNvPr id="3" name="Group 2">
          <a:extLst>
            <a:ext uri="{FF2B5EF4-FFF2-40B4-BE49-F238E27FC236}">
              <a16:creationId xmlns:a16="http://schemas.microsoft.com/office/drawing/2014/main" id="{CD2F4AF6-31A1-4130-9C44-CB6C7EEFA3DD}"/>
            </a:ext>
          </a:extLst>
        </xdr:cNvPr>
        <xdr:cNvGrpSpPr/>
      </xdr:nvGrpSpPr>
      <xdr:grpSpPr>
        <a:xfrm>
          <a:off x="6800849" y="4529672"/>
          <a:ext cx="7190318" cy="2926081"/>
          <a:chOff x="6800849" y="4529672"/>
          <a:chExt cx="6872818" cy="2926081"/>
        </a:xfrm>
      </xdr:grpSpPr>
      <xdr:graphicFrame macro="">
        <xdr:nvGraphicFramePr>
          <xdr:cNvPr id="30" name="Chart 29">
            <a:extLst>
              <a:ext uri="{FF2B5EF4-FFF2-40B4-BE49-F238E27FC236}">
                <a16:creationId xmlns:a16="http://schemas.microsoft.com/office/drawing/2014/main" id="{7D6939BD-6D89-4C08-968B-9F3D783E3291}"/>
              </a:ext>
            </a:extLst>
          </xdr:cNvPr>
          <xdr:cNvGraphicFramePr>
            <a:graphicFrameLocks/>
          </xdr:cNvGraphicFramePr>
        </xdr:nvGraphicFramePr>
        <xdr:xfrm>
          <a:off x="6800849" y="4529673"/>
          <a:ext cx="2368296" cy="292608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37" name="Chart 36">
            <a:extLst>
              <a:ext uri="{FF2B5EF4-FFF2-40B4-BE49-F238E27FC236}">
                <a16:creationId xmlns:a16="http://schemas.microsoft.com/office/drawing/2014/main" id="{9C650B7A-879F-4A37-B1D8-D52998DC07E5}"/>
              </a:ext>
            </a:extLst>
          </xdr:cNvPr>
          <xdr:cNvGraphicFramePr>
            <a:graphicFrameLocks/>
          </xdr:cNvGraphicFramePr>
        </xdr:nvGraphicFramePr>
        <xdr:xfrm>
          <a:off x="9239250" y="4529672"/>
          <a:ext cx="4434417" cy="292608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3</xdr:col>
      <xdr:colOff>412752</xdr:colOff>
      <xdr:row>76</xdr:row>
      <xdr:rowOff>190501</xdr:rowOff>
    </xdr:from>
    <xdr:to>
      <xdr:col>7</xdr:col>
      <xdr:colOff>21592</xdr:colOff>
      <xdr:row>88</xdr:row>
      <xdr:rowOff>52916</xdr:rowOff>
    </xdr:to>
    <xdr:graphicFrame macro="">
      <xdr:nvGraphicFramePr>
        <xdr:cNvPr id="36" name="Chart 35">
          <a:extLst>
            <a:ext uri="{FF2B5EF4-FFF2-40B4-BE49-F238E27FC236}">
              <a16:creationId xmlns:a16="http://schemas.microsoft.com/office/drawing/2014/main" id="{B2A1AF90-B621-40B8-B6A8-E517EF1D6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95250</xdr:colOff>
      <xdr:row>74</xdr:row>
      <xdr:rowOff>105833</xdr:rowOff>
    </xdr:from>
    <xdr:to>
      <xdr:col>7</xdr:col>
      <xdr:colOff>31750</xdr:colOff>
      <xdr:row>76</xdr:row>
      <xdr:rowOff>69427</xdr:rowOff>
    </xdr:to>
    <xdr:sp macro="" textlink="">
      <xdr:nvSpPr>
        <xdr:cNvPr id="38" name="TextBox 45">
          <a:extLst>
            <a:ext uri="{FF2B5EF4-FFF2-40B4-BE49-F238E27FC236}">
              <a16:creationId xmlns:a16="http://schemas.microsoft.com/office/drawing/2014/main" id="{66BFFDDF-7BEE-4965-B4FC-7FF6D0E0B1FD}"/>
            </a:ext>
          </a:extLst>
        </xdr:cNvPr>
        <xdr:cNvSpPr txBox="1"/>
      </xdr:nvSpPr>
      <xdr:spPr>
        <a:xfrm>
          <a:off x="95250" y="14382750"/>
          <a:ext cx="6678083" cy="365760"/>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School</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0</xdr:col>
      <xdr:colOff>95250</xdr:colOff>
      <xdr:row>89</xdr:row>
      <xdr:rowOff>10583</xdr:rowOff>
    </xdr:from>
    <xdr:to>
      <xdr:col>7</xdr:col>
      <xdr:colOff>31750</xdr:colOff>
      <xdr:row>90</xdr:row>
      <xdr:rowOff>175260</xdr:rowOff>
    </xdr:to>
    <xdr:sp macro="" textlink="">
      <xdr:nvSpPr>
        <xdr:cNvPr id="39" name="TextBox 45">
          <a:extLst>
            <a:ext uri="{FF2B5EF4-FFF2-40B4-BE49-F238E27FC236}">
              <a16:creationId xmlns:a16="http://schemas.microsoft.com/office/drawing/2014/main" id="{EF6170A5-FC6A-4DE7-942F-E7452652B638}"/>
            </a:ext>
          </a:extLst>
        </xdr:cNvPr>
        <xdr:cNvSpPr txBox="1"/>
      </xdr:nvSpPr>
      <xdr:spPr>
        <a:xfrm>
          <a:off x="95250" y="17208500"/>
          <a:ext cx="6678083" cy="365760"/>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New Displacement </a:t>
          </a:r>
          <a:r>
            <a:rPr lang="en-US" sz="1100" b="1" i="0" baseline="0">
              <a:solidFill>
                <a:schemeClr val="bg1"/>
              </a:solidFill>
              <a:effectLst/>
              <a:latin typeface="+mn-lt"/>
              <a:ea typeface="+mn-ea"/>
              <a:cs typeface="+mn-cs"/>
            </a:rPr>
            <a:t>(as of 24th January 2020)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8</xdr:col>
      <xdr:colOff>10584</xdr:colOff>
      <xdr:row>74</xdr:row>
      <xdr:rowOff>105833</xdr:rowOff>
    </xdr:from>
    <xdr:to>
      <xdr:col>16</xdr:col>
      <xdr:colOff>1238250</xdr:colOff>
      <xdr:row>76</xdr:row>
      <xdr:rowOff>69427</xdr:rowOff>
    </xdr:to>
    <xdr:sp macro="" textlink="">
      <xdr:nvSpPr>
        <xdr:cNvPr id="42" name="TextBox 45">
          <a:extLst>
            <a:ext uri="{FF2B5EF4-FFF2-40B4-BE49-F238E27FC236}">
              <a16:creationId xmlns:a16="http://schemas.microsoft.com/office/drawing/2014/main" id="{146D1625-2BC5-4511-8839-62566A4D03C8}"/>
            </a:ext>
          </a:extLst>
        </xdr:cNvPr>
        <xdr:cNvSpPr txBox="1"/>
      </xdr:nvSpPr>
      <xdr:spPr>
        <a:xfrm>
          <a:off x="6847417" y="14287500"/>
          <a:ext cx="6847416" cy="365760"/>
        </a:xfrm>
        <a:prstGeom prst="rect">
          <a:avLst/>
        </a:prstGeom>
        <a:solidFill>
          <a:schemeClr val="tx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New Displacement </a:t>
          </a:r>
          <a:r>
            <a:rPr lang="en-US" sz="1100" b="1" i="0" baseline="0">
              <a:solidFill>
                <a:schemeClr val="bg1"/>
              </a:solidFill>
              <a:effectLst/>
              <a:latin typeface="+mn-lt"/>
              <a:ea typeface="+mn-ea"/>
              <a:cs typeface="+mn-cs"/>
            </a:rPr>
            <a:t>(as of September 2019)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11</xdr:col>
      <xdr:colOff>391584</xdr:colOff>
      <xdr:row>43</xdr:row>
      <xdr:rowOff>275165</xdr:rowOff>
    </xdr:from>
    <xdr:to>
      <xdr:col>16</xdr:col>
      <xdr:colOff>1217085</xdr:colOff>
      <xdr:row>59</xdr:row>
      <xdr:rowOff>158749</xdr:rowOff>
    </xdr:to>
    <xdr:graphicFrame macro="">
      <xdr:nvGraphicFramePr>
        <xdr:cNvPr id="31" name="Chart 30">
          <a:extLst>
            <a:ext uri="{FF2B5EF4-FFF2-40B4-BE49-F238E27FC236}">
              <a16:creationId xmlns:a16="http://schemas.microsoft.com/office/drawing/2014/main" id="{D400583B-D94B-476C-870F-7FA893DF4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63501</xdr:colOff>
      <xdr:row>62</xdr:row>
      <xdr:rowOff>126999</xdr:rowOff>
    </xdr:from>
    <xdr:to>
      <xdr:col>16</xdr:col>
      <xdr:colOff>1217085</xdr:colOff>
      <xdr:row>74</xdr:row>
      <xdr:rowOff>21165</xdr:rowOff>
    </xdr:to>
    <xdr:graphicFrame macro="">
      <xdr:nvGraphicFramePr>
        <xdr:cNvPr id="32" name="Chart 31">
          <a:extLst>
            <a:ext uri="{FF2B5EF4-FFF2-40B4-BE49-F238E27FC236}">
              <a16:creationId xmlns:a16="http://schemas.microsoft.com/office/drawing/2014/main" id="{A92DB93F-20DB-43F2-85A2-0DA598D09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36</xdr:row>
      <xdr:rowOff>148167</xdr:rowOff>
    </xdr:from>
    <xdr:to>
      <xdr:col>6</xdr:col>
      <xdr:colOff>899583</xdr:colOff>
      <xdr:row>49</xdr:row>
      <xdr:rowOff>127000</xdr:rowOff>
    </xdr:to>
    <xdr:graphicFrame macro="">
      <xdr:nvGraphicFramePr>
        <xdr:cNvPr id="40" name="Chart 39">
          <a:extLst>
            <a:ext uri="{FF2B5EF4-FFF2-40B4-BE49-F238E27FC236}">
              <a16:creationId xmlns:a16="http://schemas.microsoft.com/office/drawing/2014/main" id="{C358F619-07DA-41EC-8251-1A1A987E5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10583</xdr:colOff>
      <xdr:row>20</xdr:row>
      <xdr:rowOff>148166</xdr:rowOff>
    </xdr:from>
    <xdr:to>
      <xdr:col>7</xdr:col>
      <xdr:colOff>0</xdr:colOff>
      <xdr:row>36</xdr:row>
      <xdr:rowOff>95250</xdr:rowOff>
    </xdr:to>
    <xdr:graphicFrame macro="">
      <xdr:nvGraphicFramePr>
        <xdr:cNvPr id="41" name="Chart 40">
          <a:extLst>
            <a:ext uri="{FF2B5EF4-FFF2-40B4-BE49-F238E27FC236}">
              <a16:creationId xmlns:a16="http://schemas.microsoft.com/office/drawing/2014/main" id="{1BF5D9B1-B82C-464D-B6CA-603572612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10585</xdr:colOff>
      <xdr:row>76</xdr:row>
      <xdr:rowOff>137583</xdr:rowOff>
    </xdr:from>
    <xdr:to>
      <xdr:col>12</xdr:col>
      <xdr:colOff>560917</xdr:colOff>
      <xdr:row>84</xdr:row>
      <xdr:rowOff>84667</xdr:rowOff>
    </xdr:to>
    <xdr:graphicFrame macro="">
      <xdr:nvGraphicFramePr>
        <xdr:cNvPr id="43" name="Chart 42">
          <a:extLst>
            <a:ext uri="{FF2B5EF4-FFF2-40B4-BE49-F238E27FC236}">
              <a16:creationId xmlns:a16="http://schemas.microsoft.com/office/drawing/2014/main" id="{898D50C1-5F57-41D7-8E68-02F4DB55E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21167</xdr:colOff>
      <xdr:row>84</xdr:row>
      <xdr:rowOff>148167</xdr:rowOff>
    </xdr:from>
    <xdr:to>
      <xdr:col>12</xdr:col>
      <xdr:colOff>560916</xdr:colOff>
      <xdr:row>91</xdr:row>
      <xdr:rowOff>63500</xdr:rowOff>
    </xdr:to>
    <xdr:graphicFrame macro="">
      <xdr:nvGraphicFramePr>
        <xdr:cNvPr id="44" name="Chart 43">
          <a:extLst>
            <a:ext uri="{FF2B5EF4-FFF2-40B4-BE49-F238E27FC236}">
              <a16:creationId xmlns:a16="http://schemas.microsoft.com/office/drawing/2014/main" id="{3C2D5B3A-875B-488E-92B4-813898256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603251</xdr:colOff>
      <xdr:row>76</xdr:row>
      <xdr:rowOff>137583</xdr:rowOff>
    </xdr:from>
    <xdr:to>
      <xdr:col>16</xdr:col>
      <xdr:colOff>1217085</xdr:colOff>
      <xdr:row>91</xdr:row>
      <xdr:rowOff>52916</xdr:rowOff>
    </xdr:to>
    <xdr:graphicFrame macro="">
      <xdr:nvGraphicFramePr>
        <xdr:cNvPr id="47" name="Chart 46">
          <a:extLst>
            <a:ext uri="{FF2B5EF4-FFF2-40B4-BE49-F238E27FC236}">
              <a16:creationId xmlns:a16="http://schemas.microsoft.com/office/drawing/2014/main" id="{BCFAA578-D574-4992-93DD-998E32EB9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10584</xdr:colOff>
      <xdr:row>92</xdr:row>
      <xdr:rowOff>1</xdr:rowOff>
    </xdr:from>
    <xdr:to>
      <xdr:col>12</xdr:col>
      <xdr:colOff>508000</xdr:colOff>
      <xdr:row>103</xdr:row>
      <xdr:rowOff>148167</xdr:rowOff>
    </xdr:to>
    <xdr:graphicFrame macro="">
      <xdr:nvGraphicFramePr>
        <xdr:cNvPr id="53" name="Chart 52">
          <a:extLst>
            <a:ext uri="{FF2B5EF4-FFF2-40B4-BE49-F238E27FC236}">
              <a16:creationId xmlns:a16="http://schemas.microsoft.com/office/drawing/2014/main" id="{3027C154-C445-4FE3-A419-EE0BBAFA5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21167</xdr:colOff>
      <xdr:row>103</xdr:row>
      <xdr:rowOff>31747</xdr:rowOff>
    </xdr:from>
    <xdr:to>
      <xdr:col>12</xdr:col>
      <xdr:colOff>518583</xdr:colOff>
      <xdr:row>106</xdr:row>
      <xdr:rowOff>137581</xdr:rowOff>
    </xdr:to>
    <xdr:sp macro="" textlink="">
      <xdr:nvSpPr>
        <xdr:cNvPr id="57" name="Text Box 54">
          <a:extLst>
            <a:ext uri="{FF2B5EF4-FFF2-40B4-BE49-F238E27FC236}">
              <a16:creationId xmlns:a16="http://schemas.microsoft.com/office/drawing/2014/main" id="{7085FE5B-1445-441C-8FF8-1FD16F5A53BA}"/>
            </a:ext>
          </a:extLst>
        </xdr:cNvPr>
        <xdr:cNvSpPr txBox="1"/>
      </xdr:nvSpPr>
      <xdr:spPr>
        <a:xfrm>
          <a:off x="6858000" y="20626914"/>
          <a:ext cx="3302000" cy="709084"/>
        </a:xfrm>
        <a:prstGeom prst="rect">
          <a:avLst/>
        </a:prstGeom>
        <a:solidFill>
          <a:schemeClr val="accent2">
            <a:lumMod val="40000"/>
            <a:lumOff val="60000"/>
          </a:schemeClr>
        </a:solidFill>
        <a:ln w="6350">
          <a:solidFill>
            <a:schemeClr val="bg2">
              <a:lumMod val="90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defTabSz="914400" eaLnBrk="1" fontAlgn="auto" latinLnBrk="0" hangingPunct="1">
            <a:lnSpc>
              <a:spcPct val="115000"/>
            </a:lnSpc>
            <a:spcBef>
              <a:spcPts val="0"/>
            </a:spcBef>
            <a:spcAft>
              <a:spcPts val="0"/>
            </a:spcAft>
            <a:buClrTx/>
            <a:buSzTx/>
            <a:buFontTx/>
            <a:buNone/>
            <a:tabLst/>
            <a:defRPr/>
          </a:pPr>
          <a:r>
            <a:rPr lang="en-US" sz="1100">
              <a:solidFill>
                <a:schemeClr val="dk1"/>
              </a:solidFill>
              <a:effectLst/>
              <a:latin typeface="+mn-lt"/>
              <a:ea typeface="+mn-ea"/>
              <a:cs typeface="+mn-cs"/>
            </a:rPr>
            <a:t>This</a:t>
          </a:r>
          <a:r>
            <a:rPr lang="en-US" sz="1100" baseline="0">
              <a:solidFill>
                <a:schemeClr val="dk1"/>
              </a:solidFill>
              <a:effectLst/>
              <a:latin typeface="+mn-lt"/>
              <a:ea typeface="+mn-ea"/>
              <a:cs typeface="+mn-cs"/>
            </a:rPr>
            <a:t> analysis is based on as of December &amp; January 2020 data from the partners.  (20:1) ratio</a:t>
          </a:r>
          <a:endParaRPr lang="en-US">
            <a:effectLst/>
          </a:endParaRPr>
        </a:p>
        <a:p>
          <a:pPr marL="0" marR="0">
            <a:lnSpc>
              <a:spcPct val="115000"/>
            </a:lnSpc>
            <a:spcBef>
              <a:spcPts val="0"/>
            </a:spcBef>
            <a:spcAft>
              <a:spcPts val="0"/>
            </a:spcAft>
          </a:pPr>
          <a:endParaRPr lang="en-US" sz="1100" kern="100">
            <a:solidFill>
              <a:srgbClr val="262626"/>
            </a:solidFill>
            <a:effectLst/>
            <a:ea typeface="Verdana" panose="020B0604030504040204" pitchFamily="34" charset="0"/>
            <a:cs typeface="Times New Roman" panose="02020603050405020304" pitchFamily="18" charset="0"/>
          </a:endParaRPr>
        </a:p>
      </xdr:txBody>
    </xdr:sp>
    <xdr:clientData/>
  </xdr:twoCellAnchor>
  <xdr:twoCellAnchor>
    <xdr:from>
      <xdr:col>12</xdr:col>
      <xdr:colOff>603249</xdr:colOff>
      <xdr:row>91</xdr:row>
      <xdr:rowOff>116416</xdr:rowOff>
    </xdr:from>
    <xdr:to>
      <xdr:col>16</xdr:col>
      <xdr:colOff>1206500</xdr:colOff>
      <xdr:row>103</xdr:row>
      <xdr:rowOff>31750</xdr:rowOff>
    </xdr:to>
    <xdr:graphicFrame macro="">
      <xdr:nvGraphicFramePr>
        <xdr:cNvPr id="58" name="Chart 57">
          <a:extLst>
            <a:ext uri="{FF2B5EF4-FFF2-40B4-BE49-F238E27FC236}">
              <a16:creationId xmlns:a16="http://schemas.microsoft.com/office/drawing/2014/main" id="{BC2A97CC-05B1-4D33-A261-19E928CC7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595049</xdr:colOff>
      <xdr:row>103</xdr:row>
      <xdr:rowOff>35870</xdr:rowOff>
    </xdr:from>
    <xdr:to>
      <xdr:col>16</xdr:col>
      <xdr:colOff>1217085</xdr:colOff>
      <xdr:row>106</xdr:row>
      <xdr:rowOff>127002</xdr:rowOff>
    </xdr:to>
    <xdr:sp macro="" textlink="">
      <xdr:nvSpPr>
        <xdr:cNvPr id="59" name="Text Box 54">
          <a:extLst>
            <a:ext uri="{FF2B5EF4-FFF2-40B4-BE49-F238E27FC236}">
              <a16:creationId xmlns:a16="http://schemas.microsoft.com/office/drawing/2014/main" id="{8914BF3D-5917-414A-9DE0-94C550EB63C6}"/>
            </a:ext>
          </a:extLst>
        </xdr:cNvPr>
        <xdr:cNvSpPr txBox="1"/>
      </xdr:nvSpPr>
      <xdr:spPr>
        <a:xfrm>
          <a:off x="10236466" y="20631037"/>
          <a:ext cx="3437202" cy="694382"/>
        </a:xfrm>
        <a:prstGeom prst="rect">
          <a:avLst/>
        </a:prstGeom>
        <a:solidFill>
          <a:schemeClr val="accent6">
            <a:lumMod val="20000"/>
            <a:lumOff val="80000"/>
          </a:schemeClr>
        </a:solidFill>
        <a:ln w="6350">
          <a:solidFill>
            <a:schemeClr val="bg2">
              <a:lumMod val="90000"/>
            </a:schemeClr>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US" sz="1100">
              <a:solidFill>
                <a:schemeClr val="dk1"/>
              </a:solidFill>
              <a:effectLst/>
              <a:latin typeface="+mn-lt"/>
              <a:ea typeface="+mn-ea"/>
              <a:cs typeface="+mn-cs"/>
            </a:rPr>
            <a:t>This</a:t>
          </a:r>
          <a:r>
            <a:rPr lang="en-US" sz="1100" baseline="0">
              <a:solidFill>
                <a:schemeClr val="dk1"/>
              </a:solidFill>
              <a:effectLst/>
              <a:latin typeface="+mn-lt"/>
              <a:ea typeface="+mn-ea"/>
              <a:cs typeface="+mn-cs"/>
            </a:rPr>
            <a:t> analysis is based on hygiene kits distribution in December 2019 &amp; January 2020</a:t>
          </a:r>
          <a:endParaRPr lang="en-US">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3004152</xdr:colOff>
      <xdr:row>2</xdr:row>
      <xdr:rowOff>11717</xdr:rowOff>
    </xdr:from>
    <xdr:to>
      <xdr:col>20</xdr:col>
      <xdr:colOff>13607</xdr:colOff>
      <xdr:row>37</xdr:row>
      <xdr:rowOff>240741</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65011</xdr:colOff>
      <xdr:row>2</xdr:row>
      <xdr:rowOff>1814</xdr:rowOff>
    </xdr:from>
    <xdr:to>
      <xdr:col>5</xdr:col>
      <xdr:colOff>1893810</xdr:colOff>
      <xdr:row>12</xdr:row>
      <xdr:rowOff>12398</xdr:rowOff>
    </xdr:to>
    <mc:AlternateContent xmlns:mc="http://schemas.openxmlformats.org/markup-compatibility/2006" xmlns:a14="http://schemas.microsoft.com/office/drawing/2010/main">
      <mc:Choice Requires="a14">
        <xdr:graphicFrame macro="">
          <xdr:nvGraphicFramePr>
            <xdr:cNvPr id="4" name="State 2">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65011" y="535633"/>
              <a:ext cx="1828799" cy="199297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1052285</xdr:colOff>
      <xdr:row>2</xdr:row>
      <xdr:rowOff>15575</xdr:rowOff>
    </xdr:from>
    <xdr:to>
      <xdr:col>6</xdr:col>
      <xdr:colOff>2867681</xdr:colOff>
      <xdr:row>22</xdr:row>
      <xdr:rowOff>183242</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3888851" y="549394"/>
              <a:ext cx="1815396" cy="41387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48382</xdr:colOff>
      <xdr:row>12</xdr:row>
      <xdr:rowOff>133048</xdr:rowOff>
    </xdr:from>
    <xdr:to>
      <xdr:col>6</xdr:col>
      <xdr:colOff>997554</xdr:colOff>
      <xdr:row>23</xdr:row>
      <xdr:rowOff>1162</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48382" y="2655603"/>
              <a:ext cx="3792088" cy="20522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1994353</xdr:colOff>
      <xdr:row>1</xdr:row>
      <xdr:rowOff>188989</xdr:rowOff>
    </xdr:from>
    <xdr:to>
      <xdr:col>6</xdr:col>
      <xdr:colOff>972204</xdr:colOff>
      <xdr:row>12</xdr:row>
      <xdr:rowOff>45055</xdr:rowOff>
    </xdr:to>
    <mc:AlternateContent xmlns:mc="http://schemas.openxmlformats.org/markup-compatibility/2006" xmlns:a14="http://schemas.microsoft.com/office/drawing/2010/main">
      <mc:Choice Requires="a14">
        <xdr:graphicFrame macro="">
          <xdr:nvGraphicFramePr>
            <xdr:cNvPr id="6" name="Location Type 2">
              <a:extLst>
                <a:ext uri="{FF2B5EF4-FFF2-40B4-BE49-F238E27FC236}">
                  <a16:creationId xmlns:a16="http://schemas.microsoft.com/office/drawing/2014/main" id="{5931821A-DDAF-4FBF-8E6A-43CBDAF27F91}"/>
                </a:ext>
              </a:extLst>
            </xdr:cNvPr>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1994353" y="523934"/>
              <a:ext cx="1814417" cy="2050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133351</xdr:rowOff>
    </xdr:from>
    <xdr:to>
      <xdr:col>7</xdr:col>
      <xdr:colOff>1028700</xdr:colOff>
      <xdr:row>32</xdr:row>
      <xdr:rowOff>38101</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76200</xdr:colOff>
      <xdr:row>1</xdr:row>
      <xdr:rowOff>0</xdr:rowOff>
    </xdr:from>
    <xdr:to>
      <xdr:col>9</xdr:col>
      <xdr:colOff>187325</xdr:colOff>
      <xdr:row>11</xdr:row>
      <xdr:rowOff>130175</xdr:rowOff>
    </xdr:to>
    <mc:AlternateContent xmlns:mc="http://schemas.openxmlformats.org/markup-compatibility/2006" xmlns:a14="http://schemas.microsoft.com/office/drawing/2010/main">
      <mc:Choice Requires="a14">
        <xdr:graphicFrame macro="">
          <xdr:nvGraphicFramePr>
            <xdr:cNvPr id="4" name="State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microsoft.com/office/drawing/2010/slicer">
              <sle:slicer xmlns:sle="http://schemas.microsoft.com/office/drawing/2010/slicer" name="State 3"/>
            </a:graphicData>
          </a:graphic>
        </xdr:graphicFrame>
      </mc:Choice>
      <mc:Fallback xmlns="">
        <xdr:sp macro="" textlink="">
          <xdr:nvSpPr>
            <xdr:cNvPr id="0" name=""/>
            <xdr:cNvSpPr>
              <a:spLocks noTextEdit="1"/>
            </xdr:cNvSpPr>
          </xdr:nvSpPr>
          <xdr:spPr>
            <a:xfrm>
              <a:off x="8610600" y="200025"/>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238125</xdr:colOff>
      <xdr:row>0</xdr:row>
      <xdr:rowOff>200024</xdr:rowOff>
    </xdr:from>
    <xdr:to>
      <xdr:col>10</xdr:col>
      <xdr:colOff>2073275</xdr:colOff>
      <xdr:row>26</xdr:row>
      <xdr:rowOff>38099</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12382500" y="200024"/>
              <a:ext cx="1828800" cy="5038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200025</xdr:colOff>
      <xdr:row>0</xdr:row>
      <xdr:rowOff>190500</xdr:rowOff>
    </xdr:from>
    <xdr:to>
      <xdr:col>10</xdr:col>
      <xdr:colOff>149225</xdr:colOff>
      <xdr:row>11</xdr:row>
      <xdr:rowOff>114300</xdr:rowOff>
    </xdr:to>
    <mc:AlternateContent xmlns:mc="http://schemas.openxmlformats.org/markup-compatibility/2006" xmlns:a14="http://schemas.microsoft.com/office/drawing/2010/main">
      <mc:Choice Requires="a14">
        <xdr:graphicFrame macro="">
          <xdr:nvGraphicFramePr>
            <xdr:cNvPr id="3" name="Location Type 1">
              <a:extLst>
                <a:ext uri="{FF2B5EF4-FFF2-40B4-BE49-F238E27FC236}">
                  <a16:creationId xmlns:a16="http://schemas.microsoft.com/office/drawing/2014/main" id="{598385C2-5E67-4F9F-992A-3E846D400C4E}"/>
                </a:ext>
              </a:extLst>
            </xdr:cNvPr>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0458450" y="190500"/>
              <a:ext cx="1828800" cy="2124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28575</xdr:colOff>
      <xdr:row>12</xdr:row>
      <xdr:rowOff>1</xdr:rowOff>
    </xdr:from>
    <xdr:to>
      <xdr:col>10</xdr:col>
      <xdr:colOff>171450</xdr:colOff>
      <xdr:row>26</xdr:row>
      <xdr:rowOff>76200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562975" y="2400301"/>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Q2_2019/Core_File_Myanmar_WASH_4W_2019_Q2_Rakhine_Villag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C_Camp%20Info/2.%20CCCM%20Camp%20list/Kachin/2019/shelter-nfi-cccm_kachin_northern_shan_cluster_analysis_report_march_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thaw/Mee%20Mee/2.%20Information%20Management/M_Preparedness%20and%20Contingency/Conflict/2019/Rakhine/Database/20191003_WASH%20Cluster%20New%20Displaced%20Respon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9/2019-Q4/20200124_Funding%20Matrix_2019_Q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thaw/Mee%20Mee/2.%20Information%20Management/M_Preparedness%20and%20Contingency/Conflict/2019/Rakhine/Database/20200129_WASH%20Cluster%20New%20Displaced%20Respon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s>
    <sheetDataSet>
      <sheetData sheetId="0"/>
      <sheetData sheetId="1"/>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DistanceToCamp"/>
      <sheetName val="Definition"/>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Backend"/>
      <sheetName val="back end"/>
      <sheetName val="graph"/>
      <sheetName val="Kris"/>
      <sheetName val="Sheet1"/>
      <sheetName val="Dashboard"/>
      <sheetName val="Sheet6"/>
      <sheetName val="Sheet7"/>
      <sheetName val="Quantitative Assessment REPORT"/>
      <sheetName val="Field Assessment Form"/>
      <sheetName val="Sheet2"/>
      <sheetName val="SiteDatabase"/>
      <sheetName val="Lookup"/>
    </sheetNames>
    <sheetDataSet>
      <sheetData sheetId="0"/>
      <sheetData sheetId="1">
        <row r="55">
          <cell r="B55" t="str">
            <v>No Access</v>
          </cell>
          <cell r="C55" t="str">
            <v>Yes (no restricted access)</v>
          </cell>
        </row>
        <row r="56">
          <cell r="A56" t="str">
            <v xml:space="preserve"> Assessed to displaced sites</v>
          </cell>
          <cell r="B56">
            <v>0.35294117647058826</v>
          </cell>
          <cell r="C56">
            <v>0.6470588235294118</v>
          </cell>
        </row>
        <row r="62">
          <cell r="B62" t="str">
            <v>Coverage</v>
          </cell>
          <cell r="C62" t="str">
            <v>Gap</v>
          </cell>
        </row>
        <row r="63">
          <cell r="A63" t="str">
            <v>Hygiene item</v>
          </cell>
          <cell r="B63">
            <v>0.31836306400839454</v>
          </cell>
          <cell r="C63">
            <v>0.68163693599160546</v>
          </cell>
        </row>
        <row r="65">
          <cell r="B65" t="str">
            <v>Coverage</v>
          </cell>
          <cell r="C65" t="str">
            <v>Gap</v>
          </cell>
        </row>
        <row r="66">
          <cell r="A66" t="str">
            <v>Emergency Latrine</v>
          </cell>
          <cell r="B66">
            <v>0.70890905341307486</v>
          </cell>
          <cell r="C66">
            <v>0.29109094658692514</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Rakhine_funding_matrix"/>
      <sheetName val="Kachin-shan_funding_matrix"/>
      <sheetName val="fund received by partners"/>
      <sheetName val="Funding Tracking"/>
      <sheetName val="Timelinebysite"/>
      <sheetName val="Sheet5"/>
      <sheetName val="Funding Tracking (2)"/>
      <sheetName val="National_Analysis by donor"/>
      <sheetName val="Sheet1"/>
      <sheetName val="National"/>
      <sheetName val="Fund_Analysis_Rakhine"/>
      <sheetName val="Fund_Analysis_Kachin-shan"/>
      <sheetName val="Rakhine Analysis 2"/>
      <sheetName val="Kachin Analys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D3" t="str">
            <v>Cumulative Funding Received for 2019</v>
          </cell>
          <cell r="E3" t="str">
            <v>Gap</v>
          </cell>
        </row>
        <row r="4">
          <cell r="B4" t="str">
            <v>Kachin/Shan</v>
          </cell>
          <cell r="D4">
            <v>3508767.402207436</v>
          </cell>
          <cell r="E4">
            <v>3991232.597792564</v>
          </cell>
        </row>
        <row r="5">
          <cell r="B5" t="str">
            <v>Rakhine</v>
          </cell>
          <cell r="D5">
            <v>10198493.822703928</v>
          </cell>
          <cell r="E5">
            <v>9501506.1772960722</v>
          </cell>
        </row>
        <row r="6">
          <cell r="B6" t="str">
            <v>National (Total)</v>
          </cell>
          <cell r="D6">
            <v>13707261.224911364</v>
          </cell>
          <cell r="E6">
            <v>13492738.775088636</v>
          </cell>
        </row>
      </sheetData>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Backend"/>
      <sheetName val="back end"/>
      <sheetName val="Kris"/>
      <sheetName val="Sheet1"/>
      <sheetName val="Dashboard"/>
      <sheetName val="Sheet6"/>
      <sheetName val="Quantitative Assessment REPORT"/>
      <sheetName val="Field Assessment Form"/>
      <sheetName val="Sheet2"/>
      <sheetName val="SiteDatabase"/>
      <sheetName val="Lookup"/>
    </sheetNames>
    <sheetDataSet>
      <sheetData sheetId="0"/>
      <sheetData sheetId="1">
        <row r="67">
          <cell r="B67" t="str">
            <v>Coverage</v>
          </cell>
          <cell r="C67" t="str">
            <v>Gap</v>
          </cell>
        </row>
        <row r="68">
          <cell r="A68" t="str">
            <v>Hygiene item</v>
          </cell>
          <cell r="B68">
            <v>0.34481896186848282</v>
          </cell>
          <cell r="C68">
            <v>0.65518103813151718</v>
          </cell>
        </row>
        <row r="70">
          <cell r="B70" t="str">
            <v>Coverage</v>
          </cell>
          <cell r="C70" t="str">
            <v>Gap</v>
          </cell>
        </row>
        <row r="71">
          <cell r="A71" t="str">
            <v>Emergency Latrine</v>
          </cell>
          <cell r="B71">
            <v>0.29831851937358111</v>
          </cell>
          <cell r="C71">
            <v>0.70168148062641889</v>
          </cell>
        </row>
      </sheetData>
      <sheetData sheetId="2"/>
      <sheetData sheetId="3"/>
      <sheetData sheetId="4"/>
      <sheetData sheetId="5"/>
      <sheetData sheetId="6"/>
      <sheetData sheetId="7"/>
      <sheetData sheetId="8"/>
      <sheetData sheetId="9"/>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3859.493968634262" createdVersion="6" refreshedVersion="6" minRefreshableVersion="3" recordCount="839" xr:uid="{00000000-000A-0000-FFFF-FFFF00000000}">
  <cacheSource type="worksheet">
    <worksheetSource name="WWWW"/>
  </cacheSource>
  <cacheFields count="85">
    <cacheField name="Reporting Period" numFmtId="167">
      <sharedItems containsBlank="1" count="14">
        <s v="2019_Q2"/>
        <s v="2019_Q3"/>
        <s v="2019_Q4"/>
        <m u="1"/>
        <s v="2018-Q1" u="1"/>
        <s v="2018  Q1" u="1"/>
        <s v="2019_Q1" u="1"/>
        <s v="2018_Q1" u="1"/>
        <s v="2018_Q2" u="1"/>
        <s v="2018_Q3" u="1"/>
        <s v="2018_Q4" u="1"/>
        <s v="2017_Q3" u="1"/>
        <s v="2017_Q4" u="1"/>
        <s v="2018 -Q1" u="1"/>
      </sharedItems>
    </cacheField>
    <cacheField name="WASH project agency" numFmtId="0">
      <sharedItems containsBlank="1" count="48">
        <s v="SCI"/>
        <s v="PIN"/>
        <s v="Unicef"/>
        <s v="CDA"/>
        <s v="GIZ"/>
        <s v="ACF"/>
        <s v="OXSI (Oxfam)"/>
        <s v="OXSI (SI)"/>
        <s v="RI"/>
        <s v="SI"/>
        <s v="CDN"/>
        <s v="None"/>
        <s v="Malteser"/>
        <s v="WVI"/>
        <s v="OXSI (Oxfam),ACF"/>
        <s v="UNICEF,CDN"/>
        <s v="UNICEF, "/>
        <s v="PIN,WVI"/>
        <s v="ACF, MAUK"/>
        <s v="HPA"/>
        <m u="1"/>
        <s v="KBC" u="1"/>
        <s v="OXSI(Oxfam), MA_UK" u="1"/>
        <s v="KMSS" u="1"/>
        <s v="MRCS" u="1"/>
        <s v="Shalom" u="1"/>
        <s v="Metta, KMSS" u="1"/>
        <s v="MRCS,Others/ WVI" u="1"/>
        <s v="MRCS,Others,UNICEF/ACF" u="1"/>
        <s v="MRCS,others" u="1"/>
        <s v="MA_UK" u="1"/>
        <s v="Others/ WVI" u="1"/>
        <s v="KBC, KMSS" u="1"/>
        <s v="Others,MRCS" u="1"/>
        <s v="Others" u="1"/>
        <s v="MRCS, PLAN, RI,Others" u="1"/>
        <s v="DRC" u="1"/>
        <s v="UNICEF,Others" u="1"/>
        <s v="MRCS, PLAN, RI" u="1"/>
        <s v="Metta" u="1"/>
        <s v="MRCS, Others" u="1"/>
        <s v="WPN" u="1"/>
        <s v="MRCS,Others,UNICEF" u="1"/>
        <s v="CARE" u="1"/>
        <s v="CARE,Others" u="1"/>
        <s v="MRCS,UNICEF" u="1"/>
        <s v="OXSI (SI), ACF" u="1"/>
        <s v="SCI, Metta" u="1"/>
      </sharedItems>
    </cacheField>
    <cacheField name="WASH implementing agency" numFmtId="0">
      <sharedItems containsBlank="1" count="46">
        <s v="SCI"/>
        <s v="MHDO"/>
        <s v="WFP"/>
        <s v="CDA"/>
        <s v="GIZ"/>
        <s v="ACF"/>
        <s v="OXSI (Oxfam)"/>
        <s v="OXSI (SI)"/>
        <s v="RI"/>
        <s v="SI"/>
        <s v="CDN"/>
        <s v="None"/>
        <s v="Malteser"/>
        <s v="OXSI (Oxfam),ACF"/>
        <s v="UNICEF,CDN"/>
        <s v="UNICEF"/>
        <s v="ACF, MAUK"/>
        <m/>
        <s v="PIN"/>
        <s v="KBC" u="1"/>
        <s v="OXSI(Oxfam), MA_UK" u="1"/>
        <s v="KMSS" u="1"/>
        <s v="MRCS" u="1"/>
        <s v="Shalom" u="1"/>
        <s v="Metta, KMSS" u="1"/>
        <s v="MRCS,Others/ WVI" u="1"/>
        <s v="MRCS,others" u="1"/>
        <s v="MA_UK" u="1"/>
        <s v="Others/ WVI" u="1"/>
        <s v="KBC, KMSS" u="1"/>
        <s v="Others,MRCS" u="1"/>
        <s v="Others" u="1"/>
        <s v="MRCS, PLAN, RI,Others" u="1"/>
        <s v="DRC" u="1"/>
        <s v="MRCS, ACF" u="1"/>
        <s v="UNICEF/ UNHCR/UNFPA" u="1"/>
        <s v="UNICEF,Others" u="1"/>
        <s v="MRCS, PLAN, RI" u="1"/>
        <s v="Metta" u="1"/>
        <s v="MRCS, Others" u="1"/>
        <s v="MRCS,Others,ACF" u="1"/>
        <s v="WPN" u="1"/>
        <s v="CARE" u="1"/>
        <s v="CARE,Others" u="1"/>
        <s v="SCI, Metta" u="1"/>
        <s v="MRCS,ACF" u="1"/>
      </sharedItems>
    </cacheField>
    <cacheField name="Primary Donor covering WASH activities at site " numFmtId="0">
      <sharedItems containsBlank="1"/>
    </cacheField>
    <cacheField name="State" numFmtId="0">
      <sharedItems containsBlank="1" count="6">
        <s v="Central Rakhine"/>
        <s v="Northern Rakhine"/>
        <s v="Shan (North)"/>
        <m u="1"/>
        <s v="Rakhine" u="1"/>
        <s v="Kachin" u="1"/>
      </sharedItems>
    </cacheField>
    <cacheField name="Township" numFmtId="0">
      <sharedItems containsBlank="1" count="50">
        <s v="Pauktaw"/>
        <s v="Buthidaung"/>
        <s v="Maungdaw"/>
        <s v="Kyaukpyu"/>
        <s v="Sittwe"/>
        <s v="Minbya"/>
        <s v="Myebon"/>
        <s v="Kyauktaw"/>
        <s v="Rathedaung"/>
        <s v="Mrauk-U"/>
        <s v="Aik Chan (Ai' Chun)"/>
        <s v="Yin Pang"/>
        <s v="Nam Hkam Wu"/>
        <s v="Pang Hkam"/>
        <s v="Kawng Min Hsang"/>
        <s v="WA"/>
        <s v="SR4"/>
        <s v="KOK"/>
        <s v="Laukkaing (Kokang SAZ)"/>
        <m u="1"/>
        <s v="Mohyin" u="1"/>
        <s v="Kutkai" u="1"/>
        <s v="Nawnghkio" u="1"/>
        <s v="Mansi" u="1"/>
        <s v="Pangsang" u="1"/>
        <s v="Lashio" u="1"/>
        <s v="Ann" u="1"/>
        <s v="Muse" u="1"/>
        <s v="Manton" u="1"/>
        <s v="Bhamo" u="1"/>
        <s v="Namatee" u="1"/>
        <s v="Puta-O" u="1"/>
        <s v="Buthidaung " u="1"/>
        <s v="Mogaung" u="1"/>
        <s v="Namhkan" u="1"/>
        <s v="Hsipaw" u="1"/>
        <s v="Momauk" u="1"/>
        <s v="Myitkyina" u="1"/>
        <s v="Hpakant" u="1"/>
        <s v="Namtu" u="1"/>
        <s v="Ponnagyun" u="1"/>
        <s v="Hseni" u="1"/>
        <s v="Chipwi" u="1"/>
        <s v="Mohnyin" u="1"/>
        <s v="Mai Ja Yang " u="1"/>
        <s v="Waingmaw" u="1"/>
        <s v="Tanai" u="1"/>
        <s v="Ramree" u="1"/>
        <s v="Shwegu" u="1"/>
        <s v="Sumprabum" u="1"/>
      </sharedItems>
    </cacheField>
    <cacheField name="Location Type" numFmtId="0">
      <sharedItems count="11">
        <s v="Village"/>
        <s v="Town_New_Displaced" u="1"/>
        <s v="Camp_not registered" u="1"/>
        <s v="Village_New_Displaced" u="1"/>
        <s v="Village_Not HRP" u="1"/>
        <e v="#REF!" u="1"/>
        <e v="#N/A" u="1"/>
        <s v="Camp" u="1"/>
        <s v="Town" u="1"/>
        <s v="New Site" u="1"/>
        <s v="New Temporary Site" u="1"/>
      </sharedItems>
    </cacheField>
    <cacheField name="Village  Name" numFmtId="0">
      <sharedItems count="398">
        <s v="Gyin Chaung"/>
        <s v="Ku Lar Te"/>
        <s v="Ku La Thein"/>
        <s v="Ah Twin Hnget Thay"/>
        <s v="Ar Kya"/>
        <s v="Aung Thar Yar"/>
        <s v="Aung Zay Ya"/>
        <s v="Baw Li (Muslim)"/>
        <s v="Baw Li (Rakhine)"/>
        <s v="Gone Nar"/>
        <s v="Gwa Sone (Muslim)"/>
        <s v="Gwa Sone (Rakhine)"/>
        <s v="Htan Shauk Khan"/>
        <s v="Ka Nyin Taw"/>
        <s v="Ka Yin"/>
        <s v="Kin Chaung"/>
        <s v="Kyauk Yit (Rakhine)"/>
        <s v="Na Nwin Ku"/>
        <s v="Nyaung Chaung"/>
        <s v="Paung Zar"/>
        <s v="Pyar Pin Yin"/>
        <s v="Sha Kay Ywa"/>
        <s v="Shat Shar Taung"/>
        <s v="Shwe Baho"/>
        <s v="Shwe Yin Aye (NaTaLa)"/>
        <s v="Tha Bauk Chaung"/>
        <s v="Tha Yet Pyin (Rakhine)"/>
        <s v="Than Chay (Rakhine)"/>
        <s v="Thay Kan (Muslim)"/>
        <s v="Thay Kan (Rakhine)"/>
        <s v="Wai Thar Li"/>
        <s v="Ward (1)"/>
        <s v="Kyu Taw Chaing"/>
        <s v="Na Htoe Pyin"/>
        <s v="Sin Aing"/>
        <s v="Sin Tet Maw (Host)"/>
        <s v="Sin Tet Maw Rakhine(Baw Da Li)"/>
        <s v="Thit Pok Chaung"/>
        <s v="War Lan"/>
        <s v="War Lan Kone"/>
        <s v="Yae Hnyin Chaung"/>
        <s v="Hpa Yar Pyin Thein Tan"/>
        <s v="Ah Lel Chaung"/>
        <s v="Zay Di Taung"/>
        <s v="Hpon Nyo Leik"/>
        <s v="Kin Taung"/>
        <s v="Say Taung"/>
        <s v="Aung Tha Pyay"/>
        <s v="Yae Nauk Ngar Thar"/>
        <s v="Zaw Ma Tat"/>
        <s v="Pyin Hpyu Maw"/>
        <s v="Kar Hpi Chaung"/>
        <s v="U Gar Hton"/>
        <s v="Ma La Kyun"/>
        <s v="Dway Cha"/>
        <s v="HlaKhaing"/>
        <s v="KaLarChaung"/>
        <s v="MiGyaungTet"/>
        <s v="MinPauk"/>
        <s v="Nga Khu Chaung"/>
        <s v="NgaWetSway"/>
        <s v="NgweTwinDway"/>
        <s v="OhnHnanChaung"/>
        <s v="Pyein Chaung (ngwe Twin Dway tract)"/>
        <s v="PyunTo"/>
        <s v="Sar Pyin"/>
        <s v="Tha Yet"/>
        <s v="Tha Yet Cho"/>
        <s v="ThonePetChaing"/>
        <s v="YinYeKan"/>
        <s v="Chaung New Min Gan"/>
        <s v="Kan Pyin Ywa Haung"/>
        <s v="Kan Pyin Ywar Thit"/>
        <s v="Thone Saung"/>
        <s v="Kyauk Tan Gyi"/>
        <s v="Kyauk Tan Chay"/>
        <s v="Kyar Ma Thauk"/>
        <s v="Thein Tan"/>
        <s v="Kyan Taw"/>
        <s v="Say Tha Mar Gyi village"/>
        <s v="Baw Du Pha Village"/>
        <s v="Zaw Pu Gyar"/>
        <s v="Done Pyin (North)"/>
        <s v="Done Pyin (South)"/>
        <s v="Maung Ni Pyin"/>
        <s v="Pyar Lay Chaung Ywar Haung"/>
        <s v="Thin Pone Tan"/>
        <s v="Yae Chan Pyin"/>
        <s v="Ohn Ye Paw"/>
        <s v="Kyet Taw Pyin"/>
        <s v="Kha Tin Paik"/>
        <s v="Pyin Shey Ku lar"/>
        <s v="Ywar Thar Yar"/>
        <s v="Ohn Taw Gyi"/>
        <s v="Bu May Ohn Daw Chay"/>
        <s v="Dar Paing Ywar Haung"/>
        <s v="Dar Paing Ywar Thit"/>
        <s v="Sa Ma Nya Village"/>
        <s v="San Htoe Tan"/>
        <s v="Koe Saung (1) village"/>
        <s v="Hla May Shwe"/>
        <s v="Thet Kay Pyin"/>
        <s v="Shwe Zin Khin (Ku Lar)"/>
        <s v="Kyan Taik"/>
        <s v="Sat Yon Maw (Rakhine)"/>
        <s v="Ann Thar"/>
        <s v="Naw Naw(Rakhine)"/>
        <s v="Naw Naw(Ku Lar)"/>
        <s v="Ah Pyin Done Chaung"/>
        <s v="Thin Ga Zar"/>
        <s v="Than Shin Ywar Thit"/>
        <s v="Tan Seik"/>
        <s v="Sat Kyar"/>
        <s v="Let Taw Ri"/>
        <s v="Har Ra Paing"/>
        <s v="Kan Hpay"/>
        <s v="Thin Khaung Maw"/>
        <s v="Beik Taung"/>
        <s v="Sa Par Htar"/>
        <s v="Aung Taing"/>
        <s v="Taw Tan"/>
        <s v="Sin Seik"/>
        <s v="Ta Khun Taing"/>
        <s v="Done Thar"/>
        <s v="War Taung"/>
        <s v="Athay Kar La"/>
        <s v="Myin Kan Seik"/>
        <s v="Chaik Taung"/>
        <s v="Thar Dar"/>
        <s v="Shwe Zin Khin (Rakhine)"/>
        <s v="Seik Ta Ra"/>
        <s v="Gwa Sone Chin"/>
        <s v="Taung Poke Kay"/>
        <s v="Shwe Zin Yaw"/>
        <s v="Pale Taung"/>
        <s v="Sat Roe Kya 1"/>
        <s v="Sat Roe Kya 2"/>
        <s v="Say Tha Mar Nge"/>
        <s v="Set Yone Su 1"/>
        <s v="Set Yone Su 3 (Mingan)"/>
        <s v="Thae Chaung(Rakhine)"/>
        <s v="Thea Chaung Ku Lar"/>
        <s v="Thea Chaung Let Tha Mar Kone"/>
        <s v="Thin Ga Net"/>
        <s v="Thet Kay Pyin Ywar Ma"/>
        <s v="Kan Thar Htwat Wa"/>
        <s v="Ah Nauk Ye Ku Lar"/>
        <s v="Yar Taik"/>
        <s v="Ah Htet Gar Pu"/>
        <s v="In Bar Yi"/>
        <s v="Kar Di Ha Yar"/>
        <s v="Kar Di (Middle)"/>
        <s v="Pyar"/>
        <s v="Yun Nyar"/>
        <s v="Ngar Saung Bet"/>
        <s v="San Thar Pyin"/>
        <s v="Sabei Hla"/>
        <s v="Pon Nar"/>
        <s v="Ah Pauk Wa"/>
        <s v="Goke Pi Htaunt"/>
        <s v="Khaung Htoke"/>
        <s v="Let Saung Kauk"/>
        <s v="Shwe Hlaing"/>
        <s v="Kyet Yoe Pyin (Ywa Ma)"/>
        <s v="Ta Man Thar (Thar Zay)_(Myo)"/>
        <s v="Thar Yar Kone (Rakhine)"/>
        <s v="Thin Baw Hla (Rakhine) (Thar Yar Gone)"/>
        <s v="Tha Dar"/>
        <s v="Ah Nauk Pyin"/>
        <s v="Nyaung Pin Gyi (Ku Lar)"/>
        <s v="Bar Ri Zar"/>
        <s v="Chan Pyin"/>
        <s v="Done Thein"/>
        <s v="Inn Hpauk"/>
        <s v="Ka Doe Seik"/>
        <s v="Kan Thar Yar"/>
        <s v="Kyar Nyo Pyin (Muslim)"/>
        <s v="Kyauk Hlay Kar"/>
        <s v="Nan Yah Gone Ahtet"/>
        <s v="Ngwe Taung"/>
        <s v="Nwar Yone Taung"/>
        <s v="Sa Bai Pin Yin"/>
        <s v="San Go Taung"/>
        <s v="Shwe Baho+Sein P M"/>
        <s v="Tat U Chaung (West)"/>
        <s v="Teik Tu Pauk"/>
        <s v="Thar Zay Kone (Thar Zi Kone)"/>
        <s v="Thein Tan (Ku Lar)"/>
        <s v="Thein Tan (Rakhine)"/>
        <s v="Ywa Haung"/>
        <s v="Ywa Thit"/>
        <s v="Zay Di Taung (Rakhine)"/>
        <s v="Thone Gwa"/>
        <s v="Taung Htaung Hayar_Wa Lar Kan (Ku Lar)"/>
        <s v="Pi Htu_Wa Lar Kan"/>
        <s v="Taung Htaung Ha Yar"/>
        <s v="Taung Htaung"/>
        <s v="Pyaing Chaung"/>
        <s v="Pin Zaing"/>
        <s v="Kyar Nyo Inn"/>
        <s v="Tha Yet Oke Ywar Haung"/>
        <s v="Tha Yet Oke Ywar Thit"/>
        <s v="Shauk Chaung"/>
        <s v="Palae' Kaine"/>
        <s v="Ngar Yauk Kaing"/>
        <s v="Kyauk Se"/>
        <s v="Hla Nyo Kan"/>
        <s v="Gar Pu (Lower)"/>
        <s v="Pyaung Seik"/>
        <s v="Oke Taung Pyin"/>
        <s v="Nga Ta Paung"/>
        <s v="Nay Pu Khan"/>
        <s v="Min Thar Seik"/>
        <s v="Doke Kan Chaung"/>
        <s v="Min Te"/>
        <s v="Myar Lee Kan"/>
        <s v="Tha Zin"/>
        <s v="Taw Pan Zin"/>
        <s v="U Sun Taung"/>
        <s v="Yin Dar"/>
        <s v="Oak Ta Ma"/>
        <s v="Chaung Du"/>
        <s v="Ah Lel Kyun"/>
        <s v="Chaung Hpyar"/>
        <s v="Nar Yi Kan"/>
        <s v="Ta Yar Thee Su Ward"/>
        <s v="Ah Nauk San Pya Ward"/>
        <s v="Aung Min Ga Lar Ward"/>
        <s v="Shwe Pyi Thar"/>
        <s v="Chi Laing Hpin"/>
        <s v="Min Gan 1"/>
        <s v="Par Taw"/>
        <s v="Nan Kya (Nan Kyar)"/>
        <s v="Kyauk Kyat"/>
        <s v="Taung U"/>
        <s v="Hteik Wa Pyin"/>
        <s v="Bu Ywet Ma Nyoe"/>
        <s v="Kan Sauk"/>
        <s v="Ah Nauk"/>
        <s v="Ah Shey"/>
        <s v="Ywar Gyi (Middle)"/>
        <s v="Aung Thar Yar (NaTaLa)"/>
        <s v="Aung Zay Ya (Su See)"/>
        <s v="Kyee Kan Pyin (South)"/>
        <s v="Kan Thar Yar(Upper)"/>
        <s v="Kan Thar Yar(Lower)"/>
        <s v="Kine Gyi (Myo)"/>
        <s v="Aung Mingalar (NaTaLa)"/>
        <s v="Pae Youne (NaTaLa)"/>
        <s v="Min Gyi"/>
        <s v="Har Bi (West)"/>
        <s v="Zay Kone Tan"/>
        <s v="Gan Gaw Myaing ( Na Ta La )"/>
        <s v="Hpa Yar Pyin"/>
        <s v="Aung Pa"/>
        <s v="Da Pyu Chaung"/>
        <s v="Inn Gyin Myaing (NaTaLa)"/>
        <s v="Tat Min Chaung (Muslim)"/>
        <s v="Tat Min Chaung (Daing Net/Rakhine)"/>
        <s v="Gu Dar Pyin"/>
        <s v="Laung Chaung"/>
        <s v="Nga Kyin Tauk"/>
        <s v="Tha Peik Taung (Rakhine)"/>
        <s v="Nga Yant Chaung"/>
        <s v="Ywet Nyo Taung"/>
        <s v="Dar Paing Sa Yar"/>
        <s v="Mee Kyaung Khaung Swea"/>
        <s v="Kha Maung Seik"/>
        <s v="Wet Kyein"/>
        <s v="Ah Lel Than Kyaw"/>
        <s v="Ah Lar Than"/>
        <s v="Aung Daing"/>
        <s v="Set Oe"/>
        <s v="Maw Thi Nyar"/>
        <s v="Tin Bi"/>
        <s v="Daung Puauk Kay"/>
        <s v="Nga/ Pun Ywar Shey"/>
        <s v="Nga/Pun Ywar Gyi"/>
        <s v="Pa Lin Pyin (Rakhine, Main)"/>
        <s v="Pa Lin Pyin (Muslim)"/>
        <s v="JI Guan #1 Village"/>
        <s v="Longdong Yicun"/>
        <s v="#5 Village"/>
        <s v="Long Kong Village"/>
        <s v="Long Man Village"/>
        <s v="Licong Village"/>
        <s v="Yong Lai Village"/>
        <s v="Kuankong village"/>
        <s v="Nanpa Shiwu "/>
        <s v=" Nanpa Niwa "/>
        <s v="Yongshang Niwa village "/>
        <s v="Lare Yongbula Village"/>
        <s v="Gongcong No.2"/>
        <s v="Gongcong No.3"/>
        <s v="Yongben"/>
        <s v="Yongyue"/>
        <s v="Yongran"/>
        <s v="Yongkao"/>
        <s v="Shandong Sancun"/>
        <s v="Shandong Sicun"/>
        <s v="Bagedi Qicun"/>
        <s v="Bagedi Bacun"/>
        <s v="Bagedi Ercun"/>
        <s v="Bagedi Yicun"/>
        <s v="Daxisuo Yicun"/>
        <s v="Daxisuo Ercun"/>
        <s v="Laojie"/>
        <s v="Guanyang"/>
        <s v="Yongbang"/>
        <s v="Yang Lan"/>
        <s v="Wan Ru Gan"/>
        <s v="Ta Ban Long"/>
        <s v="Wan Nuo Da"/>
        <s v="Wan Jing"/>
        <s v="Ake Man Yang"/>
        <s v="Wan Gu"/>
        <s v="Wan Gong"/>
        <s v="Ga Lan"/>
        <s v="Nuo Mei"/>
        <s v="Ta Ban Dang"/>
        <s v="Ta Ban Ga"/>
        <s v="Ta Long"/>
        <s v="Nuo Bing"/>
        <s v="Nuo Ka"/>
        <s v="Meng La"/>
        <s v="Lei Long"/>
        <s v="Pu Du"/>
        <s v="Nan Me Man"/>
        <s v="Nan Ken"/>
        <s v="Bo Hei Xinzhai"/>
        <s v="Man San"/>
        <s v="Nan Duo Man"/>
        <s v="Bo Hei Laozhai"/>
        <s v="Yao Sa Na"/>
        <s v="Nan Bi"/>
        <s v="Qiu Shui"/>
        <s v="Shou Gong"/>
        <s v="Shui Jin Tu"/>
        <s v="Dong Ma Ga"/>
        <s v="Shuang Pa"/>
        <s v="Pa Ha (Lisu)"/>
        <s v="Pa Jiu"/>
        <s v="Nan Ba Qi"/>
        <s v="Ban Mo"/>
        <s v="Da Jiu Zhai"/>
        <s v="Da Mian Si"/>
        <s v="Ma Mu Shu"/>
        <s v="Huang Tian"/>
        <s v="Niu Chang"/>
        <s v="Yang Kuang"/>
        <s v="Xia Man Le"/>
        <s v="Chang Liu Shui"/>
        <s v="Xiao Ming Shan"/>
        <s v="Ci He village"/>
        <s v="Lian Bang village"/>
        <s v="Lian He village"/>
        <s v="New Man Jiu village"/>
        <s v="Tin Htein Kan Monastery"/>
        <s v="Pi Pin Yin Monastery"/>
        <s v="Taung Myint"/>
        <s v="Ywar Thit Kay Monastery"/>
        <s v="Wet Hla Middle School"/>
        <s v="Aung Tat Ward (Dein Kyi Monastery)"/>
        <s v="Na Kan (weat)"/>
        <s v="Pya Hla "/>
        <s v="Pu Zun Hpe"/>
        <s v="Ku Lar Chaung"/>
        <s v="Koe Na Win"/>
        <s v="Aik Chan School " u="1"/>
        <s v="Peng Cai School" u="1"/>
        <s v="Bang Ma Pai" u="1"/>
        <s v="Mong Hong" u="1"/>
        <s v="Ho Pin Kyaing" u="1"/>
        <s v="Yongben/Longdong Sicun" u="1"/>
        <s v="Kaung San" u="1"/>
        <s v="Jing Yan" u="1"/>
        <s v="Nan Ma Kaw" u="1"/>
        <s v="Longdong Ercun" u="1"/>
        <s v="Wan Gang Long" u="1"/>
        <s v="Wan Hui" u="1"/>
        <s v="Mone Gon" u="1"/>
        <s v="Bo He" u="1"/>
        <s v="Nan Mong" u="1"/>
        <s v="Suo Yi" u="1"/>
        <s v="Pa Lin" u="1"/>
        <s v="Yin Pan Zhong Mian You Hao School" u="1"/>
        <s v="Wan Nan" u="1"/>
        <s v="An Ka" u="1"/>
        <s v="Longdong Sancun" u="1"/>
        <s v="Shui Wa" u="1"/>
        <s v="Nao Ou" u="1"/>
        <s v="Xi Cun Ba" u="1"/>
        <s v="Ban Lot" u="1"/>
        <s v="Ban Mon" u="1"/>
        <s v="Xitong Lengkang " u="1"/>
        <s v="Shi Ma Shan" u="1"/>
        <s v="Meng Suo" u="1"/>
        <s v="Ba Lie" u="1"/>
      </sharedItems>
    </cacheField>
    <cacheField name="Total HH" numFmtId="0">
      <sharedItems containsString="0" containsBlank="1" containsNumber="1" minValue="8" maxValue="3534.4"/>
    </cacheField>
    <cacheField name="Total PoP " numFmtId="0">
      <sharedItems containsSemiMixedTypes="0" containsString="0" containsNumber="1" containsInteger="1" minValue="39" maxValue="86502"/>
    </cacheField>
    <cacheField name="Project start date" numFmtId="0">
      <sharedItems containsDate="1" containsBlank="1" containsMixedTypes="1" minDate="2017-01-01T00:00:00" maxDate="2020-10-31T00:00:00"/>
    </cacheField>
    <cacheField name="Project end date" numFmtId="165">
      <sharedItems containsDate="1" containsBlank="1" containsMixedTypes="1" minDate="2019-05-31T00:00:00" maxDate="2021-12-22T00:00:00"/>
    </cacheField>
    <cacheField name="#of students in school" numFmtId="164">
      <sharedItems containsString="0" containsBlank="1" containsNumber="1" containsInteger="1" minValue="0" maxValue="86502"/>
    </cacheField>
    <cacheField name="# Work days (approx) lost in this site due to access restrictions" numFmtId="164">
      <sharedItems containsBlank="1" containsMixedTypes="1" containsNumber="1" containsInteger="1" minValue="0" maxValue="150"/>
    </cacheField>
    <cacheField name="#_Functioning_protected_hand_dug_well/open_well" numFmtId="164">
      <sharedItems containsString="0" containsBlank="1" containsNumber="1" containsInteger="1" minValue="0" maxValue="30"/>
    </cacheField>
    <cacheField name="#_Functioning_Tube_wells/boreholes/hand_pumps_including_community's_own_hand_pumps" numFmtId="164">
      <sharedItems containsString="0" containsBlank="1" containsNumber="1" containsInteger="1" minValue="0" maxValue="250"/>
    </cacheField>
    <cacheField name="#_Existing_protected/fenced_ponds" numFmtId="164">
      <sharedItems containsString="0" containsBlank="1" containsNumber="1" containsInteger="1" minValue="0" maxValue="9"/>
    </cacheField>
    <cacheField name="#_of_total_(Liters)_stored_in_Constructed/Existing_water_storage_tank_with_gravity_fed_reticulation_system" numFmtId="164">
      <sharedItems containsString="0" containsBlank="1" containsNumber="1" containsInteger="1" minValue="1000" maxValue="1000"/>
    </cacheField>
    <cacheField name="#_of_people_accessing_to_other_types_of_un-improved_water_sources_(river,_spring)" numFmtId="164">
      <sharedItems containsString="0" containsBlank="1" containsNumber="1" containsInteger="1" minValue="0" maxValue="3946"/>
    </cacheField>
    <cacheField name="#_Functioning_water_points_at_school" numFmtId="164">
      <sharedItems containsString="0" containsBlank="1" containsNumber="1" containsInteger="1" minValue="0" maxValue="3"/>
    </cacheField>
    <cacheField name="WATER_Comments" numFmtId="49">
      <sharedItems containsNonDate="0" containsString="0" containsBlank="1"/>
    </cacheField>
    <cacheField name="#_of_sanitary_fly-proof_HH_latrines" numFmtId="164">
      <sharedItems containsString="0" containsBlank="1" containsNumber="1" containsInteger="1" minValue="0" maxValue="340"/>
    </cacheField>
    <cacheField name="Availability_of_drainage_in_school_compound_(Yes_or_No)" numFmtId="164">
      <sharedItems containsBlank="1" count="7">
        <s v="NA"/>
        <s v="Yes"/>
        <s v="No"/>
        <m/>
        <s v=" NA "/>
        <s v=" Yes " u="1"/>
        <s v=" No " u="1"/>
      </sharedItems>
    </cacheField>
    <cacheField name="#_of_Functioning_latrines_in_school" numFmtId="164">
      <sharedItems containsString="0" containsBlank="1" containsNumber="1" containsInteger="1" minValue="0" maxValue="10"/>
    </cacheField>
    <cacheField name="#_of_PWD_at_village" numFmtId="164">
      <sharedItems containsString="0" containsBlank="1" containsNumber="1" containsInteger="1" minValue="0" maxValue="21"/>
    </cacheField>
    <cacheField name="#_of_PWD_with_adapted_sanitation_option_at_HH_level_" numFmtId="164">
      <sharedItems containsString="0" containsBlank="1" containsNumber="1" containsInteger="1" minValue="0" maxValue="21"/>
    </cacheField>
    <cacheField name="#_of_PWD_at_school" numFmtId="164">
      <sharedItems containsString="0" containsBlank="1" containsNumber="1" containsInteger="1" minValue="0" maxValue="1"/>
    </cacheField>
    <cacheField name="#_of_PWD_with_access_to_adapted_sanitation_option_at_School" numFmtId="164">
      <sharedItems containsString="0" containsBlank="1" containsNumber="1" containsInteger="1" minValue="0" maxValue="0"/>
    </cacheField>
    <cacheField name="SANITATION_Comment" numFmtId="49">
      <sharedItems containsNonDate="0" containsString="0" containsBlank="1"/>
    </cacheField>
    <cacheField name="#_of_Men_who_received_appropirate/community_tailored_hygiene_messages" numFmtId="164">
      <sharedItems containsString="0" containsBlank="1" containsNumber="1" containsInteger="1" minValue="0" maxValue="437"/>
    </cacheField>
    <cacheField name="#_of_Women_who_received_appropirate/community_tailored_hygiene_messages" numFmtId="164">
      <sharedItems containsString="0" containsBlank="1" containsNumber="1" containsInteger="1" minValue="0" maxValue="784"/>
    </cacheField>
    <cacheField name="#_of_Boys_who_received_appropirate/community_tailored_hygiene_messages" numFmtId="164">
      <sharedItems containsString="0" containsBlank="1" containsNumber="1" containsInteger="1" minValue="0" maxValue="659"/>
    </cacheField>
    <cacheField name="#_of_Girls_who_received_appropirate/community_tailored_hygiene_messages" numFmtId="164">
      <sharedItems containsString="0" containsBlank="1" containsNumber="1" containsInteger="1" minValue="0" maxValue="600"/>
    </cacheField>
    <cacheField name="#_of_students_(boys)_who_received_appropirate_hygiene_messages" numFmtId="164">
      <sharedItems containsString="0" containsBlank="1" containsNumber="1" containsInteger="1" minValue="0" maxValue="616"/>
    </cacheField>
    <cacheField name="#_of_students_(girls)_who_received_appropirate_hygiene_messages" numFmtId="164">
      <sharedItems containsString="0" containsBlank="1" containsNumber="1" containsInteger="1" minValue="0" maxValue="740"/>
    </cacheField>
    <cacheField name="#_of_functional_handwashing_facilities_at_HH_level" numFmtId="164">
      <sharedItems containsBlank="1" containsMixedTypes="1" containsNumber="1" containsInteger="1" minValue="0" maxValue="65"/>
    </cacheField>
    <cacheField name="#_of_functional_handwashing_facilities_at_school" numFmtId="164">
      <sharedItems containsBlank="1" containsMixedTypes="1" containsNumber="1" containsInteger="1" minValue="0" maxValue="762"/>
    </cacheField>
    <cacheField name="#_of_affected_households_receiving_a_sufficient_quantity_of_soap" numFmtId="164">
      <sharedItems containsString="0" containsBlank="1" containsNumber="1" minValue="15" maxValue="3534"/>
    </cacheField>
    <cacheField name="#_of_affected_women_and_girls_receiving_a_sufficient_quantity_of_sanitary_pads" numFmtId="164">
      <sharedItems containsString="0" containsBlank="1" containsNumber="1" containsInteger="1" minValue="80" maxValue="1178"/>
    </cacheField>
    <cacheField name="HYGIENE_Comments" numFmtId="49">
      <sharedItems containsNonDate="0" containsString="0" containsBlank="1"/>
    </cacheField>
    <cacheField name="%_of_affected_people_surveyed_who_feel_informed_about_the_WASH_services_available_to_them" numFmtId="9">
      <sharedItems containsString="0" containsBlank="1" containsNumber="1" minValue="0" maxValue="1"/>
    </cacheField>
    <cacheField name="%_of_people_surveryed_who_know_how_to_and_feel_comfortable_to_make_suggestions_or_complaints" numFmtId="9">
      <sharedItems containsString="0" containsBlank="1" containsNumber="1" minValue="0" maxValue="70"/>
    </cacheField>
    <cacheField name="%Equitable and continuous access to sufficient quantity of safe drinking water" numFmtId="9">
      <sharedItems containsSemiMixedTypes="0" containsString="0" containsNumber="1" minValue="0" maxValue="1"/>
    </cacheField>
    <cacheField name="# people with equitable and continuous access to sufficient quantity of safe drinking water" numFmtId="1">
      <sharedItems containsSemiMixedTypes="0" containsString="0" containsNumber="1" minValue="0" maxValue="5579"/>
    </cacheField>
    <cacheField name="% Access to unimproved water points" numFmtId="9">
      <sharedItems containsSemiMixedTypes="0" containsString="0" containsNumber="1" minValue="0" maxValue="1"/>
    </cacheField>
    <cacheField name="#People access to unimproved water sources" numFmtId="1">
      <sharedItems containsSemiMixedTypes="0" containsString="0" containsNumber="1" containsInteger="1" minValue="0" maxValue="3946"/>
    </cacheField>
    <cacheField name="% Equitable and continuous access to sufficient quantity of domestic water" numFmtId="9">
      <sharedItems containsSemiMixedTypes="0" containsString="0" containsNumber="1" minValue="0" maxValue="1"/>
    </cacheField>
    <cacheField name="HRP1" numFmtId="1">
      <sharedItems containsSemiMixedTypes="0" containsString="0" containsNumber="1" minValue="0" maxValue="5579"/>
    </cacheField>
    <cacheField name="#Water points coverage" numFmtId="1">
      <sharedItems containsSemiMixedTypes="0" containsString="0" containsNumber="1" minValue="0" maxValue="22.315999999999999"/>
    </cacheField>
    <cacheField name="%equitable and continuous access to sufficient quantity of safe drinking and domestic water's GAP" numFmtId="9">
      <sharedItems containsSemiMixedTypes="0" containsString="0" containsNumber="1" minValue="0" maxValue="1"/>
    </cacheField>
    <cacheField name="# people needs equitable and continuous access to sufficient quantity of safe drinking and domestic water GAP" numFmtId="1">
      <sharedItems containsSemiMixedTypes="0" containsString="0" containsNumber="1" minValue="0" maxValue="85752"/>
    </cacheField>
    <cacheField name="#Potential required new water points" numFmtId="1">
      <sharedItems containsSemiMixedTypes="0" containsString="0" containsNumber="1" minValue="0" maxValue="343"/>
    </cacheField>
    <cacheField name="Total required water points" numFmtId="1">
      <sharedItems containsSemiMixedTypes="0" containsString="0" containsNumber="1" containsInteger="1" minValue="1" maxValue="346"/>
    </cacheField>
    <cacheField name="% people access to functioning Latrine" numFmtId="9">
      <sharedItems containsSemiMixedTypes="0" containsString="0" containsNumber="1" minValue="0" maxValue="1"/>
    </cacheField>
    <cacheField name="HRP2" numFmtId="1">
      <sharedItems containsSemiMixedTypes="0" containsString="0" containsNumber="1" minValue="0" maxValue="2040"/>
    </cacheField>
    <cacheField name="# students access to functioning school latrines" numFmtId="1">
      <sharedItems containsSemiMixedTypes="0" containsString="0" containsNumber="1" containsInteger="1" minValue="0" maxValue="500"/>
    </cacheField>
    <cacheField name="Total required Latrines" numFmtId="1">
      <sharedItems containsSemiMixedTypes="0" containsString="0" containsNumber="1" containsInteger="1" minValue="7" maxValue="14417"/>
    </cacheField>
    <cacheField name="# potential required new latrines" numFmtId="1">
      <sharedItems containsSemiMixedTypes="0" containsString="0" containsNumber="1" containsInteger="1" minValue="0" maxValue="14417"/>
    </cacheField>
    <cacheField name="% of Latrine Gap" numFmtId="9">
      <sharedItems containsSemiMixedTypes="0" containsString="0" containsNumber="1" minValue="0" maxValue="1"/>
    </cacheField>
    <cacheField name="# people reached by regular dedicated hygiene promotion" numFmtId="1">
      <sharedItems containsSemiMixedTypes="0" containsString="0" containsNumber="1" containsInteger="1" minValue="0" maxValue="1635"/>
    </cacheField>
    <cacheField name="# people access to functional handwashing facilities" numFmtId="1">
      <sharedItems containsMixedTypes="1" containsNumber="1" containsInteger="1" minValue="0" maxValue="323"/>
    </cacheField>
    <cacheField name="HRP3" numFmtId="1">
      <sharedItems containsSemiMixedTypes="0" containsString="0" containsNumber="1" containsInteger="1" minValue="0" maxValue="17670"/>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 People with access to soap" numFmtId="1">
      <sharedItems containsSemiMixedTypes="0" containsString="0" containsNumber="1" containsInteger="1" minValue="0" maxValue="17670"/>
    </cacheField>
    <cacheField name="# People with access to Sanity Pads" numFmtId="1">
      <sharedItems containsSemiMixedTypes="0" containsString="0" containsNumber="1" containsInteger="1" minValue="0" maxValue="1178"/>
    </cacheField>
    <cacheField name="# People received regular supply of hygiene items" numFmtId="164">
      <sharedItems containsSemiMixedTypes="0" containsString="0" containsNumber="1" containsInteger="1" minValue="0" maxValue="17670"/>
    </cacheField>
    <cacheField name="Village with School" numFmtId="1">
      <sharedItems count="2">
        <s v="No"/>
        <s v="Yes"/>
      </sharedItems>
    </cacheField>
    <cacheField name="Location Type 1" numFmtId="0">
      <sharedItems/>
    </cacheField>
    <cacheField name="Type of accommodation" numFmtId="0">
      <sharedItems containsMixedTypes="1" containsNumber="1" containsInteger="1" minValue="0" maxValue="0" count="6">
        <s v="Village"/>
        <s v="Relocated"/>
        <s v="Returned"/>
        <s v="Monastery"/>
        <s v="School"/>
        <n v="0" u="1"/>
      </sharedItems>
    </cacheField>
    <cacheField name="Ethnic or GCA/NGCA" numFmtId="0">
      <sharedItems containsMixedTypes="1" containsNumber="1" containsInteger="1" minValue="0" maxValue="0"/>
    </cacheField>
    <cacheField name="Lat" numFmtId="0">
      <sharedItems containsSemiMixedTypes="0" containsString="0" containsNumber="1" minValue="0" maxValue="93.009900000000002"/>
    </cacheField>
    <cacheField name="Long" numFmtId="0">
      <sharedItems containsSemiMixedTypes="0" containsString="0" containsNumber="1" minValue="0" maxValue="93.565246579999993"/>
    </cacheField>
    <cacheField name="Pcode" numFmtId="0">
      <sharedItems containsMixedTypes="1" containsNumber="1" containsInteger="1" minValue="0" maxValue="220977"/>
    </cacheField>
    <cacheField name="Covered" numFmtId="0">
      <sharedItems containsBlank="1" count="4">
        <s v="Covered"/>
        <s v="Notcovered"/>
        <m u="1"/>
        <e v="#REF!" u="1"/>
      </sharedItems>
    </cacheField>
    <cacheField name="Remark" numFmtId="0">
      <sharedItems containsNonDate="0" containsString="0" containsBlank="1"/>
    </cacheField>
    <cacheField name="Total Latrines" numFmtId="0" formula="#NAME?+#NAME?" databaseField="0"/>
    <cacheField name="% Water source Treated" numFmtId="0" formula="#NAME?/#NAME?" databaseField="0"/>
    <cacheField name="% Hygiene Gap" numFmtId="0" formula=" 1-'% Hygiene Coverage'" databaseField="0"/>
    <cacheField name="% Hygiene Coverage" numFmtId="0" formula="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9">
  <r>
    <x v="0"/>
    <x v="0"/>
    <x v="0"/>
    <s v="BMZ"/>
    <x v="0"/>
    <x v="0"/>
    <x v="0"/>
    <x v="0"/>
    <n v="217"/>
    <n v="663"/>
    <d v="2018-09-16T00:00:00"/>
    <d v="2019-12-31T00:00:00"/>
    <m/>
    <m/>
    <m/>
    <m/>
    <m/>
    <m/>
    <m/>
    <m/>
    <m/>
    <m/>
    <x v="0"/>
    <m/>
    <m/>
    <m/>
    <m/>
    <m/>
    <m/>
    <m/>
    <m/>
    <m/>
    <m/>
    <m/>
    <m/>
    <m/>
    <m/>
    <m/>
    <m/>
    <m/>
    <m/>
    <m/>
    <n v="0"/>
    <n v="0"/>
    <n v="0"/>
    <n v="0"/>
    <n v="0"/>
    <n v="0"/>
    <n v="0"/>
    <n v="1"/>
    <n v="663"/>
    <n v="3"/>
    <n v="3"/>
    <n v="0"/>
    <n v="0"/>
    <n v="0"/>
    <n v="111"/>
    <n v="111"/>
    <n v="1"/>
    <n v="0"/>
    <n v="0"/>
    <n v="0"/>
    <n v="0"/>
    <n v="1"/>
    <n v="0"/>
    <n v="0"/>
    <n v="0"/>
    <n v="0"/>
    <x v="0"/>
    <s v="Village"/>
    <x v="0"/>
    <n v="0"/>
    <n v="20.072999954223601"/>
    <n v="92.924957275390597"/>
    <n v="197561"/>
    <x v="0"/>
    <m/>
  </r>
  <r>
    <x v="0"/>
    <x v="0"/>
    <x v="0"/>
    <s v="BMZ"/>
    <x v="0"/>
    <x v="0"/>
    <x v="0"/>
    <x v="1"/>
    <n v="90"/>
    <n v="393"/>
    <d v="2018-09-16T00:00:00"/>
    <d v="2019-12-31T00:00:00"/>
    <m/>
    <m/>
    <m/>
    <m/>
    <m/>
    <m/>
    <m/>
    <m/>
    <m/>
    <m/>
    <x v="0"/>
    <m/>
    <m/>
    <m/>
    <m/>
    <m/>
    <m/>
    <m/>
    <m/>
    <m/>
    <m/>
    <m/>
    <m/>
    <m/>
    <m/>
    <m/>
    <m/>
    <m/>
    <m/>
    <m/>
    <n v="0"/>
    <n v="0"/>
    <n v="0"/>
    <n v="0"/>
    <n v="0"/>
    <n v="0"/>
    <n v="0"/>
    <n v="1"/>
    <n v="393"/>
    <n v="2"/>
    <n v="2"/>
    <n v="0"/>
    <n v="0"/>
    <n v="0"/>
    <n v="66"/>
    <n v="66"/>
    <n v="1"/>
    <n v="0"/>
    <n v="0"/>
    <n v="0"/>
    <n v="0"/>
    <n v="1"/>
    <n v="0"/>
    <n v="0"/>
    <n v="0"/>
    <n v="0"/>
    <x v="0"/>
    <s v="Village"/>
    <x v="0"/>
    <n v="0"/>
    <n v="19.986650466918899"/>
    <n v="92.986160278320298"/>
    <n v="197546"/>
    <x v="0"/>
    <m/>
  </r>
  <r>
    <x v="0"/>
    <x v="0"/>
    <x v="0"/>
    <s v="BMZ"/>
    <x v="0"/>
    <x v="0"/>
    <x v="0"/>
    <x v="2"/>
    <n v="53"/>
    <n v="248"/>
    <d v="2018-09-16T00:00:00"/>
    <d v="2019-12-31T00:00:00"/>
    <m/>
    <m/>
    <m/>
    <m/>
    <m/>
    <m/>
    <m/>
    <m/>
    <m/>
    <m/>
    <x v="0"/>
    <m/>
    <m/>
    <m/>
    <m/>
    <m/>
    <m/>
    <m/>
    <m/>
    <m/>
    <m/>
    <m/>
    <m/>
    <m/>
    <m/>
    <m/>
    <m/>
    <m/>
    <m/>
    <m/>
    <n v="0"/>
    <n v="0"/>
    <n v="0"/>
    <n v="0"/>
    <n v="0"/>
    <n v="0"/>
    <n v="0"/>
    <n v="1"/>
    <n v="248"/>
    <n v="1"/>
    <n v="1"/>
    <n v="0"/>
    <n v="0"/>
    <n v="0"/>
    <n v="41"/>
    <n v="41"/>
    <n v="1"/>
    <n v="0"/>
    <n v="0"/>
    <n v="0"/>
    <n v="0"/>
    <n v="1"/>
    <n v="0"/>
    <n v="0"/>
    <n v="0"/>
    <n v="0"/>
    <x v="0"/>
    <s v="Village"/>
    <x v="0"/>
    <n v="0"/>
    <n v="19.863630294799801"/>
    <n v="93.030677795410199"/>
    <n v="217985"/>
    <x v="0"/>
    <m/>
  </r>
  <r>
    <x v="0"/>
    <x v="1"/>
    <x v="1"/>
    <s v="IOM"/>
    <x v="1"/>
    <x v="1"/>
    <x v="0"/>
    <x v="3"/>
    <n v="153"/>
    <n v="838"/>
    <d v="2019-01-15T00:00:00"/>
    <d v="2019-09-15T00:00:00"/>
    <m/>
    <m/>
    <m/>
    <m/>
    <m/>
    <m/>
    <m/>
    <m/>
    <m/>
    <m/>
    <x v="0"/>
    <m/>
    <m/>
    <m/>
    <m/>
    <m/>
    <m/>
    <n v="127"/>
    <n v="26"/>
    <m/>
    <m/>
    <m/>
    <m/>
    <m/>
    <m/>
    <m/>
    <m/>
    <m/>
    <m/>
    <m/>
    <n v="0"/>
    <n v="0"/>
    <n v="0"/>
    <n v="0"/>
    <n v="0"/>
    <n v="0"/>
    <n v="0"/>
    <n v="1"/>
    <n v="838"/>
    <n v="3"/>
    <n v="3"/>
    <n v="0"/>
    <n v="0"/>
    <n v="0"/>
    <n v="140"/>
    <n v="140"/>
    <n v="1"/>
    <n v="153"/>
    <n v="0"/>
    <n v="153"/>
    <n v="0.18257756563245822"/>
    <n v="0.81742243436754181"/>
    <n v="0.18257756563245822"/>
    <n v="0"/>
    <n v="0"/>
    <n v="0"/>
    <x v="0"/>
    <s v="Village"/>
    <x v="0"/>
    <s v="Muslim"/>
    <n v="20.819919586181602"/>
    <n v="92.589729309082003"/>
    <n v="198349"/>
    <x v="0"/>
    <m/>
  </r>
  <r>
    <x v="0"/>
    <x v="1"/>
    <x v="1"/>
    <s v="IOM"/>
    <x v="1"/>
    <x v="2"/>
    <x v="0"/>
    <x v="4"/>
    <n v="275"/>
    <n v="1698"/>
    <d v="2019-01-15T00:00:00"/>
    <d v="2019-09-15T00:00:00"/>
    <m/>
    <m/>
    <m/>
    <m/>
    <m/>
    <m/>
    <m/>
    <m/>
    <m/>
    <m/>
    <x v="0"/>
    <m/>
    <m/>
    <m/>
    <m/>
    <m/>
    <m/>
    <n v="183"/>
    <n v="92"/>
    <m/>
    <m/>
    <m/>
    <m/>
    <m/>
    <m/>
    <m/>
    <m/>
    <m/>
    <m/>
    <m/>
    <n v="0"/>
    <n v="0"/>
    <n v="0"/>
    <n v="0"/>
    <n v="0"/>
    <n v="0"/>
    <n v="0"/>
    <n v="1"/>
    <n v="1698"/>
    <n v="7"/>
    <n v="7"/>
    <n v="0"/>
    <n v="0"/>
    <n v="0"/>
    <n v="283"/>
    <n v="283"/>
    <n v="1"/>
    <n v="275"/>
    <n v="0"/>
    <n v="275"/>
    <n v="0.16195524146054183"/>
    <n v="0.83804475853945815"/>
    <n v="0.16195524146054183"/>
    <n v="0"/>
    <n v="0"/>
    <n v="0"/>
    <x v="0"/>
    <s v="Village"/>
    <x v="0"/>
    <s v="Muslim"/>
    <n v="0"/>
    <n v="0"/>
    <n v="197968"/>
    <x v="0"/>
    <m/>
  </r>
  <r>
    <x v="0"/>
    <x v="1"/>
    <x v="1"/>
    <s v="IOM"/>
    <x v="1"/>
    <x v="2"/>
    <x v="0"/>
    <x v="5"/>
    <n v="119"/>
    <n v="428"/>
    <d v="2019-01-15T00:00:00"/>
    <d v="2019-09-15T00:00:00"/>
    <m/>
    <m/>
    <m/>
    <m/>
    <m/>
    <m/>
    <m/>
    <m/>
    <m/>
    <m/>
    <x v="0"/>
    <m/>
    <m/>
    <m/>
    <m/>
    <m/>
    <m/>
    <n v="95"/>
    <n v="18"/>
    <m/>
    <m/>
    <m/>
    <m/>
    <m/>
    <m/>
    <m/>
    <m/>
    <m/>
    <m/>
    <m/>
    <n v="0"/>
    <n v="0"/>
    <n v="0"/>
    <n v="0"/>
    <n v="0"/>
    <n v="0"/>
    <n v="0"/>
    <n v="1"/>
    <n v="428"/>
    <n v="2"/>
    <n v="2"/>
    <n v="0"/>
    <n v="0"/>
    <n v="0"/>
    <n v="71"/>
    <n v="71"/>
    <n v="1"/>
    <n v="113"/>
    <n v="0"/>
    <n v="113"/>
    <n v="0.26401869158878505"/>
    <n v="0.73598130841121501"/>
    <n v="0.26401869158878505"/>
    <n v="0"/>
    <n v="0"/>
    <n v="0"/>
    <x v="0"/>
    <s v="Village"/>
    <x v="0"/>
    <s v="Rakhine"/>
    <n v="0"/>
    <n v="0"/>
    <n v="220977"/>
    <x v="0"/>
    <m/>
  </r>
  <r>
    <x v="0"/>
    <x v="1"/>
    <x v="1"/>
    <s v="IOM"/>
    <x v="1"/>
    <x v="2"/>
    <x v="0"/>
    <x v="6"/>
    <n v="60"/>
    <n v="314"/>
    <d v="2019-01-15T00:00:00"/>
    <d v="2019-09-15T00:00:00"/>
    <m/>
    <m/>
    <m/>
    <m/>
    <m/>
    <m/>
    <m/>
    <m/>
    <m/>
    <m/>
    <x v="0"/>
    <m/>
    <m/>
    <m/>
    <m/>
    <m/>
    <m/>
    <n v="46"/>
    <n v="14"/>
    <m/>
    <m/>
    <m/>
    <m/>
    <m/>
    <m/>
    <m/>
    <m/>
    <m/>
    <m/>
    <m/>
    <n v="0"/>
    <n v="0"/>
    <n v="0"/>
    <n v="0"/>
    <n v="0"/>
    <n v="0"/>
    <n v="0"/>
    <n v="1"/>
    <n v="314"/>
    <n v="1"/>
    <n v="1"/>
    <n v="0"/>
    <n v="0"/>
    <n v="0"/>
    <n v="52"/>
    <n v="52"/>
    <n v="1"/>
    <n v="60"/>
    <n v="0"/>
    <n v="60"/>
    <n v="0.19108280254777071"/>
    <n v="0.80891719745222934"/>
    <n v="0.19108280254777071"/>
    <n v="0"/>
    <n v="0"/>
    <n v="0"/>
    <x v="0"/>
    <s v="Village"/>
    <x v="0"/>
    <s v="Rakhine"/>
    <n v="20.646560668945298"/>
    <n v="92.976043701171903"/>
    <n v="196937"/>
    <x v="0"/>
    <m/>
  </r>
  <r>
    <x v="0"/>
    <x v="1"/>
    <x v="1"/>
    <s v="IOM"/>
    <x v="1"/>
    <x v="1"/>
    <x v="0"/>
    <x v="7"/>
    <n v="95"/>
    <n v="570"/>
    <d v="2019-01-15T00:00:00"/>
    <d v="2019-09-15T00:00:00"/>
    <m/>
    <m/>
    <m/>
    <m/>
    <m/>
    <m/>
    <m/>
    <m/>
    <m/>
    <m/>
    <x v="0"/>
    <m/>
    <m/>
    <m/>
    <m/>
    <m/>
    <m/>
    <n v="67"/>
    <n v="28"/>
    <m/>
    <m/>
    <m/>
    <m/>
    <m/>
    <m/>
    <m/>
    <m/>
    <m/>
    <m/>
    <m/>
    <n v="0"/>
    <n v="0"/>
    <n v="0"/>
    <n v="0"/>
    <n v="0"/>
    <n v="0"/>
    <n v="0"/>
    <n v="1"/>
    <n v="570"/>
    <n v="2"/>
    <n v="2"/>
    <n v="0"/>
    <n v="0"/>
    <n v="0"/>
    <n v="95"/>
    <n v="95"/>
    <n v="1"/>
    <n v="95"/>
    <n v="0"/>
    <n v="95"/>
    <n v="0.16666666666666666"/>
    <n v="0.83333333333333337"/>
    <n v="0.16666666666666666"/>
    <n v="0"/>
    <n v="0"/>
    <n v="0"/>
    <x v="0"/>
    <s v="Village"/>
    <x v="0"/>
    <s v="Muslim"/>
    <n v="0"/>
    <n v="0"/>
    <n v="198427"/>
    <x v="0"/>
    <m/>
  </r>
  <r>
    <x v="0"/>
    <x v="1"/>
    <x v="1"/>
    <s v="IOM"/>
    <x v="1"/>
    <x v="1"/>
    <x v="0"/>
    <x v="8"/>
    <n v="8"/>
    <n v="42"/>
    <d v="2019-01-15T00:00:00"/>
    <d v="2019-09-15T00:00:00"/>
    <m/>
    <m/>
    <m/>
    <m/>
    <m/>
    <m/>
    <m/>
    <m/>
    <m/>
    <m/>
    <x v="0"/>
    <m/>
    <m/>
    <m/>
    <m/>
    <m/>
    <m/>
    <n v="2"/>
    <n v="6"/>
    <m/>
    <m/>
    <m/>
    <m/>
    <m/>
    <m/>
    <m/>
    <m/>
    <m/>
    <m/>
    <m/>
    <n v="0"/>
    <n v="0"/>
    <n v="0"/>
    <n v="0"/>
    <n v="0"/>
    <n v="0"/>
    <n v="0"/>
    <n v="1"/>
    <n v="42"/>
    <n v="1"/>
    <n v="1"/>
    <n v="0"/>
    <n v="0"/>
    <n v="0"/>
    <n v="7"/>
    <n v="7"/>
    <n v="1"/>
    <n v="8"/>
    <n v="0"/>
    <n v="8"/>
    <n v="0.19047619047619047"/>
    <n v="0.80952380952380953"/>
    <n v="0.19047619047619047"/>
    <n v="0"/>
    <n v="0"/>
    <n v="0"/>
    <x v="0"/>
    <s v="Village"/>
    <x v="0"/>
    <s v="Rakhine"/>
    <n v="0"/>
    <n v="0"/>
    <n v="198426"/>
    <x v="0"/>
    <m/>
  </r>
  <r>
    <x v="0"/>
    <x v="1"/>
    <x v="1"/>
    <s v="IOM"/>
    <x v="1"/>
    <x v="1"/>
    <x v="0"/>
    <x v="9"/>
    <n v="96"/>
    <n v="533"/>
    <d v="2019-01-15T00:00:00"/>
    <d v="2019-09-15T00:00:00"/>
    <m/>
    <m/>
    <m/>
    <m/>
    <m/>
    <m/>
    <m/>
    <m/>
    <m/>
    <m/>
    <x v="0"/>
    <m/>
    <m/>
    <m/>
    <m/>
    <m/>
    <m/>
    <n v="79"/>
    <n v="18"/>
    <m/>
    <m/>
    <m/>
    <m/>
    <m/>
    <m/>
    <m/>
    <m/>
    <m/>
    <m/>
    <m/>
    <n v="0"/>
    <n v="0"/>
    <n v="0"/>
    <n v="0"/>
    <n v="0"/>
    <n v="0"/>
    <n v="0"/>
    <n v="1"/>
    <n v="533"/>
    <n v="2"/>
    <n v="2"/>
    <n v="0"/>
    <n v="0"/>
    <n v="0"/>
    <n v="89"/>
    <n v="89"/>
    <n v="1"/>
    <n v="97"/>
    <n v="0"/>
    <n v="97"/>
    <n v="0.18198874296435272"/>
    <n v="0.81801125703564725"/>
    <n v="0.18198874296435272"/>
    <n v="0"/>
    <n v="0"/>
    <n v="0"/>
    <x v="0"/>
    <s v="Village"/>
    <x v="0"/>
    <s v="Muslim"/>
    <n v="0"/>
    <n v="0"/>
    <n v="198435"/>
    <x v="0"/>
    <m/>
  </r>
  <r>
    <x v="0"/>
    <x v="1"/>
    <x v="1"/>
    <s v="IOM"/>
    <x v="1"/>
    <x v="1"/>
    <x v="0"/>
    <x v="10"/>
    <n v="217"/>
    <n v="1155"/>
    <d v="2019-01-15T00:00:00"/>
    <d v="2019-09-15T00:00:00"/>
    <m/>
    <m/>
    <m/>
    <m/>
    <m/>
    <m/>
    <m/>
    <m/>
    <m/>
    <m/>
    <x v="0"/>
    <m/>
    <m/>
    <m/>
    <m/>
    <m/>
    <m/>
    <n v="174"/>
    <n v="43"/>
    <m/>
    <m/>
    <m/>
    <m/>
    <m/>
    <m/>
    <m/>
    <m/>
    <m/>
    <m/>
    <m/>
    <n v="0"/>
    <n v="0"/>
    <n v="0"/>
    <n v="0"/>
    <n v="0"/>
    <n v="0"/>
    <n v="0"/>
    <n v="1"/>
    <n v="1155"/>
    <n v="5"/>
    <n v="5"/>
    <n v="0"/>
    <n v="0"/>
    <n v="0"/>
    <n v="193"/>
    <n v="193"/>
    <n v="1"/>
    <n v="217"/>
    <n v="0"/>
    <n v="217"/>
    <n v="0.18787878787878787"/>
    <n v="0.81212121212121213"/>
    <n v="0.18787878787878787"/>
    <n v="0"/>
    <n v="0"/>
    <n v="0"/>
    <x v="0"/>
    <s v="Village"/>
    <x v="0"/>
    <s v="Muslim"/>
    <n v="20.703790659999999"/>
    <n v="92.628463749999995"/>
    <n v="198431"/>
    <x v="0"/>
    <m/>
  </r>
  <r>
    <x v="0"/>
    <x v="1"/>
    <x v="1"/>
    <s v="IOM"/>
    <x v="1"/>
    <x v="1"/>
    <x v="0"/>
    <x v="11"/>
    <n v="129"/>
    <n v="664"/>
    <d v="2019-01-15T00:00:00"/>
    <d v="2019-09-15T00:00:00"/>
    <m/>
    <m/>
    <m/>
    <m/>
    <m/>
    <m/>
    <m/>
    <m/>
    <m/>
    <m/>
    <x v="0"/>
    <m/>
    <m/>
    <m/>
    <m/>
    <m/>
    <m/>
    <n v="127"/>
    <n v="33"/>
    <m/>
    <m/>
    <m/>
    <m/>
    <m/>
    <m/>
    <m/>
    <m/>
    <m/>
    <m/>
    <m/>
    <n v="0"/>
    <n v="0"/>
    <n v="0"/>
    <n v="0"/>
    <n v="0"/>
    <n v="0"/>
    <n v="0"/>
    <n v="1"/>
    <n v="664"/>
    <n v="3"/>
    <n v="3"/>
    <n v="0"/>
    <n v="0"/>
    <n v="0"/>
    <n v="111"/>
    <n v="111"/>
    <n v="1"/>
    <n v="160"/>
    <n v="0"/>
    <n v="160"/>
    <n v="0.24096385542168675"/>
    <n v="0.75903614457831325"/>
    <n v="0.24096385542168675"/>
    <n v="0"/>
    <n v="0"/>
    <n v="0"/>
    <x v="0"/>
    <s v="Village"/>
    <x v="0"/>
    <s v="Rakhine"/>
    <n v="20.703920360000001"/>
    <n v="92.631500239999994"/>
    <n v="198428"/>
    <x v="0"/>
    <m/>
  </r>
  <r>
    <x v="0"/>
    <x v="1"/>
    <x v="1"/>
    <s v="IOM"/>
    <x v="1"/>
    <x v="1"/>
    <x v="0"/>
    <x v="12"/>
    <n v="171"/>
    <n v="908"/>
    <d v="2019-01-15T00:00:00"/>
    <d v="2019-09-15T00:00:00"/>
    <m/>
    <m/>
    <m/>
    <m/>
    <m/>
    <m/>
    <m/>
    <m/>
    <m/>
    <m/>
    <x v="0"/>
    <m/>
    <m/>
    <m/>
    <m/>
    <m/>
    <m/>
    <n v="137"/>
    <n v="34"/>
    <m/>
    <m/>
    <m/>
    <m/>
    <m/>
    <m/>
    <m/>
    <m/>
    <m/>
    <m/>
    <m/>
    <n v="0"/>
    <n v="0"/>
    <n v="0"/>
    <n v="0"/>
    <n v="0"/>
    <n v="0"/>
    <n v="0"/>
    <n v="1"/>
    <n v="908"/>
    <n v="4"/>
    <n v="4"/>
    <n v="0"/>
    <n v="0"/>
    <n v="0"/>
    <n v="151"/>
    <n v="151"/>
    <n v="1"/>
    <n v="171"/>
    <n v="0"/>
    <n v="171"/>
    <n v="0.18832599118942731"/>
    <n v="0.81167400881057272"/>
    <n v="0.18832599118942731"/>
    <n v="0"/>
    <n v="0"/>
    <n v="0"/>
    <x v="0"/>
    <s v="Village"/>
    <x v="0"/>
    <s v="Muslim"/>
    <n v="0"/>
    <n v="0"/>
    <n v="198350"/>
    <x v="0"/>
    <m/>
  </r>
  <r>
    <x v="0"/>
    <x v="1"/>
    <x v="1"/>
    <s v="IOM"/>
    <x v="1"/>
    <x v="2"/>
    <x v="0"/>
    <x v="13"/>
    <n v="376"/>
    <n v="2392"/>
    <d v="2019-01-15T00:00:00"/>
    <d v="2019-09-15T00:00:00"/>
    <m/>
    <m/>
    <m/>
    <m/>
    <m/>
    <m/>
    <m/>
    <m/>
    <m/>
    <m/>
    <x v="0"/>
    <m/>
    <m/>
    <m/>
    <m/>
    <m/>
    <m/>
    <n v="250"/>
    <n v="126"/>
    <m/>
    <m/>
    <m/>
    <m/>
    <m/>
    <m/>
    <m/>
    <m/>
    <m/>
    <m/>
    <m/>
    <n v="0"/>
    <n v="0"/>
    <n v="0"/>
    <n v="0"/>
    <n v="0"/>
    <n v="0"/>
    <n v="0"/>
    <n v="1"/>
    <n v="2392"/>
    <n v="10"/>
    <n v="10"/>
    <n v="0"/>
    <n v="0"/>
    <n v="0"/>
    <n v="399"/>
    <n v="399"/>
    <n v="1"/>
    <n v="376"/>
    <n v="0"/>
    <n v="376"/>
    <n v="0.15719063545150502"/>
    <n v="0.84280936454849498"/>
    <n v="0.15719063545150502"/>
    <n v="0"/>
    <n v="0"/>
    <n v="0"/>
    <x v="0"/>
    <s v="Village"/>
    <x v="1"/>
    <s v="Rakhine"/>
    <n v="19.421102000000001"/>
    <n v="93.552452000000002"/>
    <s v="MMR012CMP036"/>
    <x v="0"/>
    <m/>
  </r>
  <r>
    <x v="0"/>
    <x v="1"/>
    <x v="1"/>
    <s v="IOM"/>
    <x v="1"/>
    <x v="2"/>
    <x v="0"/>
    <x v="14"/>
    <n v="145"/>
    <n v="702"/>
    <d v="2019-01-15T00:00:00"/>
    <d v="2019-09-15T00:00:00"/>
    <m/>
    <m/>
    <m/>
    <m/>
    <m/>
    <m/>
    <m/>
    <m/>
    <m/>
    <m/>
    <x v="0"/>
    <m/>
    <m/>
    <m/>
    <m/>
    <m/>
    <m/>
    <n v="112"/>
    <n v="33"/>
    <m/>
    <m/>
    <m/>
    <m/>
    <m/>
    <m/>
    <m/>
    <m/>
    <m/>
    <m/>
    <m/>
    <n v="0"/>
    <n v="0"/>
    <n v="0"/>
    <n v="0"/>
    <n v="0"/>
    <n v="0"/>
    <n v="0"/>
    <n v="1"/>
    <n v="702"/>
    <n v="3"/>
    <n v="3"/>
    <n v="0"/>
    <n v="0"/>
    <n v="0"/>
    <n v="117"/>
    <n v="117"/>
    <n v="1"/>
    <n v="145"/>
    <n v="0"/>
    <n v="145"/>
    <n v="0.20655270655270655"/>
    <n v="0.79344729344729348"/>
    <n v="0.20655270655270655"/>
    <n v="0"/>
    <n v="0"/>
    <n v="0"/>
    <x v="0"/>
    <s v="Village"/>
    <x v="0"/>
    <s v="Muslim"/>
    <n v="0"/>
    <n v="0"/>
    <n v="0"/>
    <x v="0"/>
    <m/>
  </r>
  <r>
    <x v="0"/>
    <x v="1"/>
    <x v="1"/>
    <s v="IOM"/>
    <x v="1"/>
    <x v="1"/>
    <x v="0"/>
    <x v="15"/>
    <n v="22"/>
    <n v="100"/>
    <d v="2019-01-15T00:00:00"/>
    <d v="2019-09-15T00:00:00"/>
    <m/>
    <m/>
    <m/>
    <m/>
    <m/>
    <m/>
    <m/>
    <m/>
    <m/>
    <m/>
    <x v="0"/>
    <m/>
    <m/>
    <m/>
    <m/>
    <m/>
    <m/>
    <n v="22"/>
    <n v="0"/>
    <m/>
    <m/>
    <m/>
    <m/>
    <m/>
    <m/>
    <m/>
    <m/>
    <m/>
    <m/>
    <m/>
    <n v="0"/>
    <n v="0"/>
    <n v="0"/>
    <n v="0"/>
    <n v="0"/>
    <n v="0"/>
    <n v="0"/>
    <n v="1"/>
    <n v="100"/>
    <n v="1"/>
    <n v="1"/>
    <n v="0"/>
    <n v="0"/>
    <n v="0"/>
    <n v="17"/>
    <n v="17"/>
    <n v="1"/>
    <n v="22"/>
    <n v="0"/>
    <n v="22"/>
    <n v="0.22"/>
    <n v="0.78"/>
    <n v="0.22"/>
    <n v="0"/>
    <n v="0"/>
    <n v="0"/>
    <x v="0"/>
    <s v="Village"/>
    <x v="0"/>
    <s v="Rakhine"/>
    <n v="20.80558014"/>
    <n v="92.549842830000003"/>
    <n v="198336"/>
    <x v="0"/>
    <m/>
  </r>
  <r>
    <x v="0"/>
    <x v="1"/>
    <x v="1"/>
    <s v="IOM"/>
    <x v="1"/>
    <x v="1"/>
    <x v="0"/>
    <x v="16"/>
    <n v="18"/>
    <n v="85"/>
    <d v="2019-01-15T00:00:00"/>
    <d v="2019-09-15T00:00:00"/>
    <m/>
    <m/>
    <m/>
    <m/>
    <m/>
    <m/>
    <m/>
    <m/>
    <m/>
    <m/>
    <x v="0"/>
    <m/>
    <m/>
    <m/>
    <m/>
    <m/>
    <m/>
    <n v="15"/>
    <n v="1"/>
    <m/>
    <m/>
    <m/>
    <m/>
    <m/>
    <m/>
    <m/>
    <m/>
    <m/>
    <m/>
    <m/>
    <n v="0"/>
    <n v="0"/>
    <n v="0"/>
    <n v="0"/>
    <n v="0"/>
    <n v="0"/>
    <n v="0"/>
    <n v="1"/>
    <n v="85"/>
    <n v="1"/>
    <n v="1"/>
    <n v="0"/>
    <n v="0"/>
    <n v="0"/>
    <n v="14"/>
    <n v="14"/>
    <n v="1"/>
    <n v="16"/>
    <n v="0"/>
    <n v="16"/>
    <n v="0.18823529411764706"/>
    <n v="0.81176470588235294"/>
    <n v="0.18823529411764706"/>
    <n v="0"/>
    <n v="0"/>
    <n v="0"/>
    <x v="0"/>
    <s v="Village"/>
    <x v="0"/>
    <s v="Rakhine"/>
    <n v="20.892290119999998"/>
    <n v="92.550079350000004"/>
    <n v="198303"/>
    <x v="0"/>
    <m/>
  </r>
  <r>
    <x v="0"/>
    <x v="1"/>
    <x v="1"/>
    <s v="IOM"/>
    <x v="1"/>
    <x v="1"/>
    <x v="0"/>
    <x v="17"/>
    <n v="162"/>
    <n v="927"/>
    <d v="2019-01-15T00:00:00"/>
    <d v="2019-09-15T00:00:00"/>
    <m/>
    <m/>
    <m/>
    <m/>
    <m/>
    <m/>
    <m/>
    <m/>
    <m/>
    <m/>
    <x v="0"/>
    <m/>
    <m/>
    <m/>
    <m/>
    <m/>
    <m/>
    <n v="121"/>
    <n v="41"/>
    <m/>
    <m/>
    <m/>
    <m/>
    <m/>
    <m/>
    <m/>
    <m/>
    <m/>
    <m/>
    <m/>
    <n v="0"/>
    <n v="0"/>
    <n v="0"/>
    <n v="0"/>
    <n v="0"/>
    <n v="0"/>
    <n v="0"/>
    <n v="1"/>
    <n v="927"/>
    <n v="4"/>
    <n v="4"/>
    <n v="0"/>
    <n v="0"/>
    <n v="0"/>
    <n v="155"/>
    <n v="155"/>
    <n v="1"/>
    <n v="162"/>
    <n v="0"/>
    <n v="162"/>
    <n v="0.17475728155339806"/>
    <n v="0.82524271844660191"/>
    <n v="0.17475728155339806"/>
    <n v="0"/>
    <n v="0"/>
    <n v="0"/>
    <x v="0"/>
    <s v="Village"/>
    <x v="0"/>
    <s v="Muslim"/>
    <n v="0"/>
    <n v="0"/>
    <n v="198405"/>
    <x v="0"/>
    <m/>
  </r>
  <r>
    <x v="0"/>
    <x v="1"/>
    <x v="1"/>
    <s v="IOM"/>
    <x v="1"/>
    <x v="2"/>
    <x v="0"/>
    <x v="18"/>
    <n v="181"/>
    <n v="1089"/>
    <d v="2019-01-15T00:00:00"/>
    <d v="2019-09-15T00:00:00"/>
    <m/>
    <m/>
    <m/>
    <m/>
    <m/>
    <m/>
    <m/>
    <m/>
    <m/>
    <m/>
    <x v="0"/>
    <m/>
    <m/>
    <m/>
    <m/>
    <m/>
    <m/>
    <n v="136"/>
    <n v="45"/>
    <m/>
    <m/>
    <m/>
    <m/>
    <m/>
    <m/>
    <m/>
    <m/>
    <m/>
    <m/>
    <m/>
    <n v="0"/>
    <n v="0"/>
    <n v="0"/>
    <n v="0"/>
    <n v="0"/>
    <n v="0"/>
    <n v="0"/>
    <n v="1"/>
    <n v="1089"/>
    <n v="4"/>
    <n v="4"/>
    <n v="0"/>
    <n v="0"/>
    <n v="0"/>
    <n v="182"/>
    <n v="182"/>
    <n v="1"/>
    <n v="181"/>
    <n v="0"/>
    <n v="181"/>
    <n v="0.16620752984389348"/>
    <n v="0.83379247015610658"/>
    <n v="0.16620752984389348"/>
    <n v="0"/>
    <n v="0"/>
    <n v="0"/>
    <x v="0"/>
    <s v="Village"/>
    <x v="0"/>
    <s v="Rakhine"/>
    <n v="20.691099170000001"/>
    <n v="92.590652469999995"/>
    <n v="198446"/>
    <x v="0"/>
    <m/>
  </r>
  <r>
    <x v="0"/>
    <x v="1"/>
    <x v="1"/>
    <s v="IOM"/>
    <x v="1"/>
    <x v="2"/>
    <x v="0"/>
    <x v="19"/>
    <n v="241"/>
    <n v="1397"/>
    <d v="2019-01-15T00:00:00"/>
    <d v="2019-09-15T00:00:00"/>
    <m/>
    <m/>
    <m/>
    <m/>
    <m/>
    <m/>
    <m/>
    <m/>
    <m/>
    <m/>
    <x v="0"/>
    <m/>
    <m/>
    <m/>
    <m/>
    <m/>
    <m/>
    <n v="193"/>
    <n v="48"/>
    <m/>
    <m/>
    <m/>
    <m/>
    <m/>
    <m/>
    <m/>
    <m/>
    <m/>
    <m/>
    <m/>
    <n v="0"/>
    <n v="0"/>
    <n v="0"/>
    <n v="0"/>
    <n v="0"/>
    <n v="0"/>
    <n v="0"/>
    <n v="1"/>
    <n v="1397"/>
    <n v="6"/>
    <n v="6"/>
    <n v="0"/>
    <n v="0"/>
    <n v="0"/>
    <n v="233"/>
    <n v="233"/>
    <n v="1"/>
    <n v="241"/>
    <n v="0"/>
    <n v="241"/>
    <n v="0.17251252684323551"/>
    <n v="0.82748747315676452"/>
    <n v="0.17251252684323551"/>
    <n v="0"/>
    <n v="0"/>
    <n v="0"/>
    <x v="0"/>
    <s v="Village"/>
    <x v="0"/>
    <s v="Muslim"/>
    <n v="20.872400280000001"/>
    <n v="92.337608340000003"/>
    <n v="197971"/>
    <x v="0"/>
    <m/>
  </r>
  <r>
    <x v="0"/>
    <x v="1"/>
    <x v="1"/>
    <s v="IOM"/>
    <x v="1"/>
    <x v="1"/>
    <x v="0"/>
    <x v="20"/>
    <n v="152"/>
    <n v="798"/>
    <d v="2019-01-15T00:00:00"/>
    <d v="2019-09-15T00:00:00"/>
    <m/>
    <m/>
    <m/>
    <m/>
    <m/>
    <m/>
    <m/>
    <m/>
    <m/>
    <m/>
    <x v="0"/>
    <m/>
    <m/>
    <m/>
    <m/>
    <m/>
    <m/>
    <n v="130"/>
    <n v="22"/>
    <m/>
    <m/>
    <m/>
    <m/>
    <m/>
    <m/>
    <m/>
    <m/>
    <m/>
    <m/>
    <m/>
    <n v="0"/>
    <n v="0"/>
    <n v="0"/>
    <n v="0"/>
    <n v="0"/>
    <n v="0"/>
    <n v="0"/>
    <n v="1"/>
    <n v="798"/>
    <n v="3"/>
    <n v="3"/>
    <n v="0"/>
    <n v="0"/>
    <n v="0"/>
    <n v="133"/>
    <n v="133"/>
    <n v="1"/>
    <n v="152"/>
    <n v="0"/>
    <n v="152"/>
    <n v="0.19047619047619047"/>
    <n v="0.80952380952380953"/>
    <n v="0.19047619047619047"/>
    <n v="0"/>
    <n v="0"/>
    <n v="0"/>
    <x v="0"/>
    <s v="Village"/>
    <x v="0"/>
    <s v="Muslim"/>
    <n v="0"/>
    <n v="0"/>
    <n v="198351"/>
    <x v="0"/>
    <m/>
  </r>
  <r>
    <x v="0"/>
    <x v="1"/>
    <x v="1"/>
    <s v="IOM"/>
    <x v="1"/>
    <x v="1"/>
    <x v="0"/>
    <x v="21"/>
    <n v="136"/>
    <n v="847"/>
    <d v="2019-01-15T00:00:00"/>
    <d v="2019-09-15T00:00:00"/>
    <m/>
    <m/>
    <m/>
    <m/>
    <m/>
    <m/>
    <m/>
    <m/>
    <m/>
    <m/>
    <x v="0"/>
    <m/>
    <m/>
    <m/>
    <m/>
    <m/>
    <m/>
    <n v="96"/>
    <n v="41"/>
    <m/>
    <m/>
    <m/>
    <m/>
    <m/>
    <m/>
    <m/>
    <m/>
    <m/>
    <m/>
    <m/>
    <n v="0"/>
    <n v="0"/>
    <n v="0"/>
    <n v="0"/>
    <n v="0"/>
    <n v="0"/>
    <n v="0"/>
    <n v="1"/>
    <n v="847"/>
    <n v="3"/>
    <n v="3"/>
    <n v="0"/>
    <n v="0"/>
    <n v="0"/>
    <n v="141"/>
    <n v="141"/>
    <n v="1"/>
    <n v="137"/>
    <n v="0"/>
    <n v="137"/>
    <n v="0.16174734356552539"/>
    <n v="0.83825265643447455"/>
    <n v="0.16174734356552539"/>
    <n v="0"/>
    <n v="0"/>
    <n v="0"/>
    <x v="0"/>
    <s v="Village"/>
    <x v="0"/>
    <s v="Muslim"/>
    <n v="0"/>
    <n v="0"/>
    <n v="0"/>
    <x v="0"/>
    <m/>
  </r>
  <r>
    <x v="0"/>
    <x v="1"/>
    <x v="1"/>
    <s v="IOM"/>
    <x v="1"/>
    <x v="1"/>
    <x v="0"/>
    <x v="22"/>
    <n v="20"/>
    <n v="91"/>
    <d v="2019-01-15T00:00:00"/>
    <d v="2019-09-15T00:00:00"/>
    <m/>
    <m/>
    <m/>
    <m/>
    <m/>
    <m/>
    <m/>
    <m/>
    <m/>
    <m/>
    <x v="0"/>
    <m/>
    <m/>
    <m/>
    <m/>
    <m/>
    <m/>
    <n v="15"/>
    <n v="5"/>
    <m/>
    <m/>
    <m/>
    <m/>
    <m/>
    <m/>
    <m/>
    <m/>
    <m/>
    <m/>
    <m/>
    <n v="0"/>
    <n v="0"/>
    <n v="0"/>
    <n v="0"/>
    <n v="0"/>
    <n v="0"/>
    <n v="0"/>
    <n v="1"/>
    <n v="91"/>
    <n v="1"/>
    <n v="1"/>
    <n v="0"/>
    <n v="0"/>
    <n v="0"/>
    <n v="15"/>
    <n v="15"/>
    <n v="1"/>
    <n v="20"/>
    <n v="0"/>
    <n v="20"/>
    <n v="0.21978021978021978"/>
    <n v="0.78021978021978022"/>
    <n v="0.21978021978021978"/>
    <n v="0"/>
    <n v="0"/>
    <n v="0"/>
    <x v="0"/>
    <s v="Village"/>
    <x v="0"/>
    <s v="Rakhine"/>
    <n v="20.767719270000001"/>
    <n v="92.631736759999995"/>
    <n v="198409"/>
    <x v="0"/>
    <m/>
  </r>
  <r>
    <x v="0"/>
    <x v="1"/>
    <x v="1"/>
    <s v="IOM"/>
    <x v="1"/>
    <x v="2"/>
    <x v="0"/>
    <x v="23"/>
    <n v="31"/>
    <n v="256"/>
    <d v="2019-01-15T00:00:00"/>
    <d v="2019-09-15T00:00:00"/>
    <m/>
    <m/>
    <m/>
    <m/>
    <m/>
    <m/>
    <m/>
    <m/>
    <m/>
    <m/>
    <x v="0"/>
    <m/>
    <m/>
    <m/>
    <m/>
    <m/>
    <m/>
    <n v="40"/>
    <n v="24"/>
    <m/>
    <m/>
    <m/>
    <m/>
    <m/>
    <m/>
    <m/>
    <m/>
    <m/>
    <m/>
    <m/>
    <n v="0"/>
    <n v="0"/>
    <n v="0"/>
    <n v="0"/>
    <n v="0"/>
    <n v="0"/>
    <n v="0"/>
    <n v="1"/>
    <n v="256"/>
    <n v="1"/>
    <n v="1"/>
    <n v="0"/>
    <n v="0"/>
    <n v="0"/>
    <n v="43"/>
    <n v="43"/>
    <n v="1"/>
    <n v="64"/>
    <n v="0"/>
    <n v="64"/>
    <n v="0.25"/>
    <n v="0.75"/>
    <n v="0.25"/>
    <n v="0"/>
    <n v="0"/>
    <n v="0"/>
    <x v="0"/>
    <s v="Village"/>
    <x v="0"/>
    <s v="Rakhine"/>
    <n v="0"/>
    <n v="0"/>
    <n v="0"/>
    <x v="0"/>
    <m/>
  </r>
  <r>
    <x v="0"/>
    <x v="1"/>
    <x v="1"/>
    <s v="IOM"/>
    <x v="1"/>
    <x v="2"/>
    <x v="0"/>
    <x v="24"/>
    <n v="86"/>
    <n v="401"/>
    <d v="2019-01-15T00:00:00"/>
    <d v="2019-09-15T00:00:00"/>
    <m/>
    <m/>
    <m/>
    <m/>
    <m/>
    <m/>
    <m/>
    <m/>
    <m/>
    <m/>
    <x v="0"/>
    <m/>
    <m/>
    <m/>
    <m/>
    <m/>
    <m/>
    <n v="45"/>
    <n v="45"/>
    <m/>
    <m/>
    <m/>
    <m/>
    <m/>
    <m/>
    <m/>
    <m/>
    <m/>
    <m/>
    <m/>
    <n v="0"/>
    <n v="0"/>
    <n v="0"/>
    <n v="0"/>
    <n v="0"/>
    <n v="0"/>
    <n v="0"/>
    <n v="1"/>
    <n v="401"/>
    <n v="2"/>
    <n v="2"/>
    <n v="0"/>
    <n v="0"/>
    <n v="0"/>
    <n v="67"/>
    <n v="67"/>
    <n v="1"/>
    <n v="90"/>
    <n v="0"/>
    <n v="90"/>
    <n v="0.22443890274314215"/>
    <n v="0.77556109725685785"/>
    <n v="0.22443890274314215"/>
    <n v="0"/>
    <n v="0"/>
    <n v="0"/>
    <x v="0"/>
    <s v="Village"/>
    <x v="0"/>
    <s v="Rakhine"/>
    <n v="20.806211470000001"/>
    <n v="92.404357910000002"/>
    <n v="220737"/>
    <x v="0"/>
    <m/>
  </r>
  <r>
    <x v="0"/>
    <x v="1"/>
    <x v="1"/>
    <s v="IOM"/>
    <x v="1"/>
    <x v="1"/>
    <x v="0"/>
    <x v="25"/>
    <n v="23"/>
    <n v="86"/>
    <d v="2019-01-15T00:00:00"/>
    <d v="2019-09-15T00:00:00"/>
    <m/>
    <m/>
    <m/>
    <m/>
    <m/>
    <m/>
    <m/>
    <m/>
    <m/>
    <m/>
    <x v="0"/>
    <m/>
    <m/>
    <m/>
    <m/>
    <m/>
    <m/>
    <n v="17"/>
    <n v="6"/>
    <m/>
    <m/>
    <m/>
    <m/>
    <m/>
    <m/>
    <m/>
    <m/>
    <m/>
    <m/>
    <m/>
    <n v="0"/>
    <n v="0"/>
    <n v="0"/>
    <n v="0"/>
    <n v="0"/>
    <n v="0"/>
    <n v="0"/>
    <n v="1"/>
    <n v="86"/>
    <n v="1"/>
    <n v="1"/>
    <n v="0"/>
    <n v="0"/>
    <n v="0"/>
    <n v="14"/>
    <n v="14"/>
    <n v="1"/>
    <n v="23"/>
    <n v="0"/>
    <n v="23"/>
    <n v="0.26744186046511625"/>
    <n v="0.73255813953488369"/>
    <n v="0.26744186046511625"/>
    <n v="0"/>
    <n v="0"/>
    <n v="0"/>
    <x v="0"/>
    <s v="Village"/>
    <x v="0"/>
    <s v="Rakhine"/>
    <n v="0"/>
    <n v="0"/>
    <n v="198337"/>
    <x v="0"/>
    <m/>
  </r>
  <r>
    <x v="0"/>
    <x v="1"/>
    <x v="1"/>
    <s v="IOM"/>
    <x v="1"/>
    <x v="1"/>
    <x v="0"/>
    <x v="26"/>
    <n v="74"/>
    <n v="343"/>
    <d v="2019-01-15T00:00:00"/>
    <d v="2019-09-15T00:00:00"/>
    <m/>
    <m/>
    <m/>
    <m/>
    <m/>
    <m/>
    <m/>
    <m/>
    <m/>
    <m/>
    <x v="0"/>
    <m/>
    <m/>
    <m/>
    <m/>
    <m/>
    <m/>
    <n v="52"/>
    <n v="19"/>
    <m/>
    <m/>
    <m/>
    <m/>
    <m/>
    <m/>
    <m/>
    <m/>
    <m/>
    <m/>
    <m/>
    <n v="0"/>
    <n v="0"/>
    <n v="0"/>
    <n v="0"/>
    <n v="0"/>
    <n v="0"/>
    <n v="0"/>
    <n v="1"/>
    <n v="343"/>
    <n v="1"/>
    <n v="1"/>
    <n v="0"/>
    <n v="0"/>
    <n v="0"/>
    <n v="57"/>
    <n v="57"/>
    <n v="1"/>
    <n v="71"/>
    <n v="0"/>
    <n v="71"/>
    <n v="0.20699708454810495"/>
    <n v="0.79300291545189505"/>
    <n v="0.20699708454810495"/>
    <n v="0"/>
    <n v="0"/>
    <n v="0"/>
    <x v="0"/>
    <s v="Village"/>
    <x v="0"/>
    <s v="Rakhine"/>
    <n v="0"/>
    <n v="0"/>
    <n v="198363"/>
    <x v="0"/>
    <m/>
  </r>
  <r>
    <x v="0"/>
    <x v="1"/>
    <x v="1"/>
    <s v="IOM"/>
    <x v="1"/>
    <x v="1"/>
    <x v="0"/>
    <x v="27"/>
    <n v="18"/>
    <n v="73"/>
    <d v="2019-01-15T00:00:00"/>
    <d v="2019-09-15T00:00:00"/>
    <m/>
    <m/>
    <m/>
    <m/>
    <m/>
    <m/>
    <m/>
    <m/>
    <m/>
    <m/>
    <x v="0"/>
    <m/>
    <m/>
    <m/>
    <m/>
    <m/>
    <m/>
    <n v="17"/>
    <n v="4"/>
    <m/>
    <m/>
    <m/>
    <m/>
    <m/>
    <m/>
    <m/>
    <m/>
    <m/>
    <m/>
    <m/>
    <n v="0"/>
    <n v="0"/>
    <n v="0"/>
    <n v="0"/>
    <n v="0"/>
    <n v="0"/>
    <n v="0"/>
    <n v="1"/>
    <n v="73"/>
    <n v="1"/>
    <n v="1"/>
    <n v="0"/>
    <n v="0"/>
    <n v="0"/>
    <n v="12"/>
    <n v="12"/>
    <n v="1"/>
    <n v="21"/>
    <n v="0"/>
    <n v="21"/>
    <n v="0.28767123287671231"/>
    <n v="0.71232876712328763"/>
    <n v="0.28767123287671231"/>
    <n v="0"/>
    <n v="0"/>
    <n v="0"/>
    <x v="0"/>
    <s v="Village"/>
    <x v="0"/>
    <s v="Rakhine"/>
    <n v="20.887420649999999"/>
    <n v="92.545410160000003"/>
    <n v="198300"/>
    <x v="0"/>
    <m/>
  </r>
  <r>
    <x v="0"/>
    <x v="1"/>
    <x v="1"/>
    <s v="IOM"/>
    <x v="1"/>
    <x v="1"/>
    <x v="0"/>
    <x v="28"/>
    <n v="218"/>
    <n v="1207"/>
    <d v="2019-01-15T00:00:00"/>
    <d v="2019-09-15T00:00:00"/>
    <m/>
    <m/>
    <m/>
    <m/>
    <m/>
    <m/>
    <m/>
    <m/>
    <m/>
    <m/>
    <x v="0"/>
    <m/>
    <m/>
    <m/>
    <m/>
    <m/>
    <m/>
    <n v="185"/>
    <n v="34"/>
    <m/>
    <m/>
    <m/>
    <m/>
    <m/>
    <m/>
    <m/>
    <m/>
    <m/>
    <m/>
    <m/>
    <n v="0"/>
    <n v="0"/>
    <n v="0"/>
    <n v="0"/>
    <n v="0"/>
    <n v="0"/>
    <n v="0"/>
    <n v="1"/>
    <n v="1207"/>
    <n v="5"/>
    <n v="5"/>
    <n v="0"/>
    <n v="0"/>
    <n v="0"/>
    <n v="201"/>
    <n v="201"/>
    <n v="1"/>
    <n v="219"/>
    <n v="0"/>
    <n v="219"/>
    <n v="0.18144159072079535"/>
    <n v="0.81855840927920465"/>
    <n v="0.18144159072079535"/>
    <n v="0"/>
    <n v="0"/>
    <n v="0"/>
    <x v="0"/>
    <s v="Village"/>
    <x v="0"/>
    <s v="Muslim"/>
    <n v="0"/>
    <n v="0"/>
    <n v="198434"/>
    <x v="0"/>
    <m/>
  </r>
  <r>
    <x v="0"/>
    <x v="1"/>
    <x v="1"/>
    <s v="IOM"/>
    <x v="1"/>
    <x v="1"/>
    <x v="0"/>
    <x v="29"/>
    <n v="11"/>
    <n v="39"/>
    <d v="2019-01-15T00:00:00"/>
    <d v="2019-09-15T00:00:00"/>
    <m/>
    <m/>
    <m/>
    <m/>
    <m/>
    <m/>
    <m/>
    <m/>
    <m/>
    <m/>
    <x v="0"/>
    <m/>
    <m/>
    <m/>
    <m/>
    <m/>
    <m/>
    <n v="8"/>
    <n v="0"/>
    <m/>
    <m/>
    <m/>
    <m/>
    <m/>
    <m/>
    <m/>
    <m/>
    <m/>
    <m/>
    <m/>
    <n v="0"/>
    <n v="0"/>
    <n v="0"/>
    <n v="0"/>
    <n v="0"/>
    <n v="0"/>
    <n v="0"/>
    <n v="1"/>
    <n v="39"/>
    <n v="1"/>
    <n v="1"/>
    <n v="0"/>
    <n v="0"/>
    <n v="0"/>
    <n v="7"/>
    <n v="7"/>
    <n v="1"/>
    <n v="8"/>
    <n v="0"/>
    <n v="8"/>
    <n v="0.20512820512820512"/>
    <n v="0.79487179487179493"/>
    <n v="0.20512820512820512"/>
    <n v="0"/>
    <n v="0"/>
    <n v="0"/>
    <x v="0"/>
    <s v="Village"/>
    <x v="0"/>
    <s v="Rakhine"/>
    <n v="0"/>
    <n v="0"/>
    <n v="198433"/>
    <x v="0"/>
    <m/>
  </r>
  <r>
    <x v="0"/>
    <x v="1"/>
    <x v="1"/>
    <s v="IOM"/>
    <x v="1"/>
    <x v="2"/>
    <x v="0"/>
    <x v="30"/>
    <n v="53"/>
    <n v="263"/>
    <d v="2019-01-15T00:00:00"/>
    <d v="2019-09-15T00:00:00"/>
    <m/>
    <m/>
    <m/>
    <m/>
    <m/>
    <m/>
    <m/>
    <m/>
    <m/>
    <m/>
    <x v="0"/>
    <m/>
    <m/>
    <m/>
    <m/>
    <m/>
    <m/>
    <n v="40"/>
    <n v="13"/>
    <m/>
    <m/>
    <m/>
    <m/>
    <m/>
    <m/>
    <m/>
    <m/>
    <m/>
    <m/>
    <m/>
    <n v="0"/>
    <n v="0"/>
    <n v="0"/>
    <n v="0"/>
    <n v="0"/>
    <n v="0"/>
    <n v="0"/>
    <n v="1"/>
    <n v="263"/>
    <n v="1"/>
    <n v="1"/>
    <n v="0"/>
    <n v="0"/>
    <n v="0"/>
    <n v="44"/>
    <n v="44"/>
    <n v="1"/>
    <n v="53"/>
    <n v="0"/>
    <n v="53"/>
    <n v="0.20152091254752852"/>
    <n v="0.79847908745247143"/>
    <n v="0.20152091254752852"/>
    <n v="0"/>
    <n v="0"/>
    <n v="0"/>
    <x v="0"/>
    <s v="Village"/>
    <x v="0"/>
    <s v="Rakhine"/>
    <n v="0"/>
    <n v="0"/>
    <n v="220736"/>
    <x v="0"/>
    <m/>
  </r>
  <r>
    <x v="0"/>
    <x v="1"/>
    <x v="1"/>
    <s v="IOM"/>
    <x v="1"/>
    <x v="1"/>
    <x v="0"/>
    <x v="31"/>
    <n v="125"/>
    <n v="580"/>
    <d v="2019-01-15T00:00:00"/>
    <d v="2019-09-15T00:00:00"/>
    <m/>
    <m/>
    <m/>
    <m/>
    <m/>
    <m/>
    <m/>
    <m/>
    <m/>
    <m/>
    <x v="0"/>
    <m/>
    <m/>
    <m/>
    <m/>
    <m/>
    <m/>
    <n v="93"/>
    <n v="32"/>
    <m/>
    <m/>
    <m/>
    <m/>
    <m/>
    <m/>
    <m/>
    <m/>
    <m/>
    <m/>
    <m/>
    <n v="0"/>
    <n v="0"/>
    <n v="0"/>
    <n v="0"/>
    <n v="0"/>
    <n v="0"/>
    <n v="0"/>
    <n v="1"/>
    <n v="580"/>
    <n v="2"/>
    <n v="2"/>
    <n v="0"/>
    <n v="0"/>
    <n v="0"/>
    <n v="97"/>
    <n v="97"/>
    <n v="1"/>
    <n v="125"/>
    <n v="0"/>
    <n v="125"/>
    <n v="0.21551724137931033"/>
    <n v="0.78448275862068972"/>
    <n v="0.21551724137931033"/>
    <n v="0"/>
    <n v="0"/>
    <n v="0"/>
    <x v="0"/>
    <s v="Village"/>
    <x v="0"/>
    <s v="Muslim"/>
    <n v="0"/>
    <n v="0"/>
    <n v="198370"/>
    <x v="0"/>
    <m/>
  </r>
  <r>
    <x v="0"/>
    <x v="0"/>
    <x v="0"/>
    <s v="BMZ"/>
    <x v="0"/>
    <x v="0"/>
    <x v="0"/>
    <x v="32"/>
    <n v="43"/>
    <n v="193"/>
    <d v="2018-09-16T00:00:00"/>
    <d v="2019-12-31T00:00:00"/>
    <m/>
    <m/>
    <m/>
    <m/>
    <m/>
    <m/>
    <m/>
    <m/>
    <m/>
    <m/>
    <x v="0"/>
    <m/>
    <m/>
    <m/>
    <m/>
    <m/>
    <m/>
    <m/>
    <m/>
    <m/>
    <m/>
    <m/>
    <m/>
    <m/>
    <m/>
    <m/>
    <m/>
    <m/>
    <m/>
    <m/>
    <n v="0"/>
    <n v="0"/>
    <n v="0"/>
    <n v="0"/>
    <n v="0"/>
    <n v="0"/>
    <n v="0"/>
    <n v="1"/>
    <n v="193"/>
    <n v="1"/>
    <n v="1"/>
    <n v="0"/>
    <n v="0"/>
    <n v="0"/>
    <n v="32"/>
    <n v="32"/>
    <n v="1"/>
    <n v="0"/>
    <n v="0"/>
    <n v="0"/>
    <n v="0"/>
    <n v="1"/>
    <n v="0"/>
    <n v="0"/>
    <n v="0"/>
    <n v="0"/>
    <x v="0"/>
    <s v="Village"/>
    <x v="0"/>
    <n v="0"/>
    <n v="19.9233303070068"/>
    <n v="93.018592834472699"/>
    <n v="197547"/>
    <x v="0"/>
    <m/>
  </r>
  <r>
    <x v="0"/>
    <x v="0"/>
    <x v="0"/>
    <s v="BMZ"/>
    <x v="0"/>
    <x v="0"/>
    <x v="0"/>
    <x v="33"/>
    <n v="38"/>
    <n v="81"/>
    <d v="2018-09-16T00:00:00"/>
    <d v="2019-12-31T00:00:00"/>
    <m/>
    <m/>
    <m/>
    <m/>
    <m/>
    <m/>
    <m/>
    <m/>
    <m/>
    <m/>
    <x v="0"/>
    <m/>
    <m/>
    <m/>
    <m/>
    <m/>
    <m/>
    <m/>
    <m/>
    <m/>
    <m/>
    <m/>
    <m/>
    <m/>
    <m/>
    <m/>
    <m/>
    <m/>
    <m/>
    <m/>
    <n v="0"/>
    <n v="0"/>
    <n v="0"/>
    <n v="0"/>
    <n v="0"/>
    <n v="0"/>
    <n v="0"/>
    <n v="1"/>
    <n v="81"/>
    <n v="1"/>
    <n v="1"/>
    <n v="0"/>
    <n v="0"/>
    <n v="0"/>
    <n v="14"/>
    <n v="14"/>
    <n v="1"/>
    <n v="0"/>
    <n v="0"/>
    <n v="0"/>
    <n v="0"/>
    <n v="1"/>
    <n v="0"/>
    <n v="0"/>
    <n v="0"/>
    <n v="0"/>
    <x v="0"/>
    <s v="Village"/>
    <x v="0"/>
    <n v="0"/>
    <n v="20.005199432373001"/>
    <n v="92.948463439941406"/>
    <n v="197565"/>
    <x v="0"/>
    <m/>
  </r>
  <r>
    <x v="0"/>
    <x v="0"/>
    <x v="0"/>
    <s v="OFDA"/>
    <x v="0"/>
    <x v="0"/>
    <x v="0"/>
    <x v="34"/>
    <n v="204"/>
    <n v="1055"/>
    <d v="2019-04-01T00:00:00"/>
    <d v="2020-03-31T00:00:00"/>
    <n v="241"/>
    <n v="0"/>
    <m/>
    <m/>
    <n v="3"/>
    <m/>
    <n v="1"/>
    <m/>
    <m/>
    <m/>
    <x v="1"/>
    <n v="2"/>
    <m/>
    <m/>
    <m/>
    <m/>
    <m/>
    <m/>
    <m/>
    <m/>
    <m/>
    <m/>
    <m/>
    <m/>
    <n v="1"/>
    <m/>
    <m/>
    <m/>
    <m/>
    <m/>
    <n v="0"/>
    <n v="0"/>
    <n v="1"/>
    <n v="1055"/>
    <n v="1"/>
    <n v="1055"/>
    <n v="4.22"/>
    <n v="0"/>
    <n v="0"/>
    <n v="0"/>
    <n v="4"/>
    <n v="9.4786729857819899E-2"/>
    <n v="100"/>
    <n v="100"/>
    <n v="176"/>
    <n v="176"/>
    <n v="0.90521327014218012"/>
    <n v="0"/>
    <n v="0"/>
    <n v="0"/>
    <n v="0"/>
    <n v="1"/>
    <n v="0"/>
    <n v="0"/>
    <n v="0"/>
    <n v="0"/>
    <x v="1"/>
    <s v="Village"/>
    <x v="0"/>
    <s v="Rakhine"/>
    <n v="20.0839"/>
    <n v="92.993799999999993"/>
    <n v="197557"/>
    <x v="0"/>
    <m/>
  </r>
  <r>
    <x v="0"/>
    <x v="0"/>
    <x v="0"/>
    <s v="OFDA"/>
    <x v="0"/>
    <x v="0"/>
    <x v="0"/>
    <x v="35"/>
    <n v="948"/>
    <n v="3946"/>
    <d v="2019-04-01T00:00:00"/>
    <d v="2020-03-31T00:00:00"/>
    <n v="342"/>
    <n v="0"/>
    <m/>
    <m/>
    <n v="3"/>
    <m/>
    <n v="1"/>
    <n v="2"/>
    <m/>
    <m/>
    <x v="1"/>
    <n v="2"/>
    <m/>
    <m/>
    <m/>
    <m/>
    <m/>
    <m/>
    <m/>
    <m/>
    <m/>
    <m/>
    <m/>
    <m/>
    <n v="1"/>
    <m/>
    <m/>
    <m/>
    <m/>
    <m/>
    <n v="0.12671059300557527"/>
    <n v="500"/>
    <n v="1"/>
    <n v="3946"/>
    <n v="1"/>
    <n v="3946"/>
    <n v="15.784000000000001"/>
    <n v="0"/>
    <n v="0"/>
    <n v="0.2159999999999993"/>
    <n v="16"/>
    <n v="2.5342118601115054E-2"/>
    <n v="100"/>
    <n v="100"/>
    <n v="658"/>
    <n v="658"/>
    <n v="0.97465788139888498"/>
    <n v="0"/>
    <n v="0"/>
    <n v="0"/>
    <n v="0"/>
    <n v="1"/>
    <n v="0"/>
    <n v="0"/>
    <n v="0"/>
    <n v="0"/>
    <x v="1"/>
    <s v="Village"/>
    <x v="0"/>
    <s v="Muslim"/>
    <n v="20.0641"/>
    <n v="92.994600000000005"/>
    <n v="197548"/>
    <x v="0"/>
    <m/>
  </r>
  <r>
    <x v="0"/>
    <x v="0"/>
    <x v="0"/>
    <s v="OFDA"/>
    <x v="0"/>
    <x v="0"/>
    <x v="0"/>
    <x v="36"/>
    <n v="477"/>
    <n v="2034"/>
    <d v="2019-04-01T00:00:00"/>
    <d v="2020-03-31T00:00:00"/>
    <n v="462"/>
    <n v="0"/>
    <m/>
    <m/>
    <n v="1"/>
    <m/>
    <m/>
    <n v="2"/>
    <m/>
    <m/>
    <x v="1"/>
    <n v="8"/>
    <m/>
    <m/>
    <m/>
    <m/>
    <m/>
    <m/>
    <m/>
    <m/>
    <m/>
    <m/>
    <m/>
    <m/>
    <m/>
    <m/>
    <m/>
    <m/>
    <m/>
    <m/>
    <n v="0.24582104228121926"/>
    <n v="500"/>
    <n v="1"/>
    <n v="2034"/>
    <n v="1"/>
    <n v="2034"/>
    <n v="8.1359999999999992"/>
    <n v="0"/>
    <n v="0"/>
    <n v="0"/>
    <n v="8"/>
    <n v="0.19665683382497542"/>
    <n v="400"/>
    <n v="400"/>
    <n v="339"/>
    <n v="339"/>
    <n v="0.80334316617502455"/>
    <n v="0"/>
    <n v="0"/>
    <n v="0"/>
    <n v="0"/>
    <n v="1"/>
    <n v="0"/>
    <n v="0"/>
    <n v="0"/>
    <n v="0"/>
    <x v="1"/>
    <s v="Village"/>
    <x v="0"/>
    <s v="Rakhine"/>
    <n v="20.057860999999999"/>
    <n v="92.995181000000002"/>
    <n v="197550"/>
    <x v="0"/>
    <m/>
  </r>
  <r>
    <x v="0"/>
    <x v="0"/>
    <x v="0"/>
    <s v="BMZ"/>
    <x v="0"/>
    <x v="0"/>
    <x v="0"/>
    <x v="37"/>
    <n v="97"/>
    <n v="97"/>
    <d v="2018-09-16T00:00:00"/>
    <d v="2019-12-31T00:00:00"/>
    <m/>
    <m/>
    <m/>
    <m/>
    <m/>
    <m/>
    <m/>
    <m/>
    <m/>
    <m/>
    <x v="0"/>
    <m/>
    <m/>
    <m/>
    <m/>
    <m/>
    <m/>
    <m/>
    <m/>
    <m/>
    <m/>
    <m/>
    <m/>
    <m/>
    <m/>
    <m/>
    <m/>
    <m/>
    <m/>
    <m/>
    <n v="0"/>
    <n v="0"/>
    <n v="0"/>
    <n v="0"/>
    <n v="0"/>
    <n v="0"/>
    <n v="0"/>
    <n v="1"/>
    <n v="97"/>
    <n v="1"/>
    <n v="1"/>
    <n v="0"/>
    <n v="0"/>
    <n v="0"/>
    <n v="16"/>
    <n v="16"/>
    <n v="1"/>
    <n v="0"/>
    <n v="0"/>
    <n v="0"/>
    <n v="0"/>
    <n v="1"/>
    <n v="0"/>
    <n v="0"/>
    <n v="0"/>
    <n v="0"/>
    <x v="0"/>
    <s v="Village"/>
    <x v="0"/>
    <n v="0"/>
    <n v="19.9964408874512"/>
    <n v="92.951683044433594"/>
    <n v="217986"/>
    <x v="0"/>
    <m/>
  </r>
  <r>
    <x v="0"/>
    <x v="0"/>
    <x v="0"/>
    <s v="BMZ"/>
    <x v="0"/>
    <x v="0"/>
    <x v="0"/>
    <x v="38"/>
    <n v="47"/>
    <n v="239"/>
    <d v="2018-09-16T00:00:00"/>
    <d v="2019-12-31T00:00:00"/>
    <m/>
    <m/>
    <m/>
    <m/>
    <m/>
    <m/>
    <m/>
    <m/>
    <m/>
    <m/>
    <x v="0"/>
    <m/>
    <m/>
    <m/>
    <m/>
    <m/>
    <m/>
    <m/>
    <m/>
    <m/>
    <m/>
    <m/>
    <m/>
    <m/>
    <m/>
    <m/>
    <m/>
    <m/>
    <m/>
    <m/>
    <n v="0"/>
    <n v="0"/>
    <n v="0"/>
    <n v="0"/>
    <n v="0"/>
    <n v="0"/>
    <n v="0"/>
    <n v="1"/>
    <n v="239"/>
    <n v="1"/>
    <n v="1"/>
    <n v="0"/>
    <n v="0"/>
    <n v="0"/>
    <n v="40"/>
    <n v="40"/>
    <n v="1"/>
    <n v="0"/>
    <n v="0"/>
    <n v="0"/>
    <n v="0"/>
    <n v="1"/>
    <n v="0"/>
    <n v="0"/>
    <n v="0"/>
    <n v="0"/>
    <x v="0"/>
    <s v="Village"/>
    <x v="0"/>
    <n v="0"/>
    <n v="20.032600402831999"/>
    <n v="92.931488037109403"/>
    <n v="197563"/>
    <x v="0"/>
    <m/>
  </r>
  <r>
    <x v="0"/>
    <x v="0"/>
    <x v="0"/>
    <s v="BMZ"/>
    <x v="0"/>
    <x v="0"/>
    <x v="0"/>
    <x v="39"/>
    <n v="113"/>
    <n v="506"/>
    <d v="2018-09-16T00:00:00"/>
    <d v="2019-12-31T00:00:00"/>
    <m/>
    <m/>
    <m/>
    <m/>
    <m/>
    <m/>
    <m/>
    <m/>
    <m/>
    <m/>
    <x v="0"/>
    <m/>
    <m/>
    <m/>
    <m/>
    <m/>
    <m/>
    <m/>
    <m/>
    <m/>
    <m/>
    <m/>
    <m/>
    <m/>
    <m/>
    <m/>
    <m/>
    <m/>
    <m/>
    <m/>
    <n v="0"/>
    <n v="0"/>
    <n v="0"/>
    <n v="0"/>
    <n v="0"/>
    <n v="0"/>
    <n v="0"/>
    <n v="1"/>
    <n v="506"/>
    <n v="2"/>
    <n v="2"/>
    <n v="0"/>
    <n v="0"/>
    <n v="0"/>
    <n v="84"/>
    <n v="84"/>
    <n v="1"/>
    <n v="0"/>
    <n v="0"/>
    <n v="0"/>
    <n v="0"/>
    <n v="1"/>
    <n v="0"/>
    <n v="0"/>
    <n v="0"/>
    <n v="0"/>
    <x v="0"/>
    <s v="Village"/>
    <x v="0"/>
    <n v="0"/>
    <n v="20.0275993347168"/>
    <n v="92.936653137207003"/>
    <n v="197564"/>
    <x v="0"/>
    <m/>
  </r>
  <r>
    <x v="0"/>
    <x v="0"/>
    <x v="0"/>
    <s v="BMZ"/>
    <x v="0"/>
    <x v="0"/>
    <x v="0"/>
    <x v="40"/>
    <n v="66"/>
    <n v="315"/>
    <d v="2018-09-16T00:00:00"/>
    <d v="2019-12-31T00:00:00"/>
    <m/>
    <m/>
    <m/>
    <m/>
    <m/>
    <m/>
    <m/>
    <m/>
    <m/>
    <m/>
    <x v="0"/>
    <m/>
    <m/>
    <m/>
    <m/>
    <m/>
    <m/>
    <m/>
    <m/>
    <m/>
    <m/>
    <m/>
    <m/>
    <m/>
    <m/>
    <m/>
    <m/>
    <m/>
    <m/>
    <m/>
    <n v="0"/>
    <n v="0"/>
    <n v="0"/>
    <n v="0"/>
    <n v="0"/>
    <n v="0"/>
    <n v="0"/>
    <n v="1"/>
    <n v="315"/>
    <n v="1"/>
    <n v="1"/>
    <n v="0"/>
    <n v="0"/>
    <n v="0"/>
    <n v="53"/>
    <n v="53"/>
    <n v="1"/>
    <n v="0"/>
    <n v="0"/>
    <n v="0"/>
    <n v="0"/>
    <n v="1"/>
    <n v="0"/>
    <n v="0"/>
    <n v="0"/>
    <n v="0"/>
    <x v="0"/>
    <s v="Village"/>
    <x v="0"/>
    <n v="0"/>
    <n v="19.9403591156006"/>
    <n v="93.009452819824205"/>
    <n v="197543"/>
    <x v="0"/>
    <m/>
  </r>
  <r>
    <x v="0"/>
    <x v="2"/>
    <x v="2"/>
    <m/>
    <x v="1"/>
    <x v="1"/>
    <x v="0"/>
    <x v="41"/>
    <n v="935.8"/>
    <n v="4679"/>
    <m/>
    <m/>
    <m/>
    <m/>
    <m/>
    <m/>
    <m/>
    <m/>
    <m/>
    <m/>
    <m/>
    <m/>
    <x v="0"/>
    <m/>
    <m/>
    <m/>
    <m/>
    <m/>
    <m/>
    <m/>
    <m/>
    <m/>
    <m/>
    <m/>
    <m/>
    <m/>
    <m/>
    <m/>
    <m/>
    <m/>
    <m/>
    <m/>
    <n v="0"/>
    <n v="0"/>
    <n v="0"/>
    <n v="0"/>
    <n v="0"/>
    <n v="0"/>
    <n v="0"/>
    <n v="1"/>
    <n v="4679"/>
    <n v="19"/>
    <n v="19"/>
    <n v="0"/>
    <n v="0"/>
    <n v="0"/>
    <n v="780"/>
    <n v="780"/>
    <n v="1"/>
    <n v="0"/>
    <n v="0"/>
    <n v="0"/>
    <n v="0"/>
    <n v="1"/>
    <n v="0"/>
    <n v="0"/>
    <n v="0"/>
    <n v="0"/>
    <x v="0"/>
    <s v="Village"/>
    <x v="0"/>
    <n v="0"/>
    <n v="0"/>
    <n v="0"/>
    <n v="0"/>
    <x v="0"/>
    <m/>
  </r>
  <r>
    <x v="0"/>
    <x v="2"/>
    <x v="2"/>
    <m/>
    <x v="1"/>
    <x v="1"/>
    <x v="0"/>
    <x v="42"/>
    <n v="3210"/>
    <n v="16050"/>
    <m/>
    <m/>
    <m/>
    <m/>
    <m/>
    <m/>
    <m/>
    <m/>
    <m/>
    <m/>
    <m/>
    <m/>
    <x v="0"/>
    <m/>
    <m/>
    <m/>
    <m/>
    <m/>
    <m/>
    <m/>
    <m/>
    <m/>
    <m/>
    <m/>
    <m/>
    <m/>
    <m/>
    <m/>
    <m/>
    <m/>
    <m/>
    <m/>
    <n v="0"/>
    <n v="0"/>
    <n v="0"/>
    <n v="0"/>
    <n v="0"/>
    <n v="0"/>
    <n v="0"/>
    <n v="1"/>
    <n v="16050"/>
    <n v="64"/>
    <n v="64"/>
    <n v="0"/>
    <n v="0"/>
    <n v="0"/>
    <n v="2675"/>
    <n v="2675"/>
    <n v="1"/>
    <n v="0"/>
    <n v="0"/>
    <n v="0"/>
    <n v="0"/>
    <n v="1"/>
    <n v="0"/>
    <n v="0"/>
    <n v="0"/>
    <n v="0"/>
    <x v="0"/>
    <s v="Village"/>
    <x v="0"/>
    <n v="0"/>
    <n v="20.825700759887699"/>
    <n v="92.542686462402301"/>
    <n v="198334"/>
    <x v="0"/>
    <m/>
  </r>
  <r>
    <x v="0"/>
    <x v="2"/>
    <x v="2"/>
    <m/>
    <x v="1"/>
    <x v="1"/>
    <x v="0"/>
    <x v="43"/>
    <n v="1048"/>
    <n v="5240"/>
    <m/>
    <m/>
    <m/>
    <m/>
    <m/>
    <m/>
    <m/>
    <m/>
    <m/>
    <m/>
    <m/>
    <m/>
    <x v="0"/>
    <m/>
    <m/>
    <m/>
    <m/>
    <m/>
    <m/>
    <m/>
    <m/>
    <m/>
    <m/>
    <m/>
    <m/>
    <m/>
    <m/>
    <m/>
    <m/>
    <m/>
    <m/>
    <m/>
    <n v="0"/>
    <n v="0"/>
    <n v="0"/>
    <n v="0"/>
    <n v="0"/>
    <n v="0"/>
    <n v="0"/>
    <n v="1"/>
    <n v="5240"/>
    <n v="21"/>
    <n v="21"/>
    <n v="0"/>
    <n v="0"/>
    <n v="0"/>
    <n v="873"/>
    <n v="873"/>
    <n v="1"/>
    <n v="0"/>
    <n v="0"/>
    <n v="0"/>
    <n v="0"/>
    <n v="1"/>
    <n v="0"/>
    <n v="0"/>
    <n v="0"/>
    <n v="0"/>
    <x v="0"/>
    <s v="Village"/>
    <x v="0"/>
    <n v="0"/>
    <n v="20.8608493804932"/>
    <n v="92.539390563964801"/>
    <n v="198326"/>
    <x v="0"/>
    <m/>
  </r>
  <r>
    <x v="0"/>
    <x v="2"/>
    <x v="2"/>
    <m/>
    <x v="1"/>
    <x v="1"/>
    <x v="0"/>
    <x v="44"/>
    <n v="1634.4"/>
    <n v="8172"/>
    <m/>
    <m/>
    <m/>
    <m/>
    <m/>
    <m/>
    <m/>
    <m/>
    <m/>
    <m/>
    <m/>
    <m/>
    <x v="0"/>
    <m/>
    <m/>
    <m/>
    <m/>
    <m/>
    <m/>
    <m/>
    <m/>
    <m/>
    <m/>
    <m/>
    <m/>
    <m/>
    <m/>
    <m/>
    <m/>
    <m/>
    <m/>
    <m/>
    <n v="0"/>
    <n v="0"/>
    <n v="0"/>
    <n v="0"/>
    <n v="0"/>
    <n v="0"/>
    <n v="0"/>
    <n v="1"/>
    <n v="8172"/>
    <n v="33"/>
    <n v="33"/>
    <n v="0"/>
    <n v="0"/>
    <n v="0"/>
    <n v="1362"/>
    <n v="1362"/>
    <n v="1"/>
    <n v="0"/>
    <n v="0"/>
    <n v="0"/>
    <n v="0"/>
    <n v="1"/>
    <n v="0"/>
    <n v="0"/>
    <n v="0"/>
    <n v="0"/>
    <x v="0"/>
    <s v="Village"/>
    <x v="0"/>
    <n v="0"/>
    <n v="20.793779373168899"/>
    <n v="92.597961425781307"/>
    <n v="198370"/>
    <x v="0"/>
    <m/>
  </r>
  <r>
    <x v="0"/>
    <x v="2"/>
    <x v="2"/>
    <m/>
    <x v="1"/>
    <x v="1"/>
    <x v="0"/>
    <x v="45"/>
    <n v="403"/>
    <n v="2015"/>
    <m/>
    <m/>
    <m/>
    <m/>
    <m/>
    <m/>
    <m/>
    <m/>
    <m/>
    <m/>
    <m/>
    <m/>
    <x v="0"/>
    <m/>
    <m/>
    <m/>
    <m/>
    <m/>
    <m/>
    <m/>
    <m/>
    <m/>
    <m/>
    <m/>
    <m/>
    <m/>
    <m/>
    <m/>
    <m/>
    <m/>
    <m/>
    <m/>
    <n v="0"/>
    <n v="0"/>
    <n v="0"/>
    <n v="0"/>
    <n v="0"/>
    <n v="0"/>
    <n v="0"/>
    <n v="1"/>
    <n v="2015"/>
    <n v="8"/>
    <n v="8"/>
    <n v="0"/>
    <n v="0"/>
    <n v="0"/>
    <n v="336"/>
    <n v="336"/>
    <n v="1"/>
    <n v="0"/>
    <n v="0"/>
    <n v="0"/>
    <n v="0"/>
    <n v="1"/>
    <n v="0"/>
    <n v="0"/>
    <n v="0"/>
    <n v="0"/>
    <x v="0"/>
    <s v="Village"/>
    <x v="0"/>
    <n v="0"/>
    <n v="20.821479797363299"/>
    <n v="92.603950500488295"/>
    <n v="198356"/>
    <x v="0"/>
    <m/>
  </r>
  <r>
    <x v="0"/>
    <x v="2"/>
    <x v="2"/>
    <m/>
    <x v="1"/>
    <x v="1"/>
    <x v="0"/>
    <x v="46"/>
    <n v="51.2"/>
    <n v="256"/>
    <m/>
    <m/>
    <m/>
    <m/>
    <m/>
    <m/>
    <m/>
    <m/>
    <m/>
    <m/>
    <m/>
    <m/>
    <x v="0"/>
    <m/>
    <m/>
    <m/>
    <m/>
    <m/>
    <m/>
    <m/>
    <m/>
    <m/>
    <m/>
    <m/>
    <m/>
    <m/>
    <m/>
    <m/>
    <m/>
    <m/>
    <m/>
    <m/>
    <n v="0"/>
    <n v="0"/>
    <n v="0"/>
    <n v="0"/>
    <n v="0"/>
    <n v="0"/>
    <n v="0"/>
    <n v="1"/>
    <n v="256"/>
    <n v="1"/>
    <n v="1"/>
    <n v="0"/>
    <n v="0"/>
    <n v="0"/>
    <n v="43"/>
    <n v="43"/>
    <n v="1"/>
    <n v="0"/>
    <n v="0"/>
    <n v="0"/>
    <n v="0"/>
    <n v="1"/>
    <n v="0"/>
    <n v="0"/>
    <n v="0"/>
    <n v="0"/>
    <x v="0"/>
    <s v="Village"/>
    <x v="0"/>
    <s v="Rakhine"/>
    <n v="20.7264194488525"/>
    <n v="92.671180730000003"/>
    <n v="198418"/>
    <x v="0"/>
    <m/>
  </r>
  <r>
    <x v="0"/>
    <x v="2"/>
    <x v="2"/>
    <m/>
    <x v="1"/>
    <x v="2"/>
    <x v="0"/>
    <x v="47"/>
    <n v="673.6"/>
    <n v="3368"/>
    <m/>
    <m/>
    <m/>
    <m/>
    <m/>
    <m/>
    <m/>
    <m/>
    <m/>
    <m/>
    <m/>
    <m/>
    <x v="0"/>
    <m/>
    <m/>
    <m/>
    <m/>
    <m/>
    <m/>
    <m/>
    <m/>
    <m/>
    <m/>
    <m/>
    <m/>
    <m/>
    <m/>
    <m/>
    <m/>
    <m/>
    <m/>
    <m/>
    <n v="0"/>
    <n v="0"/>
    <n v="0"/>
    <n v="0"/>
    <n v="0"/>
    <n v="0"/>
    <n v="0"/>
    <n v="1"/>
    <n v="3368"/>
    <n v="13"/>
    <n v="13"/>
    <n v="0"/>
    <n v="0"/>
    <n v="0"/>
    <n v="561"/>
    <n v="561"/>
    <n v="1"/>
    <n v="0"/>
    <n v="0"/>
    <n v="0"/>
    <n v="0"/>
    <n v="1"/>
    <n v="0"/>
    <n v="0"/>
    <n v="0"/>
    <n v="0"/>
    <x v="0"/>
    <s v="Village"/>
    <x v="0"/>
    <n v="0"/>
    <n v="21.363349914550799"/>
    <n v="92.280487060546903"/>
    <n v="197800"/>
    <x v="0"/>
    <m/>
  </r>
  <r>
    <x v="0"/>
    <x v="2"/>
    <x v="2"/>
    <m/>
    <x v="1"/>
    <x v="2"/>
    <x v="0"/>
    <x v="48"/>
    <n v="151.19999999999999"/>
    <n v="756"/>
    <m/>
    <m/>
    <m/>
    <m/>
    <m/>
    <m/>
    <m/>
    <m/>
    <m/>
    <m/>
    <m/>
    <m/>
    <x v="0"/>
    <m/>
    <m/>
    <m/>
    <m/>
    <m/>
    <m/>
    <m/>
    <m/>
    <m/>
    <m/>
    <m/>
    <m/>
    <m/>
    <m/>
    <m/>
    <m/>
    <m/>
    <m/>
    <m/>
    <n v="0"/>
    <n v="0"/>
    <n v="0"/>
    <n v="0"/>
    <n v="0"/>
    <n v="0"/>
    <n v="0"/>
    <n v="1"/>
    <n v="756"/>
    <n v="3"/>
    <n v="3"/>
    <n v="0"/>
    <n v="0"/>
    <n v="0"/>
    <n v="126"/>
    <n v="126"/>
    <n v="1"/>
    <n v="0"/>
    <n v="0"/>
    <n v="0"/>
    <n v="0"/>
    <n v="1"/>
    <n v="0"/>
    <n v="0"/>
    <n v="0"/>
    <n v="0"/>
    <x v="0"/>
    <s v="Village"/>
    <x v="0"/>
    <n v="0"/>
    <n v="21.2080974578857"/>
    <n v="92.308609008789105"/>
    <n v="197841"/>
    <x v="0"/>
    <m/>
  </r>
  <r>
    <x v="0"/>
    <x v="2"/>
    <x v="2"/>
    <m/>
    <x v="1"/>
    <x v="2"/>
    <x v="0"/>
    <x v="49"/>
    <n v="104.6"/>
    <n v="523"/>
    <m/>
    <m/>
    <m/>
    <m/>
    <m/>
    <m/>
    <m/>
    <m/>
    <m/>
    <m/>
    <m/>
    <m/>
    <x v="0"/>
    <m/>
    <m/>
    <m/>
    <m/>
    <m/>
    <m/>
    <m/>
    <m/>
    <m/>
    <m/>
    <m/>
    <m/>
    <m/>
    <m/>
    <m/>
    <m/>
    <m/>
    <m/>
    <m/>
    <n v="0"/>
    <n v="0"/>
    <n v="0"/>
    <n v="0"/>
    <n v="0"/>
    <n v="0"/>
    <n v="0"/>
    <n v="1"/>
    <n v="523"/>
    <n v="2"/>
    <n v="2"/>
    <n v="0"/>
    <n v="0"/>
    <n v="0"/>
    <n v="87"/>
    <n v="87"/>
    <n v="1"/>
    <n v="0"/>
    <n v="0"/>
    <n v="0"/>
    <n v="0"/>
    <n v="1"/>
    <n v="0"/>
    <n v="0"/>
    <n v="0"/>
    <n v="0"/>
    <x v="0"/>
    <s v="Village"/>
    <x v="0"/>
    <s v="Muslim"/>
    <n v="20.71759033"/>
    <n v="92.426422119999998"/>
    <n v="198045"/>
    <x v="0"/>
    <m/>
  </r>
  <r>
    <x v="0"/>
    <x v="3"/>
    <x v="3"/>
    <s v="UNICEF"/>
    <x v="0"/>
    <x v="3"/>
    <x v="0"/>
    <x v="50"/>
    <n v="65"/>
    <n v="323"/>
    <d v="2019-03-16T00:00:00"/>
    <d v="2020-03-15T00:00:00"/>
    <n v="48"/>
    <n v="0"/>
    <n v="0"/>
    <n v="4"/>
    <n v="1"/>
    <m/>
    <n v="0"/>
    <n v="0"/>
    <m/>
    <n v="65"/>
    <x v="2"/>
    <n v="0"/>
    <n v="0"/>
    <n v="0"/>
    <n v="0"/>
    <n v="0"/>
    <m/>
    <n v="137"/>
    <n v="32"/>
    <n v="0"/>
    <n v="0"/>
    <n v="0"/>
    <n v="0"/>
    <n v="0"/>
    <n v="0"/>
    <m/>
    <m/>
    <m/>
    <m/>
    <m/>
    <n v="1"/>
    <n v="323"/>
    <n v="1"/>
    <n v="323"/>
    <n v="1"/>
    <n v="323"/>
    <n v="1.292"/>
    <n v="0"/>
    <n v="0"/>
    <n v="0"/>
    <n v="1"/>
    <n v="1"/>
    <n v="323"/>
    <n v="0"/>
    <n v="54"/>
    <n v="0"/>
    <n v="0"/>
    <n v="169"/>
    <n v="0"/>
    <n v="169"/>
    <n v="0.52321981424148611"/>
    <n v="0.47678018575851389"/>
    <n v="0.52321981424148611"/>
    <n v="0"/>
    <n v="0"/>
    <n v="0"/>
    <x v="1"/>
    <s v="Village"/>
    <x v="0"/>
    <s v="Rakhine"/>
    <n v="19.417640689999999"/>
    <n v="93.565246579999993"/>
    <n v="198464"/>
    <x v="0"/>
    <m/>
  </r>
  <r>
    <x v="0"/>
    <x v="3"/>
    <x v="3"/>
    <s v="UNICEF"/>
    <x v="0"/>
    <x v="3"/>
    <x v="0"/>
    <x v="51"/>
    <n v="275"/>
    <n v="1018"/>
    <d v="2019-03-16T00:00:00"/>
    <d v="2020-03-15T00:00:00"/>
    <m/>
    <m/>
    <m/>
    <m/>
    <m/>
    <m/>
    <m/>
    <m/>
    <m/>
    <m/>
    <x v="1"/>
    <m/>
    <m/>
    <m/>
    <m/>
    <m/>
    <m/>
    <n v="0"/>
    <n v="0"/>
    <n v="0"/>
    <n v="0"/>
    <n v="0"/>
    <n v="0"/>
    <n v="0"/>
    <n v="0"/>
    <m/>
    <m/>
    <m/>
    <m/>
    <m/>
    <n v="0"/>
    <n v="0"/>
    <n v="0"/>
    <n v="0"/>
    <n v="0"/>
    <n v="0"/>
    <n v="0"/>
    <n v="1"/>
    <n v="1018"/>
    <n v="4"/>
    <n v="4"/>
    <n v="0"/>
    <n v="0"/>
    <n v="0"/>
    <n v="170"/>
    <n v="170"/>
    <n v="1"/>
    <n v="0"/>
    <n v="0"/>
    <n v="0"/>
    <n v="0"/>
    <n v="1"/>
    <n v="0"/>
    <n v="0"/>
    <n v="0"/>
    <n v="0"/>
    <x v="0"/>
    <s v="Village"/>
    <x v="0"/>
    <s v="Rakhine"/>
    <n v="0"/>
    <n v="0"/>
    <n v="198475"/>
    <x v="0"/>
    <m/>
  </r>
  <r>
    <x v="0"/>
    <x v="3"/>
    <x v="3"/>
    <s v="UNICEF"/>
    <x v="0"/>
    <x v="3"/>
    <x v="0"/>
    <x v="52"/>
    <n v="76"/>
    <n v="276"/>
    <d v="2019-03-16T00:00:00"/>
    <d v="2020-03-15T00:00:00"/>
    <m/>
    <m/>
    <m/>
    <m/>
    <m/>
    <m/>
    <m/>
    <m/>
    <m/>
    <m/>
    <x v="1"/>
    <m/>
    <m/>
    <m/>
    <m/>
    <m/>
    <m/>
    <n v="0"/>
    <n v="0"/>
    <n v="0"/>
    <n v="0"/>
    <n v="0"/>
    <n v="0"/>
    <n v="0"/>
    <n v="0"/>
    <m/>
    <m/>
    <m/>
    <m/>
    <m/>
    <n v="0"/>
    <n v="0"/>
    <n v="0"/>
    <n v="0"/>
    <n v="0"/>
    <n v="0"/>
    <n v="0"/>
    <n v="1"/>
    <n v="276"/>
    <n v="1"/>
    <n v="1"/>
    <n v="0"/>
    <n v="0"/>
    <n v="0"/>
    <n v="46"/>
    <n v="46"/>
    <n v="1"/>
    <n v="0"/>
    <n v="0"/>
    <n v="0"/>
    <n v="0"/>
    <n v="1"/>
    <n v="0"/>
    <n v="0"/>
    <n v="0"/>
    <n v="0"/>
    <x v="0"/>
    <s v="Village"/>
    <x v="0"/>
    <s v="Rakhine"/>
    <n v="0"/>
    <n v="0"/>
    <n v="198476"/>
    <x v="0"/>
    <m/>
  </r>
  <r>
    <x v="0"/>
    <x v="3"/>
    <x v="3"/>
    <s v="UNICEF"/>
    <x v="0"/>
    <x v="3"/>
    <x v="0"/>
    <x v="53"/>
    <n v="251"/>
    <n v="970"/>
    <d v="2019-03-16T00:00:00"/>
    <d v="2020-03-15T00:00:00"/>
    <m/>
    <m/>
    <m/>
    <m/>
    <m/>
    <m/>
    <m/>
    <m/>
    <m/>
    <m/>
    <x v="1"/>
    <n v="5"/>
    <m/>
    <m/>
    <m/>
    <m/>
    <m/>
    <n v="0"/>
    <n v="0"/>
    <n v="0"/>
    <n v="0"/>
    <n v="0"/>
    <n v="0"/>
    <n v="0"/>
    <n v="0"/>
    <m/>
    <m/>
    <m/>
    <m/>
    <m/>
    <n v="0"/>
    <n v="0"/>
    <n v="0"/>
    <n v="0"/>
    <n v="0"/>
    <n v="0"/>
    <n v="0"/>
    <n v="1"/>
    <n v="970"/>
    <n v="4"/>
    <n v="4"/>
    <n v="0.25773195876288657"/>
    <n v="249.99999999999997"/>
    <n v="250"/>
    <n v="162"/>
    <n v="162"/>
    <n v="0.74226804123711343"/>
    <n v="0"/>
    <n v="0"/>
    <n v="0"/>
    <n v="0"/>
    <n v="1"/>
    <n v="0"/>
    <n v="0"/>
    <n v="0"/>
    <n v="0"/>
    <x v="0"/>
    <s v="Village"/>
    <x v="0"/>
    <s v="Rakhine"/>
    <n v="0"/>
    <n v="0"/>
    <n v="198508"/>
    <x v="0"/>
    <m/>
  </r>
  <r>
    <x v="0"/>
    <x v="3"/>
    <x v="3"/>
    <s v="UNICEF"/>
    <x v="0"/>
    <x v="3"/>
    <x v="0"/>
    <x v="54"/>
    <n v="152"/>
    <n v="864"/>
    <d v="2019-03-16T00:00:00"/>
    <d v="2020-03-15T00:00:00"/>
    <m/>
    <m/>
    <m/>
    <m/>
    <m/>
    <m/>
    <m/>
    <m/>
    <m/>
    <m/>
    <x v="1"/>
    <m/>
    <m/>
    <m/>
    <m/>
    <m/>
    <m/>
    <n v="0"/>
    <n v="0"/>
    <n v="0"/>
    <n v="0"/>
    <n v="0"/>
    <n v="0"/>
    <n v="0"/>
    <n v="0"/>
    <m/>
    <m/>
    <m/>
    <m/>
    <m/>
    <n v="0"/>
    <n v="0"/>
    <n v="0"/>
    <n v="0"/>
    <n v="0"/>
    <n v="0"/>
    <n v="0"/>
    <n v="1"/>
    <n v="864"/>
    <n v="3"/>
    <n v="3"/>
    <n v="0"/>
    <n v="0"/>
    <n v="0"/>
    <n v="144"/>
    <n v="144"/>
    <n v="1"/>
    <n v="0"/>
    <n v="0"/>
    <n v="0"/>
    <n v="0"/>
    <n v="1"/>
    <n v="0"/>
    <n v="0"/>
    <n v="0"/>
    <n v="0"/>
    <x v="0"/>
    <s v="Village"/>
    <x v="0"/>
    <s v="Rakhine"/>
    <n v="0"/>
    <n v="0"/>
    <n v="198667"/>
    <x v="0"/>
    <m/>
  </r>
  <r>
    <x v="0"/>
    <x v="4"/>
    <x v="4"/>
    <s v="BMZ"/>
    <x v="0"/>
    <x v="0"/>
    <x v="0"/>
    <x v="55"/>
    <n v="74"/>
    <n v="427"/>
    <m/>
    <d v="2021-08-31T00:00:00"/>
    <n v="81"/>
    <m/>
    <m/>
    <m/>
    <n v="1"/>
    <m/>
    <m/>
    <m/>
    <m/>
    <m/>
    <x v="2"/>
    <n v="1"/>
    <m/>
    <m/>
    <m/>
    <m/>
    <m/>
    <m/>
    <m/>
    <m/>
    <m/>
    <m/>
    <m/>
    <m/>
    <m/>
    <m/>
    <m/>
    <m/>
    <m/>
    <m/>
    <n v="0"/>
    <n v="0"/>
    <n v="1"/>
    <n v="427"/>
    <n v="1"/>
    <n v="427"/>
    <n v="1.708"/>
    <n v="0"/>
    <n v="0"/>
    <n v="0.29200000000000004"/>
    <n v="2"/>
    <n v="0.117096018735363"/>
    <n v="50"/>
    <n v="50"/>
    <n v="71"/>
    <n v="71"/>
    <n v="0.88290398126463698"/>
    <n v="0"/>
    <n v="0"/>
    <n v="0"/>
    <n v="0"/>
    <n v="1"/>
    <n v="0"/>
    <n v="0"/>
    <n v="0"/>
    <n v="0"/>
    <x v="1"/>
    <s v="Village"/>
    <x v="0"/>
    <s v="Rakhine"/>
    <n v="0"/>
    <n v="0"/>
    <n v="197461"/>
    <x v="0"/>
    <m/>
  </r>
  <r>
    <x v="0"/>
    <x v="4"/>
    <x v="4"/>
    <s v="BMZ"/>
    <x v="0"/>
    <x v="0"/>
    <x v="0"/>
    <x v="56"/>
    <n v="211"/>
    <n v="1006"/>
    <m/>
    <d v="2021-08-31T00:00:00"/>
    <n v="143"/>
    <m/>
    <m/>
    <m/>
    <n v="1"/>
    <m/>
    <m/>
    <m/>
    <m/>
    <m/>
    <x v="2"/>
    <n v="2"/>
    <m/>
    <m/>
    <m/>
    <m/>
    <m/>
    <m/>
    <m/>
    <m/>
    <m/>
    <m/>
    <m/>
    <m/>
    <m/>
    <m/>
    <m/>
    <m/>
    <m/>
    <m/>
    <n v="0"/>
    <n v="0"/>
    <n v="1"/>
    <n v="1006"/>
    <n v="1"/>
    <n v="1006"/>
    <n v="4.024"/>
    <n v="0"/>
    <n v="0"/>
    <n v="0"/>
    <n v="4"/>
    <n v="9.9403578528827044E-2"/>
    <n v="100"/>
    <n v="100"/>
    <n v="168"/>
    <n v="168"/>
    <n v="0.90059642147117291"/>
    <n v="0"/>
    <n v="0"/>
    <n v="0"/>
    <n v="0"/>
    <n v="1"/>
    <n v="0"/>
    <n v="0"/>
    <n v="0"/>
    <n v="0"/>
    <x v="1"/>
    <s v="Village"/>
    <x v="0"/>
    <s v="Rakhine"/>
    <n v="0"/>
    <n v="0"/>
    <n v="197441"/>
    <x v="0"/>
    <m/>
  </r>
  <r>
    <x v="0"/>
    <x v="4"/>
    <x v="4"/>
    <s v="BMZ"/>
    <x v="0"/>
    <x v="0"/>
    <x v="0"/>
    <x v="57"/>
    <n v="169"/>
    <n v="776"/>
    <m/>
    <d v="2021-08-31T00:00:00"/>
    <n v="114"/>
    <m/>
    <m/>
    <m/>
    <n v="1"/>
    <m/>
    <m/>
    <m/>
    <m/>
    <m/>
    <x v="2"/>
    <n v="2"/>
    <m/>
    <m/>
    <m/>
    <m/>
    <m/>
    <m/>
    <m/>
    <m/>
    <m/>
    <m/>
    <m/>
    <m/>
    <m/>
    <m/>
    <m/>
    <m/>
    <m/>
    <m/>
    <n v="0"/>
    <n v="0"/>
    <n v="1"/>
    <n v="776"/>
    <n v="1"/>
    <n v="776"/>
    <n v="3.1040000000000001"/>
    <n v="0"/>
    <n v="0"/>
    <n v="0"/>
    <n v="3"/>
    <n v="0.12886597938144329"/>
    <n v="99.999999999999986"/>
    <n v="100"/>
    <n v="129"/>
    <n v="129"/>
    <n v="0.87113402061855671"/>
    <n v="0"/>
    <n v="0"/>
    <n v="0"/>
    <n v="0"/>
    <n v="1"/>
    <n v="0"/>
    <n v="0"/>
    <n v="0"/>
    <n v="0"/>
    <x v="1"/>
    <s v="Village"/>
    <x v="0"/>
    <s v="Rakhine"/>
    <n v="0"/>
    <n v="0"/>
    <n v="197450"/>
    <x v="0"/>
    <m/>
  </r>
  <r>
    <x v="0"/>
    <x v="4"/>
    <x v="4"/>
    <s v="BMZ"/>
    <x v="0"/>
    <x v="0"/>
    <x v="0"/>
    <x v="58"/>
    <n v="50"/>
    <n v="265"/>
    <m/>
    <d v="2021-08-31T00:00:00"/>
    <n v="0"/>
    <m/>
    <m/>
    <m/>
    <n v="1"/>
    <m/>
    <m/>
    <m/>
    <m/>
    <m/>
    <x v="0"/>
    <m/>
    <m/>
    <m/>
    <m/>
    <m/>
    <m/>
    <m/>
    <m/>
    <m/>
    <m/>
    <m/>
    <m/>
    <m/>
    <m/>
    <m/>
    <m/>
    <m/>
    <m/>
    <m/>
    <n v="0"/>
    <n v="0"/>
    <n v="1"/>
    <n v="265"/>
    <n v="1"/>
    <n v="265"/>
    <n v="1.06"/>
    <n v="0"/>
    <n v="0"/>
    <n v="0"/>
    <n v="1"/>
    <n v="0"/>
    <n v="0"/>
    <n v="0"/>
    <n v="44"/>
    <n v="44"/>
    <n v="1"/>
    <n v="0"/>
    <n v="0"/>
    <n v="0"/>
    <n v="0"/>
    <n v="1"/>
    <n v="0"/>
    <n v="0"/>
    <n v="0"/>
    <n v="0"/>
    <x v="0"/>
    <s v="Village"/>
    <x v="0"/>
    <s v="Rakhine"/>
    <n v="0"/>
    <n v="0"/>
    <n v="197463"/>
    <x v="0"/>
    <m/>
  </r>
  <r>
    <x v="0"/>
    <x v="4"/>
    <x v="4"/>
    <s v="BMZ"/>
    <x v="0"/>
    <x v="0"/>
    <x v="0"/>
    <x v="59"/>
    <n v="168"/>
    <n v="1614"/>
    <m/>
    <d v="2021-08-31T00:00:00"/>
    <n v="102"/>
    <m/>
    <m/>
    <m/>
    <n v="0"/>
    <m/>
    <m/>
    <m/>
    <m/>
    <m/>
    <x v="2"/>
    <n v="1"/>
    <m/>
    <m/>
    <m/>
    <m/>
    <m/>
    <m/>
    <m/>
    <m/>
    <m/>
    <m/>
    <m/>
    <m/>
    <m/>
    <m/>
    <m/>
    <m/>
    <m/>
    <m/>
    <n v="0"/>
    <n v="0"/>
    <n v="0"/>
    <n v="0"/>
    <n v="0"/>
    <n v="0"/>
    <n v="0"/>
    <n v="1"/>
    <n v="1614"/>
    <n v="6"/>
    <n v="6"/>
    <n v="3.0978934324659233E-2"/>
    <n v="50"/>
    <n v="50"/>
    <n v="269"/>
    <n v="269"/>
    <n v="0.96902106567534074"/>
    <n v="0"/>
    <n v="0"/>
    <n v="0"/>
    <n v="0"/>
    <n v="1"/>
    <n v="0"/>
    <n v="0"/>
    <n v="0"/>
    <n v="0"/>
    <x v="1"/>
    <s v="Village"/>
    <x v="0"/>
    <s v="Rakhine"/>
    <n v="0"/>
    <n v="0"/>
    <n v="197404"/>
    <x v="0"/>
    <m/>
  </r>
  <r>
    <x v="0"/>
    <x v="4"/>
    <x v="4"/>
    <s v="BMZ"/>
    <x v="0"/>
    <x v="0"/>
    <x v="0"/>
    <x v="60"/>
    <n v="370"/>
    <n v="1711"/>
    <m/>
    <d v="2021-08-31T00:00:00"/>
    <n v="400"/>
    <m/>
    <m/>
    <m/>
    <n v="0"/>
    <m/>
    <m/>
    <m/>
    <m/>
    <m/>
    <x v="2"/>
    <n v="2"/>
    <m/>
    <m/>
    <m/>
    <m/>
    <m/>
    <m/>
    <m/>
    <m/>
    <m/>
    <m/>
    <m/>
    <m/>
    <m/>
    <m/>
    <m/>
    <m/>
    <m/>
    <m/>
    <n v="0"/>
    <n v="0"/>
    <n v="0"/>
    <n v="0"/>
    <n v="0"/>
    <n v="0"/>
    <n v="0"/>
    <n v="1"/>
    <n v="1711"/>
    <n v="7"/>
    <n v="7"/>
    <n v="5.8445353594389245E-2"/>
    <n v="100"/>
    <n v="100"/>
    <n v="285"/>
    <n v="285"/>
    <n v="0.94155464640561071"/>
    <n v="0"/>
    <n v="0"/>
    <n v="0"/>
    <n v="0"/>
    <n v="1"/>
    <n v="0"/>
    <n v="0"/>
    <n v="0"/>
    <n v="0"/>
    <x v="1"/>
    <s v="Village"/>
    <x v="0"/>
    <s v="Rakhine"/>
    <n v="0"/>
    <n v="0"/>
    <n v="197464"/>
    <x v="0"/>
    <m/>
  </r>
  <r>
    <x v="0"/>
    <x v="4"/>
    <x v="4"/>
    <s v="BMZ"/>
    <x v="0"/>
    <x v="0"/>
    <x v="0"/>
    <x v="61"/>
    <n v="436"/>
    <n v="2287"/>
    <m/>
    <d v="2021-08-31T00:00:00"/>
    <n v="495"/>
    <m/>
    <m/>
    <m/>
    <n v="1"/>
    <m/>
    <m/>
    <m/>
    <m/>
    <m/>
    <x v="2"/>
    <n v="4"/>
    <m/>
    <m/>
    <m/>
    <m/>
    <m/>
    <m/>
    <m/>
    <m/>
    <m/>
    <m/>
    <m/>
    <m/>
    <m/>
    <m/>
    <m/>
    <m/>
    <m/>
    <m/>
    <n v="0"/>
    <n v="0"/>
    <n v="1"/>
    <n v="2287"/>
    <n v="1"/>
    <n v="2287"/>
    <n v="9.1479999999999997"/>
    <n v="0"/>
    <n v="0"/>
    <n v="0"/>
    <n v="9"/>
    <n v="8.7450808919982512E-2"/>
    <n v="200"/>
    <n v="200"/>
    <n v="381"/>
    <n v="381"/>
    <n v="0.91254919108001753"/>
    <n v="0"/>
    <n v="0"/>
    <n v="0"/>
    <n v="0"/>
    <n v="1"/>
    <n v="0"/>
    <n v="0"/>
    <n v="0"/>
    <n v="0"/>
    <x v="1"/>
    <s v="Village"/>
    <x v="0"/>
    <s v="Rakhine"/>
    <n v="0"/>
    <n v="0"/>
    <n v="197460"/>
    <x v="0"/>
    <m/>
  </r>
  <r>
    <x v="0"/>
    <x v="4"/>
    <x v="4"/>
    <s v="BMZ"/>
    <x v="0"/>
    <x v="0"/>
    <x v="0"/>
    <x v="62"/>
    <n v="215"/>
    <n v="959"/>
    <m/>
    <d v="2021-08-31T00:00:00"/>
    <n v="123"/>
    <m/>
    <m/>
    <m/>
    <n v="1"/>
    <m/>
    <m/>
    <m/>
    <m/>
    <m/>
    <x v="2"/>
    <n v="1"/>
    <m/>
    <m/>
    <m/>
    <m/>
    <m/>
    <n v="2"/>
    <n v="22"/>
    <m/>
    <m/>
    <m/>
    <m/>
    <m/>
    <m/>
    <m/>
    <m/>
    <m/>
    <m/>
    <m/>
    <n v="0"/>
    <n v="0"/>
    <n v="1"/>
    <n v="959"/>
    <n v="1"/>
    <n v="959"/>
    <n v="3.8359999999999999"/>
    <n v="0"/>
    <n v="0"/>
    <n v="0.16400000000000015"/>
    <n v="4"/>
    <n v="5.213764337851929E-2"/>
    <n v="50"/>
    <n v="50"/>
    <n v="160"/>
    <n v="160"/>
    <n v="0.94786235662148066"/>
    <n v="24"/>
    <n v="0"/>
    <n v="24"/>
    <n v="2.502606882168926E-2"/>
    <n v="0.97497393117831077"/>
    <n v="2.502606882168926E-2"/>
    <n v="0"/>
    <n v="0"/>
    <n v="0"/>
    <x v="1"/>
    <s v="Village"/>
    <x v="0"/>
    <s v="Rakhine"/>
    <n v="0"/>
    <n v="0"/>
    <n v="197449"/>
    <x v="0"/>
    <m/>
  </r>
  <r>
    <x v="0"/>
    <x v="4"/>
    <x v="4"/>
    <s v="BMZ"/>
    <x v="0"/>
    <x v="0"/>
    <x v="0"/>
    <x v="63"/>
    <n v="19"/>
    <n v="92"/>
    <m/>
    <d v="2021-08-31T00:00:00"/>
    <n v="0"/>
    <m/>
    <m/>
    <m/>
    <n v="0"/>
    <m/>
    <m/>
    <m/>
    <m/>
    <m/>
    <x v="0"/>
    <m/>
    <m/>
    <m/>
    <m/>
    <m/>
    <m/>
    <m/>
    <m/>
    <m/>
    <m/>
    <m/>
    <m/>
    <m/>
    <m/>
    <m/>
    <m/>
    <m/>
    <m/>
    <m/>
    <n v="0"/>
    <n v="0"/>
    <n v="0"/>
    <n v="0"/>
    <n v="0"/>
    <n v="0"/>
    <n v="0"/>
    <n v="1"/>
    <n v="92"/>
    <n v="1"/>
    <n v="1"/>
    <n v="0"/>
    <n v="0"/>
    <n v="0"/>
    <n v="15"/>
    <n v="15"/>
    <n v="1"/>
    <n v="0"/>
    <n v="0"/>
    <n v="0"/>
    <n v="0"/>
    <n v="1"/>
    <n v="0"/>
    <n v="0"/>
    <n v="0"/>
    <n v="0"/>
    <x v="0"/>
    <s v="Village"/>
    <x v="0"/>
    <s v="Rakhine"/>
    <n v="0"/>
    <n v="0"/>
    <n v="197462"/>
    <x v="0"/>
    <m/>
  </r>
  <r>
    <x v="0"/>
    <x v="4"/>
    <x v="4"/>
    <s v="BMZ"/>
    <x v="0"/>
    <x v="0"/>
    <x v="0"/>
    <x v="64"/>
    <n v="147"/>
    <n v="601"/>
    <m/>
    <d v="2021-08-31T00:00:00"/>
    <n v="112"/>
    <m/>
    <m/>
    <m/>
    <n v="1"/>
    <m/>
    <m/>
    <m/>
    <m/>
    <n v="147"/>
    <x v="2"/>
    <n v="1"/>
    <m/>
    <m/>
    <m/>
    <m/>
    <m/>
    <m/>
    <n v="30"/>
    <m/>
    <m/>
    <m/>
    <m/>
    <m/>
    <m/>
    <m/>
    <m/>
    <m/>
    <m/>
    <m/>
    <n v="0"/>
    <n v="0"/>
    <n v="1"/>
    <n v="601"/>
    <n v="1"/>
    <n v="601"/>
    <n v="2.4039999999999999"/>
    <n v="0"/>
    <n v="0"/>
    <n v="0"/>
    <n v="2"/>
    <n v="1"/>
    <n v="601"/>
    <n v="50"/>
    <n v="100"/>
    <n v="0"/>
    <n v="0"/>
    <n v="30"/>
    <n v="0"/>
    <n v="30"/>
    <n v="4.9916805324459232E-2"/>
    <n v="0.95008319467554081"/>
    <n v="4.9916805324459232E-2"/>
    <n v="0"/>
    <n v="0"/>
    <n v="0"/>
    <x v="1"/>
    <s v="Village"/>
    <x v="0"/>
    <s v="KhaMi"/>
    <n v="0"/>
    <n v="0"/>
    <n v="197442"/>
    <x v="0"/>
    <m/>
  </r>
  <r>
    <x v="0"/>
    <x v="4"/>
    <x v="4"/>
    <s v="BMZ"/>
    <x v="0"/>
    <x v="0"/>
    <x v="0"/>
    <x v="65"/>
    <n v="284"/>
    <n v="1292"/>
    <m/>
    <d v="2021-08-31T00:00:00"/>
    <n v="425"/>
    <m/>
    <m/>
    <m/>
    <n v="2"/>
    <m/>
    <m/>
    <m/>
    <m/>
    <m/>
    <x v="2"/>
    <n v="10"/>
    <m/>
    <m/>
    <m/>
    <m/>
    <m/>
    <m/>
    <m/>
    <m/>
    <m/>
    <m/>
    <m/>
    <m/>
    <m/>
    <m/>
    <m/>
    <m/>
    <m/>
    <m/>
    <n v="0"/>
    <n v="0"/>
    <n v="1"/>
    <n v="1292"/>
    <n v="1"/>
    <n v="1292"/>
    <n v="5.1680000000000001"/>
    <n v="0"/>
    <n v="0"/>
    <n v="0"/>
    <n v="5"/>
    <n v="0.38699690402476783"/>
    <n v="500.00000000000006"/>
    <n v="500"/>
    <n v="215"/>
    <n v="215"/>
    <n v="0.61300309597523217"/>
    <n v="0"/>
    <n v="0"/>
    <n v="0"/>
    <n v="0"/>
    <n v="1"/>
    <n v="0"/>
    <n v="0"/>
    <n v="0"/>
    <n v="0"/>
    <x v="1"/>
    <s v="Village"/>
    <x v="0"/>
    <s v="Rakhine"/>
    <n v="0"/>
    <n v="0"/>
    <n v="197405"/>
    <x v="0"/>
    <m/>
  </r>
  <r>
    <x v="0"/>
    <x v="4"/>
    <x v="4"/>
    <s v="BMZ"/>
    <x v="0"/>
    <x v="0"/>
    <x v="0"/>
    <x v="66"/>
    <n v="173"/>
    <n v="354"/>
    <m/>
    <d v="2021-08-31T00:00:00"/>
    <n v="132"/>
    <m/>
    <m/>
    <m/>
    <n v="1"/>
    <m/>
    <m/>
    <m/>
    <m/>
    <m/>
    <x v="2"/>
    <n v="0"/>
    <m/>
    <m/>
    <m/>
    <m/>
    <m/>
    <m/>
    <m/>
    <m/>
    <m/>
    <m/>
    <m/>
    <m/>
    <m/>
    <m/>
    <m/>
    <m/>
    <m/>
    <m/>
    <n v="0"/>
    <n v="0"/>
    <n v="1"/>
    <n v="354"/>
    <n v="1"/>
    <n v="354"/>
    <n v="1.4159999999999999"/>
    <n v="0"/>
    <n v="0"/>
    <n v="0"/>
    <n v="1"/>
    <n v="0"/>
    <n v="0"/>
    <n v="0"/>
    <n v="59"/>
    <n v="59"/>
    <n v="1"/>
    <n v="0"/>
    <n v="0"/>
    <n v="0"/>
    <n v="0"/>
    <n v="1"/>
    <n v="0"/>
    <n v="0"/>
    <n v="0"/>
    <n v="0"/>
    <x v="1"/>
    <s v="Village"/>
    <x v="0"/>
    <s v="Rakhine"/>
    <n v="0"/>
    <n v="0"/>
    <n v="197403"/>
    <x v="0"/>
    <m/>
  </r>
  <r>
    <x v="0"/>
    <x v="4"/>
    <x v="4"/>
    <s v="BMZ"/>
    <x v="0"/>
    <x v="0"/>
    <x v="0"/>
    <x v="67"/>
    <n v="66"/>
    <n v="1018"/>
    <m/>
    <d v="2021-08-31T00:00:00"/>
    <n v="34"/>
    <m/>
    <m/>
    <m/>
    <n v="2"/>
    <m/>
    <m/>
    <m/>
    <m/>
    <m/>
    <x v="2"/>
    <n v="3"/>
    <m/>
    <m/>
    <m/>
    <m/>
    <m/>
    <m/>
    <m/>
    <m/>
    <m/>
    <m/>
    <m/>
    <m/>
    <m/>
    <m/>
    <m/>
    <m/>
    <m/>
    <m/>
    <n v="0"/>
    <n v="0"/>
    <n v="1"/>
    <n v="1018"/>
    <n v="1"/>
    <n v="1018"/>
    <n v="4.0720000000000001"/>
    <n v="0"/>
    <n v="0"/>
    <n v="0"/>
    <n v="4"/>
    <n v="0.14734774066797643"/>
    <n v="150"/>
    <n v="150"/>
    <n v="170"/>
    <n v="170"/>
    <n v="0.8526522593320236"/>
    <n v="0"/>
    <n v="0"/>
    <n v="0"/>
    <n v="0"/>
    <n v="1"/>
    <n v="0"/>
    <n v="0"/>
    <n v="0"/>
    <n v="0"/>
    <x v="1"/>
    <s v="Village"/>
    <x v="0"/>
    <s v="Rakhine"/>
    <n v="20.260679244995099"/>
    <n v="93.051597595214801"/>
    <n v="197401"/>
    <x v="0"/>
    <m/>
  </r>
  <r>
    <x v="0"/>
    <x v="4"/>
    <x v="4"/>
    <s v="BMZ"/>
    <x v="0"/>
    <x v="0"/>
    <x v="0"/>
    <x v="68"/>
    <n v="207"/>
    <n v="957"/>
    <m/>
    <d v="2021-08-31T00:00:00"/>
    <n v="153"/>
    <m/>
    <m/>
    <m/>
    <n v="1"/>
    <m/>
    <m/>
    <m/>
    <m/>
    <m/>
    <x v="2"/>
    <n v="2"/>
    <m/>
    <m/>
    <m/>
    <m/>
    <m/>
    <m/>
    <n v="27"/>
    <m/>
    <m/>
    <m/>
    <m/>
    <m/>
    <m/>
    <m/>
    <m/>
    <m/>
    <m/>
    <m/>
    <n v="0"/>
    <n v="0"/>
    <n v="1"/>
    <n v="957"/>
    <n v="1"/>
    <n v="957"/>
    <n v="3.8279999999999998"/>
    <n v="0"/>
    <n v="0"/>
    <n v="0.17200000000000015"/>
    <n v="4"/>
    <n v="0.1044932079414838"/>
    <n v="100"/>
    <n v="100"/>
    <n v="160"/>
    <n v="160"/>
    <n v="0.89550679205851624"/>
    <n v="27"/>
    <n v="0"/>
    <n v="27"/>
    <n v="2.8213166144200628E-2"/>
    <n v="0.97178683385579934"/>
    <n v="2.8213166144200628E-2"/>
    <n v="0"/>
    <n v="0"/>
    <n v="0"/>
    <x v="1"/>
    <s v="Village"/>
    <x v="0"/>
    <s v="Rakhine"/>
    <n v="0"/>
    <n v="0"/>
    <n v="197451"/>
    <x v="0"/>
    <m/>
  </r>
  <r>
    <x v="0"/>
    <x v="4"/>
    <x v="4"/>
    <s v="BMZ"/>
    <x v="0"/>
    <x v="0"/>
    <x v="0"/>
    <x v="69"/>
    <n v="279"/>
    <n v="1246"/>
    <m/>
    <d v="2021-08-31T00:00:00"/>
    <n v="217"/>
    <m/>
    <m/>
    <m/>
    <n v="1"/>
    <m/>
    <m/>
    <m/>
    <m/>
    <m/>
    <x v="2"/>
    <n v="1"/>
    <m/>
    <m/>
    <m/>
    <m/>
    <m/>
    <n v="3"/>
    <n v="19"/>
    <m/>
    <m/>
    <m/>
    <m/>
    <m/>
    <m/>
    <m/>
    <m/>
    <m/>
    <m/>
    <m/>
    <n v="0"/>
    <n v="0"/>
    <n v="1"/>
    <n v="1246"/>
    <n v="1"/>
    <n v="1246"/>
    <n v="4.984"/>
    <n v="0"/>
    <n v="0"/>
    <n v="1.6000000000000014E-2"/>
    <n v="5"/>
    <n v="4.0128410914927769E-2"/>
    <n v="50"/>
    <n v="50"/>
    <n v="208"/>
    <n v="208"/>
    <n v="0.9598715890850722"/>
    <n v="22"/>
    <n v="0"/>
    <n v="22"/>
    <n v="1.7656500802568219E-2"/>
    <n v="0.9823434991974318"/>
    <n v="1.7656500802568219E-2"/>
    <n v="0"/>
    <n v="0"/>
    <n v="0"/>
    <x v="1"/>
    <s v="Village"/>
    <x v="0"/>
    <s v="Rakhine"/>
    <n v="0"/>
    <n v="0"/>
    <n v="197447"/>
    <x v="0"/>
    <m/>
  </r>
  <r>
    <x v="0"/>
    <x v="5"/>
    <x v="5"/>
    <s v="BMZ"/>
    <x v="0"/>
    <x v="4"/>
    <x v="0"/>
    <x v="70"/>
    <n v="192"/>
    <n v="1083"/>
    <d v="2017-01-01T00:00:00"/>
    <d v="2021-12-21T00:00:00"/>
    <m/>
    <m/>
    <m/>
    <m/>
    <m/>
    <m/>
    <m/>
    <m/>
    <m/>
    <m/>
    <x v="0"/>
    <m/>
    <m/>
    <m/>
    <m/>
    <m/>
    <m/>
    <m/>
    <m/>
    <m/>
    <m/>
    <m/>
    <m/>
    <m/>
    <m/>
    <m/>
    <m/>
    <m/>
    <m/>
    <m/>
    <n v="0"/>
    <n v="0"/>
    <n v="0"/>
    <n v="0"/>
    <n v="0"/>
    <n v="0"/>
    <n v="0"/>
    <n v="1"/>
    <n v="1083"/>
    <n v="4"/>
    <n v="4"/>
    <n v="0"/>
    <n v="0"/>
    <n v="0"/>
    <n v="181"/>
    <n v="181"/>
    <n v="1"/>
    <n v="0"/>
    <n v="0"/>
    <n v="0"/>
    <n v="0"/>
    <n v="1"/>
    <n v="0"/>
    <n v="0"/>
    <n v="0"/>
    <n v="0"/>
    <x v="0"/>
    <s v="Village"/>
    <x v="0"/>
    <n v="0"/>
    <n v="0"/>
    <n v="0"/>
    <n v="196132"/>
    <x v="0"/>
    <m/>
  </r>
  <r>
    <x v="0"/>
    <x v="5"/>
    <x v="5"/>
    <s v="BMZ"/>
    <x v="0"/>
    <x v="4"/>
    <x v="0"/>
    <x v="71"/>
    <n v="65"/>
    <n v="373"/>
    <d v="2017-01-01T00:00:00"/>
    <d v="2021-12-21T00:00:00"/>
    <m/>
    <m/>
    <m/>
    <m/>
    <m/>
    <m/>
    <m/>
    <m/>
    <m/>
    <m/>
    <x v="0"/>
    <m/>
    <m/>
    <m/>
    <m/>
    <m/>
    <m/>
    <m/>
    <m/>
    <m/>
    <m/>
    <m/>
    <m/>
    <m/>
    <m/>
    <m/>
    <m/>
    <m/>
    <m/>
    <m/>
    <n v="0"/>
    <n v="0"/>
    <n v="0"/>
    <n v="0"/>
    <n v="0"/>
    <n v="0"/>
    <n v="0"/>
    <n v="1"/>
    <n v="373"/>
    <n v="1"/>
    <n v="1"/>
    <n v="0"/>
    <n v="0"/>
    <n v="0"/>
    <n v="62"/>
    <n v="62"/>
    <n v="1"/>
    <n v="0"/>
    <n v="0"/>
    <n v="0"/>
    <n v="0"/>
    <n v="1"/>
    <n v="0"/>
    <n v="0"/>
    <n v="0"/>
    <n v="0"/>
    <x v="0"/>
    <s v="Village"/>
    <x v="0"/>
    <n v="0"/>
    <n v="0"/>
    <n v="0"/>
    <n v="196135"/>
    <x v="0"/>
    <m/>
  </r>
  <r>
    <x v="0"/>
    <x v="5"/>
    <x v="5"/>
    <s v="BMZ"/>
    <x v="0"/>
    <x v="4"/>
    <x v="0"/>
    <x v="72"/>
    <n v="86"/>
    <n v="481"/>
    <d v="2017-01-01T00:00:00"/>
    <d v="2021-12-21T00:00:00"/>
    <m/>
    <m/>
    <m/>
    <m/>
    <m/>
    <m/>
    <m/>
    <m/>
    <m/>
    <m/>
    <x v="0"/>
    <m/>
    <m/>
    <m/>
    <m/>
    <m/>
    <m/>
    <m/>
    <m/>
    <m/>
    <m/>
    <m/>
    <m/>
    <m/>
    <m/>
    <m/>
    <m/>
    <m/>
    <m/>
    <m/>
    <n v="0"/>
    <n v="0"/>
    <n v="0"/>
    <n v="0"/>
    <n v="0"/>
    <n v="0"/>
    <n v="0"/>
    <n v="1"/>
    <n v="481"/>
    <n v="2"/>
    <n v="2"/>
    <n v="0"/>
    <n v="0"/>
    <n v="0"/>
    <n v="80"/>
    <n v="80"/>
    <n v="1"/>
    <n v="0"/>
    <n v="0"/>
    <n v="0"/>
    <n v="0"/>
    <n v="1"/>
    <n v="0"/>
    <n v="0"/>
    <n v="0"/>
    <n v="0"/>
    <x v="0"/>
    <s v="Village"/>
    <x v="0"/>
    <n v="0"/>
    <n v="20.187860488891602"/>
    <n v="92.903419494628906"/>
    <n v="196134"/>
    <x v="0"/>
    <m/>
  </r>
  <r>
    <x v="0"/>
    <x v="5"/>
    <x v="5"/>
    <s v="BMZ"/>
    <x v="0"/>
    <x v="4"/>
    <x v="0"/>
    <x v="73"/>
    <n v="88"/>
    <n v="454"/>
    <d v="2017-01-01T00:00:00"/>
    <d v="2021-12-21T00:00:00"/>
    <m/>
    <m/>
    <m/>
    <m/>
    <m/>
    <m/>
    <m/>
    <m/>
    <m/>
    <m/>
    <x v="0"/>
    <m/>
    <m/>
    <m/>
    <m/>
    <m/>
    <m/>
    <m/>
    <m/>
    <m/>
    <m/>
    <m/>
    <m/>
    <m/>
    <m/>
    <m/>
    <m/>
    <m/>
    <m/>
    <m/>
    <n v="0"/>
    <n v="0"/>
    <n v="0"/>
    <n v="0"/>
    <n v="0"/>
    <n v="0"/>
    <n v="0"/>
    <n v="1"/>
    <n v="454"/>
    <n v="2"/>
    <n v="2"/>
    <n v="0"/>
    <n v="0"/>
    <n v="0"/>
    <n v="76"/>
    <n v="76"/>
    <n v="1"/>
    <n v="0"/>
    <n v="0"/>
    <n v="0"/>
    <n v="0"/>
    <n v="1"/>
    <n v="0"/>
    <n v="0"/>
    <n v="0"/>
    <n v="0"/>
    <x v="0"/>
    <s v="Village"/>
    <x v="0"/>
    <n v="0"/>
    <n v="20.1899604797363"/>
    <n v="92.895767211914105"/>
    <n v="196136"/>
    <x v="0"/>
    <m/>
  </r>
  <r>
    <x v="0"/>
    <x v="5"/>
    <x v="5"/>
    <s v="EU"/>
    <x v="0"/>
    <x v="4"/>
    <x v="0"/>
    <x v="74"/>
    <n v="218"/>
    <n v="978"/>
    <d v="2017-01-01T00:00:00"/>
    <d v="2021-12-21T00:00:00"/>
    <m/>
    <m/>
    <m/>
    <m/>
    <m/>
    <m/>
    <m/>
    <m/>
    <m/>
    <m/>
    <x v="0"/>
    <m/>
    <m/>
    <m/>
    <m/>
    <m/>
    <m/>
    <m/>
    <m/>
    <m/>
    <m/>
    <m/>
    <m/>
    <m/>
    <m/>
    <m/>
    <m/>
    <m/>
    <m/>
    <m/>
    <n v="0"/>
    <n v="0"/>
    <n v="0"/>
    <n v="0"/>
    <n v="0"/>
    <n v="0"/>
    <n v="0"/>
    <n v="1"/>
    <n v="978"/>
    <n v="4"/>
    <n v="4"/>
    <n v="0"/>
    <n v="0"/>
    <n v="0"/>
    <n v="163"/>
    <n v="163"/>
    <n v="1"/>
    <n v="0"/>
    <n v="0"/>
    <n v="0"/>
    <n v="0"/>
    <n v="1"/>
    <n v="0"/>
    <n v="0"/>
    <n v="0"/>
    <n v="0"/>
    <x v="0"/>
    <s v="Village"/>
    <x v="0"/>
    <n v="0"/>
    <n v="20.2630290985107"/>
    <n v="92.858856201171903"/>
    <n v="196166"/>
    <x v="0"/>
    <m/>
  </r>
  <r>
    <x v="0"/>
    <x v="5"/>
    <x v="5"/>
    <s v="EU"/>
    <x v="0"/>
    <x v="4"/>
    <x v="0"/>
    <x v="75"/>
    <n v="147"/>
    <n v="741"/>
    <d v="2017-01-01T00:00:00"/>
    <d v="2021-12-21T00:00:00"/>
    <m/>
    <m/>
    <m/>
    <m/>
    <m/>
    <m/>
    <m/>
    <m/>
    <m/>
    <m/>
    <x v="0"/>
    <m/>
    <m/>
    <m/>
    <m/>
    <m/>
    <m/>
    <m/>
    <m/>
    <m/>
    <m/>
    <m/>
    <m/>
    <m/>
    <m/>
    <m/>
    <m/>
    <m/>
    <m/>
    <m/>
    <n v="0"/>
    <n v="0"/>
    <n v="0"/>
    <n v="0"/>
    <n v="0"/>
    <n v="0"/>
    <n v="0"/>
    <n v="1"/>
    <n v="741"/>
    <n v="3"/>
    <n v="3"/>
    <n v="0"/>
    <n v="0"/>
    <n v="0"/>
    <n v="124"/>
    <n v="124"/>
    <n v="1"/>
    <n v="0"/>
    <n v="0"/>
    <n v="0"/>
    <n v="0"/>
    <n v="1"/>
    <n v="0"/>
    <n v="0"/>
    <n v="0"/>
    <n v="0"/>
    <x v="0"/>
    <s v="Village"/>
    <x v="0"/>
    <n v="0"/>
    <n v="20.248519897460898"/>
    <n v="92.8621826171875"/>
    <n v="196170"/>
    <x v="0"/>
    <m/>
  </r>
  <r>
    <x v="0"/>
    <x v="5"/>
    <x v="5"/>
    <s v="EU"/>
    <x v="0"/>
    <x v="4"/>
    <x v="0"/>
    <x v="76"/>
    <n v="235"/>
    <n v="1117"/>
    <d v="2017-01-01T00:00:00"/>
    <d v="2021-12-21T00:00:00"/>
    <m/>
    <m/>
    <m/>
    <m/>
    <m/>
    <m/>
    <m/>
    <m/>
    <m/>
    <m/>
    <x v="0"/>
    <m/>
    <m/>
    <m/>
    <m/>
    <m/>
    <m/>
    <m/>
    <m/>
    <m/>
    <m/>
    <m/>
    <m/>
    <m/>
    <m/>
    <m/>
    <m/>
    <m/>
    <m/>
    <m/>
    <n v="0"/>
    <n v="0"/>
    <n v="0"/>
    <n v="0"/>
    <n v="0"/>
    <n v="0"/>
    <n v="0"/>
    <n v="1"/>
    <n v="1117"/>
    <n v="4"/>
    <n v="4"/>
    <n v="0"/>
    <n v="0"/>
    <n v="0"/>
    <n v="186"/>
    <n v="186"/>
    <n v="1"/>
    <n v="0"/>
    <n v="0"/>
    <n v="0"/>
    <n v="0"/>
    <n v="1"/>
    <n v="0"/>
    <n v="0"/>
    <n v="0"/>
    <n v="0"/>
    <x v="0"/>
    <s v="Village"/>
    <x v="0"/>
    <n v="0"/>
    <n v="20.2375602722168"/>
    <n v="92.861152648925795"/>
    <n v="196169"/>
    <x v="0"/>
    <m/>
  </r>
  <r>
    <x v="0"/>
    <x v="5"/>
    <x v="5"/>
    <s v="EU"/>
    <x v="0"/>
    <x v="4"/>
    <x v="0"/>
    <x v="77"/>
    <n v="156"/>
    <n v="658"/>
    <d v="2017-01-01T00:00:00"/>
    <d v="2021-12-21T00:00:00"/>
    <m/>
    <m/>
    <m/>
    <m/>
    <m/>
    <m/>
    <m/>
    <m/>
    <m/>
    <m/>
    <x v="0"/>
    <m/>
    <m/>
    <m/>
    <m/>
    <m/>
    <m/>
    <m/>
    <m/>
    <m/>
    <m/>
    <m/>
    <m/>
    <m/>
    <m/>
    <m/>
    <m/>
    <m/>
    <m/>
    <m/>
    <n v="0"/>
    <n v="0"/>
    <n v="0"/>
    <n v="0"/>
    <n v="0"/>
    <n v="0"/>
    <n v="0"/>
    <n v="1"/>
    <n v="658"/>
    <n v="3"/>
    <n v="3"/>
    <n v="0"/>
    <n v="0"/>
    <n v="0"/>
    <n v="110"/>
    <n v="110"/>
    <n v="1"/>
    <n v="0"/>
    <n v="0"/>
    <n v="0"/>
    <n v="0"/>
    <n v="1"/>
    <n v="0"/>
    <n v="0"/>
    <n v="0"/>
    <n v="0"/>
    <x v="0"/>
    <s v="Village"/>
    <x v="0"/>
    <s v="Rakhine"/>
    <n v="20.22929001"/>
    <n v="92.864669800000001"/>
    <n v="196167"/>
    <x v="0"/>
    <m/>
  </r>
  <r>
    <x v="0"/>
    <x v="5"/>
    <x v="5"/>
    <s v="EU"/>
    <x v="0"/>
    <x v="4"/>
    <x v="0"/>
    <x v="78"/>
    <n v="113"/>
    <n v="656"/>
    <d v="2017-01-01T00:00:00"/>
    <d v="2021-12-21T00:00:00"/>
    <m/>
    <m/>
    <m/>
    <m/>
    <m/>
    <m/>
    <m/>
    <m/>
    <m/>
    <m/>
    <x v="0"/>
    <m/>
    <m/>
    <m/>
    <m/>
    <m/>
    <m/>
    <m/>
    <m/>
    <m/>
    <m/>
    <m/>
    <m/>
    <m/>
    <m/>
    <m/>
    <m/>
    <m/>
    <m/>
    <m/>
    <n v="0"/>
    <n v="0"/>
    <n v="0"/>
    <n v="0"/>
    <n v="0"/>
    <n v="0"/>
    <n v="0"/>
    <n v="1"/>
    <n v="656"/>
    <n v="3"/>
    <n v="3"/>
    <n v="0"/>
    <n v="0"/>
    <n v="0"/>
    <n v="109"/>
    <n v="109"/>
    <n v="1"/>
    <n v="0"/>
    <n v="0"/>
    <n v="0"/>
    <n v="0"/>
    <n v="1"/>
    <n v="0"/>
    <n v="0"/>
    <n v="0"/>
    <n v="0"/>
    <x v="0"/>
    <s v="Village"/>
    <x v="0"/>
    <s v="Rakhine"/>
    <n v="20.2315197"/>
    <n v="92.876129149999997"/>
    <n v="196180"/>
    <x v="0"/>
    <m/>
  </r>
  <r>
    <x v="0"/>
    <x v="5"/>
    <x v="5"/>
    <s v="EU"/>
    <x v="0"/>
    <x v="4"/>
    <x v="0"/>
    <x v="79"/>
    <n v="152"/>
    <n v="1152"/>
    <d v="2017-01-01T00:00:00"/>
    <d v="2021-12-21T00:00:00"/>
    <m/>
    <m/>
    <m/>
    <m/>
    <m/>
    <m/>
    <m/>
    <m/>
    <m/>
    <m/>
    <x v="0"/>
    <m/>
    <m/>
    <m/>
    <m/>
    <m/>
    <m/>
    <m/>
    <m/>
    <m/>
    <m/>
    <m/>
    <m/>
    <m/>
    <m/>
    <m/>
    <m/>
    <m/>
    <m/>
    <m/>
    <n v="0"/>
    <n v="0"/>
    <n v="0"/>
    <n v="0"/>
    <n v="0"/>
    <n v="0"/>
    <n v="0"/>
    <n v="1"/>
    <n v="1152"/>
    <n v="5"/>
    <n v="5"/>
    <n v="0"/>
    <n v="0"/>
    <n v="0"/>
    <n v="192"/>
    <n v="192"/>
    <n v="1"/>
    <n v="0"/>
    <n v="0"/>
    <n v="0"/>
    <n v="0"/>
    <n v="1"/>
    <n v="0"/>
    <n v="0"/>
    <n v="0"/>
    <n v="0"/>
    <x v="0"/>
    <s v="Village"/>
    <x v="0"/>
    <s v="Muslim"/>
    <n v="20.201499999999999"/>
    <n v="92.796599999999998"/>
    <n v="196154"/>
    <x v="0"/>
    <m/>
  </r>
  <r>
    <x v="0"/>
    <x v="5"/>
    <x v="5"/>
    <s v="EU"/>
    <x v="0"/>
    <x v="4"/>
    <x v="0"/>
    <x v="80"/>
    <n v="172"/>
    <n v="1435"/>
    <d v="2017-01-01T00:00:00"/>
    <d v="2021-12-21T00:00:00"/>
    <m/>
    <m/>
    <m/>
    <m/>
    <m/>
    <m/>
    <m/>
    <m/>
    <m/>
    <m/>
    <x v="0"/>
    <m/>
    <m/>
    <m/>
    <m/>
    <m/>
    <m/>
    <m/>
    <m/>
    <m/>
    <m/>
    <m/>
    <m/>
    <m/>
    <m/>
    <m/>
    <m/>
    <m/>
    <m/>
    <m/>
    <n v="0"/>
    <n v="0"/>
    <n v="0"/>
    <n v="0"/>
    <n v="0"/>
    <n v="0"/>
    <n v="0"/>
    <n v="1"/>
    <n v="1435"/>
    <n v="6"/>
    <n v="6"/>
    <n v="0"/>
    <n v="0"/>
    <n v="0"/>
    <n v="239"/>
    <n v="239"/>
    <n v="1"/>
    <n v="0"/>
    <n v="0"/>
    <n v="0"/>
    <n v="0"/>
    <n v="1"/>
    <n v="0"/>
    <n v="0"/>
    <n v="0"/>
    <n v="0"/>
    <x v="0"/>
    <s v="Village"/>
    <x v="0"/>
    <s v="Muslim"/>
    <n v="0"/>
    <n v="0"/>
    <n v="0"/>
    <x v="0"/>
    <m/>
  </r>
  <r>
    <x v="0"/>
    <x v="5"/>
    <x v="5"/>
    <s v="EU"/>
    <x v="0"/>
    <x v="4"/>
    <x v="0"/>
    <x v="81"/>
    <n v="73"/>
    <n v="320"/>
    <d v="2017-01-01T00:00:00"/>
    <d v="2021-12-21T00:00:00"/>
    <m/>
    <m/>
    <m/>
    <m/>
    <m/>
    <m/>
    <m/>
    <m/>
    <m/>
    <m/>
    <x v="0"/>
    <m/>
    <m/>
    <m/>
    <m/>
    <m/>
    <m/>
    <m/>
    <m/>
    <m/>
    <m/>
    <m/>
    <m/>
    <m/>
    <m/>
    <m/>
    <m/>
    <m/>
    <m/>
    <m/>
    <n v="0"/>
    <n v="0"/>
    <n v="0"/>
    <n v="0"/>
    <n v="0"/>
    <n v="0"/>
    <n v="0"/>
    <n v="1"/>
    <n v="320"/>
    <n v="1"/>
    <n v="1"/>
    <n v="0"/>
    <n v="0"/>
    <n v="0"/>
    <n v="53"/>
    <n v="53"/>
    <n v="1"/>
    <n v="0"/>
    <n v="0"/>
    <n v="0"/>
    <n v="0"/>
    <n v="1"/>
    <n v="0"/>
    <n v="0"/>
    <n v="0"/>
    <n v="0"/>
    <x v="0"/>
    <s v="Village"/>
    <x v="0"/>
    <s v="Rakhine"/>
    <n v="20.2023601531982"/>
    <n v="92.812782287597699"/>
    <n v="196159"/>
    <x v="0"/>
    <m/>
  </r>
  <r>
    <x v="0"/>
    <x v="5"/>
    <x v="5"/>
    <s v="EU"/>
    <x v="0"/>
    <x v="4"/>
    <x v="0"/>
    <x v="82"/>
    <n v="266"/>
    <n v="1416"/>
    <d v="2017-01-01T00:00:00"/>
    <d v="2021-12-21T00:00:00"/>
    <m/>
    <m/>
    <m/>
    <m/>
    <m/>
    <m/>
    <m/>
    <m/>
    <m/>
    <m/>
    <x v="0"/>
    <m/>
    <m/>
    <m/>
    <m/>
    <m/>
    <m/>
    <m/>
    <m/>
    <m/>
    <m/>
    <m/>
    <m/>
    <m/>
    <m/>
    <m/>
    <m/>
    <m/>
    <m/>
    <m/>
    <n v="0"/>
    <n v="0"/>
    <n v="0"/>
    <n v="0"/>
    <n v="0"/>
    <n v="0"/>
    <n v="0"/>
    <n v="1"/>
    <n v="1416"/>
    <n v="6"/>
    <n v="6"/>
    <n v="0"/>
    <n v="0"/>
    <n v="0"/>
    <n v="236"/>
    <n v="236"/>
    <n v="1"/>
    <n v="0"/>
    <n v="0"/>
    <n v="0"/>
    <n v="0"/>
    <n v="1"/>
    <n v="0"/>
    <n v="0"/>
    <n v="0"/>
    <n v="0"/>
    <x v="0"/>
    <s v="Village"/>
    <x v="0"/>
    <n v="0"/>
    <n v="20.199499130248999"/>
    <n v="92.834327697753906"/>
    <n v="196126"/>
    <x v="0"/>
    <m/>
  </r>
  <r>
    <x v="0"/>
    <x v="5"/>
    <x v="5"/>
    <s v="EU"/>
    <x v="0"/>
    <x v="4"/>
    <x v="0"/>
    <x v="83"/>
    <n v="179"/>
    <n v="853"/>
    <d v="2017-01-01T00:00:00"/>
    <d v="2021-12-21T00:00:00"/>
    <m/>
    <m/>
    <m/>
    <m/>
    <m/>
    <m/>
    <m/>
    <m/>
    <m/>
    <m/>
    <x v="0"/>
    <m/>
    <m/>
    <m/>
    <m/>
    <m/>
    <m/>
    <m/>
    <m/>
    <m/>
    <m/>
    <m/>
    <m/>
    <m/>
    <m/>
    <m/>
    <m/>
    <m/>
    <m/>
    <m/>
    <n v="0"/>
    <n v="0"/>
    <n v="0"/>
    <n v="0"/>
    <n v="0"/>
    <n v="0"/>
    <n v="0"/>
    <n v="1"/>
    <n v="853"/>
    <n v="3"/>
    <n v="3"/>
    <n v="0"/>
    <n v="0"/>
    <n v="0"/>
    <n v="142"/>
    <n v="142"/>
    <n v="1"/>
    <n v="0"/>
    <n v="0"/>
    <n v="0"/>
    <n v="0"/>
    <n v="1"/>
    <n v="0"/>
    <n v="0"/>
    <n v="0"/>
    <n v="0"/>
    <x v="0"/>
    <s v="Village"/>
    <x v="0"/>
    <n v="0"/>
    <n v="20.194370269775401"/>
    <n v="92.834007263183594"/>
    <n v="196128"/>
    <x v="0"/>
    <m/>
  </r>
  <r>
    <x v="0"/>
    <x v="5"/>
    <x v="5"/>
    <s v="EU"/>
    <x v="0"/>
    <x v="4"/>
    <x v="0"/>
    <x v="84"/>
    <n v="241"/>
    <n v="1027"/>
    <d v="2017-01-01T00:00:00"/>
    <d v="2021-12-21T00:00:00"/>
    <m/>
    <m/>
    <m/>
    <m/>
    <m/>
    <m/>
    <m/>
    <m/>
    <m/>
    <m/>
    <x v="0"/>
    <m/>
    <m/>
    <m/>
    <m/>
    <m/>
    <m/>
    <m/>
    <m/>
    <m/>
    <m/>
    <m/>
    <m/>
    <m/>
    <m/>
    <m/>
    <m/>
    <m/>
    <m/>
    <m/>
    <n v="0"/>
    <n v="0"/>
    <n v="0"/>
    <n v="0"/>
    <n v="0"/>
    <n v="0"/>
    <n v="0"/>
    <n v="1"/>
    <n v="1027"/>
    <n v="4"/>
    <n v="4"/>
    <n v="0"/>
    <n v="0"/>
    <n v="0"/>
    <n v="171"/>
    <n v="171"/>
    <n v="1"/>
    <n v="0"/>
    <n v="0"/>
    <n v="0"/>
    <n v="0"/>
    <n v="1"/>
    <n v="0"/>
    <n v="0"/>
    <n v="0"/>
    <n v="0"/>
    <x v="0"/>
    <s v="Village"/>
    <x v="0"/>
    <n v="0"/>
    <n v="20.2105598449707"/>
    <n v="92.836456298828097"/>
    <n v="196125"/>
    <x v="0"/>
    <m/>
  </r>
  <r>
    <x v="0"/>
    <x v="5"/>
    <x v="5"/>
    <s v="EU"/>
    <x v="0"/>
    <x v="4"/>
    <x v="0"/>
    <x v="85"/>
    <n v="77"/>
    <n v="370"/>
    <d v="2017-01-01T00:00:00"/>
    <d v="2021-12-21T00:00:00"/>
    <m/>
    <m/>
    <m/>
    <m/>
    <m/>
    <m/>
    <m/>
    <m/>
    <m/>
    <m/>
    <x v="0"/>
    <m/>
    <m/>
    <m/>
    <m/>
    <m/>
    <m/>
    <m/>
    <m/>
    <m/>
    <m/>
    <m/>
    <m/>
    <m/>
    <m/>
    <m/>
    <m/>
    <m/>
    <m/>
    <m/>
    <n v="0"/>
    <n v="0"/>
    <n v="0"/>
    <n v="0"/>
    <n v="0"/>
    <n v="0"/>
    <n v="0"/>
    <n v="1"/>
    <n v="370"/>
    <n v="1"/>
    <n v="1"/>
    <n v="0"/>
    <n v="0"/>
    <n v="0"/>
    <n v="62"/>
    <n v="62"/>
    <n v="1"/>
    <n v="0"/>
    <n v="0"/>
    <n v="0"/>
    <n v="0"/>
    <n v="1"/>
    <n v="0"/>
    <n v="0"/>
    <n v="0"/>
    <n v="0"/>
    <x v="0"/>
    <s v="Village"/>
    <x v="0"/>
    <s v="Rakhine"/>
    <n v="20.142474"/>
    <n v="92.494243999999995"/>
    <n v="196130"/>
    <x v="0"/>
    <m/>
  </r>
  <r>
    <x v="0"/>
    <x v="5"/>
    <x v="5"/>
    <s v="EU"/>
    <x v="0"/>
    <x v="4"/>
    <x v="0"/>
    <x v="86"/>
    <n v="509"/>
    <n v="1574"/>
    <d v="2017-01-01T00:00:00"/>
    <d v="2021-12-21T00:00:00"/>
    <m/>
    <m/>
    <m/>
    <m/>
    <m/>
    <m/>
    <m/>
    <m/>
    <m/>
    <m/>
    <x v="0"/>
    <m/>
    <m/>
    <m/>
    <m/>
    <m/>
    <m/>
    <m/>
    <m/>
    <m/>
    <m/>
    <m/>
    <m/>
    <m/>
    <m/>
    <m/>
    <m/>
    <m/>
    <m/>
    <m/>
    <n v="0"/>
    <n v="0"/>
    <n v="0"/>
    <n v="0"/>
    <n v="0"/>
    <n v="0"/>
    <n v="0"/>
    <n v="1"/>
    <n v="1574"/>
    <n v="6"/>
    <n v="6"/>
    <n v="0"/>
    <n v="0"/>
    <n v="0"/>
    <n v="262"/>
    <n v="262"/>
    <n v="1"/>
    <n v="0"/>
    <n v="0"/>
    <n v="0"/>
    <n v="0"/>
    <n v="1"/>
    <n v="0"/>
    <n v="0"/>
    <n v="0"/>
    <n v="0"/>
    <x v="0"/>
    <s v="Village"/>
    <x v="0"/>
    <s v="Rakhine"/>
    <n v="20.226730346679702"/>
    <n v="92.836929321289105"/>
    <n v="196129"/>
    <x v="0"/>
    <m/>
  </r>
  <r>
    <x v="0"/>
    <x v="5"/>
    <x v="5"/>
    <s v="EU"/>
    <x v="0"/>
    <x v="4"/>
    <x v="0"/>
    <x v="87"/>
    <n v="301"/>
    <n v="1529"/>
    <d v="2017-01-01T00:00:00"/>
    <d v="2021-12-21T00:00:00"/>
    <m/>
    <m/>
    <m/>
    <m/>
    <m/>
    <m/>
    <m/>
    <m/>
    <m/>
    <m/>
    <x v="0"/>
    <m/>
    <m/>
    <m/>
    <m/>
    <m/>
    <m/>
    <m/>
    <m/>
    <m/>
    <m/>
    <m/>
    <m/>
    <m/>
    <m/>
    <m/>
    <m/>
    <m/>
    <m/>
    <m/>
    <n v="0"/>
    <n v="0"/>
    <n v="0"/>
    <n v="0"/>
    <n v="0"/>
    <n v="0"/>
    <n v="0"/>
    <n v="1"/>
    <n v="1529"/>
    <n v="6"/>
    <n v="6"/>
    <n v="0"/>
    <n v="0"/>
    <n v="0"/>
    <n v="255"/>
    <n v="255"/>
    <n v="1"/>
    <n v="0"/>
    <n v="0"/>
    <n v="0"/>
    <n v="0"/>
    <n v="1"/>
    <n v="0"/>
    <n v="0"/>
    <n v="0"/>
    <n v="0"/>
    <x v="0"/>
    <s v="Village"/>
    <x v="0"/>
    <s v="Rakhine"/>
    <n v="20.257850650000002"/>
    <n v="92.811126709999996"/>
    <n v="196161"/>
    <x v="0"/>
    <m/>
  </r>
  <r>
    <x v="0"/>
    <x v="5"/>
    <x v="5"/>
    <s v="EU"/>
    <x v="0"/>
    <x v="4"/>
    <x v="0"/>
    <x v="88"/>
    <n v="85"/>
    <n v="369"/>
    <d v="2017-01-01T00:00:00"/>
    <d v="2021-12-21T00:00:00"/>
    <m/>
    <m/>
    <m/>
    <m/>
    <m/>
    <m/>
    <m/>
    <m/>
    <m/>
    <m/>
    <x v="0"/>
    <m/>
    <m/>
    <m/>
    <m/>
    <m/>
    <m/>
    <m/>
    <m/>
    <m/>
    <m/>
    <m/>
    <m/>
    <m/>
    <m/>
    <m/>
    <m/>
    <m/>
    <m/>
    <m/>
    <n v="0"/>
    <n v="0"/>
    <n v="0"/>
    <n v="0"/>
    <n v="0"/>
    <n v="0"/>
    <n v="0"/>
    <n v="1"/>
    <n v="369"/>
    <n v="1"/>
    <n v="1"/>
    <n v="0"/>
    <n v="0"/>
    <n v="0"/>
    <n v="62"/>
    <n v="62"/>
    <n v="1"/>
    <n v="0"/>
    <n v="0"/>
    <n v="0"/>
    <n v="0"/>
    <n v="1"/>
    <n v="0"/>
    <n v="0"/>
    <n v="0"/>
    <n v="0"/>
    <x v="0"/>
    <s v="Village"/>
    <x v="0"/>
    <n v="0"/>
    <n v="20.261358000000001"/>
    <n v="92.805672999999999"/>
    <n v="220593"/>
    <x v="0"/>
    <m/>
  </r>
  <r>
    <x v="0"/>
    <x v="5"/>
    <x v="5"/>
    <s v="EU"/>
    <x v="0"/>
    <x v="4"/>
    <x v="0"/>
    <x v="89"/>
    <n v="175"/>
    <n v="811"/>
    <d v="2017-01-01T00:00:00"/>
    <d v="2021-12-21T00:00:00"/>
    <m/>
    <m/>
    <m/>
    <m/>
    <m/>
    <m/>
    <m/>
    <m/>
    <m/>
    <m/>
    <x v="0"/>
    <m/>
    <m/>
    <m/>
    <m/>
    <m/>
    <m/>
    <m/>
    <m/>
    <m/>
    <m/>
    <m/>
    <m/>
    <m/>
    <m/>
    <m/>
    <m/>
    <m/>
    <m/>
    <m/>
    <n v="0"/>
    <n v="0"/>
    <n v="0"/>
    <n v="0"/>
    <n v="0"/>
    <n v="0"/>
    <n v="0"/>
    <n v="1"/>
    <n v="811"/>
    <n v="3"/>
    <n v="3"/>
    <n v="0"/>
    <n v="0"/>
    <n v="0"/>
    <n v="135"/>
    <n v="135"/>
    <n v="1"/>
    <n v="0"/>
    <n v="0"/>
    <n v="0"/>
    <n v="0"/>
    <n v="1"/>
    <n v="0"/>
    <n v="0"/>
    <n v="0"/>
    <n v="0"/>
    <x v="0"/>
    <s v="Village"/>
    <x v="0"/>
    <s v="Rakhine"/>
    <n v="20.245159149999999"/>
    <n v="92.807418819999995"/>
    <n v="196137"/>
    <x v="0"/>
    <m/>
  </r>
  <r>
    <x v="0"/>
    <x v="5"/>
    <x v="5"/>
    <s v="EU"/>
    <x v="0"/>
    <x v="4"/>
    <x v="0"/>
    <x v="90"/>
    <n v="355"/>
    <n v="2168"/>
    <d v="2017-01-01T00:00:00"/>
    <d v="2021-12-21T00:00:00"/>
    <m/>
    <m/>
    <m/>
    <m/>
    <m/>
    <m/>
    <m/>
    <m/>
    <m/>
    <m/>
    <x v="0"/>
    <m/>
    <m/>
    <m/>
    <m/>
    <m/>
    <m/>
    <m/>
    <m/>
    <m/>
    <m/>
    <m/>
    <m/>
    <m/>
    <m/>
    <m/>
    <m/>
    <m/>
    <m/>
    <m/>
    <n v="0"/>
    <n v="0"/>
    <n v="0"/>
    <n v="0"/>
    <n v="0"/>
    <n v="0"/>
    <n v="0"/>
    <n v="1"/>
    <n v="2168"/>
    <n v="9"/>
    <n v="9"/>
    <n v="0"/>
    <n v="0"/>
    <n v="0"/>
    <n v="361"/>
    <n v="361"/>
    <n v="1"/>
    <n v="0"/>
    <n v="0"/>
    <n v="0"/>
    <n v="0"/>
    <n v="1"/>
    <n v="0"/>
    <n v="0"/>
    <n v="0"/>
    <n v="0"/>
    <x v="0"/>
    <s v="Village"/>
    <x v="0"/>
    <n v="0"/>
    <n v="20.246250152587901"/>
    <n v="92.822059631347699"/>
    <n v="196160"/>
    <x v="0"/>
    <m/>
  </r>
  <r>
    <x v="0"/>
    <x v="5"/>
    <x v="5"/>
    <s v="EU"/>
    <x v="0"/>
    <x v="4"/>
    <x v="0"/>
    <x v="91"/>
    <n v="300"/>
    <n v="1369"/>
    <d v="2017-01-01T00:00:00"/>
    <d v="2021-12-21T00:00:00"/>
    <m/>
    <m/>
    <m/>
    <m/>
    <m/>
    <m/>
    <m/>
    <m/>
    <m/>
    <m/>
    <x v="0"/>
    <m/>
    <m/>
    <m/>
    <m/>
    <m/>
    <m/>
    <m/>
    <m/>
    <m/>
    <m/>
    <m/>
    <m/>
    <m/>
    <m/>
    <m/>
    <m/>
    <m/>
    <m/>
    <m/>
    <n v="0"/>
    <n v="0"/>
    <n v="0"/>
    <n v="0"/>
    <n v="0"/>
    <n v="0"/>
    <n v="0"/>
    <n v="1"/>
    <n v="1369"/>
    <n v="5"/>
    <n v="5"/>
    <n v="0"/>
    <n v="0"/>
    <n v="0"/>
    <n v="228"/>
    <n v="228"/>
    <n v="1"/>
    <n v="0"/>
    <n v="0"/>
    <n v="0"/>
    <n v="0"/>
    <n v="1"/>
    <n v="0"/>
    <n v="0"/>
    <n v="0"/>
    <n v="0"/>
    <x v="0"/>
    <s v="Village"/>
    <x v="0"/>
    <n v="0"/>
    <n v="20.239799499511701"/>
    <n v="92.825088500976605"/>
    <n v="196131"/>
    <x v="0"/>
    <m/>
  </r>
  <r>
    <x v="0"/>
    <x v="5"/>
    <x v="5"/>
    <s v="BMZ"/>
    <x v="0"/>
    <x v="4"/>
    <x v="0"/>
    <x v="92"/>
    <n v="331"/>
    <n v="1473"/>
    <d v="2017-01-01T00:00:00"/>
    <d v="2021-12-21T00:00:00"/>
    <m/>
    <m/>
    <m/>
    <m/>
    <m/>
    <m/>
    <m/>
    <m/>
    <m/>
    <m/>
    <x v="0"/>
    <m/>
    <m/>
    <m/>
    <m/>
    <m/>
    <m/>
    <m/>
    <m/>
    <m/>
    <m/>
    <m/>
    <m/>
    <m/>
    <m/>
    <m/>
    <m/>
    <m/>
    <m/>
    <m/>
    <n v="0"/>
    <n v="0"/>
    <n v="0"/>
    <n v="0"/>
    <n v="0"/>
    <n v="0"/>
    <n v="0"/>
    <n v="1"/>
    <n v="1473"/>
    <n v="6"/>
    <n v="6"/>
    <n v="0"/>
    <n v="0"/>
    <n v="0"/>
    <n v="246"/>
    <n v="246"/>
    <n v="1"/>
    <n v="0"/>
    <n v="0"/>
    <n v="0"/>
    <n v="0"/>
    <n v="1"/>
    <n v="0"/>
    <n v="0"/>
    <n v="0"/>
    <n v="0"/>
    <x v="0"/>
    <s v="Village"/>
    <x v="0"/>
    <n v="0"/>
    <n v="20.128850936889599"/>
    <n v="92.872497558593807"/>
    <n v="196208"/>
    <x v="0"/>
    <m/>
  </r>
  <r>
    <x v="0"/>
    <x v="6"/>
    <x v="6"/>
    <s v="DFID/HARP"/>
    <x v="0"/>
    <x v="4"/>
    <x v="0"/>
    <x v="93"/>
    <n v="200"/>
    <n v="1065"/>
    <m/>
    <d v="2020-09-30T00:00:00"/>
    <m/>
    <n v="0"/>
    <m/>
    <n v="7"/>
    <m/>
    <m/>
    <m/>
    <m/>
    <m/>
    <m/>
    <x v="0"/>
    <m/>
    <m/>
    <m/>
    <m/>
    <m/>
    <m/>
    <n v="0"/>
    <n v="0"/>
    <n v="0"/>
    <n v="0"/>
    <n v="232"/>
    <n v="203"/>
    <m/>
    <m/>
    <m/>
    <m/>
    <m/>
    <m/>
    <m/>
    <n v="1"/>
    <n v="1065"/>
    <n v="0"/>
    <n v="0"/>
    <n v="1"/>
    <n v="1065"/>
    <n v="4.26"/>
    <n v="0"/>
    <n v="0"/>
    <n v="0"/>
    <n v="4"/>
    <n v="0"/>
    <n v="0"/>
    <n v="0"/>
    <n v="178"/>
    <n v="178"/>
    <n v="1"/>
    <n v="435"/>
    <n v="0"/>
    <n v="435"/>
    <n v="0.40845070422535212"/>
    <n v="0.59154929577464788"/>
    <n v="0.40845070422535212"/>
    <n v="0"/>
    <n v="0"/>
    <n v="0"/>
    <x v="0"/>
    <s v="Village"/>
    <x v="0"/>
    <s v="Muslim"/>
    <n v="20.197549819999999"/>
    <n v="92.785682679999994"/>
    <n v="196156"/>
    <x v="0"/>
    <m/>
  </r>
  <r>
    <x v="0"/>
    <x v="5"/>
    <x v="5"/>
    <s v="EU"/>
    <x v="0"/>
    <x v="4"/>
    <x v="0"/>
    <x v="94"/>
    <n v="326"/>
    <n v="4476"/>
    <d v="2017-01-01T00:00:00"/>
    <d v="2021-12-21T00:00:00"/>
    <m/>
    <m/>
    <m/>
    <m/>
    <m/>
    <m/>
    <m/>
    <m/>
    <m/>
    <m/>
    <x v="0"/>
    <m/>
    <m/>
    <m/>
    <m/>
    <m/>
    <m/>
    <m/>
    <m/>
    <m/>
    <m/>
    <m/>
    <m/>
    <m/>
    <m/>
    <m/>
    <m/>
    <m/>
    <m/>
    <m/>
    <n v="0"/>
    <n v="0"/>
    <n v="0"/>
    <n v="0"/>
    <n v="0"/>
    <n v="0"/>
    <n v="0"/>
    <n v="1"/>
    <n v="4476"/>
    <n v="18"/>
    <n v="18"/>
    <n v="0"/>
    <n v="0"/>
    <n v="0"/>
    <n v="746"/>
    <n v="746"/>
    <n v="1"/>
    <n v="0"/>
    <n v="0"/>
    <n v="0"/>
    <n v="0"/>
    <n v="1"/>
    <n v="0"/>
    <n v="0"/>
    <n v="0"/>
    <n v="0"/>
    <x v="0"/>
    <s v="Village"/>
    <x v="0"/>
    <n v="0"/>
    <n v="20.142469406127901"/>
    <n v="92.863967895507798"/>
    <n v="196203"/>
    <x v="0"/>
    <m/>
  </r>
  <r>
    <x v="0"/>
    <x v="5"/>
    <x v="5"/>
    <s v="EU"/>
    <x v="0"/>
    <x v="4"/>
    <x v="0"/>
    <x v="95"/>
    <n v="335"/>
    <n v="1867"/>
    <d v="2017-01-01T00:00:00"/>
    <d v="2021-12-21T00:00:00"/>
    <m/>
    <m/>
    <m/>
    <m/>
    <m/>
    <m/>
    <m/>
    <m/>
    <m/>
    <m/>
    <x v="0"/>
    <m/>
    <m/>
    <m/>
    <m/>
    <m/>
    <m/>
    <m/>
    <m/>
    <m/>
    <m/>
    <m/>
    <m/>
    <m/>
    <m/>
    <m/>
    <m/>
    <m/>
    <m/>
    <m/>
    <n v="0"/>
    <n v="0"/>
    <n v="0"/>
    <n v="0"/>
    <n v="0"/>
    <n v="0"/>
    <n v="0"/>
    <n v="1"/>
    <n v="1867"/>
    <n v="7"/>
    <n v="7"/>
    <n v="0"/>
    <n v="0"/>
    <n v="0"/>
    <n v="311"/>
    <n v="311"/>
    <n v="1"/>
    <n v="0"/>
    <n v="0"/>
    <n v="0"/>
    <n v="0"/>
    <n v="1"/>
    <n v="0"/>
    <n v="0"/>
    <n v="0"/>
    <n v="0"/>
    <x v="0"/>
    <s v="Village"/>
    <x v="0"/>
    <n v="0"/>
    <n v="20.170469284057599"/>
    <n v="92.8343505859375"/>
    <n v="196202"/>
    <x v="0"/>
    <m/>
  </r>
  <r>
    <x v="0"/>
    <x v="5"/>
    <x v="5"/>
    <s v="EU"/>
    <x v="0"/>
    <x v="4"/>
    <x v="0"/>
    <x v="96"/>
    <n v="863"/>
    <n v="3768"/>
    <d v="2017-01-01T00:00:00"/>
    <d v="2021-12-21T00:00:00"/>
    <m/>
    <m/>
    <m/>
    <m/>
    <m/>
    <m/>
    <m/>
    <m/>
    <m/>
    <m/>
    <x v="0"/>
    <m/>
    <m/>
    <m/>
    <m/>
    <m/>
    <m/>
    <m/>
    <m/>
    <m/>
    <m/>
    <m/>
    <m/>
    <m/>
    <m/>
    <m/>
    <m/>
    <m/>
    <m/>
    <m/>
    <n v="0"/>
    <n v="0"/>
    <n v="0"/>
    <n v="0"/>
    <n v="0"/>
    <n v="0"/>
    <n v="0"/>
    <n v="1"/>
    <n v="3768"/>
    <n v="15"/>
    <n v="15"/>
    <n v="0"/>
    <n v="0"/>
    <n v="0"/>
    <n v="628"/>
    <n v="628"/>
    <n v="1"/>
    <n v="0"/>
    <n v="0"/>
    <n v="0"/>
    <n v="0"/>
    <n v="1"/>
    <n v="0"/>
    <n v="0"/>
    <n v="0"/>
    <n v="0"/>
    <x v="0"/>
    <s v="Village"/>
    <x v="0"/>
    <n v="0"/>
    <n v="20.168970108032202"/>
    <n v="92.826896667480497"/>
    <n v="196206"/>
    <x v="0"/>
    <m/>
  </r>
  <r>
    <x v="0"/>
    <x v="5"/>
    <x v="5"/>
    <s v="EU"/>
    <x v="0"/>
    <x v="4"/>
    <x v="0"/>
    <x v="97"/>
    <n v="310"/>
    <n v="1750"/>
    <d v="2017-01-01T00:00:00"/>
    <d v="2021-12-21T00:00:00"/>
    <m/>
    <m/>
    <m/>
    <m/>
    <m/>
    <m/>
    <m/>
    <m/>
    <m/>
    <m/>
    <x v="0"/>
    <m/>
    <m/>
    <m/>
    <m/>
    <m/>
    <m/>
    <m/>
    <m/>
    <m/>
    <m/>
    <m/>
    <m/>
    <m/>
    <m/>
    <m/>
    <m/>
    <m/>
    <m/>
    <m/>
    <n v="0"/>
    <n v="0"/>
    <n v="0"/>
    <n v="0"/>
    <n v="0"/>
    <n v="0"/>
    <n v="0"/>
    <n v="1"/>
    <n v="1750"/>
    <n v="7"/>
    <n v="7"/>
    <n v="0"/>
    <n v="0"/>
    <n v="0"/>
    <n v="292"/>
    <n v="292"/>
    <n v="1"/>
    <n v="0"/>
    <n v="0"/>
    <n v="0"/>
    <n v="0"/>
    <n v="1"/>
    <n v="0"/>
    <n v="0"/>
    <n v="0"/>
    <n v="0"/>
    <x v="0"/>
    <s v="Village"/>
    <x v="0"/>
    <n v="0"/>
    <n v="0"/>
    <n v="0"/>
    <n v="0"/>
    <x v="0"/>
    <m/>
  </r>
  <r>
    <x v="0"/>
    <x v="5"/>
    <x v="5"/>
    <s v="EU"/>
    <x v="0"/>
    <x v="5"/>
    <x v="0"/>
    <x v="98"/>
    <n v="125"/>
    <n v="513"/>
    <d v="2017-01-01T00:00:00"/>
    <d v="2021-12-21T00:00:00"/>
    <m/>
    <m/>
    <m/>
    <m/>
    <m/>
    <m/>
    <m/>
    <m/>
    <m/>
    <m/>
    <x v="0"/>
    <m/>
    <m/>
    <m/>
    <m/>
    <m/>
    <m/>
    <m/>
    <m/>
    <m/>
    <m/>
    <m/>
    <m/>
    <m/>
    <m/>
    <m/>
    <m/>
    <m/>
    <m/>
    <m/>
    <n v="0"/>
    <n v="0"/>
    <n v="0"/>
    <n v="0"/>
    <n v="0"/>
    <n v="0"/>
    <n v="0"/>
    <n v="1"/>
    <n v="513"/>
    <n v="2"/>
    <n v="2"/>
    <n v="0"/>
    <n v="0"/>
    <n v="0"/>
    <n v="86"/>
    <n v="86"/>
    <n v="1"/>
    <n v="0"/>
    <n v="0"/>
    <n v="0"/>
    <n v="0"/>
    <n v="1"/>
    <n v="0"/>
    <n v="0"/>
    <n v="0"/>
    <n v="0"/>
    <x v="0"/>
    <s v="Village"/>
    <x v="2"/>
    <s v="Muslim"/>
    <n v="20.39902"/>
    <n v="93.249669999999995"/>
    <s v="MMR012CMP003"/>
    <x v="0"/>
    <m/>
  </r>
  <r>
    <x v="0"/>
    <x v="5"/>
    <x v="5"/>
    <s v="BMZ"/>
    <x v="0"/>
    <x v="4"/>
    <x v="0"/>
    <x v="99"/>
    <n v="92"/>
    <n v="715"/>
    <d v="2017-01-01T00:00:00"/>
    <d v="2021-12-21T00:00:00"/>
    <m/>
    <m/>
    <m/>
    <m/>
    <m/>
    <m/>
    <m/>
    <m/>
    <m/>
    <m/>
    <x v="0"/>
    <m/>
    <m/>
    <m/>
    <m/>
    <m/>
    <m/>
    <m/>
    <m/>
    <m/>
    <m/>
    <m/>
    <m/>
    <m/>
    <m/>
    <m/>
    <m/>
    <m/>
    <m/>
    <m/>
    <n v="0"/>
    <n v="0"/>
    <n v="0"/>
    <n v="0"/>
    <n v="0"/>
    <n v="0"/>
    <n v="0"/>
    <n v="1"/>
    <n v="715"/>
    <n v="3"/>
    <n v="3"/>
    <n v="0"/>
    <n v="0"/>
    <n v="0"/>
    <n v="119"/>
    <n v="119"/>
    <n v="1"/>
    <n v="0"/>
    <n v="0"/>
    <n v="0"/>
    <n v="0"/>
    <n v="1"/>
    <n v="0"/>
    <n v="0"/>
    <n v="0"/>
    <n v="0"/>
    <x v="0"/>
    <s v="Village"/>
    <x v="0"/>
    <n v="0"/>
    <n v="20.172649383544901"/>
    <n v="92.874351501464801"/>
    <n v="196195"/>
    <x v="0"/>
    <m/>
  </r>
  <r>
    <x v="0"/>
    <x v="5"/>
    <x v="5"/>
    <s v="BMZ"/>
    <x v="0"/>
    <x v="4"/>
    <x v="0"/>
    <x v="100"/>
    <n v="381"/>
    <n v="2256"/>
    <d v="2017-01-01T00:00:00"/>
    <d v="2021-12-21T00:00:00"/>
    <m/>
    <m/>
    <m/>
    <m/>
    <m/>
    <m/>
    <m/>
    <m/>
    <m/>
    <m/>
    <x v="0"/>
    <m/>
    <m/>
    <m/>
    <m/>
    <m/>
    <m/>
    <m/>
    <m/>
    <m/>
    <m/>
    <m/>
    <m/>
    <m/>
    <m/>
    <m/>
    <m/>
    <m/>
    <m/>
    <m/>
    <n v="0"/>
    <n v="0"/>
    <n v="0"/>
    <n v="0"/>
    <n v="0"/>
    <n v="0"/>
    <n v="0"/>
    <n v="1"/>
    <n v="2256"/>
    <n v="9"/>
    <n v="9"/>
    <n v="0"/>
    <n v="0"/>
    <n v="0"/>
    <n v="376"/>
    <n v="376"/>
    <n v="1"/>
    <n v="0"/>
    <n v="0"/>
    <n v="0"/>
    <n v="0"/>
    <n v="1"/>
    <n v="0"/>
    <n v="0"/>
    <n v="0"/>
    <n v="0"/>
    <x v="0"/>
    <s v="Village"/>
    <x v="0"/>
    <n v="0"/>
    <n v="20.183790210000002"/>
    <n v="92.864143369999994"/>
    <n v="196197"/>
    <x v="0"/>
    <m/>
  </r>
  <r>
    <x v="0"/>
    <x v="5"/>
    <x v="5"/>
    <s v="BMZ"/>
    <x v="0"/>
    <x v="4"/>
    <x v="0"/>
    <x v="101"/>
    <n v="2100"/>
    <n v="12993"/>
    <d v="2017-01-01T00:00:00"/>
    <d v="2021-12-21T00:00:00"/>
    <m/>
    <m/>
    <m/>
    <m/>
    <m/>
    <m/>
    <m/>
    <m/>
    <m/>
    <m/>
    <x v="0"/>
    <m/>
    <m/>
    <m/>
    <m/>
    <m/>
    <m/>
    <m/>
    <m/>
    <m/>
    <m/>
    <m/>
    <m/>
    <m/>
    <m/>
    <m/>
    <m/>
    <m/>
    <m/>
    <m/>
    <n v="0"/>
    <n v="0"/>
    <n v="0"/>
    <n v="0"/>
    <n v="0"/>
    <n v="0"/>
    <n v="0"/>
    <n v="1"/>
    <n v="12993"/>
    <n v="52"/>
    <n v="52"/>
    <n v="0"/>
    <n v="0"/>
    <n v="0"/>
    <n v="2166"/>
    <n v="2166"/>
    <n v="1"/>
    <n v="0"/>
    <n v="0"/>
    <n v="0"/>
    <n v="0"/>
    <n v="1"/>
    <n v="0"/>
    <n v="0"/>
    <n v="0"/>
    <n v="0"/>
    <x v="0"/>
    <s v="Village"/>
    <x v="0"/>
    <s v="Muslim"/>
    <n v="0"/>
    <n v="0"/>
    <n v="0"/>
    <x v="0"/>
    <m/>
  </r>
  <r>
    <x v="0"/>
    <x v="5"/>
    <x v="5"/>
    <s v="EU"/>
    <x v="0"/>
    <x v="5"/>
    <x v="0"/>
    <x v="102"/>
    <n v="325"/>
    <n v="1923"/>
    <d v="2017-01-01T00:00:00"/>
    <d v="2021-12-21T00:00:00"/>
    <m/>
    <m/>
    <m/>
    <m/>
    <m/>
    <m/>
    <m/>
    <m/>
    <m/>
    <m/>
    <x v="0"/>
    <m/>
    <m/>
    <m/>
    <m/>
    <m/>
    <m/>
    <m/>
    <m/>
    <m/>
    <m/>
    <m/>
    <m/>
    <m/>
    <m/>
    <m/>
    <m/>
    <m/>
    <m/>
    <m/>
    <n v="0"/>
    <n v="0"/>
    <n v="0"/>
    <n v="0"/>
    <n v="0"/>
    <n v="0"/>
    <n v="0"/>
    <n v="1"/>
    <n v="1923"/>
    <n v="8"/>
    <n v="8"/>
    <n v="0"/>
    <n v="0"/>
    <n v="0"/>
    <n v="321"/>
    <n v="321"/>
    <n v="1"/>
    <n v="0"/>
    <n v="0"/>
    <n v="0"/>
    <n v="0"/>
    <n v="1"/>
    <n v="0"/>
    <n v="0"/>
    <n v="0"/>
    <n v="0"/>
    <x v="0"/>
    <s v="Village"/>
    <x v="0"/>
    <s v="Muslim"/>
    <n v="0"/>
    <n v="0"/>
    <n v="196999"/>
    <x v="0"/>
    <m/>
  </r>
  <r>
    <x v="0"/>
    <x v="5"/>
    <x v="5"/>
    <s v="EU"/>
    <x v="0"/>
    <x v="5"/>
    <x v="0"/>
    <x v="103"/>
    <n v="146"/>
    <n v="801"/>
    <d v="2017-01-01T00:00:00"/>
    <d v="2021-12-21T00:00:00"/>
    <m/>
    <m/>
    <m/>
    <m/>
    <m/>
    <m/>
    <m/>
    <m/>
    <m/>
    <m/>
    <x v="0"/>
    <m/>
    <m/>
    <m/>
    <m/>
    <m/>
    <m/>
    <m/>
    <m/>
    <m/>
    <m/>
    <m/>
    <m/>
    <m/>
    <m/>
    <m/>
    <m/>
    <m/>
    <m/>
    <m/>
    <n v="0"/>
    <n v="0"/>
    <n v="0"/>
    <n v="0"/>
    <n v="0"/>
    <n v="0"/>
    <n v="0"/>
    <n v="1"/>
    <n v="801"/>
    <n v="3"/>
    <n v="3"/>
    <n v="0"/>
    <n v="0"/>
    <n v="0"/>
    <n v="134"/>
    <n v="134"/>
    <n v="1"/>
    <n v="0"/>
    <n v="0"/>
    <n v="0"/>
    <n v="0"/>
    <n v="1"/>
    <n v="0"/>
    <n v="0"/>
    <n v="0"/>
    <n v="0"/>
    <x v="0"/>
    <s v="Village"/>
    <x v="0"/>
    <n v="0"/>
    <n v="0"/>
    <n v="0"/>
    <n v="197017"/>
    <x v="0"/>
    <m/>
  </r>
  <r>
    <x v="0"/>
    <x v="5"/>
    <x v="5"/>
    <s v="EU"/>
    <x v="0"/>
    <x v="5"/>
    <x v="0"/>
    <x v="104"/>
    <n v="31"/>
    <n v="156"/>
    <d v="2017-01-01T00:00:00"/>
    <d v="2021-12-21T00:00:00"/>
    <m/>
    <m/>
    <m/>
    <m/>
    <m/>
    <m/>
    <m/>
    <m/>
    <m/>
    <m/>
    <x v="0"/>
    <m/>
    <m/>
    <m/>
    <m/>
    <m/>
    <m/>
    <m/>
    <m/>
    <m/>
    <m/>
    <m/>
    <m/>
    <m/>
    <m/>
    <m/>
    <m/>
    <m/>
    <m/>
    <m/>
    <n v="0"/>
    <n v="0"/>
    <n v="0"/>
    <n v="0"/>
    <n v="0"/>
    <n v="0"/>
    <n v="0"/>
    <n v="1"/>
    <n v="156"/>
    <n v="1"/>
    <n v="1"/>
    <n v="0"/>
    <n v="0"/>
    <n v="0"/>
    <n v="26"/>
    <n v="26"/>
    <n v="1"/>
    <n v="0"/>
    <n v="0"/>
    <n v="0"/>
    <n v="0"/>
    <n v="1"/>
    <n v="0"/>
    <n v="0"/>
    <n v="0"/>
    <n v="0"/>
    <x v="0"/>
    <s v="Village"/>
    <x v="0"/>
    <n v="0"/>
    <n v="0"/>
    <n v="0"/>
    <n v="197022"/>
    <x v="0"/>
    <m/>
  </r>
  <r>
    <x v="0"/>
    <x v="5"/>
    <x v="5"/>
    <s v="EU"/>
    <x v="0"/>
    <x v="5"/>
    <x v="0"/>
    <x v="105"/>
    <n v="96"/>
    <n v="329"/>
    <d v="2017-01-01T00:00:00"/>
    <d v="2021-12-21T00:00:00"/>
    <m/>
    <m/>
    <m/>
    <m/>
    <m/>
    <m/>
    <m/>
    <m/>
    <m/>
    <m/>
    <x v="0"/>
    <m/>
    <m/>
    <m/>
    <m/>
    <m/>
    <m/>
    <m/>
    <m/>
    <m/>
    <m/>
    <m/>
    <m/>
    <m/>
    <m/>
    <m/>
    <m/>
    <m/>
    <m/>
    <m/>
    <n v="0"/>
    <n v="0"/>
    <n v="0"/>
    <n v="0"/>
    <n v="0"/>
    <n v="0"/>
    <n v="0"/>
    <n v="1"/>
    <n v="329"/>
    <n v="1"/>
    <n v="1"/>
    <n v="0"/>
    <n v="0"/>
    <n v="0"/>
    <n v="55"/>
    <n v="55"/>
    <n v="1"/>
    <n v="0"/>
    <n v="0"/>
    <n v="0"/>
    <n v="0"/>
    <n v="1"/>
    <n v="0"/>
    <n v="0"/>
    <n v="0"/>
    <n v="0"/>
    <x v="0"/>
    <s v="Village"/>
    <x v="0"/>
    <n v="0"/>
    <n v="0"/>
    <n v="0"/>
    <n v="197020"/>
    <x v="0"/>
    <m/>
  </r>
  <r>
    <x v="0"/>
    <x v="5"/>
    <x v="5"/>
    <s v="EU"/>
    <x v="0"/>
    <x v="5"/>
    <x v="0"/>
    <x v="106"/>
    <n v="37"/>
    <n v="119"/>
    <d v="2017-01-01T00:00:00"/>
    <d v="2021-12-21T00:00:00"/>
    <m/>
    <m/>
    <m/>
    <m/>
    <m/>
    <m/>
    <m/>
    <m/>
    <m/>
    <m/>
    <x v="0"/>
    <m/>
    <m/>
    <m/>
    <m/>
    <m/>
    <m/>
    <m/>
    <m/>
    <m/>
    <m/>
    <m/>
    <m/>
    <m/>
    <m/>
    <m/>
    <m/>
    <m/>
    <m/>
    <m/>
    <n v="0"/>
    <n v="0"/>
    <n v="0"/>
    <n v="0"/>
    <n v="0"/>
    <n v="0"/>
    <n v="0"/>
    <n v="1"/>
    <n v="119"/>
    <n v="1"/>
    <n v="1"/>
    <n v="0"/>
    <n v="0"/>
    <n v="0"/>
    <n v="20"/>
    <n v="20"/>
    <n v="1"/>
    <n v="0"/>
    <n v="0"/>
    <n v="0"/>
    <n v="0"/>
    <n v="1"/>
    <n v="0"/>
    <n v="0"/>
    <n v="0"/>
    <n v="0"/>
    <x v="0"/>
    <s v="Village"/>
    <x v="0"/>
    <n v="0"/>
    <n v="0"/>
    <n v="0"/>
    <n v="197027"/>
    <x v="0"/>
    <m/>
  </r>
  <r>
    <x v="0"/>
    <x v="5"/>
    <x v="5"/>
    <s v="EU"/>
    <x v="0"/>
    <x v="5"/>
    <x v="0"/>
    <x v="107"/>
    <n v="167"/>
    <n v="1027"/>
    <d v="2017-01-01T00:00:00"/>
    <d v="2021-12-21T00:00:00"/>
    <m/>
    <m/>
    <m/>
    <m/>
    <m/>
    <m/>
    <m/>
    <m/>
    <m/>
    <m/>
    <x v="0"/>
    <m/>
    <m/>
    <m/>
    <m/>
    <m/>
    <m/>
    <m/>
    <m/>
    <m/>
    <m/>
    <m/>
    <m/>
    <m/>
    <m/>
    <m/>
    <m/>
    <m/>
    <m/>
    <m/>
    <n v="0"/>
    <n v="0"/>
    <n v="0"/>
    <n v="0"/>
    <n v="0"/>
    <n v="0"/>
    <n v="0"/>
    <n v="1"/>
    <n v="1027"/>
    <n v="4"/>
    <n v="4"/>
    <n v="0"/>
    <n v="0"/>
    <n v="0"/>
    <n v="171"/>
    <n v="171"/>
    <n v="1"/>
    <n v="0"/>
    <n v="0"/>
    <n v="0"/>
    <n v="0"/>
    <n v="1"/>
    <n v="0"/>
    <n v="0"/>
    <n v="0"/>
    <n v="0"/>
    <x v="0"/>
    <s v="Village"/>
    <x v="0"/>
    <n v="0"/>
    <n v="0"/>
    <n v="0"/>
    <n v="197028"/>
    <x v="0"/>
    <m/>
  </r>
  <r>
    <x v="0"/>
    <x v="5"/>
    <x v="5"/>
    <s v="EU"/>
    <x v="0"/>
    <x v="5"/>
    <x v="0"/>
    <x v="108"/>
    <n v="90"/>
    <n v="414"/>
    <d v="2017-01-01T00:00:00"/>
    <d v="2021-12-21T00:00:00"/>
    <m/>
    <m/>
    <m/>
    <m/>
    <m/>
    <m/>
    <m/>
    <m/>
    <m/>
    <m/>
    <x v="0"/>
    <m/>
    <m/>
    <m/>
    <m/>
    <m/>
    <m/>
    <m/>
    <m/>
    <m/>
    <m/>
    <m/>
    <m/>
    <m/>
    <m/>
    <m/>
    <m/>
    <m/>
    <m/>
    <m/>
    <n v="0"/>
    <n v="0"/>
    <n v="0"/>
    <n v="0"/>
    <n v="0"/>
    <n v="0"/>
    <n v="0"/>
    <n v="1"/>
    <n v="414"/>
    <n v="2"/>
    <n v="2"/>
    <n v="0"/>
    <n v="0"/>
    <n v="0"/>
    <n v="69"/>
    <n v="69"/>
    <n v="1"/>
    <n v="0"/>
    <n v="0"/>
    <n v="0"/>
    <n v="0"/>
    <n v="1"/>
    <n v="0"/>
    <n v="0"/>
    <n v="0"/>
    <n v="0"/>
    <x v="0"/>
    <s v="Village"/>
    <x v="0"/>
    <n v="0"/>
    <n v="0"/>
    <n v="0"/>
    <n v="197034"/>
    <x v="0"/>
    <m/>
  </r>
  <r>
    <x v="0"/>
    <x v="5"/>
    <x v="5"/>
    <s v="EU"/>
    <x v="0"/>
    <x v="5"/>
    <x v="0"/>
    <x v="109"/>
    <n v="78"/>
    <n v="308"/>
    <d v="2017-01-01T00:00:00"/>
    <d v="2021-12-21T00:00:00"/>
    <m/>
    <m/>
    <m/>
    <m/>
    <m/>
    <m/>
    <m/>
    <m/>
    <m/>
    <m/>
    <x v="0"/>
    <m/>
    <m/>
    <m/>
    <m/>
    <m/>
    <m/>
    <m/>
    <m/>
    <m/>
    <m/>
    <m/>
    <m/>
    <m/>
    <m/>
    <m/>
    <m/>
    <m/>
    <m/>
    <m/>
    <n v="0"/>
    <n v="0"/>
    <n v="0"/>
    <n v="0"/>
    <n v="0"/>
    <n v="0"/>
    <n v="0"/>
    <n v="1"/>
    <n v="308"/>
    <n v="1"/>
    <n v="1"/>
    <n v="0"/>
    <n v="0"/>
    <n v="0"/>
    <n v="51"/>
    <n v="51"/>
    <n v="1"/>
    <n v="0"/>
    <n v="0"/>
    <n v="0"/>
    <n v="0"/>
    <n v="1"/>
    <n v="0"/>
    <n v="0"/>
    <n v="0"/>
    <n v="0"/>
    <x v="0"/>
    <s v="Village"/>
    <x v="0"/>
    <n v="0"/>
    <n v="0"/>
    <n v="0"/>
    <n v="197036"/>
    <x v="0"/>
    <m/>
  </r>
  <r>
    <x v="0"/>
    <x v="5"/>
    <x v="5"/>
    <s v="EU"/>
    <x v="0"/>
    <x v="5"/>
    <x v="0"/>
    <x v="110"/>
    <n v="85"/>
    <n v="413"/>
    <d v="2017-01-01T00:00:00"/>
    <d v="2021-12-21T00:00:00"/>
    <m/>
    <m/>
    <m/>
    <m/>
    <m/>
    <m/>
    <m/>
    <m/>
    <m/>
    <m/>
    <x v="0"/>
    <m/>
    <m/>
    <m/>
    <m/>
    <m/>
    <m/>
    <m/>
    <m/>
    <m/>
    <m/>
    <m/>
    <m/>
    <m/>
    <m/>
    <m/>
    <m/>
    <m/>
    <m/>
    <m/>
    <n v="0"/>
    <n v="0"/>
    <n v="0"/>
    <n v="0"/>
    <n v="0"/>
    <n v="0"/>
    <n v="0"/>
    <n v="1"/>
    <n v="413"/>
    <n v="2"/>
    <n v="2"/>
    <n v="0"/>
    <n v="0"/>
    <n v="0"/>
    <n v="69"/>
    <n v="69"/>
    <n v="1"/>
    <n v="0"/>
    <n v="0"/>
    <n v="0"/>
    <n v="0"/>
    <n v="1"/>
    <n v="0"/>
    <n v="0"/>
    <n v="0"/>
    <n v="0"/>
    <x v="0"/>
    <s v="Village"/>
    <x v="0"/>
    <n v="0"/>
    <n v="0"/>
    <n v="0"/>
    <n v="197033"/>
    <x v="0"/>
    <m/>
  </r>
  <r>
    <x v="0"/>
    <x v="5"/>
    <x v="5"/>
    <s v="EU"/>
    <x v="0"/>
    <x v="5"/>
    <x v="0"/>
    <x v="111"/>
    <n v="353"/>
    <n v="2111"/>
    <d v="2017-01-01T00:00:00"/>
    <d v="2021-12-21T00:00:00"/>
    <m/>
    <m/>
    <m/>
    <m/>
    <m/>
    <m/>
    <m/>
    <m/>
    <m/>
    <m/>
    <x v="0"/>
    <m/>
    <m/>
    <m/>
    <m/>
    <m/>
    <m/>
    <m/>
    <m/>
    <m/>
    <m/>
    <m/>
    <m/>
    <m/>
    <m/>
    <m/>
    <m/>
    <m/>
    <m/>
    <m/>
    <n v="0"/>
    <n v="0"/>
    <n v="0"/>
    <n v="0"/>
    <n v="0"/>
    <n v="0"/>
    <n v="0"/>
    <n v="1"/>
    <n v="2111"/>
    <n v="8"/>
    <n v="8"/>
    <n v="0"/>
    <n v="0"/>
    <n v="0"/>
    <n v="352"/>
    <n v="352"/>
    <n v="1"/>
    <n v="0"/>
    <n v="0"/>
    <n v="0"/>
    <n v="0"/>
    <n v="1"/>
    <n v="0"/>
    <n v="0"/>
    <n v="0"/>
    <n v="0"/>
    <x v="0"/>
    <s v="Village"/>
    <x v="0"/>
    <n v="0"/>
    <n v="0"/>
    <n v="0"/>
    <n v="197040"/>
    <x v="0"/>
    <m/>
  </r>
  <r>
    <x v="0"/>
    <x v="5"/>
    <x v="5"/>
    <s v="EU"/>
    <x v="0"/>
    <x v="5"/>
    <x v="0"/>
    <x v="112"/>
    <n v="295"/>
    <n v="1698"/>
    <d v="2017-01-01T00:00:00"/>
    <d v="2021-12-21T00:00:00"/>
    <m/>
    <m/>
    <m/>
    <m/>
    <m/>
    <m/>
    <m/>
    <m/>
    <m/>
    <m/>
    <x v="0"/>
    <m/>
    <m/>
    <m/>
    <m/>
    <m/>
    <m/>
    <m/>
    <m/>
    <m/>
    <m/>
    <m/>
    <m/>
    <m/>
    <m/>
    <m/>
    <m/>
    <m/>
    <m/>
    <m/>
    <n v="0"/>
    <n v="0"/>
    <n v="0"/>
    <n v="0"/>
    <n v="0"/>
    <n v="0"/>
    <n v="0"/>
    <n v="1"/>
    <n v="1698"/>
    <n v="7"/>
    <n v="7"/>
    <n v="0"/>
    <n v="0"/>
    <n v="0"/>
    <n v="283"/>
    <n v="283"/>
    <n v="1"/>
    <n v="0"/>
    <n v="0"/>
    <n v="0"/>
    <n v="0"/>
    <n v="1"/>
    <n v="0"/>
    <n v="0"/>
    <n v="0"/>
    <n v="0"/>
    <x v="0"/>
    <s v="Village"/>
    <x v="0"/>
    <n v="0"/>
    <n v="0"/>
    <n v="0"/>
    <n v="197039"/>
    <x v="0"/>
    <m/>
  </r>
  <r>
    <x v="0"/>
    <x v="5"/>
    <x v="5"/>
    <s v="EU"/>
    <x v="0"/>
    <x v="5"/>
    <x v="0"/>
    <x v="113"/>
    <n v="140"/>
    <n v="985"/>
    <d v="2017-01-01T00:00:00"/>
    <d v="2021-12-21T00:00:00"/>
    <m/>
    <m/>
    <m/>
    <m/>
    <m/>
    <m/>
    <m/>
    <m/>
    <m/>
    <m/>
    <x v="0"/>
    <m/>
    <m/>
    <m/>
    <m/>
    <m/>
    <m/>
    <m/>
    <m/>
    <m/>
    <m/>
    <m/>
    <m/>
    <m/>
    <m/>
    <m/>
    <m/>
    <m/>
    <m/>
    <m/>
    <n v="0"/>
    <n v="0"/>
    <n v="0"/>
    <n v="0"/>
    <n v="0"/>
    <n v="0"/>
    <n v="0"/>
    <n v="1"/>
    <n v="985"/>
    <n v="4"/>
    <n v="4"/>
    <n v="0"/>
    <n v="0"/>
    <n v="0"/>
    <n v="164"/>
    <n v="164"/>
    <n v="1"/>
    <n v="0"/>
    <n v="0"/>
    <n v="0"/>
    <n v="0"/>
    <n v="1"/>
    <n v="0"/>
    <n v="0"/>
    <n v="0"/>
    <n v="0"/>
    <x v="0"/>
    <s v="Village"/>
    <x v="0"/>
    <n v="0"/>
    <n v="0"/>
    <n v="0"/>
    <n v="197041"/>
    <x v="0"/>
    <m/>
  </r>
  <r>
    <x v="0"/>
    <x v="5"/>
    <x v="5"/>
    <s v="EU"/>
    <x v="0"/>
    <x v="5"/>
    <x v="0"/>
    <x v="114"/>
    <n v="157"/>
    <n v="735"/>
    <d v="2017-01-01T00:00:00"/>
    <d v="2021-12-21T00:00:00"/>
    <m/>
    <m/>
    <m/>
    <m/>
    <m/>
    <m/>
    <m/>
    <m/>
    <m/>
    <m/>
    <x v="0"/>
    <m/>
    <m/>
    <m/>
    <m/>
    <m/>
    <m/>
    <m/>
    <m/>
    <m/>
    <m/>
    <m/>
    <m/>
    <m/>
    <m/>
    <m/>
    <m/>
    <m/>
    <m/>
    <m/>
    <n v="0"/>
    <n v="0"/>
    <n v="0"/>
    <n v="0"/>
    <n v="0"/>
    <n v="0"/>
    <n v="0"/>
    <n v="1"/>
    <n v="735"/>
    <n v="3"/>
    <n v="3"/>
    <n v="0"/>
    <n v="0"/>
    <n v="0"/>
    <n v="123"/>
    <n v="123"/>
    <n v="1"/>
    <n v="0"/>
    <n v="0"/>
    <n v="0"/>
    <n v="0"/>
    <n v="1"/>
    <n v="0"/>
    <n v="0"/>
    <n v="0"/>
    <n v="0"/>
    <x v="0"/>
    <s v="Village"/>
    <x v="0"/>
    <n v="0"/>
    <n v="0"/>
    <n v="0"/>
    <n v="197042"/>
    <x v="0"/>
    <m/>
  </r>
  <r>
    <x v="0"/>
    <x v="5"/>
    <x v="5"/>
    <s v="EU"/>
    <x v="0"/>
    <x v="5"/>
    <x v="0"/>
    <x v="115"/>
    <n v="35"/>
    <n v="142"/>
    <d v="2017-01-01T00:00:00"/>
    <d v="2021-12-21T00:00:00"/>
    <m/>
    <m/>
    <m/>
    <m/>
    <m/>
    <m/>
    <m/>
    <m/>
    <m/>
    <m/>
    <x v="0"/>
    <m/>
    <m/>
    <m/>
    <m/>
    <m/>
    <m/>
    <m/>
    <m/>
    <m/>
    <m/>
    <m/>
    <m/>
    <m/>
    <m/>
    <m/>
    <m/>
    <m/>
    <m/>
    <m/>
    <n v="0"/>
    <n v="0"/>
    <n v="0"/>
    <n v="0"/>
    <n v="0"/>
    <n v="0"/>
    <n v="0"/>
    <n v="1"/>
    <n v="142"/>
    <n v="1"/>
    <n v="1"/>
    <n v="0"/>
    <n v="0"/>
    <n v="0"/>
    <n v="24"/>
    <n v="24"/>
    <n v="1"/>
    <n v="0"/>
    <n v="0"/>
    <n v="0"/>
    <n v="0"/>
    <n v="1"/>
    <n v="0"/>
    <n v="0"/>
    <n v="0"/>
    <n v="0"/>
    <x v="0"/>
    <s v="Village"/>
    <x v="0"/>
    <n v="0"/>
    <n v="0"/>
    <n v="0"/>
    <n v="197043"/>
    <x v="0"/>
    <m/>
  </r>
  <r>
    <x v="0"/>
    <x v="5"/>
    <x v="5"/>
    <s v="EU"/>
    <x v="0"/>
    <x v="5"/>
    <x v="0"/>
    <x v="116"/>
    <n v="148"/>
    <n v="630"/>
    <d v="2017-01-01T00:00:00"/>
    <d v="2021-12-21T00:00:00"/>
    <m/>
    <m/>
    <m/>
    <m/>
    <m/>
    <m/>
    <m/>
    <m/>
    <m/>
    <m/>
    <x v="0"/>
    <m/>
    <m/>
    <m/>
    <m/>
    <m/>
    <m/>
    <m/>
    <m/>
    <m/>
    <m/>
    <m/>
    <m/>
    <m/>
    <m/>
    <m/>
    <m/>
    <m/>
    <m/>
    <m/>
    <n v="0"/>
    <n v="0"/>
    <n v="0"/>
    <n v="0"/>
    <n v="0"/>
    <n v="0"/>
    <n v="0"/>
    <n v="1"/>
    <n v="630"/>
    <n v="3"/>
    <n v="3"/>
    <n v="0"/>
    <n v="0"/>
    <n v="0"/>
    <n v="105"/>
    <n v="105"/>
    <n v="1"/>
    <n v="0"/>
    <n v="0"/>
    <n v="0"/>
    <n v="0"/>
    <n v="1"/>
    <n v="0"/>
    <n v="0"/>
    <n v="0"/>
    <n v="0"/>
    <x v="0"/>
    <s v="Village"/>
    <x v="0"/>
    <n v="0"/>
    <n v="0"/>
    <n v="0"/>
    <n v="197089"/>
    <x v="0"/>
    <m/>
  </r>
  <r>
    <x v="0"/>
    <x v="5"/>
    <x v="5"/>
    <s v="EU"/>
    <x v="0"/>
    <x v="5"/>
    <x v="0"/>
    <x v="117"/>
    <n v="135"/>
    <n v="593"/>
    <d v="2017-01-01T00:00:00"/>
    <d v="2021-12-21T00:00:00"/>
    <m/>
    <m/>
    <m/>
    <m/>
    <m/>
    <m/>
    <m/>
    <m/>
    <m/>
    <m/>
    <x v="0"/>
    <m/>
    <m/>
    <m/>
    <m/>
    <m/>
    <m/>
    <m/>
    <m/>
    <m/>
    <m/>
    <m/>
    <m/>
    <m/>
    <m/>
    <m/>
    <m/>
    <m/>
    <m/>
    <m/>
    <n v="0"/>
    <n v="0"/>
    <n v="0"/>
    <n v="0"/>
    <n v="0"/>
    <n v="0"/>
    <n v="0"/>
    <n v="1"/>
    <n v="593"/>
    <n v="2"/>
    <n v="2"/>
    <n v="0"/>
    <n v="0"/>
    <n v="0"/>
    <n v="99"/>
    <n v="99"/>
    <n v="1"/>
    <n v="0"/>
    <n v="0"/>
    <n v="0"/>
    <n v="0"/>
    <n v="1"/>
    <n v="0"/>
    <n v="0"/>
    <n v="0"/>
    <n v="0"/>
    <x v="0"/>
    <s v="Village"/>
    <x v="0"/>
    <n v="0"/>
    <n v="0"/>
    <n v="0"/>
    <n v="197090"/>
    <x v="0"/>
    <m/>
  </r>
  <r>
    <x v="0"/>
    <x v="5"/>
    <x v="5"/>
    <s v="EU"/>
    <x v="0"/>
    <x v="5"/>
    <x v="0"/>
    <x v="118"/>
    <n v="139"/>
    <n v="585"/>
    <d v="2017-01-01T00:00:00"/>
    <d v="2021-12-21T00:00:00"/>
    <m/>
    <m/>
    <m/>
    <m/>
    <m/>
    <m/>
    <m/>
    <m/>
    <m/>
    <m/>
    <x v="0"/>
    <m/>
    <m/>
    <m/>
    <m/>
    <m/>
    <m/>
    <m/>
    <m/>
    <m/>
    <m/>
    <m/>
    <m/>
    <m/>
    <m/>
    <m/>
    <m/>
    <m/>
    <m/>
    <m/>
    <n v="0"/>
    <n v="0"/>
    <n v="0"/>
    <n v="0"/>
    <n v="0"/>
    <n v="0"/>
    <n v="0"/>
    <n v="1"/>
    <n v="585"/>
    <n v="2"/>
    <n v="2"/>
    <n v="0"/>
    <n v="0"/>
    <n v="0"/>
    <n v="98"/>
    <n v="98"/>
    <n v="1"/>
    <n v="0"/>
    <n v="0"/>
    <n v="0"/>
    <n v="0"/>
    <n v="1"/>
    <n v="0"/>
    <n v="0"/>
    <n v="0"/>
    <n v="0"/>
    <x v="0"/>
    <s v="Village"/>
    <x v="0"/>
    <n v="0"/>
    <n v="0"/>
    <n v="0"/>
    <n v="197149"/>
    <x v="0"/>
    <m/>
  </r>
  <r>
    <x v="0"/>
    <x v="5"/>
    <x v="5"/>
    <s v="EU"/>
    <x v="0"/>
    <x v="5"/>
    <x v="0"/>
    <x v="119"/>
    <n v="408"/>
    <n v="2009"/>
    <d v="2017-01-01T00:00:00"/>
    <d v="2021-12-21T00:00:00"/>
    <m/>
    <m/>
    <m/>
    <m/>
    <m/>
    <m/>
    <m/>
    <m/>
    <m/>
    <m/>
    <x v="0"/>
    <m/>
    <m/>
    <m/>
    <m/>
    <m/>
    <m/>
    <m/>
    <m/>
    <m/>
    <m/>
    <m/>
    <m/>
    <m/>
    <m/>
    <m/>
    <m/>
    <m/>
    <m/>
    <m/>
    <n v="0"/>
    <n v="0"/>
    <n v="0"/>
    <n v="0"/>
    <n v="0"/>
    <n v="0"/>
    <n v="0"/>
    <n v="1"/>
    <n v="2009"/>
    <n v="8"/>
    <n v="8"/>
    <n v="0"/>
    <n v="0"/>
    <n v="0"/>
    <n v="335"/>
    <n v="335"/>
    <n v="1"/>
    <n v="0"/>
    <n v="0"/>
    <n v="0"/>
    <n v="0"/>
    <n v="1"/>
    <n v="0"/>
    <n v="0"/>
    <n v="0"/>
    <n v="0"/>
    <x v="0"/>
    <s v="Village"/>
    <x v="2"/>
    <s v="Muslim"/>
    <n v="20.480898"/>
    <n v="93.299485000000004"/>
    <s v="MMR012CMP006"/>
    <x v="0"/>
    <m/>
  </r>
  <r>
    <x v="0"/>
    <x v="5"/>
    <x v="5"/>
    <s v="EU"/>
    <x v="0"/>
    <x v="5"/>
    <x v="0"/>
    <x v="120"/>
    <n v="47"/>
    <n v="190"/>
    <d v="2017-01-01T00:00:00"/>
    <d v="2021-12-21T00:00:00"/>
    <m/>
    <m/>
    <m/>
    <m/>
    <m/>
    <m/>
    <m/>
    <m/>
    <m/>
    <m/>
    <x v="0"/>
    <m/>
    <m/>
    <m/>
    <m/>
    <m/>
    <m/>
    <m/>
    <m/>
    <m/>
    <m/>
    <m/>
    <m/>
    <m/>
    <m/>
    <m/>
    <m/>
    <m/>
    <m/>
    <m/>
    <n v="0"/>
    <n v="0"/>
    <n v="0"/>
    <n v="0"/>
    <n v="0"/>
    <n v="0"/>
    <n v="0"/>
    <n v="1"/>
    <n v="190"/>
    <n v="1"/>
    <n v="1"/>
    <n v="0"/>
    <n v="0"/>
    <n v="0"/>
    <n v="32"/>
    <n v="32"/>
    <n v="1"/>
    <n v="0"/>
    <n v="0"/>
    <n v="0"/>
    <n v="0"/>
    <n v="1"/>
    <n v="0"/>
    <n v="0"/>
    <n v="0"/>
    <n v="0"/>
    <x v="0"/>
    <s v="Village"/>
    <x v="0"/>
    <n v="0"/>
    <n v="0"/>
    <n v="0"/>
    <n v="0"/>
    <x v="0"/>
    <m/>
  </r>
  <r>
    <x v="0"/>
    <x v="5"/>
    <x v="5"/>
    <s v="EU"/>
    <x v="0"/>
    <x v="5"/>
    <x v="0"/>
    <x v="121"/>
    <n v="150"/>
    <n v="532"/>
    <d v="2017-01-01T00:00:00"/>
    <d v="2021-12-21T00:00:00"/>
    <m/>
    <m/>
    <m/>
    <m/>
    <m/>
    <m/>
    <m/>
    <m/>
    <m/>
    <m/>
    <x v="0"/>
    <m/>
    <m/>
    <m/>
    <m/>
    <m/>
    <m/>
    <m/>
    <m/>
    <m/>
    <m/>
    <m/>
    <m/>
    <m/>
    <m/>
    <m/>
    <m/>
    <m/>
    <m/>
    <m/>
    <n v="0"/>
    <n v="0"/>
    <n v="0"/>
    <n v="0"/>
    <n v="0"/>
    <n v="0"/>
    <n v="0"/>
    <n v="1"/>
    <n v="532"/>
    <n v="2"/>
    <n v="2"/>
    <n v="0"/>
    <n v="0"/>
    <n v="0"/>
    <n v="89"/>
    <n v="89"/>
    <n v="1"/>
    <n v="0"/>
    <n v="0"/>
    <n v="0"/>
    <n v="0"/>
    <n v="1"/>
    <n v="0"/>
    <n v="0"/>
    <n v="0"/>
    <n v="0"/>
    <x v="0"/>
    <s v="Village"/>
    <x v="0"/>
    <n v="0"/>
    <n v="0"/>
    <n v="0"/>
    <n v="197092"/>
    <x v="0"/>
    <m/>
  </r>
  <r>
    <x v="0"/>
    <x v="5"/>
    <x v="5"/>
    <s v="EU"/>
    <x v="0"/>
    <x v="5"/>
    <x v="0"/>
    <x v="122"/>
    <n v="142"/>
    <n v="542"/>
    <d v="2017-01-01T00:00:00"/>
    <d v="2021-12-21T00:00:00"/>
    <m/>
    <m/>
    <m/>
    <m/>
    <m/>
    <m/>
    <m/>
    <m/>
    <m/>
    <m/>
    <x v="0"/>
    <m/>
    <m/>
    <m/>
    <m/>
    <m/>
    <m/>
    <m/>
    <m/>
    <m/>
    <m/>
    <m/>
    <m/>
    <m/>
    <m/>
    <m/>
    <m/>
    <m/>
    <m/>
    <m/>
    <n v="0"/>
    <n v="0"/>
    <n v="0"/>
    <n v="0"/>
    <n v="0"/>
    <n v="0"/>
    <n v="0"/>
    <n v="1"/>
    <n v="542"/>
    <n v="2"/>
    <n v="2"/>
    <n v="0"/>
    <n v="0"/>
    <n v="0"/>
    <n v="90"/>
    <n v="90"/>
    <n v="1"/>
    <n v="0"/>
    <n v="0"/>
    <n v="0"/>
    <n v="0"/>
    <n v="1"/>
    <n v="0"/>
    <n v="0"/>
    <n v="0"/>
    <n v="0"/>
    <x v="0"/>
    <s v="Village"/>
    <x v="0"/>
    <n v="0"/>
    <n v="0"/>
    <n v="0"/>
    <n v="197100"/>
    <x v="0"/>
    <m/>
  </r>
  <r>
    <x v="0"/>
    <x v="5"/>
    <x v="5"/>
    <s v="EU"/>
    <x v="0"/>
    <x v="5"/>
    <x v="0"/>
    <x v="123"/>
    <n v="290"/>
    <n v="1314"/>
    <d v="2017-01-01T00:00:00"/>
    <d v="2021-12-21T00:00:00"/>
    <m/>
    <m/>
    <m/>
    <m/>
    <m/>
    <m/>
    <m/>
    <m/>
    <m/>
    <m/>
    <x v="0"/>
    <m/>
    <m/>
    <m/>
    <m/>
    <m/>
    <m/>
    <m/>
    <m/>
    <m/>
    <m/>
    <m/>
    <m/>
    <m/>
    <m/>
    <m/>
    <m/>
    <m/>
    <m/>
    <m/>
    <n v="0"/>
    <n v="0"/>
    <n v="0"/>
    <n v="0"/>
    <n v="0"/>
    <n v="0"/>
    <n v="0"/>
    <n v="1"/>
    <n v="1314"/>
    <n v="5"/>
    <n v="5"/>
    <n v="0"/>
    <n v="0"/>
    <n v="0"/>
    <n v="219"/>
    <n v="219"/>
    <n v="1"/>
    <n v="0"/>
    <n v="0"/>
    <n v="0"/>
    <n v="0"/>
    <n v="1"/>
    <n v="0"/>
    <n v="0"/>
    <n v="0"/>
    <n v="0"/>
    <x v="0"/>
    <s v="Village"/>
    <x v="0"/>
    <n v="0"/>
    <n v="0"/>
    <n v="0"/>
    <n v="197099"/>
    <x v="0"/>
    <m/>
  </r>
  <r>
    <x v="0"/>
    <x v="5"/>
    <x v="5"/>
    <s v="EU"/>
    <x v="0"/>
    <x v="5"/>
    <x v="0"/>
    <x v="124"/>
    <n v="215"/>
    <n v="1125"/>
    <d v="2017-01-01T00:00:00"/>
    <d v="2021-12-21T00:00:00"/>
    <m/>
    <m/>
    <m/>
    <m/>
    <m/>
    <m/>
    <m/>
    <m/>
    <m/>
    <m/>
    <x v="0"/>
    <m/>
    <m/>
    <m/>
    <m/>
    <m/>
    <m/>
    <m/>
    <m/>
    <m/>
    <m/>
    <m/>
    <m/>
    <m/>
    <m/>
    <m/>
    <m/>
    <m/>
    <m/>
    <m/>
    <n v="0"/>
    <n v="0"/>
    <n v="0"/>
    <n v="0"/>
    <n v="0"/>
    <n v="0"/>
    <n v="0"/>
    <n v="1"/>
    <n v="1125"/>
    <n v="5"/>
    <n v="5"/>
    <n v="0"/>
    <n v="0"/>
    <n v="0"/>
    <n v="188"/>
    <n v="188"/>
    <n v="1"/>
    <n v="0"/>
    <n v="0"/>
    <n v="0"/>
    <n v="0"/>
    <n v="1"/>
    <n v="0"/>
    <n v="0"/>
    <n v="0"/>
    <n v="0"/>
    <x v="0"/>
    <s v="Village"/>
    <x v="0"/>
    <n v="0"/>
    <n v="0"/>
    <n v="0"/>
    <n v="197102"/>
    <x v="0"/>
    <m/>
  </r>
  <r>
    <x v="0"/>
    <x v="5"/>
    <x v="5"/>
    <s v="EU"/>
    <x v="0"/>
    <x v="5"/>
    <x v="0"/>
    <x v="125"/>
    <n v="181"/>
    <n v="940"/>
    <d v="2017-01-01T00:00:00"/>
    <d v="2021-12-21T00:00:00"/>
    <m/>
    <m/>
    <m/>
    <m/>
    <m/>
    <m/>
    <m/>
    <m/>
    <m/>
    <m/>
    <x v="0"/>
    <m/>
    <m/>
    <m/>
    <m/>
    <m/>
    <m/>
    <m/>
    <m/>
    <m/>
    <m/>
    <m/>
    <m/>
    <m/>
    <m/>
    <m/>
    <m/>
    <m/>
    <m/>
    <m/>
    <n v="0"/>
    <n v="0"/>
    <n v="0"/>
    <n v="0"/>
    <n v="0"/>
    <n v="0"/>
    <n v="0"/>
    <n v="1"/>
    <n v="940"/>
    <n v="4"/>
    <n v="4"/>
    <n v="0"/>
    <n v="0"/>
    <n v="0"/>
    <n v="157"/>
    <n v="157"/>
    <n v="1"/>
    <n v="0"/>
    <n v="0"/>
    <n v="0"/>
    <n v="0"/>
    <n v="1"/>
    <n v="0"/>
    <n v="0"/>
    <n v="0"/>
    <n v="0"/>
    <x v="0"/>
    <s v="Village"/>
    <x v="0"/>
    <n v="0"/>
    <n v="0"/>
    <n v="0"/>
    <n v="220651"/>
    <x v="0"/>
    <m/>
  </r>
  <r>
    <x v="0"/>
    <x v="5"/>
    <x v="5"/>
    <s v="EU"/>
    <x v="0"/>
    <x v="5"/>
    <x v="0"/>
    <x v="126"/>
    <n v="170"/>
    <n v="743"/>
    <d v="2017-01-01T00:00:00"/>
    <d v="2021-12-21T00:00:00"/>
    <m/>
    <m/>
    <m/>
    <m/>
    <m/>
    <m/>
    <m/>
    <m/>
    <m/>
    <m/>
    <x v="0"/>
    <m/>
    <m/>
    <m/>
    <m/>
    <m/>
    <m/>
    <m/>
    <m/>
    <m/>
    <m/>
    <m/>
    <m/>
    <m/>
    <m/>
    <m/>
    <m/>
    <m/>
    <m/>
    <m/>
    <n v="0"/>
    <n v="0"/>
    <n v="0"/>
    <n v="0"/>
    <n v="0"/>
    <n v="0"/>
    <n v="0"/>
    <n v="1"/>
    <n v="743"/>
    <n v="3"/>
    <n v="3"/>
    <n v="0"/>
    <n v="0"/>
    <n v="0"/>
    <n v="124"/>
    <n v="124"/>
    <n v="1"/>
    <n v="0"/>
    <n v="0"/>
    <n v="0"/>
    <n v="0"/>
    <n v="1"/>
    <n v="0"/>
    <n v="0"/>
    <n v="0"/>
    <n v="0"/>
    <x v="0"/>
    <s v="Village"/>
    <x v="0"/>
    <n v="0"/>
    <n v="0"/>
    <n v="0"/>
    <n v="197103"/>
    <x v="0"/>
    <m/>
  </r>
  <r>
    <x v="0"/>
    <x v="5"/>
    <x v="5"/>
    <s v="EU"/>
    <x v="0"/>
    <x v="5"/>
    <x v="0"/>
    <x v="127"/>
    <n v="121"/>
    <n v="421"/>
    <d v="2017-01-01T00:00:00"/>
    <d v="2021-12-21T00:00:00"/>
    <m/>
    <m/>
    <m/>
    <m/>
    <m/>
    <m/>
    <m/>
    <m/>
    <m/>
    <m/>
    <x v="0"/>
    <m/>
    <m/>
    <m/>
    <m/>
    <m/>
    <m/>
    <m/>
    <m/>
    <m/>
    <m/>
    <m/>
    <m/>
    <m/>
    <m/>
    <m/>
    <m/>
    <m/>
    <m/>
    <m/>
    <n v="0"/>
    <n v="0"/>
    <n v="0"/>
    <n v="0"/>
    <n v="0"/>
    <n v="0"/>
    <n v="0"/>
    <n v="1"/>
    <n v="421"/>
    <n v="2"/>
    <n v="2"/>
    <n v="0"/>
    <n v="0"/>
    <n v="0"/>
    <n v="70"/>
    <n v="70"/>
    <n v="1"/>
    <n v="0"/>
    <n v="0"/>
    <n v="0"/>
    <n v="0"/>
    <n v="1"/>
    <n v="0"/>
    <n v="0"/>
    <n v="0"/>
    <n v="0"/>
    <x v="0"/>
    <s v="Village"/>
    <x v="0"/>
    <s v="Mixed"/>
    <n v="20.394809720000001"/>
    <n v="93.251609799999997"/>
    <n v="196994"/>
    <x v="0"/>
    <m/>
  </r>
  <r>
    <x v="0"/>
    <x v="5"/>
    <x v="5"/>
    <s v="EU"/>
    <x v="0"/>
    <x v="5"/>
    <x v="0"/>
    <x v="128"/>
    <n v="203"/>
    <n v="1118"/>
    <d v="2017-01-01T00:00:00"/>
    <d v="2021-12-21T00:00:00"/>
    <m/>
    <m/>
    <m/>
    <m/>
    <m/>
    <m/>
    <m/>
    <m/>
    <m/>
    <m/>
    <x v="0"/>
    <m/>
    <m/>
    <m/>
    <m/>
    <m/>
    <m/>
    <m/>
    <m/>
    <m/>
    <m/>
    <m/>
    <m/>
    <m/>
    <m/>
    <m/>
    <m/>
    <m/>
    <m/>
    <m/>
    <n v="0"/>
    <n v="0"/>
    <n v="0"/>
    <n v="0"/>
    <n v="0"/>
    <n v="0"/>
    <n v="0"/>
    <n v="1"/>
    <n v="1118"/>
    <n v="4"/>
    <n v="4"/>
    <n v="0"/>
    <n v="0"/>
    <n v="0"/>
    <n v="186"/>
    <n v="186"/>
    <n v="1"/>
    <n v="0"/>
    <n v="0"/>
    <n v="0"/>
    <n v="0"/>
    <n v="1"/>
    <n v="0"/>
    <n v="0"/>
    <n v="0"/>
    <n v="0"/>
    <x v="0"/>
    <s v="Village"/>
    <x v="0"/>
    <n v="0"/>
    <n v="0"/>
    <n v="0"/>
    <n v="196997"/>
    <x v="0"/>
    <m/>
  </r>
  <r>
    <x v="0"/>
    <x v="5"/>
    <x v="5"/>
    <s v="EU"/>
    <x v="0"/>
    <x v="5"/>
    <x v="0"/>
    <x v="129"/>
    <n v="31"/>
    <n v="170"/>
    <d v="2017-01-01T00:00:00"/>
    <d v="2021-12-21T00:00:00"/>
    <m/>
    <m/>
    <m/>
    <m/>
    <m/>
    <m/>
    <m/>
    <m/>
    <m/>
    <m/>
    <x v="0"/>
    <m/>
    <m/>
    <m/>
    <m/>
    <m/>
    <m/>
    <m/>
    <m/>
    <m/>
    <m/>
    <m/>
    <m/>
    <m/>
    <m/>
    <m/>
    <m/>
    <m/>
    <m/>
    <m/>
    <n v="0"/>
    <n v="0"/>
    <n v="0"/>
    <n v="0"/>
    <n v="0"/>
    <n v="0"/>
    <n v="0"/>
    <n v="1"/>
    <n v="170"/>
    <n v="1"/>
    <n v="1"/>
    <n v="0"/>
    <n v="0"/>
    <n v="0"/>
    <n v="28"/>
    <n v="28"/>
    <n v="1"/>
    <n v="0"/>
    <n v="0"/>
    <n v="0"/>
    <n v="0"/>
    <n v="1"/>
    <n v="0"/>
    <n v="0"/>
    <n v="0"/>
    <n v="0"/>
    <x v="0"/>
    <s v="Village"/>
    <x v="0"/>
    <s v="Rakhine"/>
    <n v="20.396680830000001"/>
    <n v="93.252868649999996"/>
    <n v="196998"/>
    <x v="0"/>
    <m/>
  </r>
  <r>
    <x v="0"/>
    <x v="5"/>
    <x v="5"/>
    <s v="BMZ"/>
    <x v="0"/>
    <x v="5"/>
    <x v="0"/>
    <x v="130"/>
    <n v="180"/>
    <n v="964"/>
    <d v="2017-01-01T00:00:00"/>
    <d v="2021-12-21T00:00:00"/>
    <m/>
    <m/>
    <m/>
    <m/>
    <m/>
    <m/>
    <m/>
    <m/>
    <m/>
    <m/>
    <x v="0"/>
    <m/>
    <m/>
    <m/>
    <m/>
    <m/>
    <m/>
    <m/>
    <m/>
    <m/>
    <m/>
    <m/>
    <m/>
    <m/>
    <m/>
    <m/>
    <m/>
    <m/>
    <m/>
    <m/>
    <n v="0"/>
    <n v="0"/>
    <n v="0"/>
    <n v="0"/>
    <n v="0"/>
    <n v="0"/>
    <n v="0"/>
    <n v="1"/>
    <n v="964"/>
    <n v="4"/>
    <n v="4"/>
    <n v="0"/>
    <n v="0"/>
    <n v="0"/>
    <n v="161"/>
    <n v="161"/>
    <n v="1"/>
    <n v="0"/>
    <n v="0"/>
    <n v="0"/>
    <n v="0"/>
    <n v="1"/>
    <n v="0"/>
    <n v="0"/>
    <n v="0"/>
    <n v="0"/>
    <x v="0"/>
    <s v="Village"/>
    <x v="0"/>
    <n v="0"/>
    <n v="0"/>
    <n v="0"/>
    <n v="197114"/>
    <x v="0"/>
    <m/>
  </r>
  <r>
    <x v="0"/>
    <x v="5"/>
    <x v="5"/>
    <s v="BMZ"/>
    <x v="0"/>
    <x v="5"/>
    <x v="0"/>
    <x v="131"/>
    <n v="130"/>
    <n v="398"/>
    <d v="2017-01-01T00:00:00"/>
    <d v="2021-12-21T00:00:00"/>
    <m/>
    <m/>
    <m/>
    <m/>
    <m/>
    <m/>
    <m/>
    <m/>
    <m/>
    <m/>
    <x v="0"/>
    <m/>
    <m/>
    <m/>
    <m/>
    <m/>
    <m/>
    <m/>
    <m/>
    <m/>
    <m/>
    <m/>
    <m/>
    <m/>
    <m/>
    <m/>
    <m/>
    <m/>
    <m/>
    <m/>
    <n v="0"/>
    <n v="0"/>
    <n v="0"/>
    <n v="0"/>
    <n v="0"/>
    <n v="0"/>
    <n v="0"/>
    <n v="1"/>
    <n v="398"/>
    <n v="2"/>
    <n v="2"/>
    <n v="0"/>
    <n v="0"/>
    <n v="0"/>
    <n v="66"/>
    <n v="66"/>
    <n v="1"/>
    <n v="0"/>
    <n v="0"/>
    <n v="0"/>
    <n v="0"/>
    <n v="1"/>
    <n v="0"/>
    <n v="0"/>
    <n v="0"/>
    <n v="0"/>
    <x v="0"/>
    <s v="Village"/>
    <x v="0"/>
    <n v="0"/>
    <n v="0"/>
    <n v="0"/>
    <n v="197111"/>
    <x v="0"/>
    <m/>
  </r>
  <r>
    <x v="0"/>
    <x v="5"/>
    <x v="5"/>
    <s v="BMZ"/>
    <x v="0"/>
    <x v="5"/>
    <x v="0"/>
    <x v="132"/>
    <n v="191"/>
    <n v="713"/>
    <d v="2017-01-01T00:00:00"/>
    <d v="2021-12-21T00:00:00"/>
    <m/>
    <m/>
    <m/>
    <m/>
    <m/>
    <m/>
    <m/>
    <m/>
    <m/>
    <m/>
    <x v="0"/>
    <m/>
    <m/>
    <m/>
    <m/>
    <m/>
    <m/>
    <m/>
    <m/>
    <m/>
    <m/>
    <m/>
    <m/>
    <m/>
    <m/>
    <m/>
    <m/>
    <m/>
    <m/>
    <m/>
    <n v="0"/>
    <n v="0"/>
    <n v="0"/>
    <n v="0"/>
    <n v="0"/>
    <n v="0"/>
    <n v="0"/>
    <n v="1"/>
    <n v="713"/>
    <n v="3"/>
    <n v="3"/>
    <n v="0"/>
    <n v="0"/>
    <n v="0"/>
    <n v="119"/>
    <n v="119"/>
    <n v="1"/>
    <n v="0"/>
    <n v="0"/>
    <n v="0"/>
    <n v="0"/>
    <n v="1"/>
    <n v="0"/>
    <n v="0"/>
    <n v="0"/>
    <n v="0"/>
    <x v="0"/>
    <s v="Village"/>
    <x v="0"/>
    <n v="0"/>
    <n v="0"/>
    <n v="0"/>
    <n v="197112"/>
    <x v="0"/>
    <m/>
  </r>
  <r>
    <x v="0"/>
    <x v="5"/>
    <x v="5"/>
    <s v="BMZ"/>
    <x v="0"/>
    <x v="5"/>
    <x v="0"/>
    <x v="133"/>
    <n v="27"/>
    <n v="53"/>
    <d v="2017-01-01T00:00:00"/>
    <d v="2021-12-21T00:00:00"/>
    <m/>
    <m/>
    <m/>
    <m/>
    <m/>
    <m/>
    <m/>
    <m/>
    <m/>
    <m/>
    <x v="0"/>
    <m/>
    <m/>
    <m/>
    <m/>
    <m/>
    <m/>
    <m/>
    <m/>
    <m/>
    <m/>
    <m/>
    <m/>
    <m/>
    <m/>
    <m/>
    <m/>
    <m/>
    <m/>
    <m/>
    <n v="0"/>
    <n v="0"/>
    <n v="0"/>
    <n v="0"/>
    <n v="0"/>
    <n v="0"/>
    <n v="0"/>
    <n v="1"/>
    <n v="53"/>
    <n v="1"/>
    <n v="1"/>
    <n v="0"/>
    <n v="0"/>
    <n v="0"/>
    <n v="9"/>
    <n v="9"/>
    <n v="1"/>
    <n v="0"/>
    <n v="0"/>
    <n v="0"/>
    <n v="0"/>
    <n v="1"/>
    <n v="0"/>
    <n v="0"/>
    <n v="0"/>
    <n v="0"/>
    <x v="0"/>
    <s v="Village"/>
    <x v="0"/>
    <n v="0"/>
    <n v="0"/>
    <n v="0"/>
    <n v="220653"/>
    <x v="0"/>
    <m/>
  </r>
  <r>
    <x v="0"/>
    <x v="5"/>
    <x v="5"/>
    <s v="BMZ"/>
    <x v="0"/>
    <x v="5"/>
    <x v="0"/>
    <x v="134"/>
    <n v="63"/>
    <n v="249"/>
    <d v="2017-01-01T00:00:00"/>
    <d v="2021-12-21T00:00:00"/>
    <m/>
    <m/>
    <m/>
    <m/>
    <m/>
    <m/>
    <m/>
    <m/>
    <m/>
    <m/>
    <x v="0"/>
    <m/>
    <m/>
    <m/>
    <m/>
    <m/>
    <m/>
    <m/>
    <m/>
    <m/>
    <m/>
    <m/>
    <m/>
    <m/>
    <m/>
    <m/>
    <m/>
    <m/>
    <m/>
    <m/>
    <n v="0"/>
    <n v="0"/>
    <n v="0"/>
    <n v="0"/>
    <n v="0"/>
    <n v="0"/>
    <n v="0"/>
    <n v="1"/>
    <n v="249"/>
    <n v="1"/>
    <n v="1"/>
    <n v="0"/>
    <n v="0"/>
    <n v="0"/>
    <n v="42"/>
    <n v="42"/>
    <n v="1"/>
    <n v="0"/>
    <n v="0"/>
    <n v="0"/>
    <n v="0"/>
    <n v="1"/>
    <n v="0"/>
    <n v="0"/>
    <n v="0"/>
    <n v="0"/>
    <x v="0"/>
    <s v="Village"/>
    <x v="0"/>
    <n v="0"/>
    <n v="0"/>
    <n v="0"/>
    <n v="197110"/>
    <x v="0"/>
    <m/>
  </r>
  <r>
    <x v="0"/>
    <x v="7"/>
    <x v="7"/>
    <s v="DFID/HARP"/>
    <x v="0"/>
    <x v="4"/>
    <x v="0"/>
    <x v="135"/>
    <n v="249"/>
    <n v="1362"/>
    <m/>
    <d v="2020-09-30T00:00:00"/>
    <m/>
    <s v=" -   "/>
    <m/>
    <n v="28"/>
    <m/>
    <m/>
    <m/>
    <m/>
    <m/>
    <m/>
    <x v="0"/>
    <m/>
    <m/>
    <m/>
    <m/>
    <m/>
    <m/>
    <m/>
    <m/>
    <m/>
    <m/>
    <m/>
    <m/>
    <m/>
    <m/>
    <m/>
    <m/>
    <m/>
    <m/>
    <m/>
    <n v="1"/>
    <n v="1362"/>
    <n v="0"/>
    <n v="0"/>
    <n v="1"/>
    <n v="1362"/>
    <n v="5.4480000000000004"/>
    <n v="0"/>
    <n v="0"/>
    <n v="0"/>
    <n v="5"/>
    <n v="0"/>
    <n v="0"/>
    <n v="0"/>
    <n v="227"/>
    <n v="227"/>
    <n v="1"/>
    <n v="0"/>
    <n v="0"/>
    <n v="0"/>
    <n v="0"/>
    <n v="1"/>
    <n v="0"/>
    <n v="0"/>
    <n v="0"/>
    <n v="0"/>
    <x v="0"/>
    <s v="Village"/>
    <x v="1"/>
    <s v="Rakhine"/>
    <n v="20.151471999999998"/>
    <n v="92.887277999999995"/>
    <s v="MMR012CMP111"/>
    <x v="0"/>
    <m/>
  </r>
  <r>
    <x v="0"/>
    <x v="6"/>
    <x v="6"/>
    <s v="DFID/HARP"/>
    <x v="0"/>
    <x v="4"/>
    <x v="0"/>
    <x v="136"/>
    <n v="420"/>
    <n v="2179"/>
    <m/>
    <d v="2020-09-30T00:00:00"/>
    <m/>
    <s v=" -   "/>
    <m/>
    <n v="0"/>
    <m/>
    <m/>
    <m/>
    <m/>
    <m/>
    <m/>
    <x v="0"/>
    <m/>
    <m/>
    <m/>
    <m/>
    <m/>
    <m/>
    <m/>
    <m/>
    <m/>
    <m/>
    <m/>
    <m/>
    <m/>
    <m/>
    <m/>
    <m/>
    <m/>
    <m/>
    <m/>
    <n v="0"/>
    <n v="0"/>
    <n v="0"/>
    <n v="0"/>
    <n v="0"/>
    <n v="0"/>
    <n v="0"/>
    <n v="1"/>
    <n v="2179"/>
    <n v="9"/>
    <n v="9"/>
    <n v="0"/>
    <n v="0"/>
    <n v="0"/>
    <n v="363"/>
    <n v="363"/>
    <n v="1"/>
    <n v="0"/>
    <n v="0"/>
    <n v="0"/>
    <n v="0"/>
    <n v="1"/>
    <n v="0"/>
    <n v="0"/>
    <n v="0"/>
    <n v="0"/>
    <x v="0"/>
    <s v="Village"/>
    <x v="1"/>
    <s v="Rakhine"/>
    <n v="20.151471999999998"/>
    <n v="92.887277999999995"/>
    <s v="MMR012CMP112"/>
    <x v="0"/>
    <m/>
  </r>
  <r>
    <x v="0"/>
    <x v="6"/>
    <x v="6"/>
    <s v="DFID/HARP"/>
    <x v="0"/>
    <x v="4"/>
    <x v="0"/>
    <x v="79"/>
    <n v="92"/>
    <n v="695"/>
    <m/>
    <d v="2020-09-30T00:00:00"/>
    <m/>
    <s v=" -   "/>
    <m/>
    <n v="7"/>
    <m/>
    <m/>
    <m/>
    <m/>
    <m/>
    <m/>
    <x v="0"/>
    <m/>
    <m/>
    <m/>
    <m/>
    <m/>
    <m/>
    <n v="74"/>
    <n v="597"/>
    <n v="0"/>
    <n v="0"/>
    <n v="0"/>
    <n v="0"/>
    <m/>
    <m/>
    <m/>
    <m/>
    <m/>
    <m/>
    <m/>
    <n v="1"/>
    <n v="695"/>
    <n v="0"/>
    <n v="0"/>
    <n v="1"/>
    <n v="695"/>
    <n v="2.78"/>
    <n v="0"/>
    <n v="0"/>
    <n v="0.2200000000000002"/>
    <n v="3"/>
    <n v="0"/>
    <n v="0"/>
    <n v="0"/>
    <n v="116"/>
    <n v="116"/>
    <n v="1"/>
    <n v="671"/>
    <n v="0"/>
    <n v="671"/>
    <n v="0.96546762589928059"/>
    <n v="3.453237410071941E-2"/>
    <n v="0.96546762589928059"/>
    <n v="0"/>
    <n v="0"/>
    <n v="0"/>
    <x v="0"/>
    <s v="Village"/>
    <x v="0"/>
    <s v="Muslim"/>
    <n v="20.201499999999999"/>
    <n v="92.796599999999998"/>
    <n v="196154"/>
    <x v="0"/>
    <m/>
  </r>
  <r>
    <x v="0"/>
    <x v="6"/>
    <x v="6"/>
    <s v="DFID/HARP"/>
    <x v="0"/>
    <x v="4"/>
    <x v="0"/>
    <x v="137"/>
    <n v="235"/>
    <n v="1390"/>
    <m/>
    <d v="2020-09-30T00:00:00"/>
    <m/>
    <s v=" -   "/>
    <m/>
    <n v="8"/>
    <m/>
    <m/>
    <m/>
    <m/>
    <m/>
    <m/>
    <x v="0"/>
    <m/>
    <m/>
    <m/>
    <m/>
    <m/>
    <m/>
    <n v="128"/>
    <n v="567"/>
    <n v="0"/>
    <n v="0"/>
    <n v="0"/>
    <n v="0"/>
    <m/>
    <m/>
    <m/>
    <m/>
    <m/>
    <m/>
    <m/>
    <n v="1"/>
    <n v="1390"/>
    <n v="0"/>
    <n v="0"/>
    <n v="1"/>
    <n v="1390"/>
    <n v="5.56"/>
    <n v="0"/>
    <n v="0"/>
    <n v="0.44000000000000039"/>
    <n v="6"/>
    <n v="0"/>
    <n v="0"/>
    <n v="0"/>
    <n v="232"/>
    <n v="232"/>
    <n v="1"/>
    <n v="695"/>
    <n v="0"/>
    <n v="695"/>
    <n v="0.5"/>
    <n v="0.5"/>
    <n v="0.5"/>
    <n v="0"/>
    <n v="0"/>
    <n v="0"/>
    <x v="0"/>
    <s v="Village"/>
    <x v="0"/>
    <s v="Muslim"/>
    <n v="20.19171906"/>
    <n v="92.808166499999999"/>
    <n v="196155"/>
    <x v="0"/>
    <m/>
  </r>
  <r>
    <x v="0"/>
    <x v="6"/>
    <x v="6"/>
    <s v="DFID/HARP"/>
    <x v="0"/>
    <x v="4"/>
    <x v="0"/>
    <x v="138"/>
    <n v="72"/>
    <n v="442"/>
    <m/>
    <d v="2020-09-30T00:00:00"/>
    <m/>
    <s v=" -   "/>
    <m/>
    <n v="0"/>
    <m/>
    <m/>
    <m/>
    <m/>
    <m/>
    <m/>
    <x v="0"/>
    <m/>
    <m/>
    <m/>
    <m/>
    <m/>
    <m/>
    <n v="59"/>
    <n v="136"/>
    <n v="57"/>
    <n v="232"/>
    <n v="0"/>
    <n v="0"/>
    <m/>
    <m/>
    <m/>
    <m/>
    <m/>
    <m/>
    <m/>
    <n v="0"/>
    <n v="0"/>
    <n v="0"/>
    <n v="0"/>
    <n v="0"/>
    <n v="0"/>
    <n v="0"/>
    <n v="1"/>
    <n v="442"/>
    <n v="2"/>
    <n v="2"/>
    <n v="0"/>
    <n v="0"/>
    <n v="0"/>
    <n v="74"/>
    <n v="74"/>
    <n v="1"/>
    <n v="442"/>
    <n v="0"/>
    <n v="442"/>
    <n v="1"/>
    <n v="0"/>
    <n v="1"/>
    <n v="0"/>
    <n v="0"/>
    <n v="0"/>
    <x v="0"/>
    <s v="Village"/>
    <x v="1"/>
    <s v="Maramargyi"/>
    <n v="20.148584"/>
    <n v="92.880319999999998"/>
    <s v="MMR012CMP056"/>
    <x v="0"/>
    <m/>
  </r>
  <r>
    <x v="0"/>
    <x v="6"/>
    <x v="6"/>
    <s v="DFID/HARP"/>
    <x v="0"/>
    <x v="4"/>
    <x v="0"/>
    <x v="139"/>
    <n v="151"/>
    <n v="625"/>
    <m/>
    <d v="2020-09-30T00:00:00"/>
    <m/>
    <s v=" -   "/>
    <m/>
    <n v="6"/>
    <m/>
    <m/>
    <m/>
    <m/>
    <m/>
    <m/>
    <x v="0"/>
    <m/>
    <m/>
    <m/>
    <m/>
    <m/>
    <m/>
    <n v="124"/>
    <n v="314"/>
    <n v="32"/>
    <n v="220"/>
    <n v="0"/>
    <n v="0"/>
    <m/>
    <m/>
    <m/>
    <m/>
    <m/>
    <m/>
    <m/>
    <n v="1"/>
    <n v="625"/>
    <n v="0"/>
    <n v="0"/>
    <n v="1"/>
    <n v="625"/>
    <n v="2.5"/>
    <n v="0"/>
    <n v="0"/>
    <n v="0.5"/>
    <n v="3"/>
    <n v="0"/>
    <n v="0"/>
    <n v="0"/>
    <n v="104"/>
    <n v="104"/>
    <n v="1"/>
    <n v="625"/>
    <n v="0"/>
    <n v="625"/>
    <n v="1"/>
    <n v="0"/>
    <n v="1"/>
    <n v="0"/>
    <n v="0"/>
    <n v="0"/>
    <x v="0"/>
    <s v="Village"/>
    <x v="1"/>
    <s v="Rakhine"/>
    <n v="20.155805999999998"/>
    <n v="92.879138999999995"/>
    <s v="MMR012CMP093"/>
    <x v="0"/>
    <m/>
  </r>
  <r>
    <x v="0"/>
    <x v="7"/>
    <x v="7"/>
    <s v="DFID/HARP"/>
    <x v="0"/>
    <x v="4"/>
    <x v="0"/>
    <x v="140"/>
    <n v="155"/>
    <n v="745"/>
    <m/>
    <d v="2020-09-30T00:00:00"/>
    <m/>
    <s v=" -   "/>
    <m/>
    <n v="9"/>
    <m/>
    <m/>
    <m/>
    <m/>
    <m/>
    <m/>
    <x v="0"/>
    <m/>
    <m/>
    <m/>
    <m/>
    <m/>
    <m/>
    <n v="144"/>
    <n v="178"/>
    <n v="49"/>
    <n v="62"/>
    <m/>
    <m/>
    <m/>
    <m/>
    <m/>
    <m/>
    <m/>
    <m/>
    <m/>
    <n v="1"/>
    <n v="745"/>
    <n v="0"/>
    <n v="0"/>
    <n v="1"/>
    <n v="745"/>
    <n v="2.98"/>
    <n v="0"/>
    <n v="0"/>
    <n v="2.0000000000000018E-2"/>
    <n v="3"/>
    <n v="0"/>
    <n v="0"/>
    <n v="0"/>
    <n v="124"/>
    <n v="124"/>
    <n v="1"/>
    <n v="433"/>
    <n v="0"/>
    <n v="433"/>
    <n v="0.58120805369127515"/>
    <n v="0.41879194630872485"/>
    <n v="0.58120805369127515"/>
    <n v="0"/>
    <n v="0"/>
    <n v="0"/>
    <x v="0"/>
    <s v="Village"/>
    <x v="0"/>
    <s v="Rakhine"/>
    <n v="20.16259956"/>
    <n v="92.834457400000005"/>
    <n v="196210"/>
    <x v="0"/>
    <m/>
  </r>
  <r>
    <x v="0"/>
    <x v="7"/>
    <x v="7"/>
    <s v="DFID/HARP"/>
    <x v="0"/>
    <x v="4"/>
    <x v="0"/>
    <x v="141"/>
    <n v="758"/>
    <n v="5579"/>
    <m/>
    <d v="2020-09-30T00:00:00"/>
    <m/>
    <s v=" -   "/>
    <m/>
    <n v="15"/>
    <m/>
    <m/>
    <m/>
    <m/>
    <m/>
    <m/>
    <x v="0"/>
    <m/>
    <m/>
    <m/>
    <m/>
    <m/>
    <m/>
    <n v="100"/>
    <n v="265"/>
    <n v="109"/>
    <n v="123"/>
    <m/>
    <m/>
    <m/>
    <m/>
    <m/>
    <m/>
    <m/>
    <n v="1"/>
    <m/>
    <n v="1"/>
    <n v="5579"/>
    <n v="0"/>
    <n v="0"/>
    <n v="1"/>
    <n v="5579"/>
    <n v="22.315999999999999"/>
    <n v="0"/>
    <n v="0"/>
    <n v="0"/>
    <n v="22"/>
    <n v="0"/>
    <n v="0"/>
    <n v="0"/>
    <n v="930"/>
    <n v="930"/>
    <n v="1"/>
    <n v="597"/>
    <n v="0"/>
    <n v="597"/>
    <n v="0.10700842444882595"/>
    <n v="0.89299157555117403"/>
    <n v="0.10700842444882595"/>
    <n v="0"/>
    <n v="0"/>
    <n v="0"/>
    <x v="0"/>
    <s v="Village"/>
    <x v="0"/>
    <s v="Muslim"/>
    <n v="20.15736008"/>
    <n v="92.838653559999997"/>
    <n v="196211"/>
    <x v="0"/>
    <m/>
  </r>
  <r>
    <x v="0"/>
    <x v="7"/>
    <x v="7"/>
    <s v="DFID/HARP, EU"/>
    <x v="0"/>
    <x v="4"/>
    <x v="0"/>
    <x v="142"/>
    <n v="427"/>
    <n v="2427"/>
    <m/>
    <d v="2020-09-30T00:00:00"/>
    <m/>
    <s v=" -   "/>
    <m/>
    <n v="17"/>
    <m/>
    <m/>
    <m/>
    <m/>
    <m/>
    <m/>
    <x v="0"/>
    <m/>
    <m/>
    <m/>
    <m/>
    <m/>
    <m/>
    <n v="100"/>
    <n v="300"/>
    <n v="291"/>
    <n v="330"/>
    <m/>
    <m/>
    <m/>
    <m/>
    <m/>
    <m/>
    <m/>
    <n v="0.85"/>
    <m/>
    <n v="1"/>
    <n v="2427"/>
    <n v="0"/>
    <n v="0"/>
    <n v="1"/>
    <n v="2427"/>
    <n v="9.7080000000000002"/>
    <n v="0"/>
    <n v="0"/>
    <n v="0.29199999999999982"/>
    <n v="10"/>
    <n v="0"/>
    <n v="0"/>
    <n v="0"/>
    <n v="405"/>
    <n v="405"/>
    <n v="1"/>
    <n v="1021"/>
    <n v="0"/>
    <n v="1021"/>
    <n v="0.42068397198187063"/>
    <n v="0.57931602801812931"/>
    <n v="0.42068397198187063"/>
    <n v="0"/>
    <n v="0"/>
    <n v="0"/>
    <x v="0"/>
    <s v="Village"/>
    <x v="0"/>
    <s v="Muslim"/>
    <n v="20.147863431600001"/>
    <n v="92.846768572000002"/>
    <n v="196209"/>
    <x v="0"/>
    <m/>
  </r>
  <r>
    <x v="0"/>
    <x v="5"/>
    <x v="5"/>
    <s v="BMZ"/>
    <x v="0"/>
    <x v="4"/>
    <x v="0"/>
    <x v="143"/>
    <n v="452"/>
    <n v="1901"/>
    <d v="2017-01-01T00:00:00"/>
    <d v="2021-12-21T00:00:00"/>
    <m/>
    <m/>
    <m/>
    <m/>
    <m/>
    <m/>
    <m/>
    <m/>
    <m/>
    <m/>
    <x v="0"/>
    <m/>
    <m/>
    <m/>
    <m/>
    <m/>
    <m/>
    <m/>
    <m/>
    <m/>
    <m/>
    <m/>
    <m/>
    <m/>
    <m/>
    <m/>
    <m/>
    <m/>
    <m/>
    <m/>
    <n v="0"/>
    <n v="0"/>
    <n v="0"/>
    <n v="0"/>
    <n v="0"/>
    <n v="0"/>
    <n v="0"/>
    <n v="1"/>
    <n v="1901"/>
    <n v="8"/>
    <n v="8"/>
    <n v="0"/>
    <n v="0"/>
    <n v="0"/>
    <n v="317"/>
    <n v="317"/>
    <n v="1"/>
    <n v="0"/>
    <n v="0"/>
    <n v="0"/>
    <n v="0"/>
    <n v="1"/>
    <n v="0"/>
    <n v="0"/>
    <n v="0"/>
    <n v="0"/>
    <x v="0"/>
    <s v="Village"/>
    <x v="0"/>
    <n v="0"/>
    <n v="20.760820389999999"/>
    <n v="92.960083010000005"/>
    <n v="196893"/>
    <x v="0"/>
    <m/>
  </r>
  <r>
    <x v="0"/>
    <x v="6"/>
    <x v="6"/>
    <s v="DFID/HARP"/>
    <x v="0"/>
    <x v="4"/>
    <x v="0"/>
    <x v="144"/>
    <n v="17"/>
    <n v="74"/>
    <m/>
    <d v="2020-09-30T00:00:00"/>
    <m/>
    <s v=" -   "/>
    <m/>
    <n v="70"/>
    <m/>
    <m/>
    <m/>
    <m/>
    <m/>
    <m/>
    <x v="0"/>
    <m/>
    <m/>
    <m/>
    <m/>
    <m/>
    <m/>
    <m/>
    <m/>
    <m/>
    <m/>
    <m/>
    <m/>
    <m/>
    <m/>
    <m/>
    <m/>
    <m/>
    <m/>
    <m/>
    <n v="1"/>
    <n v="74"/>
    <n v="0"/>
    <n v="0"/>
    <n v="1"/>
    <n v="74"/>
    <n v="0.29599999999999999"/>
    <n v="0"/>
    <n v="0"/>
    <n v="0.70399999999999996"/>
    <n v="1"/>
    <n v="0"/>
    <n v="0"/>
    <n v="0"/>
    <n v="12"/>
    <n v="12"/>
    <n v="1"/>
    <n v="0"/>
    <n v="0"/>
    <n v="0"/>
    <n v="0"/>
    <n v="1"/>
    <n v="0"/>
    <n v="0"/>
    <n v="0"/>
    <n v="0"/>
    <x v="0"/>
    <s v="Village"/>
    <x v="0"/>
    <s v="Muslim"/>
    <n v="20.193460460000001"/>
    <n v="92.867782590000004"/>
    <n v="196147"/>
    <x v="0"/>
    <m/>
  </r>
  <r>
    <x v="0"/>
    <x v="8"/>
    <x v="8"/>
    <s v="UNICEF"/>
    <x v="0"/>
    <x v="6"/>
    <x v="0"/>
    <x v="145"/>
    <n v="40"/>
    <n v="217"/>
    <d v="2019-03-06T00:00:00"/>
    <d v="2020-03-06T00:00:00"/>
    <m/>
    <m/>
    <m/>
    <m/>
    <m/>
    <m/>
    <m/>
    <m/>
    <m/>
    <n v="40"/>
    <x v="0"/>
    <m/>
    <m/>
    <m/>
    <m/>
    <m/>
    <m/>
    <n v="66"/>
    <n v="454"/>
    <n v="143"/>
    <n v="234"/>
    <m/>
    <m/>
    <n v="40"/>
    <m/>
    <m/>
    <m/>
    <m/>
    <n v="1"/>
    <n v="1"/>
    <n v="0"/>
    <n v="0"/>
    <n v="0"/>
    <n v="0"/>
    <n v="0"/>
    <n v="0"/>
    <n v="0"/>
    <n v="1"/>
    <n v="217"/>
    <n v="1"/>
    <n v="1"/>
    <n v="1"/>
    <n v="217"/>
    <n v="0"/>
    <n v="36"/>
    <n v="0"/>
    <n v="0"/>
    <n v="217"/>
    <n v="217"/>
    <n v="217"/>
    <n v="1"/>
    <n v="0"/>
    <n v="1"/>
    <n v="0"/>
    <n v="0"/>
    <n v="0"/>
    <x v="0"/>
    <s v="Village"/>
    <x v="1"/>
    <s v="Rakhine"/>
    <n v="20.041981"/>
    <n v="93.373951000000005"/>
    <s v="MMR012CMP013"/>
    <x v="0"/>
    <m/>
  </r>
  <r>
    <x v="0"/>
    <x v="9"/>
    <x v="9"/>
    <s v="ECHO, OFDA, MHF"/>
    <x v="0"/>
    <x v="0"/>
    <x v="0"/>
    <x v="146"/>
    <n v="400"/>
    <n v="2050"/>
    <s v="28/02/2018 and 28/02/2019, 01/07/2018, 01/10/2018"/>
    <s v="28/02/2019 and 28/02/2020, 30/06/2019, 30/09/2019"/>
    <m/>
    <s v=" -   "/>
    <m/>
    <m/>
    <m/>
    <m/>
    <m/>
    <m/>
    <m/>
    <m/>
    <x v="0"/>
    <m/>
    <m/>
    <m/>
    <m/>
    <m/>
    <m/>
    <n v="30"/>
    <n v="28"/>
    <n v="30"/>
    <n v="28"/>
    <n v="130"/>
    <n v="11"/>
    <m/>
    <m/>
    <m/>
    <m/>
    <m/>
    <m/>
    <m/>
    <n v="0"/>
    <n v="0"/>
    <n v="0"/>
    <n v="0"/>
    <n v="0"/>
    <n v="0"/>
    <n v="0"/>
    <n v="1"/>
    <n v="2050"/>
    <n v="8"/>
    <n v="8"/>
    <n v="0"/>
    <n v="0"/>
    <n v="0"/>
    <n v="342"/>
    <n v="342"/>
    <n v="1"/>
    <n v="257"/>
    <n v="0"/>
    <n v="257"/>
    <n v="0.12536585365853659"/>
    <n v="0.87463414634146341"/>
    <n v="0.12536585365853659"/>
    <n v="0"/>
    <n v="0"/>
    <n v="0"/>
    <x v="0"/>
    <s v="Village"/>
    <x v="0"/>
    <s v="Muslim"/>
    <n v="20.099340439999999"/>
    <n v="92.989143369999994"/>
    <n v="197558"/>
    <x v="0"/>
    <m/>
  </r>
  <r>
    <x v="0"/>
    <x v="0"/>
    <x v="0"/>
    <s v="BMZ"/>
    <x v="0"/>
    <x v="0"/>
    <x v="0"/>
    <x v="147"/>
    <n v="142"/>
    <n v="582"/>
    <d v="2018-09-16T00:00:00"/>
    <d v="2019-12-31T00:00:00"/>
    <m/>
    <m/>
    <m/>
    <m/>
    <m/>
    <m/>
    <m/>
    <m/>
    <m/>
    <m/>
    <x v="0"/>
    <m/>
    <m/>
    <m/>
    <m/>
    <m/>
    <m/>
    <m/>
    <m/>
    <m/>
    <m/>
    <m/>
    <m/>
    <m/>
    <m/>
    <m/>
    <m/>
    <m/>
    <m/>
    <m/>
    <n v="0"/>
    <n v="0"/>
    <n v="0"/>
    <n v="0"/>
    <n v="0"/>
    <n v="0"/>
    <n v="0"/>
    <n v="1"/>
    <n v="582"/>
    <n v="2"/>
    <n v="2"/>
    <n v="0"/>
    <n v="0"/>
    <n v="0"/>
    <n v="97"/>
    <n v="97"/>
    <n v="1"/>
    <n v="0"/>
    <n v="0"/>
    <n v="0"/>
    <n v="0"/>
    <n v="1"/>
    <n v="0"/>
    <n v="0"/>
    <n v="0"/>
    <n v="0"/>
    <x v="0"/>
    <s v="Village"/>
    <x v="0"/>
    <n v="0"/>
    <n v="20.068620681762699"/>
    <n v="92.934440612792997"/>
    <n v="197574"/>
    <x v="0"/>
    <m/>
  </r>
  <r>
    <x v="0"/>
    <x v="10"/>
    <x v="10"/>
    <s v="GIZ"/>
    <x v="0"/>
    <x v="7"/>
    <x v="0"/>
    <x v="148"/>
    <n v="93"/>
    <n v="415"/>
    <d v="2017-06-01T00:00:00"/>
    <d v="2019-05-31T00:00:00"/>
    <m/>
    <m/>
    <m/>
    <m/>
    <m/>
    <m/>
    <m/>
    <m/>
    <m/>
    <m/>
    <x v="0"/>
    <m/>
    <m/>
    <m/>
    <m/>
    <m/>
    <m/>
    <m/>
    <m/>
    <m/>
    <m/>
    <m/>
    <m/>
    <m/>
    <m/>
    <m/>
    <m/>
    <m/>
    <m/>
    <m/>
    <n v="0"/>
    <n v="0"/>
    <n v="0"/>
    <n v="0"/>
    <n v="0"/>
    <n v="0"/>
    <n v="0"/>
    <n v="1"/>
    <n v="415"/>
    <n v="2"/>
    <n v="2"/>
    <n v="0"/>
    <n v="0"/>
    <n v="0"/>
    <n v="69"/>
    <n v="69"/>
    <n v="1"/>
    <n v="0"/>
    <n v="0"/>
    <n v="0"/>
    <n v="0"/>
    <n v="1"/>
    <n v="0"/>
    <n v="0"/>
    <n v="0"/>
    <n v="0"/>
    <x v="0"/>
    <s v="Village"/>
    <x v="0"/>
    <s v="Mro"/>
    <n v="20.855012890000001"/>
    <n v="92.91"/>
    <n v="196824"/>
    <x v="0"/>
    <m/>
  </r>
  <r>
    <x v="0"/>
    <x v="10"/>
    <x v="10"/>
    <s v="GIZ"/>
    <x v="0"/>
    <x v="7"/>
    <x v="0"/>
    <x v="149"/>
    <n v="326"/>
    <n v="1786"/>
    <d v="2017-06-01T00:00:00"/>
    <d v="2019-05-31T00:00:00"/>
    <m/>
    <m/>
    <m/>
    <m/>
    <m/>
    <m/>
    <m/>
    <m/>
    <m/>
    <m/>
    <x v="0"/>
    <m/>
    <m/>
    <m/>
    <m/>
    <m/>
    <m/>
    <m/>
    <m/>
    <m/>
    <m/>
    <m/>
    <m/>
    <m/>
    <m/>
    <m/>
    <m/>
    <m/>
    <m/>
    <m/>
    <n v="0"/>
    <n v="0"/>
    <n v="0"/>
    <n v="0"/>
    <n v="0"/>
    <n v="0"/>
    <n v="0"/>
    <n v="1"/>
    <n v="1786"/>
    <n v="7"/>
    <n v="7"/>
    <n v="0"/>
    <n v="0"/>
    <n v="0"/>
    <n v="298"/>
    <n v="298"/>
    <n v="1"/>
    <n v="0"/>
    <n v="0"/>
    <n v="0"/>
    <n v="0"/>
    <n v="1"/>
    <n v="0"/>
    <n v="0"/>
    <n v="0"/>
    <n v="0"/>
    <x v="0"/>
    <s v="Village"/>
    <x v="2"/>
    <s v="Muslim"/>
    <n v="93.009900000000002"/>
    <n v="20.696819999999999"/>
    <s v="MMR012CMP026"/>
    <x v="0"/>
    <m/>
  </r>
  <r>
    <x v="0"/>
    <x v="10"/>
    <x v="10"/>
    <s v="MHF"/>
    <x v="0"/>
    <x v="7"/>
    <x v="0"/>
    <x v="150"/>
    <n v="128"/>
    <n v="770"/>
    <d v="2018-10-01T00:00:00"/>
    <d v="2019-09-30T00:00:00"/>
    <m/>
    <m/>
    <m/>
    <m/>
    <m/>
    <m/>
    <m/>
    <m/>
    <m/>
    <m/>
    <x v="0"/>
    <m/>
    <m/>
    <m/>
    <m/>
    <m/>
    <m/>
    <m/>
    <m/>
    <m/>
    <m/>
    <m/>
    <m/>
    <m/>
    <m/>
    <m/>
    <m/>
    <m/>
    <m/>
    <m/>
    <n v="0"/>
    <n v="0"/>
    <n v="0"/>
    <n v="0"/>
    <n v="0"/>
    <n v="0"/>
    <n v="0"/>
    <n v="1"/>
    <n v="770"/>
    <n v="3"/>
    <n v="3"/>
    <n v="0"/>
    <n v="0"/>
    <n v="0"/>
    <n v="128"/>
    <n v="128"/>
    <n v="1"/>
    <n v="0"/>
    <n v="0"/>
    <n v="0"/>
    <n v="0"/>
    <n v="1"/>
    <n v="0"/>
    <n v="0"/>
    <n v="0"/>
    <n v="0"/>
    <x v="0"/>
    <s v="Village"/>
    <x v="0"/>
    <n v="0"/>
    <n v="20.727590559999999"/>
    <n v="92.969352720000003"/>
    <n v="196816"/>
    <x v="0"/>
    <m/>
  </r>
  <r>
    <x v="0"/>
    <x v="10"/>
    <x v="10"/>
    <s v="MHF"/>
    <x v="0"/>
    <x v="7"/>
    <x v="0"/>
    <x v="151"/>
    <n v="120"/>
    <n v="531"/>
    <d v="2018-10-01T00:00:00"/>
    <d v="2019-09-30T00:00:00"/>
    <m/>
    <m/>
    <m/>
    <m/>
    <m/>
    <m/>
    <m/>
    <m/>
    <m/>
    <m/>
    <x v="0"/>
    <m/>
    <m/>
    <m/>
    <m/>
    <m/>
    <m/>
    <m/>
    <m/>
    <m/>
    <m/>
    <m/>
    <m/>
    <m/>
    <m/>
    <m/>
    <m/>
    <m/>
    <m/>
    <m/>
    <n v="0"/>
    <n v="0"/>
    <n v="0"/>
    <n v="0"/>
    <n v="0"/>
    <n v="0"/>
    <n v="0"/>
    <n v="1"/>
    <n v="531"/>
    <n v="2"/>
    <n v="2"/>
    <n v="0"/>
    <n v="0"/>
    <n v="0"/>
    <n v="89"/>
    <n v="89"/>
    <n v="1"/>
    <n v="0"/>
    <n v="0"/>
    <n v="0"/>
    <n v="0"/>
    <n v="1"/>
    <n v="0"/>
    <n v="0"/>
    <n v="0"/>
    <n v="0"/>
    <x v="0"/>
    <s v="Village"/>
    <x v="0"/>
    <n v="0"/>
    <n v="20.896429059999999"/>
    <n v="92.940193179999994"/>
    <n v="196804"/>
    <x v="0"/>
    <m/>
  </r>
  <r>
    <x v="0"/>
    <x v="10"/>
    <x v="10"/>
    <s v="MHF"/>
    <x v="0"/>
    <x v="7"/>
    <x v="0"/>
    <x v="152"/>
    <n v="116"/>
    <n v="667"/>
    <d v="2018-10-01T00:00:00"/>
    <d v="2019-09-30T00:00:00"/>
    <m/>
    <m/>
    <m/>
    <m/>
    <m/>
    <m/>
    <m/>
    <m/>
    <m/>
    <m/>
    <x v="0"/>
    <m/>
    <m/>
    <m/>
    <m/>
    <m/>
    <m/>
    <m/>
    <m/>
    <m/>
    <m/>
    <m/>
    <m/>
    <m/>
    <m/>
    <m/>
    <m/>
    <m/>
    <m/>
    <m/>
    <n v="0"/>
    <n v="0"/>
    <n v="0"/>
    <n v="0"/>
    <n v="0"/>
    <n v="0"/>
    <n v="0"/>
    <n v="1"/>
    <n v="667"/>
    <n v="3"/>
    <n v="3"/>
    <n v="0"/>
    <n v="0"/>
    <n v="0"/>
    <n v="111"/>
    <n v="111"/>
    <n v="1"/>
    <n v="0"/>
    <n v="0"/>
    <n v="0"/>
    <n v="0"/>
    <n v="1"/>
    <n v="0"/>
    <n v="0"/>
    <n v="0"/>
    <n v="0"/>
    <x v="0"/>
    <s v="Village"/>
    <x v="0"/>
    <n v="0"/>
    <n v="20.889249800000002"/>
    <n v="92.939201350000005"/>
    <n v="0"/>
    <x v="0"/>
    <m/>
  </r>
  <r>
    <x v="0"/>
    <x v="10"/>
    <x v="10"/>
    <s v="MHF"/>
    <x v="0"/>
    <x v="7"/>
    <x v="0"/>
    <x v="153"/>
    <n v="173"/>
    <n v="1090"/>
    <d v="2018-10-01T00:00:00"/>
    <d v="2019-09-30T00:00:00"/>
    <m/>
    <m/>
    <m/>
    <m/>
    <m/>
    <m/>
    <m/>
    <m/>
    <m/>
    <m/>
    <x v="0"/>
    <m/>
    <m/>
    <m/>
    <m/>
    <m/>
    <m/>
    <m/>
    <m/>
    <m/>
    <m/>
    <m/>
    <m/>
    <m/>
    <m/>
    <m/>
    <m/>
    <m/>
    <m/>
    <m/>
    <n v="0"/>
    <n v="0"/>
    <n v="0"/>
    <n v="0"/>
    <n v="0"/>
    <n v="0"/>
    <n v="0"/>
    <n v="1"/>
    <n v="1090"/>
    <n v="4"/>
    <n v="4"/>
    <n v="0"/>
    <n v="0"/>
    <n v="0"/>
    <n v="182"/>
    <n v="182"/>
    <n v="1"/>
    <n v="0"/>
    <n v="0"/>
    <n v="0"/>
    <n v="0"/>
    <n v="1"/>
    <n v="0"/>
    <n v="0"/>
    <n v="0"/>
    <n v="0"/>
    <x v="0"/>
    <s v="Village"/>
    <x v="2"/>
    <s v="Muslim"/>
    <n v="20.727589999999999"/>
    <n v="92.969350000000006"/>
    <s v="MMR012CMP028"/>
    <x v="0"/>
    <m/>
  </r>
  <r>
    <x v="0"/>
    <x v="10"/>
    <x v="10"/>
    <s v="MHF"/>
    <x v="0"/>
    <x v="7"/>
    <x v="0"/>
    <x v="154"/>
    <n v="174"/>
    <n v="665"/>
    <d v="2018-10-01T00:00:00"/>
    <d v="2019-09-30T00:00:00"/>
    <m/>
    <m/>
    <m/>
    <m/>
    <m/>
    <m/>
    <m/>
    <m/>
    <m/>
    <m/>
    <x v="0"/>
    <m/>
    <m/>
    <m/>
    <m/>
    <m/>
    <m/>
    <m/>
    <m/>
    <m/>
    <m/>
    <m/>
    <m/>
    <m/>
    <m/>
    <m/>
    <m/>
    <m/>
    <m/>
    <m/>
    <n v="0"/>
    <n v="0"/>
    <n v="0"/>
    <n v="0"/>
    <n v="0"/>
    <n v="0"/>
    <n v="0"/>
    <n v="1"/>
    <n v="665"/>
    <n v="3"/>
    <n v="3"/>
    <n v="0"/>
    <n v="0"/>
    <n v="0"/>
    <n v="111"/>
    <n v="111"/>
    <n v="1"/>
    <n v="0"/>
    <n v="0"/>
    <n v="0"/>
    <n v="0"/>
    <n v="1"/>
    <n v="0"/>
    <n v="0"/>
    <n v="0"/>
    <n v="0"/>
    <x v="0"/>
    <s v="Village"/>
    <x v="0"/>
    <n v="0"/>
    <n v="20.883239750000001"/>
    <n v="92.936859130000002"/>
    <n v="196813"/>
    <x v="0"/>
    <m/>
  </r>
  <r>
    <x v="0"/>
    <x v="10"/>
    <x v="10"/>
    <s v="MHF"/>
    <x v="0"/>
    <x v="7"/>
    <x v="0"/>
    <x v="155"/>
    <n v="82"/>
    <n v="304"/>
    <d v="2018-10-01T00:00:00"/>
    <d v="2019-09-30T00:00:00"/>
    <m/>
    <m/>
    <m/>
    <m/>
    <m/>
    <m/>
    <m/>
    <m/>
    <m/>
    <m/>
    <x v="0"/>
    <m/>
    <m/>
    <m/>
    <m/>
    <m/>
    <m/>
    <m/>
    <m/>
    <m/>
    <m/>
    <m/>
    <m/>
    <m/>
    <m/>
    <m/>
    <m/>
    <m/>
    <m/>
    <m/>
    <n v="0"/>
    <n v="0"/>
    <n v="0"/>
    <n v="0"/>
    <n v="0"/>
    <n v="0"/>
    <n v="0"/>
    <n v="1"/>
    <n v="304"/>
    <n v="1"/>
    <n v="1"/>
    <n v="0"/>
    <n v="0"/>
    <n v="0"/>
    <n v="51"/>
    <n v="51"/>
    <n v="1"/>
    <n v="0"/>
    <n v="0"/>
    <n v="0"/>
    <n v="0"/>
    <n v="1"/>
    <n v="0"/>
    <n v="0"/>
    <n v="0"/>
    <n v="0"/>
    <x v="0"/>
    <s v="Village"/>
    <x v="0"/>
    <n v="0"/>
    <n v="20.932960510000001"/>
    <n v="92.930267330000007"/>
    <n v="196755"/>
    <x v="0"/>
    <m/>
  </r>
  <r>
    <x v="0"/>
    <x v="10"/>
    <x v="10"/>
    <s v="MHF"/>
    <x v="0"/>
    <x v="7"/>
    <x v="0"/>
    <x v="156"/>
    <n v="71"/>
    <n v="292"/>
    <d v="2018-10-01T00:00:00"/>
    <d v="2019-09-30T00:00:00"/>
    <m/>
    <m/>
    <m/>
    <m/>
    <m/>
    <m/>
    <m/>
    <m/>
    <m/>
    <m/>
    <x v="0"/>
    <m/>
    <m/>
    <m/>
    <m/>
    <m/>
    <m/>
    <m/>
    <m/>
    <m/>
    <m/>
    <m/>
    <m/>
    <m/>
    <m/>
    <m/>
    <m/>
    <m/>
    <m/>
    <m/>
    <n v="0"/>
    <n v="0"/>
    <n v="0"/>
    <n v="0"/>
    <n v="0"/>
    <n v="0"/>
    <n v="0"/>
    <n v="1"/>
    <n v="292"/>
    <n v="1"/>
    <n v="1"/>
    <n v="0"/>
    <n v="0"/>
    <n v="0"/>
    <n v="49"/>
    <n v="49"/>
    <n v="1"/>
    <n v="0"/>
    <n v="0"/>
    <n v="0"/>
    <n v="0"/>
    <n v="1"/>
    <n v="0"/>
    <n v="0"/>
    <n v="0"/>
    <n v="0"/>
    <x v="0"/>
    <s v="Village"/>
    <x v="0"/>
    <n v="0"/>
    <n v="0"/>
    <n v="0"/>
    <n v="220647"/>
    <x v="0"/>
    <m/>
  </r>
  <r>
    <x v="0"/>
    <x v="10"/>
    <x v="10"/>
    <s v="MHF"/>
    <x v="0"/>
    <x v="7"/>
    <x v="0"/>
    <x v="143"/>
    <n v="156"/>
    <n v="677"/>
    <d v="2018-10-01T00:00:00"/>
    <d v="2019-09-30T00:00:00"/>
    <m/>
    <m/>
    <m/>
    <m/>
    <m/>
    <m/>
    <m/>
    <m/>
    <m/>
    <m/>
    <x v="0"/>
    <m/>
    <m/>
    <m/>
    <m/>
    <m/>
    <m/>
    <m/>
    <m/>
    <m/>
    <m/>
    <m/>
    <m/>
    <m/>
    <m/>
    <m/>
    <m/>
    <m/>
    <m/>
    <m/>
    <n v="0"/>
    <n v="0"/>
    <n v="0"/>
    <n v="0"/>
    <n v="0"/>
    <n v="0"/>
    <n v="0"/>
    <n v="1"/>
    <n v="677"/>
    <n v="3"/>
    <n v="3"/>
    <n v="0"/>
    <n v="0"/>
    <n v="0"/>
    <n v="113"/>
    <n v="113"/>
    <n v="1"/>
    <n v="0"/>
    <n v="0"/>
    <n v="0"/>
    <n v="0"/>
    <n v="1"/>
    <n v="0"/>
    <n v="0"/>
    <n v="0"/>
    <n v="0"/>
    <x v="0"/>
    <s v="Village"/>
    <x v="0"/>
    <n v="0"/>
    <n v="20.760820389999999"/>
    <n v="92.960083010000005"/>
    <n v="196893"/>
    <x v="0"/>
    <m/>
  </r>
  <r>
    <x v="0"/>
    <x v="10"/>
    <x v="10"/>
    <s v="MHF"/>
    <x v="0"/>
    <x v="7"/>
    <x v="0"/>
    <x v="157"/>
    <n v="286"/>
    <n v="1372"/>
    <d v="2018-10-01T00:00:00"/>
    <d v="2019-09-30T00:00:00"/>
    <m/>
    <m/>
    <m/>
    <m/>
    <m/>
    <m/>
    <m/>
    <m/>
    <m/>
    <m/>
    <x v="0"/>
    <m/>
    <m/>
    <m/>
    <m/>
    <m/>
    <m/>
    <m/>
    <m/>
    <m/>
    <m/>
    <m/>
    <m/>
    <m/>
    <m/>
    <m/>
    <m/>
    <m/>
    <m/>
    <m/>
    <n v="0"/>
    <n v="0"/>
    <n v="0"/>
    <n v="0"/>
    <n v="0"/>
    <n v="0"/>
    <n v="0"/>
    <n v="1"/>
    <n v="1372"/>
    <n v="5"/>
    <n v="5"/>
    <n v="0"/>
    <n v="0"/>
    <n v="0"/>
    <n v="229"/>
    <n v="229"/>
    <n v="1"/>
    <n v="0"/>
    <n v="0"/>
    <n v="0"/>
    <n v="0"/>
    <n v="1"/>
    <n v="0"/>
    <n v="0"/>
    <n v="0"/>
    <n v="0"/>
    <x v="0"/>
    <s v="Village"/>
    <x v="0"/>
    <n v="0"/>
    <n v="20.785549159999999"/>
    <n v="92.971076969999999"/>
    <n v="196889"/>
    <x v="0"/>
    <m/>
  </r>
  <r>
    <x v="0"/>
    <x v="11"/>
    <x v="11"/>
    <m/>
    <x v="0"/>
    <x v="7"/>
    <x v="0"/>
    <x v="158"/>
    <n v="92"/>
    <n v="559"/>
    <m/>
    <m/>
    <m/>
    <m/>
    <m/>
    <m/>
    <m/>
    <m/>
    <m/>
    <m/>
    <m/>
    <m/>
    <x v="3"/>
    <m/>
    <m/>
    <m/>
    <m/>
    <m/>
    <m/>
    <m/>
    <m/>
    <m/>
    <m/>
    <m/>
    <m/>
    <m/>
    <m/>
    <m/>
    <m/>
    <m/>
    <m/>
    <m/>
    <n v="0"/>
    <n v="0"/>
    <n v="0"/>
    <n v="0"/>
    <n v="0"/>
    <n v="0"/>
    <n v="0"/>
    <n v="1"/>
    <n v="559"/>
    <n v="2"/>
    <n v="2"/>
    <n v="0"/>
    <n v="0"/>
    <n v="0"/>
    <n v="93"/>
    <n v="93"/>
    <n v="1"/>
    <n v="0"/>
    <n v="0"/>
    <n v="0"/>
    <n v="0"/>
    <n v="1"/>
    <n v="0"/>
    <n v="0"/>
    <n v="0"/>
    <n v="0"/>
    <x v="0"/>
    <s v="Village"/>
    <x v="2"/>
    <s v="Rakhine"/>
    <n v="20.720213000000001"/>
    <n v="92.961841000000007"/>
    <s v="MMR012CMP024"/>
    <x v="1"/>
    <m/>
  </r>
  <r>
    <x v="0"/>
    <x v="11"/>
    <x v="11"/>
    <m/>
    <x v="0"/>
    <x v="7"/>
    <x v="0"/>
    <x v="159"/>
    <n v="116"/>
    <n v="802"/>
    <m/>
    <m/>
    <m/>
    <m/>
    <m/>
    <m/>
    <m/>
    <m/>
    <m/>
    <m/>
    <m/>
    <m/>
    <x v="3"/>
    <m/>
    <m/>
    <m/>
    <m/>
    <m/>
    <m/>
    <m/>
    <m/>
    <m/>
    <m/>
    <m/>
    <m/>
    <m/>
    <m/>
    <m/>
    <m/>
    <m/>
    <m/>
    <m/>
    <n v="0"/>
    <n v="0"/>
    <n v="0"/>
    <n v="0"/>
    <n v="0"/>
    <n v="0"/>
    <n v="0"/>
    <n v="1"/>
    <n v="802"/>
    <n v="3"/>
    <n v="3"/>
    <n v="0"/>
    <n v="0"/>
    <n v="0"/>
    <n v="134"/>
    <n v="134"/>
    <n v="1"/>
    <n v="0"/>
    <n v="0"/>
    <n v="0"/>
    <n v="0"/>
    <n v="1"/>
    <n v="0"/>
    <n v="0"/>
    <n v="0"/>
    <n v="0"/>
    <x v="0"/>
    <s v="Village"/>
    <x v="2"/>
    <s v="Muslim"/>
    <n v="20.713259999999998"/>
    <n v="93.014089999999996"/>
    <s v="MMR012CMP027"/>
    <x v="1"/>
    <m/>
  </r>
  <r>
    <x v="0"/>
    <x v="11"/>
    <x v="11"/>
    <m/>
    <x v="0"/>
    <x v="7"/>
    <x v="0"/>
    <x v="160"/>
    <n v="97"/>
    <n v="557"/>
    <m/>
    <m/>
    <m/>
    <m/>
    <m/>
    <m/>
    <m/>
    <m/>
    <m/>
    <m/>
    <m/>
    <m/>
    <x v="3"/>
    <m/>
    <m/>
    <m/>
    <m/>
    <m/>
    <m/>
    <m/>
    <m/>
    <m/>
    <m/>
    <m/>
    <m/>
    <m/>
    <m/>
    <m/>
    <m/>
    <m/>
    <m/>
    <m/>
    <n v="0"/>
    <n v="0"/>
    <n v="0"/>
    <n v="0"/>
    <n v="0"/>
    <n v="0"/>
    <n v="0"/>
    <n v="1"/>
    <n v="557"/>
    <n v="2"/>
    <n v="2"/>
    <n v="0"/>
    <n v="0"/>
    <n v="0"/>
    <n v="93"/>
    <n v="93"/>
    <n v="1"/>
    <n v="0"/>
    <n v="0"/>
    <n v="0"/>
    <n v="0"/>
    <n v="1"/>
    <n v="0"/>
    <n v="0"/>
    <n v="0"/>
    <n v="0"/>
    <x v="0"/>
    <s v="Village"/>
    <x v="1"/>
    <s v="Muslim"/>
    <n v="20.886997999999998"/>
    <n v="93.006497999999993"/>
    <s v="MMR012CMP030"/>
    <x v="1"/>
    <m/>
  </r>
  <r>
    <x v="0"/>
    <x v="11"/>
    <x v="11"/>
    <m/>
    <x v="0"/>
    <x v="7"/>
    <x v="0"/>
    <x v="161"/>
    <n v="18"/>
    <n v="157"/>
    <m/>
    <m/>
    <m/>
    <m/>
    <m/>
    <m/>
    <m/>
    <m/>
    <m/>
    <m/>
    <m/>
    <m/>
    <x v="3"/>
    <m/>
    <m/>
    <m/>
    <m/>
    <m/>
    <m/>
    <m/>
    <m/>
    <m/>
    <m/>
    <m/>
    <m/>
    <m/>
    <m/>
    <m/>
    <m/>
    <m/>
    <m/>
    <m/>
    <n v="0"/>
    <n v="0"/>
    <n v="0"/>
    <n v="0"/>
    <n v="0"/>
    <n v="0"/>
    <n v="0"/>
    <n v="1"/>
    <n v="157"/>
    <n v="1"/>
    <n v="1"/>
    <n v="0"/>
    <n v="0"/>
    <n v="0"/>
    <n v="26"/>
    <n v="26"/>
    <n v="1"/>
    <n v="0"/>
    <n v="0"/>
    <n v="0"/>
    <n v="0"/>
    <n v="1"/>
    <n v="0"/>
    <n v="0"/>
    <n v="0"/>
    <n v="0"/>
    <x v="0"/>
    <s v="Village"/>
    <x v="2"/>
    <s v="Muslim"/>
    <n v="20.805734000000001"/>
    <n v="92.982675999999998"/>
    <s v="MMR012CMP020"/>
    <x v="1"/>
    <m/>
  </r>
  <r>
    <x v="0"/>
    <x v="11"/>
    <x v="11"/>
    <m/>
    <x v="0"/>
    <x v="7"/>
    <x v="0"/>
    <x v="162"/>
    <n v="144"/>
    <n v="1006"/>
    <m/>
    <m/>
    <m/>
    <m/>
    <m/>
    <m/>
    <m/>
    <m/>
    <m/>
    <m/>
    <m/>
    <m/>
    <x v="3"/>
    <m/>
    <m/>
    <m/>
    <m/>
    <m/>
    <m/>
    <m/>
    <m/>
    <m/>
    <m/>
    <m/>
    <m/>
    <m/>
    <m/>
    <m/>
    <m/>
    <m/>
    <m/>
    <m/>
    <n v="0"/>
    <n v="0"/>
    <n v="0"/>
    <n v="0"/>
    <n v="0"/>
    <n v="0"/>
    <n v="0"/>
    <n v="1"/>
    <n v="1006"/>
    <n v="4"/>
    <n v="4"/>
    <n v="0"/>
    <n v="0"/>
    <n v="0"/>
    <n v="168"/>
    <n v="168"/>
    <n v="1"/>
    <n v="0"/>
    <n v="0"/>
    <n v="0"/>
    <n v="0"/>
    <n v="1"/>
    <n v="0"/>
    <n v="0"/>
    <n v="0"/>
    <n v="0"/>
    <x v="0"/>
    <s v="Village"/>
    <x v="2"/>
    <s v="Muslim"/>
    <n v="20.78332"/>
    <n v="92.987399999999994"/>
    <s v="MMR012CMP029"/>
    <x v="1"/>
    <m/>
  </r>
  <r>
    <x v="0"/>
    <x v="12"/>
    <x v="12"/>
    <s v="German (AA/BMZ)"/>
    <x v="1"/>
    <x v="2"/>
    <x v="0"/>
    <x v="163"/>
    <n v="210"/>
    <n v="694"/>
    <d v="2020-10-30T00:00:00"/>
    <m/>
    <m/>
    <m/>
    <m/>
    <m/>
    <m/>
    <m/>
    <m/>
    <m/>
    <m/>
    <m/>
    <x v="0"/>
    <m/>
    <m/>
    <m/>
    <m/>
    <m/>
    <m/>
    <m/>
    <m/>
    <m/>
    <m/>
    <m/>
    <m/>
    <m/>
    <m/>
    <m/>
    <m/>
    <m/>
    <m/>
    <m/>
    <n v="0"/>
    <n v="0"/>
    <n v="0"/>
    <n v="0"/>
    <n v="0"/>
    <n v="0"/>
    <n v="0"/>
    <n v="1"/>
    <n v="694"/>
    <n v="3"/>
    <n v="3"/>
    <n v="0"/>
    <n v="0"/>
    <n v="0"/>
    <n v="116"/>
    <n v="116"/>
    <n v="1"/>
    <n v="0"/>
    <n v="0"/>
    <n v="0"/>
    <n v="0"/>
    <n v="1"/>
    <n v="0"/>
    <n v="0"/>
    <n v="0"/>
    <n v="0"/>
    <x v="0"/>
    <s v="Village"/>
    <x v="0"/>
    <s v="Muslim"/>
    <n v="21.012830730000001"/>
    <n v="92.338958739999995"/>
    <n v="197878"/>
    <x v="0"/>
    <m/>
  </r>
  <r>
    <x v="0"/>
    <x v="12"/>
    <x v="12"/>
    <s v="German (AA/BMZ)"/>
    <x v="1"/>
    <x v="2"/>
    <x v="0"/>
    <x v="164"/>
    <n v="87"/>
    <n v="412"/>
    <d v="2020-10-30T00:00:00"/>
    <m/>
    <m/>
    <m/>
    <m/>
    <m/>
    <m/>
    <m/>
    <m/>
    <m/>
    <m/>
    <m/>
    <x v="0"/>
    <m/>
    <m/>
    <m/>
    <m/>
    <m/>
    <m/>
    <m/>
    <m/>
    <m/>
    <m/>
    <m/>
    <m/>
    <m/>
    <m/>
    <m/>
    <m/>
    <m/>
    <m/>
    <m/>
    <n v="0"/>
    <n v="0"/>
    <n v="0"/>
    <n v="0"/>
    <n v="0"/>
    <n v="0"/>
    <n v="0"/>
    <n v="1"/>
    <n v="412"/>
    <n v="2"/>
    <n v="2"/>
    <n v="0"/>
    <n v="0"/>
    <n v="0"/>
    <n v="69"/>
    <n v="69"/>
    <n v="1"/>
    <n v="0"/>
    <n v="0"/>
    <n v="0"/>
    <n v="0"/>
    <n v="1"/>
    <n v="0"/>
    <n v="0"/>
    <n v="0"/>
    <n v="0"/>
    <x v="0"/>
    <s v="Village"/>
    <x v="0"/>
    <s v="Rakhine"/>
    <n v="21.218200679999999"/>
    <n v="92.323173519999997"/>
    <n v="197830"/>
    <x v="0"/>
    <m/>
  </r>
  <r>
    <x v="0"/>
    <x v="12"/>
    <x v="12"/>
    <s v="German (AA/BMZ)"/>
    <x v="1"/>
    <x v="2"/>
    <x v="0"/>
    <x v="165"/>
    <n v="34"/>
    <n v="163"/>
    <d v="2020-10-30T00:00:00"/>
    <m/>
    <m/>
    <m/>
    <m/>
    <m/>
    <m/>
    <m/>
    <m/>
    <m/>
    <m/>
    <m/>
    <x v="0"/>
    <m/>
    <m/>
    <m/>
    <m/>
    <m/>
    <m/>
    <m/>
    <m/>
    <m/>
    <m/>
    <m/>
    <m/>
    <m/>
    <m/>
    <m/>
    <m/>
    <m/>
    <m/>
    <m/>
    <n v="0"/>
    <n v="0"/>
    <n v="0"/>
    <n v="0"/>
    <n v="0"/>
    <n v="0"/>
    <n v="0"/>
    <n v="1"/>
    <n v="163"/>
    <n v="1"/>
    <n v="1"/>
    <n v="0"/>
    <n v="0"/>
    <n v="0"/>
    <n v="27"/>
    <n v="27"/>
    <n v="1"/>
    <n v="0"/>
    <n v="0"/>
    <n v="0"/>
    <n v="0"/>
    <n v="1"/>
    <n v="0"/>
    <n v="0"/>
    <n v="0"/>
    <n v="0"/>
    <x v="0"/>
    <s v="Village"/>
    <x v="0"/>
    <s v="Rakhine"/>
    <n v="21.153581620000001"/>
    <n v="92.250885010000005"/>
    <n v="220747"/>
    <x v="0"/>
    <m/>
  </r>
  <r>
    <x v="0"/>
    <x v="12"/>
    <x v="12"/>
    <s v="German (AA/BMZ)"/>
    <x v="1"/>
    <x v="2"/>
    <x v="0"/>
    <x v="166"/>
    <n v="144"/>
    <n v="742"/>
    <d v="2020-10-30T00:00:00"/>
    <m/>
    <m/>
    <m/>
    <m/>
    <m/>
    <m/>
    <m/>
    <m/>
    <m/>
    <m/>
    <m/>
    <x v="0"/>
    <m/>
    <m/>
    <m/>
    <m/>
    <m/>
    <m/>
    <m/>
    <m/>
    <m/>
    <m/>
    <m/>
    <m/>
    <m/>
    <m/>
    <m/>
    <m/>
    <m/>
    <m/>
    <m/>
    <n v="0"/>
    <n v="0"/>
    <n v="0"/>
    <n v="0"/>
    <n v="0"/>
    <n v="0"/>
    <n v="0"/>
    <n v="1"/>
    <n v="742"/>
    <n v="3"/>
    <n v="3"/>
    <n v="0"/>
    <n v="0"/>
    <n v="0"/>
    <n v="124"/>
    <n v="124"/>
    <n v="1"/>
    <n v="0"/>
    <n v="0"/>
    <n v="0"/>
    <n v="0"/>
    <n v="1"/>
    <n v="0"/>
    <n v="0"/>
    <n v="0"/>
    <n v="0"/>
    <x v="0"/>
    <s v="Village"/>
    <x v="0"/>
    <s v="Rakhine"/>
    <n v="21.177719119999999"/>
    <n v="92.239547729999998"/>
    <n v="198101"/>
    <x v="0"/>
    <m/>
  </r>
  <r>
    <x v="0"/>
    <x v="11"/>
    <x v="11"/>
    <m/>
    <x v="0"/>
    <x v="5"/>
    <x v="0"/>
    <x v="167"/>
    <n v="280"/>
    <n v="1423"/>
    <m/>
    <m/>
    <m/>
    <m/>
    <m/>
    <m/>
    <m/>
    <m/>
    <m/>
    <m/>
    <m/>
    <m/>
    <x v="3"/>
    <m/>
    <m/>
    <m/>
    <m/>
    <m/>
    <m/>
    <m/>
    <m/>
    <m/>
    <m/>
    <m/>
    <m/>
    <m/>
    <m/>
    <m/>
    <m/>
    <m/>
    <m/>
    <m/>
    <n v="0"/>
    <n v="0"/>
    <n v="0"/>
    <n v="0"/>
    <n v="0"/>
    <n v="0"/>
    <n v="0"/>
    <n v="1"/>
    <n v="1423"/>
    <n v="6"/>
    <n v="6"/>
    <n v="0"/>
    <n v="0"/>
    <n v="0"/>
    <n v="237"/>
    <n v="237"/>
    <n v="1"/>
    <n v="0"/>
    <n v="0"/>
    <n v="0"/>
    <n v="0"/>
    <n v="1"/>
    <n v="0"/>
    <n v="0"/>
    <n v="0"/>
    <n v="0"/>
    <x v="0"/>
    <s v="Village"/>
    <x v="2"/>
    <s v="Muslim"/>
    <n v="20.392137999999999"/>
    <n v="93.257272"/>
    <s v="MMR012CMP002"/>
    <x v="1"/>
    <m/>
  </r>
  <r>
    <x v="0"/>
    <x v="11"/>
    <x v="11"/>
    <m/>
    <x v="1"/>
    <x v="8"/>
    <x v="0"/>
    <x v="168"/>
    <n v="425"/>
    <n v="2552"/>
    <m/>
    <m/>
    <m/>
    <m/>
    <m/>
    <m/>
    <m/>
    <m/>
    <m/>
    <m/>
    <m/>
    <m/>
    <x v="3"/>
    <m/>
    <m/>
    <m/>
    <m/>
    <m/>
    <m/>
    <m/>
    <m/>
    <m/>
    <m/>
    <m/>
    <m/>
    <m/>
    <m/>
    <m/>
    <m/>
    <m/>
    <m/>
    <m/>
    <n v="0"/>
    <n v="0"/>
    <n v="0"/>
    <n v="0"/>
    <n v="0"/>
    <n v="0"/>
    <n v="0"/>
    <n v="1"/>
    <n v="2552"/>
    <n v="10"/>
    <n v="10"/>
    <n v="0"/>
    <n v="0"/>
    <n v="0"/>
    <n v="425"/>
    <n v="425"/>
    <n v="1"/>
    <n v="0"/>
    <n v="0"/>
    <n v="0"/>
    <n v="0"/>
    <n v="1"/>
    <n v="0"/>
    <n v="0"/>
    <n v="0"/>
    <n v="0"/>
    <x v="0"/>
    <s v="Village"/>
    <x v="2"/>
    <s v="Muslim"/>
    <n v="20.399269"/>
    <n v="92.781294000000003"/>
    <s v="MMR012CMP032"/>
    <x v="1"/>
    <m/>
  </r>
  <r>
    <x v="0"/>
    <x v="11"/>
    <x v="11"/>
    <m/>
    <x v="1"/>
    <x v="8"/>
    <x v="0"/>
    <x v="169"/>
    <n v="292"/>
    <n v="1751"/>
    <m/>
    <m/>
    <m/>
    <m/>
    <m/>
    <m/>
    <m/>
    <m/>
    <m/>
    <m/>
    <m/>
    <m/>
    <x v="3"/>
    <m/>
    <m/>
    <m/>
    <m/>
    <m/>
    <m/>
    <m/>
    <m/>
    <m/>
    <m/>
    <m/>
    <m/>
    <m/>
    <m/>
    <m/>
    <m/>
    <m/>
    <m/>
    <m/>
    <n v="0"/>
    <n v="0"/>
    <n v="0"/>
    <n v="0"/>
    <n v="0"/>
    <n v="0"/>
    <n v="0"/>
    <n v="1"/>
    <n v="1751"/>
    <n v="7"/>
    <n v="7"/>
    <n v="0"/>
    <n v="0"/>
    <n v="0"/>
    <n v="292"/>
    <n v="292"/>
    <n v="1"/>
    <n v="0"/>
    <n v="0"/>
    <n v="0"/>
    <n v="0"/>
    <n v="1"/>
    <n v="0"/>
    <n v="0"/>
    <n v="0"/>
    <n v="0"/>
    <x v="0"/>
    <s v="Village"/>
    <x v="2"/>
    <s v="Muslim"/>
    <n v="20.335864000000001"/>
    <n v="92.785706000000005"/>
    <s v="MMR012CMP031"/>
    <x v="1"/>
    <m/>
  </r>
  <r>
    <x v="0"/>
    <x v="13"/>
    <x v="1"/>
    <s v="OFDA"/>
    <x v="1"/>
    <x v="1"/>
    <x v="0"/>
    <x v="170"/>
    <n v="38"/>
    <n v="184"/>
    <d v="2018-05-01T00:00:00"/>
    <d v="2019-07-31T00:00:00"/>
    <n v="25"/>
    <n v="0"/>
    <n v="3"/>
    <n v="1"/>
    <n v="1"/>
    <m/>
    <n v="0"/>
    <n v="0"/>
    <m/>
    <n v="24"/>
    <x v="2"/>
    <n v="0"/>
    <n v="0"/>
    <n v="0"/>
    <n v="0"/>
    <n v="0"/>
    <m/>
    <n v="50"/>
    <n v="30"/>
    <n v="25"/>
    <n v="15"/>
    <n v="14"/>
    <n v="8"/>
    <n v="0"/>
    <m/>
    <m/>
    <m/>
    <m/>
    <n v="0.8"/>
    <n v="0.8"/>
    <n v="1"/>
    <n v="184"/>
    <n v="1"/>
    <n v="184"/>
    <n v="1"/>
    <n v="184"/>
    <n v="0.73599999999999999"/>
    <n v="0"/>
    <n v="0"/>
    <n v="0.26400000000000001"/>
    <n v="1"/>
    <n v="0.78260869565217395"/>
    <n v="144"/>
    <n v="0"/>
    <n v="31"/>
    <n v="7"/>
    <n v="0.21739130434782605"/>
    <n v="142"/>
    <n v="0"/>
    <n v="142"/>
    <n v="0.77173913043478259"/>
    <n v="0.22826086956521741"/>
    <n v="0.77173913043478259"/>
    <n v="0"/>
    <n v="0"/>
    <n v="0"/>
    <x v="1"/>
    <s v="Village"/>
    <x v="0"/>
    <n v="0"/>
    <n v="20.813840866088899"/>
    <n v="92.599952697753906"/>
    <n v="198357"/>
    <x v="0"/>
    <m/>
  </r>
  <r>
    <x v="0"/>
    <x v="13"/>
    <x v="1"/>
    <s v="OFDA"/>
    <x v="1"/>
    <x v="2"/>
    <x v="0"/>
    <x v="171"/>
    <n v="60"/>
    <n v="266"/>
    <d v="2018-05-01T00:00:00"/>
    <d v="2019-07-31T00:00:00"/>
    <n v="47"/>
    <n v="0"/>
    <n v="0"/>
    <n v="0"/>
    <n v="2"/>
    <m/>
    <n v="0"/>
    <n v="0"/>
    <m/>
    <n v="50"/>
    <x v="2"/>
    <n v="0"/>
    <n v="0"/>
    <n v="0"/>
    <n v="0"/>
    <n v="0"/>
    <m/>
    <n v="89"/>
    <n v="83"/>
    <n v="13"/>
    <n v="19"/>
    <n v="11"/>
    <n v="15"/>
    <n v="0"/>
    <n v="0"/>
    <m/>
    <m/>
    <m/>
    <n v="0.6"/>
    <n v="60"/>
    <n v="0"/>
    <n v="0"/>
    <n v="1"/>
    <n v="266"/>
    <n v="1"/>
    <n v="266"/>
    <n v="1.0640000000000001"/>
    <n v="0"/>
    <n v="0"/>
    <n v="0"/>
    <n v="1"/>
    <n v="1"/>
    <n v="266"/>
    <n v="0"/>
    <n v="44"/>
    <n v="0"/>
    <n v="0"/>
    <n v="230"/>
    <n v="0"/>
    <n v="230"/>
    <n v="0.86466165413533835"/>
    <n v="0.13533834586466165"/>
    <n v="0.86466165413533835"/>
    <n v="0"/>
    <n v="0"/>
    <n v="0"/>
    <x v="1"/>
    <s v="Village"/>
    <x v="0"/>
    <s v="Rakhine"/>
    <n v="20.991559980000002"/>
    <n v="92.290878300000003"/>
    <n v="197896"/>
    <x v="0"/>
    <m/>
  </r>
  <r>
    <x v="0"/>
    <x v="13"/>
    <x v="1"/>
    <s v="OFDA"/>
    <x v="1"/>
    <x v="1"/>
    <x v="0"/>
    <x v="172"/>
    <n v="41"/>
    <n v="172"/>
    <d v="2018-05-01T00:00:00"/>
    <d v="2019-07-31T00:00:00"/>
    <n v="37"/>
    <n v="0"/>
    <n v="0"/>
    <n v="4"/>
    <n v="2"/>
    <m/>
    <n v="0"/>
    <n v="0"/>
    <m/>
    <n v="30"/>
    <x v="2"/>
    <n v="2"/>
    <n v="0"/>
    <n v="0"/>
    <n v="0"/>
    <n v="0"/>
    <m/>
    <n v="40"/>
    <n v="50"/>
    <n v="17"/>
    <n v="15"/>
    <n v="17"/>
    <n v="15"/>
    <n v="0"/>
    <n v="1"/>
    <m/>
    <m/>
    <m/>
    <n v="0.7"/>
    <n v="70"/>
    <n v="1"/>
    <n v="172"/>
    <n v="1"/>
    <n v="172"/>
    <n v="1"/>
    <n v="172"/>
    <n v="0.68799999999999994"/>
    <n v="0"/>
    <n v="0"/>
    <n v="0.31200000000000006"/>
    <n v="1"/>
    <n v="1"/>
    <n v="172"/>
    <n v="100"/>
    <n v="29"/>
    <n v="0"/>
    <n v="0"/>
    <n v="154"/>
    <n v="0"/>
    <n v="154"/>
    <n v="0.89534883720930236"/>
    <n v="0.10465116279069764"/>
    <n v="0.89534883720930236"/>
    <n v="0"/>
    <n v="0"/>
    <n v="0"/>
    <x v="1"/>
    <s v="Village"/>
    <x v="0"/>
    <s v="Rakhine"/>
    <n v="20.818290709999999"/>
    <n v="92.594978330000004"/>
    <n v="217876"/>
    <x v="0"/>
    <m/>
  </r>
  <r>
    <x v="0"/>
    <x v="13"/>
    <x v="1"/>
    <s v="OFDA"/>
    <x v="1"/>
    <x v="1"/>
    <x v="0"/>
    <x v="173"/>
    <n v="24"/>
    <n v="91"/>
    <d v="2018-05-01T00:00:00"/>
    <d v="2019-07-31T00:00:00"/>
    <n v="15"/>
    <n v="0"/>
    <n v="0"/>
    <n v="2"/>
    <n v="0"/>
    <m/>
    <n v="0"/>
    <n v="0"/>
    <m/>
    <n v="20"/>
    <x v="2"/>
    <n v="0"/>
    <n v="0"/>
    <n v="0"/>
    <n v="0"/>
    <n v="0"/>
    <m/>
    <n v="19"/>
    <n v="17"/>
    <n v="12"/>
    <n v="14"/>
    <n v="6"/>
    <n v="11"/>
    <n v="0"/>
    <n v="0"/>
    <m/>
    <m/>
    <m/>
    <n v="0.8"/>
    <n v="0.8"/>
    <n v="1"/>
    <n v="91"/>
    <n v="0"/>
    <n v="0"/>
    <n v="1"/>
    <n v="91"/>
    <n v="0.36399999999999999"/>
    <n v="0"/>
    <n v="0"/>
    <n v="0.63600000000000001"/>
    <n v="1"/>
    <n v="1"/>
    <n v="91"/>
    <n v="0"/>
    <n v="15"/>
    <n v="0"/>
    <n v="0"/>
    <n v="79"/>
    <n v="0"/>
    <n v="79"/>
    <n v="0.86813186813186816"/>
    <n v="0.13186813186813184"/>
    <n v="0.86813186813186816"/>
    <n v="0"/>
    <n v="0"/>
    <n v="0"/>
    <x v="1"/>
    <s v="Village"/>
    <x v="0"/>
    <s v="Rakhine"/>
    <n v="20.849060059999999"/>
    <n v="92.497413640000005"/>
    <n v="198313"/>
    <x v="0"/>
    <m/>
  </r>
  <r>
    <x v="0"/>
    <x v="13"/>
    <x v="1"/>
    <s v="OFDA"/>
    <x v="1"/>
    <x v="1"/>
    <x v="0"/>
    <x v="174"/>
    <n v="115"/>
    <n v="658"/>
    <d v="2018-05-01T00:00:00"/>
    <d v="2019-07-31T00:00:00"/>
    <n v="420"/>
    <n v="0"/>
    <n v="0"/>
    <n v="1"/>
    <n v="2"/>
    <m/>
    <n v="0"/>
    <n v="0"/>
    <m/>
    <n v="80"/>
    <x v="1"/>
    <n v="1"/>
    <n v="0"/>
    <n v="0"/>
    <n v="0"/>
    <n v="0"/>
    <m/>
    <n v="150"/>
    <n v="96"/>
    <n v="40"/>
    <n v="37"/>
    <n v="32"/>
    <n v="30"/>
    <n v="0"/>
    <n v="0"/>
    <m/>
    <m/>
    <m/>
    <n v="0.75"/>
    <n v="0.75"/>
    <n v="1"/>
    <n v="658"/>
    <n v="1"/>
    <n v="658"/>
    <n v="1"/>
    <n v="658"/>
    <n v="2.6320000000000001"/>
    <n v="0"/>
    <n v="0"/>
    <n v="0.36799999999999988"/>
    <n v="3"/>
    <n v="0.80547112462006076"/>
    <n v="530"/>
    <n v="50"/>
    <n v="110"/>
    <n v="30"/>
    <n v="0.19452887537993924"/>
    <n v="385"/>
    <n v="0"/>
    <n v="385"/>
    <n v="0.58510638297872342"/>
    <n v="0.41489361702127658"/>
    <n v="0.58510638297872342"/>
    <n v="0"/>
    <n v="0"/>
    <n v="0"/>
    <x v="1"/>
    <s v="Village"/>
    <x v="0"/>
    <s v="Muslim"/>
    <n v="20.876710889999998"/>
    <n v="92.537406919999995"/>
    <n v="198301"/>
    <x v="0"/>
    <m/>
  </r>
  <r>
    <x v="0"/>
    <x v="13"/>
    <x v="1"/>
    <s v="OFDA"/>
    <x v="1"/>
    <x v="2"/>
    <x v="0"/>
    <x v="175"/>
    <n v="55"/>
    <n v="241"/>
    <d v="2018-05-01T00:00:00"/>
    <d v="2019-07-31T00:00:00"/>
    <n v="43"/>
    <n v="0"/>
    <n v="2"/>
    <n v="3"/>
    <n v="1"/>
    <m/>
    <n v="0"/>
    <n v="0"/>
    <m/>
    <n v="30"/>
    <x v="1"/>
    <n v="2"/>
    <n v="0"/>
    <n v="0"/>
    <n v="0"/>
    <n v="0"/>
    <m/>
    <n v="48"/>
    <n v="40"/>
    <n v="25"/>
    <n v="27"/>
    <n v="4"/>
    <n v="19"/>
    <n v="0"/>
    <n v="0"/>
    <m/>
    <m/>
    <m/>
    <n v="0.7"/>
    <n v="0.7"/>
    <n v="1"/>
    <n v="241"/>
    <n v="1"/>
    <n v="241"/>
    <n v="1"/>
    <n v="241"/>
    <n v="0.96399999999999997"/>
    <n v="0"/>
    <n v="0"/>
    <n v="3.6000000000000032E-2"/>
    <n v="1"/>
    <n v="1"/>
    <n v="241"/>
    <n v="100"/>
    <n v="40"/>
    <n v="10"/>
    <n v="0"/>
    <n v="163"/>
    <n v="0"/>
    <n v="163"/>
    <n v="0.67634854771784236"/>
    <n v="0.32365145228215764"/>
    <n v="0.67634854771784236"/>
    <n v="0"/>
    <n v="0"/>
    <n v="0"/>
    <x v="1"/>
    <s v="Village"/>
    <x v="0"/>
    <s v="Rakhine"/>
    <n v="20.8013000488281"/>
    <n v="92.423202514648395"/>
    <n v="217895"/>
    <x v="0"/>
    <m/>
  </r>
  <r>
    <x v="0"/>
    <x v="13"/>
    <x v="1"/>
    <s v="OFDA"/>
    <x v="1"/>
    <x v="1"/>
    <x v="0"/>
    <x v="176"/>
    <n v="105"/>
    <n v="523"/>
    <d v="2018-05-01T00:00:00"/>
    <d v="2019-07-31T00:00:00"/>
    <n v="120"/>
    <n v="0"/>
    <n v="0"/>
    <n v="2"/>
    <n v="1"/>
    <m/>
    <n v="0"/>
    <n v="0"/>
    <m/>
    <n v="50"/>
    <x v="2"/>
    <n v="0"/>
    <n v="0"/>
    <n v="0"/>
    <n v="0"/>
    <n v="0"/>
    <m/>
    <n v="190"/>
    <n v="100"/>
    <n v="50"/>
    <n v="60"/>
    <n v="40"/>
    <n v="30"/>
    <n v="0"/>
    <n v="0"/>
    <m/>
    <m/>
    <m/>
    <n v="0.85"/>
    <n v="0.85"/>
    <n v="1"/>
    <n v="523"/>
    <n v="1"/>
    <n v="523"/>
    <n v="1"/>
    <n v="523"/>
    <n v="2.0920000000000001"/>
    <n v="0"/>
    <n v="0"/>
    <n v="0"/>
    <n v="2"/>
    <n v="0.57361376673040154"/>
    <n v="300"/>
    <n v="0"/>
    <n v="87"/>
    <n v="37"/>
    <n v="0.42638623326959846"/>
    <n v="470"/>
    <n v="0"/>
    <n v="470"/>
    <n v="0.89866156787762907"/>
    <n v="0.10133843212237093"/>
    <n v="0.89866156787762907"/>
    <n v="0"/>
    <n v="0"/>
    <n v="0"/>
    <x v="1"/>
    <s v="Village"/>
    <x v="0"/>
    <s v="Muslim"/>
    <n v="20.806030270000001"/>
    <n v="92.601951600000007"/>
    <n v="198369"/>
    <x v="0"/>
    <m/>
  </r>
  <r>
    <x v="0"/>
    <x v="13"/>
    <x v="1"/>
    <s v="OFDA"/>
    <x v="1"/>
    <x v="2"/>
    <x v="0"/>
    <x v="177"/>
    <n v="170"/>
    <n v="989"/>
    <d v="2018-05-01T00:00:00"/>
    <d v="2019-07-31T00:00:00"/>
    <n v="500"/>
    <n v="0"/>
    <n v="2"/>
    <n v="6"/>
    <n v="4"/>
    <m/>
    <n v="0"/>
    <n v="1"/>
    <m/>
    <n v="102"/>
    <x v="2"/>
    <n v="2"/>
    <n v="0"/>
    <n v="0"/>
    <n v="0"/>
    <n v="0"/>
    <m/>
    <n v="160"/>
    <n v="80"/>
    <n v="80"/>
    <n v="65"/>
    <n v="55"/>
    <n v="47"/>
    <n v="0"/>
    <n v="1"/>
    <m/>
    <m/>
    <m/>
    <n v="0.7"/>
    <n v="0.7"/>
    <n v="1"/>
    <n v="989"/>
    <n v="1"/>
    <n v="989"/>
    <n v="1"/>
    <n v="989"/>
    <n v="3.956"/>
    <n v="0"/>
    <n v="0"/>
    <n v="4.4000000000000039E-2"/>
    <n v="4"/>
    <n v="0.71991911021233568"/>
    <n v="712"/>
    <n v="100"/>
    <n v="165"/>
    <n v="63"/>
    <n v="0.28008088978766432"/>
    <n v="487"/>
    <n v="0"/>
    <n v="487"/>
    <n v="0.49241658240647118"/>
    <n v="0.50758341759352876"/>
    <n v="0.49241658240647118"/>
    <n v="0"/>
    <n v="0"/>
    <n v="0"/>
    <x v="1"/>
    <s v="Village"/>
    <x v="0"/>
    <s v="Muslim"/>
    <n v="20.914119719999999"/>
    <n v="92.3506012"/>
    <n v="197950"/>
    <x v="0"/>
    <m/>
  </r>
  <r>
    <x v="0"/>
    <x v="13"/>
    <x v="1"/>
    <s v="OFDA"/>
    <x v="1"/>
    <x v="1"/>
    <x v="0"/>
    <x v="178"/>
    <n v="11"/>
    <n v="69"/>
    <d v="2018-05-01T00:00:00"/>
    <d v="2019-07-31T00:00:00"/>
    <n v="35"/>
    <n v="0"/>
    <n v="0"/>
    <n v="0"/>
    <n v="1"/>
    <m/>
    <n v="0"/>
    <n v="0"/>
    <m/>
    <n v="11"/>
    <x v="2"/>
    <n v="0"/>
    <n v="0"/>
    <n v="0"/>
    <n v="0"/>
    <n v="0"/>
    <m/>
    <n v="15"/>
    <n v="13"/>
    <n v="10"/>
    <n v="13"/>
    <n v="7"/>
    <n v="9"/>
    <n v="0"/>
    <n v="0"/>
    <m/>
    <m/>
    <m/>
    <n v="0.7"/>
    <n v="0.7"/>
    <n v="0"/>
    <n v="0"/>
    <n v="1"/>
    <n v="69"/>
    <n v="1"/>
    <n v="69"/>
    <n v="0.27600000000000002"/>
    <n v="0"/>
    <n v="0"/>
    <n v="0.72399999999999998"/>
    <n v="1"/>
    <n v="0.95652173913043481"/>
    <n v="66"/>
    <n v="0"/>
    <n v="12"/>
    <n v="1"/>
    <n v="4.3478260869565188E-2"/>
    <n v="67"/>
    <n v="0"/>
    <n v="67"/>
    <n v="0.97101449275362317"/>
    <n v="2.8985507246376829E-2"/>
    <n v="0.97101449275362317"/>
    <n v="0"/>
    <n v="0"/>
    <n v="0"/>
    <x v="1"/>
    <s v="Village"/>
    <x v="0"/>
    <s v="Muslim"/>
    <n v="20.887029649999999"/>
    <n v="92.556823730000005"/>
    <n v="217871"/>
    <x v="0"/>
    <m/>
  </r>
  <r>
    <x v="0"/>
    <x v="13"/>
    <x v="1"/>
    <s v="OFDA"/>
    <x v="1"/>
    <x v="2"/>
    <x v="0"/>
    <x v="179"/>
    <n v="87"/>
    <n v="361"/>
    <d v="2018-05-01T00:00:00"/>
    <d v="2019-07-31T00:00:00"/>
    <n v="67"/>
    <n v="0"/>
    <n v="2"/>
    <n v="0"/>
    <n v="3"/>
    <m/>
    <n v="0"/>
    <n v="0"/>
    <m/>
    <n v="30"/>
    <x v="1"/>
    <n v="0"/>
    <n v="0"/>
    <n v="0"/>
    <n v="0"/>
    <n v="0"/>
    <m/>
    <n v="95"/>
    <n v="91"/>
    <n v="25"/>
    <n v="26"/>
    <n v="17"/>
    <n v="23"/>
    <n v="0"/>
    <n v="0"/>
    <m/>
    <m/>
    <m/>
    <n v="0"/>
    <n v="0"/>
    <n v="1"/>
    <n v="361"/>
    <n v="1"/>
    <n v="361"/>
    <n v="1"/>
    <n v="361"/>
    <n v="1.444"/>
    <n v="0"/>
    <n v="0"/>
    <n v="0"/>
    <n v="1"/>
    <n v="0.49861495844875348"/>
    <n v="180"/>
    <n v="0"/>
    <n v="60"/>
    <n v="30"/>
    <n v="0.50138504155124652"/>
    <n v="277"/>
    <n v="0"/>
    <n v="277"/>
    <n v="0.76731301939058172"/>
    <n v="0.23268698060941828"/>
    <n v="0.76731301939058172"/>
    <n v="0"/>
    <n v="0"/>
    <n v="0"/>
    <x v="1"/>
    <s v="Village"/>
    <x v="0"/>
    <s v="Rakhine"/>
    <n v="20.651159289999999"/>
    <n v="92.605712890000007"/>
    <n v="0"/>
    <x v="0"/>
    <m/>
  </r>
  <r>
    <x v="0"/>
    <x v="13"/>
    <x v="1"/>
    <s v="OFDA"/>
    <x v="1"/>
    <x v="1"/>
    <x v="0"/>
    <x v="180"/>
    <n v="166"/>
    <n v="854"/>
    <d v="2018-05-01T00:00:00"/>
    <d v="2019-07-31T00:00:00"/>
    <n v="231"/>
    <n v="150"/>
    <n v="0"/>
    <n v="3"/>
    <n v="2"/>
    <m/>
    <n v="0"/>
    <n v="0"/>
    <m/>
    <n v="90"/>
    <x v="2"/>
    <n v="2"/>
    <n v="0"/>
    <n v="0"/>
    <n v="0"/>
    <n v="0"/>
    <m/>
    <n v="176"/>
    <n v="150"/>
    <n v="55"/>
    <n v="60"/>
    <n v="42"/>
    <n v="55"/>
    <n v="0"/>
    <n v="1"/>
    <m/>
    <m/>
    <m/>
    <n v="0.7"/>
    <n v="0.7"/>
    <n v="1"/>
    <n v="854"/>
    <n v="1"/>
    <n v="854"/>
    <n v="1"/>
    <n v="854"/>
    <n v="3.4159999999999999"/>
    <n v="0"/>
    <n v="0"/>
    <n v="0"/>
    <n v="3"/>
    <n v="0.74941451990632324"/>
    <n v="640"/>
    <n v="100"/>
    <n v="142"/>
    <n v="52"/>
    <n v="0.25058548009367676"/>
    <n v="538"/>
    <n v="0"/>
    <n v="538"/>
    <n v="0.62997658079625296"/>
    <n v="0.37002341920374704"/>
    <n v="0.62997658079625296"/>
    <n v="0"/>
    <n v="0"/>
    <n v="0"/>
    <x v="1"/>
    <s v="Village"/>
    <x v="0"/>
    <s v="Rakhine"/>
    <n v="20.756410599999999"/>
    <n v="92.63580322"/>
    <n v="198413"/>
    <x v="0"/>
    <m/>
  </r>
  <r>
    <x v="0"/>
    <x v="13"/>
    <x v="1"/>
    <s v="OFDA"/>
    <x v="1"/>
    <x v="2"/>
    <x v="0"/>
    <x v="181"/>
    <n v="24"/>
    <n v="93"/>
    <d v="2018-05-01T00:00:00"/>
    <d v="2019-07-31T00:00:00"/>
    <n v="28"/>
    <n v="0"/>
    <n v="0"/>
    <n v="0"/>
    <n v="1"/>
    <m/>
    <n v="0"/>
    <n v="0"/>
    <m/>
    <n v="15"/>
    <x v="2"/>
    <n v="0"/>
    <n v="0"/>
    <n v="0"/>
    <n v="0"/>
    <n v="0"/>
    <m/>
    <n v="16"/>
    <n v="19"/>
    <n v="10"/>
    <n v="15"/>
    <n v="9"/>
    <n v="10"/>
    <n v="0"/>
    <n v="0"/>
    <m/>
    <m/>
    <m/>
    <n v="0.6"/>
    <n v="0.6"/>
    <n v="0"/>
    <n v="0"/>
    <n v="1"/>
    <n v="93"/>
    <n v="1"/>
    <n v="93"/>
    <n v="0.372"/>
    <n v="0"/>
    <n v="0"/>
    <n v="0.628"/>
    <n v="1"/>
    <n v="0.967741935483871"/>
    <n v="90"/>
    <n v="0"/>
    <n v="16"/>
    <n v="1"/>
    <n v="3.2258064516129004E-2"/>
    <n v="79"/>
    <n v="0"/>
    <n v="79"/>
    <n v="0.84946236559139787"/>
    <n v="0.15053763440860213"/>
    <n v="0.84946236559139787"/>
    <n v="0"/>
    <n v="0"/>
    <n v="0"/>
    <x v="1"/>
    <s v="Village"/>
    <x v="0"/>
    <s v="Rakhine"/>
    <n v="21.004550930000001"/>
    <n v="92.294601439999994"/>
    <n v="197897"/>
    <x v="0"/>
    <m/>
  </r>
  <r>
    <x v="0"/>
    <x v="13"/>
    <x v="1"/>
    <s v="OFDA"/>
    <x v="1"/>
    <x v="1"/>
    <x v="0"/>
    <x v="182"/>
    <n v="55"/>
    <n v="233"/>
    <d v="2018-05-01T00:00:00"/>
    <d v="2019-07-31T00:00:00"/>
    <n v="30"/>
    <n v="150"/>
    <n v="0"/>
    <n v="2"/>
    <n v="1"/>
    <m/>
    <n v="0"/>
    <n v="0"/>
    <m/>
    <n v="50"/>
    <x v="2"/>
    <n v="0"/>
    <n v="0"/>
    <n v="0"/>
    <n v="0"/>
    <n v="0"/>
    <m/>
    <n v="40"/>
    <n v="55"/>
    <n v="30"/>
    <n v="20"/>
    <n v="14"/>
    <n v="13"/>
    <n v="0"/>
    <n v="0"/>
    <m/>
    <m/>
    <m/>
    <n v="0.8"/>
    <n v="0.8"/>
    <n v="1"/>
    <n v="233"/>
    <n v="1"/>
    <n v="233"/>
    <n v="1"/>
    <n v="233"/>
    <n v="0.93200000000000005"/>
    <n v="0"/>
    <n v="0"/>
    <n v="6.7999999999999949E-2"/>
    <n v="1"/>
    <n v="1"/>
    <n v="233"/>
    <n v="0"/>
    <n v="39"/>
    <n v="0"/>
    <n v="0"/>
    <n v="172"/>
    <n v="0"/>
    <n v="172"/>
    <n v="0.7381974248927039"/>
    <n v="0.2618025751072961"/>
    <n v="0.7381974248927039"/>
    <n v="0"/>
    <n v="0"/>
    <n v="0"/>
    <x v="1"/>
    <s v="Village"/>
    <x v="0"/>
    <s v="Rakhine"/>
    <n v="20.76407051"/>
    <n v="92.631126399999999"/>
    <n v="198408"/>
    <x v="0"/>
    <m/>
  </r>
  <r>
    <x v="0"/>
    <x v="13"/>
    <x v="1"/>
    <s v="OFDA"/>
    <x v="1"/>
    <x v="2"/>
    <x v="0"/>
    <x v="183"/>
    <n v="54"/>
    <n v="249"/>
    <d v="2018-05-01T00:00:00"/>
    <d v="2019-07-31T00:00:00"/>
    <n v="80"/>
    <n v="0"/>
    <n v="2"/>
    <n v="4"/>
    <n v="2"/>
    <m/>
    <n v="0"/>
    <n v="1"/>
    <m/>
    <n v="40"/>
    <x v="1"/>
    <n v="2"/>
    <n v="0"/>
    <n v="0"/>
    <n v="0"/>
    <n v="0"/>
    <m/>
    <n v="55"/>
    <n v="60"/>
    <n v="26"/>
    <n v="30"/>
    <n v="20"/>
    <n v="27"/>
    <n v="0"/>
    <n v="1"/>
    <m/>
    <m/>
    <m/>
    <n v="0.6"/>
    <n v="0.6"/>
    <n v="1"/>
    <n v="249"/>
    <n v="1"/>
    <n v="249"/>
    <n v="1"/>
    <n v="249"/>
    <n v="0.996"/>
    <n v="0"/>
    <n v="0"/>
    <n v="4.0000000000000036E-3"/>
    <n v="1"/>
    <n v="1"/>
    <n v="249"/>
    <n v="100"/>
    <n v="42"/>
    <n v="2"/>
    <n v="0"/>
    <n v="218"/>
    <n v="0"/>
    <n v="218"/>
    <n v="0.87550200803212852"/>
    <n v="0.12449799196787148"/>
    <n v="0.87550200803212852"/>
    <n v="0"/>
    <n v="0"/>
    <n v="0"/>
    <x v="1"/>
    <s v="Village"/>
    <x v="0"/>
    <n v="0"/>
    <n v="0"/>
    <n v="0"/>
    <n v="0"/>
    <x v="0"/>
    <m/>
  </r>
  <r>
    <x v="0"/>
    <x v="13"/>
    <x v="1"/>
    <s v="OFDA"/>
    <x v="1"/>
    <x v="2"/>
    <x v="0"/>
    <x v="184"/>
    <n v="62"/>
    <n v="332"/>
    <d v="2018-05-01T00:00:00"/>
    <d v="2019-07-31T00:00:00"/>
    <n v="5"/>
    <n v="0"/>
    <n v="0"/>
    <n v="2"/>
    <n v="1"/>
    <m/>
    <n v="0"/>
    <n v="0"/>
    <m/>
    <n v="15"/>
    <x v="2"/>
    <n v="0"/>
    <n v="0"/>
    <n v="0"/>
    <n v="0"/>
    <n v="0"/>
    <m/>
    <n v="85"/>
    <n v="53"/>
    <n v="28"/>
    <n v="34"/>
    <n v="3"/>
    <n v="2"/>
    <n v="0"/>
    <n v="0"/>
    <m/>
    <m/>
    <m/>
    <n v="0"/>
    <n v="0"/>
    <n v="1"/>
    <n v="332"/>
    <n v="1"/>
    <n v="332"/>
    <n v="1"/>
    <n v="332"/>
    <n v="1.3280000000000001"/>
    <n v="0"/>
    <n v="0"/>
    <n v="0"/>
    <n v="1"/>
    <n v="0.27108433734939757"/>
    <n v="90"/>
    <n v="0"/>
    <n v="55"/>
    <n v="40"/>
    <n v="0.72891566265060237"/>
    <n v="205"/>
    <n v="0"/>
    <n v="205"/>
    <n v="0.61746987951807231"/>
    <n v="0.38253012048192769"/>
    <n v="0.61746987951807231"/>
    <n v="0"/>
    <n v="0"/>
    <n v="0"/>
    <x v="1"/>
    <s v="Village"/>
    <x v="0"/>
    <s v="Muslim"/>
    <n v="20.7818698883057"/>
    <n v="92.393142700195298"/>
    <n v="198002"/>
    <x v="0"/>
    <m/>
  </r>
  <r>
    <x v="0"/>
    <x v="13"/>
    <x v="1"/>
    <s v="OFDA"/>
    <x v="1"/>
    <x v="1"/>
    <x v="0"/>
    <x v="185"/>
    <n v="260"/>
    <n v="2652"/>
    <d v="2018-05-01T00:00:00"/>
    <d v="2019-07-31T00:00:00"/>
    <n v="462"/>
    <n v="90"/>
    <n v="0"/>
    <n v="7"/>
    <n v="5"/>
    <m/>
    <n v="1"/>
    <n v="1"/>
    <m/>
    <n v="60"/>
    <x v="2"/>
    <n v="0"/>
    <n v="0"/>
    <n v="0"/>
    <n v="0"/>
    <n v="0"/>
    <m/>
    <n v="225"/>
    <n v="190"/>
    <n v="80"/>
    <n v="25"/>
    <n v="40"/>
    <n v="46"/>
    <n v="0"/>
    <n v="0"/>
    <m/>
    <m/>
    <m/>
    <n v="0.75"/>
    <n v="0.75"/>
    <n v="1"/>
    <n v="2652"/>
    <n v="1"/>
    <n v="2652"/>
    <n v="1"/>
    <n v="2652"/>
    <n v="10.608000000000001"/>
    <n v="0"/>
    <n v="0"/>
    <n v="0.39199999999999946"/>
    <n v="11"/>
    <n v="0.13574660633484162"/>
    <n v="360"/>
    <n v="0"/>
    <n v="442"/>
    <n v="382"/>
    <n v="0.86425339366515841"/>
    <n v="606"/>
    <n v="0"/>
    <n v="606"/>
    <n v="0.22850678733031674"/>
    <n v="0.77149321266968329"/>
    <n v="0.22850678733031674"/>
    <n v="0"/>
    <n v="0"/>
    <n v="0"/>
    <x v="1"/>
    <s v="Village"/>
    <x v="0"/>
    <s v="Muslim"/>
    <n v="20.775840759277301"/>
    <n v="92.613082885742202"/>
    <n v="198407"/>
    <x v="0"/>
    <m/>
  </r>
  <r>
    <x v="0"/>
    <x v="13"/>
    <x v="1"/>
    <s v="OFDA"/>
    <x v="1"/>
    <x v="2"/>
    <x v="0"/>
    <x v="186"/>
    <n v="150"/>
    <n v="626"/>
    <d v="2018-05-01T00:00:00"/>
    <d v="2019-07-31T00:00:00"/>
    <n v="100"/>
    <n v="0"/>
    <n v="0"/>
    <n v="6"/>
    <n v="0"/>
    <m/>
    <n v="0"/>
    <n v="0"/>
    <m/>
    <n v="82"/>
    <x v="2"/>
    <n v="0"/>
    <n v="0"/>
    <n v="0"/>
    <n v="0"/>
    <n v="0"/>
    <m/>
    <n v="88"/>
    <n v="65"/>
    <n v="45"/>
    <n v="30"/>
    <n v="39"/>
    <n v="28"/>
    <n v="0"/>
    <n v="1"/>
    <m/>
    <m/>
    <m/>
    <n v="0.7"/>
    <n v="0.7"/>
    <n v="1"/>
    <n v="626"/>
    <n v="0"/>
    <n v="0"/>
    <n v="1"/>
    <n v="626"/>
    <n v="2.504"/>
    <n v="0"/>
    <n v="0"/>
    <n v="0.496"/>
    <n v="3"/>
    <n v="0.78594249201277955"/>
    <n v="492"/>
    <n v="0"/>
    <n v="104"/>
    <n v="22"/>
    <n v="0.21405750798722045"/>
    <n v="295"/>
    <n v="0"/>
    <n v="295"/>
    <n v="0.47124600638977637"/>
    <n v="0.52875399361022368"/>
    <n v="0.47124600638977637"/>
    <n v="0"/>
    <n v="0"/>
    <n v="0"/>
    <x v="1"/>
    <s v="Village"/>
    <x v="0"/>
    <s v="Muslim"/>
    <n v="20.900329589999998"/>
    <n v="92.362213130000001"/>
    <n v="197957"/>
    <x v="0"/>
    <m/>
  </r>
  <r>
    <x v="0"/>
    <x v="13"/>
    <x v="1"/>
    <s v="OFDA"/>
    <x v="1"/>
    <x v="1"/>
    <x v="0"/>
    <x v="187"/>
    <n v="192"/>
    <n v="1690"/>
    <d v="2018-05-01T00:00:00"/>
    <d v="2019-07-31T00:00:00"/>
    <n v="190"/>
    <n v="30"/>
    <n v="0"/>
    <n v="0"/>
    <n v="2"/>
    <m/>
    <n v="0"/>
    <n v="0"/>
    <m/>
    <n v="94"/>
    <x v="2"/>
    <n v="0"/>
    <n v="0"/>
    <n v="0"/>
    <n v="0"/>
    <n v="0"/>
    <m/>
    <n v="156"/>
    <n v="97"/>
    <n v="48"/>
    <n v="51"/>
    <n v="30"/>
    <n v="43"/>
    <n v="0"/>
    <n v="0"/>
    <m/>
    <m/>
    <m/>
    <n v="0.6"/>
    <n v="0.6"/>
    <n v="0"/>
    <n v="0"/>
    <n v="1"/>
    <n v="1690"/>
    <n v="1"/>
    <n v="1690"/>
    <n v="6.76"/>
    <n v="0"/>
    <n v="0"/>
    <n v="0.24000000000000021"/>
    <n v="7"/>
    <n v="0.33372781065088758"/>
    <n v="564"/>
    <n v="0"/>
    <n v="282"/>
    <n v="188"/>
    <n v="0.66627218934911236"/>
    <n v="425"/>
    <n v="0"/>
    <n v="425"/>
    <n v="0.25147928994082841"/>
    <n v="0.74852071005917153"/>
    <n v="0.25147928994082841"/>
    <n v="0"/>
    <n v="0"/>
    <n v="0"/>
    <x v="1"/>
    <s v="Village"/>
    <x v="0"/>
    <s v="Muslim"/>
    <n v="20.741249079999999"/>
    <n v="92.610519409999995"/>
    <n v="198398"/>
    <x v="0"/>
    <m/>
  </r>
  <r>
    <x v="0"/>
    <x v="13"/>
    <x v="1"/>
    <s v="OFDA"/>
    <x v="1"/>
    <x v="1"/>
    <x v="0"/>
    <x v="188"/>
    <n v="80"/>
    <n v="300"/>
    <d v="2018-05-01T00:00:00"/>
    <d v="2019-07-31T00:00:00"/>
    <n v="40"/>
    <n v="30"/>
    <n v="0"/>
    <n v="0"/>
    <n v="2"/>
    <m/>
    <n v="0"/>
    <n v="0"/>
    <m/>
    <n v="60"/>
    <x v="2"/>
    <n v="0"/>
    <n v="0"/>
    <n v="0"/>
    <n v="0"/>
    <n v="0"/>
    <m/>
    <n v="59"/>
    <n v="60"/>
    <n v="37"/>
    <n v="41"/>
    <n v="29"/>
    <n v="34"/>
    <n v="0"/>
    <n v="0"/>
    <m/>
    <m/>
    <m/>
    <n v="0.7"/>
    <n v="0.7"/>
    <n v="0"/>
    <n v="0"/>
    <n v="1"/>
    <n v="300"/>
    <n v="1"/>
    <n v="300"/>
    <n v="1.2"/>
    <n v="0"/>
    <n v="0"/>
    <n v="0"/>
    <n v="1"/>
    <n v="1"/>
    <n v="300"/>
    <n v="0"/>
    <n v="50"/>
    <n v="0"/>
    <n v="0"/>
    <n v="260"/>
    <n v="0"/>
    <n v="260"/>
    <n v="0.8666666666666667"/>
    <n v="0.1333333333333333"/>
    <n v="0.8666666666666667"/>
    <n v="0"/>
    <n v="0"/>
    <n v="0"/>
    <x v="1"/>
    <s v="Village"/>
    <x v="0"/>
    <s v="Rakhine"/>
    <n v="20.739839549999999"/>
    <n v="92.613456729999996"/>
    <n v="198399"/>
    <x v="0"/>
    <m/>
  </r>
  <r>
    <x v="0"/>
    <x v="13"/>
    <x v="1"/>
    <s v="OFDA"/>
    <x v="1"/>
    <x v="1"/>
    <x v="0"/>
    <x v="189"/>
    <n v="20"/>
    <n v="96"/>
    <d v="2018-05-01T00:00:00"/>
    <d v="2019-07-31T00:00:00"/>
    <n v="30"/>
    <n v="0"/>
    <n v="0"/>
    <n v="0"/>
    <n v="1"/>
    <m/>
    <n v="0"/>
    <m/>
    <m/>
    <n v="17"/>
    <x v="2"/>
    <n v="0"/>
    <n v="0"/>
    <n v="0"/>
    <n v="0"/>
    <n v="0"/>
    <m/>
    <n v="19"/>
    <n v="15"/>
    <n v="10"/>
    <n v="9"/>
    <n v="9"/>
    <n v="7"/>
    <n v="0"/>
    <n v="0"/>
    <m/>
    <m/>
    <m/>
    <n v="0.7"/>
    <n v="0.7"/>
    <n v="0"/>
    <n v="0"/>
    <n v="1"/>
    <n v="96"/>
    <n v="1"/>
    <n v="96"/>
    <n v="0.38400000000000001"/>
    <n v="0"/>
    <n v="0"/>
    <n v="0.61599999999999999"/>
    <n v="1"/>
    <n v="1"/>
    <n v="96"/>
    <n v="0"/>
    <n v="16"/>
    <n v="0"/>
    <n v="0"/>
    <n v="69"/>
    <n v="0"/>
    <n v="69"/>
    <n v="0.71875"/>
    <n v="0.28125"/>
    <n v="0.71875"/>
    <n v="0"/>
    <n v="0"/>
    <n v="0"/>
    <x v="1"/>
    <s v="Village"/>
    <x v="0"/>
    <n v="0"/>
    <n v="0"/>
    <n v="0"/>
    <n v="0"/>
    <x v="0"/>
    <m/>
  </r>
  <r>
    <x v="0"/>
    <x v="13"/>
    <x v="1"/>
    <s v="OFDA"/>
    <x v="1"/>
    <x v="1"/>
    <x v="0"/>
    <x v="190"/>
    <n v="311"/>
    <n v="1713"/>
    <d v="2018-05-01T00:00:00"/>
    <d v="2019-07-31T00:00:00"/>
    <n v="335"/>
    <n v="0"/>
    <n v="0"/>
    <n v="0"/>
    <n v="2"/>
    <m/>
    <n v="1"/>
    <n v="1"/>
    <m/>
    <n v="50"/>
    <x v="2"/>
    <n v="2"/>
    <n v="0"/>
    <n v="0"/>
    <n v="0"/>
    <n v="0"/>
    <m/>
    <n v="200"/>
    <n v="50"/>
    <n v="66"/>
    <n v="70"/>
    <n v="50"/>
    <n v="40"/>
    <n v="0"/>
    <n v="1"/>
    <m/>
    <m/>
    <m/>
    <n v="0.8"/>
    <n v="0.8"/>
    <n v="0.14594279042615294"/>
    <n v="249.99999999999997"/>
    <n v="1"/>
    <n v="1713"/>
    <n v="1"/>
    <n v="1713"/>
    <n v="6.8520000000000003"/>
    <n v="0"/>
    <n v="0"/>
    <n v="0.14799999999999969"/>
    <n v="7"/>
    <n v="0.23350846468184472"/>
    <n v="400"/>
    <n v="100"/>
    <n v="286"/>
    <n v="236"/>
    <n v="0.76649153531815528"/>
    <n v="476"/>
    <n v="0"/>
    <n v="476"/>
    <n v="0.27787507297139519"/>
    <n v="0.72212492702860476"/>
    <n v="0.27787507297139519"/>
    <n v="0"/>
    <n v="0"/>
    <n v="0"/>
    <x v="1"/>
    <s v="Village"/>
    <x v="0"/>
    <n v="0"/>
    <n v="0"/>
    <n v="0"/>
    <n v="0"/>
    <x v="0"/>
    <m/>
  </r>
  <r>
    <x v="0"/>
    <x v="13"/>
    <x v="1"/>
    <s v="OFDA"/>
    <x v="1"/>
    <x v="1"/>
    <x v="0"/>
    <x v="191"/>
    <n v="250"/>
    <n v="1012"/>
    <d v="2018-05-01T00:00:00"/>
    <d v="2019-07-31T00:00:00"/>
    <n v="732"/>
    <n v="90"/>
    <n v="3"/>
    <n v="0"/>
    <n v="2"/>
    <m/>
    <n v="1"/>
    <n v="1"/>
    <m/>
    <n v="150"/>
    <x v="1"/>
    <n v="4"/>
    <n v="0"/>
    <n v="0"/>
    <n v="0"/>
    <n v="0"/>
    <m/>
    <n v="0"/>
    <n v="0"/>
    <n v="0"/>
    <n v="0"/>
    <n v="0"/>
    <n v="0"/>
    <n v="0"/>
    <n v="0"/>
    <m/>
    <m/>
    <m/>
    <n v="0.85"/>
    <n v="0.85"/>
    <n v="1"/>
    <n v="1012"/>
    <n v="1"/>
    <n v="1012"/>
    <n v="1"/>
    <n v="1012"/>
    <n v="4.048"/>
    <n v="0"/>
    <n v="0"/>
    <n v="0"/>
    <n v="4"/>
    <n v="1"/>
    <n v="1012"/>
    <n v="200"/>
    <n v="169"/>
    <n v="19"/>
    <n v="0"/>
    <n v="0"/>
    <n v="0"/>
    <n v="0"/>
    <n v="0"/>
    <n v="1"/>
    <n v="0"/>
    <n v="0"/>
    <n v="0"/>
    <n v="0"/>
    <x v="1"/>
    <s v="Village"/>
    <x v="0"/>
    <n v="0"/>
    <n v="20.735639572143601"/>
    <n v="92.638076782226605"/>
    <n v="198424"/>
    <x v="0"/>
    <m/>
  </r>
  <r>
    <x v="0"/>
    <x v="10"/>
    <x v="10"/>
    <s v="GIZ"/>
    <x v="0"/>
    <x v="7"/>
    <x v="0"/>
    <x v="192"/>
    <n v="73"/>
    <n v="306"/>
    <d v="2017-06-01T00:00:00"/>
    <d v="2019-05-31T00:00:00"/>
    <m/>
    <m/>
    <m/>
    <m/>
    <m/>
    <m/>
    <m/>
    <m/>
    <m/>
    <m/>
    <x v="3"/>
    <m/>
    <m/>
    <m/>
    <m/>
    <m/>
    <m/>
    <m/>
    <m/>
    <m/>
    <m/>
    <m/>
    <m/>
    <m/>
    <m/>
    <m/>
    <m/>
    <m/>
    <m/>
    <m/>
    <n v="0"/>
    <n v="0"/>
    <n v="0"/>
    <n v="0"/>
    <n v="0"/>
    <n v="0"/>
    <n v="0"/>
    <n v="1"/>
    <n v="306"/>
    <n v="1"/>
    <n v="1"/>
    <n v="0"/>
    <n v="0"/>
    <n v="0"/>
    <n v="51"/>
    <n v="51"/>
    <n v="1"/>
    <n v="0"/>
    <n v="0"/>
    <n v="0"/>
    <n v="0"/>
    <n v="1"/>
    <n v="0"/>
    <n v="0"/>
    <n v="0"/>
    <n v="0"/>
    <x v="0"/>
    <s v="Village"/>
    <x v="0"/>
    <s v="Rakhine"/>
    <n v="0"/>
    <n v="0"/>
    <n v="0"/>
    <x v="0"/>
    <m/>
  </r>
  <r>
    <x v="0"/>
    <x v="10"/>
    <x v="10"/>
    <s v="GIZ"/>
    <x v="0"/>
    <x v="7"/>
    <x v="0"/>
    <x v="193"/>
    <n v="168"/>
    <n v="1002"/>
    <d v="2017-06-01T00:00:00"/>
    <d v="2019-05-31T00:00:00"/>
    <m/>
    <m/>
    <m/>
    <m/>
    <m/>
    <m/>
    <m/>
    <m/>
    <m/>
    <m/>
    <x v="3"/>
    <m/>
    <m/>
    <m/>
    <m/>
    <m/>
    <m/>
    <m/>
    <m/>
    <m/>
    <m/>
    <m/>
    <m/>
    <m/>
    <m/>
    <m/>
    <m/>
    <m/>
    <m/>
    <m/>
    <n v="0"/>
    <n v="0"/>
    <n v="0"/>
    <n v="0"/>
    <n v="0"/>
    <n v="0"/>
    <n v="0"/>
    <n v="1"/>
    <n v="1002"/>
    <n v="4"/>
    <n v="4"/>
    <n v="0"/>
    <n v="0"/>
    <n v="0"/>
    <n v="167"/>
    <n v="167"/>
    <n v="1"/>
    <n v="0"/>
    <n v="0"/>
    <n v="0"/>
    <n v="0"/>
    <n v="1"/>
    <n v="0"/>
    <n v="0"/>
    <n v="0"/>
    <n v="0"/>
    <x v="0"/>
    <s v="Village"/>
    <x v="0"/>
    <s v="Muslim"/>
    <n v="0"/>
    <n v="0"/>
    <n v="196818"/>
    <x v="0"/>
    <m/>
  </r>
  <r>
    <x v="0"/>
    <x v="10"/>
    <x v="10"/>
    <s v="GIZ"/>
    <x v="0"/>
    <x v="7"/>
    <x v="0"/>
    <x v="194"/>
    <n v="45"/>
    <n v="206"/>
    <d v="2017-06-01T00:00:00"/>
    <d v="2019-05-31T00:00:00"/>
    <m/>
    <m/>
    <m/>
    <m/>
    <m/>
    <m/>
    <m/>
    <m/>
    <m/>
    <m/>
    <x v="3"/>
    <m/>
    <m/>
    <m/>
    <m/>
    <m/>
    <m/>
    <m/>
    <m/>
    <m/>
    <m/>
    <m/>
    <m/>
    <m/>
    <m/>
    <m/>
    <m/>
    <m/>
    <m/>
    <m/>
    <n v="0"/>
    <n v="0"/>
    <n v="0"/>
    <n v="0"/>
    <n v="0"/>
    <n v="0"/>
    <n v="0"/>
    <n v="1"/>
    <n v="206"/>
    <n v="1"/>
    <n v="1"/>
    <n v="0"/>
    <n v="0"/>
    <n v="0"/>
    <n v="34"/>
    <n v="34"/>
    <n v="1"/>
    <n v="0"/>
    <n v="0"/>
    <n v="0"/>
    <n v="0"/>
    <n v="1"/>
    <n v="0"/>
    <n v="0"/>
    <n v="0"/>
    <n v="0"/>
    <x v="0"/>
    <s v="Village"/>
    <x v="0"/>
    <s v="Rakhine"/>
    <n v="20.879186630248999"/>
    <n v="92.938163757324205"/>
    <n v="196821"/>
    <x v="0"/>
    <m/>
  </r>
  <r>
    <x v="0"/>
    <x v="10"/>
    <x v="10"/>
    <s v="GIZ"/>
    <x v="0"/>
    <x v="7"/>
    <x v="0"/>
    <x v="195"/>
    <n v="513"/>
    <n v="3224"/>
    <d v="2017-06-01T00:00:00"/>
    <d v="2019-05-31T00:00:00"/>
    <m/>
    <m/>
    <m/>
    <m/>
    <m/>
    <m/>
    <m/>
    <m/>
    <m/>
    <m/>
    <x v="3"/>
    <m/>
    <m/>
    <m/>
    <m/>
    <m/>
    <m/>
    <m/>
    <m/>
    <m/>
    <m/>
    <m/>
    <m/>
    <m/>
    <m/>
    <m/>
    <m/>
    <m/>
    <m/>
    <m/>
    <n v="0"/>
    <n v="0"/>
    <n v="0"/>
    <n v="0"/>
    <n v="0"/>
    <n v="0"/>
    <n v="0"/>
    <n v="1"/>
    <n v="3224"/>
    <n v="13"/>
    <n v="13"/>
    <n v="0"/>
    <n v="0"/>
    <n v="0"/>
    <n v="537"/>
    <n v="537"/>
    <n v="1"/>
    <n v="0"/>
    <n v="0"/>
    <n v="0"/>
    <n v="0"/>
    <n v="1"/>
    <n v="0"/>
    <n v="0"/>
    <n v="0"/>
    <n v="0"/>
    <x v="0"/>
    <s v="Village"/>
    <x v="0"/>
    <s v="Muslim"/>
    <n v="20.864519120000001"/>
    <n v="92.940399170000006"/>
    <n v="196817"/>
    <x v="0"/>
    <m/>
  </r>
  <r>
    <x v="0"/>
    <x v="10"/>
    <x v="10"/>
    <s v="GIZ"/>
    <x v="0"/>
    <x v="7"/>
    <x v="0"/>
    <x v="196"/>
    <n v="454"/>
    <n v="3020"/>
    <d v="2017-06-01T00:00:00"/>
    <d v="2019-05-31T00:00:00"/>
    <m/>
    <m/>
    <m/>
    <m/>
    <m/>
    <m/>
    <m/>
    <m/>
    <m/>
    <m/>
    <x v="3"/>
    <m/>
    <m/>
    <m/>
    <m/>
    <m/>
    <m/>
    <m/>
    <m/>
    <m/>
    <m/>
    <m/>
    <m/>
    <m/>
    <m/>
    <m/>
    <m/>
    <m/>
    <m/>
    <m/>
    <n v="0"/>
    <n v="0"/>
    <n v="0"/>
    <n v="0"/>
    <n v="0"/>
    <n v="0"/>
    <n v="0"/>
    <n v="1"/>
    <n v="3020"/>
    <n v="12"/>
    <n v="12"/>
    <n v="0"/>
    <n v="0"/>
    <n v="0"/>
    <n v="503"/>
    <n v="503"/>
    <n v="1"/>
    <n v="0"/>
    <n v="0"/>
    <n v="0"/>
    <n v="0"/>
    <n v="1"/>
    <n v="0"/>
    <n v="0"/>
    <n v="0"/>
    <n v="0"/>
    <x v="0"/>
    <s v="Village"/>
    <x v="0"/>
    <s v="Muslim"/>
    <n v="20.85956955"/>
    <n v="92.941146849999996"/>
    <n v="196823"/>
    <x v="0"/>
    <m/>
  </r>
  <r>
    <x v="0"/>
    <x v="10"/>
    <x v="10"/>
    <s v="GIZ"/>
    <x v="0"/>
    <x v="7"/>
    <x v="0"/>
    <x v="197"/>
    <n v="170"/>
    <n v="825"/>
    <d v="2017-06-01T00:00:00"/>
    <d v="2019-05-31T00:00:00"/>
    <m/>
    <m/>
    <m/>
    <m/>
    <m/>
    <m/>
    <m/>
    <m/>
    <m/>
    <m/>
    <x v="3"/>
    <m/>
    <m/>
    <m/>
    <m/>
    <m/>
    <m/>
    <m/>
    <m/>
    <m/>
    <m/>
    <m/>
    <m/>
    <m/>
    <m/>
    <m/>
    <m/>
    <m/>
    <m/>
    <m/>
    <n v="0"/>
    <n v="0"/>
    <n v="0"/>
    <n v="0"/>
    <n v="0"/>
    <n v="0"/>
    <n v="0"/>
    <n v="1"/>
    <n v="825"/>
    <n v="3"/>
    <n v="3"/>
    <n v="0"/>
    <n v="0"/>
    <n v="0"/>
    <n v="138"/>
    <n v="138"/>
    <n v="1"/>
    <n v="0"/>
    <n v="0"/>
    <n v="0"/>
    <n v="0"/>
    <n v="1"/>
    <n v="0"/>
    <n v="0"/>
    <n v="0"/>
    <n v="0"/>
    <x v="0"/>
    <s v="Village"/>
    <x v="0"/>
    <s v="Rakhine"/>
    <n v="20.894269940000001"/>
    <n v="92.920730590000005"/>
    <n v="196814"/>
    <x v="0"/>
    <m/>
  </r>
  <r>
    <x v="0"/>
    <x v="10"/>
    <x v="10"/>
    <s v="GIZ"/>
    <x v="0"/>
    <x v="7"/>
    <x v="0"/>
    <x v="198"/>
    <n v="144"/>
    <n v="792"/>
    <d v="2017-06-01T00:00:00"/>
    <d v="2019-05-31T00:00:00"/>
    <m/>
    <m/>
    <m/>
    <m/>
    <m/>
    <m/>
    <m/>
    <m/>
    <m/>
    <m/>
    <x v="3"/>
    <m/>
    <m/>
    <m/>
    <m/>
    <m/>
    <m/>
    <m/>
    <m/>
    <m/>
    <m/>
    <m/>
    <m/>
    <m/>
    <m/>
    <m/>
    <m/>
    <m/>
    <m/>
    <m/>
    <n v="0"/>
    <n v="0"/>
    <n v="0"/>
    <n v="0"/>
    <n v="0"/>
    <n v="0"/>
    <n v="0"/>
    <n v="1"/>
    <n v="792"/>
    <n v="3"/>
    <n v="3"/>
    <n v="0"/>
    <n v="0"/>
    <n v="0"/>
    <n v="132"/>
    <n v="132"/>
    <n v="1"/>
    <n v="0"/>
    <n v="0"/>
    <n v="0"/>
    <n v="0"/>
    <n v="1"/>
    <n v="0"/>
    <n v="0"/>
    <n v="0"/>
    <n v="0"/>
    <x v="0"/>
    <s v="Village"/>
    <x v="0"/>
    <s v="Dinet"/>
    <n v="0"/>
    <n v="0"/>
    <n v="196815"/>
    <x v="0"/>
    <m/>
  </r>
  <r>
    <x v="0"/>
    <x v="10"/>
    <x v="10"/>
    <s v="GIZ"/>
    <x v="0"/>
    <x v="7"/>
    <x v="0"/>
    <x v="199"/>
    <n v="50"/>
    <n v="207"/>
    <d v="2017-06-01T00:00:00"/>
    <d v="2019-05-31T00:00:00"/>
    <m/>
    <m/>
    <m/>
    <m/>
    <m/>
    <m/>
    <m/>
    <m/>
    <m/>
    <m/>
    <x v="3"/>
    <m/>
    <m/>
    <m/>
    <m/>
    <m/>
    <m/>
    <m/>
    <m/>
    <m/>
    <m/>
    <m/>
    <m/>
    <m/>
    <m/>
    <m/>
    <m/>
    <m/>
    <m/>
    <m/>
    <n v="0"/>
    <n v="0"/>
    <n v="0"/>
    <n v="0"/>
    <n v="0"/>
    <n v="0"/>
    <n v="0"/>
    <n v="1"/>
    <n v="207"/>
    <n v="1"/>
    <n v="1"/>
    <n v="0"/>
    <n v="0"/>
    <n v="0"/>
    <n v="35"/>
    <n v="35"/>
    <n v="1"/>
    <n v="0"/>
    <n v="0"/>
    <n v="0"/>
    <n v="0"/>
    <n v="1"/>
    <n v="0"/>
    <n v="0"/>
    <n v="0"/>
    <n v="0"/>
    <x v="0"/>
    <s v="Village"/>
    <x v="0"/>
    <s v="Mro"/>
    <n v="20.895059589999999"/>
    <n v="92.90735626"/>
    <n v="196807"/>
    <x v="0"/>
    <m/>
  </r>
  <r>
    <x v="0"/>
    <x v="10"/>
    <x v="10"/>
    <s v="GIZ"/>
    <x v="0"/>
    <x v="7"/>
    <x v="0"/>
    <x v="200"/>
    <n v="90"/>
    <n v="375"/>
    <d v="2017-06-01T00:00:00"/>
    <d v="2019-05-31T00:00:00"/>
    <m/>
    <m/>
    <m/>
    <m/>
    <m/>
    <m/>
    <m/>
    <m/>
    <m/>
    <m/>
    <x v="3"/>
    <m/>
    <m/>
    <m/>
    <m/>
    <m/>
    <m/>
    <m/>
    <m/>
    <m/>
    <m/>
    <m/>
    <m/>
    <m/>
    <m/>
    <m/>
    <m/>
    <m/>
    <m/>
    <m/>
    <n v="0"/>
    <n v="0"/>
    <n v="0"/>
    <n v="0"/>
    <n v="0"/>
    <n v="0"/>
    <n v="0"/>
    <n v="1"/>
    <n v="375"/>
    <n v="2"/>
    <n v="2"/>
    <n v="0"/>
    <n v="0"/>
    <n v="0"/>
    <n v="63"/>
    <n v="63"/>
    <n v="1"/>
    <n v="0"/>
    <n v="0"/>
    <n v="0"/>
    <n v="0"/>
    <n v="1"/>
    <n v="0"/>
    <n v="0"/>
    <n v="0"/>
    <n v="0"/>
    <x v="0"/>
    <s v="Village"/>
    <x v="0"/>
    <s v="Rakhine"/>
    <n v="20.803710939999998"/>
    <n v="92.946136469999999"/>
    <n v="196886"/>
    <x v="0"/>
    <m/>
  </r>
  <r>
    <x v="0"/>
    <x v="10"/>
    <x v="10"/>
    <s v="GIZ"/>
    <x v="0"/>
    <x v="7"/>
    <x v="0"/>
    <x v="201"/>
    <n v="173"/>
    <n v="867"/>
    <d v="2017-06-01T00:00:00"/>
    <d v="2019-05-31T00:00:00"/>
    <m/>
    <m/>
    <m/>
    <m/>
    <m/>
    <m/>
    <m/>
    <m/>
    <m/>
    <m/>
    <x v="3"/>
    <m/>
    <m/>
    <m/>
    <m/>
    <m/>
    <m/>
    <m/>
    <m/>
    <m/>
    <m/>
    <m/>
    <m/>
    <m/>
    <m/>
    <m/>
    <m/>
    <m/>
    <m/>
    <m/>
    <n v="0"/>
    <n v="0"/>
    <n v="0"/>
    <n v="0"/>
    <n v="0"/>
    <n v="0"/>
    <n v="0"/>
    <n v="1"/>
    <n v="867"/>
    <n v="3"/>
    <n v="3"/>
    <n v="0"/>
    <n v="0"/>
    <n v="0"/>
    <n v="145"/>
    <n v="145"/>
    <n v="1"/>
    <n v="0"/>
    <n v="0"/>
    <n v="0"/>
    <n v="0"/>
    <n v="1"/>
    <n v="0"/>
    <n v="0"/>
    <n v="0"/>
    <n v="0"/>
    <x v="0"/>
    <s v="Village"/>
    <x v="0"/>
    <n v="0"/>
    <n v="20.80635071"/>
    <n v="92.948310849999999"/>
    <n v="196885"/>
    <x v="0"/>
    <m/>
  </r>
  <r>
    <x v="0"/>
    <x v="10"/>
    <x v="10"/>
    <s v="GIZ"/>
    <x v="0"/>
    <x v="7"/>
    <x v="0"/>
    <x v="202"/>
    <n v="98"/>
    <n v="418"/>
    <d v="2017-06-01T00:00:00"/>
    <d v="2019-05-31T00:00:00"/>
    <m/>
    <m/>
    <m/>
    <m/>
    <m/>
    <m/>
    <m/>
    <m/>
    <m/>
    <m/>
    <x v="3"/>
    <m/>
    <m/>
    <m/>
    <m/>
    <m/>
    <m/>
    <m/>
    <m/>
    <m/>
    <m/>
    <m/>
    <m/>
    <m/>
    <m/>
    <m/>
    <m/>
    <m/>
    <m/>
    <m/>
    <n v="0"/>
    <n v="0"/>
    <n v="0"/>
    <n v="0"/>
    <n v="0"/>
    <n v="0"/>
    <n v="0"/>
    <n v="1"/>
    <n v="418"/>
    <n v="2"/>
    <n v="2"/>
    <n v="0"/>
    <n v="0"/>
    <n v="0"/>
    <n v="70"/>
    <n v="70"/>
    <n v="1"/>
    <n v="0"/>
    <n v="0"/>
    <n v="0"/>
    <n v="0"/>
    <n v="1"/>
    <n v="0"/>
    <n v="0"/>
    <n v="0"/>
    <n v="0"/>
    <x v="0"/>
    <s v="Village"/>
    <x v="0"/>
    <s v="Mro"/>
    <n v="20.831729889999998"/>
    <n v="92.919639590000003"/>
    <n v="196880"/>
    <x v="0"/>
    <m/>
  </r>
  <r>
    <x v="0"/>
    <x v="10"/>
    <x v="10"/>
    <s v="GIZ"/>
    <x v="0"/>
    <x v="7"/>
    <x v="0"/>
    <x v="203"/>
    <n v="47"/>
    <n v="203"/>
    <d v="2017-06-01T00:00:00"/>
    <d v="2019-05-31T00:00:00"/>
    <m/>
    <m/>
    <m/>
    <m/>
    <m/>
    <m/>
    <m/>
    <m/>
    <m/>
    <m/>
    <x v="3"/>
    <m/>
    <m/>
    <m/>
    <m/>
    <m/>
    <m/>
    <m/>
    <m/>
    <m/>
    <m/>
    <m/>
    <m/>
    <m/>
    <m/>
    <m/>
    <m/>
    <m/>
    <m/>
    <m/>
    <n v="0"/>
    <n v="0"/>
    <n v="0"/>
    <n v="0"/>
    <n v="0"/>
    <n v="0"/>
    <n v="0"/>
    <n v="1"/>
    <n v="203"/>
    <n v="1"/>
    <n v="1"/>
    <n v="0"/>
    <n v="0"/>
    <n v="0"/>
    <n v="34"/>
    <n v="34"/>
    <n v="1"/>
    <n v="0"/>
    <n v="0"/>
    <n v="0"/>
    <n v="0"/>
    <n v="1"/>
    <n v="0"/>
    <n v="0"/>
    <n v="0"/>
    <n v="0"/>
    <x v="0"/>
    <s v="Village"/>
    <x v="0"/>
    <s v="Mro"/>
    <n v="0"/>
    <n v="0"/>
    <n v="0"/>
    <x v="0"/>
    <m/>
  </r>
  <r>
    <x v="0"/>
    <x v="10"/>
    <x v="10"/>
    <s v="GIZ"/>
    <x v="0"/>
    <x v="7"/>
    <x v="0"/>
    <x v="204"/>
    <n v="131"/>
    <n v="631"/>
    <d v="2017-06-01T00:00:00"/>
    <d v="2019-05-31T00:00:00"/>
    <m/>
    <m/>
    <m/>
    <m/>
    <m/>
    <m/>
    <m/>
    <m/>
    <m/>
    <m/>
    <x v="3"/>
    <m/>
    <m/>
    <m/>
    <m/>
    <m/>
    <m/>
    <m/>
    <m/>
    <m/>
    <m/>
    <m/>
    <m/>
    <m/>
    <m/>
    <m/>
    <m/>
    <m/>
    <m/>
    <m/>
    <n v="0"/>
    <n v="0"/>
    <n v="0"/>
    <n v="0"/>
    <n v="0"/>
    <n v="0"/>
    <n v="0"/>
    <n v="1"/>
    <n v="631"/>
    <n v="3"/>
    <n v="3"/>
    <n v="0"/>
    <n v="0"/>
    <n v="0"/>
    <n v="105"/>
    <n v="105"/>
    <n v="1"/>
    <n v="0"/>
    <n v="0"/>
    <n v="0"/>
    <n v="0"/>
    <n v="1"/>
    <n v="0"/>
    <n v="0"/>
    <n v="0"/>
    <n v="0"/>
    <x v="0"/>
    <s v="Village"/>
    <x v="0"/>
    <s v="Mro"/>
    <n v="20.809240339999999"/>
    <n v="92.923919679999997"/>
    <n v="196881"/>
    <x v="0"/>
    <m/>
  </r>
  <r>
    <x v="0"/>
    <x v="10"/>
    <x v="10"/>
    <s v="GIZ"/>
    <x v="0"/>
    <x v="7"/>
    <x v="0"/>
    <x v="205"/>
    <n v="42"/>
    <n v="184"/>
    <d v="2017-06-01T00:00:00"/>
    <d v="2019-05-31T00:00:00"/>
    <m/>
    <m/>
    <m/>
    <m/>
    <m/>
    <m/>
    <m/>
    <m/>
    <m/>
    <m/>
    <x v="3"/>
    <m/>
    <m/>
    <m/>
    <m/>
    <m/>
    <m/>
    <m/>
    <m/>
    <m/>
    <m/>
    <m/>
    <m/>
    <m/>
    <m/>
    <m/>
    <m/>
    <m/>
    <m/>
    <m/>
    <n v="0"/>
    <n v="0"/>
    <n v="0"/>
    <n v="0"/>
    <n v="0"/>
    <n v="0"/>
    <n v="0"/>
    <n v="1"/>
    <n v="184"/>
    <n v="1"/>
    <n v="1"/>
    <n v="0"/>
    <n v="0"/>
    <n v="0"/>
    <n v="31"/>
    <n v="31"/>
    <n v="1"/>
    <n v="0"/>
    <n v="0"/>
    <n v="0"/>
    <n v="0"/>
    <n v="1"/>
    <n v="0"/>
    <n v="0"/>
    <n v="0"/>
    <n v="0"/>
    <x v="0"/>
    <s v="Village"/>
    <x v="0"/>
    <s v="Mro"/>
    <n v="20.807970050000002"/>
    <n v="92.929046630000002"/>
    <n v="196882"/>
    <x v="0"/>
    <m/>
  </r>
  <r>
    <x v="0"/>
    <x v="10"/>
    <x v="10"/>
    <s v="GIZ"/>
    <x v="0"/>
    <x v="7"/>
    <x v="0"/>
    <x v="206"/>
    <n v="73"/>
    <n v="343"/>
    <d v="2017-06-01T00:00:00"/>
    <d v="2019-05-31T00:00:00"/>
    <m/>
    <m/>
    <m/>
    <m/>
    <m/>
    <m/>
    <m/>
    <m/>
    <m/>
    <m/>
    <x v="3"/>
    <m/>
    <m/>
    <m/>
    <m/>
    <m/>
    <m/>
    <m/>
    <m/>
    <m/>
    <m/>
    <m/>
    <m/>
    <m/>
    <m/>
    <m/>
    <m/>
    <m/>
    <m/>
    <m/>
    <n v="0"/>
    <n v="0"/>
    <n v="0"/>
    <n v="0"/>
    <n v="0"/>
    <n v="0"/>
    <n v="0"/>
    <n v="1"/>
    <n v="343"/>
    <n v="1"/>
    <n v="1"/>
    <n v="0"/>
    <n v="0"/>
    <n v="0"/>
    <n v="57"/>
    <n v="57"/>
    <n v="1"/>
    <n v="0"/>
    <n v="0"/>
    <n v="0"/>
    <n v="0"/>
    <n v="1"/>
    <n v="0"/>
    <n v="0"/>
    <n v="0"/>
    <n v="0"/>
    <x v="0"/>
    <s v="Village"/>
    <x v="0"/>
    <s v="Mro"/>
    <n v="20.803529739999998"/>
    <n v="92.929466250000004"/>
    <n v="196883"/>
    <x v="0"/>
    <m/>
  </r>
  <r>
    <x v="0"/>
    <x v="10"/>
    <x v="10"/>
    <s v="GIZ"/>
    <x v="0"/>
    <x v="7"/>
    <x v="0"/>
    <x v="207"/>
    <n v="73"/>
    <n v="397"/>
    <d v="2017-06-01T00:00:00"/>
    <d v="2019-05-31T00:00:00"/>
    <m/>
    <m/>
    <m/>
    <m/>
    <m/>
    <m/>
    <m/>
    <m/>
    <m/>
    <m/>
    <x v="3"/>
    <m/>
    <m/>
    <m/>
    <m/>
    <m/>
    <m/>
    <m/>
    <m/>
    <m/>
    <m/>
    <m/>
    <m/>
    <m/>
    <m/>
    <m/>
    <m/>
    <m/>
    <m/>
    <m/>
    <n v="0"/>
    <n v="0"/>
    <n v="0"/>
    <n v="0"/>
    <n v="0"/>
    <n v="0"/>
    <n v="0"/>
    <n v="1"/>
    <n v="397"/>
    <n v="2"/>
    <n v="2"/>
    <n v="0"/>
    <n v="0"/>
    <n v="0"/>
    <n v="66"/>
    <n v="66"/>
    <n v="1"/>
    <n v="0"/>
    <n v="0"/>
    <n v="0"/>
    <n v="0"/>
    <n v="1"/>
    <n v="0"/>
    <n v="0"/>
    <n v="0"/>
    <n v="0"/>
    <x v="0"/>
    <s v="Village"/>
    <x v="0"/>
    <s v="Mro"/>
    <n v="20.851089479999999"/>
    <n v="92.916893009999995"/>
    <n v="196825"/>
    <x v="0"/>
    <m/>
  </r>
  <r>
    <x v="0"/>
    <x v="10"/>
    <x v="10"/>
    <s v="GIZ"/>
    <x v="0"/>
    <x v="7"/>
    <x v="0"/>
    <x v="208"/>
    <n v="138"/>
    <n v="609"/>
    <d v="2017-06-01T00:00:00"/>
    <d v="2019-05-31T00:00:00"/>
    <m/>
    <m/>
    <m/>
    <m/>
    <m/>
    <m/>
    <m/>
    <m/>
    <m/>
    <m/>
    <x v="3"/>
    <m/>
    <m/>
    <m/>
    <m/>
    <m/>
    <m/>
    <m/>
    <m/>
    <m/>
    <m/>
    <m/>
    <m/>
    <m/>
    <m/>
    <m/>
    <m/>
    <m/>
    <m/>
    <m/>
    <n v="0"/>
    <n v="0"/>
    <n v="0"/>
    <n v="0"/>
    <n v="0"/>
    <n v="0"/>
    <n v="0"/>
    <n v="1"/>
    <n v="609"/>
    <n v="2"/>
    <n v="2"/>
    <n v="0"/>
    <n v="0"/>
    <n v="0"/>
    <n v="102"/>
    <n v="102"/>
    <n v="1"/>
    <n v="0"/>
    <n v="0"/>
    <n v="0"/>
    <n v="0"/>
    <n v="1"/>
    <n v="0"/>
    <n v="0"/>
    <n v="0"/>
    <n v="0"/>
    <x v="0"/>
    <s v="Village"/>
    <x v="0"/>
    <s v="Rakhine"/>
    <n v="20.67705917"/>
    <n v="92.953247070000003"/>
    <n v="196929"/>
    <x v="0"/>
    <m/>
  </r>
  <r>
    <x v="0"/>
    <x v="10"/>
    <x v="10"/>
    <s v="GIZ"/>
    <x v="0"/>
    <x v="7"/>
    <x v="0"/>
    <x v="209"/>
    <n v="76"/>
    <n v="394"/>
    <d v="2017-06-01T00:00:00"/>
    <d v="2019-05-31T00:00:00"/>
    <m/>
    <m/>
    <m/>
    <m/>
    <m/>
    <m/>
    <m/>
    <m/>
    <m/>
    <m/>
    <x v="3"/>
    <m/>
    <m/>
    <m/>
    <m/>
    <m/>
    <m/>
    <m/>
    <m/>
    <m/>
    <m/>
    <m/>
    <m/>
    <m/>
    <m/>
    <m/>
    <m/>
    <m/>
    <m/>
    <m/>
    <n v="0"/>
    <n v="0"/>
    <n v="0"/>
    <n v="0"/>
    <n v="0"/>
    <n v="0"/>
    <n v="0"/>
    <n v="1"/>
    <n v="394"/>
    <n v="2"/>
    <n v="2"/>
    <n v="0"/>
    <n v="0"/>
    <n v="0"/>
    <n v="66"/>
    <n v="66"/>
    <n v="1"/>
    <n v="0"/>
    <n v="0"/>
    <n v="0"/>
    <n v="0"/>
    <n v="1"/>
    <n v="0"/>
    <n v="0"/>
    <n v="0"/>
    <n v="0"/>
    <x v="0"/>
    <s v="Village"/>
    <x v="0"/>
    <s v="Rakhine, Mro, Khami"/>
    <n v="20.681715010000001"/>
    <n v="92.94140625"/>
    <n v="196930"/>
    <x v="0"/>
    <m/>
  </r>
  <r>
    <x v="0"/>
    <x v="10"/>
    <x v="10"/>
    <s v="GIZ"/>
    <x v="0"/>
    <x v="7"/>
    <x v="0"/>
    <x v="210"/>
    <n v="185"/>
    <n v="915"/>
    <d v="2017-06-01T00:00:00"/>
    <d v="2019-05-31T00:00:00"/>
    <m/>
    <m/>
    <m/>
    <m/>
    <m/>
    <m/>
    <m/>
    <m/>
    <m/>
    <m/>
    <x v="3"/>
    <m/>
    <m/>
    <m/>
    <m/>
    <m/>
    <m/>
    <m/>
    <m/>
    <m/>
    <m/>
    <m/>
    <m/>
    <m/>
    <m/>
    <m/>
    <m/>
    <m/>
    <m/>
    <m/>
    <n v="0"/>
    <n v="0"/>
    <n v="0"/>
    <n v="0"/>
    <n v="0"/>
    <n v="0"/>
    <n v="0"/>
    <n v="1"/>
    <n v="915"/>
    <n v="4"/>
    <n v="4"/>
    <n v="0"/>
    <n v="0"/>
    <n v="0"/>
    <n v="153"/>
    <n v="153"/>
    <n v="1"/>
    <n v="0"/>
    <n v="0"/>
    <n v="0"/>
    <n v="0"/>
    <n v="1"/>
    <n v="0"/>
    <n v="0"/>
    <n v="0"/>
    <n v="0"/>
    <x v="0"/>
    <s v="Village"/>
    <x v="0"/>
    <s v="Rakhine"/>
    <n v="20.786739350000001"/>
    <n v="92.944313050000005"/>
    <n v="196884"/>
    <x v="0"/>
    <m/>
  </r>
  <r>
    <x v="0"/>
    <x v="10"/>
    <x v="10"/>
    <s v="GIZ"/>
    <x v="0"/>
    <x v="7"/>
    <x v="0"/>
    <x v="211"/>
    <n v="293"/>
    <n v="1503"/>
    <d v="2017-06-01T00:00:00"/>
    <d v="2019-05-31T00:00:00"/>
    <m/>
    <m/>
    <m/>
    <m/>
    <m/>
    <m/>
    <m/>
    <m/>
    <m/>
    <m/>
    <x v="3"/>
    <m/>
    <m/>
    <m/>
    <m/>
    <m/>
    <m/>
    <m/>
    <m/>
    <m/>
    <m/>
    <m/>
    <m/>
    <m/>
    <m/>
    <m/>
    <m/>
    <m/>
    <m/>
    <m/>
    <n v="0"/>
    <n v="0"/>
    <n v="0"/>
    <n v="0"/>
    <n v="0"/>
    <n v="0"/>
    <n v="0"/>
    <n v="1"/>
    <n v="1503"/>
    <n v="6"/>
    <n v="6"/>
    <n v="0"/>
    <n v="0"/>
    <n v="0"/>
    <n v="251"/>
    <n v="251"/>
    <n v="1"/>
    <n v="0"/>
    <n v="0"/>
    <n v="0"/>
    <n v="0"/>
    <n v="1"/>
    <n v="0"/>
    <n v="0"/>
    <n v="0"/>
    <n v="0"/>
    <x v="0"/>
    <s v="Village"/>
    <x v="0"/>
    <s v="Rakhine"/>
    <n v="20.71134949"/>
    <n v="92.980506899999995"/>
    <n v="196944"/>
    <x v="0"/>
    <m/>
  </r>
  <r>
    <x v="0"/>
    <x v="10"/>
    <x v="10"/>
    <s v="GIZ"/>
    <x v="0"/>
    <x v="7"/>
    <x v="0"/>
    <x v="212"/>
    <n v="122"/>
    <n v="486"/>
    <d v="2017-06-01T00:00:00"/>
    <d v="2019-05-31T00:00:00"/>
    <m/>
    <m/>
    <m/>
    <m/>
    <m/>
    <m/>
    <m/>
    <m/>
    <m/>
    <m/>
    <x v="3"/>
    <m/>
    <m/>
    <m/>
    <m/>
    <m/>
    <m/>
    <m/>
    <m/>
    <m/>
    <m/>
    <m/>
    <m/>
    <m/>
    <m/>
    <m/>
    <m/>
    <m/>
    <m/>
    <m/>
    <n v="0"/>
    <n v="0"/>
    <n v="0"/>
    <n v="0"/>
    <n v="0"/>
    <n v="0"/>
    <n v="0"/>
    <n v="1"/>
    <n v="486"/>
    <n v="2"/>
    <n v="2"/>
    <n v="0"/>
    <n v="0"/>
    <n v="0"/>
    <n v="81"/>
    <n v="81"/>
    <n v="1"/>
    <n v="0"/>
    <n v="0"/>
    <n v="0"/>
    <n v="0"/>
    <n v="1"/>
    <n v="0"/>
    <n v="0"/>
    <n v="0"/>
    <n v="0"/>
    <x v="0"/>
    <s v="Village"/>
    <x v="0"/>
    <s v="Mro"/>
    <n v="20.785770419999999"/>
    <n v="92.931426999999999"/>
    <n v="196887"/>
    <x v="0"/>
    <m/>
  </r>
  <r>
    <x v="0"/>
    <x v="10"/>
    <x v="10"/>
    <s v="GIZ"/>
    <x v="0"/>
    <x v="7"/>
    <x v="0"/>
    <x v="213"/>
    <n v="361"/>
    <n v="1669"/>
    <d v="2017-06-01T00:00:00"/>
    <d v="2019-05-31T00:00:00"/>
    <m/>
    <m/>
    <m/>
    <m/>
    <m/>
    <m/>
    <m/>
    <m/>
    <m/>
    <m/>
    <x v="3"/>
    <m/>
    <m/>
    <m/>
    <m/>
    <m/>
    <m/>
    <m/>
    <m/>
    <m/>
    <m/>
    <m/>
    <m/>
    <m/>
    <m/>
    <m/>
    <m/>
    <m/>
    <m/>
    <m/>
    <n v="0"/>
    <n v="0"/>
    <n v="0"/>
    <n v="0"/>
    <n v="0"/>
    <n v="0"/>
    <n v="0"/>
    <n v="1"/>
    <n v="1669"/>
    <n v="7"/>
    <n v="7"/>
    <n v="0"/>
    <n v="0"/>
    <n v="0"/>
    <n v="278"/>
    <n v="278"/>
    <n v="1"/>
    <n v="0"/>
    <n v="0"/>
    <n v="0"/>
    <n v="0"/>
    <n v="1"/>
    <n v="0"/>
    <n v="0"/>
    <n v="0"/>
    <n v="0"/>
    <x v="0"/>
    <s v="Village"/>
    <x v="0"/>
    <s v="Rakhine"/>
    <n v="20.705930710000001"/>
    <n v="93.001953130000004"/>
    <n v="196943"/>
    <x v="0"/>
    <m/>
  </r>
  <r>
    <x v="1"/>
    <x v="0"/>
    <x v="0"/>
    <s v="BMZ"/>
    <x v="0"/>
    <x v="0"/>
    <x v="0"/>
    <x v="0"/>
    <n v="217"/>
    <n v="663"/>
    <d v="2018-09-16T00:00:00"/>
    <d v="2019-12-31T00:00:00"/>
    <n v="88"/>
    <m/>
    <m/>
    <m/>
    <m/>
    <m/>
    <m/>
    <m/>
    <m/>
    <m/>
    <x v="0"/>
    <m/>
    <m/>
    <m/>
    <m/>
    <m/>
    <m/>
    <m/>
    <m/>
    <m/>
    <m/>
    <m/>
    <m/>
    <m/>
    <m/>
    <m/>
    <m/>
    <m/>
    <m/>
    <m/>
    <n v="0"/>
    <n v="0"/>
    <n v="0"/>
    <n v="0"/>
    <n v="0"/>
    <n v="0"/>
    <n v="0"/>
    <n v="1"/>
    <n v="663"/>
    <n v="3"/>
    <n v="3"/>
    <n v="0"/>
    <n v="0"/>
    <n v="0"/>
    <n v="111"/>
    <n v="111"/>
    <n v="1"/>
    <n v="0"/>
    <n v="0"/>
    <n v="0"/>
    <n v="0"/>
    <n v="1"/>
    <n v="0"/>
    <n v="0"/>
    <n v="0"/>
    <n v="0"/>
    <x v="1"/>
    <s v="Village"/>
    <x v="0"/>
    <n v="0"/>
    <n v="20.072999954223601"/>
    <n v="92.924957275390597"/>
    <n v="197561"/>
    <x v="0"/>
    <m/>
  </r>
  <r>
    <x v="1"/>
    <x v="0"/>
    <x v="0"/>
    <s v="BMZ"/>
    <x v="0"/>
    <x v="0"/>
    <x v="0"/>
    <x v="1"/>
    <n v="90"/>
    <n v="393"/>
    <d v="2018-09-16T00:00:00"/>
    <d v="2019-12-31T00:00:00"/>
    <n v="65"/>
    <m/>
    <m/>
    <m/>
    <m/>
    <m/>
    <m/>
    <m/>
    <m/>
    <m/>
    <x v="0"/>
    <m/>
    <m/>
    <m/>
    <m/>
    <m/>
    <m/>
    <m/>
    <m/>
    <m/>
    <m/>
    <m/>
    <m/>
    <m/>
    <m/>
    <m/>
    <m/>
    <m/>
    <m/>
    <m/>
    <n v="0"/>
    <n v="0"/>
    <n v="0"/>
    <n v="0"/>
    <n v="0"/>
    <n v="0"/>
    <n v="0"/>
    <n v="1"/>
    <n v="393"/>
    <n v="2"/>
    <n v="2"/>
    <n v="0"/>
    <n v="0"/>
    <n v="0"/>
    <n v="66"/>
    <n v="66"/>
    <n v="1"/>
    <n v="0"/>
    <n v="0"/>
    <n v="0"/>
    <n v="0"/>
    <n v="1"/>
    <n v="0"/>
    <n v="0"/>
    <n v="0"/>
    <n v="0"/>
    <x v="1"/>
    <s v="Village"/>
    <x v="0"/>
    <n v="0"/>
    <n v="19.986650466918899"/>
    <n v="92.986160278320298"/>
    <n v="197546"/>
    <x v="0"/>
    <m/>
  </r>
  <r>
    <x v="1"/>
    <x v="0"/>
    <x v="0"/>
    <s v="BMZ"/>
    <x v="0"/>
    <x v="0"/>
    <x v="0"/>
    <x v="2"/>
    <n v="53"/>
    <n v="248"/>
    <d v="2018-09-16T00:00:00"/>
    <d v="2019-12-31T00:00:00"/>
    <n v="43"/>
    <m/>
    <m/>
    <m/>
    <m/>
    <m/>
    <m/>
    <m/>
    <m/>
    <m/>
    <x v="0"/>
    <m/>
    <m/>
    <m/>
    <m/>
    <m/>
    <m/>
    <m/>
    <m/>
    <m/>
    <m/>
    <m/>
    <m/>
    <m/>
    <m/>
    <m/>
    <m/>
    <m/>
    <m/>
    <m/>
    <n v="0"/>
    <n v="0"/>
    <n v="0"/>
    <n v="0"/>
    <n v="0"/>
    <n v="0"/>
    <n v="0"/>
    <n v="1"/>
    <n v="248"/>
    <n v="1"/>
    <n v="1"/>
    <n v="0"/>
    <n v="0"/>
    <n v="0"/>
    <n v="41"/>
    <n v="41"/>
    <n v="1"/>
    <n v="0"/>
    <n v="0"/>
    <n v="0"/>
    <n v="0"/>
    <n v="1"/>
    <n v="0"/>
    <n v="0"/>
    <n v="0"/>
    <n v="0"/>
    <x v="1"/>
    <s v="Village"/>
    <x v="0"/>
    <n v="0"/>
    <n v="19.863630294799801"/>
    <n v="93.030677795410199"/>
    <n v="217985"/>
    <x v="0"/>
    <m/>
  </r>
  <r>
    <x v="1"/>
    <x v="0"/>
    <x v="0"/>
    <s v="BMZ"/>
    <x v="0"/>
    <x v="0"/>
    <x v="0"/>
    <x v="32"/>
    <n v="43"/>
    <n v="193"/>
    <d v="2018-09-16T00:00:00"/>
    <d v="2019-12-31T00:00:00"/>
    <n v="41"/>
    <m/>
    <m/>
    <m/>
    <m/>
    <m/>
    <m/>
    <m/>
    <m/>
    <m/>
    <x v="0"/>
    <m/>
    <m/>
    <m/>
    <m/>
    <m/>
    <m/>
    <m/>
    <m/>
    <m/>
    <m/>
    <m/>
    <m/>
    <m/>
    <m/>
    <m/>
    <m/>
    <m/>
    <m/>
    <m/>
    <n v="0"/>
    <n v="0"/>
    <n v="0"/>
    <n v="0"/>
    <n v="0"/>
    <n v="0"/>
    <n v="0"/>
    <n v="1"/>
    <n v="193"/>
    <n v="1"/>
    <n v="1"/>
    <n v="0"/>
    <n v="0"/>
    <n v="0"/>
    <n v="32"/>
    <n v="32"/>
    <n v="1"/>
    <n v="0"/>
    <n v="0"/>
    <n v="0"/>
    <n v="0"/>
    <n v="1"/>
    <n v="0"/>
    <n v="0"/>
    <n v="0"/>
    <n v="0"/>
    <x v="1"/>
    <s v="Village"/>
    <x v="0"/>
    <n v="0"/>
    <n v="19.9233303070068"/>
    <n v="93.018592834472699"/>
    <n v="197547"/>
    <x v="0"/>
    <m/>
  </r>
  <r>
    <x v="1"/>
    <x v="0"/>
    <x v="0"/>
    <s v="BMZ"/>
    <x v="0"/>
    <x v="0"/>
    <x v="0"/>
    <x v="214"/>
    <n v="83"/>
    <n v="493"/>
    <d v="2018-09-16T00:00:00"/>
    <d v="2019-12-31T00:00:00"/>
    <n v="65"/>
    <m/>
    <m/>
    <m/>
    <m/>
    <m/>
    <m/>
    <m/>
    <m/>
    <m/>
    <x v="0"/>
    <m/>
    <m/>
    <m/>
    <m/>
    <m/>
    <m/>
    <m/>
    <m/>
    <m/>
    <m/>
    <m/>
    <m/>
    <m/>
    <m/>
    <m/>
    <m/>
    <m/>
    <m/>
    <m/>
    <n v="0"/>
    <n v="0"/>
    <n v="0"/>
    <n v="0"/>
    <n v="0"/>
    <n v="0"/>
    <n v="0"/>
    <n v="1"/>
    <n v="493"/>
    <n v="2"/>
    <n v="2"/>
    <n v="0"/>
    <n v="0"/>
    <n v="0"/>
    <n v="82"/>
    <n v="82"/>
    <n v="1"/>
    <n v="0"/>
    <n v="0"/>
    <n v="0"/>
    <n v="0"/>
    <n v="1"/>
    <n v="0"/>
    <n v="0"/>
    <n v="0"/>
    <n v="0"/>
    <x v="1"/>
    <s v="Village"/>
    <x v="0"/>
    <n v="0"/>
    <n v="20.074710845947301"/>
    <n v="92.949638366699205"/>
    <n v="197570"/>
    <x v="0"/>
    <m/>
  </r>
  <r>
    <x v="1"/>
    <x v="0"/>
    <x v="0"/>
    <s v="OFDA"/>
    <x v="0"/>
    <x v="0"/>
    <x v="0"/>
    <x v="34"/>
    <n v="204"/>
    <n v="1055"/>
    <d v="2019-04-01T00:00:00"/>
    <d v="2020-03-31T00:00:00"/>
    <n v="241"/>
    <n v="0"/>
    <m/>
    <m/>
    <n v="3"/>
    <m/>
    <n v="1"/>
    <m/>
    <m/>
    <m/>
    <x v="1"/>
    <n v="2"/>
    <m/>
    <m/>
    <m/>
    <m/>
    <m/>
    <m/>
    <m/>
    <m/>
    <m/>
    <m/>
    <m/>
    <m/>
    <n v="1"/>
    <m/>
    <m/>
    <m/>
    <m/>
    <m/>
    <n v="0"/>
    <n v="0"/>
    <n v="1"/>
    <n v="1055"/>
    <n v="1"/>
    <n v="1055"/>
    <n v="4.22"/>
    <n v="0"/>
    <n v="0"/>
    <n v="0"/>
    <n v="4"/>
    <n v="9.4786729857819899E-2"/>
    <n v="100"/>
    <n v="100"/>
    <n v="176"/>
    <n v="176"/>
    <n v="0.90521327014218012"/>
    <n v="0"/>
    <n v="0"/>
    <n v="0"/>
    <n v="0"/>
    <n v="1"/>
    <n v="0"/>
    <n v="0"/>
    <n v="0"/>
    <n v="0"/>
    <x v="1"/>
    <s v="Village"/>
    <x v="0"/>
    <s v="Rakhine"/>
    <n v="20.0839"/>
    <n v="92.993799999999993"/>
    <n v="197557"/>
    <x v="0"/>
    <m/>
  </r>
  <r>
    <x v="1"/>
    <x v="0"/>
    <x v="0"/>
    <s v="OFDA"/>
    <x v="0"/>
    <x v="0"/>
    <x v="0"/>
    <x v="35"/>
    <n v="948"/>
    <n v="3946"/>
    <d v="2019-04-01T00:00:00"/>
    <d v="2020-03-31T00:00:00"/>
    <n v="342"/>
    <n v="0"/>
    <m/>
    <m/>
    <n v="3"/>
    <m/>
    <n v="1"/>
    <n v="2"/>
    <m/>
    <m/>
    <x v="1"/>
    <n v="2"/>
    <m/>
    <m/>
    <m/>
    <m/>
    <m/>
    <m/>
    <m/>
    <m/>
    <m/>
    <m/>
    <m/>
    <m/>
    <n v="1"/>
    <m/>
    <m/>
    <m/>
    <m/>
    <m/>
    <n v="0.12671059300557527"/>
    <n v="500"/>
    <n v="1"/>
    <n v="3946"/>
    <n v="1"/>
    <n v="3946"/>
    <n v="15.784000000000001"/>
    <n v="0"/>
    <n v="0"/>
    <n v="0.2159999999999993"/>
    <n v="16"/>
    <n v="2.5342118601115054E-2"/>
    <n v="100"/>
    <n v="100"/>
    <n v="658"/>
    <n v="658"/>
    <n v="0.97465788139888498"/>
    <n v="0"/>
    <n v="0"/>
    <n v="0"/>
    <n v="0"/>
    <n v="1"/>
    <n v="0"/>
    <n v="0"/>
    <n v="0"/>
    <n v="0"/>
    <x v="1"/>
    <s v="Village"/>
    <x v="0"/>
    <s v="Muslim"/>
    <n v="20.0641"/>
    <n v="92.994600000000005"/>
    <n v="197548"/>
    <x v="0"/>
    <m/>
  </r>
  <r>
    <x v="1"/>
    <x v="0"/>
    <x v="0"/>
    <s v="OFDA"/>
    <x v="0"/>
    <x v="0"/>
    <x v="0"/>
    <x v="36"/>
    <n v="477"/>
    <n v="2034"/>
    <d v="2019-04-01T00:00:00"/>
    <d v="2020-03-31T00:00:00"/>
    <n v="462"/>
    <n v="0"/>
    <m/>
    <m/>
    <n v="1"/>
    <m/>
    <m/>
    <n v="2"/>
    <m/>
    <m/>
    <x v="1"/>
    <n v="8"/>
    <m/>
    <m/>
    <m/>
    <m/>
    <m/>
    <m/>
    <m/>
    <m/>
    <m/>
    <m/>
    <m/>
    <m/>
    <m/>
    <m/>
    <m/>
    <m/>
    <m/>
    <m/>
    <n v="0.24582104228121926"/>
    <n v="500"/>
    <n v="1"/>
    <n v="2034"/>
    <n v="1"/>
    <n v="2034"/>
    <n v="8.1359999999999992"/>
    <n v="0"/>
    <n v="0"/>
    <n v="0"/>
    <n v="8"/>
    <n v="0.19665683382497542"/>
    <n v="400"/>
    <n v="400"/>
    <n v="339"/>
    <n v="339"/>
    <n v="0.80334316617502455"/>
    <n v="0"/>
    <n v="0"/>
    <n v="0"/>
    <n v="0"/>
    <n v="1"/>
    <n v="0"/>
    <n v="0"/>
    <n v="0"/>
    <n v="0"/>
    <x v="1"/>
    <s v="Village"/>
    <x v="0"/>
    <s v="Rakhine"/>
    <n v="20.057860999999999"/>
    <n v="92.995181000000002"/>
    <n v="197550"/>
    <x v="0"/>
    <m/>
  </r>
  <r>
    <x v="1"/>
    <x v="0"/>
    <x v="0"/>
    <s v="BMZ"/>
    <x v="0"/>
    <x v="0"/>
    <x v="0"/>
    <x v="37"/>
    <n v="97"/>
    <n v="97"/>
    <d v="2018-09-16T00:00:00"/>
    <d v="2019-12-31T00:00:00"/>
    <n v="82"/>
    <m/>
    <m/>
    <m/>
    <m/>
    <m/>
    <m/>
    <m/>
    <m/>
    <m/>
    <x v="0"/>
    <m/>
    <m/>
    <m/>
    <m/>
    <m/>
    <m/>
    <m/>
    <m/>
    <m/>
    <m/>
    <m/>
    <m/>
    <m/>
    <m/>
    <m/>
    <m/>
    <m/>
    <m/>
    <m/>
    <n v="0"/>
    <n v="0"/>
    <n v="0"/>
    <n v="0"/>
    <n v="0"/>
    <n v="0"/>
    <n v="0"/>
    <n v="1"/>
    <n v="97"/>
    <n v="1"/>
    <n v="1"/>
    <n v="0"/>
    <n v="0"/>
    <n v="0"/>
    <n v="16"/>
    <n v="16"/>
    <n v="1"/>
    <n v="0"/>
    <n v="0"/>
    <n v="0"/>
    <n v="0"/>
    <n v="1"/>
    <n v="0"/>
    <n v="0"/>
    <n v="0"/>
    <n v="0"/>
    <x v="1"/>
    <s v="Village"/>
    <x v="0"/>
    <n v="0"/>
    <n v="19.9964408874512"/>
    <n v="92.951683044433594"/>
    <n v="217986"/>
    <x v="0"/>
    <m/>
  </r>
  <r>
    <x v="1"/>
    <x v="0"/>
    <x v="0"/>
    <s v="BMZ"/>
    <x v="0"/>
    <x v="0"/>
    <x v="0"/>
    <x v="38"/>
    <n v="47"/>
    <n v="239"/>
    <d v="2018-09-16T00:00:00"/>
    <d v="2019-12-31T00:00:00"/>
    <n v="25"/>
    <m/>
    <m/>
    <m/>
    <m/>
    <m/>
    <m/>
    <m/>
    <m/>
    <m/>
    <x v="0"/>
    <m/>
    <m/>
    <m/>
    <m/>
    <m/>
    <m/>
    <m/>
    <m/>
    <m/>
    <m/>
    <m/>
    <m/>
    <m/>
    <m/>
    <m/>
    <m/>
    <m/>
    <m/>
    <m/>
    <n v="0"/>
    <n v="0"/>
    <n v="0"/>
    <n v="0"/>
    <n v="0"/>
    <n v="0"/>
    <n v="0"/>
    <n v="1"/>
    <n v="239"/>
    <n v="1"/>
    <n v="1"/>
    <n v="0"/>
    <n v="0"/>
    <n v="0"/>
    <n v="40"/>
    <n v="40"/>
    <n v="1"/>
    <n v="0"/>
    <n v="0"/>
    <n v="0"/>
    <n v="0"/>
    <n v="1"/>
    <n v="0"/>
    <n v="0"/>
    <n v="0"/>
    <n v="0"/>
    <x v="1"/>
    <s v="Village"/>
    <x v="0"/>
    <n v="0"/>
    <n v="20.032600402831999"/>
    <n v="92.931488037109403"/>
    <n v="197563"/>
    <x v="0"/>
    <m/>
  </r>
  <r>
    <x v="1"/>
    <x v="0"/>
    <x v="0"/>
    <s v="BMZ"/>
    <x v="0"/>
    <x v="0"/>
    <x v="0"/>
    <x v="39"/>
    <n v="113"/>
    <n v="506"/>
    <d v="2018-09-16T00:00:00"/>
    <d v="2019-12-31T00:00:00"/>
    <n v="183"/>
    <m/>
    <m/>
    <m/>
    <m/>
    <m/>
    <m/>
    <m/>
    <m/>
    <m/>
    <x v="0"/>
    <m/>
    <m/>
    <m/>
    <m/>
    <m/>
    <m/>
    <m/>
    <m/>
    <m/>
    <m/>
    <m/>
    <m/>
    <m/>
    <m/>
    <m/>
    <m/>
    <m/>
    <m/>
    <m/>
    <n v="0"/>
    <n v="0"/>
    <n v="0"/>
    <n v="0"/>
    <n v="0"/>
    <n v="0"/>
    <n v="0"/>
    <n v="1"/>
    <n v="506"/>
    <n v="2"/>
    <n v="2"/>
    <n v="0"/>
    <n v="0"/>
    <n v="0"/>
    <n v="84"/>
    <n v="84"/>
    <n v="1"/>
    <n v="0"/>
    <n v="0"/>
    <n v="0"/>
    <n v="0"/>
    <n v="1"/>
    <n v="0"/>
    <n v="0"/>
    <n v="0"/>
    <n v="0"/>
    <x v="1"/>
    <s v="Village"/>
    <x v="0"/>
    <n v="0"/>
    <n v="20.0275993347168"/>
    <n v="92.936653137207003"/>
    <n v="197564"/>
    <x v="0"/>
    <m/>
  </r>
  <r>
    <x v="1"/>
    <x v="0"/>
    <x v="0"/>
    <s v="BMZ"/>
    <x v="0"/>
    <x v="0"/>
    <x v="0"/>
    <x v="40"/>
    <n v="66"/>
    <n v="315"/>
    <d v="2018-09-16T00:00:00"/>
    <d v="2019-12-31T00:00:00"/>
    <n v="38"/>
    <m/>
    <m/>
    <m/>
    <m/>
    <m/>
    <m/>
    <m/>
    <m/>
    <m/>
    <x v="0"/>
    <m/>
    <m/>
    <m/>
    <m/>
    <m/>
    <m/>
    <m/>
    <m/>
    <m/>
    <m/>
    <m/>
    <m/>
    <m/>
    <m/>
    <m/>
    <m/>
    <m/>
    <m/>
    <m/>
    <n v="0"/>
    <n v="0"/>
    <n v="0"/>
    <n v="0"/>
    <n v="0"/>
    <n v="0"/>
    <n v="0"/>
    <n v="1"/>
    <n v="315"/>
    <n v="1"/>
    <n v="1"/>
    <n v="0"/>
    <n v="0"/>
    <n v="0"/>
    <n v="53"/>
    <n v="53"/>
    <n v="1"/>
    <n v="0"/>
    <n v="0"/>
    <n v="0"/>
    <n v="0"/>
    <n v="1"/>
    <n v="0"/>
    <n v="0"/>
    <n v="0"/>
    <n v="0"/>
    <x v="1"/>
    <s v="Village"/>
    <x v="0"/>
    <n v="0"/>
    <n v="19.9403591156006"/>
    <n v="93.009452819824205"/>
    <n v="197543"/>
    <x v="0"/>
    <m/>
  </r>
  <r>
    <x v="1"/>
    <x v="2"/>
    <x v="2"/>
    <m/>
    <x v="1"/>
    <x v="1"/>
    <x v="0"/>
    <x v="42"/>
    <n v="3097"/>
    <n v="15485"/>
    <m/>
    <m/>
    <m/>
    <m/>
    <m/>
    <m/>
    <m/>
    <m/>
    <m/>
    <m/>
    <m/>
    <m/>
    <x v="0"/>
    <m/>
    <m/>
    <m/>
    <m/>
    <m/>
    <m/>
    <m/>
    <m/>
    <m/>
    <m/>
    <m/>
    <m/>
    <m/>
    <m/>
    <n v="3097"/>
    <m/>
    <m/>
    <m/>
    <m/>
    <n v="0"/>
    <n v="0"/>
    <n v="0"/>
    <n v="0"/>
    <n v="0"/>
    <n v="0"/>
    <n v="0"/>
    <n v="1"/>
    <n v="15485"/>
    <n v="62"/>
    <n v="62"/>
    <n v="0"/>
    <n v="0"/>
    <n v="0"/>
    <n v="2581"/>
    <n v="2581"/>
    <n v="1"/>
    <n v="0"/>
    <n v="0"/>
    <n v="15485"/>
    <n v="1"/>
    <n v="0"/>
    <n v="0"/>
    <n v="15485"/>
    <n v="0"/>
    <n v="15485"/>
    <x v="0"/>
    <s v="Village"/>
    <x v="0"/>
    <n v="0"/>
    <n v="20.825700759887699"/>
    <n v="92.542686462402301"/>
    <n v="198334"/>
    <x v="0"/>
    <m/>
  </r>
  <r>
    <x v="1"/>
    <x v="2"/>
    <x v="2"/>
    <m/>
    <x v="1"/>
    <x v="1"/>
    <x v="0"/>
    <x v="41"/>
    <n v="2575.1999999999998"/>
    <n v="12876"/>
    <m/>
    <m/>
    <m/>
    <m/>
    <m/>
    <m/>
    <m/>
    <m/>
    <m/>
    <m/>
    <m/>
    <m/>
    <x v="0"/>
    <m/>
    <m/>
    <m/>
    <m/>
    <m/>
    <m/>
    <m/>
    <m/>
    <m/>
    <m/>
    <m/>
    <m/>
    <m/>
    <m/>
    <n v="2575.1999999999998"/>
    <m/>
    <m/>
    <m/>
    <m/>
    <n v="0"/>
    <n v="0"/>
    <n v="0"/>
    <n v="0"/>
    <n v="0"/>
    <n v="0"/>
    <n v="0"/>
    <n v="1"/>
    <n v="12876"/>
    <n v="52"/>
    <n v="52"/>
    <n v="0"/>
    <n v="0"/>
    <n v="0"/>
    <n v="2146"/>
    <n v="2146"/>
    <n v="1"/>
    <n v="0"/>
    <n v="0"/>
    <n v="12876"/>
    <n v="1"/>
    <n v="0"/>
    <n v="0"/>
    <n v="12876"/>
    <n v="0"/>
    <n v="12876"/>
    <x v="0"/>
    <s v="Village"/>
    <x v="0"/>
    <n v="0"/>
    <n v="0"/>
    <n v="0"/>
    <n v="0"/>
    <x v="0"/>
    <m/>
  </r>
  <r>
    <x v="1"/>
    <x v="2"/>
    <x v="2"/>
    <m/>
    <x v="1"/>
    <x v="1"/>
    <x v="0"/>
    <x v="44"/>
    <n v="1616.2"/>
    <n v="8081"/>
    <m/>
    <m/>
    <m/>
    <m/>
    <m/>
    <m/>
    <m/>
    <m/>
    <m/>
    <m/>
    <m/>
    <m/>
    <x v="0"/>
    <m/>
    <m/>
    <m/>
    <m/>
    <m/>
    <m/>
    <m/>
    <m/>
    <m/>
    <m/>
    <m/>
    <m/>
    <m/>
    <m/>
    <n v="1616.2"/>
    <m/>
    <m/>
    <m/>
    <m/>
    <n v="0"/>
    <n v="0"/>
    <n v="0"/>
    <n v="0"/>
    <n v="0"/>
    <n v="0"/>
    <n v="0"/>
    <n v="1"/>
    <n v="8081"/>
    <n v="32"/>
    <n v="32"/>
    <n v="0"/>
    <n v="0"/>
    <n v="0"/>
    <n v="1347"/>
    <n v="1347"/>
    <n v="1"/>
    <n v="0"/>
    <n v="0"/>
    <n v="8081"/>
    <n v="1"/>
    <n v="0"/>
    <n v="0"/>
    <n v="8081"/>
    <n v="0"/>
    <n v="8081"/>
    <x v="0"/>
    <s v="Village"/>
    <x v="0"/>
    <n v="0"/>
    <n v="20.793779373168899"/>
    <n v="92.597961425781307"/>
    <n v="198370"/>
    <x v="0"/>
    <m/>
  </r>
  <r>
    <x v="1"/>
    <x v="2"/>
    <x v="2"/>
    <m/>
    <x v="1"/>
    <x v="1"/>
    <x v="0"/>
    <x v="45"/>
    <n v="2765.4"/>
    <n v="13827"/>
    <m/>
    <m/>
    <m/>
    <m/>
    <m/>
    <m/>
    <m/>
    <m/>
    <m/>
    <m/>
    <m/>
    <m/>
    <x v="0"/>
    <m/>
    <m/>
    <m/>
    <m/>
    <m/>
    <m/>
    <m/>
    <m/>
    <m/>
    <m/>
    <m/>
    <m/>
    <m/>
    <m/>
    <n v="2765.4"/>
    <m/>
    <m/>
    <m/>
    <m/>
    <n v="0"/>
    <n v="0"/>
    <n v="0"/>
    <n v="0"/>
    <n v="0"/>
    <n v="0"/>
    <n v="0"/>
    <n v="1"/>
    <n v="13827"/>
    <n v="55"/>
    <n v="55"/>
    <n v="0"/>
    <n v="0"/>
    <n v="0"/>
    <n v="2305"/>
    <n v="2305"/>
    <n v="1"/>
    <n v="0"/>
    <n v="0"/>
    <n v="13827"/>
    <n v="1"/>
    <n v="0"/>
    <n v="0"/>
    <n v="13827"/>
    <n v="0"/>
    <n v="13827"/>
    <x v="0"/>
    <s v="Village"/>
    <x v="0"/>
    <n v="0"/>
    <n v="20.821479797363299"/>
    <n v="92.603950500488295"/>
    <n v="198356"/>
    <x v="0"/>
    <m/>
  </r>
  <r>
    <x v="1"/>
    <x v="2"/>
    <x v="2"/>
    <m/>
    <x v="1"/>
    <x v="2"/>
    <x v="0"/>
    <x v="48"/>
    <n v="449.8"/>
    <n v="2249"/>
    <m/>
    <m/>
    <m/>
    <m/>
    <m/>
    <m/>
    <m/>
    <m/>
    <m/>
    <m/>
    <m/>
    <m/>
    <x v="0"/>
    <m/>
    <m/>
    <m/>
    <m/>
    <m/>
    <m/>
    <m/>
    <m/>
    <m/>
    <m/>
    <m/>
    <m/>
    <m/>
    <m/>
    <n v="449.8"/>
    <m/>
    <m/>
    <m/>
    <m/>
    <n v="0"/>
    <n v="0"/>
    <n v="0"/>
    <n v="0"/>
    <n v="0"/>
    <n v="0"/>
    <n v="0"/>
    <n v="1"/>
    <n v="2249"/>
    <n v="9"/>
    <n v="9"/>
    <n v="0"/>
    <n v="0"/>
    <n v="0"/>
    <n v="375"/>
    <n v="375"/>
    <n v="1"/>
    <n v="0"/>
    <n v="0"/>
    <n v="2249"/>
    <n v="1"/>
    <n v="0"/>
    <n v="0"/>
    <n v="2249"/>
    <n v="0"/>
    <n v="2249"/>
    <x v="0"/>
    <s v="Village"/>
    <x v="0"/>
    <n v="0"/>
    <n v="21.2080974578857"/>
    <n v="92.308609008789105"/>
    <n v="197841"/>
    <x v="0"/>
    <m/>
  </r>
  <r>
    <x v="1"/>
    <x v="2"/>
    <x v="2"/>
    <m/>
    <x v="1"/>
    <x v="2"/>
    <x v="0"/>
    <x v="49"/>
    <n v="1162"/>
    <n v="5810"/>
    <m/>
    <m/>
    <m/>
    <m/>
    <m/>
    <m/>
    <m/>
    <m/>
    <m/>
    <m/>
    <m/>
    <m/>
    <x v="0"/>
    <m/>
    <m/>
    <m/>
    <m/>
    <m/>
    <m/>
    <m/>
    <m/>
    <m/>
    <m/>
    <m/>
    <m/>
    <m/>
    <m/>
    <n v="1162"/>
    <m/>
    <m/>
    <m/>
    <m/>
    <n v="0"/>
    <n v="0"/>
    <n v="0"/>
    <n v="0"/>
    <n v="0"/>
    <n v="0"/>
    <n v="0"/>
    <n v="1"/>
    <n v="5810"/>
    <n v="23"/>
    <n v="23"/>
    <n v="0"/>
    <n v="0"/>
    <n v="0"/>
    <n v="968"/>
    <n v="968"/>
    <n v="1"/>
    <n v="0"/>
    <n v="0"/>
    <n v="5810"/>
    <n v="1"/>
    <n v="0"/>
    <n v="0"/>
    <n v="5810"/>
    <n v="0"/>
    <n v="5810"/>
    <x v="0"/>
    <s v="Village"/>
    <x v="0"/>
    <s v="Muslim"/>
    <n v="20.71759033"/>
    <n v="92.426422119999998"/>
    <n v="198045"/>
    <x v="0"/>
    <m/>
  </r>
  <r>
    <x v="1"/>
    <x v="2"/>
    <x v="2"/>
    <m/>
    <x v="1"/>
    <x v="1"/>
    <x v="0"/>
    <x v="43"/>
    <n v="2749.2"/>
    <n v="13746"/>
    <m/>
    <m/>
    <m/>
    <m/>
    <m/>
    <m/>
    <m/>
    <m/>
    <m/>
    <m/>
    <m/>
    <m/>
    <x v="0"/>
    <m/>
    <m/>
    <m/>
    <m/>
    <m/>
    <m/>
    <m/>
    <m/>
    <m/>
    <m/>
    <m/>
    <m/>
    <m/>
    <m/>
    <n v="2749.2"/>
    <m/>
    <m/>
    <m/>
    <m/>
    <n v="0"/>
    <n v="0"/>
    <n v="0"/>
    <n v="0"/>
    <n v="0"/>
    <n v="0"/>
    <n v="0"/>
    <n v="1"/>
    <n v="13746"/>
    <n v="55"/>
    <n v="55"/>
    <n v="0"/>
    <n v="0"/>
    <n v="0"/>
    <n v="2291"/>
    <n v="2291"/>
    <n v="1"/>
    <n v="0"/>
    <n v="0"/>
    <n v="13746"/>
    <n v="1"/>
    <n v="0"/>
    <n v="0"/>
    <n v="13746"/>
    <n v="0"/>
    <n v="13746"/>
    <x v="0"/>
    <s v="Village"/>
    <x v="0"/>
    <n v="0"/>
    <n v="20.8608493804932"/>
    <n v="92.539390563964801"/>
    <n v="198326"/>
    <x v="0"/>
    <m/>
  </r>
  <r>
    <x v="1"/>
    <x v="3"/>
    <x v="3"/>
    <s v="UNICEF"/>
    <x v="0"/>
    <x v="3"/>
    <x v="0"/>
    <x v="50"/>
    <n v="65"/>
    <n v="323"/>
    <d v="2019-03-16T00:00:00"/>
    <d v="2020-03-16T00:00:00"/>
    <n v="48"/>
    <n v="0"/>
    <n v="0"/>
    <n v="4"/>
    <n v="1"/>
    <m/>
    <n v="0"/>
    <n v="0"/>
    <m/>
    <n v="65"/>
    <x v="2"/>
    <n v="0"/>
    <n v="0"/>
    <n v="0"/>
    <n v="0"/>
    <n v="0"/>
    <m/>
    <n v="114"/>
    <n v="53"/>
    <n v="0"/>
    <n v="0"/>
    <n v="0"/>
    <n v="0"/>
    <n v="65"/>
    <n v="0"/>
    <m/>
    <m/>
    <m/>
    <m/>
    <m/>
    <n v="1"/>
    <n v="323"/>
    <n v="1"/>
    <n v="323"/>
    <n v="1"/>
    <n v="323"/>
    <n v="1.292"/>
    <n v="0"/>
    <n v="0"/>
    <n v="0"/>
    <n v="1"/>
    <n v="1"/>
    <n v="323"/>
    <n v="0"/>
    <n v="54"/>
    <n v="0"/>
    <n v="0"/>
    <n v="167"/>
    <n v="323"/>
    <n v="167"/>
    <n v="0.51702786377708976"/>
    <n v="0.48297213622291024"/>
    <n v="0.51702786377708976"/>
    <n v="0"/>
    <n v="0"/>
    <n v="0"/>
    <x v="1"/>
    <s v="Village"/>
    <x v="0"/>
    <s v="Rakhine"/>
    <n v="19.417640689999999"/>
    <n v="93.565246579999993"/>
    <n v="198464"/>
    <x v="0"/>
    <m/>
  </r>
  <r>
    <x v="1"/>
    <x v="3"/>
    <x v="3"/>
    <s v="UNICEF"/>
    <x v="0"/>
    <x v="3"/>
    <x v="0"/>
    <x v="51"/>
    <n v="275"/>
    <n v="1018"/>
    <d v="2019-03-16T00:00:00"/>
    <d v="2020-03-16T00:00:00"/>
    <m/>
    <m/>
    <m/>
    <m/>
    <m/>
    <m/>
    <m/>
    <m/>
    <m/>
    <m/>
    <x v="1"/>
    <m/>
    <m/>
    <m/>
    <m/>
    <m/>
    <m/>
    <m/>
    <m/>
    <m/>
    <m/>
    <m/>
    <m/>
    <n v="0"/>
    <n v="0"/>
    <m/>
    <m/>
    <m/>
    <m/>
    <m/>
    <n v="0"/>
    <n v="0"/>
    <n v="0"/>
    <n v="0"/>
    <n v="0"/>
    <n v="0"/>
    <n v="0"/>
    <n v="1"/>
    <n v="1018"/>
    <n v="4"/>
    <n v="4"/>
    <n v="0"/>
    <n v="0"/>
    <n v="0"/>
    <n v="170"/>
    <n v="170"/>
    <n v="1"/>
    <n v="0"/>
    <n v="0"/>
    <n v="0"/>
    <n v="0"/>
    <n v="1"/>
    <n v="0"/>
    <n v="0"/>
    <n v="0"/>
    <n v="0"/>
    <x v="0"/>
    <s v="Village"/>
    <x v="0"/>
    <s v="Rakhine"/>
    <n v="0"/>
    <n v="0"/>
    <n v="198475"/>
    <x v="0"/>
    <m/>
  </r>
  <r>
    <x v="1"/>
    <x v="3"/>
    <x v="3"/>
    <s v="UNICEF"/>
    <x v="0"/>
    <x v="3"/>
    <x v="0"/>
    <x v="52"/>
    <n v="76"/>
    <n v="276"/>
    <d v="2019-03-16T00:00:00"/>
    <d v="2020-03-16T00:00:00"/>
    <m/>
    <m/>
    <m/>
    <m/>
    <m/>
    <m/>
    <m/>
    <m/>
    <m/>
    <m/>
    <x v="1"/>
    <m/>
    <m/>
    <m/>
    <m/>
    <m/>
    <m/>
    <m/>
    <m/>
    <m/>
    <m/>
    <m/>
    <m/>
    <n v="0"/>
    <n v="0"/>
    <m/>
    <m/>
    <m/>
    <m/>
    <m/>
    <n v="0"/>
    <n v="0"/>
    <n v="0"/>
    <n v="0"/>
    <n v="0"/>
    <n v="0"/>
    <n v="0"/>
    <n v="1"/>
    <n v="276"/>
    <n v="1"/>
    <n v="1"/>
    <n v="0"/>
    <n v="0"/>
    <n v="0"/>
    <n v="46"/>
    <n v="46"/>
    <n v="1"/>
    <n v="0"/>
    <n v="0"/>
    <n v="0"/>
    <n v="0"/>
    <n v="1"/>
    <n v="0"/>
    <n v="0"/>
    <n v="0"/>
    <n v="0"/>
    <x v="0"/>
    <s v="Village"/>
    <x v="0"/>
    <s v="Rakhine"/>
    <n v="0"/>
    <n v="0"/>
    <n v="198476"/>
    <x v="0"/>
    <m/>
  </r>
  <r>
    <x v="1"/>
    <x v="3"/>
    <x v="3"/>
    <s v="UNICEF"/>
    <x v="0"/>
    <x v="3"/>
    <x v="0"/>
    <x v="53"/>
    <n v="251"/>
    <n v="970"/>
    <d v="2019-03-16T00:00:00"/>
    <d v="2020-03-16T00:00:00"/>
    <m/>
    <m/>
    <m/>
    <m/>
    <m/>
    <m/>
    <m/>
    <m/>
    <m/>
    <m/>
    <x v="1"/>
    <n v="5"/>
    <m/>
    <m/>
    <m/>
    <m/>
    <m/>
    <m/>
    <m/>
    <m/>
    <m/>
    <m/>
    <m/>
    <n v="0"/>
    <n v="0"/>
    <m/>
    <m/>
    <m/>
    <m/>
    <m/>
    <n v="0"/>
    <n v="0"/>
    <n v="0"/>
    <n v="0"/>
    <n v="0"/>
    <n v="0"/>
    <n v="0"/>
    <n v="1"/>
    <n v="970"/>
    <n v="4"/>
    <n v="4"/>
    <n v="0.25773195876288657"/>
    <n v="249.99999999999997"/>
    <n v="250"/>
    <n v="162"/>
    <n v="162"/>
    <n v="0.74226804123711343"/>
    <n v="0"/>
    <n v="0"/>
    <n v="0"/>
    <n v="0"/>
    <n v="1"/>
    <n v="0"/>
    <n v="0"/>
    <n v="0"/>
    <n v="0"/>
    <x v="0"/>
    <s v="Village"/>
    <x v="0"/>
    <s v="Rakhine"/>
    <n v="0"/>
    <n v="0"/>
    <n v="198508"/>
    <x v="0"/>
    <m/>
  </r>
  <r>
    <x v="1"/>
    <x v="3"/>
    <x v="3"/>
    <s v="UNICEF"/>
    <x v="0"/>
    <x v="3"/>
    <x v="0"/>
    <x v="54"/>
    <n v="152"/>
    <n v="864"/>
    <d v="2019-03-16T00:00:00"/>
    <d v="2020-03-16T00:00:00"/>
    <m/>
    <m/>
    <m/>
    <m/>
    <m/>
    <m/>
    <m/>
    <m/>
    <m/>
    <m/>
    <x v="1"/>
    <m/>
    <m/>
    <m/>
    <m/>
    <m/>
    <m/>
    <m/>
    <m/>
    <m/>
    <m/>
    <m/>
    <m/>
    <n v="0"/>
    <n v="0"/>
    <m/>
    <m/>
    <m/>
    <m/>
    <m/>
    <n v="0"/>
    <n v="0"/>
    <n v="0"/>
    <n v="0"/>
    <n v="0"/>
    <n v="0"/>
    <n v="0"/>
    <n v="1"/>
    <n v="864"/>
    <n v="3"/>
    <n v="3"/>
    <n v="0"/>
    <n v="0"/>
    <n v="0"/>
    <n v="144"/>
    <n v="144"/>
    <n v="1"/>
    <n v="0"/>
    <n v="0"/>
    <n v="0"/>
    <n v="0"/>
    <n v="1"/>
    <n v="0"/>
    <n v="0"/>
    <n v="0"/>
    <n v="0"/>
    <x v="0"/>
    <s v="Village"/>
    <x v="0"/>
    <s v="Rakhine"/>
    <n v="0"/>
    <n v="0"/>
    <n v="198667"/>
    <x v="0"/>
    <m/>
  </r>
  <r>
    <x v="1"/>
    <x v="4"/>
    <x v="4"/>
    <s v="BMZ"/>
    <x v="0"/>
    <x v="0"/>
    <x v="0"/>
    <x v="55"/>
    <n v="74"/>
    <n v="427"/>
    <m/>
    <d v="2021-08-31T00:00:00"/>
    <n v="81"/>
    <m/>
    <m/>
    <m/>
    <n v="1"/>
    <m/>
    <m/>
    <m/>
    <m/>
    <m/>
    <x v="2"/>
    <n v="1"/>
    <m/>
    <m/>
    <m/>
    <m/>
    <m/>
    <m/>
    <m/>
    <m/>
    <m/>
    <m/>
    <m/>
    <m/>
    <m/>
    <m/>
    <m/>
    <m/>
    <m/>
    <m/>
    <n v="0"/>
    <n v="0"/>
    <n v="1"/>
    <n v="427"/>
    <n v="1"/>
    <n v="427"/>
    <n v="1.708"/>
    <n v="0"/>
    <n v="0"/>
    <n v="0.29200000000000004"/>
    <n v="2"/>
    <n v="0.117096018735363"/>
    <n v="50"/>
    <n v="50"/>
    <n v="71"/>
    <n v="71"/>
    <n v="0.88290398126463698"/>
    <n v="0"/>
    <n v="0"/>
    <n v="0"/>
    <n v="0"/>
    <n v="1"/>
    <n v="0"/>
    <n v="0"/>
    <n v="0"/>
    <n v="0"/>
    <x v="1"/>
    <s v="Village"/>
    <x v="0"/>
    <s v="Rakhine"/>
    <n v="0"/>
    <n v="0"/>
    <n v="197461"/>
    <x v="0"/>
    <m/>
  </r>
  <r>
    <x v="1"/>
    <x v="4"/>
    <x v="4"/>
    <s v="BMZ"/>
    <x v="0"/>
    <x v="0"/>
    <x v="0"/>
    <x v="56"/>
    <n v="211"/>
    <n v="1006"/>
    <m/>
    <d v="2021-08-31T00:00:00"/>
    <n v="143"/>
    <m/>
    <m/>
    <m/>
    <n v="1"/>
    <m/>
    <m/>
    <m/>
    <m/>
    <m/>
    <x v="2"/>
    <n v="2"/>
    <m/>
    <m/>
    <m/>
    <m/>
    <m/>
    <m/>
    <m/>
    <m/>
    <m/>
    <m/>
    <m/>
    <m/>
    <m/>
    <m/>
    <m/>
    <m/>
    <m/>
    <m/>
    <n v="0"/>
    <n v="0"/>
    <n v="1"/>
    <n v="1006"/>
    <n v="1"/>
    <n v="1006"/>
    <n v="4.024"/>
    <n v="0"/>
    <n v="0"/>
    <n v="0"/>
    <n v="4"/>
    <n v="9.9403578528827044E-2"/>
    <n v="100"/>
    <n v="100"/>
    <n v="168"/>
    <n v="168"/>
    <n v="0.90059642147117291"/>
    <n v="0"/>
    <n v="0"/>
    <n v="0"/>
    <n v="0"/>
    <n v="1"/>
    <n v="0"/>
    <n v="0"/>
    <n v="0"/>
    <n v="0"/>
    <x v="1"/>
    <s v="Village"/>
    <x v="0"/>
    <s v="Rakhine"/>
    <n v="0"/>
    <n v="0"/>
    <n v="197441"/>
    <x v="0"/>
    <m/>
  </r>
  <r>
    <x v="1"/>
    <x v="4"/>
    <x v="4"/>
    <s v="BMZ"/>
    <x v="0"/>
    <x v="0"/>
    <x v="0"/>
    <x v="57"/>
    <n v="169"/>
    <n v="776"/>
    <m/>
    <d v="2021-08-31T00:00:00"/>
    <n v="114"/>
    <m/>
    <m/>
    <m/>
    <n v="1"/>
    <m/>
    <m/>
    <m/>
    <m/>
    <m/>
    <x v="2"/>
    <n v="2"/>
    <m/>
    <m/>
    <m/>
    <m/>
    <m/>
    <m/>
    <m/>
    <m/>
    <m/>
    <m/>
    <m/>
    <m/>
    <m/>
    <m/>
    <m/>
    <m/>
    <m/>
    <m/>
    <n v="0"/>
    <n v="0"/>
    <n v="1"/>
    <n v="776"/>
    <n v="1"/>
    <n v="776"/>
    <n v="3.1040000000000001"/>
    <n v="0"/>
    <n v="0"/>
    <n v="0"/>
    <n v="3"/>
    <n v="0.12886597938144329"/>
    <n v="99.999999999999986"/>
    <n v="100"/>
    <n v="129"/>
    <n v="129"/>
    <n v="0.87113402061855671"/>
    <n v="0"/>
    <n v="0"/>
    <n v="0"/>
    <n v="0"/>
    <n v="1"/>
    <n v="0"/>
    <n v="0"/>
    <n v="0"/>
    <n v="0"/>
    <x v="1"/>
    <s v="Village"/>
    <x v="0"/>
    <s v="Rakhine"/>
    <n v="0"/>
    <n v="0"/>
    <n v="197450"/>
    <x v="0"/>
    <m/>
  </r>
  <r>
    <x v="1"/>
    <x v="4"/>
    <x v="4"/>
    <s v="BMZ"/>
    <x v="0"/>
    <x v="0"/>
    <x v="0"/>
    <x v="58"/>
    <n v="50"/>
    <n v="265"/>
    <m/>
    <d v="2021-08-31T00:00:00"/>
    <n v="0"/>
    <m/>
    <m/>
    <m/>
    <n v="1"/>
    <m/>
    <m/>
    <m/>
    <m/>
    <m/>
    <x v="0"/>
    <m/>
    <m/>
    <m/>
    <m/>
    <m/>
    <m/>
    <m/>
    <m/>
    <m/>
    <m/>
    <m/>
    <m/>
    <m/>
    <m/>
    <m/>
    <m/>
    <m/>
    <m/>
    <m/>
    <n v="0"/>
    <n v="0"/>
    <n v="1"/>
    <n v="265"/>
    <n v="1"/>
    <n v="265"/>
    <n v="1.06"/>
    <n v="0"/>
    <n v="0"/>
    <n v="0"/>
    <n v="1"/>
    <n v="0"/>
    <n v="0"/>
    <n v="0"/>
    <n v="44"/>
    <n v="44"/>
    <n v="1"/>
    <n v="0"/>
    <n v="0"/>
    <n v="0"/>
    <n v="0"/>
    <n v="1"/>
    <n v="0"/>
    <n v="0"/>
    <n v="0"/>
    <n v="0"/>
    <x v="0"/>
    <s v="Village"/>
    <x v="0"/>
    <s v="Rakhine"/>
    <n v="0"/>
    <n v="0"/>
    <n v="197463"/>
    <x v="0"/>
    <m/>
  </r>
  <r>
    <x v="1"/>
    <x v="4"/>
    <x v="4"/>
    <s v="BMZ"/>
    <x v="0"/>
    <x v="0"/>
    <x v="0"/>
    <x v="59"/>
    <n v="168"/>
    <n v="1614"/>
    <m/>
    <d v="2021-08-31T00:00:00"/>
    <n v="102"/>
    <m/>
    <m/>
    <m/>
    <n v="0"/>
    <m/>
    <m/>
    <m/>
    <m/>
    <m/>
    <x v="2"/>
    <n v="1"/>
    <m/>
    <m/>
    <m/>
    <m/>
    <m/>
    <m/>
    <m/>
    <m/>
    <m/>
    <m/>
    <m/>
    <m/>
    <m/>
    <m/>
    <m/>
    <m/>
    <m/>
    <m/>
    <n v="0"/>
    <n v="0"/>
    <n v="0"/>
    <n v="0"/>
    <n v="0"/>
    <n v="0"/>
    <n v="0"/>
    <n v="1"/>
    <n v="1614"/>
    <n v="6"/>
    <n v="6"/>
    <n v="3.0978934324659233E-2"/>
    <n v="50"/>
    <n v="50"/>
    <n v="269"/>
    <n v="269"/>
    <n v="0.96902106567534074"/>
    <n v="0"/>
    <n v="0"/>
    <n v="0"/>
    <n v="0"/>
    <n v="1"/>
    <n v="0"/>
    <n v="0"/>
    <n v="0"/>
    <n v="0"/>
    <x v="1"/>
    <s v="Village"/>
    <x v="0"/>
    <s v="Rakhine"/>
    <n v="0"/>
    <n v="0"/>
    <n v="197404"/>
    <x v="0"/>
    <m/>
  </r>
  <r>
    <x v="1"/>
    <x v="4"/>
    <x v="4"/>
    <s v="BMZ"/>
    <x v="0"/>
    <x v="0"/>
    <x v="0"/>
    <x v="60"/>
    <n v="370"/>
    <n v="1711"/>
    <m/>
    <d v="2021-08-31T00:00:00"/>
    <n v="400"/>
    <m/>
    <m/>
    <m/>
    <n v="0"/>
    <m/>
    <m/>
    <m/>
    <m/>
    <m/>
    <x v="2"/>
    <n v="2"/>
    <m/>
    <m/>
    <m/>
    <m/>
    <m/>
    <m/>
    <m/>
    <m/>
    <m/>
    <m/>
    <m/>
    <m/>
    <m/>
    <m/>
    <m/>
    <m/>
    <m/>
    <m/>
    <n v="0"/>
    <n v="0"/>
    <n v="0"/>
    <n v="0"/>
    <n v="0"/>
    <n v="0"/>
    <n v="0"/>
    <n v="1"/>
    <n v="1711"/>
    <n v="7"/>
    <n v="7"/>
    <n v="5.8445353594389245E-2"/>
    <n v="100"/>
    <n v="100"/>
    <n v="285"/>
    <n v="285"/>
    <n v="0.94155464640561071"/>
    <n v="0"/>
    <n v="0"/>
    <n v="0"/>
    <n v="0"/>
    <n v="1"/>
    <n v="0"/>
    <n v="0"/>
    <n v="0"/>
    <n v="0"/>
    <x v="1"/>
    <s v="Village"/>
    <x v="0"/>
    <s v="Rakhine"/>
    <n v="0"/>
    <n v="0"/>
    <n v="197464"/>
    <x v="0"/>
    <m/>
  </r>
  <r>
    <x v="1"/>
    <x v="4"/>
    <x v="4"/>
    <s v="BMZ"/>
    <x v="0"/>
    <x v="0"/>
    <x v="0"/>
    <x v="61"/>
    <n v="436"/>
    <n v="2287"/>
    <m/>
    <d v="2021-08-31T00:00:00"/>
    <n v="495"/>
    <m/>
    <m/>
    <m/>
    <n v="1"/>
    <m/>
    <m/>
    <m/>
    <m/>
    <m/>
    <x v="2"/>
    <n v="4"/>
    <m/>
    <m/>
    <m/>
    <m/>
    <m/>
    <m/>
    <m/>
    <m/>
    <m/>
    <m/>
    <m/>
    <m/>
    <m/>
    <m/>
    <m/>
    <m/>
    <m/>
    <m/>
    <n v="0"/>
    <n v="0"/>
    <n v="1"/>
    <n v="2287"/>
    <n v="1"/>
    <n v="2287"/>
    <n v="9.1479999999999997"/>
    <n v="0"/>
    <n v="0"/>
    <n v="0"/>
    <n v="9"/>
    <n v="8.7450808919982512E-2"/>
    <n v="200"/>
    <n v="200"/>
    <n v="381"/>
    <n v="381"/>
    <n v="0.91254919108001753"/>
    <n v="0"/>
    <n v="0"/>
    <n v="0"/>
    <n v="0"/>
    <n v="1"/>
    <n v="0"/>
    <n v="0"/>
    <n v="0"/>
    <n v="0"/>
    <x v="1"/>
    <s v="Village"/>
    <x v="0"/>
    <s v="Rakhine"/>
    <n v="0"/>
    <n v="0"/>
    <n v="197460"/>
    <x v="0"/>
    <m/>
  </r>
  <r>
    <x v="1"/>
    <x v="4"/>
    <x v="4"/>
    <s v="BMZ"/>
    <x v="0"/>
    <x v="0"/>
    <x v="0"/>
    <x v="62"/>
    <n v="215"/>
    <n v="959"/>
    <m/>
    <d v="2021-08-31T00:00:00"/>
    <n v="123"/>
    <m/>
    <m/>
    <m/>
    <n v="1"/>
    <m/>
    <m/>
    <m/>
    <m/>
    <m/>
    <x v="2"/>
    <n v="1"/>
    <m/>
    <m/>
    <m/>
    <m/>
    <m/>
    <m/>
    <m/>
    <m/>
    <m/>
    <m/>
    <m/>
    <m/>
    <m/>
    <m/>
    <m/>
    <m/>
    <m/>
    <m/>
    <n v="0"/>
    <n v="0"/>
    <n v="1"/>
    <n v="959"/>
    <n v="1"/>
    <n v="959"/>
    <n v="3.8359999999999999"/>
    <n v="0"/>
    <n v="0"/>
    <n v="0.16400000000000015"/>
    <n v="4"/>
    <n v="5.213764337851929E-2"/>
    <n v="50"/>
    <n v="50"/>
    <n v="160"/>
    <n v="160"/>
    <n v="0.94786235662148066"/>
    <n v="0"/>
    <n v="0"/>
    <n v="0"/>
    <n v="0"/>
    <n v="1"/>
    <n v="0"/>
    <n v="0"/>
    <n v="0"/>
    <n v="0"/>
    <x v="1"/>
    <s v="Village"/>
    <x v="0"/>
    <s v="Rakhine"/>
    <n v="0"/>
    <n v="0"/>
    <n v="197449"/>
    <x v="0"/>
    <m/>
  </r>
  <r>
    <x v="1"/>
    <x v="4"/>
    <x v="4"/>
    <s v="BMZ"/>
    <x v="0"/>
    <x v="0"/>
    <x v="0"/>
    <x v="63"/>
    <n v="19"/>
    <n v="92"/>
    <m/>
    <d v="2021-08-31T00:00:00"/>
    <n v="0"/>
    <m/>
    <m/>
    <m/>
    <n v="0"/>
    <m/>
    <m/>
    <m/>
    <m/>
    <m/>
    <x v="0"/>
    <m/>
    <m/>
    <m/>
    <m/>
    <m/>
    <m/>
    <m/>
    <m/>
    <m/>
    <m/>
    <m/>
    <m/>
    <m/>
    <m/>
    <m/>
    <m/>
    <m/>
    <m/>
    <m/>
    <n v="0"/>
    <n v="0"/>
    <n v="0"/>
    <n v="0"/>
    <n v="0"/>
    <n v="0"/>
    <n v="0"/>
    <n v="1"/>
    <n v="92"/>
    <n v="1"/>
    <n v="1"/>
    <n v="0"/>
    <n v="0"/>
    <n v="0"/>
    <n v="15"/>
    <n v="15"/>
    <n v="1"/>
    <n v="0"/>
    <n v="0"/>
    <n v="0"/>
    <n v="0"/>
    <n v="1"/>
    <n v="0"/>
    <n v="0"/>
    <n v="0"/>
    <n v="0"/>
    <x v="0"/>
    <s v="Village"/>
    <x v="0"/>
    <s v="Rakhine"/>
    <n v="0"/>
    <n v="0"/>
    <n v="197462"/>
    <x v="0"/>
    <m/>
  </r>
  <r>
    <x v="1"/>
    <x v="4"/>
    <x v="4"/>
    <s v="BMZ"/>
    <x v="0"/>
    <x v="0"/>
    <x v="0"/>
    <x v="64"/>
    <n v="147"/>
    <n v="601"/>
    <m/>
    <d v="2021-08-31T00:00:00"/>
    <n v="112"/>
    <m/>
    <m/>
    <m/>
    <n v="1"/>
    <m/>
    <m/>
    <m/>
    <m/>
    <n v="147"/>
    <x v="2"/>
    <n v="1"/>
    <m/>
    <m/>
    <m/>
    <m/>
    <m/>
    <m/>
    <m/>
    <m/>
    <m/>
    <m/>
    <m/>
    <m/>
    <m/>
    <m/>
    <m/>
    <m/>
    <m/>
    <m/>
    <n v="0"/>
    <n v="0"/>
    <n v="1"/>
    <n v="601"/>
    <n v="1"/>
    <n v="601"/>
    <n v="2.4039999999999999"/>
    <n v="0"/>
    <n v="0"/>
    <n v="0"/>
    <n v="2"/>
    <n v="1"/>
    <n v="601"/>
    <n v="50"/>
    <n v="100"/>
    <n v="0"/>
    <n v="0"/>
    <n v="0"/>
    <n v="0"/>
    <n v="0"/>
    <n v="0"/>
    <n v="1"/>
    <n v="0"/>
    <n v="0"/>
    <n v="0"/>
    <n v="0"/>
    <x v="1"/>
    <s v="Village"/>
    <x v="0"/>
    <s v="KhaMi"/>
    <n v="0"/>
    <n v="0"/>
    <n v="197442"/>
    <x v="0"/>
    <m/>
  </r>
  <r>
    <x v="1"/>
    <x v="4"/>
    <x v="4"/>
    <s v="BMZ"/>
    <x v="0"/>
    <x v="0"/>
    <x v="0"/>
    <x v="65"/>
    <n v="284"/>
    <n v="1292"/>
    <m/>
    <d v="2021-08-31T00:00:00"/>
    <n v="425"/>
    <m/>
    <m/>
    <m/>
    <n v="2"/>
    <m/>
    <m/>
    <m/>
    <m/>
    <m/>
    <x v="2"/>
    <n v="10"/>
    <m/>
    <m/>
    <m/>
    <m/>
    <m/>
    <m/>
    <m/>
    <m/>
    <m/>
    <m/>
    <m/>
    <m/>
    <m/>
    <m/>
    <m/>
    <m/>
    <m/>
    <m/>
    <n v="0"/>
    <n v="0"/>
    <n v="1"/>
    <n v="1292"/>
    <n v="1"/>
    <n v="1292"/>
    <n v="5.1680000000000001"/>
    <n v="0"/>
    <n v="0"/>
    <n v="0"/>
    <n v="5"/>
    <n v="0.38699690402476783"/>
    <n v="500.00000000000006"/>
    <n v="500"/>
    <n v="215"/>
    <n v="215"/>
    <n v="0.61300309597523217"/>
    <n v="0"/>
    <n v="0"/>
    <n v="0"/>
    <n v="0"/>
    <n v="1"/>
    <n v="0"/>
    <n v="0"/>
    <n v="0"/>
    <n v="0"/>
    <x v="1"/>
    <s v="Village"/>
    <x v="0"/>
    <s v="Rakhine"/>
    <n v="0"/>
    <n v="0"/>
    <n v="197405"/>
    <x v="0"/>
    <m/>
  </r>
  <r>
    <x v="1"/>
    <x v="4"/>
    <x v="4"/>
    <s v="BMZ"/>
    <x v="0"/>
    <x v="0"/>
    <x v="0"/>
    <x v="66"/>
    <n v="173"/>
    <n v="354"/>
    <m/>
    <d v="2021-08-31T00:00:00"/>
    <n v="132"/>
    <m/>
    <m/>
    <m/>
    <n v="1"/>
    <m/>
    <m/>
    <m/>
    <m/>
    <m/>
    <x v="2"/>
    <n v="0"/>
    <m/>
    <m/>
    <m/>
    <m/>
    <m/>
    <m/>
    <m/>
    <m/>
    <m/>
    <m/>
    <m/>
    <m/>
    <m/>
    <m/>
    <m/>
    <m/>
    <m/>
    <m/>
    <n v="0"/>
    <n v="0"/>
    <n v="1"/>
    <n v="354"/>
    <n v="1"/>
    <n v="354"/>
    <n v="1.4159999999999999"/>
    <n v="0"/>
    <n v="0"/>
    <n v="0"/>
    <n v="1"/>
    <n v="0"/>
    <n v="0"/>
    <n v="0"/>
    <n v="59"/>
    <n v="59"/>
    <n v="1"/>
    <n v="0"/>
    <n v="0"/>
    <n v="0"/>
    <n v="0"/>
    <n v="1"/>
    <n v="0"/>
    <n v="0"/>
    <n v="0"/>
    <n v="0"/>
    <x v="1"/>
    <s v="Village"/>
    <x v="0"/>
    <s v="Rakhine"/>
    <n v="0"/>
    <n v="0"/>
    <n v="197403"/>
    <x v="0"/>
    <m/>
  </r>
  <r>
    <x v="1"/>
    <x v="4"/>
    <x v="4"/>
    <s v="BMZ"/>
    <x v="0"/>
    <x v="0"/>
    <x v="0"/>
    <x v="67"/>
    <n v="66"/>
    <n v="1018"/>
    <m/>
    <d v="2021-08-31T00:00:00"/>
    <n v="34"/>
    <m/>
    <m/>
    <m/>
    <n v="2"/>
    <m/>
    <m/>
    <m/>
    <m/>
    <m/>
    <x v="2"/>
    <n v="3"/>
    <m/>
    <m/>
    <m/>
    <m/>
    <m/>
    <m/>
    <m/>
    <m/>
    <m/>
    <m/>
    <m/>
    <m/>
    <m/>
    <m/>
    <m/>
    <m/>
    <m/>
    <m/>
    <n v="0"/>
    <n v="0"/>
    <n v="1"/>
    <n v="1018"/>
    <n v="1"/>
    <n v="1018"/>
    <n v="4.0720000000000001"/>
    <n v="0"/>
    <n v="0"/>
    <n v="0"/>
    <n v="4"/>
    <n v="0.14734774066797643"/>
    <n v="150"/>
    <n v="150"/>
    <n v="170"/>
    <n v="170"/>
    <n v="0.8526522593320236"/>
    <n v="0"/>
    <n v="0"/>
    <n v="0"/>
    <n v="0"/>
    <n v="1"/>
    <n v="0"/>
    <n v="0"/>
    <n v="0"/>
    <n v="0"/>
    <x v="1"/>
    <s v="Village"/>
    <x v="0"/>
    <s v="Rakhine"/>
    <n v="20.260679244995099"/>
    <n v="93.051597595214801"/>
    <n v="197401"/>
    <x v="0"/>
    <m/>
  </r>
  <r>
    <x v="1"/>
    <x v="4"/>
    <x v="4"/>
    <s v="BMZ"/>
    <x v="0"/>
    <x v="0"/>
    <x v="0"/>
    <x v="68"/>
    <n v="207"/>
    <n v="957"/>
    <m/>
    <d v="2021-08-31T00:00:00"/>
    <n v="153"/>
    <m/>
    <m/>
    <m/>
    <n v="1"/>
    <m/>
    <m/>
    <m/>
    <m/>
    <m/>
    <x v="2"/>
    <n v="2"/>
    <m/>
    <m/>
    <m/>
    <m/>
    <m/>
    <m/>
    <m/>
    <m/>
    <m/>
    <m/>
    <m/>
    <m/>
    <m/>
    <m/>
    <m/>
    <m/>
    <m/>
    <m/>
    <n v="0"/>
    <n v="0"/>
    <n v="1"/>
    <n v="957"/>
    <n v="1"/>
    <n v="957"/>
    <n v="3.8279999999999998"/>
    <n v="0"/>
    <n v="0"/>
    <n v="0.17200000000000015"/>
    <n v="4"/>
    <n v="0.1044932079414838"/>
    <n v="100"/>
    <n v="100"/>
    <n v="160"/>
    <n v="160"/>
    <n v="0.89550679205851624"/>
    <n v="0"/>
    <n v="0"/>
    <n v="0"/>
    <n v="0"/>
    <n v="1"/>
    <n v="0"/>
    <n v="0"/>
    <n v="0"/>
    <n v="0"/>
    <x v="1"/>
    <s v="Village"/>
    <x v="0"/>
    <s v="Rakhine"/>
    <n v="0"/>
    <n v="0"/>
    <n v="197451"/>
    <x v="0"/>
    <m/>
  </r>
  <r>
    <x v="1"/>
    <x v="4"/>
    <x v="4"/>
    <s v="BMZ"/>
    <x v="0"/>
    <x v="0"/>
    <x v="0"/>
    <x v="69"/>
    <n v="279"/>
    <n v="1246"/>
    <m/>
    <d v="2021-08-31T00:00:00"/>
    <n v="217"/>
    <m/>
    <m/>
    <m/>
    <n v="1"/>
    <m/>
    <m/>
    <m/>
    <m/>
    <m/>
    <x v="2"/>
    <n v="1"/>
    <m/>
    <m/>
    <m/>
    <m/>
    <m/>
    <m/>
    <m/>
    <m/>
    <m/>
    <m/>
    <m/>
    <m/>
    <m/>
    <m/>
    <m/>
    <m/>
    <m/>
    <m/>
    <n v="0"/>
    <n v="0"/>
    <n v="1"/>
    <n v="1246"/>
    <n v="1"/>
    <n v="1246"/>
    <n v="4.984"/>
    <n v="0"/>
    <n v="0"/>
    <n v="1.6000000000000014E-2"/>
    <n v="5"/>
    <n v="4.0128410914927769E-2"/>
    <n v="50"/>
    <n v="50"/>
    <n v="208"/>
    <n v="208"/>
    <n v="0.9598715890850722"/>
    <n v="0"/>
    <n v="0"/>
    <n v="0"/>
    <n v="0"/>
    <n v="1"/>
    <n v="0"/>
    <n v="0"/>
    <n v="0"/>
    <n v="0"/>
    <x v="1"/>
    <s v="Village"/>
    <x v="0"/>
    <s v="Rakhine"/>
    <n v="0"/>
    <n v="0"/>
    <n v="197447"/>
    <x v="0"/>
    <m/>
  </r>
  <r>
    <x v="1"/>
    <x v="5"/>
    <x v="5"/>
    <s v="BMZ"/>
    <x v="0"/>
    <x v="4"/>
    <x v="0"/>
    <x v="70"/>
    <n v="192"/>
    <n v="1083"/>
    <d v="2017-01-01T00:00:00"/>
    <d v="2021-12-21T00:00:00"/>
    <m/>
    <m/>
    <m/>
    <m/>
    <m/>
    <m/>
    <m/>
    <m/>
    <m/>
    <m/>
    <x v="0"/>
    <m/>
    <m/>
    <m/>
    <m/>
    <m/>
    <m/>
    <m/>
    <m/>
    <m/>
    <m/>
    <m/>
    <m/>
    <m/>
    <m/>
    <m/>
    <m/>
    <m/>
    <m/>
    <m/>
    <n v="0"/>
    <n v="0"/>
    <n v="0"/>
    <n v="0"/>
    <n v="0"/>
    <n v="0"/>
    <n v="0"/>
    <n v="1"/>
    <n v="1083"/>
    <n v="4"/>
    <n v="4"/>
    <n v="0"/>
    <n v="0"/>
    <n v="0"/>
    <n v="181"/>
    <n v="181"/>
    <n v="1"/>
    <n v="0"/>
    <n v="0"/>
    <n v="0"/>
    <n v="0"/>
    <n v="1"/>
    <n v="0"/>
    <n v="0"/>
    <n v="0"/>
    <n v="0"/>
    <x v="0"/>
    <s v="Village"/>
    <x v="0"/>
    <n v="0"/>
    <n v="0"/>
    <n v="0"/>
    <n v="196132"/>
    <x v="0"/>
    <m/>
  </r>
  <r>
    <x v="1"/>
    <x v="5"/>
    <x v="5"/>
    <s v="BMZ"/>
    <x v="0"/>
    <x v="4"/>
    <x v="0"/>
    <x v="71"/>
    <n v="65"/>
    <n v="373"/>
    <d v="2017-01-01T00:00:00"/>
    <d v="2021-12-21T00:00:00"/>
    <m/>
    <m/>
    <m/>
    <m/>
    <m/>
    <m/>
    <m/>
    <m/>
    <m/>
    <m/>
    <x v="0"/>
    <m/>
    <m/>
    <m/>
    <m/>
    <m/>
    <m/>
    <m/>
    <m/>
    <m/>
    <m/>
    <m/>
    <m/>
    <m/>
    <m/>
    <m/>
    <m/>
    <m/>
    <m/>
    <m/>
    <n v="0"/>
    <n v="0"/>
    <n v="0"/>
    <n v="0"/>
    <n v="0"/>
    <n v="0"/>
    <n v="0"/>
    <n v="1"/>
    <n v="373"/>
    <n v="1"/>
    <n v="1"/>
    <n v="0"/>
    <n v="0"/>
    <n v="0"/>
    <n v="62"/>
    <n v="62"/>
    <n v="1"/>
    <n v="0"/>
    <n v="0"/>
    <n v="0"/>
    <n v="0"/>
    <n v="1"/>
    <n v="0"/>
    <n v="0"/>
    <n v="0"/>
    <n v="0"/>
    <x v="0"/>
    <s v="Village"/>
    <x v="0"/>
    <n v="0"/>
    <n v="0"/>
    <n v="0"/>
    <n v="196135"/>
    <x v="0"/>
    <m/>
  </r>
  <r>
    <x v="1"/>
    <x v="5"/>
    <x v="5"/>
    <s v="BMZ"/>
    <x v="0"/>
    <x v="4"/>
    <x v="0"/>
    <x v="72"/>
    <n v="86"/>
    <n v="481"/>
    <d v="2017-01-01T00:00:00"/>
    <d v="2021-12-21T00:00:00"/>
    <m/>
    <m/>
    <m/>
    <m/>
    <m/>
    <m/>
    <m/>
    <m/>
    <m/>
    <m/>
    <x v="0"/>
    <m/>
    <m/>
    <m/>
    <m/>
    <m/>
    <m/>
    <m/>
    <m/>
    <m/>
    <m/>
    <m/>
    <m/>
    <m/>
    <m/>
    <m/>
    <m/>
    <m/>
    <m/>
    <m/>
    <n v="0"/>
    <n v="0"/>
    <n v="0"/>
    <n v="0"/>
    <n v="0"/>
    <n v="0"/>
    <n v="0"/>
    <n v="1"/>
    <n v="481"/>
    <n v="2"/>
    <n v="2"/>
    <n v="0"/>
    <n v="0"/>
    <n v="0"/>
    <n v="80"/>
    <n v="80"/>
    <n v="1"/>
    <n v="0"/>
    <n v="0"/>
    <n v="0"/>
    <n v="0"/>
    <n v="1"/>
    <n v="0"/>
    <n v="0"/>
    <n v="0"/>
    <n v="0"/>
    <x v="0"/>
    <s v="Village"/>
    <x v="0"/>
    <n v="0"/>
    <n v="20.187860488891602"/>
    <n v="92.903419494628906"/>
    <n v="196134"/>
    <x v="0"/>
    <m/>
  </r>
  <r>
    <x v="1"/>
    <x v="5"/>
    <x v="5"/>
    <s v="BMZ"/>
    <x v="0"/>
    <x v="4"/>
    <x v="0"/>
    <x v="73"/>
    <n v="88"/>
    <n v="454"/>
    <d v="2017-01-01T00:00:00"/>
    <d v="2021-12-21T00:00:00"/>
    <m/>
    <m/>
    <m/>
    <m/>
    <m/>
    <m/>
    <m/>
    <m/>
    <m/>
    <m/>
    <x v="0"/>
    <m/>
    <m/>
    <m/>
    <m/>
    <m/>
    <m/>
    <m/>
    <m/>
    <m/>
    <m/>
    <m/>
    <m/>
    <m/>
    <m/>
    <m/>
    <m/>
    <m/>
    <m/>
    <m/>
    <n v="0"/>
    <n v="0"/>
    <n v="0"/>
    <n v="0"/>
    <n v="0"/>
    <n v="0"/>
    <n v="0"/>
    <n v="1"/>
    <n v="454"/>
    <n v="2"/>
    <n v="2"/>
    <n v="0"/>
    <n v="0"/>
    <n v="0"/>
    <n v="76"/>
    <n v="76"/>
    <n v="1"/>
    <n v="0"/>
    <n v="0"/>
    <n v="0"/>
    <n v="0"/>
    <n v="1"/>
    <n v="0"/>
    <n v="0"/>
    <n v="0"/>
    <n v="0"/>
    <x v="0"/>
    <s v="Village"/>
    <x v="0"/>
    <n v="0"/>
    <n v="20.1899604797363"/>
    <n v="92.895767211914105"/>
    <n v="196136"/>
    <x v="0"/>
    <m/>
  </r>
  <r>
    <x v="1"/>
    <x v="5"/>
    <x v="5"/>
    <s v="EU"/>
    <x v="0"/>
    <x v="4"/>
    <x v="0"/>
    <x v="74"/>
    <n v="218"/>
    <n v="978"/>
    <d v="2017-01-01T00:00:00"/>
    <d v="2021-12-21T00:00:00"/>
    <m/>
    <m/>
    <m/>
    <m/>
    <m/>
    <m/>
    <m/>
    <m/>
    <m/>
    <m/>
    <x v="0"/>
    <m/>
    <m/>
    <m/>
    <m/>
    <m/>
    <m/>
    <m/>
    <m/>
    <m/>
    <m/>
    <m/>
    <m/>
    <m/>
    <m/>
    <m/>
    <m/>
    <m/>
    <m/>
    <m/>
    <n v="0"/>
    <n v="0"/>
    <n v="0"/>
    <n v="0"/>
    <n v="0"/>
    <n v="0"/>
    <n v="0"/>
    <n v="1"/>
    <n v="978"/>
    <n v="4"/>
    <n v="4"/>
    <n v="0"/>
    <n v="0"/>
    <n v="0"/>
    <n v="163"/>
    <n v="163"/>
    <n v="1"/>
    <n v="0"/>
    <n v="0"/>
    <n v="0"/>
    <n v="0"/>
    <n v="1"/>
    <n v="0"/>
    <n v="0"/>
    <n v="0"/>
    <n v="0"/>
    <x v="0"/>
    <s v="Village"/>
    <x v="0"/>
    <n v="0"/>
    <n v="20.2630290985107"/>
    <n v="92.858856201171903"/>
    <n v="196166"/>
    <x v="0"/>
    <m/>
  </r>
  <r>
    <x v="1"/>
    <x v="5"/>
    <x v="5"/>
    <s v="EU"/>
    <x v="0"/>
    <x v="4"/>
    <x v="0"/>
    <x v="75"/>
    <n v="147"/>
    <n v="741"/>
    <d v="2017-01-01T00:00:00"/>
    <d v="2021-12-21T00:00:00"/>
    <m/>
    <m/>
    <m/>
    <m/>
    <m/>
    <m/>
    <m/>
    <m/>
    <m/>
    <m/>
    <x v="0"/>
    <m/>
    <m/>
    <m/>
    <m/>
    <m/>
    <m/>
    <m/>
    <m/>
    <m/>
    <m/>
    <m/>
    <m/>
    <m/>
    <m/>
    <m/>
    <m/>
    <m/>
    <m/>
    <m/>
    <n v="0"/>
    <n v="0"/>
    <n v="0"/>
    <n v="0"/>
    <n v="0"/>
    <n v="0"/>
    <n v="0"/>
    <n v="1"/>
    <n v="741"/>
    <n v="3"/>
    <n v="3"/>
    <n v="0"/>
    <n v="0"/>
    <n v="0"/>
    <n v="124"/>
    <n v="124"/>
    <n v="1"/>
    <n v="0"/>
    <n v="0"/>
    <n v="0"/>
    <n v="0"/>
    <n v="1"/>
    <n v="0"/>
    <n v="0"/>
    <n v="0"/>
    <n v="0"/>
    <x v="0"/>
    <s v="Village"/>
    <x v="0"/>
    <n v="0"/>
    <n v="20.248519897460898"/>
    <n v="92.8621826171875"/>
    <n v="196170"/>
    <x v="0"/>
    <m/>
  </r>
  <r>
    <x v="1"/>
    <x v="5"/>
    <x v="5"/>
    <s v="EU"/>
    <x v="0"/>
    <x v="4"/>
    <x v="0"/>
    <x v="76"/>
    <n v="235"/>
    <n v="1117"/>
    <d v="2017-01-01T00:00:00"/>
    <d v="2021-12-21T00:00:00"/>
    <m/>
    <m/>
    <m/>
    <m/>
    <m/>
    <m/>
    <m/>
    <m/>
    <m/>
    <m/>
    <x v="0"/>
    <m/>
    <m/>
    <m/>
    <m/>
    <m/>
    <m/>
    <m/>
    <m/>
    <m/>
    <m/>
    <m/>
    <m/>
    <m/>
    <m/>
    <m/>
    <m/>
    <m/>
    <m/>
    <m/>
    <n v="0"/>
    <n v="0"/>
    <n v="0"/>
    <n v="0"/>
    <n v="0"/>
    <n v="0"/>
    <n v="0"/>
    <n v="1"/>
    <n v="1117"/>
    <n v="4"/>
    <n v="4"/>
    <n v="0"/>
    <n v="0"/>
    <n v="0"/>
    <n v="186"/>
    <n v="186"/>
    <n v="1"/>
    <n v="0"/>
    <n v="0"/>
    <n v="0"/>
    <n v="0"/>
    <n v="1"/>
    <n v="0"/>
    <n v="0"/>
    <n v="0"/>
    <n v="0"/>
    <x v="0"/>
    <s v="Village"/>
    <x v="0"/>
    <n v="0"/>
    <n v="20.2375602722168"/>
    <n v="92.861152648925795"/>
    <n v="196169"/>
    <x v="0"/>
    <m/>
  </r>
  <r>
    <x v="1"/>
    <x v="5"/>
    <x v="5"/>
    <s v="EU"/>
    <x v="0"/>
    <x v="4"/>
    <x v="0"/>
    <x v="77"/>
    <n v="156"/>
    <n v="658"/>
    <d v="2017-01-01T00:00:00"/>
    <d v="2021-12-21T00:00:00"/>
    <m/>
    <m/>
    <m/>
    <m/>
    <m/>
    <m/>
    <m/>
    <m/>
    <m/>
    <m/>
    <x v="0"/>
    <m/>
    <m/>
    <m/>
    <m/>
    <m/>
    <m/>
    <m/>
    <m/>
    <m/>
    <m/>
    <m/>
    <m/>
    <m/>
    <m/>
    <m/>
    <m/>
    <m/>
    <m/>
    <m/>
    <n v="0"/>
    <n v="0"/>
    <n v="0"/>
    <n v="0"/>
    <n v="0"/>
    <n v="0"/>
    <n v="0"/>
    <n v="1"/>
    <n v="658"/>
    <n v="3"/>
    <n v="3"/>
    <n v="0"/>
    <n v="0"/>
    <n v="0"/>
    <n v="110"/>
    <n v="110"/>
    <n v="1"/>
    <n v="0"/>
    <n v="0"/>
    <n v="0"/>
    <n v="0"/>
    <n v="1"/>
    <n v="0"/>
    <n v="0"/>
    <n v="0"/>
    <n v="0"/>
    <x v="0"/>
    <s v="Village"/>
    <x v="0"/>
    <s v="Rakhine"/>
    <n v="20.22929001"/>
    <n v="92.864669800000001"/>
    <n v="196167"/>
    <x v="0"/>
    <m/>
  </r>
  <r>
    <x v="1"/>
    <x v="5"/>
    <x v="5"/>
    <s v="EU"/>
    <x v="0"/>
    <x v="4"/>
    <x v="0"/>
    <x v="78"/>
    <n v="113"/>
    <n v="656"/>
    <d v="2017-01-01T00:00:00"/>
    <d v="2021-12-21T00:00:00"/>
    <m/>
    <m/>
    <m/>
    <m/>
    <m/>
    <m/>
    <m/>
    <m/>
    <m/>
    <m/>
    <x v="0"/>
    <m/>
    <m/>
    <m/>
    <m/>
    <m/>
    <m/>
    <m/>
    <m/>
    <m/>
    <m/>
    <m/>
    <m/>
    <m/>
    <m/>
    <m/>
    <m/>
    <m/>
    <m/>
    <m/>
    <n v="0"/>
    <n v="0"/>
    <n v="0"/>
    <n v="0"/>
    <n v="0"/>
    <n v="0"/>
    <n v="0"/>
    <n v="1"/>
    <n v="656"/>
    <n v="3"/>
    <n v="3"/>
    <n v="0"/>
    <n v="0"/>
    <n v="0"/>
    <n v="109"/>
    <n v="109"/>
    <n v="1"/>
    <n v="0"/>
    <n v="0"/>
    <n v="0"/>
    <n v="0"/>
    <n v="1"/>
    <n v="0"/>
    <n v="0"/>
    <n v="0"/>
    <n v="0"/>
    <x v="0"/>
    <s v="Village"/>
    <x v="0"/>
    <s v="Rakhine"/>
    <n v="20.2315197"/>
    <n v="92.876129149999997"/>
    <n v="196180"/>
    <x v="0"/>
    <m/>
  </r>
  <r>
    <x v="1"/>
    <x v="5"/>
    <x v="5"/>
    <s v="EU"/>
    <x v="0"/>
    <x v="4"/>
    <x v="0"/>
    <x v="80"/>
    <n v="172"/>
    <n v="1435"/>
    <d v="2017-01-01T00:00:00"/>
    <d v="2021-12-21T00:00:00"/>
    <m/>
    <m/>
    <m/>
    <m/>
    <m/>
    <m/>
    <m/>
    <m/>
    <m/>
    <m/>
    <x v="0"/>
    <m/>
    <m/>
    <m/>
    <m/>
    <m/>
    <m/>
    <m/>
    <m/>
    <m/>
    <m/>
    <m/>
    <m/>
    <m/>
    <m/>
    <m/>
    <m/>
    <m/>
    <m/>
    <m/>
    <n v="0"/>
    <n v="0"/>
    <n v="0"/>
    <n v="0"/>
    <n v="0"/>
    <n v="0"/>
    <n v="0"/>
    <n v="1"/>
    <n v="1435"/>
    <n v="6"/>
    <n v="6"/>
    <n v="0"/>
    <n v="0"/>
    <n v="0"/>
    <n v="239"/>
    <n v="239"/>
    <n v="1"/>
    <n v="0"/>
    <n v="0"/>
    <n v="0"/>
    <n v="0"/>
    <n v="1"/>
    <n v="0"/>
    <n v="0"/>
    <n v="0"/>
    <n v="0"/>
    <x v="0"/>
    <s v="Village"/>
    <x v="0"/>
    <s v="Muslim"/>
    <n v="0"/>
    <n v="0"/>
    <n v="0"/>
    <x v="0"/>
    <m/>
  </r>
  <r>
    <x v="1"/>
    <x v="5"/>
    <x v="5"/>
    <s v="EU"/>
    <x v="0"/>
    <x v="4"/>
    <x v="0"/>
    <x v="81"/>
    <n v="73"/>
    <n v="320"/>
    <d v="2017-01-01T00:00:00"/>
    <d v="2021-12-21T00:00:00"/>
    <m/>
    <m/>
    <m/>
    <m/>
    <m/>
    <m/>
    <m/>
    <m/>
    <m/>
    <m/>
    <x v="0"/>
    <m/>
    <m/>
    <m/>
    <m/>
    <m/>
    <m/>
    <m/>
    <m/>
    <m/>
    <m/>
    <m/>
    <m/>
    <m/>
    <m/>
    <m/>
    <m/>
    <m/>
    <m/>
    <m/>
    <n v="0"/>
    <n v="0"/>
    <n v="0"/>
    <n v="0"/>
    <n v="0"/>
    <n v="0"/>
    <n v="0"/>
    <n v="1"/>
    <n v="320"/>
    <n v="1"/>
    <n v="1"/>
    <n v="0"/>
    <n v="0"/>
    <n v="0"/>
    <n v="53"/>
    <n v="53"/>
    <n v="1"/>
    <n v="0"/>
    <n v="0"/>
    <n v="0"/>
    <n v="0"/>
    <n v="1"/>
    <n v="0"/>
    <n v="0"/>
    <n v="0"/>
    <n v="0"/>
    <x v="0"/>
    <s v="Village"/>
    <x v="0"/>
    <s v="Rakhine"/>
    <n v="20.2023601531982"/>
    <n v="92.812782287597699"/>
    <n v="196159"/>
    <x v="0"/>
    <m/>
  </r>
  <r>
    <x v="1"/>
    <x v="5"/>
    <x v="5"/>
    <s v="EU"/>
    <x v="0"/>
    <x v="4"/>
    <x v="0"/>
    <x v="82"/>
    <n v="266"/>
    <n v="1416"/>
    <d v="2017-01-01T00:00:00"/>
    <d v="2021-12-21T00:00:00"/>
    <m/>
    <m/>
    <m/>
    <m/>
    <m/>
    <m/>
    <m/>
    <m/>
    <m/>
    <m/>
    <x v="0"/>
    <m/>
    <m/>
    <m/>
    <m/>
    <m/>
    <m/>
    <m/>
    <m/>
    <m/>
    <m/>
    <m/>
    <m/>
    <m/>
    <m/>
    <m/>
    <m/>
    <m/>
    <m/>
    <m/>
    <n v="0"/>
    <n v="0"/>
    <n v="0"/>
    <n v="0"/>
    <n v="0"/>
    <n v="0"/>
    <n v="0"/>
    <n v="1"/>
    <n v="1416"/>
    <n v="6"/>
    <n v="6"/>
    <n v="0"/>
    <n v="0"/>
    <n v="0"/>
    <n v="236"/>
    <n v="236"/>
    <n v="1"/>
    <n v="0"/>
    <n v="0"/>
    <n v="0"/>
    <n v="0"/>
    <n v="1"/>
    <n v="0"/>
    <n v="0"/>
    <n v="0"/>
    <n v="0"/>
    <x v="0"/>
    <s v="Village"/>
    <x v="0"/>
    <n v="0"/>
    <n v="20.199499130248999"/>
    <n v="92.834327697753906"/>
    <n v="196126"/>
    <x v="0"/>
    <m/>
  </r>
  <r>
    <x v="1"/>
    <x v="5"/>
    <x v="5"/>
    <s v="EU"/>
    <x v="0"/>
    <x v="4"/>
    <x v="0"/>
    <x v="83"/>
    <n v="179"/>
    <n v="853"/>
    <d v="2017-01-01T00:00:00"/>
    <d v="2021-12-21T00:00:00"/>
    <m/>
    <m/>
    <m/>
    <m/>
    <m/>
    <m/>
    <m/>
    <m/>
    <m/>
    <m/>
    <x v="0"/>
    <m/>
    <m/>
    <m/>
    <m/>
    <m/>
    <m/>
    <m/>
    <m/>
    <m/>
    <m/>
    <m/>
    <m/>
    <m/>
    <m/>
    <m/>
    <m/>
    <m/>
    <m/>
    <m/>
    <n v="0"/>
    <n v="0"/>
    <n v="0"/>
    <n v="0"/>
    <n v="0"/>
    <n v="0"/>
    <n v="0"/>
    <n v="1"/>
    <n v="853"/>
    <n v="3"/>
    <n v="3"/>
    <n v="0"/>
    <n v="0"/>
    <n v="0"/>
    <n v="142"/>
    <n v="142"/>
    <n v="1"/>
    <n v="0"/>
    <n v="0"/>
    <n v="0"/>
    <n v="0"/>
    <n v="1"/>
    <n v="0"/>
    <n v="0"/>
    <n v="0"/>
    <n v="0"/>
    <x v="0"/>
    <s v="Village"/>
    <x v="0"/>
    <n v="0"/>
    <n v="20.194370269775401"/>
    <n v="92.834007263183594"/>
    <n v="196128"/>
    <x v="0"/>
    <m/>
  </r>
  <r>
    <x v="1"/>
    <x v="5"/>
    <x v="5"/>
    <s v="EU"/>
    <x v="0"/>
    <x v="4"/>
    <x v="0"/>
    <x v="84"/>
    <n v="241"/>
    <n v="1027"/>
    <d v="2017-01-01T00:00:00"/>
    <d v="2021-12-21T00:00:00"/>
    <m/>
    <m/>
    <m/>
    <m/>
    <m/>
    <m/>
    <m/>
    <m/>
    <m/>
    <m/>
    <x v="0"/>
    <m/>
    <m/>
    <m/>
    <m/>
    <m/>
    <m/>
    <m/>
    <m/>
    <m/>
    <m/>
    <m/>
    <m/>
    <m/>
    <m/>
    <m/>
    <m/>
    <m/>
    <m/>
    <m/>
    <n v="0"/>
    <n v="0"/>
    <n v="0"/>
    <n v="0"/>
    <n v="0"/>
    <n v="0"/>
    <n v="0"/>
    <n v="1"/>
    <n v="1027"/>
    <n v="4"/>
    <n v="4"/>
    <n v="0"/>
    <n v="0"/>
    <n v="0"/>
    <n v="171"/>
    <n v="171"/>
    <n v="1"/>
    <n v="0"/>
    <n v="0"/>
    <n v="0"/>
    <n v="0"/>
    <n v="1"/>
    <n v="0"/>
    <n v="0"/>
    <n v="0"/>
    <n v="0"/>
    <x v="0"/>
    <s v="Village"/>
    <x v="0"/>
    <n v="0"/>
    <n v="20.2105598449707"/>
    <n v="92.836456298828097"/>
    <n v="196125"/>
    <x v="0"/>
    <m/>
  </r>
  <r>
    <x v="1"/>
    <x v="5"/>
    <x v="5"/>
    <s v="EU"/>
    <x v="0"/>
    <x v="4"/>
    <x v="0"/>
    <x v="85"/>
    <n v="77"/>
    <n v="370"/>
    <d v="2017-01-01T00:00:00"/>
    <d v="2021-12-21T00:00:00"/>
    <m/>
    <m/>
    <m/>
    <m/>
    <m/>
    <m/>
    <m/>
    <m/>
    <m/>
    <m/>
    <x v="0"/>
    <m/>
    <m/>
    <m/>
    <m/>
    <m/>
    <m/>
    <m/>
    <m/>
    <m/>
    <m/>
    <m/>
    <m/>
    <m/>
    <m/>
    <m/>
    <m/>
    <m/>
    <m/>
    <m/>
    <n v="0"/>
    <n v="0"/>
    <n v="0"/>
    <n v="0"/>
    <n v="0"/>
    <n v="0"/>
    <n v="0"/>
    <n v="1"/>
    <n v="370"/>
    <n v="1"/>
    <n v="1"/>
    <n v="0"/>
    <n v="0"/>
    <n v="0"/>
    <n v="62"/>
    <n v="62"/>
    <n v="1"/>
    <n v="0"/>
    <n v="0"/>
    <n v="0"/>
    <n v="0"/>
    <n v="1"/>
    <n v="0"/>
    <n v="0"/>
    <n v="0"/>
    <n v="0"/>
    <x v="0"/>
    <s v="Village"/>
    <x v="0"/>
    <s v="Rakhine"/>
    <n v="20.142474"/>
    <n v="92.494243999999995"/>
    <n v="196130"/>
    <x v="0"/>
    <m/>
  </r>
  <r>
    <x v="1"/>
    <x v="5"/>
    <x v="5"/>
    <s v="EU"/>
    <x v="0"/>
    <x v="4"/>
    <x v="0"/>
    <x v="86"/>
    <n v="509"/>
    <n v="1574"/>
    <d v="2017-01-01T00:00:00"/>
    <d v="2021-12-21T00:00:00"/>
    <m/>
    <m/>
    <m/>
    <m/>
    <m/>
    <m/>
    <m/>
    <m/>
    <m/>
    <m/>
    <x v="0"/>
    <m/>
    <m/>
    <m/>
    <m/>
    <m/>
    <m/>
    <m/>
    <m/>
    <m/>
    <m/>
    <m/>
    <m/>
    <m/>
    <m/>
    <m/>
    <m/>
    <m/>
    <m/>
    <m/>
    <n v="0"/>
    <n v="0"/>
    <n v="0"/>
    <n v="0"/>
    <n v="0"/>
    <n v="0"/>
    <n v="0"/>
    <n v="1"/>
    <n v="1574"/>
    <n v="6"/>
    <n v="6"/>
    <n v="0"/>
    <n v="0"/>
    <n v="0"/>
    <n v="262"/>
    <n v="262"/>
    <n v="1"/>
    <n v="0"/>
    <n v="0"/>
    <n v="0"/>
    <n v="0"/>
    <n v="1"/>
    <n v="0"/>
    <n v="0"/>
    <n v="0"/>
    <n v="0"/>
    <x v="0"/>
    <s v="Village"/>
    <x v="0"/>
    <s v="Rakhine"/>
    <n v="20.226730346679702"/>
    <n v="92.836929321289105"/>
    <n v="196129"/>
    <x v="0"/>
    <m/>
  </r>
  <r>
    <x v="1"/>
    <x v="5"/>
    <x v="5"/>
    <s v="EU"/>
    <x v="0"/>
    <x v="4"/>
    <x v="0"/>
    <x v="87"/>
    <n v="301"/>
    <n v="1529"/>
    <d v="2017-01-01T00:00:00"/>
    <d v="2021-12-21T00:00:00"/>
    <m/>
    <m/>
    <m/>
    <m/>
    <m/>
    <m/>
    <m/>
    <m/>
    <m/>
    <m/>
    <x v="0"/>
    <m/>
    <m/>
    <m/>
    <m/>
    <m/>
    <m/>
    <m/>
    <m/>
    <m/>
    <m/>
    <m/>
    <m/>
    <m/>
    <m/>
    <m/>
    <m/>
    <m/>
    <m/>
    <m/>
    <n v="0"/>
    <n v="0"/>
    <n v="0"/>
    <n v="0"/>
    <n v="0"/>
    <n v="0"/>
    <n v="0"/>
    <n v="1"/>
    <n v="1529"/>
    <n v="6"/>
    <n v="6"/>
    <n v="0"/>
    <n v="0"/>
    <n v="0"/>
    <n v="255"/>
    <n v="255"/>
    <n v="1"/>
    <n v="0"/>
    <n v="0"/>
    <n v="0"/>
    <n v="0"/>
    <n v="1"/>
    <n v="0"/>
    <n v="0"/>
    <n v="0"/>
    <n v="0"/>
    <x v="0"/>
    <s v="Village"/>
    <x v="0"/>
    <s v="Rakhine"/>
    <n v="20.257850650000002"/>
    <n v="92.811126709999996"/>
    <n v="196161"/>
    <x v="0"/>
    <m/>
  </r>
  <r>
    <x v="1"/>
    <x v="5"/>
    <x v="5"/>
    <s v="EU"/>
    <x v="0"/>
    <x v="4"/>
    <x v="0"/>
    <x v="88"/>
    <n v="85"/>
    <n v="369"/>
    <d v="2017-01-01T00:00:00"/>
    <d v="2021-12-21T00:00:00"/>
    <m/>
    <m/>
    <m/>
    <m/>
    <m/>
    <m/>
    <m/>
    <m/>
    <m/>
    <m/>
    <x v="0"/>
    <m/>
    <m/>
    <m/>
    <m/>
    <m/>
    <m/>
    <m/>
    <m/>
    <m/>
    <m/>
    <m/>
    <m/>
    <m/>
    <m/>
    <m/>
    <m/>
    <m/>
    <m/>
    <m/>
    <n v="0"/>
    <n v="0"/>
    <n v="0"/>
    <n v="0"/>
    <n v="0"/>
    <n v="0"/>
    <n v="0"/>
    <n v="1"/>
    <n v="369"/>
    <n v="1"/>
    <n v="1"/>
    <n v="0"/>
    <n v="0"/>
    <n v="0"/>
    <n v="62"/>
    <n v="62"/>
    <n v="1"/>
    <n v="0"/>
    <n v="0"/>
    <n v="0"/>
    <n v="0"/>
    <n v="1"/>
    <n v="0"/>
    <n v="0"/>
    <n v="0"/>
    <n v="0"/>
    <x v="0"/>
    <s v="Village"/>
    <x v="0"/>
    <n v="0"/>
    <n v="20.261358000000001"/>
    <n v="92.805672999999999"/>
    <n v="220593"/>
    <x v="0"/>
    <m/>
  </r>
  <r>
    <x v="1"/>
    <x v="5"/>
    <x v="5"/>
    <s v="EU"/>
    <x v="0"/>
    <x v="4"/>
    <x v="0"/>
    <x v="89"/>
    <n v="175"/>
    <n v="811"/>
    <d v="2017-01-01T00:00:00"/>
    <d v="2021-12-21T00:00:00"/>
    <m/>
    <m/>
    <m/>
    <m/>
    <m/>
    <m/>
    <m/>
    <m/>
    <m/>
    <m/>
    <x v="0"/>
    <m/>
    <m/>
    <m/>
    <m/>
    <m/>
    <m/>
    <m/>
    <m/>
    <m/>
    <m/>
    <m/>
    <m/>
    <m/>
    <m/>
    <m/>
    <m/>
    <m/>
    <m/>
    <m/>
    <n v="0"/>
    <n v="0"/>
    <n v="0"/>
    <n v="0"/>
    <n v="0"/>
    <n v="0"/>
    <n v="0"/>
    <n v="1"/>
    <n v="811"/>
    <n v="3"/>
    <n v="3"/>
    <n v="0"/>
    <n v="0"/>
    <n v="0"/>
    <n v="135"/>
    <n v="135"/>
    <n v="1"/>
    <n v="0"/>
    <n v="0"/>
    <n v="0"/>
    <n v="0"/>
    <n v="1"/>
    <n v="0"/>
    <n v="0"/>
    <n v="0"/>
    <n v="0"/>
    <x v="0"/>
    <s v="Village"/>
    <x v="0"/>
    <s v="Rakhine"/>
    <n v="20.245159149999999"/>
    <n v="92.807418819999995"/>
    <n v="196137"/>
    <x v="0"/>
    <m/>
  </r>
  <r>
    <x v="1"/>
    <x v="5"/>
    <x v="5"/>
    <s v="EU"/>
    <x v="0"/>
    <x v="4"/>
    <x v="0"/>
    <x v="90"/>
    <n v="355"/>
    <n v="2168"/>
    <d v="2017-01-01T00:00:00"/>
    <d v="2021-12-21T00:00:00"/>
    <m/>
    <m/>
    <m/>
    <m/>
    <m/>
    <m/>
    <m/>
    <m/>
    <m/>
    <m/>
    <x v="0"/>
    <m/>
    <m/>
    <m/>
    <m/>
    <m/>
    <m/>
    <m/>
    <m/>
    <m/>
    <m/>
    <m/>
    <m/>
    <m/>
    <m/>
    <m/>
    <m/>
    <m/>
    <m/>
    <m/>
    <n v="0"/>
    <n v="0"/>
    <n v="0"/>
    <n v="0"/>
    <n v="0"/>
    <n v="0"/>
    <n v="0"/>
    <n v="1"/>
    <n v="2168"/>
    <n v="9"/>
    <n v="9"/>
    <n v="0"/>
    <n v="0"/>
    <n v="0"/>
    <n v="361"/>
    <n v="361"/>
    <n v="1"/>
    <n v="0"/>
    <n v="0"/>
    <n v="0"/>
    <n v="0"/>
    <n v="1"/>
    <n v="0"/>
    <n v="0"/>
    <n v="0"/>
    <n v="0"/>
    <x v="0"/>
    <s v="Village"/>
    <x v="0"/>
    <n v="0"/>
    <n v="20.246250152587901"/>
    <n v="92.822059631347699"/>
    <n v="196160"/>
    <x v="0"/>
    <m/>
  </r>
  <r>
    <x v="1"/>
    <x v="5"/>
    <x v="5"/>
    <s v="EU"/>
    <x v="0"/>
    <x v="4"/>
    <x v="0"/>
    <x v="91"/>
    <n v="300"/>
    <n v="1369"/>
    <d v="2017-01-01T00:00:00"/>
    <d v="2021-12-21T00:00:00"/>
    <m/>
    <m/>
    <m/>
    <m/>
    <m/>
    <m/>
    <m/>
    <m/>
    <m/>
    <m/>
    <x v="0"/>
    <m/>
    <m/>
    <m/>
    <m/>
    <m/>
    <m/>
    <m/>
    <m/>
    <m/>
    <m/>
    <m/>
    <m/>
    <m/>
    <m/>
    <m/>
    <m/>
    <m/>
    <m/>
    <m/>
    <n v="0"/>
    <n v="0"/>
    <n v="0"/>
    <n v="0"/>
    <n v="0"/>
    <n v="0"/>
    <n v="0"/>
    <n v="1"/>
    <n v="1369"/>
    <n v="5"/>
    <n v="5"/>
    <n v="0"/>
    <n v="0"/>
    <n v="0"/>
    <n v="228"/>
    <n v="228"/>
    <n v="1"/>
    <n v="0"/>
    <n v="0"/>
    <n v="0"/>
    <n v="0"/>
    <n v="1"/>
    <n v="0"/>
    <n v="0"/>
    <n v="0"/>
    <n v="0"/>
    <x v="0"/>
    <s v="Village"/>
    <x v="0"/>
    <n v="0"/>
    <n v="20.239799499511701"/>
    <n v="92.825088500976605"/>
    <n v="196131"/>
    <x v="0"/>
    <m/>
  </r>
  <r>
    <x v="1"/>
    <x v="5"/>
    <x v="5"/>
    <s v="BMZ"/>
    <x v="0"/>
    <x v="4"/>
    <x v="0"/>
    <x v="92"/>
    <n v="331"/>
    <n v="1473"/>
    <d v="2017-01-01T00:00:00"/>
    <d v="2021-12-21T00:00:00"/>
    <m/>
    <m/>
    <m/>
    <m/>
    <m/>
    <m/>
    <m/>
    <m/>
    <m/>
    <m/>
    <x v="0"/>
    <m/>
    <m/>
    <m/>
    <m/>
    <m/>
    <m/>
    <m/>
    <m/>
    <m/>
    <m/>
    <m/>
    <m/>
    <m/>
    <m/>
    <m/>
    <m/>
    <m/>
    <m/>
    <m/>
    <n v="0"/>
    <n v="0"/>
    <n v="0"/>
    <n v="0"/>
    <n v="0"/>
    <n v="0"/>
    <n v="0"/>
    <n v="1"/>
    <n v="1473"/>
    <n v="6"/>
    <n v="6"/>
    <n v="0"/>
    <n v="0"/>
    <n v="0"/>
    <n v="246"/>
    <n v="246"/>
    <n v="1"/>
    <n v="0"/>
    <n v="0"/>
    <n v="0"/>
    <n v="0"/>
    <n v="1"/>
    <n v="0"/>
    <n v="0"/>
    <n v="0"/>
    <n v="0"/>
    <x v="0"/>
    <s v="Village"/>
    <x v="0"/>
    <n v="0"/>
    <n v="20.128850936889599"/>
    <n v="92.872497558593807"/>
    <n v="196208"/>
    <x v="0"/>
    <m/>
  </r>
  <r>
    <x v="1"/>
    <x v="6"/>
    <x v="6"/>
    <s v="DFID/HARP"/>
    <x v="0"/>
    <x v="4"/>
    <x v="0"/>
    <x v="93"/>
    <n v="200"/>
    <n v="1065"/>
    <d v="2017-10-01T00:00:00"/>
    <d v="2020-09-30T00:00:00"/>
    <m/>
    <n v="0"/>
    <m/>
    <n v="7"/>
    <m/>
    <m/>
    <m/>
    <m/>
    <m/>
    <m/>
    <x v="0"/>
    <m/>
    <m/>
    <m/>
    <m/>
    <m/>
    <m/>
    <m/>
    <m/>
    <m/>
    <m/>
    <m/>
    <m/>
    <m/>
    <m/>
    <m/>
    <m/>
    <m/>
    <m/>
    <m/>
    <n v="1"/>
    <n v="1065"/>
    <n v="0"/>
    <n v="0"/>
    <n v="1"/>
    <n v="1065"/>
    <n v="4.26"/>
    <n v="0"/>
    <n v="0"/>
    <n v="0"/>
    <n v="4"/>
    <n v="0"/>
    <n v="0"/>
    <n v="0"/>
    <n v="178"/>
    <n v="178"/>
    <n v="1"/>
    <n v="0"/>
    <n v="0"/>
    <n v="0"/>
    <n v="0"/>
    <n v="1"/>
    <n v="0"/>
    <n v="0"/>
    <n v="0"/>
    <n v="0"/>
    <x v="0"/>
    <s v="Village"/>
    <x v="0"/>
    <s v="Muslim"/>
    <n v="20.197549819999999"/>
    <n v="92.785682679999994"/>
    <n v="196156"/>
    <x v="0"/>
    <m/>
  </r>
  <r>
    <x v="1"/>
    <x v="5"/>
    <x v="5"/>
    <s v="EU"/>
    <x v="0"/>
    <x v="4"/>
    <x v="0"/>
    <x v="94"/>
    <n v="326"/>
    <n v="4476"/>
    <d v="2017-01-01T00:00:00"/>
    <d v="2021-12-21T00:00:00"/>
    <m/>
    <m/>
    <m/>
    <m/>
    <m/>
    <m/>
    <m/>
    <m/>
    <m/>
    <m/>
    <x v="0"/>
    <m/>
    <m/>
    <m/>
    <m/>
    <m/>
    <m/>
    <m/>
    <m/>
    <m/>
    <m/>
    <m/>
    <m/>
    <m/>
    <m/>
    <m/>
    <m/>
    <m/>
    <m/>
    <m/>
    <n v="0"/>
    <n v="0"/>
    <n v="0"/>
    <n v="0"/>
    <n v="0"/>
    <n v="0"/>
    <n v="0"/>
    <n v="1"/>
    <n v="4476"/>
    <n v="18"/>
    <n v="18"/>
    <n v="0"/>
    <n v="0"/>
    <n v="0"/>
    <n v="746"/>
    <n v="746"/>
    <n v="1"/>
    <n v="0"/>
    <n v="0"/>
    <n v="0"/>
    <n v="0"/>
    <n v="1"/>
    <n v="0"/>
    <n v="0"/>
    <n v="0"/>
    <n v="0"/>
    <x v="0"/>
    <s v="Village"/>
    <x v="0"/>
    <n v="0"/>
    <n v="20.142469406127901"/>
    <n v="92.863967895507798"/>
    <n v="196203"/>
    <x v="0"/>
    <m/>
  </r>
  <r>
    <x v="1"/>
    <x v="5"/>
    <x v="5"/>
    <s v="EU"/>
    <x v="0"/>
    <x v="4"/>
    <x v="0"/>
    <x v="95"/>
    <n v="335"/>
    <n v="1867"/>
    <d v="2017-01-01T00:00:00"/>
    <d v="2021-12-21T00:00:00"/>
    <m/>
    <m/>
    <m/>
    <m/>
    <m/>
    <m/>
    <m/>
    <m/>
    <m/>
    <m/>
    <x v="0"/>
    <m/>
    <m/>
    <m/>
    <m/>
    <m/>
    <m/>
    <m/>
    <m/>
    <m/>
    <m/>
    <m/>
    <m/>
    <m/>
    <m/>
    <m/>
    <m/>
    <m/>
    <m/>
    <m/>
    <n v="0"/>
    <n v="0"/>
    <n v="0"/>
    <n v="0"/>
    <n v="0"/>
    <n v="0"/>
    <n v="0"/>
    <n v="1"/>
    <n v="1867"/>
    <n v="7"/>
    <n v="7"/>
    <n v="0"/>
    <n v="0"/>
    <n v="0"/>
    <n v="311"/>
    <n v="311"/>
    <n v="1"/>
    <n v="0"/>
    <n v="0"/>
    <n v="0"/>
    <n v="0"/>
    <n v="1"/>
    <n v="0"/>
    <n v="0"/>
    <n v="0"/>
    <n v="0"/>
    <x v="0"/>
    <s v="Village"/>
    <x v="0"/>
    <n v="0"/>
    <n v="20.170469284057599"/>
    <n v="92.8343505859375"/>
    <n v="196202"/>
    <x v="0"/>
    <m/>
  </r>
  <r>
    <x v="1"/>
    <x v="5"/>
    <x v="5"/>
    <s v="EU"/>
    <x v="0"/>
    <x v="4"/>
    <x v="0"/>
    <x v="96"/>
    <n v="863"/>
    <n v="3768"/>
    <d v="2017-01-01T00:00:00"/>
    <d v="2021-12-21T00:00:00"/>
    <m/>
    <m/>
    <m/>
    <m/>
    <m/>
    <m/>
    <m/>
    <m/>
    <m/>
    <m/>
    <x v="0"/>
    <m/>
    <m/>
    <m/>
    <m/>
    <m/>
    <m/>
    <m/>
    <m/>
    <m/>
    <m/>
    <m/>
    <m/>
    <m/>
    <m/>
    <m/>
    <m/>
    <m/>
    <m/>
    <m/>
    <n v="0"/>
    <n v="0"/>
    <n v="0"/>
    <n v="0"/>
    <n v="0"/>
    <n v="0"/>
    <n v="0"/>
    <n v="1"/>
    <n v="3768"/>
    <n v="15"/>
    <n v="15"/>
    <n v="0"/>
    <n v="0"/>
    <n v="0"/>
    <n v="628"/>
    <n v="628"/>
    <n v="1"/>
    <n v="0"/>
    <n v="0"/>
    <n v="0"/>
    <n v="0"/>
    <n v="1"/>
    <n v="0"/>
    <n v="0"/>
    <n v="0"/>
    <n v="0"/>
    <x v="0"/>
    <s v="Village"/>
    <x v="0"/>
    <n v="0"/>
    <n v="20.168970108032202"/>
    <n v="92.826896667480497"/>
    <n v="196206"/>
    <x v="0"/>
    <m/>
  </r>
  <r>
    <x v="1"/>
    <x v="5"/>
    <x v="5"/>
    <s v="EU"/>
    <x v="0"/>
    <x v="4"/>
    <x v="0"/>
    <x v="97"/>
    <n v="310"/>
    <n v="1750"/>
    <d v="2017-01-01T00:00:00"/>
    <d v="2021-12-21T00:00:00"/>
    <m/>
    <m/>
    <m/>
    <m/>
    <m/>
    <m/>
    <m/>
    <m/>
    <m/>
    <m/>
    <x v="0"/>
    <m/>
    <m/>
    <m/>
    <m/>
    <m/>
    <m/>
    <m/>
    <m/>
    <m/>
    <m/>
    <m/>
    <m/>
    <m/>
    <m/>
    <m/>
    <m/>
    <m/>
    <m/>
    <m/>
    <n v="0"/>
    <n v="0"/>
    <n v="0"/>
    <n v="0"/>
    <n v="0"/>
    <n v="0"/>
    <n v="0"/>
    <n v="1"/>
    <n v="1750"/>
    <n v="7"/>
    <n v="7"/>
    <n v="0"/>
    <n v="0"/>
    <n v="0"/>
    <n v="292"/>
    <n v="292"/>
    <n v="1"/>
    <n v="0"/>
    <n v="0"/>
    <n v="0"/>
    <n v="0"/>
    <n v="1"/>
    <n v="0"/>
    <n v="0"/>
    <n v="0"/>
    <n v="0"/>
    <x v="0"/>
    <s v="Village"/>
    <x v="0"/>
    <n v="0"/>
    <n v="0"/>
    <n v="0"/>
    <n v="0"/>
    <x v="0"/>
    <m/>
  </r>
  <r>
    <x v="1"/>
    <x v="5"/>
    <x v="5"/>
    <s v="EU"/>
    <x v="0"/>
    <x v="5"/>
    <x v="0"/>
    <x v="98"/>
    <n v="125"/>
    <n v="513"/>
    <d v="2017-01-01T00:00:00"/>
    <d v="2021-12-21T00:00:00"/>
    <m/>
    <m/>
    <m/>
    <m/>
    <m/>
    <m/>
    <m/>
    <m/>
    <m/>
    <m/>
    <x v="0"/>
    <m/>
    <m/>
    <m/>
    <m/>
    <m/>
    <m/>
    <m/>
    <m/>
    <m/>
    <m/>
    <m/>
    <m/>
    <m/>
    <m/>
    <m/>
    <m/>
    <m/>
    <m/>
    <m/>
    <n v="0"/>
    <n v="0"/>
    <n v="0"/>
    <n v="0"/>
    <n v="0"/>
    <n v="0"/>
    <n v="0"/>
    <n v="1"/>
    <n v="513"/>
    <n v="2"/>
    <n v="2"/>
    <n v="0"/>
    <n v="0"/>
    <n v="0"/>
    <n v="86"/>
    <n v="86"/>
    <n v="1"/>
    <n v="0"/>
    <n v="0"/>
    <n v="0"/>
    <n v="0"/>
    <n v="1"/>
    <n v="0"/>
    <n v="0"/>
    <n v="0"/>
    <n v="0"/>
    <x v="0"/>
    <s v="Village"/>
    <x v="2"/>
    <s v="Muslim"/>
    <n v="20.39902"/>
    <n v="93.249669999999995"/>
    <s v="MMR012CMP003"/>
    <x v="0"/>
    <m/>
  </r>
  <r>
    <x v="1"/>
    <x v="5"/>
    <x v="5"/>
    <s v="BMZ"/>
    <x v="0"/>
    <x v="4"/>
    <x v="0"/>
    <x v="99"/>
    <n v="92"/>
    <n v="715"/>
    <d v="2017-01-01T00:00:00"/>
    <d v="2021-12-21T00:00:00"/>
    <m/>
    <m/>
    <m/>
    <m/>
    <m/>
    <m/>
    <m/>
    <m/>
    <m/>
    <m/>
    <x v="0"/>
    <m/>
    <m/>
    <m/>
    <m/>
    <m/>
    <m/>
    <m/>
    <m/>
    <m/>
    <m/>
    <m/>
    <m/>
    <m/>
    <m/>
    <m/>
    <m/>
    <m/>
    <m/>
    <m/>
    <n v="0"/>
    <n v="0"/>
    <n v="0"/>
    <n v="0"/>
    <n v="0"/>
    <n v="0"/>
    <n v="0"/>
    <n v="1"/>
    <n v="715"/>
    <n v="3"/>
    <n v="3"/>
    <n v="0"/>
    <n v="0"/>
    <n v="0"/>
    <n v="119"/>
    <n v="119"/>
    <n v="1"/>
    <n v="0"/>
    <n v="0"/>
    <n v="0"/>
    <n v="0"/>
    <n v="1"/>
    <n v="0"/>
    <n v="0"/>
    <n v="0"/>
    <n v="0"/>
    <x v="0"/>
    <s v="Village"/>
    <x v="0"/>
    <n v="0"/>
    <n v="20.172649383544901"/>
    <n v="92.874351501464801"/>
    <n v="196195"/>
    <x v="0"/>
    <m/>
  </r>
  <r>
    <x v="1"/>
    <x v="5"/>
    <x v="5"/>
    <s v="BMZ"/>
    <x v="0"/>
    <x v="4"/>
    <x v="0"/>
    <x v="100"/>
    <n v="381"/>
    <n v="2256"/>
    <d v="2017-01-01T00:00:00"/>
    <d v="2021-12-21T00:00:00"/>
    <m/>
    <m/>
    <m/>
    <m/>
    <m/>
    <m/>
    <m/>
    <m/>
    <m/>
    <m/>
    <x v="0"/>
    <m/>
    <m/>
    <m/>
    <m/>
    <m/>
    <m/>
    <m/>
    <m/>
    <m/>
    <m/>
    <m/>
    <m/>
    <m/>
    <m/>
    <m/>
    <m/>
    <m/>
    <m/>
    <m/>
    <n v="0"/>
    <n v="0"/>
    <n v="0"/>
    <n v="0"/>
    <n v="0"/>
    <n v="0"/>
    <n v="0"/>
    <n v="1"/>
    <n v="2256"/>
    <n v="9"/>
    <n v="9"/>
    <n v="0"/>
    <n v="0"/>
    <n v="0"/>
    <n v="376"/>
    <n v="376"/>
    <n v="1"/>
    <n v="0"/>
    <n v="0"/>
    <n v="0"/>
    <n v="0"/>
    <n v="1"/>
    <n v="0"/>
    <n v="0"/>
    <n v="0"/>
    <n v="0"/>
    <x v="0"/>
    <s v="Village"/>
    <x v="0"/>
    <n v="0"/>
    <n v="20.183790210000002"/>
    <n v="92.864143369999994"/>
    <n v="196197"/>
    <x v="0"/>
    <m/>
  </r>
  <r>
    <x v="1"/>
    <x v="5"/>
    <x v="5"/>
    <s v="BMZ"/>
    <x v="0"/>
    <x v="4"/>
    <x v="0"/>
    <x v="101"/>
    <n v="2100"/>
    <n v="12993"/>
    <d v="2017-01-01T00:00:00"/>
    <d v="2021-12-21T00:00:00"/>
    <m/>
    <m/>
    <m/>
    <m/>
    <m/>
    <m/>
    <m/>
    <m/>
    <m/>
    <m/>
    <x v="0"/>
    <m/>
    <m/>
    <m/>
    <m/>
    <m/>
    <m/>
    <m/>
    <m/>
    <m/>
    <m/>
    <m/>
    <m/>
    <m/>
    <m/>
    <m/>
    <m/>
    <m/>
    <m/>
    <m/>
    <n v="0"/>
    <n v="0"/>
    <n v="0"/>
    <n v="0"/>
    <n v="0"/>
    <n v="0"/>
    <n v="0"/>
    <n v="1"/>
    <n v="12993"/>
    <n v="52"/>
    <n v="52"/>
    <n v="0"/>
    <n v="0"/>
    <n v="0"/>
    <n v="2166"/>
    <n v="2166"/>
    <n v="1"/>
    <n v="0"/>
    <n v="0"/>
    <n v="0"/>
    <n v="0"/>
    <n v="1"/>
    <n v="0"/>
    <n v="0"/>
    <n v="0"/>
    <n v="0"/>
    <x v="0"/>
    <s v="Village"/>
    <x v="0"/>
    <s v="Muslim"/>
    <n v="0"/>
    <n v="0"/>
    <n v="0"/>
    <x v="0"/>
    <m/>
  </r>
  <r>
    <x v="1"/>
    <x v="5"/>
    <x v="5"/>
    <s v="EU"/>
    <x v="0"/>
    <x v="5"/>
    <x v="0"/>
    <x v="102"/>
    <n v="325"/>
    <n v="1923"/>
    <d v="2017-01-01T00:00:00"/>
    <d v="2021-12-21T00:00:00"/>
    <m/>
    <m/>
    <m/>
    <m/>
    <m/>
    <m/>
    <m/>
    <m/>
    <m/>
    <m/>
    <x v="0"/>
    <m/>
    <m/>
    <m/>
    <m/>
    <m/>
    <m/>
    <m/>
    <m/>
    <m/>
    <m/>
    <m/>
    <m/>
    <m/>
    <m/>
    <m/>
    <m/>
    <m/>
    <m/>
    <m/>
    <n v="0"/>
    <n v="0"/>
    <n v="0"/>
    <n v="0"/>
    <n v="0"/>
    <n v="0"/>
    <n v="0"/>
    <n v="1"/>
    <n v="1923"/>
    <n v="8"/>
    <n v="8"/>
    <n v="0"/>
    <n v="0"/>
    <n v="0"/>
    <n v="321"/>
    <n v="321"/>
    <n v="1"/>
    <n v="0"/>
    <n v="0"/>
    <n v="0"/>
    <n v="0"/>
    <n v="1"/>
    <n v="0"/>
    <n v="0"/>
    <n v="0"/>
    <n v="0"/>
    <x v="0"/>
    <s v="Village"/>
    <x v="0"/>
    <s v="Muslim"/>
    <n v="0"/>
    <n v="0"/>
    <n v="196999"/>
    <x v="0"/>
    <m/>
  </r>
  <r>
    <x v="1"/>
    <x v="5"/>
    <x v="5"/>
    <s v="EU"/>
    <x v="0"/>
    <x v="5"/>
    <x v="0"/>
    <x v="103"/>
    <n v="146"/>
    <n v="801"/>
    <d v="2017-01-01T00:00:00"/>
    <d v="2021-12-21T00:00:00"/>
    <m/>
    <m/>
    <m/>
    <m/>
    <m/>
    <m/>
    <m/>
    <m/>
    <m/>
    <m/>
    <x v="0"/>
    <m/>
    <m/>
    <m/>
    <m/>
    <m/>
    <m/>
    <m/>
    <m/>
    <m/>
    <m/>
    <m/>
    <m/>
    <m/>
    <m/>
    <m/>
    <m/>
    <m/>
    <m/>
    <m/>
    <n v="0"/>
    <n v="0"/>
    <n v="0"/>
    <n v="0"/>
    <n v="0"/>
    <n v="0"/>
    <n v="0"/>
    <n v="1"/>
    <n v="801"/>
    <n v="3"/>
    <n v="3"/>
    <n v="0"/>
    <n v="0"/>
    <n v="0"/>
    <n v="134"/>
    <n v="134"/>
    <n v="1"/>
    <n v="0"/>
    <n v="0"/>
    <n v="0"/>
    <n v="0"/>
    <n v="1"/>
    <n v="0"/>
    <n v="0"/>
    <n v="0"/>
    <n v="0"/>
    <x v="0"/>
    <s v="Village"/>
    <x v="0"/>
    <n v="0"/>
    <n v="0"/>
    <n v="0"/>
    <n v="197017"/>
    <x v="0"/>
    <m/>
  </r>
  <r>
    <x v="1"/>
    <x v="5"/>
    <x v="5"/>
    <s v="EU"/>
    <x v="0"/>
    <x v="5"/>
    <x v="0"/>
    <x v="104"/>
    <n v="31"/>
    <n v="156"/>
    <d v="2017-01-01T00:00:00"/>
    <d v="2021-12-21T00:00:00"/>
    <m/>
    <m/>
    <m/>
    <m/>
    <m/>
    <m/>
    <m/>
    <m/>
    <m/>
    <m/>
    <x v="0"/>
    <m/>
    <m/>
    <m/>
    <m/>
    <m/>
    <m/>
    <m/>
    <m/>
    <m/>
    <m/>
    <m/>
    <m/>
    <m/>
    <m/>
    <m/>
    <m/>
    <m/>
    <m/>
    <m/>
    <n v="0"/>
    <n v="0"/>
    <n v="0"/>
    <n v="0"/>
    <n v="0"/>
    <n v="0"/>
    <n v="0"/>
    <n v="1"/>
    <n v="156"/>
    <n v="1"/>
    <n v="1"/>
    <n v="0"/>
    <n v="0"/>
    <n v="0"/>
    <n v="26"/>
    <n v="26"/>
    <n v="1"/>
    <n v="0"/>
    <n v="0"/>
    <n v="0"/>
    <n v="0"/>
    <n v="1"/>
    <n v="0"/>
    <n v="0"/>
    <n v="0"/>
    <n v="0"/>
    <x v="0"/>
    <s v="Village"/>
    <x v="0"/>
    <n v="0"/>
    <n v="0"/>
    <n v="0"/>
    <n v="197022"/>
    <x v="0"/>
    <m/>
  </r>
  <r>
    <x v="1"/>
    <x v="5"/>
    <x v="5"/>
    <s v="EU"/>
    <x v="0"/>
    <x v="5"/>
    <x v="0"/>
    <x v="105"/>
    <n v="96"/>
    <n v="329"/>
    <d v="2017-01-01T00:00:00"/>
    <d v="2021-12-21T00:00:00"/>
    <m/>
    <m/>
    <m/>
    <m/>
    <m/>
    <m/>
    <m/>
    <m/>
    <m/>
    <m/>
    <x v="0"/>
    <m/>
    <m/>
    <m/>
    <m/>
    <m/>
    <m/>
    <m/>
    <m/>
    <m/>
    <m/>
    <m/>
    <m/>
    <m/>
    <m/>
    <m/>
    <m/>
    <m/>
    <m/>
    <m/>
    <n v="0"/>
    <n v="0"/>
    <n v="0"/>
    <n v="0"/>
    <n v="0"/>
    <n v="0"/>
    <n v="0"/>
    <n v="1"/>
    <n v="329"/>
    <n v="1"/>
    <n v="1"/>
    <n v="0"/>
    <n v="0"/>
    <n v="0"/>
    <n v="55"/>
    <n v="55"/>
    <n v="1"/>
    <n v="0"/>
    <n v="0"/>
    <n v="0"/>
    <n v="0"/>
    <n v="1"/>
    <n v="0"/>
    <n v="0"/>
    <n v="0"/>
    <n v="0"/>
    <x v="0"/>
    <s v="Village"/>
    <x v="0"/>
    <n v="0"/>
    <n v="0"/>
    <n v="0"/>
    <n v="197020"/>
    <x v="0"/>
    <m/>
  </r>
  <r>
    <x v="1"/>
    <x v="5"/>
    <x v="5"/>
    <s v="EU"/>
    <x v="0"/>
    <x v="5"/>
    <x v="0"/>
    <x v="106"/>
    <n v="37"/>
    <n v="119"/>
    <d v="2017-01-01T00:00:00"/>
    <d v="2021-12-21T00:00:00"/>
    <m/>
    <m/>
    <m/>
    <m/>
    <m/>
    <m/>
    <m/>
    <m/>
    <m/>
    <m/>
    <x v="0"/>
    <m/>
    <m/>
    <m/>
    <m/>
    <m/>
    <m/>
    <m/>
    <m/>
    <m/>
    <m/>
    <m/>
    <m/>
    <m/>
    <m/>
    <m/>
    <m/>
    <m/>
    <m/>
    <m/>
    <n v="0"/>
    <n v="0"/>
    <n v="0"/>
    <n v="0"/>
    <n v="0"/>
    <n v="0"/>
    <n v="0"/>
    <n v="1"/>
    <n v="119"/>
    <n v="1"/>
    <n v="1"/>
    <n v="0"/>
    <n v="0"/>
    <n v="0"/>
    <n v="20"/>
    <n v="20"/>
    <n v="1"/>
    <n v="0"/>
    <n v="0"/>
    <n v="0"/>
    <n v="0"/>
    <n v="1"/>
    <n v="0"/>
    <n v="0"/>
    <n v="0"/>
    <n v="0"/>
    <x v="0"/>
    <s v="Village"/>
    <x v="0"/>
    <n v="0"/>
    <n v="0"/>
    <n v="0"/>
    <n v="197027"/>
    <x v="0"/>
    <m/>
  </r>
  <r>
    <x v="1"/>
    <x v="5"/>
    <x v="5"/>
    <s v="EU"/>
    <x v="0"/>
    <x v="5"/>
    <x v="0"/>
    <x v="107"/>
    <n v="167"/>
    <n v="1027"/>
    <d v="2017-01-01T00:00:00"/>
    <d v="2021-12-21T00:00:00"/>
    <m/>
    <m/>
    <m/>
    <m/>
    <m/>
    <m/>
    <m/>
    <m/>
    <m/>
    <m/>
    <x v="0"/>
    <m/>
    <m/>
    <m/>
    <m/>
    <m/>
    <m/>
    <m/>
    <m/>
    <m/>
    <m/>
    <m/>
    <m/>
    <m/>
    <m/>
    <m/>
    <m/>
    <m/>
    <m/>
    <m/>
    <n v="0"/>
    <n v="0"/>
    <n v="0"/>
    <n v="0"/>
    <n v="0"/>
    <n v="0"/>
    <n v="0"/>
    <n v="1"/>
    <n v="1027"/>
    <n v="4"/>
    <n v="4"/>
    <n v="0"/>
    <n v="0"/>
    <n v="0"/>
    <n v="171"/>
    <n v="171"/>
    <n v="1"/>
    <n v="0"/>
    <n v="0"/>
    <n v="0"/>
    <n v="0"/>
    <n v="1"/>
    <n v="0"/>
    <n v="0"/>
    <n v="0"/>
    <n v="0"/>
    <x v="0"/>
    <s v="Village"/>
    <x v="0"/>
    <n v="0"/>
    <n v="0"/>
    <n v="0"/>
    <n v="197028"/>
    <x v="0"/>
    <m/>
  </r>
  <r>
    <x v="1"/>
    <x v="5"/>
    <x v="5"/>
    <s v="EU"/>
    <x v="0"/>
    <x v="5"/>
    <x v="0"/>
    <x v="108"/>
    <n v="90"/>
    <n v="414"/>
    <d v="2017-01-01T00:00:00"/>
    <d v="2021-12-21T00:00:00"/>
    <m/>
    <m/>
    <m/>
    <m/>
    <m/>
    <m/>
    <m/>
    <m/>
    <m/>
    <m/>
    <x v="0"/>
    <m/>
    <m/>
    <m/>
    <m/>
    <m/>
    <m/>
    <m/>
    <m/>
    <m/>
    <m/>
    <m/>
    <m/>
    <m/>
    <m/>
    <m/>
    <m/>
    <m/>
    <m/>
    <m/>
    <n v="0"/>
    <n v="0"/>
    <n v="0"/>
    <n v="0"/>
    <n v="0"/>
    <n v="0"/>
    <n v="0"/>
    <n v="1"/>
    <n v="414"/>
    <n v="2"/>
    <n v="2"/>
    <n v="0"/>
    <n v="0"/>
    <n v="0"/>
    <n v="69"/>
    <n v="69"/>
    <n v="1"/>
    <n v="0"/>
    <n v="0"/>
    <n v="0"/>
    <n v="0"/>
    <n v="1"/>
    <n v="0"/>
    <n v="0"/>
    <n v="0"/>
    <n v="0"/>
    <x v="0"/>
    <s v="Village"/>
    <x v="0"/>
    <n v="0"/>
    <n v="0"/>
    <n v="0"/>
    <n v="197034"/>
    <x v="0"/>
    <m/>
  </r>
  <r>
    <x v="1"/>
    <x v="5"/>
    <x v="5"/>
    <s v="EU"/>
    <x v="0"/>
    <x v="5"/>
    <x v="0"/>
    <x v="109"/>
    <n v="78"/>
    <n v="308"/>
    <d v="2017-01-01T00:00:00"/>
    <d v="2021-12-21T00:00:00"/>
    <m/>
    <m/>
    <m/>
    <m/>
    <m/>
    <m/>
    <m/>
    <m/>
    <m/>
    <m/>
    <x v="0"/>
    <m/>
    <m/>
    <m/>
    <m/>
    <m/>
    <m/>
    <m/>
    <m/>
    <m/>
    <m/>
    <m/>
    <m/>
    <m/>
    <m/>
    <m/>
    <m/>
    <m/>
    <m/>
    <m/>
    <n v="0"/>
    <n v="0"/>
    <n v="0"/>
    <n v="0"/>
    <n v="0"/>
    <n v="0"/>
    <n v="0"/>
    <n v="1"/>
    <n v="308"/>
    <n v="1"/>
    <n v="1"/>
    <n v="0"/>
    <n v="0"/>
    <n v="0"/>
    <n v="51"/>
    <n v="51"/>
    <n v="1"/>
    <n v="0"/>
    <n v="0"/>
    <n v="0"/>
    <n v="0"/>
    <n v="1"/>
    <n v="0"/>
    <n v="0"/>
    <n v="0"/>
    <n v="0"/>
    <x v="0"/>
    <s v="Village"/>
    <x v="0"/>
    <n v="0"/>
    <n v="0"/>
    <n v="0"/>
    <n v="197036"/>
    <x v="0"/>
    <m/>
  </r>
  <r>
    <x v="1"/>
    <x v="5"/>
    <x v="5"/>
    <s v="EU"/>
    <x v="0"/>
    <x v="5"/>
    <x v="0"/>
    <x v="110"/>
    <n v="85"/>
    <n v="413"/>
    <d v="2017-01-01T00:00:00"/>
    <d v="2021-12-21T00:00:00"/>
    <m/>
    <m/>
    <m/>
    <m/>
    <m/>
    <m/>
    <m/>
    <m/>
    <m/>
    <m/>
    <x v="0"/>
    <m/>
    <m/>
    <m/>
    <m/>
    <m/>
    <m/>
    <m/>
    <m/>
    <m/>
    <m/>
    <m/>
    <m/>
    <m/>
    <m/>
    <m/>
    <m/>
    <m/>
    <m/>
    <m/>
    <n v="0"/>
    <n v="0"/>
    <n v="0"/>
    <n v="0"/>
    <n v="0"/>
    <n v="0"/>
    <n v="0"/>
    <n v="1"/>
    <n v="413"/>
    <n v="2"/>
    <n v="2"/>
    <n v="0"/>
    <n v="0"/>
    <n v="0"/>
    <n v="69"/>
    <n v="69"/>
    <n v="1"/>
    <n v="0"/>
    <n v="0"/>
    <n v="0"/>
    <n v="0"/>
    <n v="1"/>
    <n v="0"/>
    <n v="0"/>
    <n v="0"/>
    <n v="0"/>
    <x v="0"/>
    <s v="Village"/>
    <x v="0"/>
    <n v="0"/>
    <n v="0"/>
    <n v="0"/>
    <n v="197033"/>
    <x v="0"/>
    <m/>
  </r>
  <r>
    <x v="1"/>
    <x v="5"/>
    <x v="5"/>
    <s v="EU"/>
    <x v="0"/>
    <x v="5"/>
    <x v="0"/>
    <x v="111"/>
    <n v="353"/>
    <n v="2111"/>
    <d v="2017-01-01T00:00:00"/>
    <d v="2021-12-21T00:00:00"/>
    <m/>
    <m/>
    <m/>
    <m/>
    <m/>
    <m/>
    <m/>
    <m/>
    <m/>
    <m/>
    <x v="0"/>
    <m/>
    <m/>
    <m/>
    <m/>
    <m/>
    <m/>
    <m/>
    <m/>
    <m/>
    <m/>
    <m/>
    <m/>
    <m/>
    <m/>
    <m/>
    <m/>
    <m/>
    <m/>
    <m/>
    <n v="0"/>
    <n v="0"/>
    <n v="0"/>
    <n v="0"/>
    <n v="0"/>
    <n v="0"/>
    <n v="0"/>
    <n v="1"/>
    <n v="2111"/>
    <n v="8"/>
    <n v="8"/>
    <n v="0"/>
    <n v="0"/>
    <n v="0"/>
    <n v="352"/>
    <n v="352"/>
    <n v="1"/>
    <n v="0"/>
    <n v="0"/>
    <n v="0"/>
    <n v="0"/>
    <n v="1"/>
    <n v="0"/>
    <n v="0"/>
    <n v="0"/>
    <n v="0"/>
    <x v="0"/>
    <s v="Village"/>
    <x v="0"/>
    <n v="0"/>
    <n v="0"/>
    <n v="0"/>
    <n v="197040"/>
    <x v="0"/>
    <m/>
  </r>
  <r>
    <x v="1"/>
    <x v="5"/>
    <x v="5"/>
    <s v="EU"/>
    <x v="0"/>
    <x v="5"/>
    <x v="0"/>
    <x v="112"/>
    <n v="295"/>
    <n v="1698"/>
    <d v="2017-01-01T00:00:00"/>
    <d v="2021-12-21T00:00:00"/>
    <m/>
    <m/>
    <m/>
    <m/>
    <m/>
    <m/>
    <m/>
    <m/>
    <m/>
    <m/>
    <x v="0"/>
    <m/>
    <m/>
    <m/>
    <m/>
    <m/>
    <m/>
    <m/>
    <m/>
    <m/>
    <m/>
    <m/>
    <m/>
    <m/>
    <m/>
    <m/>
    <m/>
    <m/>
    <m/>
    <m/>
    <n v="0"/>
    <n v="0"/>
    <n v="0"/>
    <n v="0"/>
    <n v="0"/>
    <n v="0"/>
    <n v="0"/>
    <n v="1"/>
    <n v="1698"/>
    <n v="7"/>
    <n v="7"/>
    <n v="0"/>
    <n v="0"/>
    <n v="0"/>
    <n v="283"/>
    <n v="283"/>
    <n v="1"/>
    <n v="0"/>
    <n v="0"/>
    <n v="0"/>
    <n v="0"/>
    <n v="1"/>
    <n v="0"/>
    <n v="0"/>
    <n v="0"/>
    <n v="0"/>
    <x v="0"/>
    <s v="Village"/>
    <x v="0"/>
    <n v="0"/>
    <n v="0"/>
    <n v="0"/>
    <n v="197039"/>
    <x v="0"/>
    <m/>
  </r>
  <r>
    <x v="1"/>
    <x v="5"/>
    <x v="5"/>
    <s v="EU"/>
    <x v="0"/>
    <x v="5"/>
    <x v="0"/>
    <x v="113"/>
    <n v="140"/>
    <n v="985"/>
    <d v="2017-01-01T00:00:00"/>
    <d v="2021-12-21T00:00:00"/>
    <m/>
    <m/>
    <m/>
    <m/>
    <m/>
    <m/>
    <m/>
    <m/>
    <m/>
    <m/>
    <x v="0"/>
    <m/>
    <m/>
    <m/>
    <m/>
    <m/>
    <m/>
    <m/>
    <m/>
    <m/>
    <m/>
    <m/>
    <m/>
    <m/>
    <m/>
    <m/>
    <m/>
    <m/>
    <m/>
    <m/>
    <n v="0"/>
    <n v="0"/>
    <n v="0"/>
    <n v="0"/>
    <n v="0"/>
    <n v="0"/>
    <n v="0"/>
    <n v="1"/>
    <n v="985"/>
    <n v="4"/>
    <n v="4"/>
    <n v="0"/>
    <n v="0"/>
    <n v="0"/>
    <n v="164"/>
    <n v="164"/>
    <n v="1"/>
    <n v="0"/>
    <n v="0"/>
    <n v="0"/>
    <n v="0"/>
    <n v="1"/>
    <n v="0"/>
    <n v="0"/>
    <n v="0"/>
    <n v="0"/>
    <x v="0"/>
    <s v="Village"/>
    <x v="0"/>
    <n v="0"/>
    <n v="0"/>
    <n v="0"/>
    <n v="197041"/>
    <x v="0"/>
    <m/>
  </r>
  <r>
    <x v="1"/>
    <x v="5"/>
    <x v="5"/>
    <s v="EU"/>
    <x v="0"/>
    <x v="5"/>
    <x v="0"/>
    <x v="114"/>
    <n v="157"/>
    <n v="735"/>
    <d v="2017-01-01T00:00:00"/>
    <d v="2021-12-21T00:00:00"/>
    <m/>
    <m/>
    <m/>
    <m/>
    <m/>
    <m/>
    <m/>
    <m/>
    <m/>
    <m/>
    <x v="0"/>
    <m/>
    <m/>
    <m/>
    <m/>
    <m/>
    <m/>
    <m/>
    <m/>
    <m/>
    <m/>
    <m/>
    <m/>
    <m/>
    <m/>
    <m/>
    <m/>
    <m/>
    <m/>
    <m/>
    <n v="0"/>
    <n v="0"/>
    <n v="0"/>
    <n v="0"/>
    <n v="0"/>
    <n v="0"/>
    <n v="0"/>
    <n v="1"/>
    <n v="735"/>
    <n v="3"/>
    <n v="3"/>
    <n v="0"/>
    <n v="0"/>
    <n v="0"/>
    <n v="123"/>
    <n v="123"/>
    <n v="1"/>
    <n v="0"/>
    <n v="0"/>
    <n v="0"/>
    <n v="0"/>
    <n v="1"/>
    <n v="0"/>
    <n v="0"/>
    <n v="0"/>
    <n v="0"/>
    <x v="0"/>
    <s v="Village"/>
    <x v="0"/>
    <n v="0"/>
    <n v="0"/>
    <n v="0"/>
    <n v="197042"/>
    <x v="0"/>
    <m/>
  </r>
  <r>
    <x v="1"/>
    <x v="5"/>
    <x v="5"/>
    <s v="EU"/>
    <x v="0"/>
    <x v="5"/>
    <x v="0"/>
    <x v="115"/>
    <n v="35"/>
    <n v="142"/>
    <d v="2017-01-01T00:00:00"/>
    <d v="2021-12-21T00:00:00"/>
    <m/>
    <m/>
    <m/>
    <m/>
    <m/>
    <m/>
    <m/>
    <m/>
    <m/>
    <m/>
    <x v="0"/>
    <m/>
    <m/>
    <m/>
    <m/>
    <m/>
    <m/>
    <m/>
    <m/>
    <m/>
    <m/>
    <m/>
    <m/>
    <m/>
    <m/>
    <m/>
    <m/>
    <m/>
    <m/>
    <m/>
    <n v="0"/>
    <n v="0"/>
    <n v="0"/>
    <n v="0"/>
    <n v="0"/>
    <n v="0"/>
    <n v="0"/>
    <n v="1"/>
    <n v="142"/>
    <n v="1"/>
    <n v="1"/>
    <n v="0"/>
    <n v="0"/>
    <n v="0"/>
    <n v="24"/>
    <n v="24"/>
    <n v="1"/>
    <n v="0"/>
    <n v="0"/>
    <n v="0"/>
    <n v="0"/>
    <n v="1"/>
    <n v="0"/>
    <n v="0"/>
    <n v="0"/>
    <n v="0"/>
    <x v="0"/>
    <s v="Village"/>
    <x v="0"/>
    <n v="0"/>
    <n v="0"/>
    <n v="0"/>
    <n v="197043"/>
    <x v="0"/>
    <m/>
  </r>
  <r>
    <x v="1"/>
    <x v="5"/>
    <x v="5"/>
    <s v="EU"/>
    <x v="0"/>
    <x v="5"/>
    <x v="0"/>
    <x v="116"/>
    <n v="148"/>
    <n v="630"/>
    <d v="2017-01-01T00:00:00"/>
    <d v="2021-12-21T00:00:00"/>
    <m/>
    <m/>
    <m/>
    <m/>
    <m/>
    <m/>
    <m/>
    <m/>
    <m/>
    <m/>
    <x v="0"/>
    <m/>
    <m/>
    <m/>
    <m/>
    <m/>
    <m/>
    <m/>
    <m/>
    <m/>
    <m/>
    <m/>
    <m/>
    <m/>
    <m/>
    <m/>
    <m/>
    <m/>
    <m/>
    <m/>
    <n v="0"/>
    <n v="0"/>
    <n v="0"/>
    <n v="0"/>
    <n v="0"/>
    <n v="0"/>
    <n v="0"/>
    <n v="1"/>
    <n v="630"/>
    <n v="3"/>
    <n v="3"/>
    <n v="0"/>
    <n v="0"/>
    <n v="0"/>
    <n v="105"/>
    <n v="105"/>
    <n v="1"/>
    <n v="0"/>
    <n v="0"/>
    <n v="0"/>
    <n v="0"/>
    <n v="1"/>
    <n v="0"/>
    <n v="0"/>
    <n v="0"/>
    <n v="0"/>
    <x v="0"/>
    <s v="Village"/>
    <x v="0"/>
    <n v="0"/>
    <n v="0"/>
    <n v="0"/>
    <n v="197089"/>
    <x v="0"/>
    <m/>
  </r>
  <r>
    <x v="1"/>
    <x v="5"/>
    <x v="5"/>
    <s v="EU"/>
    <x v="0"/>
    <x v="5"/>
    <x v="0"/>
    <x v="117"/>
    <n v="135"/>
    <n v="593"/>
    <d v="2017-01-01T00:00:00"/>
    <d v="2021-12-21T00:00:00"/>
    <m/>
    <m/>
    <m/>
    <m/>
    <m/>
    <m/>
    <m/>
    <m/>
    <m/>
    <m/>
    <x v="0"/>
    <m/>
    <m/>
    <m/>
    <m/>
    <m/>
    <m/>
    <m/>
    <m/>
    <m/>
    <m/>
    <m/>
    <m/>
    <m/>
    <m/>
    <m/>
    <m/>
    <m/>
    <m/>
    <m/>
    <n v="0"/>
    <n v="0"/>
    <n v="0"/>
    <n v="0"/>
    <n v="0"/>
    <n v="0"/>
    <n v="0"/>
    <n v="1"/>
    <n v="593"/>
    <n v="2"/>
    <n v="2"/>
    <n v="0"/>
    <n v="0"/>
    <n v="0"/>
    <n v="99"/>
    <n v="99"/>
    <n v="1"/>
    <n v="0"/>
    <n v="0"/>
    <n v="0"/>
    <n v="0"/>
    <n v="1"/>
    <n v="0"/>
    <n v="0"/>
    <n v="0"/>
    <n v="0"/>
    <x v="0"/>
    <s v="Village"/>
    <x v="0"/>
    <n v="0"/>
    <n v="0"/>
    <n v="0"/>
    <n v="197090"/>
    <x v="0"/>
    <m/>
  </r>
  <r>
    <x v="1"/>
    <x v="5"/>
    <x v="5"/>
    <s v="EU"/>
    <x v="0"/>
    <x v="5"/>
    <x v="0"/>
    <x v="118"/>
    <n v="139"/>
    <n v="585"/>
    <d v="2017-01-01T00:00:00"/>
    <d v="2021-12-21T00:00:00"/>
    <m/>
    <m/>
    <m/>
    <m/>
    <m/>
    <m/>
    <m/>
    <m/>
    <m/>
    <m/>
    <x v="0"/>
    <m/>
    <m/>
    <m/>
    <m/>
    <m/>
    <m/>
    <m/>
    <m/>
    <m/>
    <m/>
    <m/>
    <m/>
    <m/>
    <m/>
    <m/>
    <m/>
    <m/>
    <m/>
    <m/>
    <n v="0"/>
    <n v="0"/>
    <n v="0"/>
    <n v="0"/>
    <n v="0"/>
    <n v="0"/>
    <n v="0"/>
    <n v="1"/>
    <n v="585"/>
    <n v="2"/>
    <n v="2"/>
    <n v="0"/>
    <n v="0"/>
    <n v="0"/>
    <n v="98"/>
    <n v="98"/>
    <n v="1"/>
    <n v="0"/>
    <n v="0"/>
    <n v="0"/>
    <n v="0"/>
    <n v="1"/>
    <n v="0"/>
    <n v="0"/>
    <n v="0"/>
    <n v="0"/>
    <x v="0"/>
    <s v="Village"/>
    <x v="0"/>
    <n v="0"/>
    <n v="0"/>
    <n v="0"/>
    <n v="197149"/>
    <x v="0"/>
    <m/>
  </r>
  <r>
    <x v="1"/>
    <x v="5"/>
    <x v="5"/>
    <s v="EU"/>
    <x v="0"/>
    <x v="5"/>
    <x v="0"/>
    <x v="119"/>
    <n v="408"/>
    <n v="2009"/>
    <d v="2017-01-01T00:00:00"/>
    <d v="2021-12-21T00:00:00"/>
    <m/>
    <m/>
    <m/>
    <m/>
    <m/>
    <m/>
    <m/>
    <m/>
    <m/>
    <m/>
    <x v="0"/>
    <m/>
    <m/>
    <m/>
    <m/>
    <m/>
    <m/>
    <m/>
    <m/>
    <m/>
    <m/>
    <m/>
    <m/>
    <m/>
    <m/>
    <m/>
    <m/>
    <m/>
    <m/>
    <m/>
    <n v="0"/>
    <n v="0"/>
    <n v="0"/>
    <n v="0"/>
    <n v="0"/>
    <n v="0"/>
    <n v="0"/>
    <n v="1"/>
    <n v="2009"/>
    <n v="8"/>
    <n v="8"/>
    <n v="0"/>
    <n v="0"/>
    <n v="0"/>
    <n v="335"/>
    <n v="335"/>
    <n v="1"/>
    <n v="0"/>
    <n v="0"/>
    <n v="0"/>
    <n v="0"/>
    <n v="1"/>
    <n v="0"/>
    <n v="0"/>
    <n v="0"/>
    <n v="0"/>
    <x v="0"/>
    <s v="Village"/>
    <x v="2"/>
    <s v="Muslim"/>
    <n v="20.480898"/>
    <n v="93.299485000000004"/>
    <s v="MMR012CMP006"/>
    <x v="0"/>
    <m/>
  </r>
  <r>
    <x v="1"/>
    <x v="5"/>
    <x v="5"/>
    <s v="EU"/>
    <x v="0"/>
    <x v="5"/>
    <x v="0"/>
    <x v="120"/>
    <n v="47"/>
    <n v="190"/>
    <d v="2017-01-01T00:00:00"/>
    <d v="2021-12-21T00:00:00"/>
    <m/>
    <m/>
    <m/>
    <m/>
    <m/>
    <m/>
    <m/>
    <m/>
    <m/>
    <m/>
    <x v="0"/>
    <m/>
    <m/>
    <m/>
    <m/>
    <m/>
    <m/>
    <m/>
    <m/>
    <m/>
    <m/>
    <m/>
    <m/>
    <m/>
    <m/>
    <m/>
    <m/>
    <m/>
    <m/>
    <m/>
    <n v="0"/>
    <n v="0"/>
    <n v="0"/>
    <n v="0"/>
    <n v="0"/>
    <n v="0"/>
    <n v="0"/>
    <n v="1"/>
    <n v="190"/>
    <n v="1"/>
    <n v="1"/>
    <n v="0"/>
    <n v="0"/>
    <n v="0"/>
    <n v="32"/>
    <n v="32"/>
    <n v="1"/>
    <n v="0"/>
    <n v="0"/>
    <n v="0"/>
    <n v="0"/>
    <n v="1"/>
    <n v="0"/>
    <n v="0"/>
    <n v="0"/>
    <n v="0"/>
    <x v="0"/>
    <s v="Village"/>
    <x v="0"/>
    <n v="0"/>
    <n v="0"/>
    <n v="0"/>
    <n v="0"/>
    <x v="0"/>
    <m/>
  </r>
  <r>
    <x v="1"/>
    <x v="5"/>
    <x v="5"/>
    <s v="EU"/>
    <x v="0"/>
    <x v="5"/>
    <x v="0"/>
    <x v="121"/>
    <n v="150"/>
    <n v="532"/>
    <d v="2017-01-01T00:00:00"/>
    <d v="2021-12-21T00:00:00"/>
    <m/>
    <m/>
    <m/>
    <m/>
    <m/>
    <m/>
    <m/>
    <m/>
    <m/>
    <m/>
    <x v="0"/>
    <m/>
    <m/>
    <m/>
    <m/>
    <m/>
    <m/>
    <m/>
    <m/>
    <m/>
    <m/>
    <m/>
    <m/>
    <m/>
    <m/>
    <m/>
    <m/>
    <m/>
    <m/>
    <m/>
    <n v="0"/>
    <n v="0"/>
    <n v="0"/>
    <n v="0"/>
    <n v="0"/>
    <n v="0"/>
    <n v="0"/>
    <n v="1"/>
    <n v="532"/>
    <n v="2"/>
    <n v="2"/>
    <n v="0"/>
    <n v="0"/>
    <n v="0"/>
    <n v="89"/>
    <n v="89"/>
    <n v="1"/>
    <n v="0"/>
    <n v="0"/>
    <n v="0"/>
    <n v="0"/>
    <n v="1"/>
    <n v="0"/>
    <n v="0"/>
    <n v="0"/>
    <n v="0"/>
    <x v="0"/>
    <s v="Village"/>
    <x v="0"/>
    <n v="0"/>
    <n v="0"/>
    <n v="0"/>
    <n v="197092"/>
    <x v="0"/>
    <m/>
  </r>
  <r>
    <x v="1"/>
    <x v="5"/>
    <x v="5"/>
    <s v="EU"/>
    <x v="0"/>
    <x v="5"/>
    <x v="0"/>
    <x v="122"/>
    <n v="142"/>
    <n v="542"/>
    <d v="2017-01-01T00:00:00"/>
    <d v="2021-12-21T00:00:00"/>
    <m/>
    <m/>
    <m/>
    <m/>
    <m/>
    <m/>
    <m/>
    <m/>
    <m/>
    <m/>
    <x v="0"/>
    <m/>
    <m/>
    <m/>
    <m/>
    <m/>
    <m/>
    <m/>
    <m/>
    <m/>
    <m/>
    <m/>
    <m/>
    <m/>
    <m/>
    <m/>
    <m/>
    <m/>
    <m/>
    <m/>
    <n v="0"/>
    <n v="0"/>
    <n v="0"/>
    <n v="0"/>
    <n v="0"/>
    <n v="0"/>
    <n v="0"/>
    <n v="1"/>
    <n v="542"/>
    <n v="2"/>
    <n v="2"/>
    <n v="0"/>
    <n v="0"/>
    <n v="0"/>
    <n v="90"/>
    <n v="90"/>
    <n v="1"/>
    <n v="0"/>
    <n v="0"/>
    <n v="0"/>
    <n v="0"/>
    <n v="1"/>
    <n v="0"/>
    <n v="0"/>
    <n v="0"/>
    <n v="0"/>
    <x v="0"/>
    <s v="Village"/>
    <x v="0"/>
    <n v="0"/>
    <n v="0"/>
    <n v="0"/>
    <n v="197100"/>
    <x v="0"/>
    <m/>
  </r>
  <r>
    <x v="1"/>
    <x v="5"/>
    <x v="5"/>
    <s v="EU"/>
    <x v="0"/>
    <x v="5"/>
    <x v="0"/>
    <x v="123"/>
    <n v="290"/>
    <n v="1314"/>
    <d v="2017-01-01T00:00:00"/>
    <d v="2021-12-21T00:00:00"/>
    <m/>
    <m/>
    <m/>
    <m/>
    <m/>
    <m/>
    <m/>
    <m/>
    <m/>
    <m/>
    <x v="0"/>
    <m/>
    <m/>
    <m/>
    <m/>
    <m/>
    <m/>
    <m/>
    <m/>
    <m/>
    <m/>
    <m/>
    <m/>
    <m/>
    <m/>
    <m/>
    <m/>
    <m/>
    <m/>
    <m/>
    <n v="0"/>
    <n v="0"/>
    <n v="0"/>
    <n v="0"/>
    <n v="0"/>
    <n v="0"/>
    <n v="0"/>
    <n v="1"/>
    <n v="1314"/>
    <n v="5"/>
    <n v="5"/>
    <n v="0"/>
    <n v="0"/>
    <n v="0"/>
    <n v="219"/>
    <n v="219"/>
    <n v="1"/>
    <n v="0"/>
    <n v="0"/>
    <n v="0"/>
    <n v="0"/>
    <n v="1"/>
    <n v="0"/>
    <n v="0"/>
    <n v="0"/>
    <n v="0"/>
    <x v="0"/>
    <s v="Village"/>
    <x v="0"/>
    <n v="0"/>
    <n v="0"/>
    <n v="0"/>
    <n v="197099"/>
    <x v="0"/>
    <m/>
  </r>
  <r>
    <x v="1"/>
    <x v="5"/>
    <x v="5"/>
    <s v="EU"/>
    <x v="0"/>
    <x v="5"/>
    <x v="0"/>
    <x v="124"/>
    <n v="215"/>
    <n v="1125"/>
    <d v="2017-01-01T00:00:00"/>
    <d v="2021-12-21T00:00:00"/>
    <m/>
    <m/>
    <m/>
    <m/>
    <m/>
    <m/>
    <m/>
    <m/>
    <m/>
    <m/>
    <x v="0"/>
    <m/>
    <m/>
    <m/>
    <m/>
    <m/>
    <m/>
    <m/>
    <m/>
    <m/>
    <m/>
    <m/>
    <m/>
    <m/>
    <m/>
    <m/>
    <m/>
    <m/>
    <m/>
    <m/>
    <n v="0"/>
    <n v="0"/>
    <n v="0"/>
    <n v="0"/>
    <n v="0"/>
    <n v="0"/>
    <n v="0"/>
    <n v="1"/>
    <n v="1125"/>
    <n v="5"/>
    <n v="5"/>
    <n v="0"/>
    <n v="0"/>
    <n v="0"/>
    <n v="188"/>
    <n v="188"/>
    <n v="1"/>
    <n v="0"/>
    <n v="0"/>
    <n v="0"/>
    <n v="0"/>
    <n v="1"/>
    <n v="0"/>
    <n v="0"/>
    <n v="0"/>
    <n v="0"/>
    <x v="0"/>
    <s v="Village"/>
    <x v="0"/>
    <n v="0"/>
    <n v="0"/>
    <n v="0"/>
    <n v="197102"/>
    <x v="0"/>
    <m/>
  </r>
  <r>
    <x v="1"/>
    <x v="5"/>
    <x v="5"/>
    <s v="EU"/>
    <x v="0"/>
    <x v="5"/>
    <x v="0"/>
    <x v="125"/>
    <n v="181"/>
    <n v="940"/>
    <d v="2017-01-01T00:00:00"/>
    <d v="2021-12-21T00:00:00"/>
    <m/>
    <m/>
    <m/>
    <m/>
    <m/>
    <m/>
    <m/>
    <m/>
    <m/>
    <m/>
    <x v="0"/>
    <m/>
    <m/>
    <m/>
    <m/>
    <m/>
    <m/>
    <m/>
    <m/>
    <m/>
    <m/>
    <m/>
    <m/>
    <m/>
    <m/>
    <m/>
    <m/>
    <m/>
    <m/>
    <m/>
    <n v="0"/>
    <n v="0"/>
    <n v="0"/>
    <n v="0"/>
    <n v="0"/>
    <n v="0"/>
    <n v="0"/>
    <n v="1"/>
    <n v="940"/>
    <n v="4"/>
    <n v="4"/>
    <n v="0"/>
    <n v="0"/>
    <n v="0"/>
    <n v="157"/>
    <n v="157"/>
    <n v="1"/>
    <n v="0"/>
    <n v="0"/>
    <n v="0"/>
    <n v="0"/>
    <n v="1"/>
    <n v="0"/>
    <n v="0"/>
    <n v="0"/>
    <n v="0"/>
    <x v="0"/>
    <s v="Village"/>
    <x v="0"/>
    <n v="0"/>
    <n v="0"/>
    <n v="0"/>
    <n v="220651"/>
    <x v="0"/>
    <m/>
  </r>
  <r>
    <x v="1"/>
    <x v="5"/>
    <x v="5"/>
    <s v="EU"/>
    <x v="0"/>
    <x v="5"/>
    <x v="0"/>
    <x v="126"/>
    <n v="170"/>
    <n v="743"/>
    <d v="2017-01-01T00:00:00"/>
    <d v="2021-12-21T00:00:00"/>
    <m/>
    <m/>
    <m/>
    <m/>
    <m/>
    <m/>
    <m/>
    <m/>
    <m/>
    <m/>
    <x v="0"/>
    <m/>
    <m/>
    <m/>
    <m/>
    <m/>
    <m/>
    <m/>
    <m/>
    <m/>
    <m/>
    <m/>
    <m/>
    <m/>
    <m/>
    <m/>
    <m/>
    <m/>
    <m/>
    <m/>
    <n v="0"/>
    <n v="0"/>
    <n v="0"/>
    <n v="0"/>
    <n v="0"/>
    <n v="0"/>
    <n v="0"/>
    <n v="1"/>
    <n v="743"/>
    <n v="3"/>
    <n v="3"/>
    <n v="0"/>
    <n v="0"/>
    <n v="0"/>
    <n v="124"/>
    <n v="124"/>
    <n v="1"/>
    <n v="0"/>
    <n v="0"/>
    <n v="0"/>
    <n v="0"/>
    <n v="1"/>
    <n v="0"/>
    <n v="0"/>
    <n v="0"/>
    <n v="0"/>
    <x v="0"/>
    <s v="Village"/>
    <x v="0"/>
    <n v="0"/>
    <n v="0"/>
    <n v="0"/>
    <n v="197103"/>
    <x v="0"/>
    <m/>
  </r>
  <r>
    <x v="1"/>
    <x v="5"/>
    <x v="5"/>
    <s v="EU"/>
    <x v="0"/>
    <x v="5"/>
    <x v="0"/>
    <x v="127"/>
    <n v="121"/>
    <n v="421"/>
    <d v="2017-01-01T00:00:00"/>
    <d v="2021-12-21T00:00:00"/>
    <m/>
    <m/>
    <m/>
    <m/>
    <m/>
    <m/>
    <m/>
    <m/>
    <m/>
    <m/>
    <x v="0"/>
    <m/>
    <m/>
    <m/>
    <m/>
    <m/>
    <m/>
    <m/>
    <m/>
    <m/>
    <m/>
    <m/>
    <m/>
    <m/>
    <m/>
    <m/>
    <m/>
    <m/>
    <m/>
    <m/>
    <n v="0"/>
    <n v="0"/>
    <n v="0"/>
    <n v="0"/>
    <n v="0"/>
    <n v="0"/>
    <n v="0"/>
    <n v="1"/>
    <n v="421"/>
    <n v="2"/>
    <n v="2"/>
    <n v="0"/>
    <n v="0"/>
    <n v="0"/>
    <n v="70"/>
    <n v="70"/>
    <n v="1"/>
    <n v="0"/>
    <n v="0"/>
    <n v="0"/>
    <n v="0"/>
    <n v="1"/>
    <n v="0"/>
    <n v="0"/>
    <n v="0"/>
    <n v="0"/>
    <x v="0"/>
    <s v="Village"/>
    <x v="0"/>
    <s v="Mixed"/>
    <n v="20.394809720000001"/>
    <n v="93.251609799999997"/>
    <n v="196994"/>
    <x v="0"/>
    <m/>
  </r>
  <r>
    <x v="1"/>
    <x v="5"/>
    <x v="5"/>
    <s v="EU"/>
    <x v="0"/>
    <x v="5"/>
    <x v="0"/>
    <x v="128"/>
    <n v="203"/>
    <n v="1118"/>
    <d v="2017-01-01T00:00:00"/>
    <d v="2021-12-21T00:00:00"/>
    <m/>
    <m/>
    <m/>
    <m/>
    <m/>
    <m/>
    <m/>
    <m/>
    <m/>
    <m/>
    <x v="0"/>
    <m/>
    <m/>
    <m/>
    <m/>
    <m/>
    <m/>
    <m/>
    <m/>
    <m/>
    <m/>
    <m/>
    <m/>
    <m/>
    <m/>
    <m/>
    <m/>
    <m/>
    <m/>
    <m/>
    <n v="0"/>
    <n v="0"/>
    <n v="0"/>
    <n v="0"/>
    <n v="0"/>
    <n v="0"/>
    <n v="0"/>
    <n v="1"/>
    <n v="1118"/>
    <n v="4"/>
    <n v="4"/>
    <n v="0"/>
    <n v="0"/>
    <n v="0"/>
    <n v="186"/>
    <n v="186"/>
    <n v="1"/>
    <n v="0"/>
    <n v="0"/>
    <n v="0"/>
    <n v="0"/>
    <n v="1"/>
    <n v="0"/>
    <n v="0"/>
    <n v="0"/>
    <n v="0"/>
    <x v="0"/>
    <s v="Village"/>
    <x v="0"/>
    <n v="0"/>
    <n v="0"/>
    <n v="0"/>
    <n v="196997"/>
    <x v="0"/>
    <m/>
  </r>
  <r>
    <x v="1"/>
    <x v="5"/>
    <x v="5"/>
    <s v="EU"/>
    <x v="0"/>
    <x v="5"/>
    <x v="0"/>
    <x v="129"/>
    <n v="31"/>
    <n v="170"/>
    <d v="2017-01-01T00:00:00"/>
    <d v="2021-12-21T00:00:00"/>
    <m/>
    <m/>
    <m/>
    <m/>
    <m/>
    <m/>
    <m/>
    <m/>
    <m/>
    <m/>
    <x v="0"/>
    <m/>
    <m/>
    <m/>
    <m/>
    <m/>
    <m/>
    <m/>
    <m/>
    <m/>
    <m/>
    <m/>
    <m/>
    <m/>
    <m/>
    <m/>
    <m/>
    <m/>
    <m/>
    <m/>
    <n v="0"/>
    <n v="0"/>
    <n v="0"/>
    <n v="0"/>
    <n v="0"/>
    <n v="0"/>
    <n v="0"/>
    <n v="1"/>
    <n v="170"/>
    <n v="1"/>
    <n v="1"/>
    <n v="0"/>
    <n v="0"/>
    <n v="0"/>
    <n v="28"/>
    <n v="28"/>
    <n v="1"/>
    <n v="0"/>
    <n v="0"/>
    <n v="0"/>
    <n v="0"/>
    <n v="1"/>
    <n v="0"/>
    <n v="0"/>
    <n v="0"/>
    <n v="0"/>
    <x v="0"/>
    <s v="Village"/>
    <x v="0"/>
    <s v="Rakhine"/>
    <n v="20.396680830000001"/>
    <n v="93.252868649999996"/>
    <n v="196998"/>
    <x v="0"/>
    <m/>
  </r>
  <r>
    <x v="1"/>
    <x v="5"/>
    <x v="5"/>
    <s v="BMZ"/>
    <x v="0"/>
    <x v="5"/>
    <x v="0"/>
    <x v="130"/>
    <n v="180"/>
    <n v="964"/>
    <d v="2017-01-01T00:00:00"/>
    <d v="2021-12-21T00:00:00"/>
    <m/>
    <m/>
    <m/>
    <m/>
    <m/>
    <m/>
    <m/>
    <m/>
    <m/>
    <m/>
    <x v="0"/>
    <m/>
    <m/>
    <m/>
    <m/>
    <m/>
    <m/>
    <m/>
    <m/>
    <m/>
    <m/>
    <m/>
    <m/>
    <m/>
    <m/>
    <m/>
    <m/>
    <m/>
    <m/>
    <m/>
    <n v="0"/>
    <n v="0"/>
    <n v="0"/>
    <n v="0"/>
    <n v="0"/>
    <n v="0"/>
    <n v="0"/>
    <n v="1"/>
    <n v="964"/>
    <n v="4"/>
    <n v="4"/>
    <n v="0"/>
    <n v="0"/>
    <n v="0"/>
    <n v="161"/>
    <n v="161"/>
    <n v="1"/>
    <n v="0"/>
    <n v="0"/>
    <n v="0"/>
    <n v="0"/>
    <n v="1"/>
    <n v="0"/>
    <n v="0"/>
    <n v="0"/>
    <n v="0"/>
    <x v="0"/>
    <s v="Village"/>
    <x v="0"/>
    <n v="0"/>
    <n v="0"/>
    <n v="0"/>
    <n v="197114"/>
    <x v="0"/>
    <m/>
  </r>
  <r>
    <x v="1"/>
    <x v="5"/>
    <x v="5"/>
    <s v="BMZ"/>
    <x v="0"/>
    <x v="5"/>
    <x v="0"/>
    <x v="131"/>
    <n v="130"/>
    <n v="398"/>
    <d v="2017-01-01T00:00:00"/>
    <d v="2021-12-21T00:00:00"/>
    <m/>
    <m/>
    <m/>
    <m/>
    <m/>
    <m/>
    <m/>
    <m/>
    <m/>
    <m/>
    <x v="0"/>
    <m/>
    <m/>
    <m/>
    <m/>
    <m/>
    <m/>
    <m/>
    <m/>
    <m/>
    <m/>
    <m/>
    <m/>
    <m/>
    <m/>
    <m/>
    <m/>
    <m/>
    <m/>
    <m/>
    <n v="0"/>
    <n v="0"/>
    <n v="0"/>
    <n v="0"/>
    <n v="0"/>
    <n v="0"/>
    <n v="0"/>
    <n v="1"/>
    <n v="398"/>
    <n v="2"/>
    <n v="2"/>
    <n v="0"/>
    <n v="0"/>
    <n v="0"/>
    <n v="66"/>
    <n v="66"/>
    <n v="1"/>
    <n v="0"/>
    <n v="0"/>
    <n v="0"/>
    <n v="0"/>
    <n v="1"/>
    <n v="0"/>
    <n v="0"/>
    <n v="0"/>
    <n v="0"/>
    <x v="0"/>
    <s v="Village"/>
    <x v="0"/>
    <n v="0"/>
    <n v="0"/>
    <n v="0"/>
    <n v="197111"/>
    <x v="0"/>
    <m/>
  </r>
  <r>
    <x v="1"/>
    <x v="5"/>
    <x v="5"/>
    <s v="BMZ"/>
    <x v="0"/>
    <x v="5"/>
    <x v="0"/>
    <x v="132"/>
    <n v="191"/>
    <n v="713"/>
    <d v="2017-01-01T00:00:00"/>
    <d v="2021-12-21T00:00:00"/>
    <m/>
    <m/>
    <m/>
    <m/>
    <m/>
    <m/>
    <m/>
    <m/>
    <m/>
    <m/>
    <x v="0"/>
    <m/>
    <m/>
    <m/>
    <m/>
    <m/>
    <m/>
    <m/>
    <m/>
    <m/>
    <m/>
    <m/>
    <m/>
    <m/>
    <m/>
    <m/>
    <m/>
    <m/>
    <m/>
    <m/>
    <n v="0"/>
    <n v="0"/>
    <n v="0"/>
    <n v="0"/>
    <n v="0"/>
    <n v="0"/>
    <n v="0"/>
    <n v="1"/>
    <n v="713"/>
    <n v="3"/>
    <n v="3"/>
    <n v="0"/>
    <n v="0"/>
    <n v="0"/>
    <n v="119"/>
    <n v="119"/>
    <n v="1"/>
    <n v="0"/>
    <n v="0"/>
    <n v="0"/>
    <n v="0"/>
    <n v="1"/>
    <n v="0"/>
    <n v="0"/>
    <n v="0"/>
    <n v="0"/>
    <x v="0"/>
    <s v="Village"/>
    <x v="0"/>
    <n v="0"/>
    <n v="0"/>
    <n v="0"/>
    <n v="197112"/>
    <x v="0"/>
    <m/>
  </r>
  <r>
    <x v="1"/>
    <x v="5"/>
    <x v="5"/>
    <s v="BMZ"/>
    <x v="0"/>
    <x v="5"/>
    <x v="0"/>
    <x v="133"/>
    <n v="27"/>
    <n v="53"/>
    <d v="2017-01-01T00:00:00"/>
    <d v="2021-12-21T00:00:00"/>
    <m/>
    <m/>
    <m/>
    <m/>
    <m/>
    <m/>
    <m/>
    <m/>
    <m/>
    <m/>
    <x v="0"/>
    <m/>
    <m/>
    <m/>
    <m/>
    <m/>
    <m/>
    <m/>
    <m/>
    <m/>
    <m/>
    <m/>
    <m/>
    <m/>
    <m/>
    <m/>
    <m/>
    <m/>
    <m/>
    <m/>
    <n v="0"/>
    <n v="0"/>
    <n v="0"/>
    <n v="0"/>
    <n v="0"/>
    <n v="0"/>
    <n v="0"/>
    <n v="1"/>
    <n v="53"/>
    <n v="1"/>
    <n v="1"/>
    <n v="0"/>
    <n v="0"/>
    <n v="0"/>
    <n v="9"/>
    <n v="9"/>
    <n v="1"/>
    <n v="0"/>
    <n v="0"/>
    <n v="0"/>
    <n v="0"/>
    <n v="1"/>
    <n v="0"/>
    <n v="0"/>
    <n v="0"/>
    <n v="0"/>
    <x v="0"/>
    <s v="Village"/>
    <x v="0"/>
    <n v="0"/>
    <n v="0"/>
    <n v="0"/>
    <n v="220653"/>
    <x v="0"/>
    <m/>
  </r>
  <r>
    <x v="1"/>
    <x v="5"/>
    <x v="5"/>
    <s v="BMZ"/>
    <x v="0"/>
    <x v="5"/>
    <x v="0"/>
    <x v="134"/>
    <n v="63"/>
    <n v="249"/>
    <d v="2017-01-01T00:00:00"/>
    <d v="2021-12-21T00:00:00"/>
    <m/>
    <m/>
    <m/>
    <m/>
    <m/>
    <m/>
    <m/>
    <m/>
    <m/>
    <m/>
    <x v="0"/>
    <m/>
    <m/>
    <m/>
    <m/>
    <m/>
    <m/>
    <m/>
    <m/>
    <m/>
    <m/>
    <m/>
    <m/>
    <m/>
    <m/>
    <m/>
    <m/>
    <m/>
    <m/>
    <m/>
    <n v="0"/>
    <n v="0"/>
    <n v="0"/>
    <n v="0"/>
    <n v="0"/>
    <n v="0"/>
    <n v="0"/>
    <n v="1"/>
    <n v="249"/>
    <n v="1"/>
    <n v="1"/>
    <n v="0"/>
    <n v="0"/>
    <n v="0"/>
    <n v="42"/>
    <n v="42"/>
    <n v="1"/>
    <n v="0"/>
    <n v="0"/>
    <n v="0"/>
    <n v="0"/>
    <n v="1"/>
    <n v="0"/>
    <n v="0"/>
    <n v="0"/>
    <n v="0"/>
    <x v="0"/>
    <s v="Village"/>
    <x v="0"/>
    <n v="0"/>
    <n v="0"/>
    <n v="0"/>
    <n v="197110"/>
    <x v="0"/>
    <m/>
  </r>
  <r>
    <x v="1"/>
    <x v="7"/>
    <x v="7"/>
    <s v="DFID/HARP"/>
    <x v="0"/>
    <x v="4"/>
    <x v="0"/>
    <x v="135"/>
    <n v="249"/>
    <n v="1362"/>
    <d v="2017-10-01T00:00:00"/>
    <d v="2020-09-30T00:00:00"/>
    <m/>
    <s v=" -   "/>
    <m/>
    <m/>
    <m/>
    <m/>
    <m/>
    <m/>
    <m/>
    <m/>
    <x v="0"/>
    <m/>
    <m/>
    <m/>
    <m/>
    <m/>
    <m/>
    <m/>
    <m/>
    <m/>
    <m/>
    <m/>
    <m/>
    <m/>
    <m/>
    <m/>
    <m/>
    <m/>
    <m/>
    <m/>
    <n v="0"/>
    <n v="0"/>
    <n v="0"/>
    <n v="0"/>
    <n v="0"/>
    <n v="0"/>
    <n v="0"/>
    <n v="1"/>
    <n v="1362"/>
    <n v="5"/>
    <n v="5"/>
    <n v="0"/>
    <n v="0"/>
    <n v="0"/>
    <n v="227"/>
    <n v="227"/>
    <n v="1"/>
    <n v="0"/>
    <n v="0"/>
    <n v="0"/>
    <n v="0"/>
    <n v="1"/>
    <n v="0"/>
    <n v="0"/>
    <n v="0"/>
    <n v="0"/>
    <x v="0"/>
    <s v="Village"/>
    <x v="1"/>
    <s v="Rakhine"/>
    <n v="20.151471999999998"/>
    <n v="92.887277999999995"/>
    <s v="MMR012CMP111"/>
    <x v="0"/>
    <m/>
  </r>
  <r>
    <x v="1"/>
    <x v="6"/>
    <x v="6"/>
    <s v="DFID/HARP"/>
    <x v="0"/>
    <x v="4"/>
    <x v="0"/>
    <x v="136"/>
    <n v="420"/>
    <n v="2179"/>
    <d v="2017-10-01T00:00:00"/>
    <d v="2020-09-30T00:00:00"/>
    <m/>
    <s v=" -   "/>
    <m/>
    <n v="0"/>
    <m/>
    <m/>
    <m/>
    <m/>
    <m/>
    <m/>
    <x v="0"/>
    <m/>
    <m/>
    <m/>
    <m/>
    <m/>
    <m/>
    <m/>
    <m/>
    <m/>
    <m/>
    <m/>
    <m/>
    <m/>
    <m/>
    <m/>
    <m/>
    <m/>
    <m/>
    <m/>
    <n v="0"/>
    <n v="0"/>
    <n v="0"/>
    <n v="0"/>
    <n v="0"/>
    <n v="0"/>
    <n v="0"/>
    <n v="1"/>
    <n v="2179"/>
    <n v="9"/>
    <n v="9"/>
    <n v="0"/>
    <n v="0"/>
    <n v="0"/>
    <n v="363"/>
    <n v="363"/>
    <n v="1"/>
    <n v="0"/>
    <n v="0"/>
    <n v="0"/>
    <n v="0"/>
    <n v="1"/>
    <n v="0"/>
    <n v="0"/>
    <n v="0"/>
    <n v="0"/>
    <x v="0"/>
    <s v="Village"/>
    <x v="1"/>
    <s v="Rakhine"/>
    <n v="20.151471999999998"/>
    <n v="92.887277999999995"/>
    <s v="MMR012CMP112"/>
    <x v="0"/>
    <m/>
  </r>
  <r>
    <x v="1"/>
    <x v="14"/>
    <x v="13"/>
    <s v="DFID/HARP.eu"/>
    <x v="0"/>
    <x v="4"/>
    <x v="0"/>
    <x v="79"/>
    <n v="92"/>
    <n v="695"/>
    <s v="10/1/2017,1-1-17"/>
    <s v="9/30/2020,12-21-21"/>
    <m/>
    <s v=" -   "/>
    <m/>
    <n v="7"/>
    <m/>
    <m/>
    <m/>
    <m/>
    <m/>
    <m/>
    <x v="0"/>
    <m/>
    <m/>
    <m/>
    <m/>
    <m/>
    <m/>
    <n v="0"/>
    <n v="693"/>
    <m/>
    <m/>
    <n v="68"/>
    <n v="124"/>
    <m/>
    <m/>
    <m/>
    <m/>
    <m/>
    <m/>
    <m/>
    <n v="1"/>
    <n v="695"/>
    <n v="0"/>
    <n v="0"/>
    <n v="1"/>
    <n v="695"/>
    <n v="2.78"/>
    <n v="0"/>
    <n v="0"/>
    <n v="0.2200000000000002"/>
    <n v="3"/>
    <n v="0"/>
    <n v="0"/>
    <n v="0"/>
    <n v="116"/>
    <n v="116"/>
    <n v="1"/>
    <n v="695"/>
    <n v="0"/>
    <n v="695"/>
    <n v="1"/>
    <n v="0"/>
    <n v="1"/>
    <n v="0"/>
    <n v="0"/>
    <n v="0"/>
    <x v="0"/>
    <s v="Village"/>
    <x v="0"/>
    <s v="Muslim"/>
    <n v="20.201499999999999"/>
    <n v="92.796599999999998"/>
    <n v="196154"/>
    <x v="0"/>
    <m/>
  </r>
  <r>
    <x v="1"/>
    <x v="6"/>
    <x v="6"/>
    <s v="DFID/HARP"/>
    <x v="0"/>
    <x v="4"/>
    <x v="0"/>
    <x v="137"/>
    <n v="235"/>
    <n v="1390"/>
    <d v="2017-10-01T00:00:00"/>
    <d v="2020-09-30T00:00:00"/>
    <m/>
    <s v=" -   "/>
    <m/>
    <n v="8"/>
    <m/>
    <m/>
    <m/>
    <m/>
    <m/>
    <m/>
    <x v="0"/>
    <m/>
    <m/>
    <m/>
    <m/>
    <m/>
    <m/>
    <n v="0"/>
    <n v="486"/>
    <n v="0"/>
    <n v="252"/>
    <m/>
    <m/>
    <m/>
    <m/>
    <m/>
    <m/>
    <m/>
    <m/>
    <m/>
    <n v="1"/>
    <n v="1390"/>
    <n v="0"/>
    <n v="0"/>
    <n v="1"/>
    <n v="1390"/>
    <n v="5.56"/>
    <n v="0"/>
    <n v="0"/>
    <n v="0.44000000000000039"/>
    <n v="6"/>
    <n v="0"/>
    <n v="0"/>
    <n v="0"/>
    <n v="232"/>
    <n v="232"/>
    <n v="1"/>
    <n v="738"/>
    <n v="0"/>
    <n v="738"/>
    <n v="0.53093525179856116"/>
    <n v="0.46906474820143884"/>
    <n v="0.53093525179856116"/>
    <n v="0"/>
    <n v="0"/>
    <n v="0"/>
    <x v="0"/>
    <s v="Village"/>
    <x v="0"/>
    <s v="Muslim"/>
    <n v="20.19171906"/>
    <n v="92.808166499999999"/>
    <n v="196155"/>
    <x v="0"/>
    <m/>
  </r>
  <r>
    <x v="1"/>
    <x v="6"/>
    <x v="6"/>
    <s v="DFID/HARP"/>
    <x v="0"/>
    <x v="4"/>
    <x v="0"/>
    <x v="138"/>
    <n v="72"/>
    <n v="442"/>
    <d v="2017-10-01T00:00:00"/>
    <d v="2020-09-30T00:00:00"/>
    <m/>
    <s v=" -   "/>
    <m/>
    <n v="0"/>
    <m/>
    <m/>
    <m/>
    <m/>
    <m/>
    <m/>
    <x v="0"/>
    <m/>
    <m/>
    <m/>
    <m/>
    <m/>
    <m/>
    <n v="49"/>
    <n v="117"/>
    <n v="57"/>
    <n v="257"/>
    <m/>
    <m/>
    <m/>
    <m/>
    <m/>
    <m/>
    <m/>
    <m/>
    <m/>
    <n v="0"/>
    <n v="0"/>
    <n v="0"/>
    <n v="0"/>
    <n v="0"/>
    <n v="0"/>
    <n v="0"/>
    <n v="1"/>
    <n v="442"/>
    <n v="2"/>
    <n v="2"/>
    <n v="0"/>
    <n v="0"/>
    <n v="0"/>
    <n v="74"/>
    <n v="74"/>
    <n v="1"/>
    <n v="442"/>
    <n v="0"/>
    <n v="442"/>
    <n v="1"/>
    <n v="0"/>
    <n v="1"/>
    <n v="0"/>
    <n v="0"/>
    <n v="0"/>
    <x v="0"/>
    <s v="Village"/>
    <x v="1"/>
    <s v="Maramargyi"/>
    <n v="20.148584"/>
    <n v="92.880319999999998"/>
    <s v="MMR012CMP056"/>
    <x v="0"/>
    <m/>
  </r>
  <r>
    <x v="1"/>
    <x v="6"/>
    <x v="6"/>
    <s v="DFID/HARP"/>
    <x v="0"/>
    <x v="4"/>
    <x v="0"/>
    <x v="139"/>
    <n v="151"/>
    <n v="625"/>
    <d v="2017-10-01T00:00:00"/>
    <d v="2020-09-30T00:00:00"/>
    <m/>
    <s v=" -   "/>
    <m/>
    <n v="6"/>
    <m/>
    <m/>
    <m/>
    <m/>
    <m/>
    <m/>
    <x v="0"/>
    <m/>
    <m/>
    <m/>
    <m/>
    <m/>
    <m/>
    <n v="184"/>
    <n v="383"/>
    <n v="5"/>
    <n v="93"/>
    <m/>
    <m/>
    <m/>
    <m/>
    <m/>
    <m/>
    <m/>
    <m/>
    <m/>
    <n v="1"/>
    <n v="625"/>
    <n v="0"/>
    <n v="0"/>
    <n v="1"/>
    <n v="625"/>
    <n v="2.5"/>
    <n v="0"/>
    <n v="0"/>
    <n v="0.5"/>
    <n v="3"/>
    <n v="0"/>
    <n v="0"/>
    <n v="0"/>
    <n v="104"/>
    <n v="104"/>
    <n v="1"/>
    <n v="625"/>
    <n v="0"/>
    <n v="625"/>
    <n v="1"/>
    <n v="0"/>
    <n v="1"/>
    <n v="0"/>
    <n v="0"/>
    <n v="0"/>
    <x v="0"/>
    <s v="Village"/>
    <x v="1"/>
    <s v="Rakhine"/>
    <n v="20.155805999999998"/>
    <n v="92.879138999999995"/>
    <s v="MMR012CMP093"/>
    <x v="0"/>
    <m/>
  </r>
  <r>
    <x v="1"/>
    <x v="7"/>
    <x v="7"/>
    <s v="DFID/HARP"/>
    <x v="0"/>
    <x v="4"/>
    <x v="0"/>
    <x v="140"/>
    <n v="155"/>
    <n v="745"/>
    <d v="2017-10-01T00:00:00"/>
    <d v="2020-09-30T00:00:00"/>
    <m/>
    <s v=" -   "/>
    <m/>
    <n v="10"/>
    <m/>
    <m/>
    <m/>
    <n v="1"/>
    <m/>
    <m/>
    <x v="0"/>
    <n v="5"/>
    <n v="4"/>
    <m/>
    <m/>
    <m/>
    <m/>
    <n v="25"/>
    <n v="34"/>
    <n v="14"/>
    <n v="20"/>
    <m/>
    <m/>
    <m/>
    <m/>
    <m/>
    <m/>
    <m/>
    <m/>
    <m/>
    <n v="1"/>
    <n v="745"/>
    <n v="0"/>
    <n v="0"/>
    <n v="1"/>
    <n v="745"/>
    <n v="2.98"/>
    <n v="0"/>
    <n v="0"/>
    <n v="2.0000000000000018E-2"/>
    <n v="3"/>
    <n v="0.33557046979865773"/>
    <n v="250"/>
    <n v="250"/>
    <n v="124"/>
    <n v="124"/>
    <n v="0.66442953020134232"/>
    <n v="93"/>
    <n v="0"/>
    <n v="93"/>
    <n v="0.12483221476510067"/>
    <n v="0.87516778523489935"/>
    <n v="0.12483221476510067"/>
    <n v="0"/>
    <n v="0"/>
    <n v="0"/>
    <x v="0"/>
    <s v="Village"/>
    <x v="0"/>
    <s v="Rakhine"/>
    <n v="20.16259956"/>
    <n v="92.834457400000005"/>
    <n v="196210"/>
    <x v="0"/>
    <m/>
  </r>
  <r>
    <x v="1"/>
    <x v="7"/>
    <x v="7"/>
    <s v="DFID/HARP"/>
    <x v="0"/>
    <x v="4"/>
    <x v="0"/>
    <x v="141"/>
    <n v="758"/>
    <n v="5579"/>
    <d v="2017-10-01T00:00:00"/>
    <d v="2020-09-30T00:00:00"/>
    <m/>
    <s v=" -   "/>
    <m/>
    <n v="16"/>
    <m/>
    <m/>
    <m/>
    <m/>
    <m/>
    <m/>
    <x v="0"/>
    <m/>
    <n v="1"/>
    <m/>
    <m/>
    <m/>
    <m/>
    <n v="52"/>
    <n v="104"/>
    <n v="100"/>
    <n v="93"/>
    <m/>
    <m/>
    <m/>
    <m/>
    <n v="763"/>
    <n v="1178"/>
    <m/>
    <n v="1"/>
    <n v="0.76"/>
    <n v="1"/>
    <n v="5579"/>
    <n v="0"/>
    <n v="0"/>
    <n v="1"/>
    <n v="5579"/>
    <n v="22.315999999999999"/>
    <n v="0"/>
    <n v="0"/>
    <n v="0"/>
    <n v="22"/>
    <n v="0"/>
    <n v="0"/>
    <n v="0"/>
    <n v="930"/>
    <n v="930"/>
    <n v="1"/>
    <n v="349"/>
    <n v="0"/>
    <n v="5579"/>
    <n v="1"/>
    <n v="0"/>
    <n v="6.2556013622512993E-2"/>
    <n v="5579"/>
    <n v="1178"/>
    <n v="5579"/>
    <x v="0"/>
    <s v="Village"/>
    <x v="0"/>
    <s v="Muslim"/>
    <n v="20.15736008"/>
    <n v="92.838653559999997"/>
    <n v="196211"/>
    <x v="0"/>
    <m/>
  </r>
  <r>
    <x v="1"/>
    <x v="7"/>
    <x v="7"/>
    <s v="DFID/HARP"/>
    <x v="0"/>
    <x v="4"/>
    <x v="0"/>
    <x v="142"/>
    <n v="427"/>
    <n v="2427"/>
    <d v="2017-10-01T00:00:00"/>
    <d v="2020-09-30T00:00:00"/>
    <m/>
    <s v=" -   "/>
    <m/>
    <n v="17"/>
    <m/>
    <m/>
    <m/>
    <n v="1"/>
    <m/>
    <m/>
    <x v="0"/>
    <n v="4"/>
    <m/>
    <m/>
    <m/>
    <m/>
    <m/>
    <n v="23"/>
    <n v="54"/>
    <n v="537"/>
    <n v="515"/>
    <m/>
    <m/>
    <m/>
    <m/>
    <n v="427"/>
    <n v="756"/>
    <m/>
    <n v="0.81"/>
    <n v="0.62"/>
    <n v="1"/>
    <n v="2427"/>
    <n v="0"/>
    <n v="0"/>
    <n v="1"/>
    <n v="2427"/>
    <n v="9.7080000000000002"/>
    <n v="0"/>
    <n v="0"/>
    <n v="0.29199999999999982"/>
    <n v="10"/>
    <n v="8.2406262875978575E-2"/>
    <n v="200"/>
    <n v="200"/>
    <n v="405"/>
    <n v="405"/>
    <n v="0.91759373712402148"/>
    <n v="1129"/>
    <n v="0"/>
    <n v="2427"/>
    <n v="1"/>
    <n v="0"/>
    <n v="0.46518335393489907"/>
    <n v="2427"/>
    <n v="756"/>
    <n v="2427"/>
    <x v="0"/>
    <s v="Village"/>
    <x v="0"/>
    <s v="Muslim"/>
    <n v="20.147863431600001"/>
    <n v="92.846768572000002"/>
    <n v="196209"/>
    <x v="0"/>
    <m/>
  </r>
  <r>
    <x v="1"/>
    <x v="5"/>
    <x v="5"/>
    <s v="BMZ"/>
    <x v="0"/>
    <x v="4"/>
    <x v="0"/>
    <x v="143"/>
    <n v="452"/>
    <n v="1901"/>
    <d v="2017-01-01T00:00:00"/>
    <d v="2021-12-21T00:00:00"/>
    <m/>
    <m/>
    <m/>
    <m/>
    <m/>
    <m/>
    <m/>
    <m/>
    <m/>
    <m/>
    <x v="0"/>
    <m/>
    <m/>
    <m/>
    <m/>
    <m/>
    <m/>
    <m/>
    <m/>
    <m/>
    <m/>
    <m/>
    <m/>
    <m/>
    <m/>
    <m/>
    <m/>
    <m/>
    <m/>
    <m/>
    <n v="0"/>
    <n v="0"/>
    <n v="0"/>
    <n v="0"/>
    <n v="0"/>
    <n v="0"/>
    <n v="0"/>
    <n v="1"/>
    <n v="1901"/>
    <n v="8"/>
    <n v="8"/>
    <n v="0"/>
    <n v="0"/>
    <n v="0"/>
    <n v="317"/>
    <n v="317"/>
    <n v="1"/>
    <n v="0"/>
    <n v="0"/>
    <n v="0"/>
    <n v="0"/>
    <n v="1"/>
    <n v="0"/>
    <n v="0"/>
    <n v="0"/>
    <n v="0"/>
    <x v="0"/>
    <s v="Village"/>
    <x v="0"/>
    <n v="0"/>
    <n v="20.760820389999999"/>
    <n v="92.960083010000005"/>
    <n v="196893"/>
    <x v="0"/>
    <m/>
  </r>
  <r>
    <x v="1"/>
    <x v="6"/>
    <x v="6"/>
    <s v="DFID/HARP"/>
    <x v="0"/>
    <x v="4"/>
    <x v="0"/>
    <x v="144"/>
    <n v="17"/>
    <n v="74"/>
    <d v="2017-10-01T00:00:00"/>
    <d v="2020-09-30T00:00:00"/>
    <m/>
    <s v=" -   "/>
    <m/>
    <n v="70"/>
    <m/>
    <m/>
    <m/>
    <m/>
    <m/>
    <m/>
    <x v="0"/>
    <m/>
    <m/>
    <m/>
    <m/>
    <m/>
    <m/>
    <n v="48"/>
    <n v="352"/>
    <m/>
    <n v="198"/>
    <n v="616"/>
    <n v="740"/>
    <m/>
    <m/>
    <n v="299"/>
    <n v="738"/>
    <m/>
    <n v="1"/>
    <n v="0.36"/>
    <n v="1"/>
    <n v="74"/>
    <n v="0"/>
    <n v="0"/>
    <n v="1"/>
    <n v="74"/>
    <n v="0.29599999999999999"/>
    <n v="0"/>
    <n v="0"/>
    <n v="0.70399999999999996"/>
    <n v="1"/>
    <n v="0"/>
    <n v="0"/>
    <n v="0"/>
    <n v="12"/>
    <n v="12"/>
    <n v="1"/>
    <n v="74"/>
    <n v="0"/>
    <n v="738"/>
    <n v="1"/>
    <n v="0"/>
    <n v="1"/>
    <n v="74"/>
    <n v="738"/>
    <n v="738"/>
    <x v="0"/>
    <s v="Village"/>
    <x v="0"/>
    <s v="Muslim"/>
    <n v="20.193460460000001"/>
    <n v="92.867782590000004"/>
    <n v="196147"/>
    <x v="0"/>
    <m/>
  </r>
  <r>
    <x v="1"/>
    <x v="8"/>
    <x v="8"/>
    <s v="UNICEF"/>
    <x v="0"/>
    <x v="6"/>
    <x v="0"/>
    <x v="145"/>
    <n v="40"/>
    <n v="217"/>
    <d v="2019-03-06T00:00:00"/>
    <d v="2020-03-06T00:00:00"/>
    <n v="91"/>
    <m/>
    <m/>
    <m/>
    <m/>
    <m/>
    <n v="8"/>
    <n v="2"/>
    <m/>
    <n v="40"/>
    <x v="1"/>
    <n v="2"/>
    <m/>
    <m/>
    <n v="1"/>
    <m/>
    <m/>
    <n v="31"/>
    <n v="180"/>
    <n v="102"/>
    <n v="84"/>
    <n v="65"/>
    <n v="55"/>
    <n v="40"/>
    <n v="1"/>
    <n v="40"/>
    <n v="80"/>
    <m/>
    <n v="1"/>
    <n v="1"/>
    <n v="1"/>
    <n v="217"/>
    <n v="3.6866359447004608E-2"/>
    <n v="8"/>
    <n v="1"/>
    <n v="217"/>
    <n v="0.86799999999999999"/>
    <n v="0"/>
    <n v="0"/>
    <n v="0.13200000000000001"/>
    <n v="1"/>
    <n v="1"/>
    <n v="217"/>
    <n v="100"/>
    <n v="36"/>
    <n v="0"/>
    <n v="0"/>
    <n v="217"/>
    <n v="217"/>
    <n v="217"/>
    <n v="1"/>
    <n v="0"/>
    <n v="1"/>
    <n v="217"/>
    <n v="80"/>
    <n v="217"/>
    <x v="1"/>
    <s v="Village"/>
    <x v="1"/>
    <s v="Rakhine"/>
    <n v="20.041981"/>
    <n v="93.373951000000005"/>
    <s v="MMR012CMP013"/>
    <x v="0"/>
    <m/>
  </r>
  <r>
    <x v="1"/>
    <x v="9"/>
    <x v="9"/>
    <s v="ECHO, OFDA, MHF"/>
    <x v="0"/>
    <x v="0"/>
    <x v="0"/>
    <x v="146"/>
    <n v="400"/>
    <n v="2050"/>
    <s v="28/02/2018 and 28/02/2019, 01/07/2018, 01/10/2018"/>
    <s v="28/02/2019 and 28/02/2020, 30/06/2019, 30/09/2019"/>
    <m/>
    <s v=" -   "/>
    <m/>
    <m/>
    <m/>
    <m/>
    <m/>
    <m/>
    <m/>
    <m/>
    <x v="0"/>
    <m/>
    <m/>
    <m/>
    <m/>
    <m/>
    <m/>
    <m/>
    <m/>
    <m/>
    <m/>
    <m/>
    <m/>
    <m/>
    <m/>
    <m/>
    <m/>
    <m/>
    <m/>
    <m/>
    <n v="0"/>
    <n v="0"/>
    <n v="0"/>
    <n v="0"/>
    <n v="0"/>
    <n v="0"/>
    <n v="0"/>
    <n v="1"/>
    <n v="2050"/>
    <n v="8"/>
    <n v="8"/>
    <n v="0"/>
    <n v="0"/>
    <n v="0"/>
    <n v="342"/>
    <n v="342"/>
    <n v="1"/>
    <n v="0"/>
    <n v="0"/>
    <n v="0"/>
    <n v="0"/>
    <n v="1"/>
    <n v="0"/>
    <n v="0"/>
    <n v="0"/>
    <n v="0"/>
    <x v="0"/>
    <s v="Village"/>
    <x v="0"/>
    <s v="Muslim"/>
    <n v="20.099340439999999"/>
    <n v="92.989143369999994"/>
    <n v="197558"/>
    <x v="0"/>
    <m/>
  </r>
  <r>
    <x v="1"/>
    <x v="0"/>
    <x v="0"/>
    <s v="BMZ"/>
    <x v="0"/>
    <x v="0"/>
    <x v="0"/>
    <x v="147"/>
    <n v="142"/>
    <n v="582"/>
    <d v="2018-09-16T00:00:00"/>
    <d v="2019-12-31T00:00:00"/>
    <n v="503"/>
    <m/>
    <m/>
    <m/>
    <m/>
    <m/>
    <m/>
    <m/>
    <m/>
    <m/>
    <x v="0"/>
    <m/>
    <m/>
    <m/>
    <m/>
    <m/>
    <m/>
    <m/>
    <m/>
    <m/>
    <m/>
    <m/>
    <m/>
    <m/>
    <m/>
    <m/>
    <m/>
    <m/>
    <m/>
    <m/>
    <n v="0"/>
    <n v="0"/>
    <n v="0"/>
    <n v="0"/>
    <n v="0"/>
    <n v="0"/>
    <n v="0"/>
    <n v="1"/>
    <n v="582"/>
    <n v="2"/>
    <n v="2"/>
    <n v="0"/>
    <n v="0"/>
    <n v="0"/>
    <n v="97"/>
    <n v="97"/>
    <n v="1"/>
    <n v="0"/>
    <n v="0"/>
    <n v="0"/>
    <n v="0"/>
    <n v="1"/>
    <n v="0"/>
    <n v="0"/>
    <n v="0"/>
    <n v="0"/>
    <x v="1"/>
    <s v="Village"/>
    <x v="0"/>
    <n v="0"/>
    <n v="20.068620681762699"/>
    <n v="92.934440612792997"/>
    <n v="197574"/>
    <x v="0"/>
    <m/>
  </r>
  <r>
    <x v="1"/>
    <x v="10"/>
    <x v="10"/>
    <s v="GIZ"/>
    <x v="0"/>
    <x v="7"/>
    <x v="0"/>
    <x v="148"/>
    <n v="93"/>
    <n v="415"/>
    <d v="2019-08-01T00:00:00"/>
    <d v="2020-07-31T00:00:00"/>
    <n v="54"/>
    <n v="31"/>
    <n v="2"/>
    <m/>
    <n v="1"/>
    <m/>
    <m/>
    <m/>
    <m/>
    <n v="45"/>
    <x v="2"/>
    <n v="1"/>
    <n v="3"/>
    <m/>
    <m/>
    <m/>
    <m/>
    <n v="4"/>
    <n v="16"/>
    <m/>
    <m/>
    <m/>
    <m/>
    <m/>
    <m/>
    <m/>
    <m/>
    <m/>
    <m/>
    <m/>
    <n v="1"/>
    <n v="415"/>
    <n v="1"/>
    <n v="415"/>
    <n v="1"/>
    <n v="415"/>
    <n v="1.66"/>
    <n v="0"/>
    <n v="0"/>
    <n v="0.34000000000000008"/>
    <n v="2"/>
    <n v="0.77108433734939763"/>
    <n v="320"/>
    <n v="50"/>
    <n v="69"/>
    <n v="24"/>
    <n v="0.22891566265060237"/>
    <n v="20"/>
    <n v="0"/>
    <n v="20"/>
    <n v="4.8192771084337352E-2"/>
    <n v="0.95180722891566261"/>
    <n v="4.8192771084337352E-2"/>
    <n v="0"/>
    <n v="0"/>
    <n v="0"/>
    <x v="1"/>
    <s v="Village"/>
    <x v="0"/>
    <s v="Mro"/>
    <n v="20.855012890000001"/>
    <n v="92.91"/>
    <n v="196824"/>
    <x v="0"/>
    <m/>
  </r>
  <r>
    <x v="1"/>
    <x v="10"/>
    <x v="10"/>
    <s v="MHF"/>
    <x v="0"/>
    <x v="7"/>
    <x v="0"/>
    <x v="150"/>
    <n v="128"/>
    <n v="757"/>
    <d v="2018-10-01T00:00:00"/>
    <d v="2019-09-30T00:00:00"/>
    <n v="113"/>
    <n v="31"/>
    <m/>
    <m/>
    <n v="3"/>
    <m/>
    <m/>
    <m/>
    <m/>
    <n v="7"/>
    <x v="2"/>
    <n v="2"/>
    <n v="20"/>
    <m/>
    <m/>
    <m/>
    <m/>
    <m/>
    <m/>
    <m/>
    <m/>
    <m/>
    <m/>
    <m/>
    <m/>
    <m/>
    <m/>
    <m/>
    <m/>
    <m/>
    <n v="0"/>
    <n v="0"/>
    <n v="1"/>
    <n v="757"/>
    <n v="1"/>
    <n v="757"/>
    <n v="3.028"/>
    <n v="0"/>
    <n v="0"/>
    <n v="0"/>
    <n v="3"/>
    <n v="0.18758256274768825"/>
    <n v="142"/>
    <n v="100"/>
    <n v="126"/>
    <n v="119"/>
    <n v="0.81241743725231175"/>
    <n v="0"/>
    <n v="0"/>
    <n v="0"/>
    <n v="0"/>
    <n v="1"/>
    <n v="0"/>
    <n v="0"/>
    <n v="0"/>
    <n v="0"/>
    <x v="1"/>
    <s v="Village"/>
    <x v="0"/>
    <n v="0"/>
    <n v="20.727590559999999"/>
    <n v="92.969352720000003"/>
    <n v="196816"/>
    <x v="0"/>
    <m/>
  </r>
  <r>
    <x v="1"/>
    <x v="10"/>
    <x v="10"/>
    <s v="MHF"/>
    <x v="0"/>
    <x v="7"/>
    <x v="0"/>
    <x v="151"/>
    <n v="120"/>
    <n v="714"/>
    <d v="2018-10-01T00:00:00"/>
    <d v="2019-09-30T00:00:00"/>
    <n v="150"/>
    <n v="31"/>
    <m/>
    <m/>
    <n v="1"/>
    <m/>
    <m/>
    <m/>
    <m/>
    <n v="11"/>
    <x v="2"/>
    <n v="2"/>
    <n v="15"/>
    <m/>
    <m/>
    <m/>
    <m/>
    <m/>
    <m/>
    <m/>
    <m/>
    <m/>
    <m/>
    <m/>
    <m/>
    <m/>
    <m/>
    <m/>
    <m/>
    <m/>
    <n v="0"/>
    <n v="0"/>
    <n v="1"/>
    <n v="714"/>
    <n v="1"/>
    <n v="714"/>
    <n v="2.8559999999999999"/>
    <n v="0"/>
    <n v="0"/>
    <n v="0.14400000000000013"/>
    <n v="3"/>
    <n v="0.23249299719887956"/>
    <n v="166"/>
    <n v="100"/>
    <n v="119"/>
    <n v="108"/>
    <n v="0.76750700280112039"/>
    <n v="0"/>
    <n v="0"/>
    <n v="0"/>
    <n v="0"/>
    <n v="1"/>
    <n v="0"/>
    <n v="0"/>
    <n v="0"/>
    <n v="0"/>
    <x v="1"/>
    <s v="Village"/>
    <x v="0"/>
    <n v="0"/>
    <n v="20.896429059999999"/>
    <n v="92.940193179999994"/>
    <n v="196804"/>
    <x v="0"/>
    <m/>
  </r>
  <r>
    <x v="1"/>
    <x v="10"/>
    <x v="10"/>
    <s v="MHF"/>
    <x v="0"/>
    <x v="7"/>
    <x v="0"/>
    <x v="152"/>
    <n v="116"/>
    <n v="603"/>
    <d v="2018-10-01T00:00:00"/>
    <d v="2019-09-30T00:00:00"/>
    <n v="125"/>
    <n v="31"/>
    <m/>
    <m/>
    <n v="1"/>
    <m/>
    <m/>
    <m/>
    <m/>
    <n v="94"/>
    <x v="2"/>
    <n v="2"/>
    <n v="6"/>
    <m/>
    <m/>
    <m/>
    <m/>
    <m/>
    <m/>
    <m/>
    <m/>
    <m/>
    <m/>
    <m/>
    <m/>
    <m/>
    <m/>
    <m/>
    <m/>
    <m/>
    <n v="0"/>
    <n v="0"/>
    <n v="1"/>
    <n v="603"/>
    <n v="1"/>
    <n v="603"/>
    <n v="2.4119999999999999"/>
    <n v="0"/>
    <n v="0"/>
    <n v="0"/>
    <n v="2"/>
    <n v="1"/>
    <n v="603"/>
    <n v="100"/>
    <n v="101"/>
    <n v="7"/>
    <n v="0"/>
    <n v="0"/>
    <n v="0"/>
    <n v="0"/>
    <n v="0"/>
    <n v="1"/>
    <n v="0"/>
    <n v="0"/>
    <n v="0"/>
    <n v="0"/>
    <x v="1"/>
    <s v="Village"/>
    <x v="0"/>
    <n v="0"/>
    <n v="20.889249800000002"/>
    <n v="92.939201350000005"/>
    <n v="0"/>
    <x v="0"/>
    <m/>
  </r>
  <r>
    <x v="1"/>
    <x v="10"/>
    <x v="10"/>
    <s v="MHF"/>
    <x v="0"/>
    <x v="7"/>
    <x v="0"/>
    <x v="153"/>
    <n v="173"/>
    <n v="1094"/>
    <d v="2018-10-01T00:00:00"/>
    <d v="2019-09-30T00:00:00"/>
    <n v="250"/>
    <n v="31"/>
    <m/>
    <m/>
    <n v="1"/>
    <m/>
    <m/>
    <m/>
    <m/>
    <n v="56"/>
    <x v="1"/>
    <n v="1"/>
    <n v="10"/>
    <m/>
    <m/>
    <m/>
    <m/>
    <m/>
    <m/>
    <m/>
    <m/>
    <m/>
    <m/>
    <m/>
    <m/>
    <m/>
    <m/>
    <m/>
    <m/>
    <m/>
    <n v="0"/>
    <n v="0"/>
    <n v="1"/>
    <n v="1094"/>
    <n v="1"/>
    <n v="1094"/>
    <n v="4.3760000000000003"/>
    <n v="0"/>
    <n v="0"/>
    <n v="0"/>
    <n v="4"/>
    <n v="0.35283363802559414"/>
    <n v="386"/>
    <n v="50"/>
    <n v="182"/>
    <n v="126"/>
    <n v="0.64716636197440591"/>
    <n v="0"/>
    <n v="0"/>
    <n v="0"/>
    <n v="0"/>
    <n v="1"/>
    <n v="0"/>
    <n v="0"/>
    <n v="0"/>
    <n v="0"/>
    <x v="1"/>
    <s v="Village"/>
    <x v="2"/>
    <s v="Muslim"/>
    <n v="20.727589999999999"/>
    <n v="92.969350000000006"/>
    <s v="MMR012CMP028"/>
    <x v="0"/>
    <m/>
  </r>
  <r>
    <x v="1"/>
    <x v="10"/>
    <x v="10"/>
    <s v="MHF"/>
    <x v="0"/>
    <x v="7"/>
    <x v="0"/>
    <x v="155"/>
    <n v="82"/>
    <n v="396"/>
    <d v="2018-10-01T00:00:00"/>
    <d v="2019-09-30T00:00:00"/>
    <n v="60"/>
    <n v="31"/>
    <m/>
    <m/>
    <m/>
    <m/>
    <n v="1"/>
    <m/>
    <m/>
    <n v="4"/>
    <x v="2"/>
    <n v="2"/>
    <n v="4"/>
    <m/>
    <m/>
    <m/>
    <m/>
    <m/>
    <n v="25"/>
    <m/>
    <m/>
    <m/>
    <m/>
    <m/>
    <m/>
    <m/>
    <m/>
    <m/>
    <m/>
    <m/>
    <n v="0"/>
    <n v="0"/>
    <n v="2.5252525252525255E-3"/>
    <n v="1"/>
    <n v="2.5252525252525255E-3"/>
    <n v="1"/>
    <n v="4.0000000000000001E-3"/>
    <n v="0.99747474747474751"/>
    <n v="395"/>
    <n v="1.996"/>
    <n v="2"/>
    <n v="0.31313131313131315"/>
    <n v="124"/>
    <n v="100"/>
    <n v="66"/>
    <n v="62"/>
    <n v="0.68686868686868685"/>
    <n v="25"/>
    <n v="0"/>
    <n v="25"/>
    <n v="6.3131313131313135E-2"/>
    <n v="0.93686868686868685"/>
    <n v="6.3131313131313135E-2"/>
    <n v="0"/>
    <n v="0"/>
    <n v="0"/>
    <x v="1"/>
    <s v="Village"/>
    <x v="0"/>
    <n v="0"/>
    <n v="20.932960510000001"/>
    <n v="92.930267330000007"/>
    <n v="196755"/>
    <x v="0"/>
    <m/>
  </r>
  <r>
    <x v="1"/>
    <x v="10"/>
    <x v="10"/>
    <s v="MHF"/>
    <x v="0"/>
    <x v="7"/>
    <x v="0"/>
    <x v="156"/>
    <n v="71"/>
    <n v="287"/>
    <d v="2018-10-01T00:00:00"/>
    <d v="2019-09-30T00:00:00"/>
    <n v="53"/>
    <n v="31"/>
    <m/>
    <m/>
    <n v="1"/>
    <m/>
    <m/>
    <m/>
    <m/>
    <n v="54"/>
    <x v="2"/>
    <n v="1"/>
    <n v="6"/>
    <m/>
    <m/>
    <m/>
    <m/>
    <m/>
    <n v="27"/>
    <m/>
    <m/>
    <m/>
    <m/>
    <m/>
    <m/>
    <m/>
    <m/>
    <m/>
    <m/>
    <m/>
    <n v="0"/>
    <n v="0"/>
    <n v="1"/>
    <n v="287"/>
    <n v="1"/>
    <n v="287"/>
    <n v="1.1479999999999999"/>
    <n v="0"/>
    <n v="0"/>
    <n v="0"/>
    <n v="1"/>
    <n v="1"/>
    <n v="287"/>
    <n v="50"/>
    <n v="48"/>
    <n v="0"/>
    <n v="0"/>
    <n v="27"/>
    <n v="0"/>
    <n v="27"/>
    <n v="9.4076655052264813E-2"/>
    <n v="0.90592334494773519"/>
    <n v="9.4076655052264813E-2"/>
    <n v="0"/>
    <n v="0"/>
    <n v="0"/>
    <x v="1"/>
    <s v="Village"/>
    <x v="0"/>
    <n v="0"/>
    <n v="0"/>
    <n v="0"/>
    <n v="220647"/>
    <x v="0"/>
    <m/>
  </r>
  <r>
    <x v="1"/>
    <x v="10"/>
    <x v="10"/>
    <s v="MHF"/>
    <x v="0"/>
    <x v="7"/>
    <x v="0"/>
    <x v="157"/>
    <n v="286"/>
    <n v="1436"/>
    <d v="2018-10-01T00:00:00"/>
    <d v="2019-09-30T00:00:00"/>
    <n v="260"/>
    <n v="31"/>
    <m/>
    <m/>
    <n v="2"/>
    <m/>
    <m/>
    <m/>
    <m/>
    <n v="59"/>
    <x v="2"/>
    <n v="2"/>
    <n v="10"/>
    <m/>
    <m/>
    <m/>
    <m/>
    <m/>
    <n v="25"/>
    <m/>
    <m/>
    <m/>
    <m/>
    <m/>
    <m/>
    <m/>
    <m/>
    <m/>
    <m/>
    <m/>
    <n v="0"/>
    <n v="0"/>
    <n v="1"/>
    <n v="1436"/>
    <n v="1"/>
    <n v="1436"/>
    <n v="5.7439999999999998"/>
    <n v="0"/>
    <n v="0"/>
    <n v="0.25600000000000023"/>
    <n v="6"/>
    <n v="0.31615598885793872"/>
    <n v="454"/>
    <n v="100"/>
    <n v="239"/>
    <n v="180"/>
    <n v="0.68384401114206128"/>
    <n v="25"/>
    <n v="0"/>
    <n v="25"/>
    <n v="1.7409470752089137E-2"/>
    <n v="0.9825905292479109"/>
    <n v="1.7409470752089137E-2"/>
    <n v="0"/>
    <n v="0"/>
    <n v="0"/>
    <x v="1"/>
    <s v="Village"/>
    <x v="0"/>
    <n v="0"/>
    <n v="20.785549159999999"/>
    <n v="92.971076969999999"/>
    <n v="196889"/>
    <x v="0"/>
    <m/>
  </r>
  <r>
    <x v="1"/>
    <x v="11"/>
    <x v="11"/>
    <m/>
    <x v="0"/>
    <x v="7"/>
    <x v="0"/>
    <x v="158"/>
    <n v="92"/>
    <n v="559"/>
    <m/>
    <m/>
    <m/>
    <m/>
    <m/>
    <m/>
    <m/>
    <m/>
    <m/>
    <m/>
    <m/>
    <m/>
    <x v="0"/>
    <m/>
    <m/>
    <m/>
    <m/>
    <m/>
    <m/>
    <m/>
    <m/>
    <m/>
    <m/>
    <m/>
    <m/>
    <m/>
    <m/>
    <m/>
    <m/>
    <m/>
    <m/>
    <m/>
    <n v="0"/>
    <n v="0"/>
    <n v="0"/>
    <n v="0"/>
    <n v="0"/>
    <n v="0"/>
    <n v="0"/>
    <n v="1"/>
    <n v="559"/>
    <n v="2"/>
    <n v="2"/>
    <n v="0"/>
    <n v="0"/>
    <n v="0"/>
    <n v="93"/>
    <n v="93"/>
    <n v="1"/>
    <n v="0"/>
    <n v="0"/>
    <n v="0"/>
    <n v="0"/>
    <n v="1"/>
    <n v="0"/>
    <n v="0"/>
    <n v="0"/>
    <n v="0"/>
    <x v="0"/>
    <s v="Village"/>
    <x v="2"/>
    <s v="Rakhine"/>
    <n v="20.720213000000001"/>
    <n v="92.961841000000007"/>
    <s v="MMR012CMP024"/>
    <x v="1"/>
    <m/>
  </r>
  <r>
    <x v="1"/>
    <x v="11"/>
    <x v="11"/>
    <m/>
    <x v="0"/>
    <x v="7"/>
    <x v="0"/>
    <x v="159"/>
    <n v="116"/>
    <n v="802"/>
    <m/>
    <m/>
    <m/>
    <m/>
    <m/>
    <m/>
    <m/>
    <m/>
    <m/>
    <m/>
    <m/>
    <m/>
    <x v="0"/>
    <m/>
    <m/>
    <m/>
    <m/>
    <m/>
    <m/>
    <m/>
    <m/>
    <m/>
    <m/>
    <m/>
    <m/>
    <m/>
    <m/>
    <m/>
    <m/>
    <m/>
    <m/>
    <m/>
    <n v="0"/>
    <n v="0"/>
    <n v="0"/>
    <n v="0"/>
    <n v="0"/>
    <n v="0"/>
    <n v="0"/>
    <n v="1"/>
    <n v="802"/>
    <n v="3"/>
    <n v="3"/>
    <n v="0"/>
    <n v="0"/>
    <n v="0"/>
    <n v="134"/>
    <n v="134"/>
    <n v="1"/>
    <n v="0"/>
    <n v="0"/>
    <n v="0"/>
    <n v="0"/>
    <n v="1"/>
    <n v="0"/>
    <n v="0"/>
    <n v="0"/>
    <n v="0"/>
    <x v="0"/>
    <s v="Village"/>
    <x v="2"/>
    <s v="Muslim"/>
    <n v="20.713259999999998"/>
    <n v="93.014089999999996"/>
    <s v="MMR012CMP027"/>
    <x v="1"/>
    <m/>
  </r>
  <r>
    <x v="1"/>
    <x v="11"/>
    <x v="11"/>
    <m/>
    <x v="0"/>
    <x v="7"/>
    <x v="0"/>
    <x v="160"/>
    <n v="97"/>
    <n v="557"/>
    <m/>
    <m/>
    <m/>
    <m/>
    <m/>
    <m/>
    <m/>
    <m/>
    <m/>
    <m/>
    <m/>
    <m/>
    <x v="0"/>
    <m/>
    <m/>
    <m/>
    <m/>
    <m/>
    <m/>
    <m/>
    <m/>
    <m/>
    <m/>
    <m/>
    <m/>
    <m/>
    <m/>
    <m/>
    <m/>
    <m/>
    <m/>
    <m/>
    <n v="0"/>
    <n v="0"/>
    <n v="0"/>
    <n v="0"/>
    <n v="0"/>
    <n v="0"/>
    <n v="0"/>
    <n v="1"/>
    <n v="557"/>
    <n v="2"/>
    <n v="2"/>
    <n v="0"/>
    <n v="0"/>
    <n v="0"/>
    <n v="93"/>
    <n v="93"/>
    <n v="1"/>
    <n v="0"/>
    <n v="0"/>
    <n v="0"/>
    <n v="0"/>
    <n v="1"/>
    <n v="0"/>
    <n v="0"/>
    <n v="0"/>
    <n v="0"/>
    <x v="0"/>
    <s v="Village"/>
    <x v="1"/>
    <s v="Muslim"/>
    <n v="20.886997999999998"/>
    <n v="93.006497999999993"/>
    <s v="MMR012CMP030"/>
    <x v="1"/>
    <m/>
  </r>
  <r>
    <x v="1"/>
    <x v="11"/>
    <x v="11"/>
    <m/>
    <x v="0"/>
    <x v="7"/>
    <x v="0"/>
    <x v="161"/>
    <n v="18"/>
    <n v="157"/>
    <m/>
    <m/>
    <m/>
    <m/>
    <m/>
    <m/>
    <m/>
    <m/>
    <m/>
    <m/>
    <m/>
    <m/>
    <x v="0"/>
    <m/>
    <m/>
    <m/>
    <m/>
    <m/>
    <m/>
    <m/>
    <m/>
    <m/>
    <m/>
    <m/>
    <m/>
    <m/>
    <m/>
    <m/>
    <m/>
    <m/>
    <m/>
    <m/>
    <n v="0"/>
    <n v="0"/>
    <n v="0"/>
    <n v="0"/>
    <n v="0"/>
    <n v="0"/>
    <n v="0"/>
    <n v="1"/>
    <n v="157"/>
    <n v="1"/>
    <n v="1"/>
    <n v="0"/>
    <n v="0"/>
    <n v="0"/>
    <n v="26"/>
    <n v="26"/>
    <n v="1"/>
    <n v="0"/>
    <n v="0"/>
    <n v="0"/>
    <n v="0"/>
    <n v="1"/>
    <n v="0"/>
    <n v="0"/>
    <n v="0"/>
    <n v="0"/>
    <x v="0"/>
    <s v="Village"/>
    <x v="2"/>
    <s v="Muslim"/>
    <n v="20.805734000000001"/>
    <n v="92.982675999999998"/>
    <s v="MMR012CMP020"/>
    <x v="1"/>
    <m/>
  </r>
  <r>
    <x v="1"/>
    <x v="11"/>
    <x v="11"/>
    <m/>
    <x v="0"/>
    <x v="7"/>
    <x v="0"/>
    <x v="162"/>
    <n v="144"/>
    <n v="1006"/>
    <m/>
    <m/>
    <m/>
    <m/>
    <m/>
    <m/>
    <m/>
    <m/>
    <m/>
    <m/>
    <m/>
    <m/>
    <x v="0"/>
    <m/>
    <m/>
    <m/>
    <m/>
    <m/>
    <m/>
    <m/>
    <m/>
    <m/>
    <m/>
    <m/>
    <m/>
    <m/>
    <m/>
    <m/>
    <m/>
    <m/>
    <m/>
    <m/>
    <n v="0"/>
    <n v="0"/>
    <n v="0"/>
    <n v="0"/>
    <n v="0"/>
    <n v="0"/>
    <n v="0"/>
    <n v="1"/>
    <n v="1006"/>
    <n v="4"/>
    <n v="4"/>
    <n v="0"/>
    <n v="0"/>
    <n v="0"/>
    <n v="168"/>
    <n v="168"/>
    <n v="1"/>
    <n v="0"/>
    <n v="0"/>
    <n v="0"/>
    <n v="0"/>
    <n v="1"/>
    <n v="0"/>
    <n v="0"/>
    <n v="0"/>
    <n v="0"/>
    <x v="0"/>
    <s v="Village"/>
    <x v="2"/>
    <s v="Muslim"/>
    <n v="20.78332"/>
    <n v="92.987399999999994"/>
    <s v="MMR012CMP029"/>
    <x v="1"/>
    <m/>
  </r>
  <r>
    <x v="1"/>
    <x v="12"/>
    <x v="12"/>
    <s v="German (AA/BMZ)"/>
    <x v="1"/>
    <x v="2"/>
    <x v="0"/>
    <x v="163"/>
    <n v="210"/>
    <n v="694"/>
    <d v="2020-10-30T00:00:00"/>
    <m/>
    <m/>
    <m/>
    <m/>
    <m/>
    <m/>
    <m/>
    <m/>
    <m/>
    <m/>
    <m/>
    <x v="0"/>
    <m/>
    <m/>
    <m/>
    <m/>
    <m/>
    <m/>
    <m/>
    <m/>
    <m/>
    <m/>
    <m/>
    <m/>
    <m/>
    <m/>
    <m/>
    <m/>
    <m/>
    <m/>
    <m/>
    <n v="0"/>
    <n v="0"/>
    <n v="0"/>
    <n v="0"/>
    <n v="0"/>
    <n v="0"/>
    <n v="0"/>
    <n v="1"/>
    <n v="694"/>
    <n v="3"/>
    <n v="3"/>
    <n v="0"/>
    <n v="0"/>
    <n v="0"/>
    <n v="116"/>
    <n v="116"/>
    <n v="1"/>
    <n v="0"/>
    <n v="0"/>
    <n v="0"/>
    <n v="0"/>
    <n v="1"/>
    <n v="0"/>
    <n v="0"/>
    <n v="0"/>
    <n v="0"/>
    <x v="0"/>
    <s v="Village"/>
    <x v="0"/>
    <s v="Muslim"/>
    <n v="21.012830730000001"/>
    <n v="92.338958739999995"/>
    <n v="197878"/>
    <x v="0"/>
    <m/>
  </r>
  <r>
    <x v="1"/>
    <x v="12"/>
    <x v="12"/>
    <s v="German (AA/BMZ)"/>
    <x v="1"/>
    <x v="2"/>
    <x v="0"/>
    <x v="164"/>
    <n v="87"/>
    <n v="412"/>
    <d v="2020-10-30T00:00:00"/>
    <m/>
    <m/>
    <m/>
    <m/>
    <m/>
    <m/>
    <m/>
    <m/>
    <m/>
    <m/>
    <m/>
    <x v="0"/>
    <m/>
    <m/>
    <m/>
    <m/>
    <m/>
    <m/>
    <m/>
    <m/>
    <m/>
    <m/>
    <m/>
    <m/>
    <m/>
    <m/>
    <m/>
    <m/>
    <m/>
    <m/>
    <m/>
    <n v="0"/>
    <n v="0"/>
    <n v="0"/>
    <n v="0"/>
    <n v="0"/>
    <n v="0"/>
    <n v="0"/>
    <n v="1"/>
    <n v="412"/>
    <n v="2"/>
    <n v="2"/>
    <n v="0"/>
    <n v="0"/>
    <n v="0"/>
    <n v="69"/>
    <n v="69"/>
    <n v="1"/>
    <n v="0"/>
    <n v="0"/>
    <n v="0"/>
    <n v="0"/>
    <n v="1"/>
    <n v="0"/>
    <n v="0"/>
    <n v="0"/>
    <n v="0"/>
    <x v="0"/>
    <s v="Village"/>
    <x v="0"/>
    <s v="Rakhine"/>
    <n v="21.218200679999999"/>
    <n v="92.323173519999997"/>
    <n v="197830"/>
    <x v="0"/>
    <m/>
  </r>
  <r>
    <x v="1"/>
    <x v="12"/>
    <x v="12"/>
    <s v="German (AA/BMZ)"/>
    <x v="1"/>
    <x v="2"/>
    <x v="0"/>
    <x v="165"/>
    <n v="34"/>
    <n v="163"/>
    <d v="2020-10-30T00:00:00"/>
    <m/>
    <m/>
    <m/>
    <m/>
    <m/>
    <m/>
    <m/>
    <m/>
    <m/>
    <m/>
    <m/>
    <x v="0"/>
    <m/>
    <m/>
    <m/>
    <m/>
    <m/>
    <m/>
    <m/>
    <m/>
    <m/>
    <m/>
    <m/>
    <m/>
    <m/>
    <m/>
    <m/>
    <m/>
    <m/>
    <m/>
    <m/>
    <n v="0"/>
    <n v="0"/>
    <n v="0"/>
    <n v="0"/>
    <n v="0"/>
    <n v="0"/>
    <n v="0"/>
    <n v="1"/>
    <n v="163"/>
    <n v="1"/>
    <n v="1"/>
    <n v="0"/>
    <n v="0"/>
    <n v="0"/>
    <n v="27"/>
    <n v="27"/>
    <n v="1"/>
    <n v="0"/>
    <n v="0"/>
    <n v="0"/>
    <n v="0"/>
    <n v="1"/>
    <n v="0"/>
    <n v="0"/>
    <n v="0"/>
    <n v="0"/>
    <x v="0"/>
    <s v="Village"/>
    <x v="0"/>
    <s v="Rakhine"/>
    <n v="21.153581620000001"/>
    <n v="92.250885010000005"/>
    <n v="220747"/>
    <x v="0"/>
    <m/>
  </r>
  <r>
    <x v="1"/>
    <x v="12"/>
    <x v="12"/>
    <s v="German (AA/BMZ)"/>
    <x v="1"/>
    <x v="2"/>
    <x v="0"/>
    <x v="166"/>
    <n v="144"/>
    <n v="742"/>
    <d v="2020-10-30T00:00:00"/>
    <m/>
    <m/>
    <m/>
    <m/>
    <m/>
    <m/>
    <m/>
    <m/>
    <m/>
    <m/>
    <m/>
    <x v="0"/>
    <m/>
    <m/>
    <m/>
    <m/>
    <m/>
    <m/>
    <m/>
    <m/>
    <m/>
    <m/>
    <m/>
    <m/>
    <m/>
    <m/>
    <m/>
    <m/>
    <m/>
    <m/>
    <m/>
    <n v="0"/>
    <n v="0"/>
    <n v="0"/>
    <n v="0"/>
    <n v="0"/>
    <n v="0"/>
    <n v="0"/>
    <n v="1"/>
    <n v="742"/>
    <n v="3"/>
    <n v="3"/>
    <n v="0"/>
    <n v="0"/>
    <n v="0"/>
    <n v="124"/>
    <n v="124"/>
    <n v="1"/>
    <n v="0"/>
    <n v="0"/>
    <n v="0"/>
    <n v="0"/>
    <n v="1"/>
    <n v="0"/>
    <n v="0"/>
    <n v="0"/>
    <n v="0"/>
    <x v="0"/>
    <s v="Village"/>
    <x v="0"/>
    <s v="Rakhine"/>
    <n v="21.177719119999999"/>
    <n v="92.239547729999998"/>
    <n v="198101"/>
    <x v="0"/>
    <m/>
  </r>
  <r>
    <x v="1"/>
    <x v="11"/>
    <x v="11"/>
    <m/>
    <x v="0"/>
    <x v="5"/>
    <x v="0"/>
    <x v="167"/>
    <n v="280"/>
    <n v="1423"/>
    <m/>
    <m/>
    <m/>
    <m/>
    <m/>
    <m/>
    <m/>
    <m/>
    <m/>
    <m/>
    <m/>
    <m/>
    <x v="0"/>
    <m/>
    <m/>
    <m/>
    <m/>
    <m/>
    <m/>
    <m/>
    <m/>
    <m/>
    <m/>
    <m/>
    <m/>
    <m/>
    <m/>
    <m/>
    <m/>
    <m/>
    <m/>
    <m/>
    <n v="0"/>
    <n v="0"/>
    <n v="0"/>
    <n v="0"/>
    <n v="0"/>
    <n v="0"/>
    <n v="0"/>
    <n v="1"/>
    <n v="1423"/>
    <n v="6"/>
    <n v="6"/>
    <n v="0"/>
    <n v="0"/>
    <n v="0"/>
    <n v="237"/>
    <n v="237"/>
    <n v="1"/>
    <n v="0"/>
    <n v="0"/>
    <n v="0"/>
    <n v="0"/>
    <n v="1"/>
    <n v="0"/>
    <n v="0"/>
    <n v="0"/>
    <n v="0"/>
    <x v="0"/>
    <s v="Village"/>
    <x v="2"/>
    <s v="Muslim"/>
    <n v="20.392137999999999"/>
    <n v="93.257272"/>
    <s v="MMR012CMP002"/>
    <x v="1"/>
    <m/>
  </r>
  <r>
    <x v="1"/>
    <x v="11"/>
    <x v="11"/>
    <m/>
    <x v="1"/>
    <x v="8"/>
    <x v="0"/>
    <x v="168"/>
    <n v="425"/>
    <n v="2552"/>
    <m/>
    <m/>
    <m/>
    <m/>
    <m/>
    <m/>
    <m/>
    <m/>
    <m/>
    <m/>
    <m/>
    <m/>
    <x v="0"/>
    <m/>
    <m/>
    <m/>
    <m/>
    <m/>
    <m/>
    <m/>
    <m/>
    <m/>
    <m/>
    <m/>
    <m/>
    <m/>
    <m/>
    <m/>
    <m/>
    <m/>
    <m/>
    <m/>
    <n v="0"/>
    <n v="0"/>
    <n v="0"/>
    <n v="0"/>
    <n v="0"/>
    <n v="0"/>
    <n v="0"/>
    <n v="1"/>
    <n v="2552"/>
    <n v="10"/>
    <n v="10"/>
    <n v="0"/>
    <n v="0"/>
    <n v="0"/>
    <n v="425"/>
    <n v="425"/>
    <n v="1"/>
    <n v="0"/>
    <n v="0"/>
    <n v="0"/>
    <n v="0"/>
    <n v="1"/>
    <n v="0"/>
    <n v="0"/>
    <n v="0"/>
    <n v="0"/>
    <x v="0"/>
    <s v="Village"/>
    <x v="2"/>
    <s v="Muslim"/>
    <n v="20.399269"/>
    <n v="92.781294000000003"/>
    <s v="MMR012CMP032"/>
    <x v="1"/>
    <m/>
  </r>
  <r>
    <x v="1"/>
    <x v="11"/>
    <x v="11"/>
    <m/>
    <x v="1"/>
    <x v="8"/>
    <x v="0"/>
    <x v="169"/>
    <n v="292"/>
    <n v="1751"/>
    <m/>
    <m/>
    <m/>
    <m/>
    <m/>
    <m/>
    <m/>
    <m/>
    <m/>
    <m/>
    <m/>
    <m/>
    <x v="0"/>
    <m/>
    <m/>
    <m/>
    <m/>
    <m/>
    <m/>
    <m/>
    <m/>
    <m/>
    <m/>
    <m/>
    <m/>
    <m/>
    <m/>
    <m/>
    <m/>
    <m/>
    <m/>
    <m/>
    <n v="0"/>
    <n v="0"/>
    <n v="0"/>
    <n v="0"/>
    <n v="0"/>
    <n v="0"/>
    <n v="0"/>
    <n v="1"/>
    <n v="1751"/>
    <n v="7"/>
    <n v="7"/>
    <n v="0"/>
    <n v="0"/>
    <n v="0"/>
    <n v="292"/>
    <n v="292"/>
    <n v="1"/>
    <n v="0"/>
    <n v="0"/>
    <n v="0"/>
    <n v="0"/>
    <n v="1"/>
    <n v="0"/>
    <n v="0"/>
    <n v="0"/>
    <n v="0"/>
    <x v="0"/>
    <s v="Village"/>
    <x v="2"/>
    <s v="Muslim"/>
    <n v="20.335864000000001"/>
    <n v="92.785706000000005"/>
    <s v="MMR012CMP031"/>
    <x v="1"/>
    <m/>
  </r>
  <r>
    <x v="1"/>
    <x v="10"/>
    <x v="10"/>
    <s v="MHF"/>
    <x v="0"/>
    <x v="7"/>
    <x v="0"/>
    <x v="215"/>
    <n v="26"/>
    <n v="89"/>
    <d v="2019-08-01T00:00:00"/>
    <d v="2019-09-30T00:00:00"/>
    <n v="17"/>
    <n v="31"/>
    <m/>
    <m/>
    <n v="1"/>
    <m/>
    <m/>
    <m/>
    <m/>
    <n v="10"/>
    <x v="2"/>
    <n v="2"/>
    <n v="5"/>
    <m/>
    <m/>
    <m/>
    <m/>
    <m/>
    <m/>
    <m/>
    <m/>
    <m/>
    <m/>
    <m/>
    <m/>
    <m/>
    <m/>
    <m/>
    <m/>
    <m/>
    <n v="0"/>
    <n v="0"/>
    <n v="1"/>
    <n v="89"/>
    <n v="1"/>
    <n v="89"/>
    <n v="0.35599999999999998"/>
    <n v="0"/>
    <n v="0"/>
    <n v="0.64400000000000002"/>
    <n v="1"/>
    <n v="1"/>
    <n v="89"/>
    <n v="100"/>
    <n v="15"/>
    <n v="5"/>
    <n v="0"/>
    <n v="0"/>
    <n v="0"/>
    <n v="0"/>
    <n v="0"/>
    <n v="1"/>
    <n v="0"/>
    <n v="0"/>
    <n v="0"/>
    <n v="0"/>
    <x v="1"/>
    <s v="Village"/>
    <x v="0"/>
    <n v="0"/>
    <n v="0"/>
    <n v="0"/>
    <n v="0"/>
    <x v="0"/>
    <m/>
  </r>
  <r>
    <x v="1"/>
    <x v="10"/>
    <x v="10"/>
    <s v="MHF"/>
    <x v="0"/>
    <x v="7"/>
    <x v="0"/>
    <x v="216"/>
    <n v="148"/>
    <n v="759"/>
    <d v="2019-08-01T00:00:00"/>
    <d v="2019-09-30T00:00:00"/>
    <n v="84"/>
    <n v="31"/>
    <m/>
    <m/>
    <n v="2"/>
    <m/>
    <m/>
    <m/>
    <m/>
    <n v="40"/>
    <x v="2"/>
    <n v="2"/>
    <n v="4"/>
    <m/>
    <m/>
    <m/>
    <m/>
    <m/>
    <m/>
    <m/>
    <m/>
    <m/>
    <m/>
    <m/>
    <m/>
    <m/>
    <m/>
    <m/>
    <m/>
    <m/>
    <n v="0"/>
    <n v="0"/>
    <n v="1"/>
    <n v="759"/>
    <n v="1"/>
    <n v="759"/>
    <n v="3.036"/>
    <n v="0"/>
    <n v="0"/>
    <n v="0"/>
    <n v="3"/>
    <n v="0.44795783926218707"/>
    <n v="340"/>
    <n v="100"/>
    <n v="127"/>
    <n v="87"/>
    <n v="0.55204216073781298"/>
    <n v="0"/>
    <n v="0"/>
    <n v="0"/>
    <n v="0"/>
    <n v="1"/>
    <n v="0"/>
    <n v="0"/>
    <n v="0"/>
    <n v="0"/>
    <x v="1"/>
    <s v="Village"/>
    <x v="0"/>
    <n v="0"/>
    <n v="0"/>
    <n v="0"/>
    <n v="0"/>
    <x v="0"/>
    <m/>
  </r>
  <r>
    <x v="1"/>
    <x v="10"/>
    <x v="10"/>
    <s v="MHF"/>
    <x v="0"/>
    <x v="7"/>
    <x v="0"/>
    <x v="217"/>
    <n v="53"/>
    <n v="242"/>
    <d v="2019-08-01T00:00:00"/>
    <d v="2019-09-30T00:00:00"/>
    <n v="37"/>
    <n v="31"/>
    <m/>
    <m/>
    <n v="1"/>
    <m/>
    <m/>
    <m/>
    <m/>
    <n v="7"/>
    <x v="2"/>
    <n v="2"/>
    <n v="2"/>
    <m/>
    <m/>
    <m/>
    <m/>
    <m/>
    <m/>
    <m/>
    <m/>
    <m/>
    <m/>
    <m/>
    <m/>
    <m/>
    <m/>
    <m/>
    <m/>
    <m/>
    <n v="0"/>
    <n v="0"/>
    <n v="1"/>
    <n v="242"/>
    <n v="1"/>
    <n v="242"/>
    <n v="0.96799999999999997"/>
    <n v="0"/>
    <n v="0"/>
    <n v="3.2000000000000028E-2"/>
    <n v="1"/>
    <n v="0.58677685950413228"/>
    <n v="142"/>
    <n v="100"/>
    <n v="40"/>
    <n v="33"/>
    <n v="0.41322314049586772"/>
    <n v="0"/>
    <n v="0"/>
    <n v="0"/>
    <n v="0"/>
    <n v="1"/>
    <n v="0"/>
    <n v="0"/>
    <n v="0"/>
    <n v="0"/>
    <x v="1"/>
    <s v="Village"/>
    <x v="0"/>
    <n v="0"/>
    <n v="20.7489204406738"/>
    <n v="92.958816528320298"/>
    <n v="196894"/>
    <x v="0"/>
    <m/>
  </r>
  <r>
    <x v="1"/>
    <x v="10"/>
    <x v="10"/>
    <s v="GIZ"/>
    <x v="0"/>
    <x v="7"/>
    <x v="0"/>
    <x v="194"/>
    <n v="45"/>
    <n v="206"/>
    <d v="2019-08-01T00:00:00"/>
    <d v="2020-07-31T00:00:00"/>
    <n v="22"/>
    <n v="31"/>
    <m/>
    <m/>
    <n v="1"/>
    <m/>
    <m/>
    <m/>
    <m/>
    <n v="6"/>
    <x v="2"/>
    <n v="2"/>
    <n v="3"/>
    <m/>
    <m/>
    <m/>
    <m/>
    <n v="8"/>
    <n v="12"/>
    <m/>
    <m/>
    <m/>
    <m/>
    <m/>
    <m/>
    <m/>
    <m/>
    <m/>
    <m/>
    <m/>
    <n v="0"/>
    <n v="0"/>
    <n v="1"/>
    <n v="206"/>
    <n v="1"/>
    <n v="206"/>
    <n v="0.82399999999999995"/>
    <n v="0"/>
    <n v="0"/>
    <n v="0.17600000000000005"/>
    <n v="1"/>
    <n v="0.66019417475728159"/>
    <n v="136"/>
    <n v="100"/>
    <n v="34"/>
    <n v="28"/>
    <n v="0.33980582524271841"/>
    <n v="20"/>
    <n v="0"/>
    <n v="20"/>
    <n v="9.7087378640776698E-2"/>
    <n v="0.90291262135922334"/>
    <n v="9.7087378640776698E-2"/>
    <n v="0"/>
    <n v="0"/>
    <n v="0"/>
    <x v="1"/>
    <s v="Village"/>
    <x v="0"/>
    <s v="Rakhine"/>
    <n v="20.879186630248999"/>
    <n v="92.938163757324205"/>
    <n v="196821"/>
    <x v="0"/>
    <m/>
  </r>
  <r>
    <x v="1"/>
    <x v="10"/>
    <x v="10"/>
    <s v="MHF"/>
    <x v="0"/>
    <x v="7"/>
    <x v="0"/>
    <x v="218"/>
    <n v="100"/>
    <n v="419"/>
    <d v="2019-08-01T00:00:00"/>
    <d v="2019-09-30T00:00:00"/>
    <n v="70"/>
    <n v="31"/>
    <m/>
    <m/>
    <n v="1"/>
    <m/>
    <m/>
    <m/>
    <m/>
    <n v="97"/>
    <x v="2"/>
    <n v="2"/>
    <n v="7"/>
    <m/>
    <m/>
    <m/>
    <m/>
    <m/>
    <m/>
    <m/>
    <m/>
    <m/>
    <m/>
    <m/>
    <m/>
    <m/>
    <m/>
    <m/>
    <m/>
    <m/>
    <n v="0"/>
    <n v="0"/>
    <n v="1"/>
    <n v="419"/>
    <n v="1"/>
    <n v="419"/>
    <n v="1.6759999999999999"/>
    <n v="0"/>
    <n v="0"/>
    <n v="0.32400000000000007"/>
    <n v="2"/>
    <n v="1"/>
    <n v="419"/>
    <n v="100"/>
    <n v="70"/>
    <n v="0"/>
    <n v="0"/>
    <n v="0"/>
    <n v="0"/>
    <n v="0"/>
    <n v="0"/>
    <n v="1"/>
    <n v="0"/>
    <n v="0"/>
    <n v="0"/>
    <n v="0"/>
    <x v="1"/>
    <s v="Village"/>
    <x v="0"/>
    <n v="0"/>
    <n v="20.728960037231399"/>
    <n v="92.936019897460895"/>
    <n v="196949"/>
    <x v="0"/>
    <m/>
  </r>
  <r>
    <x v="1"/>
    <x v="10"/>
    <x v="10"/>
    <s v="MHF"/>
    <x v="0"/>
    <x v="7"/>
    <x v="0"/>
    <x v="219"/>
    <n v="205"/>
    <n v="793"/>
    <d v="2019-08-01T00:00:00"/>
    <d v="2019-09-30T00:00:00"/>
    <n v="100"/>
    <n v="31"/>
    <m/>
    <m/>
    <n v="2"/>
    <m/>
    <m/>
    <m/>
    <m/>
    <n v="156"/>
    <x v="2"/>
    <n v="2"/>
    <n v="5"/>
    <m/>
    <m/>
    <m/>
    <m/>
    <m/>
    <m/>
    <m/>
    <m/>
    <m/>
    <m/>
    <m/>
    <m/>
    <m/>
    <m/>
    <m/>
    <m/>
    <m/>
    <n v="0"/>
    <n v="0"/>
    <n v="1"/>
    <n v="793"/>
    <n v="1"/>
    <n v="793"/>
    <n v="3.1720000000000002"/>
    <n v="0"/>
    <n v="0"/>
    <n v="0"/>
    <n v="3"/>
    <n v="1"/>
    <n v="793"/>
    <n v="100"/>
    <n v="132"/>
    <n v="0"/>
    <n v="0"/>
    <n v="0"/>
    <n v="0"/>
    <n v="0"/>
    <n v="0"/>
    <n v="1"/>
    <n v="0"/>
    <n v="0"/>
    <n v="0"/>
    <n v="0"/>
    <x v="1"/>
    <s v="Village"/>
    <x v="0"/>
    <n v="0"/>
    <n v="0"/>
    <n v="0"/>
    <n v="196948"/>
    <x v="0"/>
    <m/>
  </r>
  <r>
    <x v="1"/>
    <x v="10"/>
    <x v="10"/>
    <s v="GIZ"/>
    <x v="0"/>
    <x v="7"/>
    <x v="0"/>
    <x v="197"/>
    <n v="170"/>
    <n v="825"/>
    <d v="2019-08-01T00:00:00"/>
    <d v="2020-07-31T00:00:00"/>
    <n v="246"/>
    <n v="31"/>
    <m/>
    <m/>
    <n v="2"/>
    <m/>
    <m/>
    <m/>
    <m/>
    <n v="59"/>
    <x v="2"/>
    <n v="2"/>
    <n v="5"/>
    <m/>
    <m/>
    <m/>
    <m/>
    <n v="2"/>
    <n v="18"/>
    <m/>
    <m/>
    <m/>
    <m/>
    <m/>
    <m/>
    <m/>
    <m/>
    <m/>
    <m/>
    <m/>
    <n v="0"/>
    <n v="0"/>
    <n v="1"/>
    <n v="825"/>
    <n v="1"/>
    <n v="825"/>
    <n v="3.3"/>
    <n v="0"/>
    <n v="0"/>
    <n v="0"/>
    <n v="3"/>
    <n v="0.55030303030303029"/>
    <n v="454"/>
    <n v="100"/>
    <n v="138"/>
    <n v="79"/>
    <n v="0.44969696969696971"/>
    <n v="20"/>
    <n v="0"/>
    <n v="20"/>
    <n v="2.4242424242424242E-2"/>
    <n v="0.97575757575757571"/>
    <n v="2.4242424242424242E-2"/>
    <n v="0"/>
    <n v="0"/>
    <n v="0"/>
    <x v="1"/>
    <s v="Village"/>
    <x v="0"/>
    <s v="Rakhine"/>
    <n v="20.894269940000001"/>
    <n v="92.920730590000005"/>
    <n v="196814"/>
    <x v="0"/>
    <m/>
  </r>
  <r>
    <x v="1"/>
    <x v="10"/>
    <x v="10"/>
    <s v="GIZ"/>
    <x v="0"/>
    <x v="7"/>
    <x v="0"/>
    <x v="198"/>
    <n v="144"/>
    <n v="792"/>
    <d v="2019-08-01T00:00:00"/>
    <d v="2020-07-31T00:00:00"/>
    <n v="88"/>
    <n v="31"/>
    <m/>
    <m/>
    <n v="1"/>
    <m/>
    <m/>
    <m/>
    <m/>
    <n v="35"/>
    <x v="2"/>
    <n v="2"/>
    <n v="4"/>
    <m/>
    <m/>
    <m/>
    <m/>
    <n v="6"/>
    <n v="14"/>
    <m/>
    <m/>
    <m/>
    <m/>
    <m/>
    <m/>
    <m/>
    <m/>
    <m/>
    <m/>
    <m/>
    <n v="0"/>
    <n v="0"/>
    <n v="1"/>
    <n v="792"/>
    <n v="1"/>
    <n v="792"/>
    <n v="3.1680000000000001"/>
    <n v="0"/>
    <n v="0"/>
    <n v="0"/>
    <n v="3"/>
    <n v="0.39141414141414144"/>
    <n v="310"/>
    <n v="100"/>
    <n v="132"/>
    <n v="97"/>
    <n v="0.60858585858585856"/>
    <n v="20"/>
    <n v="0"/>
    <n v="20"/>
    <n v="2.5252525252525252E-2"/>
    <n v="0.9747474747474747"/>
    <n v="2.5252525252525252E-2"/>
    <n v="0"/>
    <n v="0"/>
    <n v="0"/>
    <x v="1"/>
    <s v="Village"/>
    <x v="0"/>
    <s v="Dinet"/>
    <n v="0"/>
    <n v="0"/>
    <n v="196815"/>
    <x v="0"/>
    <m/>
  </r>
  <r>
    <x v="1"/>
    <x v="10"/>
    <x v="10"/>
    <s v="GIZ"/>
    <x v="0"/>
    <x v="7"/>
    <x v="0"/>
    <x v="199"/>
    <n v="50"/>
    <n v="207"/>
    <d v="2019-08-01T00:00:00"/>
    <d v="2020-07-31T00:00:00"/>
    <n v="46"/>
    <n v="31"/>
    <m/>
    <m/>
    <n v="2"/>
    <m/>
    <m/>
    <m/>
    <m/>
    <n v="11"/>
    <x v="2"/>
    <n v="2"/>
    <n v="4"/>
    <m/>
    <m/>
    <m/>
    <m/>
    <n v="4"/>
    <n v="16"/>
    <m/>
    <m/>
    <m/>
    <m/>
    <m/>
    <m/>
    <m/>
    <m/>
    <m/>
    <m/>
    <m/>
    <n v="0"/>
    <n v="0"/>
    <n v="1"/>
    <n v="207"/>
    <n v="1"/>
    <n v="207"/>
    <n v="0.82799999999999996"/>
    <n v="0"/>
    <n v="0"/>
    <n v="0.17200000000000004"/>
    <n v="1"/>
    <n v="0.80193236714975846"/>
    <n v="166"/>
    <n v="100"/>
    <n v="35"/>
    <n v="24"/>
    <n v="0.19806763285024154"/>
    <n v="20"/>
    <n v="0"/>
    <n v="20"/>
    <n v="9.6618357487922704E-2"/>
    <n v="0.90338164251207731"/>
    <n v="9.6618357487922704E-2"/>
    <n v="0"/>
    <n v="0"/>
    <n v="0"/>
    <x v="1"/>
    <s v="Village"/>
    <x v="0"/>
    <s v="Mro"/>
    <n v="20.895059589999999"/>
    <n v="92.90735626"/>
    <n v="196807"/>
    <x v="0"/>
    <m/>
  </r>
  <r>
    <x v="1"/>
    <x v="10"/>
    <x v="10"/>
    <s v="GIZ"/>
    <x v="0"/>
    <x v="7"/>
    <x v="0"/>
    <x v="200"/>
    <n v="90"/>
    <n v="375"/>
    <d v="2019-08-01T00:00:00"/>
    <d v="2020-07-31T00:00:00"/>
    <n v="62"/>
    <n v="31"/>
    <m/>
    <m/>
    <n v="2"/>
    <m/>
    <m/>
    <m/>
    <m/>
    <n v="1"/>
    <x v="2"/>
    <m/>
    <n v="1"/>
    <m/>
    <m/>
    <m/>
    <m/>
    <n v="4"/>
    <n v="16"/>
    <m/>
    <m/>
    <m/>
    <m/>
    <m/>
    <m/>
    <m/>
    <m/>
    <m/>
    <m/>
    <m/>
    <n v="0"/>
    <n v="0"/>
    <n v="1"/>
    <n v="375"/>
    <n v="1"/>
    <n v="375"/>
    <n v="1.5"/>
    <n v="0"/>
    <n v="0"/>
    <n v="0.5"/>
    <n v="2"/>
    <n v="1.6E-2"/>
    <n v="6"/>
    <n v="0"/>
    <n v="63"/>
    <n v="62"/>
    <n v="0.98399999999999999"/>
    <n v="20"/>
    <n v="0"/>
    <n v="20"/>
    <n v="5.3333333333333337E-2"/>
    <n v="0.94666666666666666"/>
    <n v="5.3333333333333337E-2"/>
    <n v="0"/>
    <n v="0"/>
    <n v="0"/>
    <x v="1"/>
    <s v="Village"/>
    <x v="0"/>
    <s v="Rakhine"/>
    <n v="20.803710939999998"/>
    <n v="92.946136469999999"/>
    <n v="196886"/>
    <x v="0"/>
    <m/>
  </r>
  <r>
    <x v="1"/>
    <x v="10"/>
    <x v="10"/>
    <s v="GIZ"/>
    <x v="0"/>
    <x v="7"/>
    <x v="0"/>
    <x v="201"/>
    <n v="173"/>
    <n v="867"/>
    <d v="2019-08-01T00:00:00"/>
    <d v="2020-07-31T00:00:00"/>
    <n v="106"/>
    <n v="31"/>
    <m/>
    <m/>
    <n v="2"/>
    <m/>
    <m/>
    <m/>
    <m/>
    <n v="72"/>
    <x v="2"/>
    <n v="2"/>
    <n v="11"/>
    <m/>
    <m/>
    <m/>
    <m/>
    <n v="2"/>
    <n v="18"/>
    <m/>
    <m/>
    <m/>
    <m/>
    <m/>
    <m/>
    <m/>
    <m/>
    <m/>
    <m/>
    <m/>
    <n v="0"/>
    <n v="0"/>
    <n v="1"/>
    <n v="867"/>
    <n v="1"/>
    <n v="867"/>
    <n v="3.468"/>
    <n v="0"/>
    <n v="0"/>
    <n v="0"/>
    <n v="3"/>
    <n v="0.61361014994232987"/>
    <n v="532"/>
    <n v="100"/>
    <n v="145"/>
    <n v="73"/>
    <n v="0.38638985005767013"/>
    <n v="20"/>
    <n v="0"/>
    <n v="20"/>
    <n v="2.306805074971165E-2"/>
    <n v="0.97693194925028837"/>
    <n v="2.306805074971165E-2"/>
    <n v="0"/>
    <n v="0"/>
    <n v="0"/>
    <x v="1"/>
    <s v="Village"/>
    <x v="0"/>
    <n v="0"/>
    <n v="20.80635071"/>
    <n v="92.948310849999999"/>
    <n v="196885"/>
    <x v="0"/>
    <m/>
  </r>
  <r>
    <x v="1"/>
    <x v="10"/>
    <x v="10"/>
    <s v="GIZ"/>
    <x v="0"/>
    <x v="7"/>
    <x v="0"/>
    <x v="202"/>
    <n v="98"/>
    <n v="418"/>
    <d v="2019-08-01T00:00:00"/>
    <d v="2020-07-31T00:00:00"/>
    <n v="56"/>
    <n v="31"/>
    <m/>
    <n v="1"/>
    <m/>
    <m/>
    <m/>
    <m/>
    <m/>
    <n v="70"/>
    <x v="2"/>
    <n v="2"/>
    <n v="3"/>
    <m/>
    <m/>
    <m/>
    <m/>
    <n v="4"/>
    <n v="16"/>
    <m/>
    <m/>
    <m/>
    <m/>
    <m/>
    <m/>
    <m/>
    <m/>
    <m/>
    <m/>
    <m/>
    <n v="1"/>
    <n v="418"/>
    <n v="0"/>
    <n v="0"/>
    <n v="1"/>
    <n v="418"/>
    <n v="1.6719999999999999"/>
    <n v="0"/>
    <n v="0"/>
    <n v="0.32800000000000007"/>
    <n v="2"/>
    <n v="1"/>
    <n v="418"/>
    <n v="100"/>
    <n v="70"/>
    <n v="0"/>
    <n v="0"/>
    <n v="20"/>
    <n v="0"/>
    <n v="20"/>
    <n v="4.784688995215311E-2"/>
    <n v="0.95215311004784686"/>
    <n v="4.784688995215311E-2"/>
    <n v="0"/>
    <n v="0"/>
    <n v="0"/>
    <x v="1"/>
    <s v="Village"/>
    <x v="0"/>
    <s v="Mro"/>
    <n v="20.831729889999998"/>
    <n v="92.919639590000003"/>
    <n v="196880"/>
    <x v="0"/>
    <m/>
  </r>
  <r>
    <x v="1"/>
    <x v="10"/>
    <x v="10"/>
    <s v="GIZ"/>
    <x v="0"/>
    <x v="7"/>
    <x v="0"/>
    <x v="204"/>
    <n v="131"/>
    <n v="631"/>
    <d v="2019-08-01T00:00:00"/>
    <d v="2020-07-31T00:00:00"/>
    <n v="257"/>
    <n v="31"/>
    <m/>
    <m/>
    <n v="2"/>
    <m/>
    <m/>
    <m/>
    <m/>
    <n v="33"/>
    <x v="2"/>
    <n v="2"/>
    <n v="7"/>
    <m/>
    <m/>
    <m/>
    <m/>
    <n v="2"/>
    <n v="18"/>
    <m/>
    <m/>
    <m/>
    <m/>
    <m/>
    <m/>
    <m/>
    <m/>
    <m/>
    <m/>
    <m/>
    <n v="0"/>
    <n v="0"/>
    <n v="1"/>
    <n v="631"/>
    <n v="1"/>
    <n v="631"/>
    <n v="2.524"/>
    <n v="0"/>
    <n v="0"/>
    <n v="0.47599999999999998"/>
    <n v="3"/>
    <n v="0.47226624405705231"/>
    <n v="298"/>
    <n v="100"/>
    <n v="105"/>
    <n v="72"/>
    <n v="0.52773375594294769"/>
    <n v="20"/>
    <n v="0"/>
    <n v="20"/>
    <n v="3.1695721077654518E-2"/>
    <n v="0.9683042789223455"/>
    <n v="3.1695721077654518E-2"/>
    <n v="0"/>
    <n v="0"/>
    <n v="0"/>
    <x v="1"/>
    <s v="Village"/>
    <x v="0"/>
    <s v="Mro"/>
    <n v="20.809240339999999"/>
    <n v="92.923919679999997"/>
    <n v="196881"/>
    <x v="0"/>
    <m/>
  </r>
  <r>
    <x v="1"/>
    <x v="10"/>
    <x v="10"/>
    <s v="GIZ"/>
    <x v="0"/>
    <x v="7"/>
    <x v="0"/>
    <x v="205"/>
    <n v="42"/>
    <n v="184"/>
    <d v="2019-08-01T00:00:00"/>
    <d v="2020-07-31T00:00:00"/>
    <n v="31"/>
    <n v="31"/>
    <m/>
    <m/>
    <n v="1"/>
    <m/>
    <m/>
    <m/>
    <m/>
    <n v="12"/>
    <x v="2"/>
    <m/>
    <n v="2"/>
    <m/>
    <m/>
    <m/>
    <m/>
    <n v="2"/>
    <n v="18"/>
    <m/>
    <m/>
    <m/>
    <m/>
    <m/>
    <m/>
    <m/>
    <m/>
    <m/>
    <m/>
    <m/>
    <n v="0"/>
    <n v="0"/>
    <n v="1"/>
    <n v="184"/>
    <n v="1"/>
    <n v="184"/>
    <n v="0.73599999999999999"/>
    <n v="0"/>
    <n v="0"/>
    <n v="0.26400000000000001"/>
    <n v="1"/>
    <n v="0.39130434782608697"/>
    <n v="72"/>
    <n v="0"/>
    <n v="31"/>
    <n v="19"/>
    <n v="0.60869565217391308"/>
    <n v="20"/>
    <n v="0"/>
    <n v="20"/>
    <n v="0.10869565217391304"/>
    <n v="0.89130434782608692"/>
    <n v="0.10869565217391304"/>
    <n v="0"/>
    <n v="0"/>
    <n v="0"/>
    <x v="1"/>
    <s v="Village"/>
    <x v="0"/>
    <s v="Mro"/>
    <n v="20.807970050000002"/>
    <n v="92.929046630000002"/>
    <n v="196882"/>
    <x v="0"/>
    <m/>
  </r>
  <r>
    <x v="1"/>
    <x v="10"/>
    <x v="10"/>
    <s v="GIZ"/>
    <x v="0"/>
    <x v="7"/>
    <x v="0"/>
    <x v="206"/>
    <n v="73"/>
    <n v="343"/>
    <d v="2019-08-01T00:00:00"/>
    <d v="2020-07-31T00:00:00"/>
    <n v="56"/>
    <n v="31"/>
    <m/>
    <m/>
    <m/>
    <m/>
    <m/>
    <n v="1"/>
    <m/>
    <n v="33"/>
    <x v="2"/>
    <n v="3"/>
    <n v="6"/>
    <m/>
    <m/>
    <m/>
    <m/>
    <n v="4"/>
    <n v="16"/>
    <m/>
    <m/>
    <m/>
    <m/>
    <m/>
    <m/>
    <m/>
    <m/>
    <m/>
    <m/>
    <m/>
    <n v="0.7288629737609329"/>
    <n v="249.99999999999997"/>
    <n v="0"/>
    <n v="0"/>
    <n v="0.7288629737609329"/>
    <n v="249.99999999999997"/>
    <n v="0.99999999999999989"/>
    <n v="0.2711370262390671"/>
    <n v="93.000000000000014"/>
    <n v="1.1102230246251565E-16"/>
    <n v="1"/>
    <n v="1"/>
    <n v="343"/>
    <n v="150"/>
    <n v="57"/>
    <n v="24"/>
    <n v="0"/>
    <n v="20"/>
    <n v="0"/>
    <n v="20"/>
    <n v="5.8309037900874633E-2"/>
    <n v="0.94169096209912539"/>
    <n v="5.8309037900874633E-2"/>
    <n v="0"/>
    <n v="0"/>
    <n v="0"/>
    <x v="1"/>
    <s v="Village"/>
    <x v="0"/>
    <s v="Mro"/>
    <n v="20.803529739999998"/>
    <n v="92.929466250000004"/>
    <n v="196883"/>
    <x v="0"/>
    <m/>
  </r>
  <r>
    <x v="1"/>
    <x v="10"/>
    <x v="10"/>
    <s v="GIZ"/>
    <x v="0"/>
    <x v="7"/>
    <x v="0"/>
    <x v="207"/>
    <n v="73"/>
    <n v="397"/>
    <d v="2019-08-01T00:00:00"/>
    <d v="2020-07-31T00:00:00"/>
    <n v="74"/>
    <n v="31"/>
    <n v="1"/>
    <m/>
    <n v="1"/>
    <m/>
    <m/>
    <n v="1"/>
    <m/>
    <n v="42"/>
    <x v="2"/>
    <n v="2"/>
    <n v="2"/>
    <m/>
    <m/>
    <m/>
    <m/>
    <m/>
    <n v="20"/>
    <m/>
    <m/>
    <m/>
    <m/>
    <m/>
    <m/>
    <m/>
    <m/>
    <m/>
    <m/>
    <m/>
    <n v="1"/>
    <n v="397"/>
    <n v="1"/>
    <n v="397"/>
    <n v="1"/>
    <n v="397"/>
    <n v="1.5880000000000001"/>
    <n v="0"/>
    <n v="0"/>
    <n v="0.41199999999999992"/>
    <n v="2"/>
    <n v="0.88664987405541562"/>
    <n v="352"/>
    <n v="100"/>
    <n v="66"/>
    <n v="24"/>
    <n v="0.11335012594458438"/>
    <n v="20"/>
    <n v="0"/>
    <n v="20"/>
    <n v="5.0377833753148617E-2"/>
    <n v="0.94962216624685136"/>
    <n v="5.0377833753148617E-2"/>
    <n v="0"/>
    <n v="0"/>
    <n v="0"/>
    <x v="1"/>
    <s v="Village"/>
    <x v="0"/>
    <s v="Mro"/>
    <n v="20.851089479999999"/>
    <n v="92.916893009999995"/>
    <n v="196825"/>
    <x v="0"/>
    <m/>
  </r>
  <r>
    <x v="1"/>
    <x v="10"/>
    <x v="10"/>
    <s v="GIZ"/>
    <x v="0"/>
    <x v="7"/>
    <x v="0"/>
    <x v="208"/>
    <n v="138"/>
    <n v="609"/>
    <d v="2019-08-01T00:00:00"/>
    <d v="2020-07-31T00:00:00"/>
    <n v="103"/>
    <n v="31"/>
    <m/>
    <m/>
    <n v="2"/>
    <m/>
    <m/>
    <m/>
    <m/>
    <n v="89"/>
    <x v="2"/>
    <n v="2"/>
    <n v="13"/>
    <m/>
    <m/>
    <m/>
    <m/>
    <m/>
    <n v="20"/>
    <m/>
    <m/>
    <m/>
    <m/>
    <m/>
    <m/>
    <m/>
    <m/>
    <m/>
    <m/>
    <m/>
    <n v="0"/>
    <n v="0"/>
    <n v="1"/>
    <n v="609"/>
    <n v="1"/>
    <n v="609"/>
    <n v="2.4359999999999999"/>
    <n v="0"/>
    <n v="0"/>
    <n v="0"/>
    <n v="2"/>
    <n v="1"/>
    <n v="609"/>
    <n v="100"/>
    <n v="102"/>
    <n v="13"/>
    <n v="0"/>
    <n v="20"/>
    <n v="0"/>
    <n v="20"/>
    <n v="3.2840722495894911E-2"/>
    <n v="0.96715927750410513"/>
    <n v="3.2840722495894911E-2"/>
    <n v="0"/>
    <n v="0"/>
    <n v="0"/>
    <x v="1"/>
    <s v="Village"/>
    <x v="0"/>
    <s v="Rakhine"/>
    <n v="20.67705917"/>
    <n v="92.953247070000003"/>
    <n v="196929"/>
    <x v="0"/>
    <m/>
  </r>
  <r>
    <x v="1"/>
    <x v="10"/>
    <x v="10"/>
    <s v="GIZ"/>
    <x v="0"/>
    <x v="7"/>
    <x v="0"/>
    <x v="209"/>
    <n v="76"/>
    <n v="394"/>
    <d v="2019-08-01T00:00:00"/>
    <d v="2020-07-31T00:00:00"/>
    <n v="40"/>
    <n v="31"/>
    <m/>
    <m/>
    <n v="2"/>
    <m/>
    <m/>
    <m/>
    <m/>
    <n v="62"/>
    <x v="2"/>
    <m/>
    <n v="5"/>
    <m/>
    <m/>
    <m/>
    <m/>
    <m/>
    <n v="20"/>
    <m/>
    <m/>
    <m/>
    <m/>
    <m/>
    <m/>
    <m/>
    <m/>
    <m/>
    <m/>
    <m/>
    <n v="0"/>
    <n v="0"/>
    <n v="1"/>
    <n v="394"/>
    <n v="1"/>
    <n v="394"/>
    <n v="1.5760000000000001"/>
    <n v="0"/>
    <n v="0"/>
    <n v="0.42399999999999993"/>
    <n v="2"/>
    <n v="0.9441624365482234"/>
    <n v="372"/>
    <n v="0"/>
    <n v="66"/>
    <n v="4"/>
    <n v="5.5837563451776595E-2"/>
    <n v="20"/>
    <n v="0"/>
    <n v="20"/>
    <n v="5.0761421319796954E-2"/>
    <n v="0.949238578680203"/>
    <n v="5.0761421319796954E-2"/>
    <n v="0"/>
    <n v="0"/>
    <n v="0"/>
    <x v="1"/>
    <s v="Village"/>
    <x v="0"/>
    <s v="Rakhine, Mro, Khami"/>
    <n v="20.681715010000001"/>
    <n v="92.94140625"/>
    <n v="196930"/>
    <x v="0"/>
    <m/>
  </r>
  <r>
    <x v="1"/>
    <x v="10"/>
    <x v="10"/>
    <s v="GIZ"/>
    <x v="0"/>
    <x v="7"/>
    <x v="0"/>
    <x v="210"/>
    <n v="185"/>
    <n v="915"/>
    <d v="2019-08-01T00:00:00"/>
    <d v="2020-07-31T00:00:00"/>
    <n v="110"/>
    <n v="31"/>
    <m/>
    <m/>
    <n v="3"/>
    <m/>
    <m/>
    <m/>
    <m/>
    <n v="42"/>
    <x v="2"/>
    <n v="2"/>
    <n v="11"/>
    <m/>
    <m/>
    <m/>
    <m/>
    <n v="2"/>
    <n v="18"/>
    <m/>
    <m/>
    <m/>
    <m/>
    <m/>
    <m/>
    <m/>
    <m/>
    <m/>
    <m/>
    <m/>
    <n v="0"/>
    <n v="0"/>
    <n v="1"/>
    <n v="915"/>
    <n v="1"/>
    <n v="915"/>
    <n v="3.66"/>
    <n v="0"/>
    <n v="0"/>
    <n v="0.33999999999999986"/>
    <n v="4"/>
    <n v="0.3846994535519126"/>
    <n v="352"/>
    <n v="100"/>
    <n v="153"/>
    <n v="111"/>
    <n v="0.6153005464480874"/>
    <n v="20"/>
    <n v="0"/>
    <n v="20"/>
    <n v="2.185792349726776E-2"/>
    <n v="0.97814207650273222"/>
    <n v="2.185792349726776E-2"/>
    <n v="0"/>
    <n v="0"/>
    <n v="0"/>
    <x v="1"/>
    <s v="Village"/>
    <x v="0"/>
    <s v="Rakhine"/>
    <n v="20.786739350000001"/>
    <n v="92.944313050000005"/>
    <n v="196884"/>
    <x v="0"/>
    <m/>
  </r>
  <r>
    <x v="1"/>
    <x v="10"/>
    <x v="10"/>
    <s v="GIZ"/>
    <x v="0"/>
    <x v="7"/>
    <x v="0"/>
    <x v="212"/>
    <n v="122"/>
    <n v="486"/>
    <d v="2019-08-01T00:00:00"/>
    <d v="2020-07-31T00:00:00"/>
    <n v="460"/>
    <n v="31"/>
    <m/>
    <m/>
    <n v="3"/>
    <m/>
    <m/>
    <m/>
    <m/>
    <n v="32"/>
    <x v="2"/>
    <m/>
    <n v="5"/>
    <m/>
    <m/>
    <m/>
    <m/>
    <n v="2"/>
    <n v="18"/>
    <m/>
    <m/>
    <m/>
    <m/>
    <m/>
    <m/>
    <m/>
    <m/>
    <m/>
    <m/>
    <m/>
    <n v="0"/>
    <n v="0"/>
    <n v="1"/>
    <n v="486"/>
    <n v="1"/>
    <n v="486"/>
    <n v="1.944"/>
    <n v="0"/>
    <n v="0"/>
    <n v="5.600000000000005E-2"/>
    <n v="2"/>
    <n v="0.39506172839506171"/>
    <n v="192"/>
    <n v="0"/>
    <n v="81"/>
    <n v="49"/>
    <n v="0.60493827160493829"/>
    <n v="20"/>
    <n v="0"/>
    <n v="20"/>
    <n v="4.1152263374485597E-2"/>
    <n v="0.95884773662551437"/>
    <n v="4.1152263374485597E-2"/>
    <n v="0"/>
    <n v="0"/>
    <n v="0"/>
    <x v="1"/>
    <s v="Village"/>
    <x v="0"/>
    <s v="Mro"/>
    <n v="20.785770419999999"/>
    <n v="92.931426999999999"/>
    <n v="196887"/>
    <x v="0"/>
    <m/>
  </r>
  <r>
    <x v="1"/>
    <x v="15"/>
    <x v="14"/>
    <s v="Danish Committee for UNICEF,MHF"/>
    <x v="0"/>
    <x v="7"/>
    <x v="0"/>
    <x v="154"/>
    <n v="174"/>
    <n v="665"/>
    <s v="5/1/2017,10-1-2018"/>
    <s v="6/30/2019,9-30-19"/>
    <n v="354"/>
    <m/>
    <m/>
    <m/>
    <n v="3"/>
    <m/>
    <m/>
    <n v="1"/>
    <m/>
    <n v="7"/>
    <x v="1"/>
    <n v="4"/>
    <n v="6"/>
    <m/>
    <m/>
    <m/>
    <m/>
    <m/>
    <n v="30"/>
    <m/>
    <m/>
    <n v="100"/>
    <n v="99"/>
    <m/>
    <n v="1"/>
    <m/>
    <m/>
    <m/>
    <m/>
    <m/>
    <n v="0.37593984962406013"/>
    <n v="250"/>
    <n v="1"/>
    <n v="665"/>
    <n v="1"/>
    <n v="665"/>
    <n v="2.66"/>
    <n v="0"/>
    <n v="0"/>
    <n v="0.33999999999999986"/>
    <n v="3"/>
    <n v="0.36390977443609024"/>
    <n v="242"/>
    <n v="200"/>
    <n v="111"/>
    <n v="104"/>
    <n v="0.63609022556390982"/>
    <n v="229"/>
    <n v="0"/>
    <n v="229"/>
    <n v="0.34436090225563909"/>
    <n v="0.65563909774436091"/>
    <n v="0.34436090225563909"/>
    <n v="0"/>
    <n v="0"/>
    <n v="0"/>
    <x v="1"/>
    <s v="Village"/>
    <x v="0"/>
    <n v="0"/>
    <n v="20.883239750000001"/>
    <n v="92.936859130000002"/>
    <n v="196813"/>
    <x v="0"/>
    <m/>
  </r>
  <r>
    <x v="1"/>
    <x v="15"/>
    <x v="15"/>
    <s v="Danish Committee for UNICEF,GIZ"/>
    <x v="0"/>
    <x v="7"/>
    <x v="0"/>
    <x v="211"/>
    <n v="293"/>
    <n v="1503"/>
    <s v="5/1/2017,8-1-2018"/>
    <s v="6/30/2019,7-31-20"/>
    <n v="192"/>
    <n v="31"/>
    <m/>
    <m/>
    <n v="2"/>
    <m/>
    <m/>
    <n v="1"/>
    <m/>
    <n v="182"/>
    <x v="1"/>
    <n v="4"/>
    <n v="15"/>
    <m/>
    <m/>
    <m/>
    <m/>
    <n v="4"/>
    <n v="16"/>
    <m/>
    <m/>
    <n v="106"/>
    <n v="86"/>
    <m/>
    <n v="1"/>
    <m/>
    <m/>
    <m/>
    <m/>
    <m/>
    <n v="0.16633399866932802"/>
    <n v="250.00000000000003"/>
    <n v="1"/>
    <n v="1503"/>
    <n v="1"/>
    <n v="1503"/>
    <n v="6.0119999999999996"/>
    <n v="0"/>
    <n v="0"/>
    <n v="0"/>
    <n v="6"/>
    <n v="0.85961410512308711"/>
    <n v="1292"/>
    <n v="200"/>
    <n v="251"/>
    <n v="69"/>
    <n v="0.14038589487691289"/>
    <n v="212"/>
    <n v="0"/>
    <n v="212"/>
    <n v="0.14105123087159016"/>
    <n v="0.85894876912840989"/>
    <n v="0.14105123087159016"/>
    <n v="0"/>
    <n v="0"/>
    <n v="0"/>
    <x v="1"/>
    <s v="Village"/>
    <x v="0"/>
    <s v="Rakhine"/>
    <n v="20.71134949"/>
    <n v="92.980506899999995"/>
    <n v="196944"/>
    <x v="0"/>
    <m/>
  </r>
  <r>
    <x v="1"/>
    <x v="2"/>
    <x v="15"/>
    <s v="Danish Committee for UNICEF"/>
    <x v="0"/>
    <x v="7"/>
    <x v="0"/>
    <x v="220"/>
    <m/>
    <n v="302"/>
    <d v="2017-05-01T00:00:00"/>
    <d v="2019-06-30T00:00:00"/>
    <n v="302"/>
    <m/>
    <m/>
    <m/>
    <m/>
    <m/>
    <m/>
    <n v="1"/>
    <m/>
    <m/>
    <x v="1"/>
    <n v="5"/>
    <m/>
    <m/>
    <m/>
    <m/>
    <m/>
    <m/>
    <m/>
    <m/>
    <m/>
    <n v="149"/>
    <n v="153"/>
    <m/>
    <n v="1"/>
    <m/>
    <m/>
    <m/>
    <m/>
    <m/>
    <n v="0.82781456953642385"/>
    <n v="250"/>
    <n v="0"/>
    <n v="0"/>
    <n v="0.82781456953642385"/>
    <n v="250"/>
    <n v="1"/>
    <n v="0.17218543046357615"/>
    <n v="52"/>
    <n v="0"/>
    <n v="1"/>
    <n v="0.82781456953642385"/>
    <n v="250"/>
    <n v="250"/>
    <n v="50"/>
    <n v="50"/>
    <n v="0.17218543046357615"/>
    <n v="302"/>
    <n v="0"/>
    <n v="302"/>
    <n v="1"/>
    <n v="0"/>
    <n v="1"/>
    <n v="0"/>
    <n v="0"/>
    <n v="0"/>
    <x v="1"/>
    <s v="Village"/>
    <x v="0"/>
    <n v="0"/>
    <n v="0"/>
    <n v="0"/>
    <n v="0"/>
    <x v="0"/>
    <m/>
  </r>
  <r>
    <x v="1"/>
    <x v="15"/>
    <x v="15"/>
    <s v="Danish Committee for UNICEF,MHF"/>
    <x v="0"/>
    <x v="7"/>
    <x v="0"/>
    <x v="143"/>
    <n v="156"/>
    <n v="813"/>
    <s v="5/1/2017,10-1-18"/>
    <s v="6/30/2019,9-30-19"/>
    <n v="123"/>
    <m/>
    <m/>
    <m/>
    <n v="2"/>
    <m/>
    <m/>
    <n v="1"/>
    <m/>
    <n v="40"/>
    <x v="1"/>
    <n v="3"/>
    <n v="16"/>
    <m/>
    <m/>
    <m/>
    <m/>
    <m/>
    <n v="30"/>
    <m/>
    <m/>
    <n v="67"/>
    <n v="56"/>
    <m/>
    <n v="1"/>
    <m/>
    <m/>
    <m/>
    <m/>
    <m/>
    <n v="0.30750307503075031"/>
    <n v="250"/>
    <n v="1"/>
    <n v="813"/>
    <n v="1"/>
    <n v="813"/>
    <n v="3.2519999999999998"/>
    <n v="0"/>
    <n v="0"/>
    <n v="0"/>
    <n v="3"/>
    <n v="0.47970479704797048"/>
    <n v="390"/>
    <n v="150"/>
    <n v="136"/>
    <n v="96"/>
    <n v="0.52029520295202958"/>
    <n v="153"/>
    <n v="0"/>
    <n v="153"/>
    <n v="0.18819188191881919"/>
    <n v="0.81180811808118081"/>
    <n v="0.18819188191881919"/>
    <n v="0"/>
    <n v="0"/>
    <n v="0"/>
    <x v="1"/>
    <s v="Village"/>
    <x v="0"/>
    <n v="0"/>
    <n v="20.760820389999999"/>
    <n v="92.960083010000005"/>
    <n v="196893"/>
    <x v="0"/>
    <m/>
  </r>
  <r>
    <x v="1"/>
    <x v="2"/>
    <x v="15"/>
    <s v="Danish Committee for UNICEF"/>
    <x v="0"/>
    <x v="7"/>
    <x v="0"/>
    <x v="221"/>
    <m/>
    <n v="302"/>
    <d v="2017-05-01T00:00:00"/>
    <d v="2019-06-30T00:00:00"/>
    <n v="302"/>
    <m/>
    <m/>
    <m/>
    <m/>
    <m/>
    <m/>
    <n v="1"/>
    <m/>
    <m/>
    <x v="1"/>
    <n v="4"/>
    <m/>
    <m/>
    <m/>
    <m/>
    <m/>
    <m/>
    <m/>
    <m/>
    <m/>
    <n v="150"/>
    <n v="152"/>
    <m/>
    <n v="1"/>
    <m/>
    <m/>
    <m/>
    <m/>
    <m/>
    <n v="0.82781456953642385"/>
    <n v="250"/>
    <n v="0"/>
    <n v="0"/>
    <n v="0.82781456953642385"/>
    <n v="250"/>
    <n v="1"/>
    <n v="0.17218543046357615"/>
    <n v="52"/>
    <n v="0"/>
    <n v="1"/>
    <n v="0.66225165562913912"/>
    <n v="200.00000000000003"/>
    <n v="200"/>
    <n v="50"/>
    <n v="50"/>
    <n v="0.33774834437086088"/>
    <n v="302"/>
    <n v="0"/>
    <n v="302"/>
    <n v="1"/>
    <n v="0"/>
    <n v="1"/>
    <n v="0"/>
    <n v="0"/>
    <n v="0"/>
    <x v="1"/>
    <s v="Village"/>
    <x v="0"/>
    <n v="0"/>
    <n v="0"/>
    <n v="0"/>
    <n v="0"/>
    <x v="0"/>
    <m/>
  </r>
  <r>
    <x v="1"/>
    <x v="2"/>
    <x v="15"/>
    <s v="Danish Committee for UNICEF"/>
    <x v="0"/>
    <x v="7"/>
    <x v="0"/>
    <x v="222"/>
    <m/>
    <n v="382"/>
    <d v="2017-05-01T00:00:00"/>
    <d v="2019-06-30T00:00:00"/>
    <n v="382"/>
    <m/>
    <m/>
    <m/>
    <m/>
    <m/>
    <m/>
    <n v="1"/>
    <m/>
    <m/>
    <x v="1"/>
    <n v="5"/>
    <m/>
    <m/>
    <m/>
    <m/>
    <m/>
    <m/>
    <m/>
    <m/>
    <m/>
    <n v="190"/>
    <n v="192"/>
    <m/>
    <n v="1"/>
    <m/>
    <m/>
    <m/>
    <m/>
    <m/>
    <n v="0.65445026178010468"/>
    <n v="250"/>
    <n v="0"/>
    <n v="0"/>
    <n v="0.65445026178010468"/>
    <n v="250"/>
    <n v="1"/>
    <n v="0.34554973821989532"/>
    <n v="132"/>
    <n v="1"/>
    <n v="2"/>
    <n v="0.65445026178010468"/>
    <n v="250"/>
    <n v="250"/>
    <n v="64"/>
    <n v="64"/>
    <n v="0.34554973821989532"/>
    <n v="382"/>
    <n v="0"/>
    <n v="382"/>
    <n v="1"/>
    <n v="0"/>
    <n v="1"/>
    <n v="0"/>
    <n v="0"/>
    <n v="0"/>
    <x v="1"/>
    <s v="Village"/>
    <x v="2"/>
    <s v="Muslim"/>
    <n v="20.896740000000001"/>
    <n v="93.014349999999993"/>
    <s v="MMR012CMP025"/>
    <x v="0"/>
    <m/>
  </r>
  <r>
    <x v="1"/>
    <x v="2"/>
    <x v="15"/>
    <s v="Danish Committee for UNICEF"/>
    <x v="0"/>
    <x v="7"/>
    <x v="0"/>
    <x v="223"/>
    <m/>
    <n v="120"/>
    <d v="2017-05-01T00:00:00"/>
    <d v="2019-06-30T00:00:00"/>
    <n v="120"/>
    <m/>
    <m/>
    <m/>
    <m/>
    <m/>
    <m/>
    <n v="1"/>
    <m/>
    <m/>
    <x v="1"/>
    <n v="2"/>
    <m/>
    <m/>
    <m/>
    <m/>
    <m/>
    <m/>
    <m/>
    <m/>
    <m/>
    <n v="70"/>
    <n v="50"/>
    <m/>
    <n v="1"/>
    <m/>
    <m/>
    <m/>
    <m/>
    <m/>
    <n v="1"/>
    <n v="120"/>
    <n v="0"/>
    <n v="0"/>
    <n v="1"/>
    <n v="120"/>
    <n v="0.48"/>
    <n v="0"/>
    <n v="0"/>
    <n v="0.52"/>
    <n v="1"/>
    <n v="0.83333333333333337"/>
    <n v="100"/>
    <n v="100"/>
    <n v="20"/>
    <n v="20"/>
    <n v="0.16666666666666663"/>
    <n v="120"/>
    <n v="0"/>
    <n v="120"/>
    <n v="1"/>
    <n v="0"/>
    <n v="1"/>
    <n v="0"/>
    <n v="0"/>
    <n v="0"/>
    <x v="1"/>
    <s v="Village"/>
    <x v="0"/>
    <n v="0"/>
    <n v="20.7181205749512"/>
    <n v="92.965950012207003"/>
    <n v="196947"/>
    <x v="0"/>
    <m/>
  </r>
  <r>
    <x v="1"/>
    <x v="2"/>
    <x v="15"/>
    <s v="Danish Committee for UNICEF"/>
    <x v="0"/>
    <x v="4"/>
    <x v="0"/>
    <x v="224"/>
    <m/>
    <n v="112"/>
    <d v="2017-05-01T00:00:00"/>
    <d v="2019-06-30T00:00:00"/>
    <n v="112"/>
    <m/>
    <m/>
    <m/>
    <m/>
    <m/>
    <m/>
    <n v="1"/>
    <m/>
    <m/>
    <x v="2"/>
    <n v="0"/>
    <m/>
    <m/>
    <m/>
    <m/>
    <m/>
    <m/>
    <m/>
    <m/>
    <m/>
    <n v="55"/>
    <n v="57"/>
    <m/>
    <n v="1"/>
    <m/>
    <m/>
    <m/>
    <m/>
    <m/>
    <n v="1"/>
    <n v="112"/>
    <n v="0"/>
    <n v="0"/>
    <n v="1"/>
    <n v="112"/>
    <n v="0.44800000000000001"/>
    <n v="0"/>
    <n v="0"/>
    <n v="0.55200000000000005"/>
    <n v="1"/>
    <n v="0"/>
    <n v="0"/>
    <n v="0"/>
    <n v="19"/>
    <n v="19"/>
    <n v="1"/>
    <n v="112"/>
    <n v="0"/>
    <n v="112"/>
    <n v="1"/>
    <n v="0"/>
    <n v="1"/>
    <n v="0"/>
    <n v="0"/>
    <n v="0"/>
    <x v="1"/>
    <s v="Village"/>
    <x v="0"/>
    <n v="0"/>
    <n v="20.219699859619102"/>
    <n v="92.851379394531307"/>
    <n v="196153"/>
    <x v="0"/>
    <m/>
  </r>
  <r>
    <x v="1"/>
    <x v="2"/>
    <x v="15"/>
    <s v="Danish Committee for UNICEF"/>
    <x v="0"/>
    <x v="4"/>
    <x v="0"/>
    <x v="225"/>
    <m/>
    <n v="120"/>
    <d v="2017-05-01T00:00:00"/>
    <d v="2019-06-30T00:00:00"/>
    <n v="120"/>
    <m/>
    <m/>
    <m/>
    <m/>
    <m/>
    <m/>
    <n v="1"/>
    <m/>
    <m/>
    <x v="2"/>
    <n v="0"/>
    <m/>
    <m/>
    <m/>
    <m/>
    <m/>
    <m/>
    <m/>
    <m/>
    <m/>
    <n v="68"/>
    <n v="52"/>
    <m/>
    <n v="1"/>
    <m/>
    <m/>
    <m/>
    <m/>
    <m/>
    <n v="1"/>
    <n v="120"/>
    <n v="0"/>
    <n v="0"/>
    <n v="1"/>
    <n v="120"/>
    <n v="0.48"/>
    <n v="0"/>
    <n v="0"/>
    <n v="0.52"/>
    <n v="1"/>
    <n v="0"/>
    <n v="0"/>
    <n v="0"/>
    <n v="20"/>
    <n v="20"/>
    <n v="1"/>
    <n v="120"/>
    <n v="0"/>
    <n v="120"/>
    <n v="1"/>
    <n v="0"/>
    <n v="1"/>
    <n v="0"/>
    <n v="0"/>
    <n v="0"/>
    <x v="1"/>
    <s v="Village"/>
    <x v="0"/>
    <n v="0"/>
    <n v="0"/>
    <n v="0"/>
    <s v="MMR012001701508"/>
    <x v="0"/>
    <m/>
  </r>
  <r>
    <x v="1"/>
    <x v="2"/>
    <x v="15"/>
    <s v="Danish Committee for UNICEF"/>
    <x v="0"/>
    <x v="4"/>
    <x v="0"/>
    <x v="226"/>
    <m/>
    <n v="110"/>
    <d v="2017-05-01T00:00:00"/>
    <d v="2019-06-30T00:00:00"/>
    <n v="110"/>
    <m/>
    <m/>
    <m/>
    <m/>
    <m/>
    <m/>
    <n v="1"/>
    <m/>
    <m/>
    <x v="1"/>
    <n v="2"/>
    <m/>
    <m/>
    <m/>
    <m/>
    <m/>
    <m/>
    <m/>
    <m/>
    <m/>
    <n v="69"/>
    <n v="41"/>
    <m/>
    <n v="1"/>
    <m/>
    <m/>
    <m/>
    <m/>
    <m/>
    <n v="1"/>
    <n v="110"/>
    <n v="0"/>
    <n v="0"/>
    <n v="1"/>
    <n v="110"/>
    <n v="0.44"/>
    <n v="0"/>
    <n v="0"/>
    <n v="0.56000000000000005"/>
    <n v="1"/>
    <n v="0.90909090909090906"/>
    <n v="100"/>
    <n v="100"/>
    <n v="18"/>
    <n v="18"/>
    <n v="9.0909090909090939E-2"/>
    <n v="110"/>
    <n v="0"/>
    <n v="110"/>
    <n v="1"/>
    <n v="0"/>
    <n v="1"/>
    <n v="0"/>
    <n v="0"/>
    <n v="0"/>
    <x v="1"/>
    <s v="Village"/>
    <x v="0"/>
    <n v="0"/>
    <n v="0"/>
    <n v="0"/>
    <s v="MMR012001701522"/>
    <x v="0"/>
    <m/>
  </r>
  <r>
    <x v="1"/>
    <x v="2"/>
    <x v="15"/>
    <s v="Danish Committee for UNICEF"/>
    <x v="0"/>
    <x v="4"/>
    <x v="0"/>
    <x v="227"/>
    <m/>
    <n v="199"/>
    <d v="2017-05-01T00:00:00"/>
    <d v="2019-06-30T00:00:00"/>
    <n v="199"/>
    <m/>
    <m/>
    <m/>
    <m/>
    <m/>
    <m/>
    <n v="1"/>
    <m/>
    <m/>
    <x v="1"/>
    <n v="4"/>
    <m/>
    <m/>
    <m/>
    <m/>
    <m/>
    <m/>
    <m/>
    <m/>
    <m/>
    <n v="113"/>
    <n v="86"/>
    <m/>
    <n v="1"/>
    <m/>
    <m/>
    <m/>
    <m/>
    <m/>
    <n v="1"/>
    <n v="199"/>
    <n v="0"/>
    <n v="0"/>
    <n v="1"/>
    <n v="199"/>
    <n v="0.79600000000000004"/>
    <n v="0"/>
    <n v="0"/>
    <n v="0.20399999999999996"/>
    <n v="1"/>
    <n v="1"/>
    <n v="199"/>
    <n v="200"/>
    <n v="33"/>
    <n v="33"/>
    <n v="0"/>
    <n v="199"/>
    <n v="0"/>
    <n v="199"/>
    <n v="1"/>
    <n v="0"/>
    <n v="1"/>
    <n v="0"/>
    <n v="0"/>
    <n v="0"/>
    <x v="1"/>
    <s v="Village"/>
    <x v="0"/>
    <n v="0"/>
    <n v="0"/>
    <n v="0"/>
    <s v="MMR012001701530"/>
    <x v="0"/>
    <m/>
  </r>
  <r>
    <x v="1"/>
    <x v="2"/>
    <x v="15"/>
    <s v="Danish Committee for UNICEF"/>
    <x v="0"/>
    <x v="4"/>
    <x v="0"/>
    <x v="228"/>
    <m/>
    <n v="249"/>
    <d v="2017-05-01T00:00:00"/>
    <d v="2019-06-30T00:00:00"/>
    <n v="249"/>
    <m/>
    <m/>
    <m/>
    <m/>
    <m/>
    <m/>
    <n v="1"/>
    <m/>
    <m/>
    <x v="2"/>
    <n v="0"/>
    <m/>
    <m/>
    <m/>
    <m/>
    <m/>
    <m/>
    <m/>
    <m/>
    <m/>
    <n v="121"/>
    <n v="128"/>
    <m/>
    <n v="1"/>
    <m/>
    <m/>
    <m/>
    <m/>
    <m/>
    <n v="1"/>
    <n v="249"/>
    <n v="0"/>
    <n v="0"/>
    <n v="1"/>
    <n v="249"/>
    <n v="0.996"/>
    <n v="0"/>
    <n v="0"/>
    <n v="4.0000000000000036E-3"/>
    <n v="1"/>
    <n v="0"/>
    <n v="0"/>
    <n v="0"/>
    <n v="42"/>
    <n v="42"/>
    <n v="1"/>
    <n v="249"/>
    <n v="0"/>
    <n v="249"/>
    <n v="1"/>
    <n v="0"/>
    <n v="1"/>
    <n v="0"/>
    <n v="0"/>
    <n v="0"/>
    <x v="1"/>
    <s v="Village"/>
    <x v="0"/>
    <n v="0"/>
    <n v="0"/>
    <n v="0"/>
    <n v="0"/>
    <x v="0"/>
    <m/>
  </r>
  <r>
    <x v="1"/>
    <x v="16"/>
    <x v="15"/>
    <s v="Danish Committee for UNICEF"/>
    <x v="0"/>
    <x v="4"/>
    <x v="0"/>
    <x v="93"/>
    <m/>
    <n v="86502"/>
    <d v="2017-05-01T00:00:00"/>
    <d v="2019-06-30T00:00:00"/>
    <n v="86502"/>
    <m/>
    <m/>
    <m/>
    <m/>
    <m/>
    <m/>
    <n v="3"/>
    <m/>
    <m/>
    <x v="1"/>
    <n v="4"/>
    <m/>
    <m/>
    <m/>
    <m/>
    <m/>
    <m/>
    <m/>
    <m/>
    <m/>
    <n v="412"/>
    <n v="238"/>
    <m/>
    <n v="1"/>
    <m/>
    <m/>
    <m/>
    <m/>
    <m/>
    <n v="8.6703197613928005E-3"/>
    <n v="750"/>
    <n v="0"/>
    <n v="0"/>
    <n v="8.6703197613928005E-3"/>
    <n v="750"/>
    <n v="3"/>
    <n v="0.99132968023860724"/>
    <n v="85752"/>
    <n v="343"/>
    <n v="346"/>
    <n v="2.3120852697047466E-3"/>
    <n v="200"/>
    <n v="200"/>
    <n v="14417"/>
    <n v="14417"/>
    <n v="0.99768791473029528"/>
    <n v="650"/>
    <n v="0"/>
    <n v="650"/>
    <n v="7.5142771265404272E-3"/>
    <n v="0.9924857228734596"/>
    <n v="7.5142771265404272E-3"/>
    <n v="0"/>
    <n v="0"/>
    <n v="0"/>
    <x v="1"/>
    <s v="Village"/>
    <x v="0"/>
    <s v="Muslim"/>
    <n v="20.197549819999999"/>
    <n v="92.785682679999994"/>
    <n v="196156"/>
    <x v="0"/>
    <m/>
  </r>
  <r>
    <x v="1"/>
    <x v="2"/>
    <x v="15"/>
    <s v="Danish Committee for UNICEF"/>
    <x v="0"/>
    <x v="4"/>
    <x v="0"/>
    <x v="229"/>
    <m/>
    <n v="102"/>
    <d v="2017-05-01T00:00:00"/>
    <d v="2019-06-30T00:00:00"/>
    <n v="102"/>
    <m/>
    <m/>
    <m/>
    <m/>
    <m/>
    <m/>
    <n v="0"/>
    <m/>
    <m/>
    <x v="1"/>
    <n v="2"/>
    <m/>
    <m/>
    <m/>
    <m/>
    <m/>
    <m/>
    <m/>
    <m/>
    <m/>
    <n v="65"/>
    <n v="37"/>
    <m/>
    <n v="1"/>
    <m/>
    <m/>
    <m/>
    <m/>
    <m/>
    <n v="0"/>
    <n v="0"/>
    <n v="0"/>
    <n v="0"/>
    <n v="0"/>
    <n v="0"/>
    <n v="0"/>
    <n v="1"/>
    <n v="102"/>
    <n v="1"/>
    <n v="1"/>
    <n v="0.98039215686274506"/>
    <n v="100"/>
    <n v="100"/>
    <n v="17"/>
    <n v="17"/>
    <n v="1.9607843137254943E-2"/>
    <n v="102"/>
    <n v="0"/>
    <n v="102"/>
    <n v="1"/>
    <n v="0"/>
    <n v="1"/>
    <n v="0"/>
    <n v="0"/>
    <n v="0"/>
    <x v="1"/>
    <s v="Village"/>
    <x v="0"/>
    <s v="Rakhine"/>
    <n v="20.286720280000001"/>
    <n v="92.882843019999996"/>
    <n v="196172"/>
    <x v="0"/>
    <m/>
  </r>
  <r>
    <x v="1"/>
    <x v="2"/>
    <x v="15"/>
    <s v="Danish Committee for UNICEF"/>
    <x v="0"/>
    <x v="4"/>
    <x v="0"/>
    <x v="230"/>
    <m/>
    <n v="134"/>
    <d v="2017-05-01T00:00:00"/>
    <d v="2019-06-30T00:00:00"/>
    <n v="134"/>
    <m/>
    <m/>
    <n v="1"/>
    <m/>
    <m/>
    <m/>
    <n v="2"/>
    <m/>
    <m/>
    <x v="1"/>
    <n v="3"/>
    <m/>
    <m/>
    <m/>
    <m/>
    <m/>
    <m/>
    <m/>
    <m/>
    <m/>
    <n v="82"/>
    <n v="52"/>
    <m/>
    <n v="1"/>
    <m/>
    <m/>
    <m/>
    <m/>
    <m/>
    <n v="1"/>
    <n v="134"/>
    <n v="0"/>
    <n v="0"/>
    <n v="1"/>
    <n v="134"/>
    <n v="0.53600000000000003"/>
    <n v="0"/>
    <n v="0"/>
    <n v="0.46399999999999997"/>
    <n v="1"/>
    <n v="1"/>
    <n v="134"/>
    <n v="150"/>
    <n v="22"/>
    <n v="22"/>
    <n v="0"/>
    <n v="134"/>
    <n v="0"/>
    <n v="134"/>
    <n v="1"/>
    <n v="0"/>
    <n v="1"/>
    <n v="0"/>
    <n v="0"/>
    <n v="0"/>
    <x v="1"/>
    <s v="Village"/>
    <x v="0"/>
    <n v="0"/>
    <n v="0"/>
    <n v="0"/>
    <s v="MMR012001701532"/>
    <x v="0"/>
    <m/>
  </r>
  <r>
    <x v="1"/>
    <x v="2"/>
    <x v="15"/>
    <s v="Danish Committee for UNICEF"/>
    <x v="0"/>
    <x v="9"/>
    <x v="0"/>
    <x v="231"/>
    <m/>
    <n v="151"/>
    <d v="2017-05-01T00:00:00"/>
    <d v="2019-06-30T00:00:00"/>
    <n v="151"/>
    <m/>
    <m/>
    <m/>
    <m/>
    <m/>
    <m/>
    <n v="1"/>
    <m/>
    <m/>
    <x v="1"/>
    <n v="2"/>
    <m/>
    <m/>
    <m/>
    <m/>
    <m/>
    <m/>
    <m/>
    <m/>
    <m/>
    <n v="85"/>
    <n v="66"/>
    <m/>
    <n v="1"/>
    <m/>
    <m/>
    <m/>
    <m/>
    <m/>
    <n v="1"/>
    <n v="151"/>
    <n v="0"/>
    <n v="0"/>
    <n v="1"/>
    <n v="151"/>
    <n v="0.60399999999999998"/>
    <n v="0"/>
    <n v="0"/>
    <n v="0.39600000000000002"/>
    <n v="1"/>
    <n v="0.66225165562913912"/>
    <n v="100.00000000000001"/>
    <n v="100"/>
    <n v="25"/>
    <n v="25"/>
    <n v="0.33774834437086088"/>
    <n v="151"/>
    <n v="0"/>
    <n v="151"/>
    <n v="1"/>
    <n v="0"/>
    <n v="1"/>
    <n v="0"/>
    <n v="0"/>
    <n v="0"/>
    <x v="1"/>
    <s v="Village"/>
    <x v="0"/>
    <n v="0"/>
    <n v="20.4424648284912"/>
    <n v="93.2396240234375"/>
    <n v="196533"/>
    <x v="0"/>
    <m/>
  </r>
  <r>
    <x v="1"/>
    <x v="2"/>
    <x v="15"/>
    <s v="Danish Committee for UNICEF"/>
    <x v="0"/>
    <x v="9"/>
    <x v="0"/>
    <x v="232"/>
    <m/>
    <n v="129"/>
    <d v="2017-05-01T00:00:00"/>
    <d v="2019-06-30T00:00:00"/>
    <n v="129"/>
    <m/>
    <m/>
    <m/>
    <m/>
    <m/>
    <m/>
    <n v="1"/>
    <m/>
    <m/>
    <x v="2"/>
    <n v="0"/>
    <m/>
    <m/>
    <m/>
    <m/>
    <m/>
    <m/>
    <m/>
    <m/>
    <m/>
    <n v="64"/>
    <n v="65"/>
    <m/>
    <n v="1"/>
    <m/>
    <m/>
    <m/>
    <m/>
    <m/>
    <n v="1"/>
    <n v="129"/>
    <n v="0"/>
    <n v="0"/>
    <n v="1"/>
    <n v="129"/>
    <n v="0.51600000000000001"/>
    <n v="0"/>
    <n v="0"/>
    <n v="0.48399999999999999"/>
    <n v="1"/>
    <n v="0"/>
    <n v="0"/>
    <n v="0"/>
    <n v="22"/>
    <n v="22"/>
    <n v="1"/>
    <n v="129"/>
    <n v="0"/>
    <n v="129"/>
    <n v="1"/>
    <n v="0"/>
    <n v="1"/>
    <n v="0"/>
    <n v="0"/>
    <n v="0"/>
    <x v="1"/>
    <s v="Village"/>
    <x v="0"/>
    <n v="0"/>
    <n v="20.5348205566406"/>
    <n v="93.253181457519503"/>
    <n v="196483"/>
    <x v="0"/>
    <m/>
  </r>
  <r>
    <x v="1"/>
    <x v="2"/>
    <x v="15"/>
    <s v="Danish Committee for UNICEF"/>
    <x v="0"/>
    <x v="9"/>
    <x v="0"/>
    <x v="233"/>
    <m/>
    <n v="203"/>
    <d v="2017-05-01T00:00:00"/>
    <d v="2019-06-30T00:00:00"/>
    <n v="203"/>
    <m/>
    <m/>
    <m/>
    <m/>
    <m/>
    <m/>
    <n v="1"/>
    <m/>
    <m/>
    <x v="1"/>
    <n v="2"/>
    <m/>
    <m/>
    <m/>
    <m/>
    <m/>
    <m/>
    <m/>
    <m/>
    <m/>
    <n v="109"/>
    <n v="94"/>
    <m/>
    <n v="1"/>
    <m/>
    <m/>
    <m/>
    <m/>
    <m/>
    <n v="1"/>
    <n v="203"/>
    <n v="0"/>
    <n v="0"/>
    <n v="1"/>
    <n v="203"/>
    <n v="0.81200000000000006"/>
    <n v="0"/>
    <n v="0"/>
    <n v="0.18799999999999994"/>
    <n v="1"/>
    <n v="0.49261083743842365"/>
    <n v="100"/>
    <n v="100"/>
    <n v="34"/>
    <n v="34"/>
    <n v="0.50738916256157629"/>
    <n v="203"/>
    <n v="0"/>
    <n v="203"/>
    <n v="1"/>
    <n v="0"/>
    <n v="1"/>
    <n v="0"/>
    <n v="0"/>
    <n v="0"/>
    <x v="1"/>
    <s v="Village"/>
    <x v="0"/>
    <n v="0"/>
    <n v="20.840990066528299"/>
    <n v="93.072242736816406"/>
    <n v="196657"/>
    <x v="0"/>
    <m/>
  </r>
  <r>
    <x v="1"/>
    <x v="2"/>
    <x v="15"/>
    <s v="Danish Committee for UNICEF"/>
    <x v="0"/>
    <x v="9"/>
    <x v="0"/>
    <x v="234"/>
    <m/>
    <n v="350"/>
    <d v="2017-05-01T00:00:00"/>
    <d v="2019-06-30T00:00:00"/>
    <n v="350"/>
    <m/>
    <m/>
    <m/>
    <m/>
    <m/>
    <m/>
    <n v="1"/>
    <m/>
    <m/>
    <x v="1"/>
    <n v="3"/>
    <m/>
    <m/>
    <m/>
    <m/>
    <m/>
    <m/>
    <m/>
    <m/>
    <m/>
    <n v="173"/>
    <n v="177"/>
    <m/>
    <n v="1"/>
    <m/>
    <m/>
    <m/>
    <m/>
    <m/>
    <n v="0.7142857142857143"/>
    <n v="250"/>
    <n v="0"/>
    <n v="0"/>
    <n v="0.7142857142857143"/>
    <n v="250"/>
    <n v="1"/>
    <n v="0.2857142857142857"/>
    <n v="100"/>
    <n v="0"/>
    <n v="1"/>
    <n v="0.42857142857142855"/>
    <n v="150"/>
    <n v="150"/>
    <n v="58"/>
    <n v="58"/>
    <n v="0.5714285714285714"/>
    <n v="350"/>
    <n v="0"/>
    <n v="350"/>
    <n v="1"/>
    <n v="0"/>
    <n v="1"/>
    <n v="0"/>
    <n v="0"/>
    <n v="0"/>
    <x v="1"/>
    <s v="Village"/>
    <x v="0"/>
    <n v="0"/>
    <n v="20.812870025634801"/>
    <n v="93.075592041015597"/>
    <n v="196649"/>
    <x v="0"/>
    <m/>
  </r>
  <r>
    <x v="1"/>
    <x v="2"/>
    <x v="15"/>
    <s v="Danish Committee for UNICEF"/>
    <x v="0"/>
    <x v="9"/>
    <x v="0"/>
    <x v="235"/>
    <m/>
    <n v="407"/>
    <d v="2017-05-01T00:00:00"/>
    <d v="2019-06-30T00:00:00"/>
    <n v="407"/>
    <m/>
    <m/>
    <m/>
    <m/>
    <m/>
    <m/>
    <n v="2"/>
    <m/>
    <m/>
    <x v="1"/>
    <n v="4"/>
    <m/>
    <m/>
    <m/>
    <m/>
    <m/>
    <m/>
    <m/>
    <m/>
    <m/>
    <n v="207"/>
    <n v="200"/>
    <m/>
    <n v="1"/>
    <m/>
    <m/>
    <m/>
    <m/>
    <m/>
    <n v="1"/>
    <n v="407"/>
    <n v="0"/>
    <n v="0"/>
    <n v="1"/>
    <n v="407"/>
    <n v="1.6279999999999999"/>
    <n v="0"/>
    <n v="0"/>
    <n v="0.37200000000000011"/>
    <n v="2"/>
    <n v="0.49140049140049141"/>
    <n v="200"/>
    <n v="200"/>
    <n v="68"/>
    <n v="68"/>
    <n v="0.50859950859950853"/>
    <n v="407"/>
    <n v="0"/>
    <n v="407"/>
    <n v="1"/>
    <n v="0"/>
    <n v="1"/>
    <n v="0"/>
    <n v="0"/>
    <n v="0"/>
    <x v="1"/>
    <s v="Village"/>
    <x v="0"/>
    <n v="0"/>
    <n v="20.774000167846701"/>
    <n v="93.060752868652301"/>
    <n v="196647"/>
    <x v="0"/>
    <m/>
  </r>
  <r>
    <x v="1"/>
    <x v="2"/>
    <x v="15"/>
    <s v="Danish Committee for UNICEF"/>
    <x v="0"/>
    <x v="9"/>
    <x v="0"/>
    <x v="236"/>
    <m/>
    <n v="145"/>
    <d v="2017-05-01T00:00:00"/>
    <d v="2019-06-30T00:00:00"/>
    <n v="145"/>
    <m/>
    <m/>
    <m/>
    <m/>
    <m/>
    <m/>
    <n v="1"/>
    <m/>
    <m/>
    <x v="1"/>
    <n v="3"/>
    <m/>
    <m/>
    <m/>
    <m/>
    <m/>
    <m/>
    <m/>
    <m/>
    <m/>
    <n v="83"/>
    <n v="62"/>
    <m/>
    <n v="1"/>
    <m/>
    <m/>
    <m/>
    <m/>
    <m/>
    <n v="1"/>
    <n v="145"/>
    <n v="0"/>
    <n v="0"/>
    <n v="1"/>
    <n v="145"/>
    <n v="0.57999999999999996"/>
    <n v="0"/>
    <n v="0"/>
    <n v="0.42000000000000004"/>
    <n v="1"/>
    <n v="1"/>
    <n v="145"/>
    <n v="150"/>
    <n v="24"/>
    <n v="24"/>
    <n v="0"/>
    <n v="145"/>
    <n v="0"/>
    <n v="145"/>
    <n v="1"/>
    <n v="0"/>
    <n v="1"/>
    <n v="0"/>
    <n v="0"/>
    <n v="0"/>
    <x v="1"/>
    <s v="Village"/>
    <x v="0"/>
    <n v="0"/>
    <n v="20.685459136962901"/>
    <n v="93.127792358398395"/>
    <n v="196609"/>
    <x v="0"/>
    <m/>
  </r>
  <r>
    <x v="1"/>
    <x v="2"/>
    <x v="15"/>
    <s v="Danish Committee for UNICEF"/>
    <x v="0"/>
    <x v="9"/>
    <x v="0"/>
    <x v="237"/>
    <m/>
    <n v="256"/>
    <d v="2017-05-01T00:00:00"/>
    <d v="2019-06-30T00:00:00"/>
    <n v="256"/>
    <m/>
    <m/>
    <m/>
    <m/>
    <m/>
    <m/>
    <n v="1"/>
    <m/>
    <m/>
    <x v="1"/>
    <n v="4"/>
    <m/>
    <m/>
    <m/>
    <m/>
    <m/>
    <m/>
    <m/>
    <m/>
    <m/>
    <n v="137"/>
    <n v="119"/>
    <m/>
    <n v="1"/>
    <m/>
    <m/>
    <m/>
    <m/>
    <m/>
    <n v="0.9765625"/>
    <n v="250"/>
    <n v="0"/>
    <n v="0"/>
    <n v="0.9765625"/>
    <n v="250"/>
    <n v="1"/>
    <n v="2.34375E-2"/>
    <n v="6"/>
    <n v="0"/>
    <n v="1"/>
    <n v="0.78125"/>
    <n v="200"/>
    <n v="200"/>
    <n v="43"/>
    <n v="43"/>
    <n v="0.21875"/>
    <n v="256"/>
    <n v="0"/>
    <n v="256"/>
    <n v="1"/>
    <n v="0"/>
    <n v="1"/>
    <n v="0"/>
    <n v="0"/>
    <n v="0"/>
    <x v="1"/>
    <s v="Village"/>
    <x v="0"/>
    <n v="0"/>
    <n v="20.7459907531738"/>
    <n v="93.055381774902301"/>
    <n v="196646"/>
    <x v="0"/>
    <m/>
  </r>
  <r>
    <x v="1"/>
    <x v="1"/>
    <x v="1"/>
    <s v="IOM"/>
    <x v="1"/>
    <x v="1"/>
    <x v="0"/>
    <x v="3"/>
    <n v="153"/>
    <n v="838"/>
    <d v="2019-01-15T00:00:00"/>
    <d v="2019-09-15T00:00:00"/>
    <m/>
    <m/>
    <m/>
    <m/>
    <m/>
    <m/>
    <m/>
    <m/>
    <m/>
    <m/>
    <x v="4"/>
    <m/>
    <m/>
    <m/>
    <m/>
    <m/>
    <m/>
    <m/>
    <m/>
    <m/>
    <m/>
    <m/>
    <m/>
    <m/>
    <m/>
    <m/>
    <m/>
    <m/>
    <m/>
    <m/>
    <n v="0"/>
    <n v="0"/>
    <n v="0"/>
    <n v="0"/>
    <n v="0"/>
    <n v="0"/>
    <n v="0"/>
    <n v="1"/>
    <n v="838"/>
    <n v="3"/>
    <n v="3"/>
    <n v="0"/>
    <n v="0"/>
    <n v="0"/>
    <n v="140"/>
    <n v="140"/>
    <n v="1"/>
    <n v="0"/>
    <n v="0"/>
    <n v="0"/>
    <n v="0"/>
    <n v="1"/>
    <n v="0"/>
    <n v="0"/>
    <n v="0"/>
    <n v="0"/>
    <x v="0"/>
    <s v="Village"/>
    <x v="0"/>
    <s v="Muslim"/>
    <n v="20.819919586181602"/>
    <n v="92.589729309082003"/>
    <n v="198349"/>
    <x v="0"/>
    <m/>
  </r>
  <r>
    <x v="1"/>
    <x v="1"/>
    <x v="1"/>
    <s v="IOM"/>
    <x v="1"/>
    <x v="2"/>
    <x v="0"/>
    <x v="4"/>
    <n v="275"/>
    <n v="1698"/>
    <d v="2019-01-15T00:00:00"/>
    <d v="2019-09-15T00:00:00"/>
    <m/>
    <m/>
    <m/>
    <m/>
    <m/>
    <m/>
    <m/>
    <m/>
    <m/>
    <m/>
    <x v="4"/>
    <m/>
    <m/>
    <m/>
    <m/>
    <m/>
    <m/>
    <m/>
    <m/>
    <m/>
    <m/>
    <m/>
    <m/>
    <m/>
    <m/>
    <m/>
    <m/>
    <m/>
    <m/>
    <m/>
    <n v="0"/>
    <n v="0"/>
    <n v="0"/>
    <n v="0"/>
    <n v="0"/>
    <n v="0"/>
    <n v="0"/>
    <n v="1"/>
    <n v="1698"/>
    <n v="7"/>
    <n v="7"/>
    <n v="0"/>
    <n v="0"/>
    <n v="0"/>
    <n v="283"/>
    <n v="283"/>
    <n v="1"/>
    <n v="0"/>
    <n v="0"/>
    <n v="0"/>
    <n v="0"/>
    <n v="1"/>
    <n v="0"/>
    <n v="0"/>
    <n v="0"/>
    <n v="0"/>
    <x v="0"/>
    <s v="Village"/>
    <x v="0"/>
    <s v="Muslim"/>
    <n v="0"/>
    <n v="0"/>
    <n v="197968"/>
    <x v="0"/>
    <m/>
  </r>
  <r>
    <x v="1"/>
    <x v="1"/>
    <x v="1"/>
    <s v="IOM"/>
    <x v="1"/>
    <x v="2"/>
    <x v="0"/>
    <x v="5"/>
    <n v="119"/>
    <n v="428"/>
    <d v="2019-01-15T00:00:00"/>
    <d v="2019-09-15T00:00:00"/>
    <m/>
    <m/>
    <m/>
    <m/>
    <m/>
    <m/>
    <m/>
    <m/>
    <m/>
    <m/>
    <x v="4"/>
    <m/>
    <m/>
    <m/>
    <m/>
    <m/>
    <m/>
    <m/>
    <m/>
    <m/>
    <m/>
    <m/>
    <m/>
    <m/>
    <m/>
    <m/>
    <m/>
    <m/>
    <m/>
    <m/>
    <n v="0"/>
    <n v="0"/>
    <n v="0"/>
    <n v="0"/>
    <n v="0"/>
    <n v="0"/>
    <n v="0"/>
    <n v="1"/>
    <n v="428"/>
    <n v="2"/>
    <n v="2"/>
    <n v="0"/>
    <n v="0"/>
    <n v="0"/>
    <n v="71"/>
    <n v="71"/>
    <n v="1"/>
    <n v="0"/>
    <n v="0"/>
    <n v="0"/>
    <n v="0"/>
    <n v="1"/>
    <n v="0"/>
    <n v="0"/>
    <n v="0"/>
    <n v="0"/>
    <x v="0"/>
    <s v="Village"/>
    <x v="0"/>
    <s v="Rakhine"/>
    <n v="0"/>
    <n v="0"/>
    <n v="220977"/>
    <x v="0"/>
    <m/>
  </r>
  <r>
    <x v="1"/>
    <x v="1"/>
    <x v="1"/>
    <s v="IOM"/>
    <x v="1"/>
    <x v="2"/>
    <x v="0"/>
    <x v="6"/>
    <n v="60"/>
    <n v="314"/>
    <d v="2019-01-15T00:00:00"/>
    <d v="2019-09-15T00:00:00"/>
    <m/>
    <m/>
    <m/>
    <m/>
    <m/>
    <m/>
    <m/>
    <m/>
    <m/>
    <m/>
    <x v="4"/>
    <m/>
    <m/>
    <m/>
    <m/>
    <m/>
    <m/>
    <m/>
    <m/>
    <m/>
    <m/>
    <m/>
    <m/>
    <m/>
    <m/>
    <m/>
    <m/>
    <m/>
    <m/>
    <m/>
    <n v="0"/>
    <n v="0"/>
    <n v="0"/>
    <n v="0"/>
    <n v="0"/>
    <n v="0"/>
    <n v="0"/>
    <n v="1"/>
    <n v="314"/>
    <n v="1"/>
    <n v="1"/>
    <n v="0"/>
    <n v="0"/>
    <n v="0"/>
    <n v="52"/>
    <n v="52"/>
    <n v="1"/>
    <n v="0"/>
    <n v="0"/>
    <n v="0"/>
    <n v="0"/>
    <n v="1"/>
    <n v="0"/>
    <n v="0"/>
    <n v="0"/>
    <n v="0"/>
    <x v="0"/>
    <s v="Village"/>
    <x v="0"/>
    <s v="Rakhine"/>
    <n v="20.646560668945298"/>
    <n v="92.976043701171903"/>
    <n v="196937"/>
    <x v="0"/>
    <m/>
  </r>
  <r>
    <x v="1"/>
    <x v="1"/>
    <x v="1"/>
    <s v="IOM"/>
    <x v="1"/>
    <x v="1"/>
    <x v="0"/>
    <x v="7"/>
    <n v="95"/>
    <n v="570"/>
    <d v="2019-01-15T00:00:00"/>
    <d v="2019-09-15T00:00:00"/>
    <m/>
    <m/>
    <m/>
    <m/>
    <m/>
    <m/>
    <m/>
    <m/>
    <m/>
    <m/>
    <x v="4"/>
    <m/>
    <m/>
    <m/>
    <m/>
    <m/>
    <m/>
    <m/>
    <m/>
    <m/>
    <m/>
    <m/>
    <m/>
    <m/>
    <m/>
    <m/>
    <m/>
    <m/>
    <m/>
    <m/>
    <n v="0"/>
    <n v="0"/>
    <n v="0"/>
    <n v="0"/>
    <n v="0"/>
    <n v="0"/>
    <n v="0"/>
    <n v="1"/>
    <n v="570"/>
    <n v="2"/>
    <n v="2"/>
    <n v="0"/>
    <n v="0"/>
    <n v="0"/>
    <n v="95"/>
    <n v="95"/>
    <n v="1"/>
    <n v="0"/>
    <n v="0"/>
    <n v="0"/>
    <n v="0"/>
    <n v="1"/>
    <n v="0"/>
    <n v="0"/>
    <n v="0"/>
    <n v="0"/>
    <x v="0"/>
    <s v="Village"/>
    <x v="0"/>
    <s v="Muslim"/>
    <n v="0"/>
    <n v="0"/>
    <n v="198427"/>
    <x v="0"/>
    <m/>
  </r>
  <r>
    <x v="1"/>
    <x v="1"/>
    <x v="1"/>
    <s v="IOM"/>
    <x v="1"/>
    <x v="1"/>
    <x v="0"/>
    <x v="8"/>
    <n v="8"/>
    <n v="42"/>
    <d v="2019-01-15T00:00:00"/>
    <d v="2019-09-15T00:00:00"/>
    <m/>
    <m/>
    <m/>
    <m/>
    <m/>
    <m/>
    <m/>
    <m/>
    <m/>
    <m/>
    <x v="4"/>
    <m/>
    <m/>
    <m/>
    <m/>
    <m/>
    <m/>
    <m/>
    <m/>
    <m/>
    <m/>
    <m/>
    <m/>
    <m/>
    <m/>
    <m/>
    <m/>
    <m/>
    <m/>
    <m/>
    <n v="0"/>
    <n v="0"/>
    <n v="0"/>
    <n v="0"/>
    <n v="0"/>
    <n v="0"/>
    <n v="0"/>
    <n v="1"/>
    <n v="42"/>
    <n v="1"/>
    <n v="1"/>
    <n v="0"/>
    <n v="0"/>
    <n v="0"/>
    <n v="7"/>
    <n v="7"/>
    <n v="1"/>
    <n v="0"/>
    <n v="0"/>
    <n v="0"/>
    <n v="0"/>
    <n v="1"/>
    <n v="0"/>
    <n v="0"/>
    <n v="0"/>
    <n v="0"/>
    <x v="0"/>
    <s v="Village"/>
    <x v="0"/>
    <s v="Rakhine"/>
    <n v="0"/>
    <n v="0"/>
    <n v="198426"/>
    <x v="0"/>
    <m/>
  </r>
  <r>
    <x v="1"/>
    <x v="1"/>
    <x v="1"/>
    <s v="IOM"/>
    <x v="1"/>
    <x v="1"/>
    <x v="0"/>
    <x v="9"/>
    <n v="96"/>
    <n v="533"/>
    <d v="2019-01-15T00:00:00"/>
    <d v="2019-09-15T00:00:00"/>
    <m/>
    <m/>
    <m/>
    <m/>
    <m/>
    <m/>
    <m/>
    <m/>
    <m/>
    <m/>
    <x v="4"/>
    <m/>
    <m/>
    <m/>
    <m/>
    <m/>
    <m/>
    <m/>
    <m/>
    <m/>
    <m/>
    <m/>
    <m/>
    <m/>
    <m/>
    <m/>
    <m/>
    <m/>
    <m/>
    <m/>
    <n v="0"/>
    <n v="0"/>
    <n v="0"/>
    <n v="0"/>
    <n v="0"/>
    <n v="0"/>
    <n v="0"/>
    <n v="1"/>
    <n v="533"/>
    <n v="2"/>
    <n v="2"/>
    <n v="0"/>
    <n v="0"/>
    <n v="0"/>
    <n v="89"/>
    <n v="89"/>
    <n v="1"/>
    <n v="0"/>
    <n v="0"/>
    <n v="0"/>
    <n v="0"/>
    <n v="1"/>
    <n v="0"/>
    <n v="0"/>
    <n v="0"/>
    <n v="0"/>
    <x v="0"/>
    <s v="Village"/>
    <x v="0"/>
    <s v="Muslim"/>
    <n v="0"/>
    <n v="0"/>
    <n v="198435"/>
    <x v="0"/>
    <m/>
  </r>
  <r>
    <x v="1"/>
    <x v="1"/>
    <x v="1"/>
    <s v="IOM"/>
    <x v="1"/>
    <x v="1"/>
    <x v="0"/>
    <x v="10"/>
    <n v="217"/>
    <n v="1155"/>
    <d v="2019-01-15T00:00:00"/>
    <d v="2019-09-15T00:00:00"/>
    <m/>
    <m/>
    <m/>
    <m/>
    <m/>
    <m/>
    <m/>
    <m/>
    <m/>
    <m/>
    <x v="4"/>
    <m/>
    <m/>
    <m/>
    <m/>
    <m/>
    <m/>
    <m/>
    <m/>
    <m/>
    <m/>
    <m/>
    <m/>
    <m/>
    <m/>
    <m/>
    <m/>
    <m/>
    <m/>
    <m/>
    <n v="0"/>
    <n v="0"/>
    <n v="0"/>
    <n v="0"/>
    <n v="0"/>
    <n v="0"/>
    <n v="0"/>
    <n v="1"/>
    <n v="1155"/>
    <n v="5"/>
    <n v="5"/>
    <n v="0"/>
    <n v="0"/>
    <n v="0"/>
    <n v="193"/>
    <n v="193"/>
    <n v="1"/>
    <n v="0"/>
    <n v="0"/>
    <n v="0"/>
    <n v="0"/>
    <n v="1"/>
    <n v="0"/>
    <n v="0"/>
    <n v="0"/>
    <n v="0"/>
    <x v="0"/>
    <s v="Village"/>
    <x v="0"/>
    <s v="Muslim"/>
    <n v="20.703790659999999"/>
    <n v="92.628463749999995"/>
    <n v="198431"/>
    <x v="0"/>
    <m/>
  </r>
  <r>
    <x v="1"/>
    <x v="1"/>
    <x v="1"/>
    <s v="IOM"/>
    <x v="1"/>
    <x v="1"/>
    <x v="0"/>
    <x v="11"/>
    <n v="129"/>
    <n v="664"/>
    <d v="2019-01-15T00:00:00"/>
    <d v="2019-09-15T00:00:00"/>
    <m/>
    <m/>
    <m/>
    <m/>
    <m/>
    <m/>
    <m/>
    <m/>
    <m/>
    <m/>
    <x v="4"/>
    <m/>
    <m/>
    <m/>
    <m/>
    <m/>
    <m/>
    <m/>
    <m/>
    <m/>
    <m/>
    <m/>
    <m/>
    <m/>
    <m/>
    <m/>
    <m/>
    <m/>
    <m/>
    <m/>
    <n v="0"/>
    <n v="0"/>
    <n v="0"/>
    <n v="0"/>
    <n v="0"/>
    <n v="0"/>
    <n v="0"/>
    <n v="1"/>
    <n v="664"/>
    <n v="3"/>
    <n v="3"/>
    <n v="0"/>
    <n v="0"/>
    <n v="0"/>
    <n v="111"/>
    <n v="111"/>
    <n v="1"/>
    <n v="0"/>
    <n v="0"/>
    <n v="0"/>
    <n v="0"/>
    <n v="1"/>
    <n v="0"/>
    <n v="0"/>
    <n v="0"/>
    <n v="0"/>
    <x v="0"/>
    <s v="Village"/>
    <x v="0"/>
    <s v="Rakhine"/>
    <n v="20.703920360000001"/>
    <n v="92.631500239999994"/>
    <n v="198428"/>
    <x v="0"/>
    <m/>
  </r>
  <r>
    <x v="1"/>
    <x v="1"/>
    <x v="1"/>
    <s v="IOM"/>
    <x v="1"/>
    <x v="1"/>
    <x v="0"/>
    <x v="12"/>
    <n v="171"/>
    <n v="908"/>
    <d v="2019-01-15T00:00:00"/>
    <d v="2019-09-15T00:00:00"/>
    <m/>
    <m/>
    <m/>
    <m/>
    <m/>
    <m/>
    <m/>
    <m/>
    <m/>
    <m/>
    <x v="4"/>
    <m/>
    <m/>
    <m/>
    <m/>
    <m/>
    <m/>
    <m/>
    <m/>
    <m/>
    <m/>
    <m/>
    <m/>
    <m/>
    <m/>
    <m/>
    <m/>
    <m/>
    <m/>
    <m/>
    <n v="0"/>
    <n v="0"/>
    <n v="0"/>
    <n v="0"/>
    <n v="0"/>
    <n v="0"/>
    <n v="0"/>
    <n v="1"/>
    <n v="908"/>
    <n v="4"/>
    <n v="4"/>
    <n v="0"/>
    <n v="0"/>
    <n v="0"/>
    <n v="151"/>
    <n v="151"/>
    <n v="1"/>
    <n v="0"/>
    <n v="0"/>
    <n v="0"/>
    <n v="0"/>
    <n v="1"/>
    <n v="0"/>
    <n v="0"/>
    <n v="0"/>
    <n v="0"/>
    <x v="0"/>
    <s v="Village"/>
    <x v="0"/>
    <s v="Muslim"/>
    <n v="0"/>
    <n v="0"/>
    <n v="198350"/>
    <x v="0"/>
    <m/>
  </r>
  <r>
    <x v="1"/>
    <x v="1"/>
    <x v="1"/>
    <s v="IOM"/>
    <x v="1"/>
    <x v="2"/>
    <x v="0"/>
    <x v="13"/>
    <n v="376"/>
    <n v="2392"/>
    <d v="2019-01-15T00:00:00"/>
    <d v="2019-09-15T00:00:00"/>
    <m/>
    <m/>
    <m/>
    <m/>
    <m/>
    <m/>
    <m/>
    <m/>
    <m/>
    <m/>
    <x v="4"/>
    <m/>
    <m/>
    <m/>
    <m/>
    <m/>
    <m/>
    <m/>
    <m/>
    <m/>
    <m/>
    <m/>
    <m/>
    <m/>
    <m/>
    <m/>
    <m/>
    <m/>
    <m/>
    <m/>
    <n v="0"/>
    <n v="0"/>
    <n v="0"/>
    <n v="0"/>
    <n v="0"/>
    <n v="0"/>
    <n v="0"/>
    <n v="1"/>
    <n v="2392"/>
    <n v="10"/>
    <n v="10"/>
    <n v="0"/>
    <n v="0"/>
    <n v="0"/>
    <n v="399"/>
    <n v="399"/>
    <n v="1"/>
    <n v="0"/>
    <n v="0"/>
    <n v="0"/>
    <n v="0"/>
    <n v="1"/>
    <n v="0"/>
    <n v="0"/>
    <n v="0"/>
    <n v="0"/>
    <x v="0"/>
    <s v="Village"/>
    <x v="1"/>
    <s v="Rakhine"/>
    <n v="19.421102000000001"/>
    <n v="93.552452000000002"/>
    <s v="MMR012CMP036"/>
    <x v="0"/>
    <m/>
  </r>
  <r>
    <x v="1"/>
    <x v="1"/>
    <x v="1"/>
    <s v="IOM"/>
    <x v="1"/>
    <x v="2"/>
    <x v="0"/>
    <x v="14"/>
    <n v="145"/>
    <n v="702"/>
    <d v="2019-01-15T00:00:00"/>
    <d v="2019-09-15T00:00:00"/>
    <m/>
    <m/>
    <m/>
    <m/>
    <m/>
    <m/>
    <m/>
    <m/>
    <m/>
    <m/>
    <x v="4"/>
    <m/>
    <m/>
    <m/>
    <m/>
    <m/>
    <m/>
    <m/>
    <m/>
    <m/>
    <m/>
    <m/>
    <m/>
    <m/>
    <m/>
    <m/>
    <m/>
    <m/>
    <m/>
    <m/>
    <n v="0"/>
    <n v="0"/>
    <n v="0"/>
    <n v="0"/>
    <n v="0"/>
    <n v="0"/>
    <n v="0"/>
    <n v="1"/>
    <n v="702"/>
    <n v="3"/>
    <n v="3"/>
    <n v="0"/>
    <n v="0"/>
    <n v="0"/>
    <n v="117"/>
    <n v="117"/>
    <n v="1"/>
    <n v="0"/>
    <n v="0"/>
    <n v="0"/>
    <n v="0"/>
    <n v="1"/>
    <n v="0"/>
    <n v="0"/>
    <n v="0"/>
    <n v="0"/>
    <x v="0"/>
    <s v="Village"/>
    <x v="0"/>
    <s v="Muslim"/>
    <n v="0"/>
    <n v="0"/>
    <n v="0"/>
    <x v="0"/>
    <m/>
  </r>
  <r>
    <x v="1"/>
    <x v="1"/>
    <x v="1"/>
    <s v="IOM"/>
    <x v="1"/>
    <x v="1"/>
    <x v="0"/>
    <x v="15"/>
    <n v="22"/>
    <n v="100"/>
    <d v="2019-01-15T00:00:00"/>
    <d v="2019-09-15T00:00:00"/>
    <m/>
    <m/>
    <m/>
    <m/>
    <m/>
    <m/>
    <m/>
    <m/>
    <m/>
    <m/>
    <x v="4"/>
    <m/>
    <m/>
    <m/>
    <m/>
    <m/>
    <m/>
    <m/>
    <m/>
    <m/>
    <m/>
    <m/>
    <m/>
    <m/>
    <m/>
    <m/>
    <m/>
    <m/>
    <m/>
    <m/>
    <n v="0"/>
    <n v="0"/>
    <n v="0"/>
    <n v="0"/>
    <n v="0"/>
    <n v="0"/>
    <n v="0"/>
    <n v="1"/>
    <n v="100"/>
    <n v="1"/>
    <n v="1"/>
    <n v="0"/>
    <n v="0"/>
    <n v="0"/>
    <n v="17"/>
    <n v="17"/>
    <n v="1"/>
    <n v="0"/>
    <n v="0"/>
    <n v="0"/>
    <n v="0"/>
    <n v="1"/>
    <n v="0"/>
    <n v="0"/>
    <n v="0"/>
    <n v="0"/>
    <x v="0"/>
    <s v="Village"/>
    <x v="0"/>
    <s v="Rakhine"/>
    <n v="20.80558014"/>
    <n v="92.549842830000003"/>
    <n v="198336"/>
    <x v="0"/>
    <m/>
  </r>
  <r>
    <x v="1"/>
    <x v="1"/>
    <x v="1"/>
    <s v="IOM"/>
    <x v="1"/>
    <x v="1"/>
    <x v="0"/>
    <x v="16"/>
    <n v="18"/>
    <n v="85"/>
    <d v="2019-01-15T00:00:00"/>
    <d v="2019-09-15T00:00:00"/>
    <m/>
    <m/>
    <m/>
    <m/>
    <m/>
    <m/>
    <m/>
    <m/>
    <m/>
    <m/>
    <x v="4"/>
    <m/>
    <m/>
    <m/>
    <m/>
    <m/>
    <m/>
    <m/>
    <m/>
    <m/>
    <m/>
    <m/>
    <m/>
    <m/>
    <m/>
    <m/>
    <m/>
    <m/>
    <m/>
    <m/>
    <n v="0"/>
    <n v="0"/>
    <n v="0"/>
    <n v="0"/>
    <n v="0"/>
    <n v="0"/>
    <n v="0"/>
    <n v="1"/>
    <n v="85"/>
    <n v="1"/>
    <n v="1"/>
    <n v="0"/>
    <n v="0"/>
    <n v="0"/>
    <n v="14"/>
    <n v="14"/>
    <n v="1"/>
    <n v="0"/>
    <n v="0"/>
    <n v="0"/>
    <n v="0"/>
    <n v="1"/>
    <n v="0"/>
    <n v="0"/>
    <n v="0"/>
    <n v="0"/>
    <x v="0"/>
    <s v="Village"/>
    <x v="0"/>
    <s v="Rakhine"/>
    <n v="20.892290119999998"/>
    <n v="92.550079350000004"/>
    <n v="198303"/>
    <x v="0"/>
    <m/>
  </r>
  <r>
    <x v="1"/>
    <x v="1"/>
    <x v="1"/>
    <s v="IOM"/>
    <x v="1"/>
    <x v="1"/>
    <x v="0"/>
    <x v="17"/>
    <n v="162"/>
    <n v="927"/>
    <d v="2019-01-15T00:00:00"/>
    <d v="2019-09-15T00:00:00"/>
    <m/>
    <m/>
    <m/>
    <m/>
    <m/>
    <m/>
    <m/>
    <m/>
    <m/>
    <m/>
    <x v="4"/>
    <m/>
    <m/>
    <m/>
    <m/>
    <m/>
    <m/>
    <m/>
    <m/>
    <m/>
    <m/>
    <m/>
    <m/>
    <m/>
    <m/>
    <m/>
    <m/>
    <m/>
    <m/>
    <m/>
    <n v="0"/>
    <n v="0"/>
    <n v="0"/>
    <n v="0"/>
    <n v="0"/>
    <n v="0"/>
    <n v="0"/>
    <n v="1"/>
    <n v="927"/>
    <n v="4"/>
    <n v="4"/>
    <n v="0"/>
    <n v="0"/>
    <n v="0"/>
    <n v="155"/>
    <n v="155"/>
    <n v="1"/>
    <n v="0"/>
    <n v="0"/>
    <n v="0"/>
    <n v="0"/>
    <n v="1"/>
    <n v="0"/>
    <n v="0"/>
    <n v="0"/>
    <n v="0"/>
    <x v="0"/>
    <s v="Village"/>
    <x v="0"/>
    <s v="Muslim"/>
    <n v="0"/>
    <n v="0"/>
    <n v="198405"/>
    <x v="0"/>
    <m/>
  </r>
  <r>
    <x v="1"/>
    <x v="1"/>
    <x v="1"/>
    <s v="IOM"/>
    <x v="1"/>
    <x v="2"/>
    <x v="0"/>
    <x v="18"/>
    <n v="181"/>
    <n v="1089"/>
    <d v="2019-01-15T00:00:00"/>
    <d v="2019-09-15T00:00:00"/>
    <m/>
    <m/>
    <m/>
    <m/>
    <m/>
    <m/>
    <m/>
    <m/>
    <m/>
    <m/>
    <x v="4"/>
    <m/>
    <m/>
    <m/>
    <m/>
    <m/>
    <m/>
    <m/>
    <m/>
    <m/>
    <m/>
    <m/>
    <m/>
    <m/>
    <m/>
    <m/>
    <m/>
    <m/>
    <m/>
    <m/>
    <n v="0"/>
    <n v="0"/>
    <n v="0"/>
    <n v="0"/>
    <n v="0"/>
    <n v="0"/>
    <n v="0"/>
    <n v="1"/>
    <n v="1089"/>
    <n v="4"/>
    <n v="4"/>
    <n v="0"/>
    <n v="0"/>
    <n v="0"/>
    <n v="182"/>
    <n v="182"/>
    <n v="1"/>
    <n v="0"/>
    <n v="0"/>
    <n v="0"/>
    <n v="0"/>
    <n v="1"/>
    <n v="0"/>
    <n v="0"/>
    <n v="0"/>
    <n v="0"/>
    <x v="0"/>
    <s v="Village"/>
    <x v="0"/>
    <s v="Rakhine"/>
    <n v="20.691099170000001"/>
    <n v="92.590652469999995"/>
    <n v="198446"/>
    <x v="0"/>
    <m/>
  </r>
  <r>
    <x v="1"/>
    <x v="17"/>
    <x v="1"/>
    <s v="IOM,OFDA "/>
    <x v="1"/>
    <x v="2"/>
    <x v="0"/>
    <x v="19"/>
    <n v="241"/>
    <n v="1397"/>
    <s v="1/15/2019,8-1-19"/>
    <s v="9/15/2019,12/31/20"/>
    <m/>
    <m/>
    <m/>
    <m/>
    <m/>
    <m/>
    <m/>
    <m/>
    <m/>
    <m/>
    <x v="2"/>
    <m/>
    <m/>
    <m/>
    <m/>
    <m/>
    <m/>
    <m/>
    <m/>
    <m/>
    <m/>
    <m/>
    <m/>
    <m/>
    <m/>
    <m/>
    <m/>
    <m/>
    <m/>
    <m/>
    <n v="0"/>
    <n v="0"/>
    <n v="0"/>
    <n v="0"/>
    <n v="0"/>
    <n v="0"/>
    <n v="0"/>
    <n v="1"/>
    <n v="1397"/>
    <n v="6"/>
    <n v="6"/>
    <n v="0"/>
    <n v="0"/>
    <n v="0"/>
    <n v="233"/>
    <n v="233"/>
    <n v="1"/>
    <n v="0"/>
    <n v="0"/>
    <n v="0"/>
    <n v="0"/>
    <n v="1"/>
    <n v="0"/>
    <n v="0"/>
    <n v="0"/>
    <n v="0"/>
    <x v="0"/>
    <s v="Village"/>
    <x v="0"/>
    <s v="Muslim"/>
    <n v="20.872400280000001"/>
    <n v="92.337608340000003"/>
    <n v="197971"/>
    <x v="0"/>
    <m/>
  </r>
  <r>
    <x v="1"/>
    <x v="1"/>
    <x v="1"/>
    <s v="IOM"/>
    <x v="1"/>
    <x v="1"/>
    <x v="0"/>
    <x v="20"/>
    <n v="152"/>
    <n v="798"/>
    <d v="2019-01-15T00:00:00"/>
    <d v="2019-09-15T00:00:00"/>
    <m/>
    <m/>
    <m/>
    <m/>
    <m/>
    <m/>
    <m/>
    <m/>
    <m/>
    <m/>
    <x v="4"/>
    <m/>
    <m/>
    <m/>
    <m/>
    <m/>
    <m/>
    <m/>
    <m/>
    <m/>
    <m/>
    <m/>
    <m/>
    <m/>
    <m/>
    <m/>
    <m/>
    <m/>
    <m/>
    <m/>
    <n v="0"/>
    <n v="0"/>
    <n v="0"/>
    <n v="0"/>
    <n v="0"/>
    <n v="0"/>
    <n v="0"/>
    <n v="1"/>
    <n v="798"/>
    <n v="3"/>
    <n v="3"/>
    <n v="0"/>
    <n v="0"/>
    <n v="0"/>
    <n v="133"/>
    <n v="133"/>
    <n v="1"/>
    <n v="0"/>
    <n v="0"/>
    <n v="0"/>
    <n v="0"/>
    <n v="1"/>
    <n v="0"/>
    <n v="0"/>
    <n v="0"/>
    <n v="0"/>
    <x v="0"/>
    <s v="Village"/>
    <x v="0"/>
    <s v="Muslim"/>
    <n v="0"/>
    <n v="0"/>
    <n v="198351"/>
    <x v="0"/>
    <m/>
  </r>
  <r>
    <x v="1"/>
    <x v="1"/>
    <x v="1"/>
    <s v="IOM"/>
    <x v="1"/>
    <x v="1"/>
    <x v="0"/>
    <x v="21"/>
    <n v="136"/>
    <n v="847"/>
    <d v="2019-01-15T00:00:00"/>
    <d v="2019-09-15T00:00:00"/>
    <m/>
    <m/>
    <m/>
    <m/>
    <m/>
    <m/>
    <m/>
    <m/>
    <m/>
    <m/>
    <x v="4"/>
    <m/>
    <m/>
    <m/>
    <m/>
    <m/>
    <m/>
    <m/>
    <m/>
    <m/>
    <m/>
    <m/>
    <m/>
    <m/>
    <m/>
    <m/>
    <m/>
    <m/>
    <m/>
    <m/>
    <n v="0"/>
    <n v="0"/>
    <n v="0"/>
    <n v="0"/>
    <n v="0"/>
    <n v="0"/>
    <n v="0"/>
    <n v="1"/>
    <n v="847"/>
    <n v="3"/>
    <n v="3"/>
    <n v="0"/>
    <n v="0"/>
    <n v="0"/>
    <n v="141"/>
    <n v="141"/>
    <n v="1"/>
    <n v="0"/>
    <n v="0"/>
    <n v="0"/>
    <n v="0"/>
    <n v="1"/>
    <n v="0"/>
    <n v="0"/>
    <n v="0"/>
    <n v="0"/>
    <x v="0"/>
    <s v="Village"/>
    <x v="0"/>
    <s v="Muslim"/>
    <n v="0"/>
    <n v="0"/>
    <n v="0"/>
    <x v="0"/>
    <m/>
  </r>
  <r>
    <x v="1"/>
    <x v="1"/>
    <x v="1"/>
    <s v="IOM"/>
    <x v="1"/>
    <x v="1"/>
    <x v="0"/>
    <x v="22"/>
    <n v="20"/>
    <n v="91"/>
    <d v="2019-01-15T00:00:00"/>
    <d v="2019-09-15T00:00:00"/>
    <m/>
    <m/>
    <m/>
    <m/>
    <m/>
    <m/>
    <m/>
    <m/>
    <m/>
    <m/>
    <x v="4"/>
    <m/>
    <m/>
    <m/>
    <m/>
    <m/>
    <m/>
    <m/>
    <m/>
    <m/>
    <m/>
    <m/>
    <m/>
    <m/>
    <m/>
    <m/>
    <m/>
    <m/>
    <m/>
    <m/>
    <n v="0"/>
    <n v="0"/>
    <n v="0"/>
    <n v="0"/>
    <n v="0"/>
    <n v="0"/>
    <n v="0"/>
    <n v="1"/>
    <n v="91"/>
    <n v="1"/>
    <n v="1"/>
    <n v="0"/>
    <n v="0"/>
    <n v="0"/>
    <n v="15"/>
    <n v="15"/>
    <n v="1"/>
    <n v="0"/>
    <n v="0"/>
    <n v="0"/>
    <n v="0"/>
    <n v="1"/>
    <n v="0"/>
    <n v="0"/>
    <n v="0"/>
    <n v="0"/>
    <x v="0"/>
    <s v="Village"/>
    <x v="0"/>
    <s v="Rakhine"/>
    <n v="20.767719270000001"/>
    <n v="92.631736759999995"/>
    <n v="198409"/>
    <x v="0"/>
    <m/>
  </r>
  <r>
    <x v="1"/>
    <x v="1"/>
    <x v="1"/>
    <s v="IOM"/>
    <x v="1"/>
    <x v="2"/>
    <x v="0"/>
    <x v="23"/>
    <n v="31"/>
    <n v="256"/>
    <d v="2019-01-15T00:00:00"/>
    <d v="2019-09-15T00:00:00"/>
    <m/>
    <m/>
    <m/>
    <m/>
    <m/>
    <m/>
    <m/>
    <m/>
    <m/>
    <m/>
    <x v="4"/>
    <m/>
    <m/>
    <m/>
    <m/>
    <m/>
    <m/>
    <m/>
    <m/>
    <m/>
    <m/>
    <m/>
    <m/>
    <m/>
    <m/>
    <m/>
    <m/>
    <m/>
    <m/>
    <m/>
    <n v="0"/>
    <n v="0"/>
    <n v="0"/>
    <n v="0"/>
    <n v="0"/>
    <n v="0"/>
    <n v="0"/>
    <n v="1"/>
    <n v="256"/>
    <n v="1"/>
    <n v="1"/>
    <n v="0"/>
    <n v="0"/>
    <n v="0"/>
    <n v="43"/>
    <n v="43"/>
    <n v="1"/>
    <n v="0"/>
    <n v="0"/>
    <n v="0"/>
    <n v="0"/>
    <n v="1"/>
    <n v="0"/>
    <n v="0"/>
    <n v="0"/>
    <n v="0"/>
    <x v="0"/>
    <s v="Village"/>
    <x v="0"/>
    <s v="Rakhine"/>
    <n v="0"/>
    <n v="0"/>
    <n v="0"/>
    <x v="0"/>
    <m/>
  </r>
  <r>
    <x v="1"/>
    <x v="1"/>
    <x v="1"/>
    <s v="IOM"/>
    <x v="1"/>
    <x v="2"/>
    <x v="0"/>
    <x v="24"/>
    <n v="86"/>
    <n v="401"/>
    <d v="2019-01-15T00:00:00"/>
    <d v="2019-09-15T00:00:00"/>
    <m/>
    <m/>
    <m/>
    <m/>
    <m/>
    <m/>
    <m/>
    <m/>
    <m/>
    <m/>
    <x v="4"/>
    <m/>
    <m/>
    <m/>
    <m/>
    <m/>
    <m/>
    <m/>
    <m/>
    <m/>
    <m/>
    <m/>
    <m/>
    <m/>
    <m/>
    <m/>
    <m/>
    <m/>
    <m/>
    <m/>
    <n v="0"/>
    <n v="0"/>
    <n v="0"/>
    <n v="0"/>
    <n v="0"/>
    <n v="0"/>
    <n v="0"/>
    <n v="1"/>
    <n v="401"/>
    <n v="2"/>
    <n v="2"/>
    <n v="0"/>
    <n v="0"/>
    <n v="0"/>
    <n v="67"/>
    <n v="67"/>
    <n v="1"/>
    <n v="0"/>
    <n v="0"/>
    <n v="0"/>
    <n v="0"/>
    <n v="1"/>
    <n v="0"/>
    <n v="0"/>
    <n v="0"/>
    <n v="0"/>
    <x v="0"/>
    <s v="Village"/>
    <x v="0"/>
    <s v="Rakhine"/>
    <n v="20.806211470000001"/>
    <n v="92.404357910000002"/>
    <n v="220737"/>
    <x v="0"/>
    <m/>
  </r>
  <r>
    <x v="1"/>
    <x v="1"/>
    <x v="1"/>
    <s v="IOM"/>
    <x v="1"/>
    <x v="1"/>
    <x v="0"/>
    <x v="25"/>
    <n v="23"/>
    <n v="86"/>
    <d v="2019-01-15T00:00:00"/>
    <d v="2019-09-15T00:00:00"/>
    <m/>
    <m/>
    <m/>
    <m/>
    <m/>
    <m/>
    <m/>
    <m/>
    <m/>
    <m/>
    <x v="4"/>
    <m/>
    <m/>
    <m/>
    <m/>
    <m/>
    <m/>
    <m/>
    <m/>
    <m/>
    <m/>
    <m/>
    <m/>
    <m/>
    <m/>
    <m/>
    <m/>
    <m/>
    <m/>
    <m/>
    <n v="0"/>
    <n v="0"/>
    <n v="0"/>
    <n v="0"/>
    <n v="0"/>
    <n v="0"/>
    <n v="0"/>
    <n v="1"/>
    <n v="86"/>
    <n v="1"/>
    <n v="1"/>
    <n v="0"/>
    <n v="0"/>
    <n v="0"/>
    <n v="14"/>
    <n v="14"/>
    <n v="1"/>
    <n v="0"/>
    <n v="0"/>
    <n v="0"/>
    <n v="0"/>
    <n v="1"/>
    <n v="0"/>
    <n v="0"/>
    <n v="0"/>
    <n v="0"/>
    <x v="0"/>
    <s v="Village"/>
    <x v="0"/>
    <s v="Rakhine"/>
    <n v="0"/>
    <n v="0"/>
    <n v="198337"/>
    <x v="0"/>
    <m/>
  </r>
  <r>
    <x v="1"/>
    <x v="1"/>
    <x v="1"/>
    <s v="IOM"/>
    <x v="1"/>
    <x v="1"/>
    <x v="0"/>
    <x v="26"/>
    <n v="74"/>
    <n v="343"/>
    <d v="2019-01-15T00:00:00"/>
    <d v="2019-09-15T00:00:00"/>
    <m/>
    <m/>
    <m/>
    <m/>
    <m/>
    <m/>
    <m/>
    <m/>
    <m/>
    <m/>
    <x v="4"/>
    <m/>
    <m/>
    <m/>
    <m/>
    <m/>
    <m/>
    <m/>
    <m/>
    <m/>
    <m/>
    <m/>
    <m/>
    <m/>
    <m/>
    <m/>
    <m/>
    <m/>
    <m/>
    <m/>
    <n v="0"/>
    <n v="0"/>
    <n v="0"/>
    <n v="0"/>
    <n v="0"/>
    <n v="0"/>
    <n v="0"/>
    <n v="1"/>
    <n v="343"/>
    <n v="1"/>
    <n v="1"/>
    <n v="0"/>
    <n v="0"/>
    <n v="0"/>
    <n v="57"/>
    <n v="57"/>
    <n v="1"/>
    <n v="0"/>
    <n v="0"/>
    <n v="0"/>
    <n v="0"/>
    <n v="1"/>
    <n v="0"/>
    <n v="0"/>
    <n v="0"/>
    <n v="0"/>
    <x v="0"/>
    <s v="Village"/>
    <x v="0"/>
    <s v="Rakhine"/>
    <n v="0"/>
    <n v="0"/>
    <n v="198363"/>
    <x v="0"/>
    <m/>
  </r>
  <r>
    <x v="1"/>
    <x v="1"/>
    <x v="1"/>
    <s v="IOM"/>
    <x v="1"/>
    <x v="1"/>
    <x v="0"/>
    <x v="27"/>
    <n v="18"/>
    <n v="73"/>
    <d v="2019-01-15T00:00:00"/>
    <d v="2019-09-15T00:00:00"/>
    <m/>
    <m/>
    <m/>
    <m/>
    <m/>
    <m/>
    <m/>
    <m/>
    <m/>
    <m/>
    <x v="4"/>
    <m/>
    <m/>
    <m/>
    <m/>
    <m/>
    <m/>
    <m/>
    <m/>
    <m/>
    <m/>
    <m/>
    <m/>
    <m/>
    <m/>
    <m/>
    <m/>
    <m/>
    <m/>
    <m/>
    <n v="0"/>
    <n v="0"/>
    <n v="0"/>
    <n v="0"/>
    <n v="0"/>
    <n v="0"/>
    <n v="0"/>
    <n v="1"/>
    <n v="73"/>
    <n v="1"/>
    <n v="1"/>
    <n v="0"/>
    <n v="0"/>
    <n v="0"/>
    <n v="12"/>
    <n v="12"/>
    <n v="1"/>
    <n v="0"/>
    <n v="0"/>
    <n v="0"/>
    <n v="0"/>
    <n v="1"/>
    <n v="0"/>
    <n v="0"/>
    <n v="0"/>
    <n v="0"/>
    <x v="0"/>
    <s v="Village"/>
    <x v="0"/>
    <s v="Rakhine"/>
    <n v="20.887420649999999"/>
    <n v="92.545410160000003"/>
    <n v="198300"/>
    <x v="0"/>
    <m/>
  </r>
  <r>
    <x v="1"/>
    <x v="1"/>
    <x v="1"/>
    <s v="IOM"/>
    <x v="1"/>
    <x v="1"/>
    <x v="0"/>
    <x v="28"/>
    <n v="218"/>
    <n v="1207"/>
    <d v="2019-01-15T00:00:00"/>
    <d v="2019-09-15T00:00:00"/>
    <m/>
    <m/>
    <m/>
    <m/>
    <m/>
    <m/>
    <m/>
    <m/>
    <m/>
    <m/>
    <x v="4"/>
    <m/>
    <m/>
    <m/>
    <m/>
    <m/>
    <m/>
    <m/>
    <m/>
    <m/>
    <m/>
    <m/>
    <m/>
    <m/>
    <m/>
    <m/>
    <m/>
    <m/>
    <m/>
    <m/>
    <n v="0"/>
    <n v="0"/>
    <n v="0"/>
    <n v="0"/>
    <n v="0"/>
    <n v="0"/>
    <n v="0"/>
    <n v="1"/>
    <n v="1207"/>
    <n v="5"/>
    <n v="5"/>
    <n v="0"/>
    <n v="0"/>
    <n v="0"/>
    <n v="201"/>
    <n v="201"/>
    <n v="1"/>
    <n v="0"/>
    <n v="0"/>
    <n v="0"/>
    <n v="0"/>
    <n v="1"/>
    <n v="0"/>
    <n v="0"/>
    <n v="0"/>
    <n v="0"/>
    <x v="0"/>
    <s v="Village"/>
    <x v="0"/>
    <s v="Muslim"/>
    <n v="0"/>
    <n v="0"/>
    <n v="198434"/>
    <x v="0"/>
    <m/>
  </r>
  <r>
    <x v="1"/>
    <x v="1"/>
    <x v="1"/>
    <s v="IOM"/>
    <x v="1"/>
    <x v="1"/>
    <x v="0"/>
    <x v="29"/>
    <n v="11"/>
    <n v="39"/>
    <d v="2019-01-15T00:00:00"/>
    <d v="2019-09-15T00:00:00"/>
    <m/>
    <m/>
    <m/>
    <m/>
    <m/>
    <m/>
    <m/>
    <m/>
    <m/>
    <m/>
    <x v="4"/>
    <m/>
    <m/>
    <m/>
    <m/>
    <m/>
    <m/>
    <m/>
    <m/>
    <m/>
    <m/>
    <m/>
    <m/>
    <m/>
    <m/>
    <m/>
    <m/>
    <m/>
    <m/>
    <m/>
    <n v="0"/>
    <n v="0"/>
    <n v="0"/>
    <n v="0"/>
    <n v="0"/>
    <n v="0"/>
    <n v="0"/>
    <n v="1"/>
    <n v="39"/>
    <n v="1"/>
    <n v="1"/>
    <n v="0"/>
    <n v="0"/>
    <n v="0"/>
    <n v="7"/>
    <n v="7"/>
    <n v="1"/>
    <n v="0"/>
    <n v="0"/>
    <n v="0"/>
    <n v="0"/>
    <n v="1"/>
    <n v="0"/>
    <n v="0"/>
    <n v="0"/>
    <n v="0"/>
    <x v="0"/>
    <s v="Village"/>
    <x v="0"/>
    <s v="Rakhine"/>
    <n v="0"/>
    <n v="0"/>
    <n v="198433"/>
    <x v="0"/>
    <m/>
  </r>
  <r>
    <x v="1"/>
    <x v="1"/>
    <x v="1"/>
    <s v="IOM"/>
    <x v="1"/>
    <x v="2"/>
    <x v="0"/>
    <x v="30"/>
    <n v="53"/>
    <n v="263"/>
    <d v="2019-01-15T00:00:00"/>
    <d v="2019-09-15T00:00:00"/>
    <m/>
    <m/>
    <m/>
    <m/>
    <m/>
    <m/>
    <m/>
    <m/>
    <m/>
    <m/>
    <x v="4"/>
    <m/>
    <m/>
    <m/>
    <m/>
    <m/>
    <m/>
    <m/>
    <m/>
    <m/>
    <m/>
    <m/>
    <m/>
    <m/>
    <m/>
    <m/>
    <m/>
    <m/>
    <m/>
    <m/>
    <n v="0"/>
    <n v="0"/>
    <n v="0"/>
    <n v="0"/>
    <n v="0"/>
    <n v="0"/>
    <n v="0"/>
    <n v="1"/>
    <n v="263"/>
    <n v="1"/>
    <n v="1"/>
    <n v="0"/>
    <n v="0"/>
    <n v="0"/>
    <n v="44"/>
    <n v="44"/>
    <n v="1"/>
    <n v="0"/>
    <n v="0"/>
    <n v="0"/>
    <n v="0"/>
    <n v="1"/>
    <n v="0"/>
    <n v="0"/>
    <n v="0"/>
    <n v="0"/>
    <x v="0"/>
    <s v="Village"/>
    <x v="0"/>
    <s v="Rakhine"/>
    <n v="0"/>
    <n v="0"/>
    <n v="220736"/>
    <x v="0"/>
    <m/>
  </r>
  <r>
    <x v="1"/>
    <x v="1"/>
    <x v="1"/>
    <s v="IOM"/>
    <x v="1"/>
    <x v="1"/>
    <x v="0"/>
    <x v="31"/>
    <n v="125"/>
    <n v="580"/>
    <d v="2019-01-15T00:00:00"/>
    <d v="2019-09-15T00:00:00"/>
    <m/>
    <m/>
    <m/>
    <m/>
    <m/>
    <m/>
    <m/>
    <m/>
    <m/>
    <m/>
    <x v="4"/>
    <m/>
    <m/>
    <m/>
    <m/>
    <m/>
    <m/>
    <m/>
    <m/>
    <m/>
    <m/>
    <m/>
    <m/>
    <m/>
    <m/>
    <m/>
    <m/>
    <m/>
    <m/>
    <m/>
    <n v="0"/>
    <n v="0"/>
    <n v="0"/>
    <n v="0"/>
    <n v="0"/>
    <n v="0"/>
    <n v="0"/>
    <n v="1"/>
    <n v="580"/>
    <n v="2"/>
    <n v="2"/>
    <n v="0"/>
    <n v="0"/>
    <n v="0"/>
    <n v="97"/>
    <n v="97"/>
    <n v="1"/>
    <n v="0"/>
    <n v="0"/>
    <n v="0"/>
    <n v="0"/>
    <n v="1"/>
    <n v="0"/>
    <n v="0"/>
    <n v="0"/>
    <n v="0"/>
    <x v="0"/>
    <s v="Village"/>
    <x v="0"/>
    <s v="Muslim"/>
    <n v="0"/>
    <n v="0"/>
    <n v="198370"/>
    <x v="0"/>
    <m/>
  </r>
  <r>
    <x v="1"/>
    <x v="13"/>
    <x v="1"/>
    <s v="OFDA "/>
    <x v="1"/>
    <x v="1"/>
    <x v="0"/>
    <x v="170"/>
    <n v="38"/>
    <n v="184"/>
    <d v="2018-05-01T00:00:00"/>
    <d v="2019-07-31T00:00:00"/>
    <n v="25"/>
    <m/>
    <n v="3"/>
    <n v="1"/>
    <n v="1"/>
    <m/>
    <m/>
    <m/>
    <m/>
    <n v="24"/>
    <x v="2"/>
    <m/>
    <m/>
    <m/>
    <m/>
    <m/>
    <m/>
    <m/>
    <m/>
    <m/>
    <m/>
    <m/>
    <m/>
    <s v="                             -  "/>
    <m/>
    <m/>
    <m/>
    <m/>
    <m/>
    <m/>
    <n v="1"/>
    <n v="184"/>
    <n v="1"/>
    <n v="184"/>
    <n v="1"/>
    <n v="184"/>
    <n v="0.73599999999999999"/>
    <n v="0"/>
    <n v="0"/>
    <n v="0.26400000000000001"/>
    <n v="1"/>
    <n v="0.78260869565217395"/>
    <n v="144"/>
    <n v="0"/>
    <n v="31"/>
    <n v="7"/>
    <n v="0.21739130434782605"/>
    <n v="0"/>
    <e v="#VALUE!"/>
    <n v="0"/>
    <n v="0"/>
    <n v="1"/>
    <n v="0"/>
    <n v="0"/>
    <n v="0"/>
    <n v="0"/>
    <x v="1"/>
    <s v="Village"/>
    <x v="0"/>
    <n v="0"/>
    <n v="20.813840866088899"/>
    <n v="92.599952697753906"/>
    <n v="198357"/>
    <x v="0"/>
    <m/>
  </r>
  <r>
    <x v="1"/>
    <x v="13"/>
    <x v="1"/>
    <s v="OFDA "/>
    <x v="1"/>
    <x v="2"/>
    <x v="0"/>
    <x v="171"/>
    <n v="60"/>
    <n v="266"/>
    <d v="2018-05-01T00:00:00"/>
    <d v="2019-07-31T00:00:00"/>
    <n v="47"/>
    <m/>
    <n v="0"/>
    <m/>
    <n v="2"/>
    <m/>
    <m/>
    <m/>
    <m/>
    <n v="50"/>
    <x v="2"/>
    <m/>
    <m/>
    <m/>
    <m/>
    <m/>
    <m/>
    <m/>
    <m/>
    <m/>
    <m/>
    <m/>
    <m/>
    <s v="                             -  "/>
    <s v="                             -  "/>
    <m/>
    <m/>
    <m/>
    <m/>
    <m/>
    <n v="0"/>
    <n v="0"/>
    <n v="1"/>
    <n v="266"/>
    <n v="1"/>
    <n v="266"/>
    <n v="1.0640000000000001"/>
    <n v="0"/>
    <n v="0"/>
    <n v="0"/>
    <n v="1"/>
    <n v="1"/>
    <n v="266"/>
    <n v="0"/>
    <n v="44"/>
    <n v="0"/>
    <n v="0"/>
    <n v="0"/>
    <e v="#VALUE!"/>
    <n v="0"/>
    <n v="0"/>
    <n v="1"/>
    <n v="0"/>
    <n v="0"/>
    <n v="0"/>
    <n v="0"/>
    <x v="1"/>
    <s v="Village"/>
    <x v="0"/>
    <s v="Rakhine"/>
    <n v="20.991559980000002"/>
    <n v="92.290878300000003"/>
    <n v="197896"/>
    <x v="0"/>
    <m/>
  </r>
  <r>
    <x v="1"/>
    <x v="13"/>
    <x v="1"/>
    <s v="OFDA "/>
    <x v="1"/>
    <x v="1"/>
    <x v="0"/>
    <x v="172"/>
    <n v="41"/>
    <n v="172"/>
    <d v="2018-05-01T00:00:00"/>
    <d v="2019-07-31T00:00:00"/>
    <n v="37"/>
    <m/>
    <n v="0"/>
    <n v="4"/>
    <n v="2"/>
    <m/>
    <m/>
    <m/>
    <m/>
    <n v="30"/>
    <x v="2"/>
    <n v="2"/>
    <m/>
    <m/>
    <m/>
    <m/>
    <m/>
    <m/>
    <m/>
    <m/>
    <m/>
    <m/>
    <m/>
    <s v="                             -  "/>
    <n v="1"/>
    <m/>
    <m/>
    <m/>
    <m/>
    <m/>
    <n v="1"/>
    <n v="172"/>
    <n v="1"/>
    <n v="172"/>
    <n v="1"/>
    <n v="172"/>
    <n v="0.68799999999999994"/>
    <n v="0"/>
    <n v="0"/>
    <n v="0.31200000000000006"/>
    <n v="1"/>
    <n v="1"/>
    <n v="172"/>
    <n v="100"/>
    <n v="29"/>
    <n v="0"/>
    <n v="0"/>
    <n v="0"/>
    <e v="#VALUE!"/>
    <n v="0"/>
    <n v="0"/>
    <n v="1"/>
    <n v="0"/>
    <n v="0"/>
    <n v="0"/>
    <n v="0"/>
    <x v="1"/>
    <s v="Village"/>
    <x v="0"/>
    <s v="Rakhine"/>
    <n v="20.818290709999999"/>
    <n v="92.594978330000004"/>
    <n v="217876"/>
    <x v="0"/>
    <m/>
  </r>
  <r>
    <x v="1"/>
    <x v="13"/>
    <x v="1"/>
    <s v="OFDA "/>
    <x v="1"/>
    <x v="1"/>
    <x v="0"/>
    <x v="173"/>
    <n v="24"/>
    <n v="91"/>
    <d v="2018-05-01T00:00:00"/>
    <d v="2019-07-31T00:00:00"/>
    <n v="15"/>
    <m/>
    <n v="0"/>
    <n v="2"/>
    <m/>
    <m/>
    <m/>
    <m/>
    <m/>
    <n v="20"/>
    <x v="2"/>
    <m/>
    <m/>
    <m/>
    <m/>
    <m/>
    <m/>
    <m/>
    <m/>
    <m/>
    <m/>
    <m/>
    <m/>
    <s v="                             -  "/>
    <s v="                             -  "/>
    <m/>
    <m/>
    <m/>
    <m/>
    <m/>
    <n v="1"/>
    <n v="91"/>
    <n v="0"/>
    <n v="0"/>
    <n v="1"/>
    <n v="91"/>
    <n v="0.36399999999999999"/>
    <n v="0"/>
    <n v="0"/>
    <n v="0.63600000000000001"/>
    <n v="1"/>
    <n v="1"/>
    <n v="91"/>
    <n v="0"/>
    <n v="15"/>
    <n v="0"/>
    <n v="0"/>
    <n v="0"/>
    <e v="#VALUE!"/>
    <n v="0"/>
    <n v="0"/>
    <n v="1"/>
    <n v="0"/>
    <n v="0"/>
    <n v="0"/>
    <n v="0"/>
    <x v="1"/>
    <s v="Village"/>
    <x v="0"/>
    <s v="Rakhine"/>
    <n v="20.849060059999999"/>
    <n v="92.497413640000005"/>
    <n v="198313"/>
    <x v="0"/>
    <m/>
  </r>
  <r>
    <x v="1"/>
    <x v="13"/>
    <x v="1"/>
    <s v="OFDA "/>
    <x v="1"/>
    <x v="1"/>
    <x v="0"/>
    <x v="174"/>
    <n v="115"/>
    <n v="658"/>
    <d v="2018-05-01T00:00:00"/>
    <d v="2019-07-31T00:00:00"/>
    <n v="420"/>
    <m/>
    <n v="0"/>
    <n v="1"/>
    <n v="2"/>
    <m/>
    <m/>
    <m/>
    <m/>
    <n v="80"/>
    <x v="1"/>
    <n v="1"/>
    <m/>
    <m/>
    <m/>
    <m/>
    <m/>
    <m/>
    <m/>
    <m/>
    <m/>
    <m/>
    <m/>
    <s v="                             -  "/>
    <s v="                             -  "/>
    <m/>
    <m/>
    <m/>
    <m/>
    <m/>
    <n v="1"/>
    <n v="658"/>
    <n v="1"/>
    <n v="658"/>
    <n v="1"/>
    <n v="658"/>
    <n v="2.6320000000000001"/>
    <n v="0"/>
    <n v="0"/>
    <n v="0.36799999999999988"/>
    <n v="3"/>
    <n v="0.80547112462006076"/>
    <n v="530"/>
    <n v="50"/>
    <n v="110"/>
    <n v="30"/>
    <n v="0.19452887537993924"/>
    <n v="0"/>
    <e v="#VALUE!"/>
    <n v="0"/>
    <n v="0"/>
    <n v="1"/>
    <n v="0"/>
    <n v="0"/>
    <n v="0"/>
    <n v="0"/>
    <x v="1"/>
    <s v="Village"/>
    <x v="0"/>
    <s v="Muslim"/>
    <n v="20.876710889999998"/>
    <n v="92.537406919999995"/>
    <n v="198301"/>
    <x v="0"/>
    <m/>
  </r>
  <r>
    <x v="1"/>
    <x v="13"/>
    <x v="1"/>
    <s v="OFDA "/>
    <x v="1"/>
    <x v="2"/>
    <x v="0"/>
    <x v="175"/>
    <n v="55"/>
    <n v="241"/>
    <d v="2018-05-01T00:00:00"/>
    <d v="2019-07-31T00:00:00"/>
    <n v="43"/>
    <m/>
    <n v="2"/>
    <n v="3"/>
    <n v="1"/>
    <m/>
    <m/>
    <m/>
    <m/>
    <n v="30"/>
    <x v="1"/>
    <n v="2"/>
    <m/>
    <m/>
    <m/>
    <m/>
    <m/>
    <m/>
    <m/>
    <m/>
    <m/>
    <m/>
    <m/>
    <s v="                             -  "/>
    <s v="                             -  "/>
    <m/>
    <m/>
    <m/>
    <m/>
    <m/>
    <n v="1"/>
    <n v="241"/>
    <n v="1"/>
    <n v="241"/>
    <n v="1"/>
    <n v="241"/>
    <n v="0.96399999999999997"/>
    <n v="0"/>
    <n v="0"/>
    <n v="3.6000000000000032E-2"/>
    <n v="1"/>
    <n v="1"/>
    <n v="241"/>
    <n v="100"/>
    <n v="40"/>
    <n v="10"/>
    <n v="0"/>
    <n v="0"/>
    <e v="#VALUE!"/>
    <n v="0"/>
    <n v="0"/>
    <n v="1"/>
    <n v="0"/>
    <n v="0"/>
    <n v="0"/>
    <n v="0"/>
    <x v="1"/>
    <s v="Village"/>
    <x v="0"/>
    <s v="Rakhine"/>
    <n v="20.8013000488281"/>
    <n v="92.423202514648395"/>
    <n v="217895"/>
    <x v="0"/>
    <m/>
  </r>
  <r>
    <x v="1"/>
    <x v="13"/>
    <x v="1"/>
    <s v="OFDA "/>
    <x v="1"/>
    <x v="1"/>
    <x v="0"/>
    <x v="176"/>
    <n v="105"/>
    <n v="523"/>
    <d v="2018-05-01T00:00:00"/>
    <d v="2019-07-31T00:00:00"/>
    <n v="120"/>
    <m/>
    <n v="0"/>
    <n v="2"/>
    <n v="1"/>
    <m/>
    <m/>
    <m/>
    <m/>
    <n v="50"/>
    <x v="2"/>
    <m/>
    <m/>
    <m/>
    <m/>
    <m/>
    <m/>
    <m/>
    <m/>
    <m/>
    <m/>
    <m/>
    <m/>
    <s v="                             -  "/>
    <s v="                             -  "/>
    <m/>
    <m/>
    <m/>
    <m/>
    <m/>
    <n v="1"/>
    <n v="523"/>
    <n v="1"/>
    <n v="523"/>
    <n v="1"/>
    <n v="523"/>
    <n v="2.0920000000000001"/>
    <n v="0"/>
    <n v="0"/>
    <n v="0"/>
    <n v="2"/>
    <n v="0.57361376673040154"/>
    <n v="300"/>
    <n v="0"/>
    <n v="87"/>
    <n v="37"/>
    <n v="0.42638623326959846"/>
    <n v="0"/>
    <e v="#VALUE!"/>
    <n v="0"/>
    <n v="0"/>
    <n v="1"/>
    <n v="0"/>
    <n v="0"/>
    <n v="0"/>
    <n v="0"/>
    <x v="1"/>
    <s v="Village"/>
    <x v="0"/>
    <s v="Muslim"/>
    <n v="20.806030270000001"/>
    <n v="92.601951600000007"/>
    <n v="198369"/>
    <x v="0"/>
    <m/>
  </r>
  <r>
    <x v="1"/>
    <x v="13"/>
    <x v="1"/>
    <s v="OFDA "/>
    <x v="1"/>
    <x v="2"/>
    <x v="0"/>
    <x v="177"/>
    <n v="170"/>
    <n v="989"/>
    <d v="2018-05-01T00:00:00"/>
    <d v="2019-07-31T00:00:00"/>
    <n v="500"/>
    <m/>
    <n v="2"/>
    <n v="6"/>
    <n v="4"/>
    <m/>
    <m/>
    <n v="1"/>
    <m/>
    <n v="102"/>
    <x v="2"/>
    <n v="2"/>
    <m/>
    <m/>
    <m/>
    <m/>
    <m/>
    <m/>
    <m/>
    <m/>
    <m/>
    <m/>
    <m/>
    <s v="                             -  "/>
    <n v="1"/>
    <m/>
    <m/>
    <m/>
    <m/>
    <m/>
    <n v="1"/>
    <n v="989"/>
    <n v="1"/>
    <n v="989"/>
    <n v="1"/>
    <n v="989"/>
    <n v="3.956"/>
    <n v="0"/>
    <n v="0"/>
    <n v="4.4000000000000039E-2"/>
    <n v="4"/>
    <n v="0.71991911021233568"/>
    <n v="712"/>
    <n v="100"/>
    <n v="165"/>
    <n v="63"/>
    <n v="0.28008088978766432"/>
    <n v="0"/>
    <e v="#VALUE!"/>
    <n v="0"/>
    <n v="0"/>
    <n v="1"/>
    <n v="0"/>
    <n v="0"/>
    <n v="0"/>
    <n v="0"/>
    <x v="1"/>
    <s v="Village"/>
    <x v="0"/>
    <s v="Muslim"/>
    <n v="20.914119719999999"/>
    <n v="92.3506012"/>
    <n v="197950"/>
    <x v="0"/>
    <m/>
  </r>
  <r>
    <x v="1"/>
    <x v="13"/>
    <x v="1"/>
    <s v="OFDA "/>
    <x v="1"/>
    <x v="1"/>
    <x v="0"/>
    <x v="178"/>
    <n v="11"/>
    <n v="69"/>
    <d v="2018-05-01T00:00:00"/>
    <d v="2019-07-31T00:00:00"/>
    <n v="35"/>
    <m/>
    <n v="0"/>
    <m/>
    <n v="1"/>
    <m/>
    <m/>
    <m/>
    <m/>
    <n v="11"/>
    <x v="2"/>
    <m/>
    <m/>
    <m/>
    <m/>
    <m/>
    <m/>
    <m/>
    <m/>
    <m/>
    <m/>
    <m/>
    <m/>
    <s v="                             -  "/>
    <s v="                             -  "/>
    <m/>
    <m/>
    <m/>
    <m/>
    <m/>
    <n v="0"/>
    <n v="0"/>
    <n v="1"/>
    <n v="69"/>
    <n v="1"/>
    <n v="69"/>
    <n v="0.27600000000000002"/>
    <n v="0"/>
    <n v="0"/>
    <n v="0.72399999999999998"/>
    <n v="1"/>
    <n v="0.95652173913043481"/>
    <n v="66"/>
    <n v="0"/>
    <n v="12"/>
    <n v="1"/>
    <n v="4.3478260869565188E-2"/>
    <n v="0"/>
    <e v="#VALUE!"/>
    <n v="0"/>
    <n v="0"/>
    <n v="1"/>
    <n v="0"/>
    <n v="0"/>
    <n v="0"/>
    <n v="0"/>
    <x v="1"/>
    <s v="Village"/>
    <x v="0"/>
    <s v="Muslim"/>
    <n v="20.887029649999999"/>
    <n v="92.556823730000005"/>
    <n v="217871"/>
    <x v="0"/>
    <m/>
  </r>
  <r>
    <x v="1"/>
    <x v="13"/>
    <x v="1"/>
    <s v="OFDA "/>
    <x v="1"/>
    <x v="2"/>
    <x v="0"/>
    <x v="179"/>
    <n v="87"/>
    <n v="361"/>
    <d v="2018-05-01T00:00:00"/>
    <d v="2019-07-31T00:00:00"/>
    <n v="67"/>
    <m/>
    <n v="2"/>
    <m/>
    <n v="3"/>
    <m/>
    <m/>
    <m/>
    <m/>
    <n v="30"/>
    <x v="1"/>
    <m/>
    <m/>
    <m/>
    <m/>
    <m/>
    <m/>
    <m/>
    <m/>
    <m/>
    <m/>
    <m/>
    <m/>
    <s v="                             -  "/>
    <s v="                             -  "/>
    <m/>
    <m/>
    <m/>
    <m/>
    <m/>
    <n v="1"/>
    <n v="361"/>
    <n v="1"/>
    <n v="361"/>
    <n v="1"/>
    <n v="361"/>
    <n v="1.444"/>
    <n v="0"/>
    <n v="0"/>
    <n v="0"/>
    <n v="1"/>
    <n v="0.49861495844875348"/>
    <n v="180"/>
    <n v="0"/>
    <n v="60"/>
    <n v="30"/>
    <n v="0.50138504155124652"/>
    <n v="0"/>
    <e v="#VALUE!"/>
    <n v="0"/>
    <n v="0"/>
    <n v="1"/>
    <n v="0"/>
    <n v="0"/>
    <n v="0"/>
    <n v="0"/>
    <x v="1"/>
    <s v="Village"/>
    <x v="0"/>
    <s v="Rakhine"/>
    <n v="20.651159289999999"/>
    <n v="92.605712890000007"/>
    <n v="0"/>
    <x v="0"/>
    <m/>
  </r>
  <r>
    <x v="1"/>
    <x v="13"/>
    <x v="1"/>
    <s v="OFDA "/>
    <x v="1"/>
    <x v="1"/>
    <x v="0"/>
    <x v="180"/>
    <n v="166"/>
    <n v="854"/>
    <d v="2018-05-01T00:00:00"/>
    <d v="2019-07-31T00:00:00"/>
    <n v="231"/>
    <n v="150"/>
    <n v="0"/>
    <n v="3"/>
    <n v="2"/>
    <m/>
    <m/>
    <m/>
    <m/>
    <n v="90"/>
    <x v="2"/>
    <n v="2"/>
    <m/>
    <m/>
    <m/>
    <m/>
    <m/>
    <m/>
    <m/>
    <m/>
    <m/>
    <m/>
    <m/>
    <s v="                             -  "/>
    <n v="1"/>
    <m/>
    <m/>
    <m/>
    <m/>
    <m/>
    <n v="1"/>
    <n v="854"/>
    <n v="1"/>
    <n v="854"/>
    <n v="1"/>
    <n v="854"/>
    <n v="3.4159999999999999"/>
    <n v="0"/>
    <n v="0"/>
    <n v="0"/>
    <n v="3"/>
    <n v="0.74941451990632324"/>
    <n v="640"/>
    <n v="100"/>
    <n v="142"/>
    <n v="52"/>
    <n v="0.25058548009367676"/>
    <n v="0"/>
    <e v="#VALUE!"/>
    <n v="0"/>
    <n v="0"/>
    <n v="1"/>
    <n v="0"/>
    <n v="0"/>
    <n v="0"/>
    <n v="0"/>
    <x v="1"/>
    <s v="Village"/>
    <x v="0"/>
    <s v="Rakhine"/>
    <n v="20.756410599999999"/>
    <n v="92.63580322"/>
    <n v="198413"/>
    <x v="0"/>
    <m/>
  </r>
  <r>
    <x v="1"/>
    <x v="13"/>
    <x v="1"/>
    <s v="OFDA "/>
    <x v="1"/>
    <x v="2"/>
    <x v="0"/>
    <x v="181"/>
    <n v="24"/>
    <n v="93"/>
    <d v="2018-05-01T00:00:00"/>
    <d v="2019-07-31T00:00:00"/>
    <n v="28"/>
    <m/>
    <n v="0"/>
    <m/>
    <n v="1"/>
    <m/>
    <m/>
    <m/>
    <m/>
    <n v="15"/>
    <x v="2"/>
    <m/>
    <m/>
    <m/>
    <m/>
    <m/>
    <m/>
    <m/>
    <m/>
    <m/>
    <m/>
    <m/>
    <m/>
    <s v="                             -  "/>
    <s v="                             -  "/>
    <m/>
    <m/>
    <m/>
    <m/>
    <m/>
    <n v="0"/>
    <n v="0"/>
    <n v="1"/>
    <n v="93"/>
    <n v="1"/>
    <n v="93"/>
    <n v="0.372"/>
    <n v="0"/>
    <n v="0"/>
    <n v="0.628"/>
    <n v="1"/>
    <n v="0.967741935483871"/>
    <n v="90"/>
    <n v="0"/>
    <n v="16"/>
    <n v="1"/>
    <n v="3.2258064516129004E-2"/>
    <n v="0"/>
    <e v="#VALUE!"/>
    <n v="0"/>
    <n v="0"/>
    <n v="1"/>
    <n v="0"/>
    <n v="0"/>
    <n v="0"/>
    <n v="0"/>
    <x v="1"/>
    <s v="Village"/>
    <x v="0"/>
    <s v="Rakhine"/>
    <n v="21.004550930000001"/>
    <n v="92.294601439999994"/>
    <n v="197897"/>
    <x v="0"/>
    <m/>
  </r>
  <r>
    <x v="1"/>
    <x v="13"/>
    <x v="1"/>
    <s v="OFDA "/>
    <x v="1"/>
    <x v="1"/>
    <x v="0"/>
    <x v="182"/>
    <n v="55"/>
    <n v="233"/>
    <d v="2018-05-01T00:00:00"/>
    <d v="2019-07-31T00:00:00"/>
    <n v="30"/>
    <n v="150"/>
    <n v="0"/>
    <n v="2"/>
    <n v="1"/>
    <m/>
    <m/>
    <m/>
    <m/>
    <n v="50"/>
    <x v="2"/>
    <m/>
    <m/>
    <m/>
    <m/>
    <m/>
    <m/>
    <m/>
    <m/>
    <m/>
    <m/>
    <m/>
    <m/>
    <s v="                             -  "/>
    <s v="                             -  "/>
    <m/>
    <m/>
    <m/>
    <m/>
    <m/>
    <n v="1"/>
    <n v="233"/>
    <n v="1"/>
    <n v="233"/>
    <n v="1"/>
    <n v="233"/>
    <n v="0.93200000000000005"/>
    <n v="0"/>
    <n v="0"/>
    <n v="6.7999999999999949E-2"/>
    <n v="1"/>
    <n v="1"/>
    <n v="233"/>
    <n v="0"/>
    <n v="39"/>
    <n v="0"/>
    <n v="0"/>
    <n v="0"/>
    <e v="#VALUE!"/>
    <n v="0"/>
    <n v="0"/>
    <n v="1"/>
    <n v="0"/>
    <n v="0"/>
    <n v="0"/>
    <n v="0"/>
    <x v="1"/>
    <s v="Village"/>
    <x v="0"/>
    <s v="Rakhine"/>
    <n v="20.76407051"/>
    <n v="92.631126399999999"/>
    <n v="198408"/>
    <x v="0"/>
    <m/>
  </r>
  <r>
    <x v="1"/>
    <x v="13"/>
    <x v="1"/>
    <s v="OFDA "/>
    <x v="1"/>
    <x v="2"/>
    <x v="0"/>
    <x v="183"/>
    <n v="54"/>
    <n v="249"/>
    <d v="2018-05-01T00:00:00"/>
    <d v="2019-07-31T00:00:00"/>
    <n v="80"/>
    <m/>
    <n v="2"/>
    <n v="4"/>
    <n v="2"/>
    <m/>
    <m/>
    <n v="1"/>
    <m/>
    <n v="40"/>
    <x v="1"/>
    <n v="2"/>
    <m/>
    <m/>
    <m/>
    <m/>
    <m/>
    <m/>
    <m/>
    <m/>
    <m/>
    <m/>
    <m/>
    <s v="                             -  "/>
    <n v="1"/>
    <m/>
    <m/>
    <m/>
    <m/>
    <m/>
    <n v="1"/>
    <n v="249"/>
    <n v="1"/>
    <n v="249"/>
    <n v="1"/>
    <n v="249"/>
    <n v="0.996"/>
    <n v="0"/>
    <n v="0"/>
    <n v="4.0000000000000036E-3"/>
    <n v="1"/>
    <n v="1"/>
    <n v="249"/>
    <n v="100"/>
    <n v="42"/>
    <n v="2"/>
    <n v="0"/>
    <n v="0"/>
    <e v="#VALUE!"/>
    <n v="0"/>
    <n v="0"/>
    <n v="1"/>
    <n v="0"/>
    <n v="0"/>
    <n v="0"/>
    <n v="0"/>
    <x v="1"/>
    <s v="Village"/>
    <x v="0"/>
    <n v="0"/>
    <n v="0"/>
    <n v="0"/>
    <n v="0"/>
    <x v="0"/>
    <m/>
  </r>
  <r>
    <x v="1"/>
    <x v="13"/>
    <x v="1"/>
    <s v="OFDA "/>
    <x v="1"/>
    <x v="2"/>
    <x v="0"/>
    <x v="184"/>
    <n v="62"/>
    <n v="332"/>
    <d v="2018-05-01T00:00:00"/>
    <d v="2019-07-31T00:00:00"/>
    <n v="5"/>
    <m/>
    <n v="0"/>
    <n v="2"/>
    <n v="1"/>
    <m/>
    <m/>
    <m/>
    <m/>
    <n v="15"/>
    <x v="2"/>
    <m/>
    <m/>
    <m/>
    <m/>
    <m/>
    <m/>
    <m/>
    <m/>
    <m/>
    <m/>
    <m/>
    <m/>
    <s v="                             -  "/>
    <s v="                             -  "/>
    <m/>
    <m/>
    <m/>
    <m/>
    <m/>
    <n v="1"/>
    <n v="332"/>
    <n v="1"/>
    <n v="332"/>
    <n v="1"/>
    <n v="332"/>
    <n v="1.3280000000000001"/>
    <n v="0"/>
    <n v="0"/>
    <n v="0"/>
    <n v="1"/>
    <n v="0.27108433734939757"/>
    <n v="90"/>
    <n v="0"/>
    <n v="55"/>
    <n v="40"/>
    <n v="0.72891566265060237"/>
    <n v="0"/>
    <e v="#VALUE!"/>
    <n v="0"/>
    <n v="0"/>
    <n v="1"/>
    <n v="0"/>
    <n v="0"/>
    <n v="0"/>
    <n v="0"/>
    <x v="1"/>
    <s v="Village"/>
    <x v="0"/>
    <s v="Muslim"/>
    <n v="20.7818698883057"/>
    <n v="92.393142700195298"/>
    <n v="198002"/>
    <x v="0"/>
    <m/>
  </r>
  <r>
    <x v="1"/>
    <x v="13"/>
    <x v="1"/>
    <s v="OFDA "/>
    <x v="1"/>
    <x v="1"/>
    <x v="0"/>
    <x v="185"/>
    <n v="260"/>
    <n v="2652"/>
    <d v="2018-05-01T00:00:00"/>
    <d v="2019-07-31T00:00:00"/>
    <n v="462"/>
    <n v="90"/>
    <n v="0"/>
    <n v="7"/>
    <n v="5"/>
    <m/>
    <n v="1"/>
    <n v="1"/>
    <m/>
    <n v="60"/>
    <x v="2"/>
    <m/>
    <m/>
    <m/>
    <m/>
    <m/>
    <m/>
    <m/>
    <m/>
    <m/>
    <m/>
    <m/>
    <m/>
    <s v="                             -  "/>
    <s v="                             -  "/>
    <m/>
    <m/>
    <m/>
    <m/>
    <m/>
    <n v="1"/>
    <n v="2652"/>
    <n v="1"/>
    <n v="2652"/>
    <n v="1"/>
    <n v="2652"/>
    <n v="10.608000000000001"/>
    <n v="0"/>
    <n v="0"/>
    <n v="0.39199999999999946"/>
    <n v="11"/>
    <n v="0.13574660633484162"/>
    <n v="360"/>
    <n v="0"/>
    <n v="442"/>
    <n v="382"/>
    <n v="0.86425339366515841"/>
    <n v="0"/>
    <e v="#VALUE!"/>
    <n v="0"/>
    <n v="0"/>
    <n v="1"/>
    <n v="0"/>
    <n v="0"/>
    <n v="0"/>
    <n v="0"/>
    <x v="1"/>
    <s v="Village"/>
    <x v="0"/>
    <s v="Muslim"/>
    <n v="20.775840759277301"/>
    <n v="92.613082885742202"/>
    <n v="198407"/>
    <x v="0"/>
    <m/>
  </r>
  <r>
    <x v="1"/>
    <x v="13"/>
    <x v="1"/>
    <s v="OFDA "/>
    <x v="1"/>
    <x v="2"/>
    <x v="0"/>
    <x v="186"/>
    <n v="150"/>
    <n v="626"/>
    <d v="2018-05-01T00:00:00"/>
    <d v="2019-07-31T00:00:00"/>
    <n v="100"/>
    <m/>
    <n v="0"/>
    <n v="6"/>
    <m/>
    <m/>
    <m/>
    <m/>
    <m/>
    <n v="82"/>
    <x v="2"/>
    <m/>
    <m/>
    <m/>
    <m/>
    <m/>
    <m/>
    <m/>
    <m/>
    <m/>
    <m/>
    <m/>
    <m/>
    <s v="                             -  "/>
    <n v="1"/>
    <m/>
    <m/>
    <m/>
    <m/>
    <m/>
    <n v="1"/>
    <n v="626"/>
    <n v="0"/>
    <n v="0"/>
    <n v="1"/>
    <n v="626"/>
    <n v="2.504"/>
    <n v="0"/>
    <n v="0"/>
    <n v="0.496"/>
    <n v="3"/>
    <n v="0.78594249201277955"/>
    <n v="492"/>
    <n v="0"/>
    <n v="104"/>
    <n v="22"/>
    <n v="0.21405750798722045"/>
    <n v="0"/>
    <e v="#VALUE!"/>
    <n v="0"/>
    <n v="0"/>
    <n v="1"/>
    <n v="0"/>
    <n v="0"/>
    <n v="0"/>
    <n v="0"/>
    <x v="1"/>
    <s v="Village"/>
    <x v="0"/>
    <s v="Muslim"/>
    <n v="20.900329589999998"/>
    <n v="92.362213130000001"/>
    <n v="197957"/>
    <x v="0"/>
    <m/>
  </r>
  <r>
    <x v="1"/>
    <x v="13"/>
    <x v="1"/>
    <s v="OFDA "/>
    <x v="1"/>
    <x v="1"/>
    <x v="0"/>
    <x v="187"/>
    <n v="192"/>
    <n v="1690"/>
    <d v="2018-05-01T00:00:00"/>
    <d v="2019-07-31T00:00:00"/>
    <n v="190"/>
    <n v="30"/>
    <n v="0"/>
    <m/>
    <n v="2"/>
    <m/>
    <m/>
    <m/>
    <m/>
    <n v="94"/>
    <x v="2"/>
    <m/>
    <m/>
    <m/>
    <m/>
    <m/>
    <m/>
    <m/>
    <m/>
    <m/>
    <m/>
    <m/>
    <m/>
    <s v="                             -  "/>
    <s v="                             -  "/>
    <m/>
    <m/>
    <m/>
    <m/>
    <m/>
    <n v="0"/>
    <n v="0"/>
    <n v="1"/>
    <n v="1690"/>
    <n v="1"/>
    <n v="1690"/>
    <n v="6.76"/>
    <n v="0"/>
    <n v="0"/>
    <n v="0.24000000000000021"/>
    <n v="7"/>
    <n v="0.33372781065088758"/>
    <n v="564"/>
    <n v="0"/>
    <n v="282"/>
    <n v="188"/>
    <n v="0.66627218934911236"/>
    <n v="0"/>
    <e v="#VALUE!"/>
    <n v="0"/>
    <n v="0"/>
    <n v="1"/>
    <n v="0"/>
    <n v="0"/>
    <n v="0"/>
    <n v="0"/>
    <x v="1"/>
    <s v="Village"/>
    <x v="0"/>
    <s v="Muslim"/>
    <n v="20.741249079999999"/>
    <n v="92.610519409999995"/>
    <n v="198398"/>
    <x v="0"/>
    <m/>
  </r>
  <r>
    <x v="1"/>
    <x v="13"/>
    <x v="1"/>
    <s v="OFDA "/>
    <x v="1"/>
    <x v="1"/>
    <x v="0"/>
    <x v="188"/>
    <n v="80"/>
    <n v="300"/>
    <d v="2018-05-01T00:00:00"/>
    <d v="2019-07-31T00:00:00"/>
    <n v="40"/>
    <n v="30"/>
    <n v="0"/>
    <m/>
    <n v="2"/>
    <m/>
    <m/>
    <m/>
    <m/>
    <n v="60"/>
    <x v="2"/>
    <m/>
    <m/>
    <m/>
    <m/>
    <m/>
    <m/>
    <m/>
    <m/>
    <m/>
    <m/>
    <m/>
    <m/>
    <s v="                             -  "/>
    <s v="                             -  "/>
    <m/>
    <m/>
    <m/>
    <m/>
    <m/>
    <n v="0"/>
    <n v="0"/>
    <n v="1"/>
    <n v="300"/>
    <n v="1"/>
    <n v="300"/>
    <n v="1.2"/>
    <n v="0"/>
    <n v="0"/>
    <n v="0"/>
    <n v="1"/>
    <n v="1"/>
    <n v="300"/>
    <n v="0"/>
    <n v="50"/>
    <n v="0"/>
    <n v="0"/>
    <n v="0"/>
    <e v="#VALUE!"/>
    <n v="0"/>
    <n v="0"/>
    <n v="1"/>
    <n v="0"/>
    <n v="0"/>
    <n v="0"/>
    <n v="0"/>
    <x v="1"/>
    <s v="Village"/>
    <x v="0"/>
    <s v="Rakhine"/>
    <n v="20.739839549999999"/>
    <n v="92.613456729999996"/>
    <n v="198399"/>
    <x v="0"/>
    <m/>
  </r>
  <r>
    <x v="1"/>
    <x v="13"/>
    <x v="1"/>
    <s v="OFDA "/>
    <x v="1"/>
    <x v="1"/>
    <x v="0"/>
    <x v="189"/>
    <n v="20"/>
    <n v="96"/>
    <d v="2018-05-01T00:00:00"/>
    <d v="2019-07-31T00:00:00"/>
    <n v="30"/>
    <m/>
    <n v="0"/>
    <m/>
    <n v="1"/>
    <m/>
    <m/>
    <m/>
    <m/>
    <n v="17"/>
    <x v="2"/>
    <m/>
    <m/>
    <m/>
    <m/>
    <m/>
    <m/>
    <m/>
    <m/>
    <m/>
    <m/>
    <m/>
    <m/>
    <s v="                             -  "/>
    <s v="                             -  "/>
    <m/>
    <m/>
    <m/>
    <m/>
    <m/>
    <n v="0"/>
    <n v="0"/>
    <n v="1"/>
    <n v="96"/>
    <n v="1"/>
    <n v="96"/>
    <n v="0.38400000000000001"/>
    <n v="0"/>
    <n v="0"/>
    <n v="0.61599999999999999"/>
    <n v="1"/>
    <n v="1"/>
    <n v="96"/>
    <n v="0"/>
    <n v="16"/>
    <n v="0"/>
    <n v="0"/>
    <n v="0"/>
    <e v="#VALUE!"/>
    <n v="0"/>
    <n v="0"/>
    <n v="1"/>
    <n v="0"/>
    <n v="0"/>
    <n v="0"/>
    <n v="0"/>
    <x v="1"/>
    <s v="Village"/>
    <x v="0"/>
    <n v="0"/>
    <n v="0"/>
    <n v="0"/>
    <n v="0"/>
    <x v="0"/>
    <m/>
  </r>
  <r>
    <x v="1"/>
    <x v="13"/>
    <x v="1"/>
    <s v="OFDA "/>
    <x v="1"/>
    <x v="1"/>
    <x v="0"/>
    <x v="190"/>
    <n v="311"/>
    <n v="1713"/>
    <d v="2018-05-01T00:00:00"/>
    <d v="2019-07-31T00:00:00"/>
    <n v="335"/>
    <m/>
    <n v="0"/>
    <m/>
    <n v="2"/>
    <m/>
    <n v="1"/>
    <n v="1"/>
    <m/>
    <n v="50"/>
    <x v="2"/>
    <n v="2"/>
    <m/>
    <m/>
    <m/>
    <m/>
    <m/>
    <m/>
    <m/>
    <m/>
    <m/>
    <m/>
    <m/>
    <s v="                             -  "/>
    <n v="1"/>
    <m/>
    <m/>
    <m/>
    <m/>
    <m/>
    <n v="0.14594279042615294"/>
    <n v="249.99999999999997"/>
    <n v="1"/>
    <n v="1713"/>
    <n v="1"/>
    <n v="1713"/>
    <n v="6.8520000000000003"/>
    <n v="0"/>
    <n v="0"/>
    <n v="0.14799999999999969"/>
    <n v="7"/>
    <n v="0.23350846468184472"/>
    <n v="400"/>
    <n v="100"/>
    <n v="286"/>
    <n v="236"/>
    <n v="0.76649153531815528"/>
    <n v="0"/>
    <e v="#VALUE!"/>
    <n v="0"/>
    <n v="0"/>
    <n v="1"/>
    <n v="0"/>
    <n v="0"/>
    <n v="0"/>
    <n v="0"/>
    <x v="1"/>
    <s v="Village"/>
    <x v="0"/>
    <n v="0"/>
    <n v="0"/>
    <n v="0"/>
    <n v="0"/>
    <x v="0"/>
    <m/>
  </r>
  <r>
    <x v="1"/>
    <x v="13"/>
    <x v="1"/>
    <s v="OFDA "/>
    <x v="1"/>
    <x v="1"/>
    <x v="0"/>
    <x v="191"/>
    <n v="250"/>
    <n v="1012"/>
    <d v="2018-05-01T00:00:00"/>
    <d v="2019-07-31T00:00:00"/>
    <n v="732"/>
    <n v="90"/>
    <n v="3"/>
    <m/>
    <n v="2"/>
    <m/>
    <n v="1"/>
    <n v="1"/>
    <m/>
    <n v="150"/>
    <x v="1"/>
    <n v="4"/>
    <m/>
    <m/>
    <m/>
    <m/>
    <m/>
    <m/>
    <m/>
    <m/>
    <m/>
    <m/>
    <m/>
    <s v="                             -  "/>
    <s v="                             -  "/>
    <m/>
    <m/>
    <m/>
    <m/>
    <m/>
    <n v="1"/>
    <n v="1012"/>
    <n v="1"/>
    <n v="1012"/>
    <n v="1"/>
    <n v="1012"/>
    <n v="4.048"/>
    <n v="0"/>
    <n v="0"/>
    <n v="0"/>
    <n v="4"/>
    <n v="1"/>
    <n v="1012"/>
    <n v="200"/>
    <n v="169"/>
    <n v="19"/>
    <n v="0"/>
    <n v="0"/>
    <e v="#VALUE!"/>
    <n v="0"/>
    <n v="0"/>
    <n v="1"/>
    <n v="0"/>
    <n v="0"/>
    <n v="0"/>
    <n v="0"/>
    <x v="1"/>
    <s v="Village"/>
    <x v="0"/>
    <n v="0"/>
    <n v="20.735639572143601"/>
    <n v="92.638076782226605"/>
    <n v="198424"/>
    <x v="0"/>
    <m/>
  </r>
  <r>
    <x v="1"/>
    <x v="13"/>
    <x v="1"/>
    <s v="OFDA "/>
    <x v="1"/>
    <x v="2"/>
    <x v="0"/>
    <x v="238"/>
    <n v="142"/>
    <n v="610"/>
    <d v="2019-08-01T00:00:00"/>
    <d v="2020-12-31T00:00:00"/>
    <n v="700"/>
    <m/>
    <m/>
    <n v="15"/>
    <n v="9"/>
    <m/>
    <n v="1"/>
    <m/>
    <m/>
    <m/>
    <x v="2"/>
    <n v="3"/>
    <m/>
    <m/>
    <m/>
    <m/>
    <m/>
    <m/>
    <m/>
    <m/>
    <m/>
    <m/>
    <m/>
    <m/>
    <m/>
    <m/>
    <m/>
    <m/>
    <m/>
    <m/>
    <n v="1"/>
    <n v="610"/>
    <n v="1"/>
    <n v="610"/>
    <n v="1"/>
    <n v="610"/>
    <n v="2.44"/>
    <n v="0"/>
    <n v="0"/>
    <n v="0"/>
    <n v="2"/>
    <n v="0.24590163934426229"/>
    <n v="150"/>
    <n v="150"/>
    <n v="102"/>
    <n v="102"/>
    <n v="0.75409836065573765"/>
    <n v="0"/>
    <n v="0"/>
    <n v="0"/>
    <n v="0"/>
    <n v="1"/>
    <n v="0"/>
    <n v="0"/>
    <n v="0"/>
    <n v="0"/>
    <x v="1"/>
    <s v="Village"/>
    <x v="0"/>
    <s v="Muslim"/>
    <n v="20.803909300000001"/>
    <n v="92.376831050000007"/>
    <n v="197997"/>
    <x v="0"/>
    <m/>
  </r>
  <r>
    <x v="1"/>
    <x v="13"/>
    <x v="1"/>
    <s v="OFDA "/>
    <x v="1"/>
    <x v="2"/>
    <x v="0"/>
    <x v="239"/>
    <n v="72"/>
    <n v="353"/>
    <d v="2019-08-01T00:00:00"/>
    <d v="2020-12-31T00:00:00"/>
    <n v="430"/>
    <m/>
    <m/>
    <n v="1"/>
    <m/>
    <m/>
    <m/>
    <m/>
    <m/>
    <m/>
    <x v="2"/>
    <n v="4"/>
    <m/>
    <m/>
    <m/>
    <m/>
    <m/>
    <m/>
    <m/>
    <m/>
    <m/>
    <m/>
    <m/>
    <m/>
    <m/>
    <m/>
    <m/>
    <m/>
    <m/>
    <m/>
    <n v="1"/>
    <n v="353"/>
    <n v="0"/>
    <n v="0"/>
    <n v="1"/>
    <n v="353"/>
    <n v="1.4119999999999999"/>
    <n v="0"/>
    <n v="0"/>
    <n v="0"/>
    <n v="1"/>
    <n v="0.56657223796033995"/>
    <n v="200"/>
    <n v="200"/>
    <n v="59"/>
    <n v="59"/>
    <n v="0.43342776203966005"/>
    <n v="0"/>
    <n v="0"/>
    <n v="0"/>
    <n v="0"/>
    <n v="1"/>
    <n v="0"/>
    <n v="0"/>
    <n v="0"/>
    <n v="0"/>
    <x v="1"/>
    <s v="Village"/>
    <x v="0"/>
    <n v="0"/>
    <n v="0"/>
    <n v="0"/>
    <n v="0"/>
    <x v="0"/>
    <m/>
  </r>
  <r>
    <x v="1"/>
    <x v="13"/>
    <x v="1"/>
    <s v="OFDA "/>
    <x v="1"/>
    <x v="2"/>
    <x v="0"/>
    <x v="240"/>
    <n v="132"/>
    <n v="629"/>
    <d v="2019-08-01T00:00:00"/>
    <d v="2020-12-31T00:00:00"/>
    <n v="600"/>
    <m/>
    <n v="1"/>
    <n v="9"/>
    <n v="8"/>
    <m/>
    <m/>
    <m/>
    <m/>
    <m/>
    <x v="2"/>
    <n v="3"/>
    <m/>
    <m/>
    <m/>
    <m/>
    <m/>
    <m/>
    <m/>
    <m/>
    <m/>
    <m/>
    <m/>
    <m/>
    <m/>
    <m/>
    <m/>
    <m/>
    <m/>
    <m/>
    <n v="1"/>
    <n v="629"/>
    <n v="1"/>
    <n v="629"/>
    <n v="1"/>
    <n v="629"/>
    <n v="2.516"/>
    <n v="0"/>
    <n v="0"/>
    <n v="0.48399999999999999"/>
    <n v="3"/>
    <n v="0.23847376788553259"/>
    <n v="150"/>
    <n v="150"/>
    <n v="105"/>
    <n v="105"/>
    <n v="0.76152623211446735"/>
    <n v="0"/>
    <n v="0"/>
    <n v="0"/>
    <n v="0"/>
    <n v="1"/>
    <n v="0"/>
    <n v="0"/>
    <n v="0"/>
    <n v="0"/>
    <x v="1"/>
    <s v="Village"/>
    <x v="0"/>
    <s v="Muslim"/>
    <n v="20.805980680000001"/>
    <n v="92.383308409999998"/>
    <n v="197996"/>
    <x v="0"/>
    <m/>
  </r>
  <r>
    <x v="1"/>
    <x v="13"/>
    <x v="1"/>
    <s v="OFDA "/>
    <x v="1"/>
    <x v="2"/>
    <x v="0"/>
    <x v="241"/>
    <n v="119"/>
    <n v="376"/>
    <d v="2019-08-01T00:00:00"/>
    <d v="2020-12-31T00:00:00"/>
    <n v="50"/>
    <m/>
    <n v="4"/>
    <m/>
    <n v="3"/>
    <m/>
    <m/>
    <m/>
    <m/>
    <m/>
    <x v="2"/>
    <n v="4"/>
    <m/>
    <m/>
    <m/>
    <m/>
    <m/>
    <m/>
    <m/>
    <m/>
    <m/>
    <m/>
    <m/>
    <m/>
    <m/>
    <m/>
    <m/>
    <m/>
    <m/>
    <m/>
    <n v="1"/>
    <n v="376"/>
    <n v="1"/>
    <n v="376"/>
    <n v="1"/>
    <n v="376"/>
    <n v="1.504"/>
    <n v="0"/>
    <n v="0"/>
    <n v="0.496"/>
    <n v="2"/>
    <n v="0.53191489361702127"/>
    <n v="200"/>
    <n v="200"/>
    <n v="63"/>
    <n v="63"/>
    <n v="0.46808510638297873"/>
    <n v="0"/>
    <n v="0"/>
    <n v="0"/>
    <n v="0"/>
    <n v="1"/>
    <n v="0"/>
    <n v="0"/>
    <n v="0"/>
    <n v="0"/>
    <x v="1"/>
    <s v="Village"/>
    <x v="0"/>
    <s v="Rakhine"/>
    <n v="20.910375599999998"/>
    <n v="92.400138850000005"/>
    <n v="220734"/>
    <x v="0"/>
    <m/>
  </r>
  <r>
    <x v="1"/>
    <x v="13"/>
    <x v="1"/>
    <s v="OFDA "/>
    <x v="1"/>
    <x v="2"/>
    <x v="0"/>
    <x v="242"/>
    <n v="61"/>
    <n v="292"/>
    <d v="2019-08-01T00:00:00"/>
    <d v="2020-12-31T00:00:00"/>
    <n v="31"/>
    <m/>
    <n v="3"/>
    <m/>
    <n v="2"/>
    <m/>
    <n v="1"/>
    <m/>
    <m/>
    <m/>
    <x v="2"/>
    <n v="2"/>
    <m/>
    <m/>
    <m/>
    <m/>
    <m/>
    <m/>
    <m/>
    <m/>
    <m/>
    <m/>
    <m/>
    <m/>
    <m/>
    <m/>
    <m/>
    <m/>
    <m/>
    <m/>
    <n v="1"/>
    <n v="292"/>
    <n v="1"/>
    <n v="292"/>
    <n v="1"/>
    <n v="292"/>
    <n v="1.1679999999999999"/>
    <n v="0"/>
    <n v="0"/>
    <n v="0"/>
    <n v="1"/>
    <n v="0.34246575342465752"/>
    <n v="100"/>
    <n v="100"/>
    <n v="49"/>
    <n v="49"/>
    <n v="0.65753424657534243"/>
    <n v="0"/>
    <n v="0"/>
    <n v="0"/>
    <n v="0"/>
    <n v="1"/>
    <n v="0"/>
    <n v="0"/>
    <n v="0"/>
    <n v="0"/>
    <x v="1"/>
    <s v="Village"/>
    <x v="0"/>
    <s v="Rakhine"/>
    <n v="20.899179459999999"/>
    <n v="92.404052730000004"/>
    <n v="197947"/>
    <x v="0"/>
    <m/>
  </r>
  <r>
    <x v="1"/>
    <x v="13"/>
    <x v="1"/>
    <s v="OFDA "/>
    <x v="1"/>
    <x v="2"/>
    <x v="0"/>
    <x v="243"/>
    <n v="65"/>
    <n v="605"/>
    <d v="2019-08-01T00:00:00"/>
    <d v="2020-12-31T00:00:00"/>
    <n v="55"/>
    <m/>
    <m/>
    <n v="2"/>
    <n v="2"/>
    <m/>
    <n v="2"/>
    <m/>
    <m/>
    <m/>
    <x v="2"/>
    <n v="1"/>
    <m/>
    <m/>
    <m/>
    <m/>
    <m/>
    <m/>
    <m/>
    <m/>
    <m/>
    <m/>
    <m/>
    <m/>
    <m/>
    <m/>
    <m/>
    <m/>
    <m/>
    <m/>
    <n v="1"/>
    <n v="605"/>
    <n v="1"/>
    <n v="605"/>
    <n v="1"/>
    <n v="605"/>
    <n v="2.42"/>
    <n v="0"/>
    <n v="0"/>
    <n v="0"/>
    <n v="2"/>
    <n v="8.2644628099173556E-2"/>
    <n v="50"/>
    <n v="50"/>
    <n v="101"/>
    <n v="101"/>
    <n v="0.9173553719008265"/>
    <n v="0"/>
    <n v="0"/>
    <n v="0"/>
    <n v="0"/>
    <n v="1"/>
    <n v="0"/>
    <n v="0"/>
    <n v="0"/>
    <n v="0"/>
    <x v="1"/>
    <s v="Village"/>
    <x v="0"/>
    <s v="Muslim"/>
    <n v="20.895000459999999"/>
    <n v="92.398574830000001"/>
    <n v="197943"/>
    <x v="0"/>
    <m/>
  </r>
  <r>
    <x v="1"/>
    <x v="13"/>
    <x v="1"/>
    <s v="OFDA "/>
    <x v="1"/>
    <x v="2"/>
    <x v="0"/>
    <x v="244"/>
    <n v="55"/>
    <n v="253"/>
    <d v="2019-08-01T00:00:00"/>
    <d v="2020-12-31T00:00:00"/>
    <n v="50"/>
    <m/>
    <m/>
    <n v="3"/>
    <n v="1"/>
    <m/>
    <n v="1"/>
    <m/>
    <m/>
    <m/>
    <x v="2"/>
    <n v="2"/>
    <m/>
    <m/>
    <m/>
    <m/>
    <m/>
    <m/>
    <m/>
    <m/>
    <m/>
    <m/>
    <m/>
    <m/>
    <m/>
    <m/>
    <m/>
    <m/>
    <m/>
    <m/>
    <n v="1"/>
    <n v="253"/>
    <n v="1"/>
    <n v="253"/>
    <n v="1"/>
    <n v="253"/>
    <n v="1.012"/>
    <n v="0"/>
    <n v="0"/>
    <n v="0"/>
    <n v="1"/>
    <n v="0.39525691699604742"/>
    <n v="100"/>
    <n v="100"/>
    <n v="42"/>
    <n v="42"/>
    <n v="0.60474308300395263"/>
    <n v="0"/>
    <n v="0"/>
    <n v="0"/>
    <n v="0"/>
    <n v="1"/>
    <n v="0"/>
    <n v="0"/>
    <n v="0"/>
    <n v="0"/>
    <x v="1"/>
    <s v="Village"/>
    <x v="0"/>
    <s v="Rakhine"/>
    <n v="0"/>
    <n v="0"/>
    <n v="0"/>
    <x v="0"/>
    <m/>
  </r>
  <r>
    <x v="1"/>
    <x v="13"/>
    <x v="1"/>
    <s v="OFDA "/>
    <x v="1"/>
    <x v="2"/>
    <x v="0"/>
    <x v="245"/>
    <n v="54"/>
    <n v="270"/>
    <d v="2019-08-01T00:00:00"/>
    <d v="2020-12-31T00:00:00"/>
    <n v="45"/>
    <m/>
    <m/>
    <n v="2"/>
    <n v="1"/>
    <m/>
    <n v="1"/>
    <m/>
    <m/>
    <m/>
    <x v="2"/>
    <n v="4"/>
    <m/>
    <m/>
    <m/>
    <m/>
    <m/>
    <m/>
    <m/>
    <m/>
    <m/>
    <m/>
    <m/>
    <m/>
    <m/>
    <m/>
    <m/>
    <m/>
    <m/>
    <m/>
    <n v="1"/>
    <n v="270"/>
    <n v="1"/>
    <n v="270"/>
    <n v="1"/>
    <n v="270"/>
    <n v="1.08"/>
    <n v="0"/>
    <n v="0"/>
    <n v="0"/>
    <n v="1"/>
    <n v="0.7407407407407407"/>
    <n v="200"/>
    <n v="200"/>
    <n v="45"/>
    <n v="45"/>
    <n v="0.2592592592592593"/>
    <n v="0"/>
    <n v="0"/>
    <n v="0"/>
    <n v="0"/>
    <n v="1"/>
    <n v="0"/>
    <n v="0"/>
    <n v="0"/>
    <n v="0"/>
    <x v="1"/>
    <s v="Village"/>
    <x v="0"/>
    <s v="Rakhine"/>
    <n v="0"/>
    <n v="0"/>
    <n v="0"/>
    <x v="0"/>
    <m/>
  </r>
  <r>
    <x v="1"/>
    <x v="13"/>
    <x v="1"/>
    <s v="OFDA "/>
    <x v="1"/>
    <x v="2"/>
    <x v="0"/>
    <x v="246"/>
    <n v="122"/>
    <n v="693"/>
    <d v="2019-08-01T00:00:00"/>
    <d v="2020-12-31T00:00:00"/>
    <n v="178"/>
    <m/>
    <n v="2"/>
    <n v="40"/>
    <m/>
    <m/>
    <n v="1"/>
    <m/>
    <m/>
    <m/>
    <x v="2"/>
    <n v="6"/>
    <m/>
    <m/>
    <m/>
    <m/>
    <m/>
    <m/>
    <m/>
    <m/>
    <m/>
    <m/>
    <m/>
    <m/>
    <m/>
    <m/>
    <m/>
    <m/>
    <m/>
    <m/>
    <n v="1"/>
    <n v="693"/>
    <n v="1.443001443001443E-3"/>
    <n v="1"/>
    <n v="1"/>
    <n v="693"/>
    <n v="2.7719999999999998"/>
    <n v="0"/>
    <n v="0"/>
    <n v="0.2280000000000002"/>
    <n v="3"/>
    <n v="0.4329004329004329"/>
    <n v="300"/>
    <n v="300"/>
    <n v="116"/>
    <n v="116"/>
    <n v="0.5670995670995671"/>
    <n v="0"/>
    <n v="0"/>
    <n v="0"/>
    <n v="0"/>
    <n v="1"/>
    <n v="0"/>
    <n v="0"/>
    <n v="0"/>
    <n v="0"/>
    <x v="1"/>
    <s v="Village"/>
    <x v="0"/>
    <s v="Rakhine"/>
    <n v="0"/>
    <n v="0"/>
    <n v="0"/>
    <x v="0"/>
    <m/>
  </r>
  <r>
    <x v="1"/>
    <x v="13"/>
    <x v="1"/>
    <s v="OFDA "/>
    <x v="1"/>
    <x v="2"/>
    <x v="0"/>
    <x v="247"/>
    <n v="108"/>
    <n v="522"/>
    <d v="2019-08-01T00:00:00"/>
    <d v="2020-12-31T00:00:00"/>
    <n v="57"/>
    <m/>
    <n v="2"/>
    <n v="5"/>
    <n v="1"/>
    <m/>
    <n v="1"/>
    <m/>
    <m/>
    <m/>
    <x v="2"/>
    <n v="3"/>
    <m/>
    <m/>
    <m/>
    <m/>
    <m/>
    <m/>
    <m/>
    <m/>
    <m/>
    <m/>
    <m/>
    <m/>
    <m/>
    <m/>
    <m/>
    <m/>
    <m/>
    <m/>
    <n v="1"/>
    <n v="522"/>
    <n v="1"/>
    <n v="522"/>
    <n v="1"/>
    <n v="522"/>
    <n v="2.0880000000000001"/>
    <n v="0"/>
    <n v="0"/>
    <n v="0"/>
    <n v="2"/>
    <n v="0.28735632183908044"/>
    <n v="150"/>
    <n v="150"/>
    <n v="87"/>
    <n v="87"/>
    <n v="0.71264367816091956"/>
    <n v="0"/>
    <n v="0"/>
    <n v="0"/>
    <n v="0"/>
    <n v="1"/>
    <n v="0"/>
    <n v="0"/>
    <n v="0"/>
    <n v="0"/>
    <x v="1"/>
    <s v="Village"/>
    <x v="0"/>
    <s v="Rakhine"/>
    <n v="20.931335449999999"/>
    <n v="92.381462099999993"/>
    <n v="220733"/>
    <x v="0"/>
    <m/>
  </r>
  <r>
    <x v="1"/>
    <x v="13"/>
    <x v="1"/>
    <s v="OFDA "/>
    <x v="1"/>
    <x v="2"/>
    <x v="0"/>
    <x v="248"/>
    <n v="78"/>
    <n v="368"/>
    <d v="2019-08-01T00:00:00"/>
    <d v="2020-12-31T00:00:00"/>
    <m/>
    <m/>
    <m/>
    <m/>
    <m/>
    <m/>
    <m/>
    <m/>
    <m/>
    <m/>
    <x v="2"/>
    <m/>
    <m/>
    <m/>
    <m/>
    <m/>
    <m/>
    <m/>
    <m/>
    <m/>
    <m/>
    <m/>
    <m/>
    <m/>
    <m/>
    <m/>
    <m/>
    <m/>
    <m/>
    <m/>
    <n v="0"/>
    <n v="0"/>
    <n v="0"/>
    <n v="0"/>
    <n v="0"/>
    <n v="0"/>
    <n v="0"/>
    <n v="1"/>
    <n v="368"/>
    <n v="1"/>
    <n v="1"/>
    <n v="0"/>
    <n v="0"/>
    <n v="0"/>
    <n v="61"/>
    <n v="61"/>
    <n v="1"/>
    <n v="0"/>
    <n v="0"/>
    <n v="0"/>
    <n v="0"/>
    <n v="1"/>
    <n v="0"/>
    <n v="0"/>
    <n v="0"/>
    <n v="0"/>
    <x v="0"/>
    <s v="Village"/>
    <x v="0"/>
    <n v="0"/>
    <n v="20.5168571472168"/>
    <n v="92.577987670898395"/>
    <n v="220746"/>
    <x v="0"/>
    <m/>
  </r>
  <r>
    <x v="1"/>
    <x v="13"/>
    <x v="1"/>
    <s v="OFDA "/>
    <x v="1"/>
    <x v="2"/>
    <x v="0"/>
    <x v="249"/>
    <n v="77"/>
    <n v="274"/>
    <d v="2019-08-01T00:00:00"/>
    <d v="2020-12-31T00:00:00"/>
    <m/>
    <m/>
    <m/>
    <m/>
    <m/>
    <m/>
    <m/>
    <m/>
    <m/>
    <m/>
    <x v="2"/>
    <m/>
    <m/>
    <m/>
    <m/>
    <m/>
    <m/>
    <m/>
    <m/>
    <m/>
    <m/>
    <m/>
    <m/>
    <m/>
    <m/>
    <m/>
    <m/>
    <m/>
    <m/>
    <m/>
    <n v="0"/>
    <n v="0"/>
    <n v="0"/>
    <n v="0"/>
    <n v="0"/>
    <n v="0"/>
    <n v="0"/>
    <n v="1"/>
    <n v="274"/>
    <n v="1"/>
    <n v="1"/>
    <n v="0"/>
    <n v="0"/>
    <n v="0"/>
    <n v="46"/>
    <n v="46"/>
    <n v="1"/>
    <n v="0"/>
    <n v="0"/>
    <n v="0"/>
    <n v="0"/>
    <n v="1"/>
    <n v="0"/>
    <n v="0"/>
    <n v="0"/>
    <n v="0"/>
    <x v="0"/>
    <s v="Village"/>
    <x v="0"/>
    <n v="0"/>
    <n v="21.139829635620099"/>
    <n v="92.330848693847699"/>
    <n v="197848"/>
    <x v="0"/>
    <m/>
  </r>
  <r>
    <x v="1"/>
    <x v="13"/>
    <x v="1"/>
    <s v="OFDA "/>
    <x v="1"/>
    <x v="2"/>
    <x v="0"/>
    <x v="250"/>
    <n v="133"/>
    <n v="910"/>
    <d v="2019-08-01T00:00:00"/>
    <d v="2020-12-31T00:00:00"/>
    <m/>
    <m/>
    <m/>
    <m/>
    <m/>
    <m/>
    <m/>
    <m/>
    <m/>
    <m/>
    <x v="2"/>
    <m/>
    <m/>
    <m/>
    <m/>
    <m/>
    <m/>
    <m/>
    <m/>
    <m/>
    <m/>
    <m/>
    <m/>
    <m/>
    <m/>
    <m/>
    <m/>
    <m/>
    <m/>
    <m/>
    <n v="0"/>
    <n v="0"/>
    <n v="0"/>
    <n v="0"/>
    <n v="0"/>
    <n v="0"/>
    <n v="0"/>
    <n v="1"/>
    <n v="910"/>
    <n v="4"/>
    <n v="4"/>
    <n v="0"/>
    <n v="0"/>
    <n v="0"/>
    <n v="152"/>
    <n v="152"/>
    <n v="1"/>
    <n v="0"/>
    <n v="0"/>
    <n v="0"/>
    <n v="0"/>
    <n v="1"/>
    <n v="0"/>
    <n v="0"/>
    <n v="0"/>
    <n v="0"/>
    <x v="0"/>
    <s v="Village"/>
    <x v="0"/>
    <n v="0"/>
    <n v="20.860589981079102"/>
    <n v="92.367843627929702"/>
    <n v="197975"/>
    <x v="0"/>
    <m/>
  </r>
  <r>
    <x v="1"/>
    <x v="13"/>
    <x v="1"/>
    <s v="OFDA "/>
    <x v="1"/>
    <x v="2"/>
    <x v="0"/>
    <x v="251"/>
    <n v="30"/>
    <n v="146"/>
    <d v="2019-08-01T00:00:00"/>
    <d v="2020-12-31T00:00:00"/>
    <m/>
    <m/>
    <m/>
    <m/>
    <m/>
    <m/>
    <m/>
    <m/>
    <m/>
    <m/>
    <x v="2"/>
    <m/>
    <m/>
    <m/>
    <m/>
    <m/>
    <m/>
    <m/>
    <m/>
    <m/>
    <m/>
    <m/>
    <m/>
    <m/>
    <m/>
    <m/>
    <m/>
    <m/>
    <m/>
    <m/>
    <n v="0"/>
    <n v="0"/>
    <n v="0"/>
    <n v="0"/>
    <n v="0"/>
    <n v="0"/>
    <n v="0"/>
    <n v="1"/>
    <n v="146"/>
    <n v="1"/>
    <n v="1"/>
    <n v="0"/>
    <n v="0"/>
    <n v="0"/>
    <n v="24"/>
    <n v="24"/>
    <n v="1"/>
    <n v="0"/>
    <n v="0"/>
    <n v="0"/>
    <n v="0"/>
    <n v="1"/>
    <n v="0"/>
    <n v="0"/>
    <n v="0"/>
    <n v="0"/>
    <x v="0"/>
    <s v="Village"/>
    <x v="0"/>
    <n v="0"/>
    <n v="20.6845893859863"/>
    <n v="92.443580627441406"/>
    <n v="198033"/>
    <x v="0"/>
    <m/>
  </r>
  <r>
    <x v="1"/>
    <x v="13"/>
    <x v="1"/>
    <s v="OFDA "/>
    <x v="1"/>
    <x v="1"/>
    <x v="0"/>
    <x v="12"/>
    <n v="171"/>
    <n v="908"/>
    <d v="2019-08-01T00:00:00"/>
    <d v="2020-12-31T00:00:00"/>
    <n v="96"/>
    <m/>
    <n v="3"/>
    <n v="34"/>
    <n v="1"/>
    <m/>
    <m/>
    <m/>
    <m/>
    <m/>
    <x v="2"/>
    <m/>
    <m/>
    <m/>
    <m/>
    <m/>
    <m/>
    <m/>
    <m/>
    <m/>
    <m/>
    <m/>
    <m/>
    <m/>
    <m/>
    <m/>
    <m/>
    <m/>
    <m/>
    <m/>
    <n v="1"/>
    <n v="908"/>
    <n v="1"/>
    <n v="908"/>
    <n v="1"/>
    <n v="908"/>
    <n v="3.6320000000000001"/>
    <n v="0"/>
    <n v="0"/>
    <n v="0.36799999999999988"/>
    <n v="4"/>
    <n v="0"/>
    <n v="0"/>
    <n v="0"/>
    <n v="151"/>
    <n v="151"/>
    <n v="1"/>
    <n v="0"/>
    <n v="0"/>
    <n v="0"/>
    <n v="0"/>
    <n v="1"/>
    <n v="0"/>
    <n v="0"/>
    <n v="0"/>
    <n v="0"/>
    <x v="1"/>
    <s v="Village"/>
    <x v="0"/>
    <s v="Muslim"/>
    <n v="0"/>
    <n v="0"/>
    <n v="198350"/>
    <x v="0"/>
    <m/>
  </r>
  <r>
    <x v="1"/>
    <x v="13"/>
    <x v="1"/>
    <s v="OFDA "/>
    <x v="1"/>
    <x v="1"/>
    <x v="0"/>
    <x v="3"/>
    <n v="153"/>
    <n v="835"/>
    <d v="2019-08-01T00:00:00"/>
    <d v="2020-12-31T00:00:00"/>
    <n v="281"/>
    <m/>
    <m/>
    <n v="1"/>
    <n v="2"/>
    <m/>
    <n v="2"/>
    <m/>
    <m/>
    <m/>
    <x v="2"/>
    <m/>
    <m/>
    <m/>
    <m/>
    <m/>
    <m/>
    <m/>
    <m/>
    <m/>
    <m/>
    <m/>
    <m/>
    <m/>
    <m/>
    <m/>
    <m/>
    <m/>
    <m/>
    <m/>
    <n v="1"/>
    <n v="835"/>
    <n v="1"/>
    <n v="835"/>
    <n v="1"/>
    <n v="835"/>
    <n v="3.34"/>
    <n v="0"/>
    <n v="0"/>
    <n v="0"/>
    <n v="3"/>
    <n v="0"/>
    <n v="0"/>
    <n v="0"/>
    <n v="139"/>
    <n v="139"/>
    <n v="1"/>
    <n v="0"/>
    <n v="0"/>
    <n v="0"/>
    <n v="0"/>
    <n v="1"/>
    <n v="0"/>
    <n v="0"/>
    <n v="0"/>
    <n v="0"/>
    <x v="1"/>
    <s v="Village"/>
    <x v="0"/>
    <s v="Muslim"/>
    <n v="20.819919586181602"/>
    <n v="92.589729309082003"/>
    <n v="198349"/>
    <x v="0"/>
    <m/>
  </r>
  <r>
    <x v="1"/>
    <x v="13"/>
    <x v="1"/>
    <s v="OFDA "/>
    <x v="1"/>
    <x v="1"/>
    <x v="0"/>
    <x v="11"/>
    <n v="128"/>
    <n v="658"/>
    <d v="2019-08-01T00:00:00"/>
    <d v="2020-12-31T00:00:00"/>
    <m/>
    <m/>
    <m/>
    <m/>
    <m/>
    <m/>
    <m/>
    <m/>
    <m/>
    <m/>
    <x v="2"/>
    <m/>
    <m/>
    <m/>
    <m/>
    <m/>
    <m/>
    <m/>
    <m/>
    <m/>
    <m/>
    <m/>
    <m/>
    <m/>
    <m/>
    <m/>
    <m/>
    <m/>
    <m/>
    <m/>
    <n v="0"/>
    <n v="0"/>
    <n v="0"/>
    <n v="0"/>
    <n v="0"/>
    <n v="0"/>
    <n v="0"/>
    <n v="1"/>
    <n v="658"/>
    <n v="3"/>
    <n v="3"/>
    <n v="0"/>
    <n v="0"/>
    <n v="0"/>
    <n v="110"/>
    <n v="110"/>
    <n v="1"/>
    <n v="0"/>
    <n v="0"/>
    <n v="0"/>
    <n v="0"/>
    <n v="1"/>
    <n v="0"/>
    <n v="0"/>
    <n v="0"/>
    <n v="0"/>
    <x v="0"/>
    <s v="Village"/>
    <x v="0"/>
    <s v="Rakhine"/>
    <n v="20.703920360000001"/>
    <n v="92.631500239999994"/>
    <n v="198428"/>
    <x v="0"/>
    <m/>
  </r>
  <r>
    <x v="1"/>
    <x v="13"/>
    <x v="1"/>
    <s v="OFDA "/>
    <x v="1"/>
    <x v="1"/>
    <x v="0"/>
    <x v="252"/>
    <n v="120"/>
    <n v="491"/>
    <d v="2019-08-01T00:00:00"/>
    <d v="2020-12-31T00:00:00"/>
    <n v="120"/>
    <m/>
    <m/>
    <n v="2"/>
    <n v="1"/>
    <m/>
    <m/>
    <m/>
    <m/>
    <m/>
    <x v="2"/>
    <n v="3"/>
    <m/>
    <m/>
    <m/>
    <m/>
    <m/>
    <m/>
    <m/>
    <m/>
    <m/>
    <m/>
    <m/>
    <m/>
    <m/>
    <m/>
    <m/>
    <m/>
    <m/>
    <m/>
    <n v="1"/>
    <n v="491"/>
    <n v="1"/>
    <n v="491"/>
    <n v="1"/>
    <n v="491"/>
    <n v="1.964"/>
    <n v="0"/>
    <n v="0"/>
    <n v="3.6000000000000032E-2"/>
    <n v="2"/>
    <n v="0.30549898167006112"/>
    <n v="150"/>
    <n v="150"/>
    <n v="82"/>
    <n v="82"/>
    <n v="0.69450101832993894"/>
    <n v="0"/>
    <n v="0"/>
    <n v="0"/>
    <n v="0"/>
    <n v="1"/>
    <n v="0"/>
    <n v="0"/>
    <n v="0"/>
    <n v="0"/>
    <x v="1"/>
    <s v="Village"/>
    <x v="0"/>
    <n v="0"/>
    <n v="20.685689929999999"/>
    <n v="92.572860719999994"/>
    <n v="220754"/>
    <x v="0"/>
    <m/>
  </r>
  <r>
    <x v="1"/>
    <x v="13"/>
    <x v="1"/>
    <s v="OFDA "/>
    <x v="1"/>
    <x v="1"/>
    <x v="0"/>
    <x v="253"/>
    <n v="350"/>
    <n v="2722"/>
    <d v="2019-08-01T00:00:00"/>
    <d v="2020-12-31T00:00:00"/>
    <m/>
    <m/>
    <n v="2"/>
    <n v="3"/>
    <m/>
    <m/>
    <m/>
    <m/>
    <m/>
    <m/>
    <x v="2"/>
    <n v="3"/>
    <m/>
    <m/>
    <m/>
    <m/>
    <m/>
    <m/>
    <m/>
    <m/>
    <m/>
    <m/>
    <m/>
    <m/>
    <m/>
    <m/>
    <m/>
    <m/>
    <m/>
    <m/>
    <n v="1"/>
    <n v="2722"/>
    <n v="0"/>
    <n v="0"/>
    <n v="1"/>
    <n v="2722"/>
    <n v="10.888"/>
    <n v="0"/>
    <n v="0"/>
    <n v="0.1120000000000001"/>
    <n v="11"/>
    <n v="5.5106539309331376E-2"/>
    <n v="150"/>
    <n v="150"/>
    <n v="454"/>
    <n v="454"/>
    <n v="0.9448934606906686"/>
    <n v="0"/>
    <n v="0"/>
    <n v="0"/>
    <n v="0"/>
    <n v="1"/>
    <n v="0"/>
    <n v="0"/>
    <n v="0"/>
    <n v="0"/>
    <x v="0"/>
    <s v="Village"/>
    <x v="0"/>
    <s v="Muslim"/>
    <n v="20.692510599999999"/>
    <n v="92.579689029999997"/>
    <n v="198442"/>
    <x v="0"/>
    <m/>
  </r>
  <r>
    <x v="1"/>
    <x v="13"/>
    <x v="1"/>
    <s v="OFDA "/>
    <x v="1"/>
    <x v="1"/>
    <x v="0"/>
    <x v="254"/>
    <n v="272"/>
    <n v="1757"/>
    <d v="2019-08-01T00:00:00"/>
    <d v="2020-12-31T00:00:00"/>
    <m/>
    <m/>
    <n v="2"/>
    <m/>
    <n v="2"/>
    <m/>
    <n v="1"/>
    <m/>
    <m/>
    <m/>
    <x v="2"/>
    <n v="4"/>
    <m/>
    <m/>
    <m/>
    <m/>
    <m/>
    <m/>
    <m/>
    <m/>
    <m/>
    <m/>
    <m/>
    <m/>
    <m/>
    <m/>
    <m/>
    <m/>
    <m/>
    <m/>
    <n v="1"/>
    <n v="1757"/>
    <n v="1"/>
    <n v="1757"/>
    <n v="1"/>
    <n v="1757"/>
    <n v="7.0279999999999996"/>
    <n v="0"/>
    <n v="0"/>
    <n v="0"/>
    <n v="7"/>
    <n v="0.11383039271485487"/>
    <n v="200"/>
    <n v="200"/>
    <n v="293"/>
    <n v="293"/>
    <n v="0.88616960728514516"/>
    <n v="0"/>
    <n v="0"/>
    <n v="0"/>
    <n v="0"/>
    <n v="1"/>
    <n v="0"/>
    <n v="0"/>
    <n v="0"/>
    <n v="0"/>
    <x v="0"/>
    <s v="Village"/>
    <x v="0"/>
    <s v="Muslim"/>
    <n v="20.686819079999999"/>
    <n v="92.57855988"/>
    <n v="198443"/>
    <x v="0"/>
    <m/>
  </r>
  <r>
    <x v="1"/>
    <x v="13"/>
    <x v="1"/>
    <s v="OFDA "/>
    <x v="1"/>
    <x v="1"/>
    <x v="0"/>
    <x v="255"/>
    <n v="395"/>
    <n v="2435"/>
    <d v="2019-08-01T00:00:00"/>
    <d v="2020-12-31T00:00:00"/>
    <n v="630"/>
    <m/>
    <m/>
    <n v="1"/>
    <n v="6"/>
    <m/>
    <n v="1"/>
    <m/>
    <m/>
    <m/>
    <x v="2"/>
    <n v="2"/>
    <m/>
    <m/>
    <m/>
    <m/>
    <m/>
    <m/>
    <m/>
    <m/>
    <m/>
    <m/>
    <m/>
    <m/>
    <m/>
    <m/>
    <m/>
    <m/>
    <m/>
    <m/>
    <n v="1"/>
    <n v="2435"/>
    <n v="1"/>
    <n v="2435"/>
    <n v="1"/>
    <n v="2435"/>
    <n v="9.74"/>
    <n v="0"/>
    <n v="0"/>
    <n v="0.25999999999999979"/>
    <n v="10"/>
    <n v="4.1067761806981518E-2"/>
    <n v="100"/>
    <n v="100"/>
    <n v="406"/>
    <n v="406"/>
    <n v="0.95893223819301854"/>
    <n v="0"/>
    <n v="0"/>
    <n v="0"/>
    <n v="0"/>
    <n v="1"/>
    <n v="0"/>
    <n v="0"/>
    <n v="0"/>
    <n v="0"/>
    <x v="1"/>
    <s v="Village"/>
    <x v="0"/>
    <s v="Rakhine"/>
    <n v="20.864589691162099"/>
    <n v="92.575378417968807"/>
    <n v="198290"/>
    <x v="0"/>
    <m/>
  </r>
  <r>
    <x v="1"/>
    <x v="13"/>
    <x v="1"/>
    <s v="OFDA "/>
    <x v="1"/>
    <x v="1"/>
    <x v="0"/>
    <x v="256"/>
    <n v="59"/>
    <n v="251"/>
    <d v="2019-08-01T00:00:00"/>
    <d v="2020-12-31T00:00:00"/>
    <n v="74"/>
    <m/>
    <n v="1"/>
    <n v="4"/>
    <n v="2"/>
    <m/>
    <m/>
    <m/>
    <m/>
    <m/>
    <x v="2"/>
    <m/>
    <m/>
    <m/>
    <m/>
    <m/>
    <m/>
    <m/>
    <m/>
    <m/>
    <m/>
    <m/>
    <m/>
    <m/>
    <m/>
    <m/>
    <m/>
    <m/>
    <m/>
    <m/>
    <n v="1"/>
    <n v="251"/>
    <n v="1"/>
    <n v="251"/>
    <n v="1"/>
    <n v="251"/>
    <n v="1.004"/>
    <n v="0"/>
    <n v="0"/>
    <n v="0"/>
    <n v="1"/>
    <n v="0"/>
    <n v="0"/>
    <n v="0"/>
    <n v="42"/>
    <n v="42"/>
    <n v="1"/>
    <n v="0"/>
    <n v="0"/>
    <n v="0"/>
    <n v="0"/>
    <n v="1"/>
    <n v="0"/>
    <n v="0"/>
    <n v="0"/>
    <n v="0"/>
    <x v="1"/>
    <s v="Village"/>
    <x v="0"/>
    <n v="0"/>
    <n v="20.8534545898438"/>
    <n v="92.568794250488295"/>
    <n v="220751"/>
    <x v="0"/>
    <m/>
  </r>
  <r>
    <x v="1"/>
    <x v="13"/>
    <x v="1"/>
    <s v="OFDA "/>
    <x v="1"/>
    <x v="1"/>
    <x v="0"/>
    <x v="257"/>
    <n v="368"/>
    <n v="2499"/>
    <d v="2019-08-01T00:00:00"/>
    <d v="2020-12-31T00:00:00"/>
    <n v="500"/>
    <m/>
    <m/>
    <m/>
    <m/>
    <m/>
    <m/>
    <m/>
    <m/>
    <m/>
    <x v="2"/>
    <m/>
    <m/>
    <m/>
    <m/>
    <m/>
    <m/>
    <m/>
    <m/>
    <m/>
    <m/>
    <m/>
    <m/>
    <m/>
    <m/>
    <m/>
    <m/>
    <m/>
    <m/>
    <m/>
    <n v="0"/>
    <n v="0"/>
    <n v="0"/>
    <n v="0"/>
    <n v="0"/>
    <n v="0"/>
    <n v="0"/>
    <n v="1"/>
    <n v="2499"/>
    <n v="10"/>
    <n v="10"/>
    <n v="0"/>
    <n v="0"/>
    <n v="0"/>
    <n v="417"/>
    <n v="417"/>
    <n v="1"/>
    <n v="0"/>
    <n v="0"/>
    <n v="0"/>
    <n v="0"/>
    <n v="1"/>
    <n v="0"/>
    <n v="0"/>
    <n v="0"/>
    <n v="0"/>
    <x v="1"/>
    <s v="Village"/>
    <x v="0"/>
    <s v="Muslim"/>
    <n v="20.897079467773398"/>
    <n v="92.469520568847699"/>
    <n v="198168"/>
    <x v="0"/>
    <m/>
  </r>
  <r>
    <x v="1"/>
    <x v="13"/>
    <x v="1"/>
    <s v="OFDA "/>
    <x v="1"/>
    <x v="1"/>
    <x v="0"/>
    <x v="258"/>
    <n v="33"/>
    <n v="140"/>
    <d v="2019-08-01T00:00:00"/>
    <d v="2020-12-31T00:00:00"/>
    <n v="40"/>
    <m/>
    <n v="3"/>
    <m/>
    <m/>
    <m/>
    <n v="1"/>
    <m/>
    <m/>
    <m/>
    <x v="2"/>
    <m/>
    <m/>
    <m/>
    <m/>
    <m/>
    <m/>
    <m/>
    <m/>
    <m/>
    <m/>
    <m/>
    <m/>
    <m/>
    <m/>
    <m/>
    <m/>
    <m/>
    <m/>
    <m/>
    <n v="1"/>
    <n v="140"/>
    <n v="7.1428571428571426E-3"/>
    <n v="1"/>
    <n v="1"/>
    <n v="140"/>
    <n v="0.56000000000000005"/>
    <n v="0"/>
    <n v="0"/>
    <n v="0.43999999999999995"/>
    <n v="1"/>
    <n v="0"/>
    <n v="0"/>
    <n v="0"/>
    <n v="23"/>
    <n v="23"/>
    <n v="1"/>
    <n v="0"/>
    <n v="0"/>
    <n v="0"/>
    <n v="0"/>
    <n v="1"/>
    <n v="0"/>
    <n v="0"/>
    <n v="0"/>
    <n v="0"/>
    <x v="1"/>
    <s v="Village"/>
    <x v="0"/>
    <s v="Rakhine, Daing Net"/>
    <n v="20.897079467773398"/>
    <n v="92.469520568847699"/>
    <n v="198168"/>
    <x v="0"/>
    <m/>
  </r>
  <r>
    <x v="1"/>
    <x v="13"/>
    <x v="1"/>
    <s v="OFDA "/>
    <x v="1"/>
    <x v="1"/>
    <x v="0"/>
    <x v="174"/>
    <n v="115"/>
    <n v="658"/>
    <d v="2019-08-01T00:00:00"/>
    <d v="2020-12-31T00:00:00"/>
    <m/>
    <m/>
    <m/>
    <m/>
    <m/>
    <m/>
    <m/>
    <m/>
    <m/>
    <m/>
    <x v="2"/>
    <m/>
    <m/>
    <m/>
    <m/>
    <m/>
    <m/>
    <m/>
    <m/>
    <m/>
    <m/>
    <m/>
    <m/>
    <m/>
    <m/>
    <m/>
    <m/>
    <m/>
    <m/>
    <m/>
    <n v="0"/>
    <n v="0"/>
    <n v="0"/>
    <n v="0"/>
    <n v="0"/>
    <n v="0"/>
    <n v="0"/>
    <n v="1"/>
    <n v="658"/>
    <n v="3"/>
    <n v="3"/>
    <n v="0"/>
    <n v="0"/>
    <n v="0"/>
    <n v="110"/>
    <n v="110"/>
    <n v="1"/>
    <n v="0"/>
    <n v="0"/>
    <n v="0"/>
    <n v="0"/>
    <n v="1"/>
    <n v="0"/>
    <n v="0"/>
    <n v="0"/>
    <n v="0"/>
    <x v="0"/>
    <s v="Village"/>
    <x v="0"/>
    <s v="Muslim"/>
    <n v="20.876710889999998"/>
    <n v="92.537406919999995"/>
    <n v="198301"/>
    <x v="0"/>
    <m/>
  </r>
  <r>
    <x v="1"/>
    <x v="13"/>
    <x v="1"/>
    <s v="OFDA "/>
    <x v="1"/>
    <x v="1"/>
    <x v="0"/>
    <x v="259"/>
    <n v="143"/>
    <n v="801"/>
    <d v="2019-08-01T00:00:00"/>
    <d v="2020-12-31T00:00:00"/>
    <m/>
    <m/>
    <m/>
    <m/>
    <m/>
    <m/>
    <m/>
    <m/>
    <m/>
    <m/>
    <x v="2"/>
    <m/>
    <m/>
    <m/>
    <m/>
    <m/>
    <m/>
    <m/>
    <m/>
    <m/>
    <m/>
    <m/>
    <m/>
    <m/>
    <m/>
    <m/>
    <m/>
    <m/>
    <m/>
    <m/>
    <n v="0"/>
    <n v="0"/>
    <n v="0"/>
    <n v="0"/>
    <n v="0"/>
    <n v="0"/>
    <n v="0"/>
    <n v="1"/>
    <n v="801"/>
    <n v="3"/>
    <n v="3"/>
    <n v="0"/>
    <n v="0"/>
    <n v="0"/>
    <n v="134"/>
    <n v="134"/>
    <n v="1"/>
    <n v="0"/>
    <n v="0"/>
    <n v="0"/>
    <n v="0"/>
    <n v="1"/>
    <n v="0"/>
    <n v="0"/>
    <n v="0"/>
    <n v="0"/>
    <x v="0"/>
    <s v="Village"/>
    <x v="0"/>
    <s v="Muslim"/>
    <n v="20.753370289999999"/>
    <n v="92.545188899999999"/>
    <n v="198390"/>
    <x v="0"/>
    <m/>
  </r>
  <r>
    <x v="1"/>
    <x v="13"/>
    <x v="1"/>
    <s v="OFDA "/>
    <x v="1"/>
    <x v="1"/>
    <x v="0"/>
    <x v="260"/>
    <n v="220"/>
    <n v="1028"/>
    <d v="2019-08-01T00:00:00"/>
    <d v="2020-12-31T00:00:00"/>
    <m/>
    <m/>
    <m/>
    <m/>
    <m/>
    <m/>
    <m/>
    <m/>
    <m/>
    <m/>
    <x v="2"/>
    <m/>
    <m/>
    <m/>
    <m/>
    <m/>
    <m/>
    <m/>
    <m/>
    <m/>
    <m/>
    <m/>
    <m/>
    <m/>
    <m/>
    <m/>
    <m/>
    <m/>
    <m/>
    <m/>
    <n v="0"/>
    <n v="0"/>
    <n v="0"/>
    <n v="0"/>
    <n v="0"/>
    <n v="0"/>
    <n v="0"/>
    <n v="1"/>
    <n v="1028"/>
    <n v="4"/>
    <n v="4"/>
    <n v="0"/>
    <n v="0"/>
    <n v="0"/>
    <n v="171"/>
    <n v="171"/>
    <n v="1"/>
    <n v="0"/>
    <n v="0"/>
    <n v="0"/>
    <n v="0"/>
    <n v="1"/>
    <n v="0"/>
    <n v="0"/>
    <n v="0"/>
    <n v="0"/>
    <x v="0"/>
    <s v="Village"/>
    <x v="0"/>
    <n v="0"/>
    <n v="21.169160842895501"/>
    <n v="92.569076538085895"/>
    <n v="198249"/>
    <x v="0"/>
    <m/>
  </r>
  <r>
    <x v="1"/>
    <x v="13"/>
    <x v="1"/>
    <s v="OFDA "/>
    <x v="1"/>
    <x v="1"/>
    <x v="0"/>
    <x v="261"/>
    <n v="90"/>
    <n v="387"/>
    <d v="2019-08-01T00:00:00"/>
    <d v="2020-12-31T00:00:00"/>
    <m/>
    <m/>
    <m/>
    <m/>
    <m/>
    <m/>
    <m/>
    <m/>
    <m/>
    <m/>
    <x v="2"/>
    <m/>
    <m/>
    <m/>
    <m/>
    <m/>
    <m/>
    <m/>
    <m/>
    <m/>
    <m/>
    <m/>
    <m/>
    <m/>
    <m/>
    <m/>
    <m/>
    <m/>
    <m/>
    <m/>
    <n v="0"/>
    <n v="0"/>
    <n v="0"/>
    <n v="0"/>
    <n v="0"/>
    <n v="0"/>
    <n v="0"/>
    <n v="1"/>
    <n v="387"/>
    <n v="2"/>
    <n v="2"/>
    <n v="0"/>
    <n v="0"/>
    <n v="0"/>
    <n v="65"/>
    <n v="65"/>
    <n v="1"/>
    <n v="0"/>
    <n v="0"/>
    <n v="0"/>
    <n v="0"/>
    <n v="1"/>
    <n v="0"/>
    <n v="0"/>
    <n v="0"/>
    <n v="0"/>
    <x v="0"/>
    <s v="Village"/>
    <x v="0"/>
    <n v="0"/>
    <n v="20.938350677490199"/>
    <n v="92.490928649902301"/>
    <n v="198173"/>
    <x v="0"/>
    <m/>
  </r>
  <r>
    <x v="1"/>
    <x v="13"/>
    <x v="1"/>
    <s v="OFDA "/>
    <x v="1"/>
    <x v="1"/>
    <x v="0"/>
    <x v="262"/>
    <n v="61"/>
    <n v="237"/>
    <d v="2019-08-01T00:00:00"/>
    <d v="2020-12-31T00:00:00"/>
    <m/>
    <m/>
    <m/>
    <m/>
    <m/>
    <m/>
    <m/>
    <m/>
    <m/>
    <m/>
    <x v="2"/>
    <m/>
    <m/>
    <m/>
    <m/>
    <m/>
    <m/>
    <m/>
    <m/>
    <m/>
    <m/>
    <m/>
    <m/>
    <m/>
    <m/>
    <m/>
    <m/>
    <m/>
    <m/>
    <m/>
    <n v="0"/>
    <n v="0"/>
    <n v="0"/>
    <n v="0"/>
    <n v="0"/>
    <n v="0"/>
    <n v="0"/>
    <n v="1"/>
    <n v="237"/>
    <n v="1"/>
    <n v="1"/>
    <n v="0"/>
    <n v="0"/>
    <n v="0"/>
    <n v="40"/>
    <n v="40"/>
    <n v="1"/>
    <n v="0"/>
    <n v="0"/>
    <n v="0"/>
    <n v="0"/>
    <n v="1"/>
    <n v="0"/>
    <n v="0"/>
    <n v="0"/>
    <n v="0"/>
    <x v="0"/>
    <s v="Village"/>
    <x v="0"/>
    <s v="Rakhine"/>
    <n v="20.7940998077393"/>
    <n v="92.5543212890625"/>
    <n v="198377"/>
    <x v="0"/>
    <m/>
  </r>
  <r>
    <x v="1"/>
    <x v="2"/>
    <x v="2"/>
    <m/>
    <x v="1"/>
    <x v="1"/>
    <x v="0"/>
    <x v="263"/>
    <n v="229.8"/>
    <n v="1149"/>
    <m/>
    <m/>
    <m/>
    <m/>
    <m/>
    <m/>
    <m/>
    <m/>
    <m/>
    <m/>
    <m/>
    <m/>
    <x v="3"/>
    <m/>
    <m/>
    <m/>
    <m/>
    <m/>
    <m/>
    <m/>
    <m/>
    <m/>
    <m/>
    <m/>
    <m/>
    <m/>
    <m/>
    <n v="229.8"/>
    <m/>
    <m/>
    <m/>
    <m/>
    <n v="0"/>
    <n v="0"/>
    <n v="0"/>
    <n v="0"/>
    <n v="0"/>
    <n v="0"/>
    <n v="0"/>
    <n v="1"/>
    <n v="1149"/>
    <n v="5"/>
    <n v="5"/>
    <n v="0"/>
    <n v="0"/>
    <n v="0"/>
    <n v="192"/>
    <n v="192"/>
    <n v="1"/>
    <n v="0"/>
    <n v="0"/>
    <n v="1149"/>
    <n v="1"/>
    <n v="0"/>
    <n v="0"/>
    <n v="1149"/>
    <n v="0"/>
    <n v="1149"/>
    <x v="0"/>
    <s v="Village"/>
    <x v="0"/>
    <n v="0"/>
    <n v="21.004440307617202"/>
    <n v="92.500228881835895"/>
    <n v="198188"/>
    <x v="0"/>
    <m/>
  </r>
  <r>
    <x v="1"/>
    <x v="2"/>
    <x v="2"/>
    <m/>
    <x v="1"/>
    <x v="1"/>
    <x v="0"/>
    <x v="264"/>
    <n v="1123.4000000000001"/>
    <n v="5617"/>
    <m/>
    <m/>
    <m/>
    <m/>
    <m/>
    <m/>
    <m/>
    <m/>
    <m/>
    <m/>
    <m/>
    <m/>
    <x v="3"/>
    <m/>
    <m/>
    <m/>
    <m/>
    <m/>
    <m/>
    <m/>
    <m/>
    <m/>
    <m/>
    <m/>
    <m/>
    <m/>
    <m/>
    <n v="1123.4000000000001"/>
    <m/>
    <m/>
    <m/>
    <m/>
    <n v="0"/>
    <n v="0"/>
    <n v="0"/>
    <n v="0"/>
    <n v="0"/>
    <n v="0"/>
    <n v="0"/>
    <n v="1"/>
    <n v="5617"/>
    <n v="22"/>
    <n v="22"/>
    <n v="0"/>
    <n v="0"/>
    <n v="0"/>
    <n v="936"/>
    <n v="936"/>
    <n v="1"/>
    <n v="0"/>
    <n v="0"/>
    <n v="5617"/>
    <n v="1"/>
    <n v="0"/>
    <n v="0"/>
    <n v="5617"/>
    <n v="0"/>
    <n v="5617"/>
    <x v="0"/>
    <s v="Village"/>
    <x v="0"/>
    <n v="0"/>
    <n v="20.847490310668899"/>
    <n v="92.556472778320298"/>
    <n v="198348"/>
    <x v="0"/>
    <m/>
  </r>
  <r>
    <x v="1"/>
    <x v="2"/>
    <x v="2"/>
    <m/>
    <x v="1"/>
    <x v="1"/>
    <x v="0"/>
    <x v="3"/>
    <n v="2622"/>
    <n v="13110"/>
    <m/>
    <m/>
    <m/>
    <m/>
    <m/>
    <m/>
    <m/>
    <m/>
    <m/>
    <m/>
    <m/>
    <m/>
    <x v="3"/>
    <m/>
    <m/>
    <m/>
    <m/>
    <m/>
    <m/>
    <m/>
    <m/>
    <m/>
    <m/>
    <m/>
    <m/>
    <m/>
    <m/>
    <n v="2622"/>
    <m/>
    <m/>
    <m/>
    <m/>
    <n v="0"/>
    <n v="0"/>
    <n v="0"/>
    <n v="0"/>
    <n v="0"/>
    <n v="0"/>
    <n v="0"/>
    <n v="1"/>
    <n v="13110"/>
    <n v="52"/>
    <n v="52"/>
    <n v="0"/>
    <n v="0"/>
    <n v="0"/>
    <n v="2185"/>
    <n v="2185"/>
    <n v="1"/>
    <n v="0"/>
    <n v="0"/>
    <n v="13110"/>
    <n v="1"/>
    <n v="0"/>
    <n v="0"/>
    <n v="13110"/>
    <n v="0"/>
    <n v="13110"/>
    <x v="0"/>
    <s v="Village"/>
    <x v="0"/>
    <s v="Muslim"/>
    <n v="20.819919586181602"/>
    <n v="92.589729309082003"/>
    <n v="198349"/>
    <x v="0"/>
    <m/>
  </r>
  <r>
    <x v="1"/>
    <x v="2"/>
    <x v="2"/>
    <m/>
    <x v="1"/>
    <x v="1"/>
    <x v="0"/>
    <x v="265"/>
    <n v="349.4"/>
    <n v="1747"/>
    <m/>
    <m/>
    <m/>
    <m/>
    <m/>
    <m/>
    <m/>
    <m/>
    <m/>
    <m/>
    <m/>
    <m/>
    <x v="3"/>
    <m/>
    <m/>
    <m/>
    <m/>
    <m/>
    <m/>
    <m/>
    <m/>
    <m/>
    <m/>
    <m/>
    <m/>
    <m/>
    <m/>
    <n v="349.4"/>
    <m/>
    <m/>
    <m/>
    <m/>
    <n v="0"/>
    <n v="0"/>
    <n v="0"/>
    <n v="0"/>
    <n v="0"/>
    <n v="0"/>
    <n v="0"/>
    <n v="1"/>
    <n v="1747"/>
    <n v="7"/>
    <n v="7"/>
    <n v="0"/>
    <n v="0"/>
    <n v="0"/>
    <n v="291"/>
    <n v="291"/>
    <n v="1"/>
    <n v="0"/>
    <n v="0"/>
    <n v="1747"/>
    <n v="1"/>
    <n v="0"/>
    <n v="0"/>
    <n v="1747"/>
    <n v="0"/>
    <n v="1747"/>
    <x v="0"/>
    <s v="Village"/>
    <x v="0"/>
    <n v="0"/>
    <n v="20.9363498687744"/>
    <n v="92.5257568359375"/>
    <n v="198223"/>
    <x v="0"/>
    <m/>
  </r>
  <r>
    <x v="1"/>
    <x v="2"/>
    <x v="2"/>
    <m/>
    <x v="1"/>
    <x v="1"/>
    <x v="0"/>
    <x v="266"/>
    <n v="339"/>
    <n v="1695"/>
    <m/>
    <m/>
    <m/>
    <m/>
    <m/>
    <m/>
    <m/>
    <m/>
    <m/>
    <m/>
    <m/>
    <m/>
    <x v="3"/>
    <m/>
    <m/>
    <m/>
    <m/>
    <m/>
    <m/>
    <m/>
    <m/>
    <m/>
    <m/>
    <m/>
    <m/>
    <m/>
    <m/>
    <n v="339"/>
    <m/>
    <m/>
    <m/>
    <m/>
    <n v="0"/>
    <n v="0"/>
    <n v="0"/>
    <n v="0"/>
    <n v="0"/>
    <n v="0"/>
    <n v="0"/>
    <n v="1"/>
    <n v="1695"/>
    <n v="7"/>
    <n v="7"/>
    <n v="0"/>
    <n v="0"/>
    <n v="0"/>
    <n v="283"/>
    <n v="283"/>
    <n v="1"/>
    <n v="0"/>
    <n v="0"/>
    <n v="1695"/>
    <n v="1"/>
    <n v="0"/>
    <n v="0"/>
    <n v="1695"/>
    <n v="0"/>
    <n v="1695"/>
    <x v="0"/>
    <s v="Village"/>
    <x v="0"/>
    <n v="0"/>
    <n v="20.945339202880898"/>
    <n v="92.496063232421903"/>
    <n v="198179"/>
    <x v="0"/>
    <m/>
  </r>
  <r>
    <x v="1"/>
    <x v="2"/>
    <x v="2"/>
    <m/>
    <x v="1"/>
    <x v="2"/>
    <x v="0"/>
    <x v="267"/>
    <n v="131.80000000000001"/>
    <n v="659"/>
    <m/>
    <m/>
    <m/>
    <m/>
    <m/>
    <m/>
    <m/>
    <m/>
    <m/>
    <m/>
    <m/>
    <m/>
    <x v="3"/>
    <m/>
    <m/>
    <m/>
    <m/>
    <m/>
    <m/>
    <m/>
    <m/>
    <m/>
    <m/>
    <m/>
    <m/>
    <m/>
    <m/>
    <n v="131.80000000000001"/>
    <m/>
    <m/>
    <m/>
    <m/>
    <n v="0"/>
    <n v="0"/>
    <n v="0"/>
    <n v="0"/>
    <n v="0"/>
    <n v="0"/>
    <n v="0"/>
    <n v="1"/>
    <n v="659"/>
    <n v="3"/>
    <n v="3"/>
    <n v="0"/>
    <n v="0"/>
    <n v="0"/>
    <n v="110"/>
    <n v="110"/>
    <n v="1"/>
    <n v="0"/>
    <n v="0"/>
    <n v="659"/>
    <n v="1"/>
    <n v="0"/>
    <n v="0"/>
    <n v="659"/>
    <n v="0"/>
    <n v="659"/>
    <x v="0"/>
    <s v="Village"/>
    <x v="0"/>
    <n v="0"/>
    <n v="21.270368576049801"/>
    <n v="92.2763671875"/>
    <n v="197817"/>
    <x v="0"/>
    <m/>
  </r>
  <r>
    <x v="1"/>
    <x v="2"/>
    <x v="2"/>
    <m/>
    <x v="1"/>
    <x v="2"/>
    <x v="0"/>
    <x v="268"/>
    <n v="323.2"/>
    <n v="1616"/>
    <m/>
    <m/>
    <m/>
    <m/>
    <m/>
    <m/>
    <m/>
    <m/>
    <m/>
    <m/>
    <m/>
    <m/>
    <x v="3"/>
    <m/>
    <m/>
    <m/>
    <m/>
    <m/>
    <m/>
    <m/>
    <m/>
    <m/>
    <m/>
    <m/>
    <m/>
    <m/>
    <m/>
    <n v="323.2"/>
    <m/>
    <m/>
    <m/>
    <m/>
    <n v="0"/>
    <n v="0"/>
    <n v="0"/>
    <n v="0"/>
    <n v="0"/>
    <n v="0"/>
    <n v="0"/>
    <n v="1"/>
    <n v="1616"/>
    <n v="6"/>
    <n v="6"/>
    <n v="0"/>
    <n v="0"/>
    <n v="0"/>
    <n v="269"/>
    <n v="269"/>
    <n v="1"/>
    <n v="0"/>
    <n v="0"/>
    <n v="1616"/>
    <n v="1"/>
    <n v="0"/>
    <n v="0"/>
    <n v="1616"/>
    <n v="0"/>
    <n v="1616"/>
    <x v="0"/>
    <s v="Village"/>
    <x v="0"/>
    <n v="0"/>
    <n v="21.1420993804932"/>
    <n v="92.338172912597699"/>
    <n v="197860"/>
    <x v="0"/>
    <m/>
  </r>
  <r>
    <x v="1"/>
    <x v="2"/>
    <x v="2"/>
    <m/>
    <x v="1"/>
    <x v="2"/>
    <x v="0"/>
    <x v="269"/>
    <n v="263"/>
    <n v="1315"/>
    <m/>
    <m/>
    <m/>
    <m/>
    <m/>
    <m/>
    <m/>
    <m/>
    <m/>
    <m/>
    <m/>
    <m/>
    <x v="3"/>
    <m/>
    <m/>
    <m/>
    <m/>
    <m/>
    <m/>
    <m/>
    <m/>
    <m/>
    <m/>
    <m/>
    <m/>
    <m/>
    <m/>
    <n v="263"/>
    <m/>
    <m/>
    <m/>
    <m/>
    <n v="0"/>
    <n v="0"/>
    <n v="0"/>
    <n v="0"/>
    <n v="0"/>
    <n v="0"/>
    <n v="0"/>
    <n v="1"/>
    <n v="1315"/>
    <n v="5"/>
    <n v="5"/>
    <n v="0"/>
    <n v="0"/>
    <n v="0"/>
    <n v="219"/>
    <n v="219"/>
    <n v="1"/>
    <n v="0"/>
    <n v="0"/>
    <n v="1315"/>
    <n v="1"/>
    <n v="0"/>
    <n v="0"/>
    <n v="1315"/>
    <n v="0"/>
    <n v="1315"/>
    <x v="0"/>
    <s v="Village"/>
    <x v="0"/>
    <n v="0"/>
    <n v="0"/>
    <n v="0"/>
    <n v="0"/>
    <x v="0"/>
    <m/>
  </r>
  <r>
    <x v="2"/>
    <x v="0"/>
    <x v="0"/>
    <s v="BMZ"/>
    <x v="0"/>
    <x v="0"/>
    <x v="0"/>
    <x v="0"/>
    <n v="217"/>
    <n v="663"/>
    <d v="2018-09-16T00:00:00"/>
    <d v="2019-12-31T00:00:00"/>
    <n v="88"/>
    <m/>
    <m/>
    <n v="1"/>
    <n v="1"/>
    <m/>
    <n v="663"/>
    <m/>
    <m/>
    <n v="30"/>
    <x v="0"/>
    <m/>
    <m/>
    <m/>
    <m/>
    <m/>
    <m/>
    <n v="204"/>
    <n v="185"/>
    <n v="135"/>
    <n v="139"/>
    <m/>
    <m/>
    <m/>
    <m/>
    <m/>
    <m/>
    <m/>
    <m/>
    <m/>
    <n v="1"/>
    <n v="663"/>
    <n v="1"/>
    <n v="663"/>
    <n v="1"/>
    <n v="663"/>
    <n v="2.6520000000000001"/>
    <n v="0"/>
    <n v="0"/>
    <n v="0.34799999999999986"/>
    <n v="3"/>
    <n v="0.27149321266968324"/>
    <n v="180"/>
    <n v="0"/>
    <n v="111"/>
    <n v="81"/>
    <n v="0.72850678733031682"/>
    <n v="663"/>
    <n v="0"/>
    <n v="663"/>
    <n v="1"/>
    <n v="0"/>
    <n v="1"/>
    <n v="0"/>
    <n v="0"/>
    <n v="0"/>
    <x v="1"/>
    <s v="Village"/>
    <x v="0"/>
    <n v="0"/>
    <n v="20.072999954223601"/>
    <n v="92.924957275390597"/>
    <n v="197561"/>
    <x v="0"/>
    <m/>
  </r>
  <r>
    <x v="2"/>
    <x v="0"/>
    <x v="0"/>
    <s v="BMZ"/>
    <x v="0"/>
    <x v="0"/>
    <x v="0"/>
    <x v="1"/>
    <n v="90"/>
    <n v="393"/>
    <d v="2018-09-16T00:00:00"/>
    <d v="2019-12-31T00:00:00"/>
    <n v="65"/>
    <m/>
    <m/>
    <n v="1"/>
    <n v="1"/>
    <m/>
    <n v="393"/>
    <m/>
    <m/>
    <n v="10"/>
    <x v="0"/>
    <n v="4"/>
    <m/>
    <m/>
    <m/>
    <m/>
    <m/>
    <n v="142"/>
    <n v="107"/>
    <n v="63"/>
    <n v="81"/>
    <m/>
    <m/>
    <m/>
    <m/>
    <m/>
    <m/>
    <m/>
    <m/>
    <m/>
    <n v="1"/>
    <n v="393"/>
    <n v="1"/>
    <n v="393"/>
    <n v="1"/>
    <n v="393"/>
    <n v="1.5720000000000001"/>
    <n v="0"/>
    <n v="0"/>
    <n v="0.42799999999999994"/>
    <n v="2"/>
    <n v="0.66157760814249367"/>
    <n v="260"/>
    <n v="200"/>
    <n v="66"/>
    <n v="56"/>
    <n v="0.33842239185750633"/>
    <n v="393"/>
    <n v="0"/>
    <n v="393"/>
    <n v="1"/>
    <n v="0"/>
    <n v="1"/>
    <n v="0"/>
    <n v="0"/>
    <n v="0"/>
    <x v="1"/>
    <s v="Village"/>
    <x v="0"/>
    <n v="0"/>
    <n v="19.986650466918899"/>
    <n v="92.986160278320298"/>
    <n v="197546"/>
    <x v="0"/>
    <m/>
  </r>
  <r>
    <x v="2"/>
    <x v="0"/>
    <x v="0"/>
    <s v="BMZ"/>
    <x v="0"/>
    <x v="0"/>
    <x v="0"/>
    <x v="2"/>
    <n v="53"/>
    <n v="248"/>
    <d v="2018-09-16T00:00:00"/>
    <d v="2019-12-31T00:00:00"/>
    <n v="43"/>
    <m/>
    <m/>
    <m/>
    <n v="1"/>
    <m/>
    <n v="248"/>
    <m/>
    <m/>
    <n v="10"/>
    <x v="0"/>
    <n v="3"/>
    <m/>
    <m/>
    <m/>
    <m/>
    <m/>
    <n v="69"/>
    <n v="59"/>
    <n v="56"/>
    <n v="41"/>
    <m/>
    <m/>
    <m/>
    <m/>
    <m/>
    <m/>
    <m/>
    <m/>
    <m/>
    <n v="0"/>
    <n v="0"/>
    <n v="1"/>
    <n v="248"/>
    <n v="1"/>
    <n v="248"/>
    <n v="0.99199999999999999"/>
    <n v="0"/>
    <n v="0"/>
    <n v="8.0000000000000071E-3"/>
    <n v="1"/>
    <n v="0.84677419354838712"/>
    <n v="210"/>
    <n v="150"/>
    <n v="41"/>
    <n v="31"/>
    <n v="0.15322580645161288"/>
    <n v="225"/>
    <n v="0"/>
    <n v="225"/>
    <n v="0.907258064516129"/>
    <n v="9.2741935483870996E-2"/>
    <n v="0.907258064516129"/>
    <n v="0"/>
    <n v="0"/>
    <n v="0"/>
    <x v="1"/>
    <s v="Village"/>
    <x v="0"/>
    <n v="0"/>
    <n v="19.863630294799801"/>
    <n v="93.030677795410199"/>
    <n v="217985"/>
    <x v="0"/>
    <m/>
  </r>
  <r>
    <x v="2"/>
    <x v="0"/>
    <x v="0"/>
    <s v="BMZ"/>
    <x v="0"/>
    <x v="0"/>
    <x v="0"/>
    <x v="32"/>
    <n v="43"/>
    <n v="193"/>
    <d v="2018-09-16T00:00:00"/>
    <d v="2019-12-31T00:00:00"/>
    <n v="41"/>
    <m/>
    <m/>
    <m/>
    <n v="2"/>
    <m/>
    <n v="193"/>
    <m/>
    <m/>
    <n v="20"/>
    <x v="0"/>
    <n v="1"/>
    <m/>
    <m/>
    <m/>
    <m/>
    <m/>
    <n v="66"/>
    <n v="58"/>
    <n v="44"/>
    <n v="25"/>
    <m/>
    <m/>
    <m/>
    <m/>
    <m/>
    <m/>
    <m/>
    <m/>
    <m/>
    <n v="0"/>
    <n v="0"/>
    <n v="1"/>
    <n v="193"/>
    <n v="1"/>
    <n v="193"/>
    <n v="0.77200000000000002"/>
    <n v="0"/>
    <n v="0"/>
    <n v="0.22799999999999998"/>
    <n v="1"/>
    <n v="0.88082901554404147"/>
    <n v="170"/>
    <n v="50"/>
    <n v="32"/>
    <n v="12"/>
    <n v="0.11917098445595853"/>
    <n v="193"/>
    <n v="0"/>
    <n v="193"/>
    <n v="1"/>
    <n v="0"/>
    <n v="1"/>
    <n v="0"/>
    <n v="0"/>
    <n v="0"/>
    <x v="1"/>
    <s v="Village"/>
    <x v="0"/>
    <n v="0"/>
    <n v="19.9233303070068"/>
    <n v="93.018592834472699"/>
    <n v="197547"/>
    <x v="0"/>
    <m/>
  </r>
  <r>
    <x v="2"/>
    <x v="0"/>
    <x v="0"/>
    <s v="BMZ"/>
    <x v="0"/>
    <x v="0"/>
    <x v="0"/>
    <x v="214"/>
    <n v="83"/>
    <n v="493"/>
    <d v="2018-09-16T00:00:00"/>
    <d v="2019-12-31T00:00:00"/>
    <n v="65"/>
    <m/>
    <m/>
    <m/>
    <m/>
    <m/>
    <n v="493"/>
    <m/>
    <m/>
    <n v="0"/>
    <x v="0"/>
    <n v="2"/>
    <m/>
    <m/>
    <m/>
    <m/>
    <m/>
    <n v="145"/>
    <n v="142"/>
    <n v="106"/>
    <n v="100"/>
    <m/>
    <m/>
    <m/>
    <m/>
    <m/>
    <m/>
    <m/>
    <m/>
    <m/>
    <n v="0"/>
    <n v="0"/>
    <n v="1"/>
    <n v="493"/>
    <n v="1"/>
    <n v="493"/>
    <n v="1.972"/>
    <n v="0"/>
    <n v="0"/>
    <n v="2.8000000000000025E-2"/>
    <n v="2"/>
    <n v="0.20283975659229209"/>
    <n v="100"/>
    <n v="100"/>
    <n v="82"/>
    <n v="82"/>
    <n v="0.79716024340770786"/>
    <n v="493"/>
    <n v="0"/>
    <n v="493"/>
    <n v="1"/>
    <n v="0"/>
    <n v="1"/>
    <n v="0"/>
    <n v="0"/>
    <n v="0"/>
    <x v="1"/>
    <s v="Village"/>
    <x v="0"/>
    <n v="0"/>
    <n v="20.074710845947301"/>
    <n v="92.949638366699205"/>
    <n v="197570"/>
    <x v="0"/>
    <m/>
  </r>
  <r>
    <x v="2"/>
    <x v="0"/>
    <x v="0"/>
    <s v="OFDA"/>
    <x v="0"/>
    <x v="0"/>
    <x v="0"/>
    <x v="34"/>
    <n v="204"/>
    <n v="1055"/>
    <d v="2019-04-01T00:00:00"/>
    <d v="2020-03-31T00:00:00"/>
    <n v="241"/>
    <m/>
    <m/>
    <m/>
    <n v="3"/>
    <m/>
    <n v="1055"/>
    <m/>
    <m/>
    <m/>
    <x v="1"/>
    <n v="2"/>
    <m/>
    <m/>
    <m/>
    <m/>
    <m/>
    <n v="60"/>
    <n v="87"/>
    <n v="56"/>
    <n v="54"/>
    <n v="36"/>
    <n v="53"/>
    <m/>
    <n v="1"/>
    <m/>
    <m/>
    <m/>
    <m/>
    <m/>
    <n v="0"/>
    <n v="0"/>
    <n v="1"/>
    <n v="1055"/>
    <n v="1"/>
    <n v="1055"/>
    <n v="4.22"/>
    <n v="0"/>
    <n v="0"/>
    <n v="0"/>
    <n v="4"/>
    <n v="9.4786729857819899E-2"/>
    <n v="100"/>
    <n v="100"/>
    <n v="176"/>
    <n v="176"/>
    <n v="0.90521327014218012"/>
    <n v="346"/>
    <n v="0"/>
    <n v="346"/>
    <n v="0.32796208530805687"/>
    <n v="0.67203791469194307"/>
    <n v="0.32796208530805687"/>
    <n v="0"/>
    <n v="0"/>
    <n v="0"/>
    <x v="1"/>
    <s v="Village"/>
    <x v="0"/>
    <s v="Rakhine"/>
    <n v="20.0839"/>
    <n v="92.993799999999993"/>
    <n v="197557"/>
    <x v="0"/>
    <m/>
  </r>
  <r>
    <x v="2"/>
    <x v="0"/>
    <x v="0"/>
    <s v="OFDA"/>
    <x v="0"/>
    <x v="0"/>
    <x v="0"/>
    <x v="35"/>
    <n v="948"/>
    <n v="3946"/>
    <d v="2019-04-01T00:00:00"/>
    <d v="2020-03-31T00:00:00"/>
    <n v="342"/>
    <m/>
    <m/>
    <m/>
    <n v="3"/>
    <m/>
    <n v="3946"/>
    <n v="2"/>
    <m/>
    <m/>
    <x v="1"/>
    <n v="2"/>
    <m/>
    <m/>
    <m/>
    <m/>
    <m/>
    <n v="437"/>
    <n v="496"/>
    <n v="160"/>
    <n v="154"/>
    <n v="74"/>
    <n v="122"/>
    <m/>
    <n v="1"/>
    <m/>
    <m/>
    <m/>
    <m/>
    <m/>
    <n v="0.12671059300557527"/>
    <n v="500"/>
    <n v="1"/>
    <n v="3946"/>
    <n v="1"/>
    <n v="3946"/>
    <n v="15.784000000000001"/>
    <n v="0"/>
    <n v="0"/>
    <n v="0.2159999999999993"/>
    <n v="16"/>
    <n v="2.5342118601115054E-2"/>
    <n v="100"/>
    <n v="100"/>
    <n v="658"/>
    <n v="658"/>
    <n v="0.97465788139888498"/>
    <n v="1443"/>
    <n v="0"/>
    <n v="1443"/>
    <n v="0.36568677141409023"/>
    <n v="0.63431322858590977"/>
    <n v="0.36568677141409023"/>
    <n v="0"/>
    <n v="0"/>
    <n v="0"/>
    <x v="1"/>
    <s v="Village"/>
    <x v="0"/>
    <s v="Muslim"/>
    <n v="20.0641"/>
    <n v="92.994600000000005"/>
    <n v="197548"/>
    <x v="0"/>
    <m/>
  </r>
  <r>
    <x v="2"/>
    <x v="0"/>
    <x v="0"/>
    <s v="OFDA"/>
    <x v="0"/>
    <x v="0"/>
    <x v="0"/>
    <x v="36"/>
    <n v="477"/>
    <n v="2034"/>
    <d v="2019-04-01T00:00:00"/>
    <d v="2020-03-31T00:00:00"/>
    <n v="462"/>
    <m/>
    <m/>
    <m/>
    <n v="1"/>
    <m/>
    <n v="2034"/>
    <n v="2"/>
    <m/>
    <m/>
    <x v="1"/>
    <n v="8"/>
    <m/>
    <m/>
    <m/>
    <m/>
    <m/>
    <n v="27"/>
    <n v="393"/>
    <n v="48"/>
    <n v="58"/>
    <n v="0"/>
    <n v="0"/>
    <m/>
    <m/>
    <m/>
    <m/>
    <m/>
    <m/>
    <m/>
    <n v="0.24582104228121926"/>
    <n v="500"/>
    <n v="1"/>
    <n v="2034"/>
    <n v="1"/>
    <n v="2034"/>
    <n v="8.1359999999999992"/>
    <n v="0"/>
    <n v="0"/>
    <n v="0"/>
    <n v="8"/>
    <n v="0.19665683382497542"/>
    <n v="400"/>
    <n v="400"/>
    <n v="339"/>
    <n v="339"/>
    <n v="0.80334316617502455"/>
    <n v="526"/>
    <n v="0"/>
    <n v="526"/>
    <n v="0.25860373647984269"/>
    <n v="0.74139626352015731"/>
    <n v="0.25860373647984269"/>
    <n v="0"/>
    <n v="0"/>
    <n v="0"/>
    <x v="1"/>
    <s v="Village"/>
    <x v="0"/>
    <s v="Rakhine"/>
    <n v="20.057860999999999"/>
    <n v="92.995181000000002"/>
    <n v="197550"/>
    <x v="0"/>
    <m/>
  </r>
  <r>
    <x v="2"/>
    <x v="0"/>
    <x v="0"/>
    <s v="BMZ"/>
    <x v="0"/>
    <x v="0"/>
    <x v="0"/>
    <x v="37"/>
    <n v="97"/>
    <n v="97"/>
    <d v="2018-09-16T00:00:00"/>
    <d v="2019-12-31T00:00:00"/>
    <n v="82"/>
    <m/>
    <m/>
    <m/>
    <n v="3"/>
    <m/>
    <n v="97"/>
    <m/>
    <m/>
    <n v="13"/>
    <x v="0"/>
    <n v="1"/>
    <m/>
    <m/>
    <m/>
    <m/>
    <m/>
    <n v="123"/>
    <n v="236"/>
    <n v="91"/>
    <n v="99"/>
    <m/>
    <m/>
    <m/>
    <m/>
    <m/>
    <m/>
    <m/>
    <m/>
    <m/>
    <n v="0"/>
    <n v="0"/>
    <n v="1"/>
    <n v="97"/>
    <n v="1"/>
    <n v="97"/>
    <n v="0.38800000000000001"/>
    <n v="0"/>
    <n v="0"/>
    <n v="0.61199999999999999"/>
    <n v="1"/>
    <n v="1"/>
    <n v="97"/>
    <n v="50"/>
    <n v="16"/>
    <n v="3"/>
    <n v="0"/>
    <n v="97"/>
    <n v="0"/>
    <n v="97"/>
    <n v="1"/>
    <n v="0"/>
    <n v="1"/>
    <n v="0"/>
    <n v="0"/>
    <n v="0"/>
    <x v="1"/>
    <s v="Village"/>
    <x v="0"/>
    <n v="0"/>
    <n v="19.9964408874512"/>
    <n v="92.951683044433594"/>
    <n v="217986"/>
    <x v="0"/>
    <m/>
  </r>
  <r>
    <x v="2"/>
    <x v="0"/>
    <x v="0"/>
    <s v="BMZ"/>
    <x v="0"/>
    <x v="0"/>
    <x v="0"/>
    <x v="38"/>
    <n v="47"/>
    <n v="239"/>
    <d v="2018-09-16T00:00:00"/>
    <d v="2019-12-31T00:00:00"/>
    <n v="25"/>
    <m/>
    <m/>
    <m/>
    <n v="3"/>
    <m/>
    <n v="239"/>
    <m/>
    <m/>
    <n v="17"/>
    <x v="0"/>
    <n v="1"/>
    <m/>
    <m/>
    <m/>
    <m/>
    <m/>
    <n v="85"/>
    <n v="87"/>
    <n v="25"/>
    <n v="42"/>
    <m/>
    <m/>
    <m/>
    <m/>
    <m/>
    <m/>
    <m/>
    <m/>
    <m/>
    <n v="0"/>
    <n v="0"/>
    <n v="1"/>
    <n v="239"/>
    <n v="1"/>
    <n v="239"/>
    <n v="0.95599999999999996"/>
    <n v="0"/>
    <n v="0"/>
    <n v="4.4000000000000039E-2"/>
    <n v="1"/>
    <n v="0.63598326359832635"/>
    <n v="152"/>
    <n v="50"/>
    <n v="40"/>
    <n v="23"/>
    <n v="0.36401673640167365"/>
    <n v="239"/>
    <n v="0"/>
    <n v="239"/>
    <n v="1"/>
    <n v="0"/>
    <n v="1"/>
    <n v="0"/>
    <n v="0"/>
    <n v="0"/>
    <x v="1"/>
    <s v="Village"/>
    <x v="0"/>
    <n v="0"/>
    <n v="20.032600402831999"/>
    <n v="92.931488037109403"/>
    <n v="197563"/>
    <x v="0"/>
    <m/>
  </r>
  <r>
    <x v="2"/>
    <x v="0"/>
    <x v="0"/>
    <s v="BMZ"/>
    <x v="0"/>
    <x v="0"/>
    <x v="0"/>
    <x v="39"/>
    <n v="113"/>
    <n v="506"/>
    <d v="2018-09-16T00:00:00"/>
    <d v="2019-12-31T00:00:00"/>
    <n v="183"/>
    <m/>
    <m/>
    <m/>
    <n v="1"/>
    <m/>
    <n v="506"/>
    <m/>
    <m/>
    <n v="22"/>
    <x v="0"/>
    <n v="2"/>
    <m/>
    <m/>
    <m/>
    <m/>
    <m/>
    <n v="149"/>
    <n v="168"/>
    <n v="99"/>
    <n v="108"/>
    <m/>
    <m/>
    <m/>
    <m/>
    <m/>
    <m/>
    <m/>
    <m/>
    <m/>
    <n v="0"/>
    <n v="0"/>
    <n v="1"/>
    <n v="506"/>
    <n v="1"/>
    <n v="506"/>
    <n v="2.024"/>
    <n v="0"/>
    <n v="0"/>
    <n v="0"/>
    <n v="2"/>
    <n v="0.45849802371541504"/>
    <n v="232"/>
    <n v="100"/>
    <n v="84"/>
    <n v="62"/>
    <n v="0.54150197628458496"/>
    <n v="506"/>
    <n v="0"/>
    <n v="506"/>
    <n v="1"/>
    <n v="0"/>
    <n v="1"/>
    <n v="0"/>
    <n v="0"/>
    <n v="0"/>
    <x v="1"/>
    <s v="Village"/>
    <x v="0"/>
    <n v="0"/>
    <n v="20.0275993347168"/>
    <n v="92.936653137207003"/>
    <n v="197564"/>
    <x v="0"/>
    <m/>
  </r>
  <r>
    <x v="2"/>
    <x v="0"/>
    <x v="0"/>
    <s v="BMZ"/>
    <x v="0"/>
    <x v="0"/>
    <x v="0"/>
    <x v="40"/>
    <n v="66"/>
    <n v="315"/>
    <d v="2018-09-16T00:00:00"/>
    <d v="2019-12-31T00:00:00"/>
    <n v="38"/>
    <m/>
    <m/>
    <m/>
    <n v="3"/>
    <m/>
    <n v="315"/>
    <m/>
    <m/>
    <n v="20"/>
    <x v="0"/>
    <m/>
    <m/>
    <m/>
    <m/>
    <m/>
    <m/>
    <n v="102"/>
    <n v="170"/>
    <n v="18"/>
    <n v="25"/>
    <m/>
    <m/>
    <m/>
    <m/>
    <m/>
    <m/>
    <m/>
    <m/>
    <m/>
    <n v="0"/>
    <n v="0"/>
    <n v="1"/>
    <n v="315"/>
    <n v="1"/>
    <n v="315"/>
    <n v="1.26"/>
    <n v="0"/>
    <n v="0"/>
    <n v="0"/>
    <n v="1"/>
    <n v="0.38095238095238093"/>
    <n v="120"/>
    <n v="0"/>
    <n v="53"/>
    <n v="33"/>
    <n v="0.61904761904761907"/>
    <n v="315"/>
    <n v="0"/>
    <n v="315"/>
    <n v="1"/>
    <n v="0"/>
    <n v="1"/>
    <n v="0"/>
    <n v="0"/>
    <n v="0"/>
    <x v="1"/>
    <s v="Village"/>
    <x v="0"/>
    <n v="0"/>
    <n v="19.9403591156006"/>
    <n v="93.009452819824205"/>
    <n v="197543"/>
    <x v="0"/>
    <m/>
  </r>
  <r>
    <x v="2"/>
    <x v="2"/>
    <x v="2"/>
    <m/>
    <x v="1"/>
    <x v="1"/>
    <x v="0"/>
    <x v="42"/>
    <n v="3534.4"/>
    <n v="17672"/>
    <m/>
    <m/>
    <m/>
    <m/>
    <m/>
    <m/>
    <m/>
    <m/>
    <m/>
    <m/>
    <m/>
    <m/>
    <x v="0"/>
    <m/>
    <m/>
    <m/>
    <m/>
    <m/>
    <m/>
    <m/>
    <m/>
    <m/>
    <m/>
    <m/>
    <m/>
    <m/>
    <m/>
    <n v="3534"/>
    <m/>
    <m/>
    <m/>
    <m/>
    <n v="0"/>
    <n v="0"/>
    <n v="0"/>
    <n v="0"/>
    <n v="0"/>
    <n v="0"/>
    <n v="0"/>
    <n v="1"/>
    <n v="17672"/>
    <n v="71"/>
    <n v="71"/>
    <n v="0"/>
    <n v="0"/>
    <n v="0"/>
    <n v="2945"/>
    <n v="2945"/>
    <n v="1"/>
    <n v="0"/>
    <n v="0"/>
    <n v="17670"/>
    <n v="0.99988682661837935"/>
    <n v="1.1317338162064594E-4"/>
    <n v="0"/>
    <n v="17670"/>
    <n v="0"/>
    <n v="17670"/>
    <x v="0"/>
    <s v="Village"/>
    <x v="0"/>
    <n v="0"/>
    <n v="20.825700759887699"/>
    <n v="92.542686462402301"/>
    <n v="198334"/>
    <x v="0"/>
    <m/>
  </r>
  <r>
    <x v="2"/>
    <x v="2"/>
    <x v="2"/>
    <m/>
    <x v="1"/>
    <x v="2"/>
    <x v="0"/>
    <x v="269"/>
    <n v="265.60000000000002"/>
    <n v="1328"/>
    <m/>
    <m/>
    <m/>
    <m/>
    <m/>
    <m/>
    <m/>
    <m/>
    <m/>
    <m/>
    <m/>
    <m/>
    <x v="3"/>
    <m/>
    <m/>
    <m/>
    <m/>
    <m/>
    <m/>
    <m/>
    <m/>
    <m/>
    <m/>
    <m/>
    <m/>
    <m/>
    <m/>
    <n v="266"/>
    <m/>
    <m/>
    <m/>
    <m/>
    <n v="0"/>
    <n v="0"/>
    <n v="0"/>
    <n v="0"/>
    <n v="0"/>
    <n v="0"/>
    <n v="0"/>
    <n v="1"/>
    <n v="1328"/>
    <n v="5"/>
    <n v="5"/>
    <n v="0"/>
    <n v="0"/>
    <n v="0"/>
    <n v="221"/>
    <n v="221"/>
    <n v="1"/>
    <n v="0"/>
    <n v="0"/>
    <n v="1328"/>
    <n v="1"/>
    <n v="0"/>
    <n v="0"/>
    <n v="1328"/>
    <n v="0"/>
    <n v="1328"/>
    <x v="0"/>
    <s v="Village"/>
    <x v="0"/>
    <n v="0"/>
    <n v="0"/>
    <n v="0"/>
    <n v="0"/>
    <x v="0"/>
    <m/>
  </r>
  <r>
    <x v="2"/>
    <x v="2"/>
    <x v="2"/>
    <m/>
    <x v="1"/>
    <x v="1"/>
    <x v="0"/>
    <x v="3"/>
    <n v="3193.6"/>
    <n v="15968"/>
    <m/>
    <m/>
    <m/>
    <m/>
    <m/>
    <m/>
    <m/>
    <m/>
    <m/>
    <m/>
    <m/>
    <m/>
    <x v="3"/>
    <m/>
    <m/>
    <m/>
    <m/>
    <m/>
    <m/>
    <m/>
    <m/>
    <m/>
    <m/>
    <m/>
    <m/>
    <m/>
    <m/>
    <n v="3194"/>
    <m/>
    <m/>
    <m/>
    <m/>
    <n v="0"/>
    <n v="0"/>
    <n v="0"/>
    <n v="0"/>
    <n v="0"/>
    <n v="0"/>
    <n v="0"/>
    <n v="1"/>
    <n v="15968"/>
    <n v="64"/>
    <n v="64"/>
    <n v="0"/>
    <n v="0"/>
    <n v="0"/>
    <n v="2661"/>
    <n v="2661"/>
    <n v="1"/>
    <n v="0"/>
    <n v="0"/>
    <n v="15968"/>
    <n v="1"/>
    <n v="0"/>
    <n v="0"/>
    <n v="15968"/>
    <n v="0"/>
    <n v="15968"/>
    <x v="0"/>
    <s v="Village"/>
    <x v="0"/>
    <s v="Muslim"/>
    <n v="20.819919586181602"/>
    <n v="92.589729309082003"/>
    <n v="198349"/>
    <x v="0"/>
    <m/>
  </r>
  <r>
    <x v="2"/>
    <x v="2"/>
    <x v="2"/>
    <m/>
    <x v="1"/>
    <x v="1"/>
    <x v="0"/>
    <x v="265"/>
    <n v="833"/>
    <n v="4165"/>
    <m/>
    <m/>
    <m/>
    <m/>
    <m/>
    <m/>
    <m/>
    <m/>
    <m/>
    <m/>
    <m/>
    <m/>
    <x v="3"/>
    <m/>
    <m/>
    <m/>
    <m/>
    <m/>
    <m/>
    <m/>
    <m/>
    <m/>
    <m/>
    <m/>
    <m/>
    <m/>
    <m/>
    <n v="833"/>
    <m/>
    <m/>
    <m/>
    <m/>
    <n v="0"/>
    <n v="0"/>
    <n v="0"/>
    <n v="0"/>
    <n v="0"/>
    <n v="0"/>
    <n v="0"/>
    <n v="1"/>
    <n v="4165"/>
    <n v="17"/>
    <n v="17"/>
    <n v="0"/>
    <n v="0"/>
    <n v="0"/>
    <n v="694"/>
    <n v="694"/>
    <n v="1"/>
    <n v="0"/>
    <n v="0"/>
    <n v="4165"/>
    <n v="1"/>
    <n v="0"/>
    <n v="0"/>
    <n v="4165"/>
    <n v="0"/>
    <n v="4165"/>
    <x v="0"/>
    <s v="Village"/>
    <x v="0"/>
    <n v="0"/>
    <n v="20.9363498687744"/>
    <n v="92.5257568359375"/>
    <n v="198223"/>
    <x v="0"/>
    <m/>
  </r>
  <r>
    <x v="2"/>
    <x v="2"/>
    <x v="2"/>
    <m/>
    <x v="1"/>
    <x v="1"/>
    <x v="0"/>
    <x v="41"/>
    <n v="3435.2"/>
    <n v="17176"/>
    <m/>
    <m/>
    <m/>
    <m/>
    <m/>
    <m/>
    <m/>
    <m/>
    <m/>
    <m/>
    <m/>
    <m/>
    <x v="0"/>
    <m/>
    <m/>
    <m/>
    <m/>
    <m/>
    <m/>
    <m/>
    <m/>
    <m/>
    <m/>
    <m/>
    <m/>
    <m/>
    <m/>
    <n v="3435"/>
    <m/>
    <m/>
    <m/>
    <m/>
    <n v="0"/>
    <n v="0"/>
    <n v="0"/>
    <n v="0"/>
    <n v="0"/>
    <n v="0"/>
    <n v="0"/>
    <n v="1"/>
    <n v="17176"/>
    <n v="69"/>
    <n v="69"/>
    <n v="0"/>
    <n v="0"/>
    <n v="0"/>
    <n v="2863"/>
    <n v="2863"/>
    <n v="1"/>
    <n v="0"/>
    <n v="0"/>
    <n v="17175"/>
    <n v="0.99994177922682814"/>
    <n v="5.8220773171857587E-5"/>
    <n v="0"/>
    <n v="17175"/>
    <n v="0"/>
    <n v="17175"/>
    <x v="0"/>
    <s v="Village"/>
    <x v="0"/>
    <n v="0"/>
    <n v="0"/>
    <n v="0"/>
    <n v="0"/>
    <x v="0"/>
    <m/>
  </r>
  <r>
    <x v="2"/>
    <x v="2"/>
    <x v="2"/>
    <m/>
    <x v="1"/>
    <x v="1"/>
    <x v="0"/>
    <x v="44"/>
    <n v="1847.2"/>
    <n v="9236"/>
    <m/>
    <m/>
    <m/>
    <m/>
    <m/>
    <m/>
    <m/>
    <m/>
    <m/>
    <m/>
    <m/>
    <m/>
    <x v="0"/>
    <m/>
    <m/>
    <m/>
    <m/>
    <m/>
    <m/>
    <m/>
    <m/>
    <m/>
    <m/>
    <m/>
    <m/>
    <m/>
    <m/>
    <n v="1847"/>
    <m/>
    <m/>
    <m/>
    <m/>
    <n v="0"/>
    <n v="0"/>
    <n v="0"/>
    <n v="0"/>
    <n v="0"/>
    <n v="0"/>
    <n v="0"/>
    <n v="1"/>
    <n v="9236"/>
    <n v="37"/>
    <n v="37"/>
    <n v="0"/>
    <n v="0"/>
    <n v="0"/>
    <n v="1539"/>
    <n v="1539"/>
    <n v="1"/>
    <n v="0"/>
    <n v="0"/>
    <n v="9235"/>
    <n v="0.99989172802078818"/>
    <n v="1.0827197921181586E-4"/>
    <n v="0"/>
    <n v="9235"/>
    <n v="0"/>
    <n v="9235"/>
    <x v="0"/>
    <s v="Village"/>
    <x v="0"/>
    <n v="0"/>
    <n v="20.793779373168899"/>
    <n v="92.597961425781307"/>
    <n v="198370"/>
    <x v="0"/>
    <m/>
  </r>
  <r>
    <x v="2"/>
    <x v="2"/>
    <x v="2"/>
    <m/>
    <x v="1"/>
    <x v="2"/>
    <x v="0"/>
    <x v="47"/>
    <n v="576.4"/>
    <n v="2882"/>
    <m/>
    <m/>
    <m/>
    <m/>
    <m/>
    <m/>
    <m/>
    <m/>
    <m/>
    <m/>
    <m/>
    <m/>
    <x v="3"/>
    <m/>
    <m/>
    <m/>
    <m/>
    <m/>
    <m/>
    <m/>
    <m/>
    <m/>
    <m/>
    <m/>
    <m/>
    <m/>
    <m/>
    <n v="576"/>
    <m/>
    <m/>
    <m/>
    <m/>
    <n v="0"/>
    <n v="0"/>
    <n v="0"/>
    <n v="0"/>
    <n v="0"/>
    <n v="0"/>
    <n v="0"/>
    <n v="1"/>
    <n v="2882"/>
    <n v="12"/>
    <n v="12"/>
    <n v="0"/>
    <n v="0"/>
    <n v="0"/>
    <n v="480"/>
    <n v="480"/>
    <n v="1"/>
    <n v="0"/>
    <n v="0"/>
    <n v="2880"/>
    <n v="0.99930603747397639"/>
    <n v="6.9396252602360597E-4"/>
    <n v="0"/>
    <n v="2880"/>
    <n v="0"/>
    <n v="2880"/>
    <x v="0"/>
    <s v="Village"/>
    <x v="0"/>
    <n v="0"/>
    <n v="21.363349914550799"/>
    <n v="92.280487060546903"/>
    <n v="197800"/>
    <x v="0"/>
    <m/>
  </r>
  <r>
    <x v="2"/>
    <x v="2"/>
    <x v="2"/>
    <m/>
    <x v="1"/>
    <x v="2"/>
    <x v="0"/>
    <x v="267"/>
    <n v="279"/>
    <n v="1395"/>
    <m/>
    <m/>
    <m/>
    <m/>
    <m/>
    <m/>
    <m/>
    <m/>
    <m/>
    <m/>
    <m/>
    <m/>
    <x v="3"/>
    <m/>
    <m/>
    <m/>
    <m/>
    <m/>
    <m/>
    <m/>
    <m/>
    <m/>
    <m/>
    <m/>
    <m/>
    <m/>
    <m/>
    <n v="279"/>
    <m/>
    <m/>
    <m/>
    <m/>
    <n v="0"/>
    <n v="0"/>
    <n v="0"/>
    <n v="0"/>
    <n v="0"/>
    <n v="0"/>
    <n v="0"/>
    <n v="1"/>
    <n v="1395"/>
    <n v="6"/>
    <n v="6"/>
    <n v="0"/>
    <n v="0"/>
    <n v="0"/>
    <n v="233"/>
    <n v="233"/>
    <n v="1"/>
    <n v="0"/>
    <n v="0"/>
    <n v="1395"/>
    <n v="1"/>
    <n v="0"/>
    <n v="0"/>
    <n v="1395"/>
    <n v="0"/>
    <n v="1395"/>
    <x v="0"/>
    <s v="Village"/>
    <x v="0"/>
    <n v="0"/>
    <n v="21.270368576049801"/>
    <n v="92.2763671875"/>
    <n v="197817"/>
    <x v="0"/>
    <m/>
  </r>
  <r>
    <x v="2"/>
    <x v="3"/>
    <x v="3"/>
    <s v="UNICEF"/>
    <x v="0"/>
    <x v="3"/>
    <x v="0"/>
    <x v="50"/>
    <n v="65"/>
    <n v="323"/>
    <d v="2019-03-16T00:00:00"/>
    <d v="2020-03-16T00:00:00"/>
    <n v="48"/>
    <m/>
    <n v="0"/>
    <n v="4"/>
    <n v="1"/>
    <m/>
    <n v="0"/>
    <n v="0"/>
    <m/>
    <n v="65"/>
    <x v="2"/>
    <n v="0"/>
    <n v="0"/>
    <n v="0"/>
    <n v="0"/>
    <n v="0"/>
    <m/>
    <m/>
    <m/>
    <m/>
    <m/>
    <m/>
    <m/>
    <n v="65"/>
    <n v="0"/>
    <m/>
    <m/>
    <m/>
    <m/>
    <m/>
    <n v="1"/>
    <n v="323"/>
    <n v="1"/>
    <n v="323"/>
    <n v="1"/>
    <n v="323"/>
    <n v="1.292"/>
    <n v="0"/>
    <n v="0"/>
    <n v="0"/>
    <n v="1"/>
    <n v="1"/>
    <n v="323"/>
    <n v="0"/>
    <n v="54"/>
    <n v="0"/>
    <n v="0"/>
    <n v="0"/>
    <n v="323"/>
    <n v="0"/>
    <n v="0"/>
    <n v="1"/>
    <n v="0"/>
    <n v="0"/>
    <n v="0"/>
    <n v="0"/>
    <x v="1"/>
    <s v="Village"/>
    <x v="0"/>
    <s v="Rakhine"/>
    <n v="19.417640689999999"/>
    <n v="93.565246579999993"/>
    <n v="198464"/>
    <x v="0"/>
    <m/>
  </r>
  <r>
    <x v="2"/>
    <x v="3"/>
    <x v="3"/>
    <s v="UNICEF"/>
    <x v="0"/>
    <x v="3"/>
    <x v="0"/>
    <x v="51"/>
    <n v="275"/>
    <n v="1018"/>
    <d v="2019-03-16T00:00:00"/>
    <d v="2020-03-16T00:00:00"/>
    <m/>
    <m/>
    <m/>
    <m/>
    <m/>
    <m/>
    <m/>
    <m/>
    <m/>
    <m/>
    <x v="1"/>
    <m/>
    <m/>
    <m/>
    <m/>
    <m/>
    <m/>
    <m/>
    <m/>
    <m/>
    <m/>
    <m/>
    <m/>
    <n v="0"/>
    <n v="0"/>
    <m/>
    <m/>
    <m/>
    <m/>
    <m/>
    <n v="0"/>
    <n v="0"/>
    <n v="0"/>
    <n v="0"/>
    <n v="0"/>
    <n v="0"/>
    <n v="0"/>
    <n v="1"/>
    <n v="1018"/>
    <n v="4"/>
    <n v="4"/>
    <n v="0"/>
    <n v="0"/>
    <n v="0"/>
    <n v="170"/>
    <n v="170"/>
    <n v="1"/>
    <n v="0"/>
    <n v="0"/>
    <n v="0"/>
    <n v="0"/>
    <n v="1"/>
    <n v="0"/>
    <n v="0"/>
    <n v="0"/>
    <n v="0"/>
    <x v="0"/>
    <s v="Village"/>
    <x v="0"/>
    <s v="Rakhine"/>
    <n v="0"/>
    <n v="0"/>
    <n v="198475"/>
    <x v="0"/>
    <m/>
  </r>
  <r>
    <x v="2"/>
    <x v="3"/>
    <x v="3"/>
    <s v="UNICEF"/>
    <x v="0"/>
    <x v="3"/>
    <x v="0"/>
    <x v="52"/>
    <n v="76"/>
    <n v="276"/>
    <d v="2019-03-16T00:00:00"/>
    <d v="2020-03-16T00:00:00"/>
    <m/>
    <m/>
    <m/>
    <m/>
    <m/>
    <m/>
    <m/>
    <m/>
    <m/>
    <m/>
    <x v="1"/>
    <m/>
    <m/>
    <m/>
    <m/>
    <m/>
    <m/>
    <m/>
    <m/>
    <m/>
    <m/>
    <m/>
    <m/>
    <n v="0"/>
    <n v="0"/>
    <m/>
    <m/>
    <m/>
    <m/>
    <m/>
    <n v="0"/>
    <n v="0"/>
    <n v="0"/>
    <n v="0"/>
    <n v="0"/>
    <n v="0"/>
    <n v="0"/>
    <n v="1"/>
    <n v="276"/>
    <n v="1"/>
    <n v="1"/>
    <n v="0"/>
    <n v="0"/>
    <n v="0"/>
    <n v="46"/>
    <n v="46"/>
    <n v="1"/>
    <n v="0"/>
    <n v="0"/>
    <n v="0"/>
    <n v="0"/>
    <n v="1"/>
    <n v="0"/>
    <n v="0"/>
    <n v="0"/>
    <n v="0"/>
    <x v="0"/>
    <s v="Village"/>
    <x v="0"/>
    <s v="Rakhine"/>
    <n v="0"/>
    <n v="0"/>
    <n v="198476"/>
    <x v="0"/>
    <m/>
  </r>
  <r>
    <x v="2"/>
    <x v="3"/>
    <x v="3"/>
    <s v="UNICEF"/>
    <x v="0"/>
    <x v="3"/>
    <x v="0"/>
    <x v="53"/>
    <n v="251"/>
    <n v="970"/>
    <d v="2019-03-16T00:00:00"/>
    <d v="2020-03-16T00:00:00"/>
    <m/>
    <m/>
    <m/>
    <m/>
    <m/>
    <m/>
    <m/>
    <m/>
    <m/>
    <m/>
    <x v="1"/>
    <n v="5"/>
    <m/>
    <m/>
    <m/>
    <m/>
    <m/>
    <m/>
    <m/>
    <m/>
    <m/>
    <m/>
    <m/>
    <n v="0"/>
    <n v="0"/>
    <m/>
    <m/>
    <m/>
    <m/>
    <m/>
    <n v="0"/>
    <n v="0"/>
    <n v="0"/>
    <n v="0"/>
    <n v="0"/>
    <n v="0"/>
    <n v="0"/>
    <n v="1"/>
    <n v="970"/>
    <n v="4"/>
    <n v="4"/>
    <n v="0.25773195876288657"/>
    <n v="249.99999999999997"/>
    <n v="250"/>
    <n v="162"/>
    <n v="162"/>
    <n v="0.74226804123711343"/>
    <n v="0"/>
    <n v="0"/>
    <n v="0"/>
    <n v="0"/>
    <n v="1"/>
    <n v="0"/>
    <n v="0"/>
    <n v="0"/>
    <n v="0"/>
    <x v="0"/>
    <s v="Village"/>
    <x v="0"/>
    <s v="Rakhine"/>
    <n v="0"/>
    <n v="0"/>
    <n v="198508"/>
    <x v="0"/>
    <m/>
  </r>
  <r>
    <x v="2"/>
    <x v="3"/>
    <x v="3"/>
    <s v="UNICEF"/>
    <x v="0"/>
    <x v="3"/>
    <x v="0"/>
    <x v="54"/>
    <n v="152"/>
    <n v="864"/>
    <d v="2019-03-16T00:00:00"/>
    <d v="2020-03-16T00:00:00"/>
    <m/>
    <m/>
    <m/>
    <m/>
    <m/>
    <m/>
    <m/>
    <m/>
    <m/>
    <m/>
    <x v="1"/>
    <m/>
    <m/>
    <m/>
    <m/>
    <m/>
    <m/>
    <m/>
    <m/>
    <m/>
    <m/>
    <m/>
    <m/>
    <n v="0"/>
    <n v="0"/>
    <m/>
    <m/>
    <m/>
    <m/>
    <m/>
    <n v="0"/>
    <n v="0"/>
    <n v="0"/>
    <n v="0"/>
    <n v="0"/>
    <n v="0"/>
    <n v="0"/>
    <n v="1"/>
    <n v="864"/>
    <n v="3"/>
    <n v="3"/>
    <n v="0"/>
    <n v="0"/>
    <n v="0"/>
    <n v="144"/>
    <n v="144"/>
    <n v="1"/>
    <n v="0"/>
    <n v="0"/>
    <n v="0"/>
    <n v="0"/>
    <n v="1"/>
    <n v="0"/>
    <n v="0"/>
    <n v="0"/>
    <n v="0"/>
    <x v="0"/>
    <s v="Village"/>
    <x v="0"/>
    <s v="Rakhine"/>
    <n v="0"/>
    <n v="0"/>
    <n v="198667"/>
    <x v="0"/>
    <m/>
  </r>
  <r>
    <x v="2"/>
    <x v="4"/>
    <x v="4"/>
    <s v="BMZ"/>
    <x v="0"/>
    <x v="0"/>
    <x v="0"/>
    <x v="55"/>
    <n v="74"/>
    <n v="427"/>
    <m/>
    <d v="2021-08-31T00:00:00"/>
    <n v="81"/>
    <m/>
    <m/>
    <m/>
    <n v="1"/>
    <m/>
    <m/>
    <m/>
    <m/>
    <m/>
    <x v="2"/>
    <n v="1"/>
    <m/>
    <m/>
    <m/>
    <m/>
    <m/>
    <m/>
    <m/>
    <m/>
    <m/>
    <m/>
    <m/>
    <m/>
    <m/>
    <m/>
    <m/>
    <m/>
    <m/>
    <m/>
    <n v="0"/>
    <n v="0"/>
    <n v="1"/>
    <n v="427"/>
    <n v="1"/>
    <n v="427"/>
    <n v="1.708"/>
    <n v="0"/>
    <n v="0"/>
    <n v="0.29200000000000004"/>
    <n v="2"/>
    <n v="0.117096018735363"/>
    <n v="50"/>
    <n v="50"/>
    <n v="71"/>
    <n v="71"/>
    <n v="0.88290398126463698"/>
    <n v="0"/>
    <n v="0"/>
    <n v="0"/>
    <n v="0"/>
    <n v="1"/>
    <n v="0"/>
    <n v="0"/>
    <n v="0"/>
    <n v="0"/>
    <x v="1"/>
    <s v="Village"/>
    <x v="0"/>
    <s v="Rakhine"/>
    <n v="0"/>
    <n v="0"/>
    <n v="197461"/>
    <x v="0"/>
    <m/>
  </r>
  <r>
    <x v="2"/>
    <x v="4"/>
    <x v="4"/>
    <s v="BMZ"/>
    <x v="0"/>
    <x v="0"/>
    <x v="0"/>
    <x v="56"/>
    <n v="211"/>
    <n v="1006"/>
    <m/>
    <d v="2021-08-31T00:00:00"/>
    <n v="143"/>
    <m/>
    <m/>
    <m/>
    <n v="1"/>
    <m/>
    <m/>
    <m/>
    <m/>
    <m/>
    <x v="2"/>
    <n v="2"/>
    <m/>
    <m/>
    <m/>
    <m/>
    <m/>
    <m/>
    <m/>
    <m/>
    <m/>
    <m/>
    <m/>
    <m/>
    <m/>
    <m/>
    <m/>
    <m/>
    <m/>
    <m/>
    <n v="0"/>
    <n v="0"/>
    <n v="1"/>
    <n v="1006"/>
    <n v="1"/>
    <n v="1006"/>
    <n v="4.024"/>
    <n v="0"/>
    <n v="0"/>
    <n v="0"/>
    <n v="4"/>
    <n v="9.9403578528827044E-2"/>
    <n v="100"/>
    <n v="100"/>
    <n v="168"/>
    <n v="168"/>
    <n v="0.90059642147117291"/>
    <n v="0"/>
    <n v="0"/>
    <n v="0"/>
    <n v="0"/>
    <n v="1"/>
    <n v="0"/>
    <n v="0"/>
    <n v="0"/>
    <n v="0"/>
    <x v="1"/>
    <s v="Village"/>
    <x v="0"/>
    <s v="Rakhine"/>
    <n v="0"/>
    <n v="0"/>
    <n v="197441"/>
    <x v="0"/>
    <m/>
  </r>
  <r>
    <x v="2"/>
    <x v="4"/>
    <x v="4"/>
    <s v="BMZ"/>
    <x v="0"/>
    <x v="0"/>
    <x v="0"/>
    <x v="57"/>
    <n v="169"/>
    <n v="776"/>
    <m/>
    <d v="2021-08-31T00:00:00"/>
    <n v="114"/>
    <m/>
    <m/>
    <m/>
    <n v="1"/>
    <m/>
    <m/>
    <m/>
    <m/>
    <m/>
    <x v="2"/>
    <n v="2"/>
    <m/>
    <m/>
    <m/>
    <m/>
    <m/>
    <m/>
    <m/>
    <m/>
    <m/>
    <m/>
    <m/>
    <m/>
    <m/>
    <m/>
    <m/>
    <m/>
    <m/>
    <m/>
    <n v="0"/>
    <n v="0"/>
    <n v="1"/>
    <n v="776"/>
    <n v="1"/>
    <n v="776"/>
    <n v="3.1040000000000001"/>
    <n v="0"/>
    <n v="0"/>
    <n v="0"/>
    <n v="3"/>
    <n v="0.12886597938144329"/>
    <n v="99.999999999999986"/>
    <n v="100"/>
    <n v="129"/>
    <n v="129"/>
    <n v="0.87113402061855671"/>
    <n v="0"/>
    <n v="0"/>
    <n v="0"/>
    <n v="0"/>
    <n v="1"/>
    <n v="0"/>
    <n v="0"/>
    <n v="0"/>
    <n v="0"/>
    <x v="1"/>
    <s v="Village"/>
    <x v="0"/>
    <s v="Rakhine"/>
    <n v="0"/>
    <n v="0"/>
    <n v="197450"/>
    <x v="0"/>
    <m/>
  </r>
  <r>
    <x v="2"/>
    <x v="4"/>
    <x v="4"/>
    <s v="BMZ"/>
    <x v="0"/>
    <x v="0"/>
    <x v="0"/>
    <x v="58"/>
    <n v="50"/>
    <n v="265"/>
    <m/>
    <d v="2021-08-31T00:00:00"/>
    <n v="0"/>
    <m/>
    <m/>
    <m/>
    <n v="1"/>
    <m/>
    <m/>
    <m/>
    <m/>
    <m/>
    <x v="0"/>
    <m/>
    <m/>
    <m/>
    <m/>
    <m/>
    <m/>
    <m/>
    <m/>
    <m/>
    <m/>
    <m/>
    <m/>
    <m/>
    <m/>
    <m/>
    <m/>
    <m/>
    <m/>
    <m/>
    <n v="0"/>
    <n v="0"/>
    <n v="1"/>
    <n v="265"/>
    <n v="1"/>
    <n v="265"/>
    <n v="1.06"/>
    <n v="0"/>
    <n v="0"/>
    <n v="0"/>
    <n v="1"/>
    <n v="0"/>
    <n v="0"/>
    <n v="0"/>
    <n v="44"/>
    <n v="44"/>
    <n v="1"/>
    <n v="0"/>
    <n v="0"/>
    <n v="0"/>
    <n v="0"/>
    <n v="1"/>
    <n v="0"/>
    <n v="0"/>
    <n v="0"/>
    <n v="0"/>
    <x v="0"/>
    <s v="Village"/>
    <x v="0"/>
    <s v="Rakhine"/>
    <n v="0"/>
    <n v="0"/>
    <n v="197463"/>
    <x v="0"/>
    <m/>
  </r>
  <r>
    <x v="2"/>
    <x v="4"/>
    <x v="4"/>
    <s v="BMZ"/>
    <x v="0"/>
    <x v="0"/>
    <x v="0"/>
    <x v="59"/>
    <n v="168"/>
    <n v="1614"/>
    <m/>
    <d v="2021-08-31T00:00:00"/>
    <n v="102"/>
    <m/>
    <m/>
    <m/>
    <n v="0"/>
    <m/>
    <m/>
    <m/>
    <m/>
    <m/>
    <x v="2"/>
    <n v="1"/>
    <m/>
    <m/>
    <m/>
    <m/>
    <m/>
    <m/>
    <m/>
    <m/>
    <m/>
    <m/>
    <m/>
    <m/>
    <m/>
    <m/>
    <m/>
    <m/>
    <m/>
    <m/>
    <n v="0"/>
    <n v="0"/>
    <n v="0"/>
    <n v="0"/>
    <n v="0"/>
    <n v="0"/>
    <n v="0"/>
    <n v="1"/>
    <n v="1614"/>
    <n v="6"/>
    <n v="6"/>
    <n v="3.0978934324659233E-2"/>
    <n v="50"/>
    <n v="50"/>
    <n v="269"/>
    <n v="269"/>
    <n v="0.96902106567534074"/>
    <n v="0"/>
    <n v="0"/>
    <n v="0"/>
    <n v="0"/>
    <n v="1"/>
    <n v="0"/>
    <n v="0"/>
    <n v="0"/>
    <n v="0"/>
    <x v="1"/>
    <s v="Village"/>
    <x v="0"/>
    <s v="Rakhine"/>
    <n v="0"/>
    <n v="0"/>
    <n v="197404"/>
    <x v="0"/>
    <m/>
  </r>
  <r>
    <x v="2"/>
    <x v="4"/>
    <x v="4"/>
    <s v="BMZ"/>
    <x v="0"/>
    <x v="0"/>
    <x v="0"/>
    <x v="60"/>
    <n v="370"/>
    <n v="1711"/>
    <m/>
    <d v="2021-08-31T00:00:00"/>
    <n v="400"/>
    <m/>
    <m/>
    <m/>
    <n v="0"/>
    <m/>
    <m/>
    <m/>
    <m/>
    <m/>
    <x v="2"/>
    <n v="2"/>
    <m/>
    <m/>
    <m/>
    <m/>
    <m/>
    <m/>
    <m/>
    <m/>
    <m/>
    <m/>
    <m/>
    <m/>
    <m/>
    <m/>
    <m/>
    <m/>
    <m/>
    <m/>
    <n v="0"/>
    <n v="0"/>
    <n v="0"/>
    <n v="0"/>
    <n v="0"/>
    <n v="0"/>
    <n v="0"/>
    <n v="1"/>
    <n v="1711"/>
    <n v="7"/>
    <n v="7"/>
    <n v="5.8445353594389245E-2"/>
    <n v="100"/>
    <n v="100"/>
    <n v="285"/>
    <n v="285"/>
    <n v="0.94155464640561071"/>
    <n v="0"/>
    <n v="0"/>
    <n v="0"/>
    <n v="0"/>
    <n v="1"/>
    <n v="0"/>
    <n v="0"/>
    <n v="0"/>
    <n v="0"/>
    <x v="1"/>
    <s v="Village"/>
    <x v="0"/>
    <s v="Rakhine"/>
    <n v="0"/>
    <n v="0"/>
    <n v="197464"/>
    <x v="0"/>
    <m/>
  </r>
  <r>
    <x v="2"/>
    <x v="4"/>
    <x v="4"/>
    <s v="BMZ"/>
    <x v="0"/>
    <x v="0"/>
    <x v="0"/>
    <x v="61"/>
    <n v="436"/>
    <n v="2287"/>
    <m/>
    <d v="2021-08-31T00:00:00"/>
    <n v="495"/>
    <m/>
    <m/>
    <m/>
    <n v="1"/>
    <m/>
    <m/>
    <m/>
    <m/>
    <m/>
    <x v="2"/>
    <n v="4"/>
    <m/>
    <m/>
    <m/>
    <m/>
    <m/>
    <m/>
    <m/>
    <m/>
    <m/>
    <m/>
    <m/>
    <m/>
    <m/>
    <m/>
    <m/>
    <m/>
    <m/>
    <m/>
    <n v="0"/>
    <n v="0"/>
    <n v="1"/>
    <n v="2287"/>
    <n v="1"/>
    <n v="2287"/>
    <n v="9.1479999999999997"/>
    <n v="0"/>
    <n v="0"/>
    <n v="0"/>
    <n v="9"/>
    <n v="8.7450808919982512E-2"/>
    <n v="200"/>
    <n v="200"/>
    <n v="381"/>
    <n v="381"/>
    <n v="0.91254919108001753"/>
    <n v="0"/>
    <n v="0"/>
    <n v="0"/>
    <n v="0"/>
    <n v="1"/>
    <n v="0"/>
    <n v="0"/>
    <n v="0"/>
    <n v="0"/>
    <x v="1"/>
    <s v="Village"/>
    <x v="0"/>
    <s v="Rakhine"/>
    <n v="0"/>
    <n v="0"/>
    <n v="197460"/>
    <x v="0"/>
    <m/>
  </r>
  <r>
    <x v="2"/>
    <x v="4"/>
    <x v="4"/>
    <s v="BMZ"/>
    <x v="0"/>
    <x v="0"/>
    <x v="0"/>
    <x v="62"/>
    <n v="215"/>
    <n v="959"/>
    <m/>
    <d v="2021-08-31T00:00:00"/>
    <n v="123"/>
    <m/>
    <m/>
    <m/>
    <n v="1"/>
    <m/>
    <m/>
    <m/>
    <m/>
    <m/>
    <x v="2"/>
    <n v="1"/>
    <m/>
    <m/>
    <m/>
    <m/>
    <m/>
    <m/>
    <m/>
    <m/>
    <m/>
    <m/>
    <m/>
    <m/>
    <m/>
    <m/>
    <m/>
    <m/>
    <m/>
    <m/>
    <n v="0"/>
    <n v="0"/>
    <n v="1"/>
    <n v="959"/>
    <n v="1"/>
    <n v="959"/>
    <n v="3.8359999999999999"/>
    <n v="0"/>
    <n v="0"/>
    <n v="0.16400000000000015"/>
    <n v="4"/>
    <n v="5.213764337851929E-2"/>
    <n v="50"/>
    <n v="50"/>
    <n v="160"/>
    <n v="160"/>
    <n v="0.94786235662148066"/>
    <n v="0"/>
    <n v="0"/>
    <n v="0"/>
    <n v="0"/>
    <n v="1"/>
    <n v="0"/>
    <n v="0"/>
    <n v="0"/>
    <n v="0"/>
    <x v="1"/>
    <s v="Village"/>
    <x v="0"/>
    <s v="Rakhine"/>
    <n v="0"/>
    <n v="0"/>
    <n v="197449"/>
    <x v="0"/>
    <m/>
  </r>
  <r>
    <x v="2"/>
    <x v="4"/>
    <x v="4"/>
    <s v="BMZ"/>
    <x v="0"/>
    <x v="0"/>
    <x v="0"/>
    <x v="63"/>
    <n v="19"/>
    <n v="92"/>
    <m/>
    <d v="2021-08-31T00:00:00"/>
    <n v="0"/>
    <m/>
    <m/>
    <m/>
    <n v="0"/>
    <m/>
    <m/>
    <m/>
    <m/>
    <m/>
    <x v="0"/>
    <m/>
    <m/>
    <m/>
    <m/>
    <m/>
    <m/>
    <m/>
    <m/>
    <m/>
    <m/>
    <m/>
    <m/>
    <m/>
    <m/>
    <m/>
    <m/>
    <m/>
    <m/>
    <m/>
    <n v="0"/>
    <n v="0"/>
    <n v="0"/>
    <n v="0"/>
    <n v="0"/>
    <n v="0"/>
    <n v="0"/>
    <n v="1"/>
    <n v="92"/>
    <n v="1"/>
    <n v="1"/>
    <n v="0"/>
    <n v="0"/>
    <n v="0"/>
    <n v="15"/>
    <n v="15"/>
    <n v="1"/>
    <n v="0"/>
    <n v="0"/>
    <n v="0"/>
    <n v="0"/>
    <n v="1"/>
    <n v="0"/>
    <n v="0"/>
    <n v="0"/>
    <n v="0"/>
    <x v="0"/>
    <s v="Village"/>
    <x v="0"/>
    <s v="Rakhine"/>
    <n v="0"/>
    <n v="0"/>
    <n v="197462"/>
    <x v="0"/>
    <m/>
  </r>
  <r>
    <x v="2"/>
    <x v="4"/>
    <x v="4"/>
    <s v="BMZ"/>
    <x v="0"/>
    <x v="0"/>
    <x v="0"/>
    <x v="64"/>
    <n v="147"/>
    <n v="601"/>
    <m/>
    <d v="2021-08-31T00:00:00"/>
    <n v="112"/>
    <m/>
    <m/>
    <m/>
    <n v="1"/>
    <m/>
    <m/>
    <m/>
    <m/>
    <n v="147"/>
    <x v="2"/>
    <n v="1"/>
    <m/>
    <m/>
    <m/>
    <m/>
    <m/>
    <m/>
    <m/>
    <m/>
    <m/>
    <m/>
    <m/>
    <m/>
    <m/>
    <m/>
    <m/>
    <m/>
    <m/>
    <m/>
    <n v="0"/>
    <n v="0"/>
    <n v="1"/>
    <n v="601"/>
    <n v="1"/>
    <n v="601"/>
    <n v="2.4039999999999999"/>
    <n v="0"/>
    <n v="0"/>
    <n v="0"/>
    <n v="2"/>
    <n v="1"/>
    <n v="601"/>
    <n v="50"/>
    <n v="100"/>
    <n v="0"/>
    <n v="0"/>
    <n v="0"/>
    <n v="0"/>
    <n v="0"/>
    <n v="0"/>
    <n v="1"/>
    <n v="0"/>
    <n v="0"/>
    <n v="0"/>
    <n v="0"/>
    <x v="1"/>
    <s v="Village"/>
    <x v="0"/>
    <s v="KhaMi"/>
    <n v="0"/>
    <n v="0"/>
    <n v="197442"/>
    <x v="0"/>
    <m/>
  </r>
  <r>
    <x v="2"/>
    <x v="4"/>
    <x v="4"/>
    <s v="BMZ"/>
    <x v="0"/>
    <x v="0"/>
    <x v="0"/>
    <x v="65"/>
    <n v="284"/>
    <n v="1292"/>
    <m/>
    <d v="2021-08-31T00:00:00"/>
    <n v="425"/>
    <m/>
    <m/>
    <m/>
    <n v="2"/>
    <m/>
    <m/>
    <m/>
    <m/>
    <m/>
    <x v="2"/>
    <n v="10"/>
    <m/>
    <m/>
    <m/>
    <m/>
    <m/>
    <m/>
    <m/>
    <m/>
    <m/>
    <m/>
    <m/>
    <m/>
    <m/>
    <m/>
    <m/>
    <m/>
    <m/>
    <m/>
    <n v="0"/>
    <n v="0"/>
    <n v="1"/>
    <n v="1292"/>
    <n v="1"/>
    <n v="1292"/>
    <n v="5.1680000000000001"/>
    <n v="0"/>
    <n v="0"/>
    <n v="0"/>
    <n v="5"/>
    <n v="0.38699690402476783"/>
    <n v="500.00000000000006"/>
    <n v="500"/>
    <n v="215"/>
    <n v="215"/>
    <n v="0.61300309597523217"/>
    <n v="0"/>
    <n v="0"/>
    <n v="0"/>
    <n v="0"/>
    <n v="1"/>
    <n v="0"/>
    <n v="0"/>
    <n v="0"/>
    <n v="0"/>
    <x v="1"/>
    <s v="Village"/>
    <x v="0"/>
    <s v="Rakhine"/>
    <n v="0"/>
    <n v="0"/>
    <n v="197405"/>
    <x v="0"/>
    <m/>
  </r>
  <r>
    <x v="2"/>
    <x v="4"/>
    <x v="4"/>
    <s v="BMZ"/>
    <x v="0"/>
    <x v="0"/>
    <x v="0"/>
    <x v="66"/>
    <n v="173"/>
    <n v="354"/>
    <m/>
    <d v="2021-08-31T00:00:00"/>
    <n v="132"/>
    <m/>
    <m/>
    <m/>
    <n v="1"/>
    <m/>
    <m/>
    <m/>
    <m/>
    <m/>
    <x v="2"/>
    <n v="0"/>
    <m/>
    <m/>
    <m/>
    <m/>
    <m/>
    <m/>
    <m/>
    <m/>
    <m/>
    <m/>
    <m/>
    <m/>
    <m/>
    <m/>
    <m/>
    <m/>
    <m/>
    <m/>
    <n v="0"/>
    <n v="0"/>
    <n v="1"/>
    <n v="354"/>
    <n v="1"/>
    <n v="354"/>
    <n v="1.4159999999999999"/>
    <n v="0"/>
    <n v="0"/>
    <n v="0"/>
    <n v="1"/>
    <n v="0"/>
    <n v="0"/>
    <n v="0"/>
    <n v="59"/>
    <n v="59"/>
    <n v="1"/>
    <n v="0"/>
    <n v="0"/>
    <n v="0"/>
    <n v="0"/>
    <n v="1"/>
    <n v="0"/>
    <n v="0"/>
    <n v="0"/>
    <n v="0"/>
    <x v="1"/>
    <s v="Village"/>
    <x v="0"/>
    <s v="Rakhine"/>
    <n v="0"/>
    <n v="0"/>
    <n v="197403"/>
    <x v="0"/>
    <m/>
  </r>
  <r>
    <x v="2"/>
    <x v="4"/>
    <x v="4"/>
    <s v="BMZ"/>
    <x v="0"/>
    <x v="0"/>
    <x v="0"/>
    <x v="67"/>
    <n v="66"/>
    <n v="1018"/>
    <m/>
    <d v="2021-08-31T00:00:00"/>
    <n v="34"/>
    <m/>
    <m/>
    <m/>
    <n v="2"/>
    <m/>
    <m/>
    <m/>
    <m/>
    <m/>
    <x v="2"/>
    <n v="3"/>
    <m/>
    <m/>
    <m/>
    <m/>
    <m/>
    <m/>
    <m/>
    <m/>
    <m/>
    <m/>
    <m/>
    <m/>
    <m/>
    <m/>
    <m/>
    <m/>
    <m/>
    <m/>
    <n v="0"/>
    <n v="0"/>
    <n v="1"/>
    <n v="1018"/>
    <n v="1"/>
    <n v="1018"/>
    <n v="4.0720000000000001"/>
    <n v="0"/>
    <n v="0"/>
    <n v="0"/>
    <n v="4"/>
    <n v="0.14734774066797643"/>
    <n v="150"/>
    <n v="150"/>
    <n v="170"/>
    <n v="170"/>
    <n v="0.8526522593320236"/>
    <n v="0"/>
    <n v="0"/>
    <n v="0"/>
    <n v="0"/>
    <n v="1"/>
    <n v="0"/>
    <n v="0"/>
    <n v="0"/>
    <n v="0"/>
    <x v="1"/>
    <s v="Village"/>
    <x v="0"/>
    <s v="Rakhine"/>
    <n v="20.260679244995099"/>
    <n v="93.051597595214801"/>
    <n v="197401"/>
    <x v="0"/>
    <m/>
  </r>
  <r>
    <x v="2"/>
    <x v="4"/>
    <x v="4"/>
    <s v="BMZ"/>
    <x v="0"/>
    <x v="0"/>
    <x v="0"/>
    <x v="68"/>
    <n v="207"/>
    <n v="957"/>
    <m/>
    <d v="2021-08-31T00:00:00"/>
    <n v="153"/>
    <m/>
    <m/>
    <m/>
    <n v="1"/>
    <m/>
    <m/>
    <m/>
    <m/>
    <m/>
    <x v="2"/>
    <n v="2"/>
    <m/>
    <m/>
    <m/>
    <m/>
    <m/>
    <m/>
    <m/>
    <m/>
    <m/>
    <m/>
    <m/>
    <m/>
    <m/>
    <m/>
    <m/>
    <m/>
    <m/>
    <m/>
    <n v="0"/>
    <n v="0"/>
    <n v="1"/>
    <n v="957"/>
    <n v="1"/>
    <n v="957"/>
    <n v="3.8279999999999998"/>
    <n v="0"/>
    <n v="0"/>
    <n v="0.17200000000000015"/>
    <n v="4"/>
    <n v="0.1044932079414838"/>
    <n v="100"/>
    <n v="100"/>
    <n v="160"/>
    <n v="160"/>
    <n v="0.89550679205851624"/>
    <n v="0"/>
    <n v="0"/>
    <n v="0"/>
    <n v="0"/>
    <n v="1"/>
    <n v="0"/>
    <n v="0"/>
    <n v="0"/>
    <n v="0"/>
    <x v="1"/>
    <s v="Village"/>
    <x v="0"/>
    <s v="Rakhine"/>
    <n v="0"/>
    <n v="0"/>
    <n v="197451"/>
    <x v="0"/>
    <m/>
  </r>
  <r>
    <x v="2"/>
    <x v="4"/>
    <x v="4"/>
    <s v="BMZ"/>
    <x v="0"/>
    <x v="0"/>
    <x v="0"/>
    <x v="69"/>
    <n v="279"/>
    <n v="1246"/>
    <m/>
    <d v="2021-08-31T00:00:00"/>
    <n v="217"/>
    <m/>
    <m/>
    <m/>
    <n v="1"/>
    <m/>
    <m/>
    <m/>
    <m/>
    <m/>
    <x v="2"/>
    <n v="1"/>
    <m/>
    <m/>
    <m/>
    <m/>
    <m/>
    <m/>
    <m/>
    <m/>
    <m/>
    <m/>
    <m/>
    <m/>
    <m/>
    <m/>
    <m/>
    <m/>
    <m/>
    <m/>
    <n v="0"/>
    <n v="0"/>
    <n v="1"/>
    <n v="1246"/>
    <n v="1"/>
    <n v="1246"/>
    <n v="4.984"/>
    <n v="0"/>
    <n v="0"/>
    <n v="1.6000000000000014E-2"/>
    <n v="5"/>
    <n v="4.0128410914927769E-2"/>
    <n v="50"/>
    <n v="50"/>
    <n v="208"/>
    <n v="208"/>
    <n v="0.9598715890850722"/>
    <n v="0"/>
    <n v="0"/>
    <n v="0"/>
    <n v="0"/>
    <n v="1"/>
    <n v="0"/>
    <n v="0"/>
    <n v="0"/>
    <n v="0"/>
    <x v="1"/>
    <s v="Village"/>
    <x v="0"/>
    <s v="Rakhine"/>
    <n v="0"/>
    <n v="0"/>
    <n v="197447"/>
    <x v="0"/>
    <m/>
  </r>
  <r>
    <x v="2"/>
    <x v="5"/>
    <x v="5"/>
    <s v="BMZ"/>
    <x v="0"/>
    <x v="4"/>
    <x v="0"/>
    <x v="70"/>
    <n v="192"/>
    <n v="1083"/>
    <d v="2017-01-01T00:00:00"/>
    <d v="2021-12-21T00:00:00"/>
    <m/>
    <m/>
    <m/>
    <m/>
    <m/>
    <m/>
    <m/>
    <m/>
    <m/>
    <m/>
    <x v="0"/>
    <m/>
    <m/>
    <m/>
    <m/>
    <m/>
    <m/>
    <m/>
    <m/>
    <m/>
    <m/>
    <m/>
    <m/>
    <m/>
    <m/>
    <m/>
    <m/>
    <m/>
    <m/>
    <m/>
    <n v="0"/>
    <n v="0"/>
    <n v="0"/>
    <n v="0"/>
    <n v="0"/>
    <n v="0"/>
    <n v="0"/>
    <n v="1"/>
    <n v="1083"/>
    <n v="4"/>
    <n v="4"/>
    <n v="0"/>
    <n v="0"/>
    <n v="0"/>
    <n v="181"/>
    <n v="181"/>
    <n v="1"/>
    <n v="0"/>
    <n v="0"/>
    <n v="0"/>
    <n v="0"/>
    <n v="1"/>
    <n v="0"/>
    <n v="0"/>
    <n v="0"/>
    <n v="0"/>
    <x v="0"/>
    <s v="Village"/>
    <x v="0"/>
    <n v="0"/>
    <n v="0"/>
    <n v="0"/>
    <n v="196132"/>
    <x v="0"/>
    <m/>
  </r>
  <r>
    <x v="2"/>
    <x v="5"/>
    <x v="5"/>
    <s v="BMZ"/>
    <x v="0"/>
    <x v="4"/>
    <x v="0"/>
    <x v="71"/>
    <n v="65"/>
    <n v="373"/>
    <d v="2017-01-01T00:00:00"/>
    <d v="2021-12-21T00:00:00"/>
    <m/>
    <m/>
    <m/>
    <m/>
    <m/>
    <m/>
    <m/>
    <m/>
    <m/>
    <m/>
    <x v="0"/>
    <m/>
    <m/>
    <m/>
    <m/>
    <m/>
    <m/>
    <m/>
    <m/>
    <m/>
    <m/>
    <m/>
    <m/>
    <m/>
    <m/>
    <m/>
    <m/>
    <m/>
    <m/>
    <m/>
    <n v="0"/>
    <n v="0"/>
    <n v="0"/>
    <n v="0"/>
    <n v="0"/>
    <n v="0"/>
    <n v="0"/>
    <n v="1"/>
    <n v="373"/>
    <n v="1"/>
    <n v="1"/>
    <n v="0"/>
    <n v="0"/>
    <n v="0"/>
    <n v="62"/>
    <n v="62"/>
    <n v="1"/>
    <n v="0"/>
    <n v="0"/>
    <n v="0"/>
    <n v="0"/>
    <n v="1"/>
    <n v="0"/>
    <n v="0"/>
    <n v="0"/>
    <n v="0"/>
    <x v="0"/>
    <s v="Village"/>
    <x v="0"/>
    <n v="0"/>
    <n v="0"/>
    <n v="0"/>
    <n v="196135"/>
    <x v="0"/>
    <m/>
  </r>
  <r>
    <x v="2"/>
    <x v="5"/>
    <x v="5"/>
    <s v="BMZ"/>
    <x v="0"/>
    <x v="4"/>
    <x v="0"/>
    <x v="72"/>
    <n v="86"/>
    <n v="481"/>
    <d v="2017-01-01T00:00:00"/>
    <d v="2021-12-21T00:00:00"/>
    <m/>
    <m/>
    <m/>
    <m/>
    <m/>
    <m/>
    <m/>
    <m/>
    <m/>
    <m/>
    <x v="0"/>
    <m/>
    <m/>
    <m/>
    <m/>
    <m/>
    <m/>
    <m/>
    <m/>
    <m/>
    <m/>
    <m/>
    <m/>
    <m/>
    <m/>
    <m/>
    <m/>
    <m/>
    <m/>
    <m/>
    <n v="0"/>
    <n v="0"/>
    <n v="0"/>
    <n v="0"/>
    <n v="0"/>
    <n v="0"/>
    <n v="0"/>
    <n v="1"/>
    <n v="481"/>
    <n v="2"/>
    <n v="2"/>
    <n v="0"/>
    <n v="0"/>
    <n v="0"/>
    <n v="80"/>
    <n v="80"/>
    <n v="1"/>
    <n v="0"/>
    <n v="0"/>
    <n v="0"/>
    <n v="0"/>
    <n v="1"/>
    <n v="0"/>
    <n v="0"/>
    <n v="0"/>
    <n v="0"/>
    <x v="0"/>
    <s v="Village"/>
    <x v="0"/>
    <n v="0"/>
    <n v="20.187860488891602"/>
    <n v="92.903419494628906"/>
    <n v="196134"/>
    <x v="0"/>
    <m/>
  </r>
  <r>
    <x v="2"/>
    <x v="5"/>
    <x v="5"/>
    <s v="BMZ"/>
    <x v="0"/>
    <x v="4"/>
    <x v="0"/>
    <x v="73"/>
    <n v="88"/>
    <n v="454"/>
    <d v="2017-01-01T00:00:00"/>
    <d v="2021-12-21T00:00:00"/>
    <m/>
    <m/>
    <m/>
    <m/>
    <m/>
    <m/>
    <m/>
    <m/>
    <m/>
    <m/>
    <x v="0"/>
    <m/>
    <m/>
    <m/>
    <m/>
    <m/>
    <m/>
    <m/>
    <m/>
    <m/>
    <m/>
    <m/>
    <m/>
    <m/>
    <m/>
    <m/>
    <m/>
    <m/>
    <m/>
    <m/>
    <n v="0"/>
    <n v="0"/>
    <n v="0"/>
    <n v="0"/>
    <n v="0"/>
    <n v="0"/>
    <n v="0"/>
    <n v="1"/>
    <n v="454"/>
    <n v="2"/>
    <n v="2"/>
    <n v="0"/>
    <n v="0"/>
    <n v="0"/>
    <n v="76"/>
    <n v="76"/>
    <n v="1"/>
    <n v="0"/>
    <n v="0"/>
    <n v="0"/>
    <n v="0"/>
    <n v="1"/>
    <n v="0"/>
    <n v="0"/>
    <n v="0"/>
    <n v="0"/>
    <x v="0"/>
    <s v="Village"/>
    <x v="0"/>
    <n v="0"/>
    <n v="20.1899604797363"/>
    <n v="92.895767211914105"/>
    <n v="196136"/>
    <x v="0"/>
    <m/>
  </r>
  <r>
    <x v="2"/>
    <x v="5"/>
    <x v="5"/>
    <s v="EU"/>
    <x v="0"/>
    <x v="4"/>
    <x v="0"/>
    <x v="74"/>
    <n v="218"/>
    <n v="978"/>
    <d v="2017-01-01T00:00:00"/>
    <d v="2021-12-21T00:00:00"/>
    <m/>
    <m/>
    <m/>
    <m/>
    <m/>
    <m/>
    <m/>
    <m/>
    <m/>
    <m/>
    <x v="0"/>
    <m/>
    <m/>
    <m/>
    <m/>
    <m/>
    <m/>
    <m/>
    <m/>
    <m/>
    <m/>
    <m/>
    <m/>
    <m/>
    <m/>
    <m/>
    <m/>
    <m/>
    <m/>
    <m/>
    <n v="0"/>
    <n v="0"/>
    <n v="0"/>
    <n v="0"/>
    <n v="0"/>
    <n v="0"/>
    <n v="0"/>
    <n v="1"/>
    <n v="978"/>
    <n v="4"/>
    <n v="4"/>
    <n v="0"/>
    <n v="0"/>
    <n v="0"/>
    <n v="163"/>
    <n v="163"/>
    <n v="1"/>
    <n v="0"/>
    <n v="0"/>
    <n v="0"/>
    <n v="0"/>
    <n v="1"/>
    <n v="0"/>
    <n v="0"/>
    <n v="0"/>
    <n v="0"/>
    <x v="0"/>
    <s v="Village"/>
    <x v="0"/>
    <n v="0"/>
    <n v="20.2630290985107"/>
    <n v="92.858856201171903"/>
    <n v="196166"/>
    <x v="0"/>
    <m/>
  </r>
  <r>
    <x v="2"/>
    <x v="5"/>
    <x v="5"/>
    <s v="EU"/>
    <x v="0"/>
    <x v="4"/>
    <x v="0"/>
    <x v="75"/>
    <n v="147"/>
    <n v="741"/>
    <d v="2017-01-01T00:00:00"/>
    <d v="2021-12-21T00:00:00"/>
    <m/>
    <m/>
    <m/>
    <m/>
    <m/>
    <m/>
    <m/>
    <m/>
    <m/>
    <m/>
    <x v="0"/>
    <m/>
    <m/>
    <m/>
    <m/>
    <m/>
    <m/>
    <m/>
    <m/>
    <m/>
    <m/>
    <m/>
    <m/>
    <m/>
    <m/>
    <m/>
    <m/>
    <m/>
    <m/>
    <m/>
    <n v="0"/>
    <n v="0"/>
    <n v="0"/>
    <n v="0"/>
    <n v="0"/>
    <n v="0"/>
    <n v="0"/>
    <n v="1"/>
    <n v="741"/>
    <n v="3"/>
    <n v="3"/>
    <n v="0"/>
    <n v="0"/>
    <n v="0"/>
    <n v="124"/>
    <n v="124"/>
    <n v="1"/>
    <n v="0"/>
    <n v="0"/>
    <n v="0"/>
    <n v="0"/>
    <n v="1"/>
    <n v="0"/>
    <n v="0"/>
    <n v="0"/>
    <n v="0"/>
    <x v="0"/>
    <s v="Village"/>
    <x v="0"/>
    <n v="0"/>
    <n v="20.248519897460898"/>
    <n v="92.8621826171875"/>
    <n v="196170"/>
    <x v="0"/>
    <m/>
  </r>
  <r>
    <x v="2"/>
    <x v="5"/>
    <x v="5"/>
    <s v="EU"/>
    <x v="0"/>
    <x v="4"/>
    <x v="0"/>
    <x v="76"/>
    <n v="235"/>
    <n v="1117"/>
    <d v="2017-01-01T00:00:00"/>
    <d v="2021-12-21T00:00:00"/>
    <m/>
    <m/>
    <m/>
    <m/>
    <m/>
    <m/>
    <m/>
    <m/>
    <m/>
    <m/>
    <x v="0"/>
    <m/>
    <m/>
    <m/>
    <m/>
    <m/>
    <m/>
    <m/>
    <m/>
    <m/>
    <m/>
    <m/>
    <m/>
    <m/>
    <m/>
    <m/>
    <m/>
    <m/>
    <m/>
    <m/>
    <n v="0"/>
    <n v="0"/>
    <n v="0"/>
    <n v="0"/>
    <n v="0"/>
    <n v="0"/>
    <n v="0"/>
    <n v="1"/>
    <n v="1117"/>
    <n v="4"/>
    <n v="4"/>
    <n v="0"/>
    <n v="0"/>
    <n v="0"/>
    <n v="186"/>
    <n v="186"/>
    <n v="1"/>
    <n v="0"/>
    <n v="0"/>
    <n v="0"/>
    <n v="0"/>
    <n v="1"/>
    <n v="0"/>
    <n v="0"/>
    <n v="0"/>
    <n v="0"/>
    <x v="0"/>
    <s v="Village"/>
    <x v="0"/>
    <n v="0"/>
    <n v="20.2375602722168"/>
    <n v="92.861152648925795"/>
    <n v="196169"/>
    <x v="0"/>
    <m/>
  </r>
  <r>
    <x v="2"/>
    <x v="5"/>
    <x v="5"/>
    <s v="EU"/>
    <x v="0"/>
    <x v="4"/>
    <x v="0"/>
    <x v="77"/>
    <n v="156"/>
    <n v="658"/>
    <d v="2017-01-01T00:00:00"/>
    <d v="2021-12-21T00:00:00"/>
    <m/>
    <m/>
    <m/>
    <m/>
    <m/>
    <m/>
    <m/>
    <m/>
    <m/>
    <m/>
    <x v="0"/>
    <m/>
    <m/>
    <m/>
    <m/>
    <m/>
    <m/>
    <m/>
    <m/>
    <m/>
    <m/>
    <m/>
    <m/>
    <m/>
    <m/>
    <m/>
    <m/>
    <m/>
    <m/>
    <m/>
    <n v="0"/>
    <n v="0"/>
    <n v="0"/>
    <n v="0"/>
    <n v="0"/>
    <n v="0"/>
    <n v="0"/>
    <n v="1"/>
    <n v="658"/>
    <n v="3"/>
    <n v="3"/>
    <n v="0"/>
    <n v="0"/>
    <n v="0"/>
    <n v="110"/>
    <n v="110"/>
    <n v="1"/>
    <n v="0"/>
    <n v="0"/>
    <n v="0"/>
    <n v="0"/>
    <n v="1"/>
    <n v="0"/>
    <n v="0"/>
    <n v="0"/>
    <n v="0"/>
    <x v="0"/>
    <s v="Village"/>
    <x v="0"/>
    <s v="Rakhine"/>
    <n v="20.22929001"/>
    <n v="92.864669800000001"/>
    <n v="196167"/>
    <x v="0"/>
    <m/>
  </r>
  <r>
    <x v="2"/>
    <x v="5"/>
    <x v="5"/>
    <s v="EU"/>
    <x v="0"/>
    <x v="4"/>
    <x v="0"/>
    <x v="78"/>
    <n v="113"/>
    <n v="656"/>
    <d v="2017-01-01T00:00:00"/>
    <d v="2021-12-21T00:00:00"/>
    <m/>
    <m/>
    <m/>
    <m/>
    <m/>
    <m/>
    <m/>
    <m/>
    <m/>
    <m/>
    <x v="0"/>
    <m/>
    <m/>
    <m/>
    <m/>
    <m/>
    <m/>
    <m/>
    <m/>
    <m/>
    <m/>
    <m/>
    <m/>
    <m/>
    <m/>
    <m/>
    <m/>
    <m/>
    <m/>
    <m/>
    <n v="0"/>
    <n v="0"/>
    <n v="0"/>
    <n v="0"/>
    <n v="0"/>
    <n v="0"/>
    <n v="0"/>
    <n v="1"/>
    <n v="656"/>
    <n v="3"/>
    <n v="3"/>
    <n v="0"/>
    <n v="0"/>
    <n v="0"/>
    <n v="109"/>
    <n v="109"/>
    <n v="1"/>
    <n v="0"/>
    <n v="0"/>
    <n v="0"/>
    <n v="0"/>
    <n v="1"/>
    <n v="0"/>
    <n v="0"/>
    <n v="0"/>
    <n v="0"/>
    <x v="0"/>
    <s v="Village"/>
    <x v="0"/>
    <s v="Rakhine"/>
    <n v="20.2315197"/>
    <n v="92.876129149999997"/>
    <n v="196180"/>
    <x v="0"/>
    <m/>
  </r>
  <r>
    <x v="2"/>
    <x v="5"/>
    <x v="5"/>
    <s v="EU"/>
    <x v="0"/>
    <x v="4"/>
    <x v="0"/>
    <x v="80"/>
    <n v="172"/>
    <n v="1435"/>
    <d v="2017-01-01T00:00:00"/>
    <d v="2021-12-21T00:00:00"/>
    <m/>
    <m/>
    <m/>
    <m/>
    <m/>
    <m/>
    <m/>
    <m/>
    <m/>
    <m/>
    <x v="0"/>
    <m/>
    <m/>
    <m/>
    <m/>
    <m/>
    <m/>
    <m/>
    <m/>
    <m/>
    <m/>
    <m/>
    <m/>
    <m/>
    <m/>
    <m/>
    <m/>
    <m/>
    <m/>
    <m/>
    <n v="0"/>
    <n v="0"/>
    <n v="0"/>
    <n v="0"/>
    <n v="0"/>
    <n v="0"/>
    <n v="0"/>
    <n v="1"/>
    <n v="1435"/>
    <n v="6"/>
    <n v="6"/>
    <n v="0"/>
    <n v="0"/>
    <n v="0"/>
    <n v="239"/>
    <n v="239"/>
    <n v="1"/>
    <n v="0"/>
    <n v="0"/>
    <n v="0"/>
    <n v="0"/>
    <n v="1"/>
    <n v="0"/>
    <n v="0"/>
    <n v="0"/>
    <n v="0"/>
    <x v="0"/>
    <s v="Village"/>
    <x v="0"/>
    <s v="Muslim"/>
    <n v="0"/>
    <n v="0"/>
    <n v="0"/>
    <x v="0"/>
    <m/>
  </r>
  <r>
    <x v="2"/>
    <x v="5"/>
    <x v="5"/>
    <s v="EU"/>
    <x v="0"/>
    <x v="4"/>
    <x v="0"/>
    <x v="84"/>
    <n v="241"/>
    <n v="1027"/>
    <d v="2017-01-01T00:00:00"/>
    <d v="2021-12-21T00:00:00"/>
    <m/>
    <m/>
    <m/>
    <m/>
    <m/>
    <m/>
    <m/>
    <m/>
    <m/>
    <m/>
    <x v="0"/>
    <m/>
    <m/>
    <m/>
    <m/>
    <m/>
    <m/>
    <m/>
    <m/>
    <m/>
    <m/>
    <m/>
    <m/>
    <m/>
    <m/>
    <m/>
    <m/>
    <m/>
    <m/>
    <m/>
    <n v="0"/>
    <n v="0"/>
    <n v="0"/>
    <n v="0"/>
    <n v="0"/>
    <n v="0"/>
    <n v="0"/>
    <n v="1"/>
    <n v="1027"/>
    <n v="4"/>
    <n v="4"/>
    <n v="0"/>
    <n v="0"/>
    <n v="0"/>
    <n v="171"/>
    <n v="171"/>
    <n v="1"/>
    <n v="0"/>
    <n v="0"/>
    <n v="0"/>
    <n v="0"/>
    <n v="1"/>
    <n v="0"/>
    <n v="0"/>
    <n v="0"/>
    <n v="0"/>
    <x v="0"/>
    <s v="Village"/>
    <x v="0"/>
    <n v="0"/>
    <n v="20.2105598449707"/>
    <n v="92.836456298828097"/>
    <n v="196125"/>
    <x v="0"/>
    <m/>
  </r>
  <r>
    <x v="2"/>
    <x v="5"/>
    <x v="5"/>
    <s v="EU"/>
    <x v="0"/>
    <x v="4"/>
    <x v="0"/>
    <x v="85"/>
    <n v="77"/>
    <n v="370"/>
    <d v="2017-01-01T00:00:00"/>
    <d v="2021-12-21T00:00:00"/>
    <m/>
    <m/>
    <m/>
    <m/>
    <m/>
    <m/>
    <m/>
    <m/>
    <m/>
    <m/>
    <x v="0"/>
    <m/>
    <m/>
    <m/>
    <m/>
    <m/>
    <m/>
    <m/>
    <m/>
    <m/>
    <m/>
    <m/>
    <m/>
    <m/>
    <m/>
    <m/>
    <m/>
    <m/>
    <m/>
    <m/>
    <n v="0"/>
    <n v="0"/>
    <n v="0"/>
    <n v="0"/>
    <n v="0"/>
    <n v="0"/>
    <n v="0"/>
    <n v="1"/>
    <n v="370"/>
    <n v="1"/>
    <n v="1"/>
    <n v="0"/>
    <n v="0"/>
    <n v="0"/>
    <n v="62"/>
    <n v="62"/>
    <n v="1"/>
    <n v="0"/>
    <n v="0"/>
    <n v="0"/>
    <n v="0"/>
    <n v="1"/>
    <n v="0"/>
    <n v="0"/>
    <n v="0"/>
    <n v="0"/>
    <x v="0"/>
    <s v="Village"/>
    <x v="0"/>
    <s v="Rakhine"/>
    <n v="20.142474"/>
    <n v="92.494243999999995"/>
    <n v="196130"/>
    <x v="0"/>
    <m/>
  </r>
  <r>
    <x v="2"/>
    <x v="5"/>
    <x v="5"/>
    <s v="EU"/>
    <x v="0"/>
    <x v="4"/>
    <x v="0"/>
    <x v="86"/>
    <n v="509"/>
    <n v="1574"/>
    <d v="2017-01-01T00:00:00"/>
    <d v="2021-12-21T00:00:00"/>
    <m/>
    <m/>
    <m/>
    <m/>
    <m/>
    <m/>
    <m/>
    <m/>
    <m/>
    <m/>
    <x v="0"/>
    <m/>
    <m/>
    <m/>
    <m/>
    <m/>
    <m/>
    <m/>
    <m/>
    <m/>
    <m/>
    <m/>
    <m/>
    <m/>
    <m/>
    <m/>
    <m/>
    <m/>
    <m/>
    <m/>
    <n v="0"/>
    <n v="0"/>
    <n v="0"/>
    <n v="0"/>
    <n v="0"/>
    <n v="0"/>
    <n v="0"/>
    <n v="1"/>
    <n v="1574"/>
    <n v="6"/>
    <n v="6"/>
    <n v="0"/>
    <n v="0"/>
    <n v="0"/>
    <n v="262"/>
    <n v="262"/>
    <n v="1"/>
    <n v="0"/>
    <n v="0"/>
    <n v="0"/>
    <n v="0"/>
    <n v="1"/>
    <n v="0"/>
    <n v="0"/>
    <n v="0"/>
    <n v="0"/>
    <x v="0"/>
    <s v="Village"/>
    <x v="0"/>
    <s v="Rakhine"/>
    <n v="20.226730346679702"/>
    <n v="92.836929321289105"/>
    <n v="196129"/>
    <x v="0"/>
    <m/>
  </r>
  <r>
    <x v="2"/>
    <x v="5"/>
    <x v="5"/>
    <s v="EU"/>
    <x v="0"/>
    <x v="4"/>
    <x v="0"/>
    <x v="87"/>
    <n v="301"/>
    <n v="1529"/>
    <d v="2017-01-01T00:00:00"/>
    <d v="2021-12-21T00:00:00"/>
    <m/>
    <m/>
    <m/>
    <m/>
    <m/>
    <m/>
    <m/>
    <m/>
    <m/>
    <m/>
    <x v="0"/>
    <m/>
    <m/>
    <m/>
    <m/>
    <m/>
    <m/>
    <m/>
    <m/>
    <m/>
    <m/>
    <m/>
    <m/>
    <m/>
    <m/>
    <m/>
    <m/>
    <m/>
    <m/>
    <m/>
    <n v="0"/>
    <n v="0"/>
    <n v="0"/>
    <n v="0"/>
    <n v="0"/>
    <n v="0"/>
    <n v="0"/>
    <n v="1"/>
    <n v="1529"/>
    <n v="6"/>
    <n v="6"/>
    <n v="0"/>
    <n v="0"/>
    <n v="0"/>
    <n v="255"/>
    <n v="255"/>
    <n v="1"/>
    <n v="0"/>
    <n v="0"/>
    <n v="0"/>
    <n v="0"/>
    <n v="1"/>
    <n v="0"/>
    <n v="0"/>
    <n v="0"/>
    <n v="0"/>
    <x v="0"/>
    <s v="Village"/>
    <x v="0"/>
    <s v="Rakhine"/>
    <n v="20.257850650000002"/>
    <n v="92.811126709999996"/>
    <n v="196161"/>
    <x v="0"/>
    <m/>
  </r>
  <r>
    <x v="2"/>
    <x v="5"/>
    <x v="5"/>
    <s v="EU"/>
    <x v="0"/>
    <x v="4"/>
    <x v="0"/>
    <x v="88"/>
    <n v="85"/>
    <n v="369"/>
    <d v="2017-01-01T00:00:00"/>
    <d v="2021-12-21T00:00:00"/>
    <m/>
    <m/>
    <m/>
    <m/>
    <m/>
    <m/>
    <m/>
    <m/>
    <m/>
    <m/>
    <x v="0"/>
    <m/>
    <m/>
    <m/>
    <m/>
    <m/>
    <m/>
    <m/>
    <m/>
    <m/>
    <m/>
    <m/>
    <m/>
    <m/>
    <m/>
    <m/>
    <m/>
    <m/>
    <m/>
    <m/>
    <n v="0"/>
    <n v="0"/>
    <n v="0"/>
    <n v="0"/>
    <n v="0"/>
    <n v="0"/>
    <n v="0"/>
    <n v="1"/>
    <n v="369"/>
    <n v="1"/>
    <n v="1"/>
    <n v="0"/>
    <n v="0"/>
    <n v="0"/>
    <n v="62"/>
    <n v="62"/>
    <n v="1"/>
    <n v="0"/>
    <n v="0"/>
    <n v="0"/>
    <n v="0"/>
    <n v="1"/>
    <n v="0"/>
    <n v="0"/>
    <n v="0"/>
    <n v="0"/>
    <x v="0"/>
    <s v="Village"/>
    <x v="0"/>
    <n v="0"/>
    <n v="20.261358000000001"/>
    <n v="92.805672999999999"/>
    <n v="220593"/>
    <x v="0"/>
    <m/>
  </r>
  <r>
    <x v="2"/>
    <x v="5"/>
    <x v="5"/>
    <s v="EU"/>
    <x v="0"/>
    <x v="4"/>
    <x v="0"/>
    <x v="90"/>
    <n v="355"/>
    <n v="2168"/>
    <d v="2017-01-01T00:00:00"/>
    <d v="2021-12-21T00:00:00"/>
    <m/>
    <m/>
    <m/>
    <m/>
    <m/>
    <m/>
    <m/>
    <m/>
    <m/>
    <m/>
    <x v="0"/>
    <m/>
    <m/>
    <m/>
    <m/>
    <m/>
    <m/>
    <m/>
    <m/>
    <m/>
    <m/>
    <m/>
    <m/>
    <m/>
    <m/>
    <m/>
    <m/>
    <m/>
    <m/>
    <m/>
    <n v="0"/>
    <n v="0"/>
    <n v="0"/>
    <n v="0"/>
    <n v="0"/>
    <n v="0"/>
    <n v="0"/>
    <n v="1"/>
    <n v="2168"/>
    <n v="9"/>
    <n v="9"/>
    <n v="0"/>
    <n v="0"/>
    <n v="0"/>
    <n v="361"/>
    <n v="361"/>
    <n v="1"/>
    <n v="0"/>
    <n v="0"/>
    <n v="0"/>
    <n v="0"/>
    <n v="1"/>
    <n v="0"/>
    <n v="0"/>
    <n v="0"/>
    <n v="0"/>
    <x v="0"/>
    <s v="Village"/>
    <x v="0"/>
    <n v="0"/>
    <n v="20.246250152587901"/>
    <n v="92.822059631347699"/>
    <n v="196160"/>
    <x v="0"/>
    <m/>
  </r>
  <r>
    <x v="2"/>
    <x v="5"/>
    <x v="5"/>
    <s v="EU"/>
    <x v="0"/>
    <x v="4"/>
    <x v="0"/>
    <x v="91"/>
    <n v="300"/>
    <n v="1369"/>
    <d v="2017-01-01T00:00:00"/>
    <d v="2021-12-21T00:00:00"/>
    <m/>
    <m/>
    <m/>
    <m/>
    <m/>
    <m/>
    <m/>
    <m/>
    <m/>
    <m/>
    <x v="0"/>
    <m/>
    <m/>
    <m/>
    <m/>
    <m/>
    <m/>
    <m/>
    <m/>
    <m/>
    <m/>
    <m/>
    <m/>
    <m/>
    <m/>
    <m/>
    <m/>
    <m/>
    <m/>
    <m/>
    <n v="0"/>
    <n v="0"/>
    <n v="0"/>
    <n v="0"/>
    <n v="0"/>
    <n v="0"/>
    <n v="0"/>
    <n v="1"/>
    <n v="1369"/>
    <n v="5"/>
    <n v="5"/>
    <n v="0"/>
    <n v="0"/>
    <n v="0"/>
    <n v="228"/>
    <n v="228"/>
    <n v="1"/>
    <n v="0"/>
    <n v="0"/>
    <n v="0"/>
    <n v="0"/>
    <n v="1"/>
    <n v="0"/>
    <n v="0"/>
    <n v="0"/>
    <n v="0"/>
    <x v="0"/>
    <s v="Village"/>
    <x v="0"/>
    <n v="0"/>
    <n v="20.239799499511701"/>
    <n v="92.825088500976605"/>
    <n v="196131"/>
    <x v="0"/>
    <m/>
  </r>
  <r>
    <x v="2"/>
    <x v="5"/>
    <x v="5"/>
    <s v="BMZ"/>
    <x v="0"/>
    <x v="4"/>
    <x v="0"/>
    <x v="92"/>
    <n v="331"/>
    <n v="1473"/>
    <d v="2017-01-01T00:00:00"/>
    <d v="2021-12-21T00:00:00"/>
    <m/>
    <m/>
    <m/>
    <m/>
    <m/>
    <m/>
    <m/>
    <m/>
    <m/>
    <m/>
    <x v="0"/>
    <m/>
    <m/>
    <m/>
    <m/>
    <m/>
    <m/>
    <m/>
    <m/>
    <m/>
    <m/>
    <m/>
    <m/>
    <m/>
    <m/>
    <m/>
    <m/>
    <m/>
    <m/>
    <m/>
    <n v="0"/>
    <n v="0"/>
    <n v="0"/>
    <n v="0"/>
    <n v="0"/>
    <n v="0"/>
    <n v="0"/>
    <n v="1"/>
    <n v="1473"/>
    <n v="6"/>
    <n v="6"/>
    <n v="0"/>
    <n v="0"/>
    <n v="0"/>
    <n v="246"/>
    <n v="246"/>
    <n v="1"/>
    <n v="0"/>
    <n v="0"/>
    <n v="0"/>
    <n v="0"/>
    <n v="1"/>
    <n v="0"/>
    <n v="0"/>
    <n v="0"/>
    <n v="0"/>
    <x v="0"/>
    <s v="Village"/>
    <x v="0"/>
    <n v="0"/>
    <n v="20.128850936889599"/>
    <n v="92.872497558593807"/>
    <n v="196208"/>
    <x v="0"/>
    <m/>
  </r>
  <r>
    <x v="2"/>
    <x v="6"/>
    <x v="6"/>
    <s v="DFID/HARP"/>
    <x v="0"/>
    <x v="4"/>
    <x v="0"/>
    <x v="93"/>
    <n v="200"/>
    <n v="1065"/>
    <d v="2017-10-01T00:00:00"/>
    <d v="2020-09-30T00:00:00"/>
    <m/>
    <m/>
    <m/>
    <n v="7"/>
    <m/>
    <m/>
    <m/>
    <m/>
    <m/>
    <m/>
    <x v="0"/>
    <m/>
    <m/>
    <m/>
    <m/>
    <m/>
    <m/>
    <m/>
    <m/>
    <m/>
    <m/>
    <m/>
    <m/>
    <m/>
    <m/>
    <m/>
    <m/>
    <m/>
    <m/>
    <m/>
    <n v="1"/>
    <n v="1065"/>
    <n v="0"/>
    <n v="0"/>
    <n v="1"/>
    <n v="1065"/>
    <n v="4.26"/>
    <n v="0"/>
    <n v="0"/>
    <n v="0"/>
    <n v="4"/>
    <n v="0"/>
    <n v="0"/>
    <n v="0"/>
    <n v="178"/>
    <n v="178"/>
    <n v="1"/>
    <n v="0"/>
    <n v="0"/>
    <n v="0"/>
    <n v="0"/>
    <n v="1"/>
    <n v="0"/>
    <n v="0"/>
    <n v="0"/>
    <n v="0"/>
    <x v="0"/>
    <s v="Village"/>
    <x v="0"/>
    <s v="Muslim"/>
    <n v="20.197549819999999"/>
    <n v="92.785682679999994"/>
    <n v="196156"/>
    <x v="0"/>
    <m/>
  </r>
  <r>
    <x v="2"/>
    <x v="5"/>
    <x v="5"/>
    <s v="EU"/>
    <x v="0"/>
    <x v="4"/>
    <x v="0"/>
    <x v="94"/>
    <n v="326"/>
    <n v="4476"/>
    <d v="2017-01-01T00:00:00"/>
    <d v="2021-12-21T00:00:00"/>
    <m/>
    <m/>
    <m/>
    <m/>
    <m/>
    <m/>
    <m/>
    <m/>
    <m/>
    <m/>
    <x v="0"/>
    <m/>
    <m/>
    <m/>
    <m/>
    <m/>
    <m/>
    <m/>
    <m/>
    <m/>
    <m/>
    <m/>
    <m/>
    <m/>
    <m/>
    <m/>
    <m/>
    <m/>
    <m/>
    <m/>
    <n v="0"/>
    <n v="0"/>
    <n v="0"/>
    <n v="0"/>
    <n v="0"/>
    <n v="0"/>
    <n v="0"/>
    <n v="1"/>
    <n v="4476"/>
    <n v="18"/>
    <n v="18"/>
    <n v="0"/>
    <n v="0"/>
    <n v="0"/>
    <n v="746"/>
    <n v="746"/>
    <n v="1"/>
    <n v="0"/>
    <n v="0"/>
    <n v="0"/>
    <n v="0"/>
    <n v="1"/>
    <n v="0"/>
    <n v="0"/>
    <n v="0"/>
    <n v="0"/>
    <x v="0"/>
    <s v="Village"/>
    <x v="0"/>
    <n v="0"/>
    <n v="20.142469406127901"/>
    <n v="92.863967895507798"/>
    <n v="196203"/>
    <x v="0"/>
    <m/>
  </r>
  <r>
    <x v="2"/>
    <x v="5"/>
    <x v="5"/>
    <s v="EU"/>
    <x v="0"/>
    <x v="4"/>
    <x v="0"/>
    <x v="95"/>
    <n v="335"/>
    <n v="1867"/>
    <d v="2017-01-01T00:00:00"/>
    <d v="2021-12-21T00:00:00"/>
    <m/>
    <m/>
    <m/>
    <m/>
    <m/>
    <m/>
    <m/>
    <m/>
    <m/>
    <m/>
    <x v="0"/>
    <m/>
    <m/>
    <m/>
    <m/>
    <m/>
    <m/>
    <m/>
    <m/>
    <m/>
    <m/>
    <m/>
    <m/>
    <m/>
    <m/>
    <m/>
    <m/>
    <m/>
    <m/>
    <m/>
    <n v="0"/>
    <n v="0"/>
    <n v="0"/>
    <n v="0"/>
    <n v="0"/>
    <n v="0"/>
    <n v="0"/>
    <n v="1"/>
    <n v="1867"/>
    <n v="7"/>
    <n v="7"/>
    <n v="0"/>
    <n v="0"/>
    <n v="0"/>
    <n v="311"/>
    <n v="311"/>
    <n v="1"/>
    <n v="0"/>
    <n v="0"/>
    <n v="0"/>
    <n v="0"/>
    <n v="1"/>
    <n v="0"/>
    <n v="0"/>
    <n v="0"/>
    <n v="0"/>
    <x v="0"/>
    <s v="Village"/>
    <x v="0"/>
    <n v="0"/>
    <n v="20.170469284057599"/>
    <n v="92.8343505859375"/>
    <n v="196202"/>
    <x v="0"/>
    <m/>
  </r>
  <r>
    <x v="2"/>
    <x v="5"/>
    <x v="5"/>
    <s v="EU"/>
    <x v="0"/>
    <x v="4"/>
    <x v="0"/>
    <x v="96"/>
    <n v="863"/>
    <n v="3768"/>
    <d v="2017-01-01T00:00:00"/>
    <d v="2021-12-21T00:00:00"/>
    <m/>
    <m/>
    <m/>
    <m/>
    <m/>
    <m/>
    <m/>
    <m/>
    <m/>
    <m/>
    <x v="0"/>
    <m/>
    <m/>
    <m/>
    <m/>
    <m/>
    <m/>
    <m/>
    <m/>
    <m/>
    <m/>
    <m/>
    <m/>
    <m/>
    <m/>
    <m/>
    <m/>
    <m/>
    <m/>
    <m/>
    <n v="0"/>
    <n v="0"/>
    <n v="0"/>
    <n v="0"/>
    <n v="0"/>
    <n v="0"/>
    <n v="0"/>
    <n v="1"/>
    <n v="3768"/>
    <n v="15"/>
    <n v="15"/>
    <n v="0"/>
    <n v="0"/>
    <n v="0"/>
    <n v="628"/>
    <n v="628"/>
    <n v="1"/>
    <n v="0"/>
    <n v="0"/>
    <n v="0"/>
    <n v="0"/>
    <n v="1"/>
    <n v="0"/>
    <n v="0"/>
    <n v="0"/>
    <n v="0"/>
    <x v="0"/>
    <s v="Village"/>
    <x v="0"/>
    <n v="0"/>
    <n v="20.168970108032202"/>
    <n v="92.826896667480497"/>
    <n v="196206"/>
    <x v="0"/>
    <m/>
  </r>
  <r>
    <x v="2"/>
    <x v="5"/>
    <x v="5"/>
    <s v="EU"/>
    <x v="0"/>
    <x v="4"/>
    <x v="0"/>
    <x v="97"/>
    <n v="310"/>
    <n v="1750"/>
    <d v="2017-01-01T00:00:00"/>
    <d v="2021-12-21T00:00:00"/>
    <m/>
    <m/>
    <m/>
    <m/>
    <m/>
    <m/>
    <m/>
    <m/>
    <m/>
    <m/>
    <x v="0"/>
    <m/>
    <m/>
    <m/>
    <m/>
    <m/>
    <m/>
    <m/>
    <m/>
    <m/>
    <m/>
    <m/>
    <m/>
    <m/>
    <m/>
    <m/>
    <m/>
    <m/>
    <m/>
    <m/>
    <n v="0"/>
    <n v="0"/>
    <n v="0"/>
    <n v="0"/>
    <n v="0"/>
    <n v="0"/>
    <n v="0"/>
    <n v="1"/>
    <n v="1750"/>
    <n v="7"/>
    <n v="7"/>
    <n v="0"/>
    <n v="0"/>
    <n v="0"/>
    <n v="292"/>
    <n v="292"/>
    <n v="1"/>
    <n v="0"/>
    <n v="0"/>
    <n v="0"/>
    <n v="0"/>
    <n v="1"/>
    <n v="0"/>
    <n v="0"/>
    <n v="0"/>
    <n v="0"/>
    <x v="0"/>
    <s v="Village"/>
    <x v="0"/>
    <n v="0"/>
    <n v="0"/>
    <n v="0"/>
    <n v="0"/>
    <x v="0"/>
    <m/>
  </r>
  <r>
    <x v="2"/>
    <x v="5"/>
    <x v="5"/>
    <s v="EU"/>
    <x v="0"/>
    <x v="5"/>
    <x v="0"/>
    <x v="98"/>
    <n v="125"/>
    <n v="513"/>
    <d v="2017-01-01T00:00:00"/>
    <d v="2021-12-21T00:00:00"/>
    <m/>
    <m/>
    <m/>
    <m/>
    <m/>
    <m/>
    <m/>
    <m/>
    <m/>
    <m/>
    <x v="0"/>
    <m/>
    <m/>
    <m/>
    <m/>
    <m/>
    <m/>
    <m/>
    <m/>
    <m/>
    <m/>
    <m/>
    <m/>
    <m/>
    <m/>
    <m/>
    <m/>
    <m/>
    <m/>
    <m/>
    <n v="0"/>
    <n v="0"/>
    <n v="0"/>
    <n v="0"/>
    <n v="0"/>
    <n v="0"/>
    <n v="0"/>
    <n v="1"/>
    <n v="513"/>
    <n v="2"/>
    <n v="2"/>
    <n v="0"/>
    <n v="0"/>
    <n v="0"/>
    <n v="86"/>
    <n v="86"/>
    <n v="1"/>
    <n v="0"/>
    <n v="0"/>
    <n v="0"/>
    <n v="0"/>
    <n v="1"/>
    <n v="0"/>
    <n v="0"/>
    <n v="0"/>
    <n v="0"/>
    <x v="0"/>
    <s v="Village"/>
    <x v="2"/>
    <s v="Muslim"/>
    <n v="20.39902"/>
    <n v="93.249669999999995"/>
    <s v="MMR012CMP003"/>
    <x v="0"/>
    <m/>
  </r>
  <r>
    <x v="2"/>
    <x v="5"/>
    <x v="5"/>
    <s v="BMZ"/>
    <x v="0"/>
    <x v="4"/>
    <x v="0"/>
    <x v="99"/>
    <n v="92"/>
    <n v="715"/>
    <d v="2017-01-01T00:00:00"/>
    <d v="2021-12-21T00:00:00"/>
    <m/>
    <m/>
    <m/>
    <m/>
    <m/>
    <m/>
    <m/>
    <m/>
    <m/>
    <m/>
    <x v="0"/>
    <m/>
    <m/>
    <m/>
    <m/>
    <m/>
    <m/>
    <m/>
    <m/>
    <m/>
    <m/>
    <m/>
    <m/>
    <m/>
    <m/>
    <m/>
    <m/>
    <m/>
    <m/>
    <m/>
    <n v="0"/>
    <n v="0"/>
    <n v="0"/>
    <n v="0"/>
    <n v="0"/>
    <n v="0"/>
    <n v="0"/>
    <n v="1"/>
    <n v="715"/>
    <n v="3"/>
    <n v="3"/>
    <n v="0"/>
    <n v="0"/>
    <n v="0"/>
    <n v="119"/>
    <n v="119"/>
    <n v="1"/>
    <n v="0"/>
    <n v="0"/>
    <n v="0"/>
    <n v="0"/>
    <n v="1"/>
    <n v="0"/>
    <n v="0"/>
    <n v="0"/>
    <n v="0"/>
    <x v="0"/>
    <s v="Village"/>
    <x v="0"/>
    <n v="0"/>
    <n v="20.172649383544901"/>
    <n v="92.874351501464801"/>
    <n v="196195"/>
    <x v="0"/>
    <m/>
  </r>
  <r>
    <x v="2"/>
    <x v="5"/>
    <x v="5"/>
    <s v="BMZ"/>
    <x v="0"/>
    <x v="4"/>
    <x v="0"/>
    <x v="101"/>
    <n v="2100"/>
    <n v="12993"/>
    <d v="2017-01-01T00:00:00"/>
    <d v="2021-12-21T00:00:00"/>
    <m/>
    <m/>
    <m/>
    <m/>
    <m/>
    <m/>
    <m/>
    <m/>
    <m/>
    <m/>
    <x v="0"/>
    <m/>
    <m/>
    <m/>
    <m/>
    <m/>
    <m/>
    <m/>
    <m/>
    <m/>
    <m/>
    <m/>
    <m/>
    <m/>
    <m/>
    <m/>
    <m/>
    <m/>
    <m/>
    <m/>
    <n v="0"/>
    <n v="0"/>
    <n v="0"/>
    <n v="0"/>
    <n v="0"/>
    <n v="0"/>
    <n v="0"/>
    <n v="1"/>
    <n v="12993"/>
    <n v="52"/>
    <n v="52"/>
    <n v="0"/>
    <n v="0"/>
    <n v="0"/>
    <n v="2166"/>
    <n v="2166"/>
    <n v="1"/>
    <n v="0"/>
    <n v="0"/>
    <n v="0"/>
    <n v="0"/>
    <n v="1"/>
    <n v="0"/>
    <n v="0"/>
    <n v="0"/>
    <n v="0"/>
    <x v="0"/>
    <s v="Village"/>
    <x v="0"/>
    <s v="Muslim"/>
    <n v="0"/>
    <n v="0"/>
    <n v="0"/>
    <x v="0"/>
    <m/>
  </r>
  <r>
    <x v="2"/>
    <x v="5"/>
    <x v="5"/>
    <s v="EU"/>
    <x v="0"/>
    <x v="5"/>
    <x v="0"/>
    <x v="102"/>
    <n v="325"/>
    <n v="1923"/>
    <d v="2017-01-01T00:00:00"/>
    <d v="2021-12-21T00:00:00"/>
    <m/>
    <m/>
    <m/>
    <m/>
    <m/>
    <m/>
    <m/>
    <m/>
    <m/>
    <m/>
    <x v="0"/>
    <m/>
    <m/>
    <m/>
    <m/>
    <m/>
    <m/>
    <m/>
    <m/>
    <m/>
    <m/>
    <m/>
    <m/>
    <m/>
    <m/>
    <m/>
    <m/>
    <m/>
    <m/>
    <m/>
    <n v="0"/>
    <n v="0"/>
    <n v="0"/>
    <n v="0"/>
    <n v="0"/>
    <n v="0"/>
    <n v="0"/>
    <n v="1"/>
    <n v="1923"/>
    <n v="8"/>
    <n v="8"/>
    <n v="0"/>
    <n v="0"/>
    <n v="0"/>
    <n v="321"/>
    <n v="321"/>
    <n v="1"/>
    <n v="0"/>
    <n v="0"/>
    <n v="0"/>
    <n v="0"/>
    <n v="1"/>
    <n v="0"/>
    <n v="0"/>
    <n v="0"/>
    <n v="0"/>
    <x v="0"/>
    <s v="Village"/>
    <x v="0"/>
    <s v="Muslim"/>
    <n v="0"/>
    <n v="0"/>
    <n v="196999"/>
    <x v="0"/>
    <m/>
  </r>
  <r>
    <x v="2"/>
    <x v="5"/>
    <x v="5"/>
    <s v="EU"/>
    <x v="0"/>
    <x v="5"/>
    <x v="0"/>
    <x v="103"/>
    <n v="146"/>
    <n v="801"/>
    <d v="2017-01-01T00:00:00"/>
    <d v="2021-12-21T00:00:00"/>
    <m/>
    <m/>
    <m/>
    <m/>
    <m/>
    <m/>
    <m/>
    <m/>
    <m/>
    <m/>
    <x v="0"/>
    <m/>
    <m/>
    <m/>
    <m/>
    <m/>
    <m/>
    <m/>
    <m/>
    <m/>
    <m/>
    <m/>
    <m/>
    <m/>
    <m/>
    <m/>
    <m/>
    <m/>
    <m/>
    <m/>
    <n v="0"/>
    <n v="0"/>
    <n v="0"/>
    <n v="0"/>
    <n v="0"/>
    <n v="0"/>
    <n v="0"/>
    <n v="1"/>
    <n v="801"/>
    <n v="3"/>
    <n v="3"/>
    <n v="0"/>
    <n v="0"/>
    <n v="0"/>
    <n v="134"/>
    <n v="134"/>
    <n v="1"/>
    <n v="0"/>
    <n v="0"/>
    <n v="0"/>
    <n v="0"/>
    <n v="1"/>
    <n v="0"/>
    <n v="0"/>
    <n v="0"/>
    <n v="0"/>
    <x v="0"/>
    <s v="Village"/>
    <x v="0"/>
    <n v="0"/>
    <n v="0"/>
    <n v="0"/>
    <n v="197017"/>
    <x v="0"/>
    <m/>
  </r>
  <r>
    <x v="2"/>
    <x v="5"/>
    <x v="5"/>
    <s v="EU"/>
    <x v="0"/>
    <x v="5"/>
    <x v="0"/>
    <x v="104"/>
    <n v="31"/>
    <n v="156"/>
    <d v="2017-01-01T00:00:00"/>
    <d v="2021-12-21T00:00:00"/>
    <m/>
    <m/>
    <m/>
    <m/>
    <m/>
    <m/>
    <m/>
    <m/>
    <m/>
    <m/>
    <x v="0"/>
    <m/>
    <m/>
    <m/>
    <m/>
    <m/>
    <m/>
    <m/>
    <m/>
    <m/>
    <m/>
    <m/>
    <m/>
    <m/>
    <m/>
    <m/>
    <m/>
    <m/>
    <m/>
    <m/>
    <n v="0"/>
    <n v="0"/>
    <n v="0"/>
    <n v="0"/>
    <n v="0"/>
    <n v="0"/>
    <n v="0"/>
    <n v="1"/>
    <n v="156"/>
    <n v="1"/>
    <n v="1"/>
    <n v="0"/>
    <n v="0"/>
    <n v="0"/>
    <n v="26"/>
    <n v="26"/>
    <n v="1"/>
    <n v="0"/>
    <n v="0"/>
    <n v="0"/>
    <n v="0"/>
    <n v="1"/>
    <n v="0"/>
    <n v="0"/>
    <n v="0"/>
    <n v="0"/>
    <x v="0"/>
    <s v="Village"/>
    <x v="0"/>
    <n v="0"/>
    <n v="0"/>
    <n v="0"/>
    <n v="197022"/>
    <x v="0"/>
    <m/>
  </r>
  <r>
    <x v="2"/>
    <x v="5"/>
    <x v="5"/>
    <s v="EU"/>
    <x v="0"/>
    <x v="5"/>
    <x v="0"/>
    <x v="105"/>
    <n v="96"/>
    <n v="329"/>
    <d v="2017-01-01T00:00:00"/>
    <d v="2021-12-21T00:00:00"/>
    <m/>
    <m/>
    <m/>
    <m/>
    <m/>
    <m/>
    <m/>
    <m/>
    <m/>
    <m/>
    <x v="0"/>
    <m/>
    <m/>
    <m/>
    <m/>
    <m/>
    <m/>
    <m/>
    <m/>
    <m/>
    <m/>
    <m/>
    <m/>
    <m/>
    <m/>
    <m/>
    <m/>
    <m/>
    <m/>
    <m/>
    <n v="0"/>
    <n v="0"/>
    <n v="0"/>
    <n v="0"/>
    <n v="0"/>
    <n v="0"/>
    <n v="0"/>
    <n v="1"/>
    <n v="329"/>
    <n v="1"/>
    <n v="1"/>
    <n v="0"/>
    <n v="0"/>
    <n v="0"/>
    <n v="55"/>
    <n v="55"/>
    <n v="1"/>
    <n v="0"/>
    <n v="0"/>
    <n v="0"/>
    <n v="0"/>
    <n v="1"/>
    <n v="0"/>
    <n v="0"/>
    <n v="0"/>
    <n v="0"/>
    <x v="0"/>
    <s v="Village"/>
    <x v="0"/>
    <n v="0"/>
    <n v="0"/>
    <n v="0"/>
    <n v="197020"/>
    <x v="0"/>
    <m/>
  </r>
  <r>
    <x v="2"/>
    <x v="5"/>
    <x v="5"/>
    <s v="EU"/>
    <x v="0"/>
    <x v="5"/>
    <x v="0"/>
    <x v="106"/>
    <n v="37"/>
    <n v="119"/>
    <d v="2017-01-01T00:00:00"/>
    <d v="2021-12-21T00:00:00"/>
    <m/>
    <m/>
    <m/>
    <m/>
    <m/>
    <m/>
    <m/>
    <m/>
    <m/>
    <m/>
    <x v="0"/>
    <m/>
    <m/>
    <m/>
    <m/>
    <m/>
    <m/>
    <m/>
    <m/>
    <m/>
    <m/>
    <m/>
    <m/>
    <m/>
    <m/>
    <m/>
    <m/>
    <m/>
    <m/>
    <m/>
    <n v="0"/>
    <n v="0"/>
    <n v="0"/>
    <n v="0"/>
    <n v="0"/>
    <n v="0"/>
    <n v="0"/>
    <n v="1"/>
    <n v="119"/>
    <n v="1"/>
    <n v="1"/>
    <n v="0"/>
    <n v="0"/>
    <n v="0"/>
    <n v="20"/>
    <n v="20"/>
    <n v="1"/>
    <n v="0"/>
    <n v="0"/>
    <n v="0"/>
    <n v="0"/>
    <n v="1"/>
    <n v="0"/>
    <n v="0"/>
    <n v="0"/>
    <n v="0"/>
    <x v="0"/>
    <s v="Village"/>
    <x v="0"/>
    <n v="0"/>
    <n v="0"/>
    <n v="0"/>
    <n v="197027"/>
    <x v="0"/>
    <m/>
  </r>
  <r>
    <x v="2"/>
    <x v="5"/>
    <x v="5"/>
    <s v="EU"/>
    <x v="0"/>
    <x v="5"/>
    <x v="0"/>
    <x v="107"/>
    <n v="167"/>
    <n v="1027"/>
    <d v="2017-01-01T00:00:00"/>
    <d v="2021-12-21T00:00:00"/>
    <m/>
    <m/>
    <m/>
    <m/>
    <m/>
    <m/>
    <m/>
    <m/>
    <m/>
    <m/>
    <x v="0"/>
    <m/>
    <m/>
    <m/>
    <m/>
    <m/>
    <m/>
    <m/>
    <m/>
    <m/>
    <m/>
    <m/>
    <m/>
    <m/>
    <m/>
    <m/>
    <m/>
    <m/>
    <m/>
    <m/>
    <n v="0"/>
    <n v="0"/>
    <n v="0"/>
    <n v="0"/>
    <n v="0"/>
    <n v="0"/>
    <n v="0"/>
    <n v="1"/>
    <n v="1027"/>
    <n v="4"/>
    <n v="4"/>
    <n v="0"/>
    <n v="0"/>
    <n v="0"/>
    <n v="171"/>
    <n v="171"/>
    <n v="1"/>
    <n v="0"/>
    <n v="0"/>
    <n v="0"/>
    <n v="0"/>
    <n v="1"/>
    <n v="0"/>
    <n v="0"/>
    <n v="0"/>
    <n v="0"/>
    <x v="0"/>
    <s v="Village"/>
    <x v="0"/>
    <n v="0"/>
    <n v="0"/>
    <n v="0"/>
    <n v="197028"/>
    <x v="0"/>
    <m/>
  </r>
  <r>
    <x v="2"/>
    <x v="5"/>
    <x v="5"/>
    <s v="EU"/>
    <x v="0"/>
    <x v="5"/>
    <x v="0"/>
    <x v="108"/>
    <n v="90"/>
    <n v="414"/>
    <d v="2017-01-01T00:00:00"/>
    <d v="2021-12-21T00:00:00"/>
    <m/>
    <m/>
    <m/>
    <m/>
    <m/>
    <m/>
    <m/>
    <m/>
    <m/>
    <m/>
    <x v="0"/>
    <m/>
    <m/>
    <m/>
    <m/>
    <m/>
    <m/>
    <m/>
    <m/>
    <m/>
    <m/>
    <m/>
    <m/>
    <m/>
    <m/>
    <m/>
    <m/>
    <m/>
    <m/>
    <m/>
    <n v="0"/>
    <n v="0"/>
    <n v="0"/>
    <n v="0"/>
    <n v="0"/>
    <n v="0"/>
    <n v="0"/>
    <n v="1"/>
    <n v="414"/>
    <n v="2"/>
    <n v="2"/>
    <n v="0"/>
    <n v="0"/>
    <n v="0"/>
    <n v="69"/>
    <n v="69"/>
    <n v="1"/>
    <n v="0"/>
    <n v="0"/>
    <n v="0"/>
    <n v="0"/>
    <n v="1"/>
    <n v="0"/>
    <n v="0"/>
    <n v="0"/>
    <n v="0"/>
    <x v="0"/>
    <s v="Village"/>
    <x v="0"/>
    <n v="0"/>
    <n v="0"/>
    <n v="0"/>
    <n v="197034"/>
    <x v="0"/>
    <m/>
  </r>
  <r>
    <x v="2"/>
    <x v="5"/>
    <x v="5"/>
    <s v="EU"/>
    <x v="0"/>
    <x v="5"/>
    <x v="0"/>
    <x v="109"/>
    <n v="78"/>
    <n v="308"/>
    <d v="2017-01-01T00:00:00"/>
    <d v="2021-12-21T00:00:00"/>
    <m/>
    <m/>
    <m/>
    <m/>
    <m/>
    <m/>
    <m/>
    <m/>
    <m/>
    <m/>
    <x v="0"/>
    <m/>
    <m/>
    <m/>
    <m/>
    <m/>
    <m/>
    <m/>
    <m/>
    <m/>
    <m/>
    <m/>
    <m/>
    <m/>
    <m/>
    <m/>
    <m/>
    <m/>
    <m/>
    <m/>
    <n v="0"/>
    <n v="0"/>
    <n v="0"/>
    <n v="0"/>
    <n v="0"/>
    <n v="0"/>
    <n v="0"/>
    <n v="1"/>
    <n v="308"/>
    <n v="1"/>
    <n v="1"/>
    <n v="0"/>
    <n v="0"/>
    <n v="0"/>
    <n v="51"/>
    <n v="51"/>
    <n v="1"/>
    <n v="0"/>
    <n v="0"/>
    <n v="0"/>
    <n v="0"/>
    <n v="1"/>
    <n v="0"/>
    <n v="0"/>
    <n v="0"/>
    <n v="0"/>
    <x v="0"/>
    <s v="Village"/>
    <x v="0"/>
    <n v="0"/>
    <n v="0"/>
    <n v="0"/>
    <n v="197036"/>
    <x v="0"/>
    <m/>
  </r>
  <r>
    <x v="2"/>
    <x v="5"/>
    <x v="5"/>
    <s v="EU"/>
    <x v="0"/>
    <x v="5"/>
    <x v="0"/>
    <x v="110"/>
    <n v="85"/>
    <n v="413"/>
    <d v="2017-01-01T00:00:00"/>
    <d v="2021-12-21T00:00:00"/>
    <m/>
    <m/>
    <m/>
    <m/>
    <m/>
    <m/>
    <m/>
    <m/>
    <m/>
    <m/>
    <x v="0"/>
    <m/>
    <m/>
    <m/>
    <m/>
    <m/>
    <m/>
    <m/>
    <m/>
    <m/>
    <m/>
    <m/>
    <m/>
    <m/>
    <m/>
    <m/>
    <m/>
    <m/>
    <m/>
    <m/>
    <n v="0"/>
    <n v="0"/>
    <n v="0"/>
    <n v="0"/>
    <n v="0"/>
    <n v="0"/>
    <n v="0"/>
    <n v="1"/>
    <n v="413"/>
    <n v="2"/>
    <n v="2"/>
    <n v="0"/>
    <n v="0"/>
    <n v="0"/>
    <n v="69"/>
    <n v="69"/>
    <n v="1"/>
    <n v="0"/>
    <n v="0"/>
    <n v="0"/>
    <n v="0"/>
    <n v="1"/>
    <n v="0"/>
    <n v="0"/>
    <n v="0"/>
    <n v="0"/>
    <x v="0"/>
    <s v="Village"/>
    <x v="0"/>
    <n v="0"/>
    <n v="0"/>
    <n v="0"/>
    <n v="197033"/>
    <x v="0"/>
    <m/>
  </r>
  <r>
    <x v="2"/>
    <x v="5"/>
    <x v="5"/>
    <s v="EU"/>
    <x v="0"/>
    <x v="5"/>
    <x v="0"/>
    <x v="111"/>
    <n v="353"/>
    <n v="2111"/>
    <d v="2017-01-01T00:00:00"/>
    <d v="2021-12-21T00:00:00"/>
    <m/>
    <m/>
    <m/>
    <m/>
    <m/>
    <m/>
    <m/>
    <m/>
    <m/>
    <m/>
    <x v="0"/>
    <m/>
    <m/>
    <m/>
    <m/>
    <m/>
    <m/>
    <m/>
    <m/>
    <m/>
    <m/>
    <m/>
    <m/>
    <m/>
    <m/>
    <m/>
    <m/>
    <m/>
    <m/>
    <m/>
    <n v="0"/>
    <n v="0"/>
    <n v="0"/>
    <n v="0"/>
    <n v="0"/>
    <n v="0"/>
    <n v="0"/>
    <n v="1"/>
    <n v="2111"/>
    <n v="8"/>
    <n v="8"/>
    <n v="0"/>
    <n v="0"/>
    <n v="0"/>
    <n v="352"/>
    <n v="352"/>
    <n v="1"/>
    <n v="0"/>
    <n v="0"/>
    <n v="0"/>
    <n v="0"/>
    <n v="1"/>
    <n v="0"/>
    <n v="0"/>
    <n v="0"/>
    <n v="0"/>
    <x v="0"/>
    <s v="Village"/>
    <x v="0"/>
    <n v="0"/>
    <n v="0"/>
    <n v="0"/>
    <n v="197040"/>
    <x v="0"/>
    <m/>
  </r>
  <r>
    <x v="2"/>
    <x v="5"/>
    <x v="5"/>
    <s v="EU"/>
    <x v="0"/>
    <x v="5"/>
    <x v="0"/>
    <x v="112"/>
    <n v="295"/>
    <n v="1698"/>
    <d v="2017-01-01T00:00:00"/>
    <d v="2021-12-21T00:00:00"/>
    <m/>
    <m/>
    <m/>
    <m/>
    <m/>
    <m/>
    <m/>
    <m/>
    <m/>
    <m/>
    <x v="0"/>
    <m/>
    <m/>
    <m/>
    <m/>
    <m/>
    <m/>
    <m/>
    <m/>
    <m/>
    <m/>
    <m/>
    <m/>
    <m/>
    <m/>
    <m/>
    <m/>
    <m/>
    <m/>
    <m/>
    <n v="0"/>
    <n v="0"/>
    <n v="0"/>
    <n v="0"/>
    <n v="0"/>
    <n v="0"/>
    <n v="0"/>
    <n v="1"/>
    <n v="1698"/>
    <n v="7"/>
    <n v="7"/>
    <n v="0"/>
    <n v="0"/>
    <n v="0"/>
    <n v="283"/>
    <n v="283"/>
    <n v="1"/>
    <n v="0"/>
    <n v="0"/>
    <n v="0"/>
    <n v="0"/>
    <n v="1"/>
    <n v="0"/>
    <n v="0"/>
    <n v="0"/>
    <n v="0"/>
    <x v="0"/>
    <s v="Village"/>
    <x v="0"/>
    <n v="0"/>
    <n v="0"/>
    <n v="0"/>
    <n v="197039"/>
    <x v="0"/>
    <m/>
  </r>
  <r>
    <x v="2"/>
    <x v="5"/>
    <x v="5"/>
    <s v="EU"/>
    <x v="0"/>
    <x v="5"/>
    <x v="0"/>
    <x v="113"/>
    <n v="140"/>
    <n v="985"/>
    <d v="2017-01-01T00:00:00"/>
    <d v="2021-12-21T00:00:00"/>
    <m/>
    <m/>
    <m/>
    <m/>
    <m/>
    <m/>
    <m/>
    <m/>
    <m/>
    <m/>
    <x v="0"/>
    <m/>
    <m/>
    <m/>
    <m/>
    <m/>
    <m/>
    <m/>
    <m/>
    <m/>
    <m/>
    <m/>
    <m/>
    <m/>
    <m/>
    <m/>
    <m/>
    <m/>
    <m/>
    <m/>
    <n v="0"/>
    <n v="0"/>
    <n v="0"/>
    <n v="0"/>
    <n v="0"/>
    <n v="0"/>
    <n v="0"/>
    <n v="1"/>
    <n v="985"/>
    <n v="4"/>
    <n v="4"/>
    <n v="0"/>
    <n v="0"/>
    <n v="0"/>
    <n v="164"/>
    <n v="164"/>
    <n v="1"/>
    <n v="0"/>
    <n v="0"/>
    <n v="0"/>
    <n v="0"/>
    <n v="1"/>
    <n v="0"/>
    <n v="0"/>
    <n v="0"/>
    <n v="0"/>
    <x v="0"/>
    <s v="Village"/>
    <x v="0"/>
    <n v="0"/>
    <n v="0"/>
    <n v="0"/>
    <n v="197041"/>
    <x v="0"/>
    <m/>
  </r>
  <r>
    <x v="2"/>
    <x v="5"/>
    <x v="5"/>
    <s v="EU"/>
    <x v="0"/>
    <x v="5"/>
    <x v="0"/>
    <x v="114"/>
    <n v="157"/>
    <n v="735"/>
    <d v="2017-01-01T00:00:00"/>
    <d v="2021-12-21T00:00:00"/>
    <m/>
    <m/>
    <m/>
    <m/>
    <m/>
    <m/>
    <m/>
    <m/>
    <m/>
    <m/>
    <x v="0"/>
    <m/>
    <m/>
    <m/>
    <m/>
    <m/>
    <m/>
    <m/>
    <m/>
    <m/>
    <m/>
    <m/>
    <m/>
    <m/>
    <m/>
    <m/>
    <m/>
    <m/>
    <m/>
    <m/>
    <n v="0"/>
    <n v="0"/>
    <n v="0"/>
    <n v="0"/>
    <n v="0"/>
    <n v="0"/>
    <n v="0"/>
    <n v="1"/>
    <n v="735"/>
    <n v="3"/>
    <n v="3"/>
    <n v="0"/>
    <n v="0"/>
    <n v="0"/>
    <n v="123"/>
    <n v="123"/>
    <n v="1"/>
    <n v="0"/>
    <n v="0"/>
    <n v="0"/>
    <n v="0"/>
    <n v="1"/>
    <n v="0"/>
    <n v="0"/>
    <n v="0"/>
    <n v="0"/>
    <x v="0"/>
    <s v="Village"/>
    <x v="0"/>
    <n v="0"/>
    <n v="0"/>
    <n v="0"/>
    <n v="197042"/>
    <x v="0"/>
    <m/>
  </r>
  <r>
    <x v="2"/>
    <x v="5"/>
    <x v="5"/>
    <s v="EU"/>
    <x v="0"/>
    <x v="5"/>
    <x v="0"/>
    <x v="115"/>
    <n v="35"/>
    <n v="142"/>
    <d v="2017-01-01T00:00:00"/>
    <d v="2021-12-21T00:00:00"/>
    <m/>
    <m/>
    <m/>
    <m/>
    <m/>
    <m/>
    <m/>
    <m/>
    <m/>
    <m/>
    <x v="0"/>
    <m/>
    <m/>
    <m/>
    <m/>
    <m/>
    <m/>
    <m/>
    <m/>
    <m/>
    <m/>
    <m/>
    <m/>
    <m/>
    <m/>
    <m/>
    <m/>
    <m/>
    <m/>
    <m/>
    <n v="0"/>
    <n v="0"/>
    <n v="0"/>
    <n v="0"/>
    <n v="0"/>
    <n v="0"/>
    <n v="0"/>
    <n v="1"/>
    <n v="142"/>
    <n v="1"/>
    <n v="1"/>
    <n v="0"/>
    <n v="0"/>
    <n v="0"/>
    <n v="24"/>
    <n v="24"/>
    <n v="1"/>
    <n v="0"/>
    <n v="0"/>
    <n v="0"/>
    <n v="0"/>
    <n v="1"/>
    <n v="0"/>
    <n v="0"/>
    <n v="0"/>
    <n v="0"/>
    <x v="0"/>
    <s v="Village"/>
    <x v="0"/>
    <n v="0"/>
    <n v="0"/>
    <n v="0"/>
    <n v="197043"/>
    <x v="0"/>
    <m/>
  </r>
  <r>
    <x v="2"/>
    <x v="5"/>
    <x v="5"/>
    <s v="EU"/>
    <x v="0"/>
    <x v="5"/>
    <x v="0"/>
    <x v="116"/>
    <n v="148"/>
    <n v="630"/>
    <d v="2017-01-01T00:00:00"/>
    <d v="2021-12-21T00:00:00"/>
    <m/>
    <m/>
    <m/>
    <m/>
    <m/>
    <m/>
    <m/>
    <m/>
    <m/>
    <m/>
    <x v="0"/>
    <m/>
    <m/>
    <m/>
    <m/>
    <m/>
    <m/>
    <m/>
    <m/>
    <m/>
    <m/>
    <m/>
    <m/>
    <m/>
    <m/>
    <m/>
    <m/>
    <m/>
    <m/>
    <m/>
    <n v="0"/>
    <n v="0"/>
    <n v="0"/>
    <n v="0"/>
    <n v="0"/>
    <n v="0"/>
    <n v="0"/>
    <n v="1"/>
    <n v="630"/>
    <n v="3"/>
    <n v="3"/>
    <n v="0"/>
    <n v="0"/>
    <n v="0"/>
    <n v="105"/>
    <n v="105"/>
    <n v="1"/>
    <n v="0"/>
    <n v="0"/>
    <n v="0"/>
    <n v="0"/>
    <n v="1"/>
    <n v="0"/>
    <n v="0"/>
    <n v="0"/>
    <n v="0"/>
    <x v="0"/>
    <s v="Village"/>
    <x v="0"/>
    <n v="0"/>
    <n v="0"/>
    <n v="0"/>
    <n v="197089"/>
    <x v="0"/>
    <m/>
  </r>
  <r>
    <x v="2"/>
    <x v="5"/>
    <x v="5"/>
    <s v="EU"/>
    <x v="0"/>
    <x v="5"/>
    <x v="0"/>
    <x v="117"/>
    <n v="135"/>
    <n v="593"/>
    <d v="2017-01-01T00:00:00"/>
    <d v="2021-12-21T00:00:00"/>
    <m/>
    <m/>
    <m/>
    <m/>
    <m/>
    <m/>
    <m/>
    <m/>
    <m/>
    <m/>
    <x v="0"/>
    <m/>
    <m/>
    <m/>
    <m/>
    <m/>
    <m/>
    <m/>
    <m/>
    <m/>
    <m/>
    <m/>
    <m/>
    <m/>
    <m/>
    <m/>
    <m/>
    <m/>
    <m/>
    <m/>
    <n v="0"/>
    <n v="0"/>
    <n v="0"/>
    <n v="0"/>
    <n v="0"/>
    <n v="0"/>
    <n v="0"/>
    <n v="1"/>
    <n v="593"/>
    <n v="2"/>
    <n v="2"/>
    <n v="0"/>
    <n v="0"/>
    <n v="0"/>
    <n v="99"/>
    <n v="99"/>
    <n v="1"/>
    <n v="0"/>
    <n v="0"/>
    <n v="0"/>
    <n v="0"/>
    <n v="1"/>
    <n v="0"/>
    <n v="0"/>
    <n v="0"/>
    <n v="0"/>
    <x v="0"/>
    <s v="Village"/>
    <x v="0"/>
    <n v="0"/>
    <n v="0"/>
    <n v="0"/>
    <n v="197090"/>
    <x v="0"/>
    <m/>
  </r>
  <r>
    <x v="2"/>
    <x v="5"/>
    <x v="5"/>
    <s v="EU"/>
    <x v="0"/>
    <x v="5"/>
    <x v="0"/>
    <x v="118"/>
    <n v="139"/>
    <n v="585"/>
    <d v="2017-01-01T00:00:00"/>
    <d v="2021-12-21T00:00:00"/>
    <m/>
    <m/>
    <m/>
    <m/>
    <m/>
    <m/>
    <m/>
    <m/>
    <m/>
    <m/>
    <x v="0"/>
    <m/>
    <m/>
    <m/>
    <m/>
    <m/>
    <m/>
    <m/>
    <m/>
    <m/>
    <m/>
    <m/>
    <m/>
    <m/>
    <m/>
    <m/>
    <m/>
    <m/>
    <m/>
    <m/>
    <n v="0"/>
    <n v="0"/>
    <n v="0"/>
    <n v="0"/>
    <n v="0"/>
    <n v="0"/>
    <n v="0"/>
    <n v="1"/>
    <n v="585"/>
    <n v="2"/>
    <n v="2"/>
    <n v="0"/>
    <n v="0"/>
    <n v="0"/>
    <n v="98"/>
    <n v="98"/>
    <n v="1"/>
    <n v="0"/>
    <n v="0"/>
    <n v="0"/>
    <n v="0"/>
    <n v="1"/>
    <n v="0"/>
    <n v="0"/>
    <n v="0"/>
    <n v="0"/>
    <x v="0"/>
    <s v="Village"/>
    <x v="0"/>
    <n v="0"/>
    <n v="0"/>
    <n v="0"/>
    <n v="197149"/>
    <x v="0"/>
    <m/>
  </r>
  <r>
    <x v="2"/>
    <x v="5"/>
    <x v="5"/>
    <s v="EU"/>
    <x v="0"/>
    <x v="5"/>
    <x v="0"/>
    <x v="119"/>
    <n v="408"/>
    <n v="2009"/>
    <d v="2017-01-01T00:00:00"/>
    <d v="2021-12-21T00:00:00"/>
    <m/>
    <m/>
    <m/>
    <m/>
    <m/>
    <m/>
    <m/>
    <m/>
    <m/>
    <m/>
    <x v="0"/>
    <m/>
    <m/>
    <m/>
    <m/>
    <m/>
    <m/>
    <m/>
    <m/>
    <m/>
    <m/>
    <m/>
    <m/>
    <m/>
    <m/>
    <m/>
    <m/>
    <m/>
    <m/>
    <m/>
    <n v="0"/>
    <n v="0"/>
    <n v="0"/>
    <n v="0"/>
    <n v="0"/>
    <n v="0"/>
    <n v="0"/>
    <n v="1"/>
    <n v="2009"/>
    <n v="8"/>
    <n v="8"/>
    <n v="0"/>
    <n v="0"/>
    <n v="0"/>
    <n v="335"/>
    <n v="335"/>
    <n v="1"/>
    <n v="0"/>
    <n v="0"/>
    <n v="0"/>
    <n v="0"/>
    <n v="1"/>
    <n v="0"/>
    <n v="0"/>
    <n v="0"/>
    <n v="0"/>
    <x v="0"/>
    <s v="Village"/>
    <x v="2"/>
    <s v="Muslim"/>
    <n v="20.480898"/>
    <n v="93.299485000000004"/>
    <s v="MMR012CMP006"/>
    <x v="0"/>
    <m/>
  </r>
  <r>
    <x v="2"/>
    <x v="5"/>
    <x v="5"/>
    <s v="EU"/>
    <x v="0"/>
    <x v="5"/>
    <x v="0"/>
    <x v="120"/>
    <n v="47"/>
    <n v="190"/>
    <d v="2017-01-01T00:00:00"/>
    <d v="2021-12-21T00:00:00"/>
    <m/>
    <m/>
    <m/>
    <m/>
    <m/>
    <m/>
    <m/>
    <m/>
    <m/>
    <m/>
    <x v="0"/>
    <m/>
    <m/>
    <m/>
    <m/>
    <m/>
    <m/>
    <m/>
    <m/>
    <m/>
    <m/>
    <m/>
    <m/>
    <m/>
    <m/>
    <m/>
    <m/>
    <m/>
    <m/>
    <m/>
    <n v="0"/>
    <n v="0"/>
    <n v="0"/>
    <n v="0"/>
    <n v="0"/>
    <n v="0"/>
    <n v="0"/>
    <n v="1"/>
    <n v="190"/>
    <n v="1"/>
    <n v="1"/>
    <n v="0"/>
    <n v="0"/>
    <n v="0"/>
    <n v="32"/>
    <n v="32"/>
    <n v="1"/>
    <n v="0"/>
    <n v="0"/>
    <n v="0"/>
    <n v="0"/>
    <n v="1"/>
    <n v="0"/>
    <n v="0"/>
    <n v="0"/>
    <n v="0"/>
    <x v="0"/>
    <s v="Village"/>
    <x v="0"/>
    <n v="0"/>
    <n v="0"/>
    <n v="0"/>
    <n v="0"/>
    <x v="0"/>
    <m/>
  </r>
  <r>
    <x v="2"/>
    <x v="5"/>
    <x v="5"/>
    <s v="EU"/>
    <x v="0"/>
    <x v="5"/>
    <x v="0"/>
    <x v="121"/>
    <n v="150"/>
    <n v="532"/>
    <d v="2017-01-01T00:00:00"/>
    <d v="2021-12-21T00:00:00"/>
    <m/>
    <m/>
    <m/>
    <m/>
    <m/>
    <m/>
    <m/>
    <m/>
    <m/>
    <m/>
    <x v="0"/>
    <m/>
    <m/>
    <m/>
    <m/>
    <m/>
    <m/>
    <m/>
    <m/>
    <m/>
    <m/>
    <m/>
    <m/>
    <m/>
    <m/>
    <m/>
    <m/>
    <m/>
    <m/>
    <m/>
    <n v="0"/>
    <n v="0"/>
    <n v="0"/>
    <n v="0"/>
    <n v="0"/>
    <n v="0"/>
    <n v="0"/>
    <n v="1"/>
    <n v="532"/>
    <n v="2"/>
    <n v="2"/>
    <n v="0"/>
    <n v="0"/>
    <n v="0"/>
    <n v="89"/>
    <n v="89"/>
    <n v="1"/>
    <n v="0"/>
    <n v="0"/>
    <n v="0"/>
    <n v="0"/>
    <n v="1"/>
    <n v="0"/>
    <n v="0"/>
    <n v="0"/>
    <n v="0"/>
    <x v="0"/>
    <s v="Village"/>
    <x v="0"/>
    <n v="0"/>
    <n v="0"/>
    <n v="0"/>
    <n v="197092"/>
    <x v="0"/>
    <m/>
  </r>
  <r>
    <x v="2"/>
    <x v="5"/>
    <x v="5"/>
    <s v="EU"/>
    <x v="0"/>
    <x v="5"/>
    <x v="0"/>
    <x v="122"/>
    <n v="142"/>
    <n v="542"/>
    <d v="2017-01-01T00:00:00"/>
    <d v="2021-12-21T00:00:00"/>
    <m/>
    <m/>
    <m/>
    <m/>
    <m/>
    <m/>
    <m/>
    <m/>
    <m/>
    <m/>
    <x v="0"/>
    <m/>
    <m/>
    <m/>
    <m/>
    <m/>
    <m/>
    <m/>
    <m/>
    <m/>
    <m/>
    <m/>
    <m/>
    <m/>
    <m/>
    <m/>
    <m/>
    <m/>
    <m/>
    <m/>
    <n v="0"/>
    <n v="0"/>
    <n v="0"/>
    <n v="0"/>
    <n v="0"/>
    <n v="0"/>
    <n v="0"/>
    <n v="1"/>
    <n v="542"/>
    <n v="2"/>
    <n v="2"/>
    <n v="0"/>
    <n v="0"/>
    <n v="0"/>
    <n v="90"/>
    <n v="90"/>
    <n v="1"/>
    <n v="0"/>
    <n v="0"/>
    <n v="0"/>
    <n v="0"/>
    <n v="1"/>
    <n v="0"/>
    <n v="0"/>
    <n v="0"/>
    <n v="0"/>
    <x v="0"/>
    <s v="Village"/>
    <x v="0"/>
    <n v="0"/>
    <n v="0"/>
    <n v="0"/>
    <n v="197100"/>
    <x v="0"/>
    <m/>
  </r>
  <r>
    <x v="2"/>
    <x v="5"/>
    <x v="5"/>
    <s v="EU"/>
    <x v="0"/>
    <x v="5"/>
    <x v="0"/>
    <x v="123"/>
    <n v="290"/>
    <n v="1314"/>
    <d v="2017-01-01T00:00:00"/>
    <d v="2021-12-21T00:00:00"/>
    <m/>
    <m/>
    <m/>
    <m/>
    <m/>
    <m/>
    <m/>
    <m/>
    <m/>
    <m/>
    <x v="0"/>
    <m/>
    <m/>
    <m/>
    <m/>
    <m/>
    <m/>
    <m/>
    <m/>
    <m/>
    <m/>
    <m/>
    <m/>
    <m/>
    <m/>
    <m/>
    <m/>
    <m/>
    <m/>
    <m/>
    <n v="0"/>
    <n v="0"/>
    <n v="0"/>
    <n v="0"/>
    <n v="0"/>
    <n v="0"/>
    <n v="0"/>
    <n v="1"/>
    <n v="1314"/>
    <n v="5"/>
    <n v="5"/>
    <n v="0"/>
    <n v="0"/>
    <n v="0"/>
    <n v="219"/>
    <n v="219"/>
    <n v="1"/>
    <n v="0"/>
    <n v="0"/>
    <n v="0"/>
    <n v="0"/>
    <n v="1"/>
    <n v="0"/>
    <n v="0"/>
    <n v="0"/>
    <n v="0"/>
    <x v="0"/>
    <s v="Village"/>
    <x v="0"/>
    <n v="0"/>
    <n v="0"/>
    <n v="0"/>
    <n v="197099"/>
    <x v="0"/>
    <m/>
  </r>
  <r>
    <x v="2"/>
    <x v="5"/>
    <x v="5"/>
    <s v="EU"/>
    <x v="0"/>
    <x v="5"/>
    <x v="0"/>
    <x v="124"/>
    <n v="215"/>
    <n v="1125"/>
    <d v="2017-01-01T00:00:00"/>
    <d v="2021-12-21T00:00:00"/>
    <m/>
    <m/>
    <m/>
    <m/>
    <m/>
    <m/>
    <m/>
    <m/>
    <m/>
    <m/>
    <x v="0"/>
    <m/>
    <m/>
    <m/>
    <m/>
    <m/>
    <m/>
    <m/>
    <m/>
    <m/>
    <m/>
    <m/>
    <m/>
    <m/>
    <m/>
    <m/>
    <m/>
    <m/>
    <m/>
    <m/>
    <n v="0"/>
    <n v="0"/>
    <n v="0"/>
    <n v="0"/>
    <n v="0"/>
    <n v="0"/>
    <n v="0"/>
    <n v="1"/>
    <n v="1125"/>
    <n v="5"/>
    <n v="5"/>
    <n v="0"/>
    <n v="0"/>
    <n v="0"/>
    <n v="188"/>
    <n v="188"/>
    <n v="1"/>
    <n v="0"/>
    <n v="0"/>
    <n v="0"/>
    <n v="0"/>
    <n v="1"/>
    <n v="0"/>
    <n v="0"/>
    <n v="0"/>
    <n v="0"/>
    <x v="0"/>
    <s v="Village"/>
    <x v="0"/>
    <n v="0"/>
    <n v="0"/>
    <n v="0"/>
    <n v="197102"/>
    <x v="0"/>
    <m/>
  </r>
  <r>
    <x v="2"/>
    <x v="5"/>
    <x v="5"/>
    <s v="EU"/>
    <x v="0"/>
    <x v="5"/>
    <x v="0"/>
    <x v="125"/>
    <n v="181"/>
    <n v="940"/>
    <d v="2017-01-01T00:00:00"/>
    <d v="2021-12-21T00:00:00"/>
    <m/>
    <m/>
    <m/>
    <m/>
    <m/>
    <m/>
    <m/>
    <m/>
    <m/>
    <m/>
    <x v="0"/>
    <m/>
    <m/>
    <m/>
    <m/>
    <m/>
    <m/>
    <m/>
    <m/>
    <m/>
    <m/>
    <m/>
    <m/>
    <m/>
    <m/>
    <m/>
    <m/>
    <m/>
    <m/>
    <m/>
    <n v="0"/>
    <n v="0"/>
    <n v="0"/>
    <n v="0"/>
    <n v="0"/>
    <n v="0"/>
    <n v="0"/>
    <n v="1"/>
    <n v="940"/>
    <n v="4"/>
    <n v="4"/>
    <n v="0"/>
    <n v="0"/>
    <n v="0"/>
    <n v="157"/>
    <n v="157"/>
    <n v="1"/>
    <n v="0"/>
    <n v="0"/>
    <n v="0"/>
    <n v="0"/>
    <n v="1"/>
    <n v="0"/>
    <n v="0"/>
    <n v="0"/>
    <n v="0"/>
    <x v="0"/>
    <s v="Village"/>
    <x v="0"/>
    <n v="0"/>
    <n v="0"/>
    <n v="0"/>
    <n v="220651"/>
    <x v="0"/>
    <m/>
  </r>
  <r>
    <x v="2"/>
    <x v="5"/>
    <x v="5"/>
    <s v="EU"/>
    <x v="0"/>
    <x v="5"/>
    <x v="0"/>
    <x v="126"/>
    <n v="170"/>
    <n v="743"/>
    <d v="2017-01-01T00:00:00"/>
    <d v="2021-12-21T00:00:00"/>
    <m/>
    <m/>
    <m/>
    <m/>
    <m/>
    <m/>
    <m/>
    <m/>
    <m/>
    <m/>
    <x v="0"/>
    <m/>
    <m/>
    <m/>
    <m/>
    <m/>
    <m/>
    <m/>
    <m/>
    <m/>
    <m/>
    <m/>
    <m/>
    <m/>
    <m/>
    <m/>
    <m/>
    <m/>
    <m/>
    <m/>
    <n v="0"/>
    <n v="0"/>
    <n v="0"/>
    <n v="0"/>
    <n v="0"/>
    <n v="0"/>
    <n v="0"/>
    <n v="1"/>
    <n v="743"/>
    <n v="3"/>
    <n v="3"/>
    <n v="0"/>
    <n v="0"/>
    <n v="0"/>
    <n v="124"/>
    <n v="124"/>
    <n v="1"/>
    <n v="0"/>
    <n v="0"/>
    <n v="0"/>
    <n v="0"/>
    <n v="1"/>
    <n v="0"/>
    <n v="0"/>
    <n v="0"/>
    <n v="0"/>
    <x v="0"/>
    <s v="Village"/>
    <x v="0"/>
    <n v="0"/>
    <n v="0"/>
    <n v="0"/>
    <n v="197103"/>
    <x v="0"/>
    <m/>
  </r>
  <r>
    <x v="2"/>
    <x v="5"/>
    <x v="5"/>
    <s v="EU"/>
    <x v="0"/>
    <x v="5"/>
    <x v="0"/>
    <x v="127"/>
    <n v="121"/>
    <n v="421"/>
    <d v="2017-01-01T00:00:00"/>
    <d v="2021-12-21T00:00:00"/>
    <m/>
    <m/>
    <m/>
    <m/>
    <m/>
    <m/>
    <m/>
    <m/>
    <m/>
    <m/>
    <x v="0"/>
    <m/>
    <m/>
    <m/>
    <m/>
    <m/>
    <m/>
    <m/>
    <m/>
    <m/>
    <m/>
    <m/>
    <m/>
    <m/>
    <m/>
    <m/>
    <m/>
    <m/>
    <m/>
    <m/>
    <n v="0"/>
    <n v="0"/>
    <n v="0"/>
    <n v="0"/>
    <n v="0"/>
    <n v="0"/>
    <n v="0"/>
    <n v="1"/>
    <n v="421"/>
    <n v="2"/>
    <n v="2"/>
    <n v="0"/>
    <n v="0"/>
    <n v="0"/>
    <n v="70"/>
    <n v="70"/>
    <n v="1"/>
    <n v="0"/>
    <n v="0"/>
    <n v="0"/>
    <n v="0"/>
    <n v="1"/>
    <n v="0"/>
    <n v="0"/>
    <n v="0"/>
    <n v="0"/>
    <x v="0"/>
    <s v="Village"/>
    <x v="0"/>
    <s v="Mixed"/>
    <n v="20.394809720000001"/>
    <n v="93.251609799999997"/>
    <n v="196994"/>
    <x v="0"/>
    <m/>
  </r>
  <r>
    <x v="2"/>
    <x v="5"/>
    <x v="5"/>
    <s v="EU"/>
    <x v="0"/>
    <x v="5"/>
    <x v="0"/>
    <x v="128"/>
    <n v="203"/>
    <n v="1118"/>
    <d v="2017-01-01T00:00:00"/>
    <d v="2021-12-21T00:00:00"/>
    <m/>
    <m/>
    <m/>
    <m/>
    <m/>
    <m/>
    <m/>
    <m/>
    <m/>
    <m/>
    <x v="0"/>
    <m/>
    <m/>
    <m/>
    <m/>
    <m/>
    <m/>
    <m/>
    <m/>
    <m/>
    <m/>
    <m/>
    <m/>
    <m/>
    <m/>
    <m/>
    <m/>
    <m/>
    <m/>
    <m/>
    <n v="0"/>
    <n v="0"/>
    <n v="0"/>
    <n v="0"/>
    <n v="0"/>
    <n v="0"/>
    <n v="0"/>
    <n v="1"/>
    <n v="1118"/>
    <n v="4"/>
    <n v="4"/>
    <n v="0"/>
    <n v="0"/>
    <n v="0"/>
    <n v="186"/>
    <n v="186"/>
    <n v="1"/>
    <n v="0"/>
    <n v="0"/>
    <n v="0"/>
    <n v="0"/>
    <n v="1"/>
    <n v="0"/>
    <n v="0"/>
    <n v="0"/>
    <n v="0"/>
    <x v="0"/>
    <s v="Village"/>
    <x v="0"/>
    <n v="0"/>
    <n v="0"/>
    <n v="0"/>
    <n v="196997"/>
    <x v="0"/>
    <m/>
  </r>
  <r>
    <x v="2"/>
    <x v="5"/>
    <x v="5"/>
    <s v="EU"/>
    <x v="0"/>
    <x v="5"/>
    <x v="0"/>
    <x v="129"/>
    <n v="31"/>
    <n v="170"/>
    <d v="2017-01-01T00:00:00"/>
    <d v="2021-12-21T00:00:00"/>
    <m/>
    <m/>
    <m/>
    <m/>
    <m/>
    <m/>
    <m/>
    <m/>
    <m/>
    <m/>
    <x v="0"/>
    <m/>
    <m/>
    <m/>
    <m/>
    <m/>
    <m/>
    <m/>
    <m/>
    <m/>
    <m/>
    <m/>
    <m/>
    <m/>
    <m/>
    <m/>
    <m/>
    <m/>
    <m/>
    <m/>
    <n v="0"/>
    <n v="0"/>
    <n v="0"/>
    <n v="0"/>
    <n v="0"/>
    <n v="0"/>
    <n v="0"/>
    <n v="1"/>
    <n v="170"/>
    <n v="1"/>
    <n v="1"/>
    <n v="0"/>
    <n v="0"/>
    <n v="0"/>
    <n v="28"/>
    <n v="28"/>
    <n v="1"/>
    <n v="0"/>
    <n v="0"/>
    <n v="0"/>
    <n v="0"/>
    <n v="1"/>
    <n v="0"/>
    <n v="0"/>
    <n v="0"/>
    <n v="0"/>
    <x v="0"/>
    <s v="Village"/>
    <x v="0"/>
    <s v="Rakhine"/>
    <n v="20.396680830000001"/>
    <n v="93.252868649999996"/>
    <n v="196998"/>
    <x v="0"/>
    <m/>
  </r>
  <r>
    <x v="2"/>
    <x v="5"/>
    <x v="5"/>
    <s v="BMZ"/>
    <x v="0"/>
    <x v="5"/>
    <x v="0"/>
    <x v="130"/>
    <n v="180"/>
    <n v="964"/>
    <d v="2017-01-01T00:00:00"/>
    <d v="2021-12-21T00:00:00"/>
    <m/>
    <m/>
    <m/>
    <m/>
    <m/>
    <m/>
    <m/>
    <m/>
    <m/>
    <m/>
    <x v="0"/>
    <m/>
    <m/>
    <m/>
    <m/>
    <m/>
    <m/>
    <m/>
    <m/>
    <m/>
    <m/>
    <m/>
    <m/>
    <m/>
    <m/>
    <m/>
    <m/>
    <m/>
    <m/>
    <m/>
    <n v="0"/>
    <n v="0"/>
    <n v="0"/>
    <n v="0"/>
    <n v="0"/>
    <n v="0"/>
    <n v="0"/>
    <n v="1"/>
    <n v="964"/>
    <n v="4"/>
    <n v="4"/>
    <n v="0"/>
    <n v="0"/>
    <n v="0"/>
    <n v="161"/>
    <n v="161"/>
    <n v="1"/>
    <n v="0"/>
    <n v="0"/>
    <n v="0"/>
    <n v="0"/>
    <n v="1"/>
    <n v="0"/>
    <n v="0"/>
    <n v="0"/>
    <n v="0"/>
    <x v="0"/>
    <s v="Village"/>
    <x v="0"/>
    <n v="0"/>
    <n v="0"/>
    <n v="0"/>
    <n v="197114"/>
    <x v="0"/>
    <m/>
  </r>
  <r>
    <x v="2"/>
    <x v="5"/>
    <x v="5"/>
    <s v="BMZ"/>
    <x v="0"/>
    <x v="5"/>
    <x v="0"/>
    <x v="131"/>
    <n v="130"/>
    <n v="398"/>
    <d v="2017-01-01T00:00:00"/>
    <d v="2021-12-21T00:00:00"/>
    <m/>
    <m/>
    <m/>
    <m/>
    <m/>
    <m/>
    <m/>
    <m/>
    <m/>
    <m/>
    <x v="0"/>
    <m/>
    <m/>
    <m/>
    <m/>
    <m/>
    <m/>
    <m/>
    <m/>
    <m/>
    <m/>
    <m/>
    <m/>
    <m/>
    <m/>
    <m/>
    <m/>
    <m/>
    <m/>
    <m/>
    <n v="0"/>
    <n v="0"/>
    <n v="0"/>
    <n v="0"/>
    <n v="0"/>
    <n v="0"/>
    <n v="0"/>
    <n v="1"/>
    <n v="398"/>
    <n v="2"/>
    <n v="2"/>
    <n v="0"/>
    <n v="0"/>
    <n v="0"/>
    <n v="66"/>
    <n v="66"/>
    <n v="1"/>
    <n v="0"/>
    <n v="0"/>
    <n v="0"/>
    <n v="0"/>
    <n v="1"/>
    <n v="0"/>
    <n v="0"/>
    <n v="0"/>
    <n v="0"/>
    <x v="0"/>
    <s v="Village"/>
    <x v="0"/>
    <n v="0"/>
    <n v="0"/>
    <n v="0"/>
    <n v="197111"/>
    <x v="0"/>
    <m/>
  </r>
  <r>
    <x v="2"/>
    <x v="5"/>
    <x v="5"/>
    <s v="BMZ"/>
    <x v="0"/>
    <x v="5"/>
    <x v="0"/>
    <x v="132"/>
    <n v="191"/>
    <n v="713"/>
    <d v="2017-01-01T00:00:00"/>
    <d v="2021-12-21T00:00:00"/>
    <m/>
    <m/>
    <m/>
    <m/>
    <m/>
    <m/>
    <m/>
    <m/>
    <m/>
    <m/>
    <x v="0"/>
    <m/>
    <m/>
    <m/>
    <m/>
    <m/>
    <m/>
    <m/>
    <m/>
    <m/>
    <m/>
    <m/>
    <m/>
    <m/>
    <m/>
    <m/>
    <m/>
    <m/>
    <m/>
    <m/>
    <n v="0"/>
    <n v="0"/>
    <n v="0"/>
    <n v="0"/>
    <n v="0"/>
    <n v="0"/>
    <n v="0"/>
    <n v="1"/>
    <n v="713"/>
    <n v="3"/>
    <n v="3"/>
    <n v="0"/>
    <n v="0"/>
    <n v="0"/>
    <n v="119"/>
    <n v="119"/>
    <n v="1"/>
    <n v="0"/>
    <n v="0"/>
    <n v="0"/>
    <n v="0"/>
    <n v="1"/>
    <n v="0"/>
    <n v="0"/>
    <n v="0"/>
    <n v="0"/>
    <x v="0"/>
    <s v="Village"/>
    <x v="0"/>
    <n v="0"/>
    <n v="0"/>
    <n v="0"/>
    <n v="197112"/>
    <x v="0"/>
    <m/>
  </r>
  <r>
    <x v="2"/>
    <x v="5"/>
    <x v="5"/>
    <s v="BMZ"/>
    <x v="0"/>
    <x v="5"/>
    <x v="0"/>
    <x v="133"/>
    <n v="27"/>
    <n v="53"/>
    <d v="2017-01-01T00:00:00"/>
    <d v="2021-12-21T00:00:00"/>
    <m/>
    <m/>
    <m/>
    <m/>
    <m/>
    <m/>
    <m/>
    <m/>
    <m/>
    <m/>
    <x v="0"/>
    <m/>
    <m/>
    <m/>
    <m/>
    <m/>
    <m/>
    <m/>
    <m/>
    <m/>
    <m/>
    <m/>
    <m/>
    <m/>
    <m/>
    <m/>
    <m/>
    <m/>
    <m/>
    <m/>
    <n v="0"/>
    <n v="0"/>
    <n v="0"/>
    <n v="0"/>
    <n v="0"/>
    <n v="0"/>
    <n v="0"/>
    <n v="1"/>
    <n v="53"/>
    <n v="1"/>
    <n v="1"/>
    <n v="0"/>
    <n v="0"/>
    <n v="0"/>
    <n v="9"/>
    <n v="9"/>
    <n v="1"/>
    <n v="0"/>
    <n v="0"/>
    <n v="0"/>
    <n v="0"/>
    <n v="1"/>
    <n v="0"/>
    <n v="0"/>
    <n v="0"/>
    <n v="0"/>
    <x v="0"/>
    <s v="Village"/>
    <x v="0"/>
    <n v="0"/>
    <n v="0"/>
    <n v="0"/>
    <n v="220653"/>
    <x v="0"/>
    <m/>
  </r>
  <r>
    <x v="2"/>
    <x v="5"/>
    <x v="5"/>
    <s v="BMZ"/>
    <x v="0"/>
    <x v="5"/>
    <x v="0"/>
    <x v="134"/>
    <n v="63"/>
    <n v="249"/>
    <d v="2017-01-01T00:00:00"/>
    <d v="2021-12-21T00:00:00"/>
    <m/>
    <m/>
    <m/>
    <m/>
    <m/>
    <m/>
    <m/>
    <m/>
    <m/>
    <m/>
    <x v="0"/>
    <m/>
    <m/>
    <m/>
    <m/>
    <m/>
    <m/>
    <m/>
    <m/>
    <m/>
    <m/>
    <m/>
    <m/>
    <m/>
    <m/>
    <m/>
    <m/>
    <m/>
    <m/>
    <m/>
    <n v="0"/>
    <n v="0"/>
    <n v="0"/>
    <n v="0"/>
    <n v="0"/>
    <n v="0"/>
    <n v="0"/>
    <n v="1"/>
    <n v="249"/>
    <n v="1"/>
    <n v="1"/>
    <n v="0"/>
    <n v="0"/>
    <n v="0"/>
    <n v="42"/>
    <n v="42"/>
    <n v="1"/>
    <n v="0"/>
    <n v="0"/>
    <n v="0"/>
    <n v="0"/>
    <n v="1"/>
    <n v="0"/>
    <n v="0"/>
    <n v="0"/>
    <n v="0"/>
    <x v="0"/>
    <s v="Village"/>
    <x v="0"/>
    <n v="0"/>
    <n v="0"/>
    <n v="0"/>
    <n v="197110"/>
    <x v="0"/>
    <m/>
  </r>
  <r>
    <x v="2"/>
    <x v="7"/>
    <x v="7"/>
    <s v="DFID/HARP"/>
    <x v="0"/>
    <x v="4"/>
    <x v="0"/>
    <x v="135"/>
    <n v="249"/>
    <n v="1362"/>
    <d v="2017-10-01T00:00:00"/>
    <d v="2020-09-30T00:00:00"/>
    <m/>
    <m/>
    <m/>
    <n v="8"/>
    <m/>
    <m/>
    <m/>
    <m/>
    <m/>
    <m/>
    <x v="0"/>
    <m/>
    <m/>
    <m/>
    <m/>
    <m/>
    <m/>
    <m/>
    <m/>
    <m/>
    <m/>
    <m/>
    <m/>
    <m/>
    <m/>
    <m/>
    <m/>
    <m/>
    <m/>
    <m/>
    <n v="1"/>
    <n v="1362"/>
    <n v="0"/>
    <n v="0"/>
    <n v="1"/>
    <n v="1362"/>
    <n v="5.4480000000000004"/>
    <n v="0"/>
    <n v="0"/>
    <n v="0"/>
    <n v="5"/>
    <n v="0"/>
    <n v="0"/>
    <n v="0"/>
    <n v="227"/>
    <n v="227"/>
    <n v="1"/>
    <n v="0"/>
    <n v="0"/>
    <n v="0"/>
    <n v="0"/>
    <n v="1"/>
    <n v="0"/>
    <n v="0"/>
    <n v="0"/>
    <n v="0"/>
    <x v="0"/>
    <s v="Village"/>
    <x v="1"/>
    <s v="Rakhine"/>
    <n v="20.151471999999998"/>
    <n v="92.887277999999995"/>
    <s v="MMR012CMP111"/>
    <x v="0"/>
    <m/>
  </r>
  <r>
    <x v="2"/>
    <x v="6"/>
    <x v="6"/>
    <s v="DFID/HARP"/>
    <x v="0"/>
    <x v="4"/>
    <x v="0"/>
    <x v="136"/>
    <n v="420"/>
    <n v="2179"/>
    <d v="2017-10-01T00:00:00"/>
    <d v="2020-09-30T00:00:00"/>
    <m/>
    <m/>
    <m/>
    <n v="0"/>
    <m/>
    <m/>
    <m/>
    <m/>
    <m/>
    <m/>
    <x v="0"/>
    <m/>
    <m/>
    <m/>
    <m/>
    <m/>
    <m/>
    <m/>
    <m/>
    <m/>
    <m/>
    <m/>
    <m/>
    <m/>
    <m/>
    <m/>
    <m/>
    <m/>
    <m/>
    <m/>
    <n v="0"/>
    <n v="0"/>
    <n v="0"/>
    <n v="0"/>
    <n v="0"/>
    <n v="0"/>
    <n v="0"/>
    <n v="1"/>
    <n v="2179"/>
    <n v="9"/>
    <n v="9"/>
    <n v="0"/>
    <n v="0"/>
    <n v="0"/>
    <n v="363"/>
    <n v="363"/>
    <n v="1"/>
    <n v="0"/>
    <n v="0"/>
    <n v="0"/>
    <n v="0"/>
    <n v="1"/>
    <n v="0"/>
    <n v="0"/>
    <n v="0"/>
    <n v="0"/>
    <x v="0"/>
    <s v="Village"/>
    <x v="1"/>
    <s v="Rakhine"/>
    <n v="20.151471999999998"/>
    <n v="92.887277999999995"/>
    <s v="MMR012CMP112"/>
    <x v="0"/>
    <m/>
  </r>
  <r>
    <x v="2"/>
    <x v="14"/>
    <x v="13"/>
    <s v="DFID/HARP.eu"/>
    <x v="0"/>
    <x v="4"/>
    <x v="0"/>
    <x v="79"/>
    <n v="92"/>
    <n v="695"/>
    <s v="10/1/2017,1-1-17"/>
    <s v="9/30/2020,12-21-21"/>
    <m/>
    <m/>
    <m/>
    <n v="7"/>
    <m/>
    <m/>
    <m/>
    <m/>
    <m/>
    <m/>
    <x v="0"/>
    <m/>
    <m/>
    <m/>
    <m/>
    <m/>
    <m/>
    <n v="10"/>
    <n v="775"/>
    <m/>
    <m/>
    <n v="47"/>
    <n v="85"/>
    <m/>
    <m/>
    <m/>
    <m/>
    <m/>
    <m/>
    <m/>
    <n v="1"/>
    <n v="695"/>
    <n v="0"/>
    <n v="0"/>
    <n v="1"/>
    <n v="695"/>
    <n v="2.78"/>
    <n v="0"/>
    <n v="0"/>
    <n v="0.2200000000000002"/>
    <n v="3"/>
    <n v="0"/>
    <n v="0"/>
    <n v="0"/>
    <n v="116"/>
    <n v="116"/>
    <n v="1"/>
    <n v="695"/>
    <n v="0"/>
    <n v="695"/>
    <n v="1"/>
    <n v="0"/>
    <n v="1"/>
    <n v="0"/>
    <n v="0"/>
    <n v="0"/>
    <x v="0"/>
    <s v="Village"/>
    <x v="0"/>
    <s v="Muslim"/>
    <n v="20.201499999999999"/>
    <n v="92.796599999999998"/>
    <n v="196154"/>
    <x v="0"/>
    <m/>
  </r>
  <r>
    <x v="2"/>
    <x v="6"/>
    <x v="6"/>
    <s v="DFID/HARP"/>
    <x v="0"/>
    <x v="4"/>
    <x v="0"/>
    <x v="137"/>
    <n v="235"/>
    <n v="1390"/>
    <d v="2017-10-01T00:00:00"/>
    <d v="2020-09-30T00:00:00"/>
    <m/>
    <m/>
    <m/>
    <n v="8"/>
    <m/>
    <m/>
    <m/>
    <m/>
    <m/>
    <m/>
    <x v="0"/>
    <m/>
    <m/>
    <m/>
    <m/>
    <m/>
    <m/>
    <n v="96"/>
    <n v="784"/>
    <n v="10"/>
    <n v="14"/>
    <m/>
    <m/>
    <m/>
    <m/>
    <m/>
    <m/>
    <m/>
    <m/>
    <m/>
    <n v="1"/>
    <n v="1390"/>
    <n v="0"/>
    <n v="0"/>
    <n v="1"/>
    <n v="1390"/>
    <n v="5.56"/>
    <n v="0"/>
    <n v="0"/>
    <n v="0.44000000000000039"/>
    <n v="6"/>
    <n v="0"/>
    <n v="0"/>
    <n v="0"/>
    <n v="232"/>
    <n v="232"/>
    <n v="1"/>
    <n v="904"/>
    <n v="0"/>
    <n v="904"/>
    <n v="0.65035971223021583"/>
    <n v="0.34964028776978417"/>
    <n v="0.65035971223021583"/>
    <n v="0"/>
    <n v="0"/>
    <n v="0"/>
    <x v="0"/>
    <s v="Village"/>
    <x v="0"/>
    <s v="Muslim"/>
    <n v="20.19171906"/>
    <n v="92.808166499999999"/>
    <n v="196155"/>
    <x v="0"/>
    <m/>
  </r>
  <r>
    <x v="2"/>
    <x v="6"/>
    <x v="6"/>
    <s v="DFID/HARP"/>
    <x v="0"/>
    <x v="4"/>
    <x v="0"/>
    <x v="138"/>
    <n v="72"/>
    <n v="442"/>
    <d v="2017-10-01T00:00:00"/>
    <d v="2020-09-30T00:00:00"/>
    <m/>
    <m/>
    <m/>
    <n v="0"/>
    <m/>
    <m/>
    <m/>
    <m/>
    <m/>
    <m/>
    <x v="0"/>
    <m/>
    <m/>
    <m/>
    <m/>
    <m/>
    <m/>
    <n v="64"/>
    <n v="194"/>
    <n v="73"/>
    <n v="247"/>
    <m/>
    <m/>
    <m/>
    <m/>
    <m/>
    <m/>
    <m/>
    <m/>
    <m/>
    <n v="0"/>
    <n v="0"/>
    <n v="0"/>
    <n v="0"/>
    <n v="0"/>
    <n v="0"/>
    <n v="0"/>
    <n v="1"/>
    <n v="442"/>
    <n v="2"/>
    <n v="2"/>
    <n v="0"/>
    <n v="0"/>
    <n v="0"/>
    <n v="74"/>
    <n v="74"/>
    <n v="1"/>
    <n v="442"/>
    <n v="0"/>
    <n v="442"/>
    <n v="1"/>
    <n v="0"/>
    <n v="1"/>
    <n v="0"/>
    <n v="0"/>
    <n v="0"/>
    <x v="0"/>
    <s v="Village"/>
    <x v="1"/>
    <s v="Maramargyi"/>
    <n v="20.148584"/>
    <n v="92.880319999999998"/>
    <s v="MMR012CMP056"/>
    <x v="0"/>
    <m/>
  </r>
  <r>
    <x v="2"/>
    <x v="6"/>
    <x v="6"/>
    <s v="DFID/HARP"/>
    <x v="0"/>
    <x v="4"/>
    <x v="0"/>
    <x v="139"/>
    <n v="151"/>
    <n v="625"/>
    <d v="2017-10-01T00:00:00"/>
    <d v="2020-09-30T00:00:00"/>
    <m/>
    <m/>
    <m/>
    <n v="6"/>
    <m/>
    <m/>
    <m/>
    <m/>
    <m/>
    <m/>
    <x v="0"/>
    <m/>
    <m/>
    <m/>
    <m/>
    <m/>
    <m/>
    <n v="181"/>
    <n v="487"/>
    <n v="0"/>
    <n v="159"/>
    <m/>
    <m/>
    <m/>
    <m/>
    <m/>
    <m/>
    <m/>
    <m/>
    <m/>
    <n v="1"/>
    <n v="625"/>
    <n v="0"/>
    <n v="0"/>
    <n v="1"/>
    <n v="625"/>
    <n v="2.5"/>
    <n v="0"/>
    <n v="0"/>
    <n v="0.5"/>
    <n v="3"/>
    <n v="0"/>
    <n v="0"/>
    <n v="0"/>
    <n v="104"/>
    <n v="104"/>
    <n v="1"/>
    <n v="625"/>
    <n v="0"/>
    <n v="625"/>
    <n v="1"/>
    <n v="0"/>
    <n v="1"/>
    <n v="0"/>
    <n v="0"/>
    <n v="0"/>
    <x v="0"/>
    <s v="Village"/>
    <x v="1"/>
    <s v="Rakhine"/>
    <n v="20.155805999999998"/>
    <n v="92.879138999999995"/>
    <s v="MMR012CMP093"/>
    <x v="0"/>
    <m/>
  </r>
  <r>
    <x v="2"/>
    <x v="7"/>
    <x v="7"/>
    <s v="DFID/HARP"/>
    <x v="0"/>
    <x v="4"/>
    <x v="0"/>
    <x v="140"/>
    <n v="155"/>
    <n v="745"/>
    <d v="2017-10-01T00:00:00"/>
    <d v="2020-09-30T00:00:00"/>
    <m/>
    <m/>
    <m/>
    <n v="9"/>
    <m/>
    <m/>
    <m/>
    <n v="1"/>
    <m/>
    <m/>
    <x v="0"/>
    <n v="5"/>
    <n v="4"/>
    <m/>
    <m/>
    <m/>
    <m/>
    <n v="83"/>
    <n v="104"/>
    <n v="26"/>
    <n v="15"/>
    <m/>
    <m/>
    <m/>
    <m/>
    <m/>
    <m/>
    <m/>
    <m/>
    <m/>
    <n v="1"/>
    <n v="745"/>
    <n v="0"/>
    <n v="0"/>
    <n v="1"/>
    <n v="745"/>
    <n v="2.98"/>
    <n v="0"/>
    <n v="0"/>
    <n v="2.0000000000000018E-2"/>
    <n v="3"/>
    <n v="0.33557046979865773"/>
    <n v="250"/>
    <n v="250"/>
    <n v="124"/>
    <n v="124"/>
    <n v="0.66442953020134232"/>
    <n v="228"/>
    <n v="0"/>
    <n v="228"/>
    <n v="0.30604026845637583"/>
    <n v="0.69395973154362411"/>
    <n v="0.30604026845637583"/>
    <n v="0"/>
    <n v="0"/>
    <n v="0"/>
    <x v="0"/>
    <s v="Village"/>
    <x v="0"/>
    <s v="Rakhine"/>
    <n v="20.16259956"/>
    <n v="92.834457400000005"/>
    <n v="196210"/>
    <x v="0"/>
    <m/>
  </r>
  <r>
    <x v="2"/>
    <x v="7"/>
    <x v="7"/>
    <s v="DFID/HARP"/>
    <x v="0"/>
    <x v="4"/>
    <x v="0"/>
    <x v="141"/>
    <n v="758"/>
    <n v="5579"/>
    <d v="2017-10-01T00:00:00"/>
    <d v="2020-09-30T00:00:00"/>
    <m/>
    <m/>
    <m/>
    <n v="14"/>
    <m/>
    <m/>
    <m/>
    <m/>
    <m/>
    <m/>
    <x v="0"/>
    <m/>
    <n v="1"/>
    <m/>
    <m/>
    <m/>
    <m/>
    <n v="159"/>
    <n v="429"/>
    <n v="223"/>
    <n v="222"/>
    <m/>
    <m/>
    <m/>
    <n v="762"/>
    <m/>
    <m/>
    <m/>
    <n v="1"/>
    <m/>
    <n v="1"/>
    <n v="5579"/>
    <n v="0"/>
    <n v="0"/>
    <n v="1"/>
    <n v="5579"/>
    <n v="22.315999999999999"/>
    <n v="0"/>
    <n v="0"/>
    <n v="0"/>
    <n v="22"/>
    <n v="0"/>
    <n v="0"/>
    <n v="0"/>
    <n v="930"/>
    <n v="930"/>
    <n v="1"/>
    <n v="1033"/>
    <n v="0"/>
    <n v="1033"/>
    <n v="0.18515863057895679"/>
    <n v="0.81484136942104324"/>
    <n v="0.18515863057895679"/>
    <n v="0"/>
    <n v="0"/>
    <n v="0"/>
    <x v="0"/>
    <s v="Village"/>
    <x v="0"/>
    <s v="Muslim"/>
    <n v="20.15736008"/>
    <n v="92.838653559999997"/>
    <n v="196211"/>
    <x v="0"/>
    <m/>
  </r>
  <r>
    <x v="2"/>
    <x v="7"/>
    <x v="7"/>
    <s v="DFID/HARP"/>
    <x v="0"/>
    <x v="4"/>
    <x v="0"/>
    <x v="142"/>
    <n v="427"/>
    <n v="2427"/>
    <d v="2017-10-01T00:00:00"/>
    <d v="2020-09-30T00:00:00"/>
    <m/>
    <m/>
    <m/>
    <n v="17"/>
    <m/>
    <m/>
    <m/>
    <n v="1"/>
    <m/>
    <m/>
    <x v="0"/>
    <n v="4"/>
    <m/>
    <m/>
    <m/>
    <m/>
    <m/>
    <n v="137"/>
    <n v="239"/>
    <n v="659"/>
    <n v="600"/>
    <m/>
    <m/>
    <m/>
    <n v="427"/>
    <m/>
    <m/>
    <m/>
    <n v="1"/>
    <m/>
    <n v="1"/>
    <n v="2427"/>
    <n v="0"/>
    <n v="0"/>
    <n v="1"/>
    <n v="2427"/>
    <n v="9.7080000000000002"/>
    <n v="0"/>
    <n v="0"/>
    <n v="0.29199999999999982"/>
    <n v="10"/>
    <n v="8.2406262875978575E-2"/>
    <n v="200"/>
    <n v="200"/>
    <n v="405"/>
    <n v="405"/>
    <n v="0.91759373712402148"/>
    <n v="1635"/>
    <n v="0"/>
    <n v="1635"/>
    <n v="0.67367119901112482"/>
    <n v="0.32632880098887518"/>
    <n v="0.67367119901112482"/>
    <n v="0"/>
    <n v="0"/>
    <n v="0"/>
    <x v="0"/>
    <s v="Village"/>
    <x v="0"/>
    <s v="Muslim"/>
    <n v="20.147863431600001"/>
    <n v="92.846768572000002"/>
    <n v="196209"/>
    <x v="0"/>
    <m/>
  </r>
  <r>
    <x v="2"/>
    <x v="5"/>
    <x v="5"/>
    <s v="BMZ"/>
    <x v="0"/>
    <x v="4"/>
    <x v="0"/>
    <x v="143"/>
    <n v="452"/>
    <n v="1901"/>
    <d v="2017-01-01T00:00:00"/>
    <d v="2021-12-21T00:00:00"/>
    <m/>
    <m/>
    <m/>
    <m/>
    <m/>
    <m/>
    <m/>
    <m/>
    <m/>
    <m/>
    <x v="0"/>
    <m/>
    <m/>
    <m/>
    <m/>
    <m/>
    <m/>
    <m/>
    <m/>
    <m/>
    <m/>
    <m/>
    <m/>
    <m/>
    <m/>
    <m/>
    <m/>
    <m/>
    <m/>
    <m/>
    <n v="0"/>
    <n v="0"/>
    <n v="0"/>
    <n v="0"/>
    <n v="0"/>
    <n v="0"/>
    <n v="0"/>
    <n v="1"/>
    <n v="1901"/>
    <n v="8"/>
    <n v="8"/>
    <n v="0"/>
    <n v="0"/>
    <n v="0"/>
    <n v="317"/>
    <n v="317"/>
    <n v="1"/>
    <n v="0"/>
    <n v="0"/>
    <n v="0"/>
    <n v="0"/>
    <n v="1"/>
    <n v="0"/>
    <n v="0"/>
    <n v="0"/>
    <n v="0"/>
    <x v="0"/>
    <s v="Village"/>
    <x v="0"/>
    <n v="0"/>
    <n v="20.760820389999999"/>
    <n v="92.960083010000005"/>
    <n v="196893"/>
    <x v="0"/>
    <m/>
  </r>
  <r>
    <x v="2"/>
    <x v="6"/>
    <x v="6"/>
    <s v="DFID/HARP"/>
    <x v="0"/>
    <x v="4"/>
    <x v="0"/>
    <x v="144"/>
    <n v="17"/>
    <n v="74"/>
    <d v="2017-10-01T00:00:00"/>
    <d v="2020-09-30T00:00:00"/>
    <m/>
    <m/>
    <m/>
    <n v="70"/>
    <m/>
    <m/>
    <m/>
    <m/>
    <m/>
    <m/>
    <x v="0"/>
    <m/>
    <m/>
    <m/>
    <m/>
    <m/>
    <m/>
    <n v="82"/>
    <n v="508"/>
    <n v="0"/>
    <n v="48"/>
    <n v="533"/>
    <n v="671"/>
    <m/>
    <m/>
    <m/>
    <m/>
    <m/>
    <m/>
    <m/>
    <n v="1"/>
    <n v="74"/>
    <n v="0"/>
    <n v="0"/>
    <n v="1"/>
    <n v="74"/>
    <n v="0.29599999999999999"/>
    <n v="0"/>
    <n v="0"/>
    <n v="0.70399999999999996"/>
    <n v="1"/>
    <n v="0"/>
    <n v="0"/>
    <n v="0"/>
    <n v="12"/>
    <n v="12"/>
    <n v="1"/>
    <n v="74"/>
    <n v="0"/>
    <n v="74"/>
    <n v="1"/>
    <n v="0"/>
    <n v="1"/>
    <n v="0"/>
    <n v="0"/>
    <n v="0"/>
    <x v="0"/>
    <s v="Village"/>
    <x v="0"/>
    <s v="Muslim"/>
    <n v="20.193460460000001"/>
    <n v="92.867782590000004"/>
    <n v="196147"/>
    <x v="0"/>
    <m/>
  </r>
  <r>
    <x v="2"/>
    <x v="8"/>
    <x v="8"/>
    <s v="UNICEF"/>
    <x v="0"/>
    <x v="6"/>
    <x v="0"/>
    <x v="145"/>
    <n v="40"/>
    <n v="217"/>
    <d v="2019-03-06T00:00:00"/>
    <d v="2020-03-06T00:00:00"/>
    <n v="107"/>
    <m/>
    <m/>
    <n v="8"/>
    <m/>
    <m/>
    <m/>
    <n v="2"/>
    <m/>
    <n v="40"/>
    <x v="1"/>
    <n v="2"/>
    <m/>
    <m/>
    <n v="1"/>
    <m/>
    <m/>
    <n v="23"/>
    <n v="164"/>
    <n v="64"/>
    <n v="56"/>
    <n v="56"/>
    <n v="51"/>
    <n v="40"/>
    <n v="1"/>
    <n v="40"/>
    <n v="80"/>
    <m/>
    <n v="1"/>
    <n v="1"/>
    <n v="1"/>
    <n v="217"/>
    <n v="0"/>
    <n v="0"/>
    <n v="1"/>
    <n v="217"/>
    <n v="0.86799999999999999"/>
    <n v="0"/>
    <n v="0"/>
    <n v="0.13200000000000001"/>
    <n v="1"/>
    <n v="1"/>
    <n v="217"/>
    <n v="100"/>
    <n v="36"/>
    <n v="0"/>
    <n v="0"/>
    <n v="217"/>
    <n v="217"/>
    <n v="217"/>
    <n v="1"/>
    <n v="0"/>
    <n v="1"/>
    <n v="217"/>
    <n v="80"/>
    <n v="217"/>
    <x v="1"/>
    <s v="Village"/>
    <x v="1"/>
    <s v="Rakhine"/>
    <n v="20.041981"/>
    <n v="93.373951000000005"/>
    <s v="MMR012CMP013"/>
    <x v="0"/>
    <m/>
  </r>
  <r>
    <x v="2"/>
    <x v="9"/>
    <x v="9"/>
    <s v="ECHO, OFDA, MHF"/>
    <x v="0"/>
    <x v="0"/>
    <x v="0"/>
    <x v="146"/>
    <n v="400"/>
    <n v="2050"/>
    <s v="28/02/2018 and 28/02/2019, 01/07/2018, 01/10/2018"/>
    <s v="28/02/2019 and 28/02/2020, 30/06/2019, 30/09/2019"/>
    <m/>
    <m/>
    <m/>
    <m/>
    <m/>
    <m/>
    <m/>
    <m/>
    <m/>
    <m/>
    <x v="0"/>
    <m/>
    <m/>
    <m/>
    <m/>
    <m/>
    <m/>
    <m/>
    <m/>
    <m/>
    <m/>
    <m/>
    <m/>
    <m/>
    <m/>
    <m/>
    <m/>
    <m/>
    <m/>
    <m/>
    <n v="0"/>
    <n v="0"/>
    <n v="0"/>
    <n v="0"/>
    <n v="0"/>
    <n v="0"/>
    <n v="0"/>
    <n v="1"/>
    <n v="2050"/>
    <n v="8"/>
    <n v="8"/>
    <n v="0"/>
    <n v="0"/>
    <n v="0"/>
    <n v="342"/>
    <n v="342"/>
    <n v="1"/>
    <n v="0"/>
    <n v="0"/>
    <n v="0"/>
    <n v="0"/>
    <n v="1"/>
    <n v="0"/>
    <n v="0"/>
    <n v="0"/>
    <n v="0"/>
    <x v="0"/>
    <s v="Village"/>
    <x v="0"/>
    <s v="Muslim"/>
    <n v="20.099340439999999"/>
    <n v="92.989143369999994"/>
    <n v="197558"/>
    <x v="0"/>
    <m/>
  </r>
  <r>
    <x v="2"/>
    <x v="0"/>
    <x v="0"/>
    <s v="BMZ"/>
    <x v="0"/>
    <x v="0"/>
    <x v="0"/>
    <x v="147"/>
    <n v="142"/>
    <n v="582"/>
    <d v="2018-09-16T00:00:00"/>
    <d v="2019-12-31T00:00:00"/>
    <n v="503"/>
    <m/>
    <n v="1"/>
    <m/>
    <n v="1"/>
    <m/>
    <n v="582"/>
    <n v="1"/>
    <m/>
    <m/>
    <x v="0"/>
    <n v="6"/>
    <m/>
    <m/>
    <m/>
    <m/>
    <m/>
    <n v="205"/>
    <n v="219"/>
    <n v="73"/>
    <n v="85"/>
    <m/>
    <m/>
    <m/>
    <m/>
    <m/>
    <m/>
    <m/>
    <m/>
    <m/>
    <n v="1"/>
    <n v="582"/>
    <n v="1"/>
    <n v="582"/>
    <n v="1"/>
    <n v="582"/>
    <n v="2.3279999999999998"/>
    <n v="0"/>
    <n v="0"/>
    <n v="0"/>
    <n v="2"/>
    <n v="0.51546391752577314"/>
    <n v="299.99999999999994"/>
    <n v="300"/>
    <n v="97"/>
    <n v="97"/>
    <n v="0.48453608247422686"/>
    <n v="582"/>
    <n v="0"/>
    <n v="582"/>
    <n v="1"/>
    <n v="0"/>
    <n v="1"/>
    <n v="0"/>
    <n v="0"/>
    <n v="0"/>
    <x v="1"/>
    <s v="Village"/>
    <x v="0"/>
    <n v="0"/>
    <n v="20.068620681762699"/>
    <n v="92.934440612792997"/>
    <n v="197574"/>
    <x v="0"/>
    <m/>
  </r>
  <r>
    <x v="2"/>
    <x v="11"/>
    <x v="11"/>
    <m/>
    <x v="0"/>
    <x v="7"/>
    <x v="0"/>
    <x v="158"/>
    <n v="92"/>
    <n v="559"/>
    <m/>
    <m/>
    <m/>
    <m/>
    <m/>
    <m/>
    <m/>
    <m/>
    <m/>
    <m/>
    <m/>
    <m/>
    <x v="0"/>
    <m/>
    <m/>
    <m/>
    <m/>
    <m/>
    <m/>
    <m/>
    <m/>
    <m/>
    <m/>
    <m/>
    <m/>
    <m/>
    <m/>
    <m/>
    <m/>
    <m/>
    <m/>
    <m/>
    <n v="0"/>
    <n v="0"/>
    <n v="0"/>
    <n v="0"/>
    <n v="0"/>
    <n v="0"/>
    <n v="0"/>
    <n v="1"/>
    <n v="559"/>
    <n v="2"/>
    <n v="2"/>
    <n v="0"/>
    <n v="0"/>
    <n v="0"/>
    <n v="93"/>
    <n v="93"/>
    <n v="1"/>
    <n v="0"/>
    <n v="0"/>
    <n v="0"/>
    <n v="0"/>
    <n v="1"/>
    <n v="0"/>
    <n v="0"/>
    <n v="0"/>
    <n v="0"/>
    <x v="0"/>
    <s v="Village"/>
    <x v="2"/>
    <s v="Rakhine"/>
    <n v="20.720213000000001"/>
    <n v="92.961841000000007"/>
    <s v="MMR012CMP024"/>
    <x v="1"/>
    <m/>
  </r>
  <r>
    <x v="2"/>
    <x v="11"/>
    <x v="11"/>
    <m/>
    <x v="0"/>
    <x v="7"/>
    <x v="0"/>
    <x v="159"/>
    <n v="116"/>
    <n v="802"/>
    <m/>
    <m/>
    <m/>
    <m/>
    <m/>
    <m/>
    <m/>
    <m/>
    <m/>
    <m/>
    <m/>
    <m/>
    <x v="0"/>
    <m/>
    <m/>
    <m/>
    <m/>
    <m/>
    <m/>
    <m/>
    <m/>
    <m/>
    <m/>
    <m/>
    <m/>
    <m/>
    <m/>
    <m/>
    <m/>
    <m/>
    <m/>
    <m/>
    <n v="0"/>
    <n v="0"/>
    <n v="0"/>
    <n v="0"/>
    <n v="0"/>
    <n v="0"/>
    <n v="0"/>
    <n v="1"/>
    <n v="802"/>
    <n v="3"/>
    <n v="3"/>
    <n v="0"/>
    <n v="0"/>
    <n v="0"/>
    <n v="134"/>
    <n v="134"/>
    <n v="1"/>
    <n v="0"/>
    <n v="0"/>
    <n v="0"/>
    <n v="0"/>
    <n v="1"/>
    <n v="0"/>
    <n v="0"/>
    <n v="0"/>
    <n v="0"/>
    <x v="0"/>
    <s v="Village"/>
    <x v="2"/>
    <s v="Muslim"/>
    <n v="20.713259999999998"/>
    <n v="93.014089999999996"/>
    <s v="MMR012CMP027"/>
    <x v="1"/>
    <m/>
  </r>
  <r>
    <x v="2"/>
    <x v="11"/>
    <x v="11"/>
    <m/>
    <x v="0"/>
    <x v="7"/>
    <x v="0"/>
    <x v="160"/>
    <n v="97"/>
    <n v="557"/>
    <m/>
    <m/>
    <m/>
    <m/>
    <m/>
    <m/>
    <m/>
    <m/>
    <m/>
    <m/>
    <m/>
    <m/>
    <x v="0"/>
    <m/>
    <m/>
    <m/>
    <m/>
    <m/>
    <m/>
    <m/>
    <m/>
    <m/>
    <m/>
    <m/>
    <m/>
    <m/>
    <m/>
    <m/>
    <m/>
    <m/>
    <m/>
    <m/>
    <n v="0"/>
    <n v="0"/>
    <n v="0"/>
    <n v="0"/>
    <n v="0"/>
    <n v="0"/>
    <n v="0"/>
    <n v="1"/>
    <n v="557"/>
    <n v="2"/>
    <n v="2"/>
    <n v="0"/>
    <n v="0"/>
    <n v="0"/>
    <n v="93"/>
    <n v="93"/>
    <n v="1"/>
    <n v="0"/>
    <n v="0"/>
    <n v="0"/>
    <n v="0"/>
    <n v="1"/>
    <n v="0"/>
    <n v="0"/>
    <n v="0"/>
    <n v="0"/>
    <x v="0"/>
    <s v="Village"/>
    <x v="1"/>
    <s v="Muslim"/>
    <n v="20.886997999999998"/>
    <n v="93.006497999999993"/>
    <s v="MMR012CMP030"/>
    <x v="1"/>
    <m/>
  </r>
  <r>
    <x v="2"/>
    <x v="11"/>
    <x v="11"/>
    <m/>
    <x v="0"/>
    <x v="7"/>
    <x v="0"/>
    <x v="161"/>
    <n v="18"/>
    <n v="157"/>
    <m/>
    <m/>
    <m/>
    <m/>
    <m/>
    <m/>
    <m/>
    <m/>
    <m/>
    <m/>
    <m/>
    <m/>
    <x v="0"/>
    <m/>
    <m/>
    <m/>
    <m/>
    <m/>
    <m/>
    <m/>
    <m/>
    <m/>
    <m/>
    <m/>
    <m/>
    <m/>
    <m/>
    <m/>
    <m/>
    <m/>
    <m/>
    <m/>
    <n v="0"/>
    <n v="0"/>
    <n v="0"/>
    <n v="0"/>
    <n v="0"/>
    <n v="0"/>
    <n v="0"/>
    <n v="1"/>
    <n v="157"/>
    <n v="1"/>
    <n v="1"/>
    <n v="0"/>
    <n v="0"/>
    <n v="0"/>
    <n v="26"/>
    <n v="26"/>
    <n v="1"/>
    <n v="0"/>
    <n v="0"/>
    <n v="0"/>
    <n v="0"/>
    <n v="1"/>
    <n v="0"/>
    <n v="0"/>
    <n v="0"/>
    <n v="0"/>
    <x v="0"/>
    <s v="Village"/>
    <x v="2"/>
    <s v="Muslim"/>
    <n v="20.805734000000001"/>
    <n v="92.982675999999998"/>
    <s v="MMR012CMP020"/>
    <x v="1"/>
    <m/>
  </r>
  <r>
    <x v="2"/>
    <x v="11"/>
    <x v="11"/>
    <m/>
    <x v="0"/>
    <x v="7"/>
    <x v="0"/>
    <x v="162"/>
    <n v="144"/>
    <n v="1006"/>
    <m/>
    <m/>
    <m/>
    <m/>
    <m/>
    <m/>
    <m/>
    <m/>
    <m/>
    <m/>
    <m/>
    <m/>
    <x v="0"/>
    <m/>
    <m/>
    <m/>
    <m/>
    <m/>
    <m/>
    <m/>
    <m/>
    <m/>
    <m/>
    <m/>
    <m/>
    <m/>
    <m/>
    <m/>
    <m/>
    <m/>
    <m/>
    <m/>
    <n v="0"/>
    <n v="0"/>
    <n v="0"/>
    <n v="0"/>
    <n v="0"/>
    <n v="0"/>
    <n v="0"/>
    <n v="1"/>
    <n v="1006"/>
    <n v="4"/>
    <n v="4"/>
    <n v="0"/>
    <n v="0"/>
    <n v="0"/>
    <n v="168"/>
    <n v="168"/>
    <n v="1"/>
    <n v="0"/>
    <n v="0"/>
    <n v="0"/>
    <n v="0"/>
    <n v="1"/>
    <n v="0"/>
    <n v="0"/>
    <n v="0"/>
    <n v="0"/>
    <x v="0"/>
    <s v="Village"/>
    <x v="2"/>
    <s v="Muslim"/>
    <n v="20.78332"/>
    <n v="92.987399999999994"/>
    <s v="MMR012CMP029"/>
    <x v="1"/>
    <m/>
  </r>
  <r>
    <x v="2"/>
    <x v="12"/>
    <x v="12"/>
    <s v="German (AA/BMZ)"/>
    <x v="1"/>
    <x v="2"/>
    <x v="0"/>
    <x v="163"/>
    <n v="210"/>
    <n v="694"/>
    <d v="2020-10-30T00:00:00"/>
    <m/>
    <m/>
    <m/>
    <m/>
    <m/>
    <m/>
    <m/>
    <m/>
    <m/>
    <m/>
    <m/>
    <x v="0"/>
    <m/>
    <m/>
    <m/>
    <m/>
    <m/>
    <m/>
    <m/>
    <m/>
    <m/>
    <m/>
    <m/>
    <m/>
    <m/>
    <m/>
    <m/>
    <m/>
    <m/>
    <m/>
    <m/>
    <n v="0"/>
    <n v="0"/>
    <n v="0"/>
    <n v="0"/>
    <n v="0"/>
    <n v="0"/>
    <n v="0"/>
    <n v="1"/>
    <n v="694"/>
    <n v="3"/>
    <n v="3"/>
    <n v="0"/>
    <n v="0"/>
    <n v="0"/>
    <n v="116"/>
    <n v="116"/>
    <n v="1"/>
    <n v="0"/>
    <n v="0"/>
    <n v="0"/>
    <n v="0"/>
    <n v="1"/>
    <n v="0"/>
    <n v="0"/>
    <n v="0"/>
    <n v="0"/>
    <x v="0"/>
    <s v="Village"/>
    <x v="0"/>
    <s v="Muslim"/>
    <n v="21.012830730000001"/>
    <n v="92.338958739999995"/>
    <n v="197878"/>
    <x v="0"/>
    <m/>
  </r>
  <r>
    <x v="2"/>
    <x v="12"/>
    <x v="12"/>
    <s v="German (AA/BMZ)"/>
    <x v="1"/>
    <x v="2"/>
    <x v="0"/>
    <x v="164"/>
    <n v="87"/>
    <n v="412"/>
    <d v="2020-10-30T00:00:00"/>
    <m/>
    <m/>
    <m/>
    <m/>
    <m/>
    <m/>
    <m/>
    <m/>
    <m/>
    <m/>
    <m/>
    <x v="0"/>
    <m/>
    <m/>
    <m/>
    <m/>
    <m/>
    <m/>
    <m/>
    <m/>
    <m/>
    <m/>
    <m/>
    <m/>
    <m/>
    <m/>
    <m/>
    <m/>
    <m/>
    <m/>
    <m/>
    <n v="0"/>
    <n v="0"/>
    <n v="0"/>
    <n v="0"/>
    <n v="0"/>
    <n v="0"/>
    <n v="0"/>
    <n v="1"/>
    <n v="412"/>
    <n v="2"/>
    <n v="2"/>
    <n v="0"/>
    <n v="0"/>
    <n v="0"/>
    <n v="69"/>
    <n v="69"/>
    <n v="1"/>
    <n v="0"/>
    <n v="0"/>
    <n v="0"/>
    <n v="0"/>
    <n v="1"/>
    <n v="0"/>
    <n v="0"/>
    <n v="0"/>
    <n v="0"/>
    <x v="0"/>
    <s v="Village"/>
    <x v="0"/>
    <s v="Rakhine"/>
    <n v="21.218200679999999"/>
    <n v="92.323173519999997"/>
    <n v="197830"/>
    <x v="0"/>
    <m/>
  </r>
  <r>
    <x v="2"/>
    <x v="12"/>
    <x v="12"/>
    <s v="German (AA/BMZ)"/>
    <x v="1"/>
    <x v="2"/>
    <x v="0"/>
    <x v="165"/>
    <n v="34"/>
    <n v="163"/>
    <d v="2020-10-30T00:00:00"/>
    <m/>
    <m/>
    <m/>
    <m/>
    <m/>
    <m/>
    <m/>
    <m/>
    <m/>
    <m/>
    <m/>
    <x v="0"/>
    <m/>
    <m/>
    <m/>
    <m/>
    <m/>
    <m/>
    <m/>
    <m/>
    <m/>
    <m/>
    <m/>
    <m/>
    <m/>
    <m/>
    <m/>
    <m/>
    <m/>
    <m/>
    <m/>
    <n v="0"/>
    <n v="0"/>
    <n v="0"/>
    <n v="0"/>
    <n v="0"/>
    <n v="0"/>
    <n v="0"/>
    <n v="1"/>
    <n v="163"/>
    <n v="1"/>
    <n v="1"/>
    <n v="0"/>
    <n v="0"/>
    <n v="0"/>
    <n v="27"/>
    <n v="27"/>
    <n v="1"/>
    <n v="0"/>
    <n v="0"/>
    <n v="0"/>
    <n v="0"/>
    <n v="1"/>
    <n v="0"/>
    <n v="0"/>
    <n v="0"/>
    <n v="0"/>
    <x v="0"/>
    <s v="Village"/>
    <x v="0"/>
    <s v="Rakhine"/>
    <n v="21.153581620000001"/>
    <n v="92.250885010000005"/>
    <n v="220747"/>
    <x v="0"/>
    <m/>
  </r>
  <r>
    <x v="2"/>
    <x v="12"/>
    <x v="12"/>
    <s v="German (AA/BMZ)"/>
    <x v="1"/>
    <x v="2"/>
    <x v="0"/>
    <x v="166"/>
    <n v="144"/>
    <n v="742"/>
    <d v="2020-10-30T00:00:00"/>
    <m/>
    <m/>
    <m/>
    <m/>
    <m/>
    <m/>
    <m/>
    <m/>
    <m/>
    <m/>
    <m/>
    <x v="0"/>
    <m/>
    <m/>
    <m/>
    <m/>
    <m/>
    <m/>
    <m/>
    <m/>
    <m/>
    <m/>
    <m/>
    <m/>
    <m/>
    <m/>
    <m/>
    <m/>
    <m/>
    <m/>
    <m/>
    <n v="0"/>
    <n v="0"/>
    <n v="0"/>
    <n v="0"/>
    <n v="0"/>
    <n v="0"/>
    <n v="0"/>
    <n v="1"/>
    <n v="742"/>
    <n v="3"/>
    <n v="3"/>
    <n v="0"/>
    <n v="0"/>
    <n v="0"/>
    <n v="124"/>
    <n v="124"/>
    <n v="1"/>
    <n v="0"/>
    <n v="0"/>
    <n v="0"/>
    <n v="0"/>
    <n v="1"/>
    <n v="0"/>
    <n v="0"/>
    <n v="0"/>
    <n v="0"/>
    <x v="0"/>
    <s v="Village"/>
    <x v="0"/>
    <s v="Rakhine"/>
    <n v="21.177719119999999"/>
    <n v="92.239547729999998"/>
    <n v="198101"/>
    <x v="0"/>
    <m/>
  </r>
  <r>
    <x v="2"/>
    <x v="11"/>
    <x v="11"/>
    <m/>
    <x v="0"/>
    <x v="5"/>
    <x v="0"/>
    <x v="167"/>
    <n v="280"/>
    <n v="1423"/>
    <m/>
    <m/>
    <m/>
    <m/>
    <m/>
    <m/>
    <m/>
    <m/>
    <m/>
    <m/>
    <m/>
    <m/>
    <x v="0"/>
    <m/>
    <m/>
    <m/>
    <m/>
    <m/>
    <m/>
    <m/>
    <m/>
    <m/>
    <m/>
    <m/>
    <m/>
    <m/>
    <m/>
    <m/>
    <m/>
    <m/>
    <m/>
    <m/>
    <n v="0"/>
    <n v="0"/>
    <n v="0"/>
    <n v="0"/>
    <n v="0"/>
    <n v="0"/>
    <n v="0"/>
    <n v="1"/>
    <n v="1423"/>
    <n v="6"/>
    <n v="6"/>
    <n v="0"/>
    <n v="0"/>
    <n v="0"/>
    <n v="237"/>
    <n v="237"/>
    <n v="1"/>
    <n v="0"/>
    <n v="0"/>
    <n v="0"/>
    <n v="0"/>
    <n v="1"/>
    <n v="0"/>
    <n v="0"/>
    <n v="0"/>
    <n v="0"/>
    <x v="0"/>
    <s v="Village"/>
    <x v="2"/>
    <s v="Muslim"/>
    <n v="20.392137999999999"/>
    <n v="93.257272"/>
    <s v="MMR012CMP002"/>
    <x v="1"/>
    <m/>
  </r>
  <r>
    <x v="2"/>
    <x v="11"/>
    <x v="11"/>
    <m/>
    <x v="1"/>
    <x v="8"/>
    <x v="0"/>
    <x v="168"/>
    <n v="425"/>
    <n v="2552"/>
    <m/>
    <m/>
    <m/>
    <m/>
    <m/>
    <m/>
    <m/>
    <m/>
    <m/>
    <m/>
    <m/>
    <m/>
    <x v="0"/>
    <m/>
    <m/>
    <m/>
    <m/>
    <m/>
    <m/>
    <m/>
    <m/>
    <m/>
    <m/>
    <m/>
    <m/>
    <m/>
    <m/>
    <m/>
    <m/>
    <m/>
    <m/>
    <m/>
    <n v="0"/>
    <n v="0"/>
    <n v="0"/>
    <n v="0"/>
    <n v="0"/>
    <n v="0"/>
    <n v="0"/>
    <n v="1"/>
    <n v="2552"/>
    <n v="10"/>
    <n v="10"/>
    <n v="0"/>
    <n v="0"/>
    <n v="0"/>
    <n v="425"/>
    <n v="425"/>
    <n v="1"/>
    <n v="0"/>
    <n v="0"/>
    <n v="0"/>
    <n v="0"/>
    <n v="1"/>
    <n v="0"/>
    <n v="0"/>
    <n v="0"/>
    <n v="0"/>
    <x v="0"/>
    <s v="Village"/>
    <x v="2"/>
    <s v="Muslim"/>
    <n v="20.399269"/>
    <n v="92.781294000000003"/>
    <s v="MMR012CMP032"/>
    <x v="1"/>
    <m/>
  </r>
  <r>
    <x v="2"/>
    <x v="11"/>
    <x v="11"/>
    <m/>
    <x v="1"/>
    <x v="8"/>
    <x v="0"/>
    <x v="169"/>
    <n v="292"/>
    <n v="1751"/>
    <m/>
    <m/>
    <m/>
    <m/>
    <m/>
    <m/>
    <m/>
    <m/>
    <m/>
    <m/>
    <m/>
    <m/>
    <x v="0"/>
    <m/>
    <m/>
    <m/>
    <m/>
    <m/>
    <m/>
    <m/>
    <m/>
    <m/>
    <m/>
    <m/>
    <m/>
    <m/>
    <m/>
    <m/>
    <m/>
    <m/>
    <m/>
    <m/>
    <n v="0"/>
    <n v="0"/>
    <n v="0"/>
    <n v="0"/>
    <n v="0"/>
    <n v="0"/>
    <n v="0"/>
    <n v="1"/>
    <n v="1751"/>
    <n v="7"/>
    <n v="7"/>
    <n v="0"/>
    <n v="0"/>
    <n v="0"/>
    <n v="292"/>
    <n v="292"/>
    <n v="1"/>
    <n v="0"/>
    <n v="0"/>
    <n v="0"/>
    <n v="0"/>
    <n v="1"/>
    <n v="0"/>
    <n v="0"/>
    <n v="0"/>
    <n v="0"/>
    <x v="0"/>
    <s v="Village"/>
    <x v="2"/>
    <s v="Muslim"/>
    <n v="20.335864000000001"/>
    <n v="92.785706000000005"/>
    <s v="MMR012CMP031"/>
    <x v="1"/>
    <m/>
  </r>
  <r>
    <x v="2"/>
    <x v="15"/>
    <x v="14"/>
    <s v="Danish Committee for UNICEF,MHF"/>
    <x v="0"/>
    <x v="7"/>
    <x v="0"/>
    <x v="154"/>
    <n v="174"/>
    <n v="665"/>
    <s v="5/1/2017,10-1-2018"/>
    <s v="6/30/2019,9-30-19"/>
    <n v="354"/>
    <m/>
    <m/>
    <m/>
    <n v="3"/>
    <m/>
    <m/>
    <n v="1"/>
    <m/>
    <n v="7"/>
    <x v="1"/>
    <n v="4"/>
    <n v="6"/>
    <m/>
    <m/>
    <m/>
    <m/>
    <m/>
    <m/>
    <m/>
    <m/>
    <m/>
    <m/>
    <m/>
    <n v="1"/>
    <m/>
    <m/>
    <m/>
    <m/>
    <m/>
    <n v="0.37593984962406013"/>
    <n v="250"/>
    <n v="1"/>
    <n v="665"/>
    <n v="1"/>
    <n v="665"/>
    <n v="2.66"/>
    <n v="0"/>
    <n v="0"/>
    <n v="0.33999999999999986"/>
    <n v="3"/>
    <n v="0.36390977443609024"/>
    <n v="242"/>
    <n v="200"/>
    <n v="111"/>
    <n v="104"/>
    <n v="0.63609022556390982"/>
    <n v="0"/>
    <n v="0"/>
    <n v="0"/>
    <n v="0"/>
    <n v="1"/>
    <n v="0"/>
    <n v="0"/>
    <n v="0"/>
    <n v="0"/>
    <x v="1"/>
    <s v="Village"/>
    <x v="0"/>
    <n v="0"/>
    <n v="20.883239750000001"/>
    <n v="92.936859130000002"/>
    <n v="196813"/>
    <x v="0"/>
    <m/>
  </r>
  <r>
    <x v="2"/>
    <x v="15"/>
    <x v="15"/>
    <s v="Danish Committee for UNICEF,GIZ"/>
    <x v="0"/>
    <x v="7"/>
    <x v="0"/>
    <x v="211"/>
    <n v="293"/>
    <n v="1503"/>
    <s v="5/1/2017,8-1-2018"/>
    <s v="6/30/2019,7-31-20"/>
    <n v="192"/>
    <m/>
    <m/>
    <m/>
    <n v="2"/>
    <m/>
    <m/>
    <n v="1"/>
    <m/>
    <n v="182"/>
    <x v="1"/>
    <n v="4"/>
    <n v="15"/>
    <m/>
    <m/>
    <m/>
    <m/>
    <m/>
    <m/>
    <m/>
    <m/>
    <m/>
    <m/>
    <m/>
    <n v="1"/>
    <m/>
    <m/>
    <m/>
    <m/>
    <m/>
    <n v="0.16633399866932802"/>
    <n v="250.00000000000003"/>
    <n v="1"/>
    <n v="1503"/>
    <n v="1"/>
    <n v="1503"/>
    <n v="6.0119999999999996"/>
    <n v="0"/>
    <n v="0"/>
    <n v="0"/>
    <n v="6"/>
    <n v="0.85961410512308711"/>
    <n v="1292"/>
    <n v="200"/>
    <n v="251"/>
    <n v="69"/>
    <n v="0.14038589487691289"/>
    <n v="0"/>
    <n v="0"/>
    <n v="0"/>
    <n v="0"/>
    <n v="1"/>
    <n v="0"/>
    <n v="0"/>
    <n v="0"/>
    <n v="0"/>
    <x v="1"/>
    <s v="Village"/>
    <x v="0"/>
    <s v="Rakhine"/>
    <n v="20.71134949"/>
    <n v="92.980506899999995"/>
    <n v="196944"/>
    <x v="0"/>
    <m/>
  </r>
  <r>
    <x v="2"/>
    <x v="2"/>
    <x v="15"/>
    <s v="Danish Committee for UNICEF"/>
    <x v="0"/>
    <x v="7"/>
    <x v="0"/>
    <x v="220"/>
    <m/>
    <n v="302"/>
    <d v="2017-05-01T00:00:00"/>
    <d v="2019-06-30T00:00:00"/>
    <n v="302"/>
    <m/>
    <m/>
    <m/>
    <m/>
    <m/>
    <m/>
    <n v="1"/>
    <m/>
    <m/>
    <x v="1"/>
    <n v="5"/>
    <m/>
    <m/>
    <m/>
    <m/>
    <m/>
    <m/>
    <m/>
    <m/>
    <m/>
    <m/>
    <m/>
    <m/>
    <n v="1"/>
    <m/>
    <m/>
    <m/>
    <m/>
    <m/>
    <n v="0.82781456953642385"/>
    <n v="250"/>
    <n v="0"/>
    <n v="0"/>
    <n v="0.82781456953642385"/>
    <n v="250"/>
    <n v="1"/>
    <n v="0.17218543046357615"/>
    <n v="52"/>
    <n v="0"/>
    <n v="1"/>
    <n v="0.82781456953642385"/>
    <n v="250"/>
    <n v="250"/>
    <n v="50"/>
    <n v="50"/>
    <n v="0.17218543046357615"/>
    <n v="0"/>
    <n v="0"/>
    <n v="0"/>
    <n v="0"/>
    <n v="1"/>
    <n v="0"/>
    <n v="0"/>
    <n v="0"/>
    <n v="0"/>
    <x v="1"/>
    <s v="Village"/>
    <x v="0"/>
    <n v="0"/>
    <n v="0"/>
    <n v="0"/>
    <n v="0"/>
    <x v="0"/>
    <m/>
  </r>
  <r>
    <x v="2"/>
    <x v="15"/>
    <x v="15"/>
    <s v="Danish Committee for UNICEF,MHF"/>
    <x v="0"/>
    <x v="7"/>
    <x v="0"/>
    <x v="143"/>
    <n v="156"/>
    <n v="813"/>
    <s v="5/1/2017,10-1-18"/>
    <s v="6/30/2019,9-30-19"/>
    <n v="123"/>
    <m/>
    <m/>
    <m/>
    <n v="2"/>
    <m/>
    <m/>
    <n v="1"/>
    <m/>
    <n v="40"/>
    <x v="1"/>
    <n v="3"/>
    <n v="16"/>
    <m/>
    <m/>
    <m/>
    <m/>
    <m/>
    <m/>
    <m/>
    <m/>
    <m/>
    <m/>
    <m/>
    <n v="1"/>
    <m/>
    <m/>
    <m/>
    <m/>
    <m/>
    <n v="0.30750307503075031"/>
    <n v="250"/>
    <n v="1"/>
    <n v="813"/>
    <n v="1"/>
    <n v="813"/>
    <n v="3.2519999999999998"/>
    <n v="0"/>
    <n v="0"/>
    <n v="0"/>
    <n v="3"/>
    <n v="0.47970479704797048"/>
    <n v="390"/>
    <n v="150"/>
    <n v="136"/>
    <n v="96"/>
    <n v="0.52029520295202958"/>
    <n v="0"/>
    <n v="0"/>
    <n v="0"/>
    <n v="0"/>
    <n v="1"/>
    <n v="0"/>
    <n v="0"/>
    <n v="0"/>
    <n v="0"/>
    <x v="1"/>
    <s v="Village"/>
    <x v="0"/>
    <n v="0"/>
    <n v="20.760820389999999"/>
    <n v="92.960083010000005"/>
    <n v="196893"/>
    <x v="0"/>
    <m/>
  </r>
  <r>
    <x v="2"/>
    <x v="2"/>
    <x v="15"/>
    <s v="Danish Committee for UNICEF"/>
    <x v="0"/>
    <x v="7"/>
    <x v="0"/>
    <x v="221"/>
    <m/>
    <n v="302"/>
    <d v="2017-05-01T00:00:00"/>
    <d v="2019-06-30T00:00:00"/>
    <n v="302"/>
    <m/>
    <m/>
    <m/>
    <m/>
    <m/>
    <m/>
    <n v="1"/>
    <m/>
    <m/>
    <x v="1"/>
    <n v="4"/>
    <m/>
    <m/>
    <m/>
    <m/>
    <m/>
    <m/>
    <m/>
    <m/>
    <m/>
    <m/>
    <m/>
    <m/>
    <n v="1"/>
    <m/>
    <m/>
    <m/>
    <m/>
    <m/>
    <n v="0.82781456953642385"/>
    <n v="250"/>
    <n v="0"/>
    <n v="0"/>
    <n v="0.82781456953642385"/>
    <n v="250"/>
    <n v="1"/>
    <n v="0.17218543046357615"/>
    <n v="52"/>
    <n v="0"/>
    <n v="1"/>
    <n v="0.66225165562913912"/>
    <n v="200.00000000000003"/>
    <n v="200"/>
    <n v="50"/>
    <n v="50"/>
    <n v="0.33774834437086088"/>
    <n v="0"/>
    <n v="0"/>
    <n v="0"/>
    <n v="0"/>
    <n v="1"/>
    <n v="0"/>
    <n v="0"/>
    <n v="0"/>
    <n v="0"/>
    <x v="1"/>
    <s v="Village"/>
    <x v="0"/>
    <n v="0"/>
    <n v="0"/>
    <n v="0"/>
    <n v="0"/>
    <x v="0"/>
    <m/>
  </r>
  <r>
    <x v="2"/>
    <x v="2"/>
    <x v="15"/>
    <s v="Danish Committee for UNICEF"/>
    <x v="0"/>
    <x v="7"/>
    <x v="0"/>
    <x v="222"/>
    <m/>
    <n v="382"/>
    <d v="2017-05-01T00:00:00"/>
    <d v="2019-06-30T00:00:00"/>
    <n v="382"/>
    <m/>
    <m/>
    <m/>
    <m/>
    <m/>
    <m/>
    <n v="1"/>
    <m/>
    <m/>
    <x v="1"/>
    <n v="5"/>
    <m/>
    <m/>
    <m/>
    <m/>
    <m/>
    <m/>
    <m/>
    <m/>
    <m/>
    <m/>
    <m/>
    <m/>
    <n v="1"/>
    <m/>
    <m/>
    <m/>
    <m/>
    <m/>
    <n v="0.65445026178010468"/>
    <n v="250"/>
    <n v="0"/>
    <n v="0"/>
    <n v="0.65445026178010468"/>
    <n v="250"/>
    <n v="1"/>
    <n v="0.34554973821989532"/>
    <n v="132"/>
    <n v="1"/>
    <n v="2"/>
    <n v="0.65445026178010468"/>
    <n v="250"/>
    <n v="250"/>
    <n v="64"/>
    <n v="64"/>
    <n v="0.34554973821989532"/>
    <n v="0"/>
    <n v="0"/>
    <n v="0"/>
    <n v="0"/>
    <n v="1"/>
    <n v="0"/>
    <n v="0"/>
    <n v="0"/>
    <n v="0"/>
    <x v="1"/>
    <s v="Village"/>
    <x v="2"/>
    <s v="Muslim"/>
    <n v="20.896740000000001"/>
    <n v="93.014349999999993"/>
    <s v="MMR012CMP025"/>
    <x v="0"/>
    <m/>
  </r>
  <r>
    <x v="2"/>
    <x v="2"/>
    <x v="15"/>
    <s v="Danish Committee for UNICEF"/>
    <x v="0"/>
    <x v="7"/>
    <x v="0"/>
    <x v="223"/>
    <m/>
    <n v="120"/>
    <d v="2017-05-01T00:00:00"/>
    <d v="2019-06-30T00:00:00"/>
    <n v="120"/>
    <m/>
    <m/>
    <m/>
    <m/>
    <m/>
    <m/>
    <n v="1"/>
    <m/>
    <m/>
    <x v="1"/>
    <n v="2"/>
    <m/>
    <m/>
    <m/>
    <m/>
    <m/>
    <m/>
    <m/>
    <m/>
    <m/>
    <m/>
    <m/>
    <m/>
    <n v="1"/>
    <m/>
    <m/>
    <m/>
    <m/>
    <m/>
    <n v="1"/>
    <n v="120"/>
    <n v="0"/>
    <n v="0"/>
    <n v="1"/>
    <n v="120"/>
    <n v="0.48"/>
    <n v="0"/>
    <n v="0"/>
    <n v="0.52"/>
    <n v="1"/>
    <n v="0.83333333333333337"/>
    <n v="100"/>
    <n v="100"/>
    <n v="20"/>
    <n v="20"/>
    <n v="0.16666666666666663"/>
    <n v="0"/>
    <n v="0"/>
    <n v="0"/>
    <n v="0"/>
    <n v="1"/>
    <n v="0"/>
    <n v="0"/>
    <n v="0"/>
    <n v="0"/>
    <x v="1"/>
    <s v="Village"/>
    <x v="0"/>
    <n v="0"/>
    <n v="20.7181205749512"/>
    <n v="92.965950012207003"/>
    <n v="196947"/>
    <x v="0"/>
    <m/>
  </r>
  <r>
    <x v="2"/>
    <x v="2"/>
    <x v="15"/>
    <s v="Danish Committee for UNICEF"/>
    <x v="0"/>
    <x v="4"/>
    <x v="0"/>
    <x v="224"/>
    <m/>
    <n v="112"/>
    <d v="2017-05-01T00:00:00"/>
    <d v="2019-06-30T00:00:00"/>
    <n v="112"/>
    <m/>
    <m/>
    <m/>
    <m/>
    <m/>
    <m/>
    <n v="1"/>
    <m/>
    <m/>
    <x v="2"/>
    <n v="0"/>
    <m/>
    <m/>
    <m/>
    <m/>
    <m/>
    <m/>
    <m/>
    <m/>
    <m/>
    <m/>
    <m/>
    <m/>
    <n v="1"/>
    <m/>
    <m/>
    <m/>
    <m/>
    <m/>
    <n v="1"/>
    <n v="112"/>
    <n v="0"/>
    <n v="0"/>
    <n v="1"/>
    <n v="112"/>
    <n v="0.44800000000000001"/>
    <n v="0"/>
    <n v="0"/>
    <n v="0.55200000000000005"/>
    <n v="1"/>
    <n v="0"/>
    <n v="0"/>
    <n v="0"/>
    <n v="19"/>
    <n v="19"/>
    <n v="1"/>
    <n v="0"/>
    <n v="0"/>
    <n v="0"/>
    <n v="0"/>
    <n v="1"/>
    <n v="0"/>
    <n v="0"/>
    <n v="0"/>
    <n v="0"/>
    <x v="1"/>
    <s v="Village"/>
    <x v="0"/>
    <n v="0"/>
    <n v="20.219699859619102"/>
    <n v="92.851379394531307"/>
    <n v="196153"/>
    <x v="0"/>
    <m/>
  </r>
  <r>
    <x v="2"/>
    <x v="2"/>
    <x v="15"/>
    <s v="Danish Committee for UNICEF"/>
    <x v="0"/>
    <x v="4"/>
    <x v="0"/>
    <x v="225"/>
    <m/>
    <n v="120"/>
    <d v="2017-05-01T00:00:00"/>
    <d v="2019-06-30T00:00:00"/>
    <n v="120"/>
    <m/>
    <m/>
    <m/>
    <m/>
    <m/>
    <m/>
    <n v="1"/>
    <m/>
    <m/>
    <x v="2"/>
    <n v="0"/>
    <m/>
    <m/>
    <m/>
    <m/>
    <m/>
    <m/>
    <m/>
    <m/>
    <m/>
    <m/>
    <m/>
    <m/>
    <n v="1"/>
    <m/>
    <m/>
    <m/>
    <m/>
    <m/>
    <n v="1"/>
    <n v="120"/>
    <n v="0"/>
    <n v="0"/>
    <n v="1"/>
    <n v="120"/>
    <n v="0.48"/>
    <n v="0"/>
    <n v="0"/>
    <n v="0.52"/>
    <n v="1"/>
    <n v="0"/>
    <n v="0"/>
    <n v="0"/>
    <n v="20"/>
    <n v="20"/>
    <n v="1"/>
    <n v="0"/>
    <n v="0"/>
    <n v="0"/>
    <n v="0"/>
    <n v="1"/>
    <n v="0"/>
    <n v="0"/>
    <n v="0"/>
    <n v="0"/>
    <x v="1"/>
    <s v="Village"/>
    <x v="0"/>
    <n v="0"/>
    <n v="0"/>
    <n v="0"/>
    <s v="MMR012001701508"/>
    <x v="0"/>
    <m/>
  </r>
  <r>
    <x v="2"/>
    <x v="2"/>
    <x v="15"/>
    <s v="Danish Committee for UNICEF"/>
    <x v="0"/>
    <x v="4"/>
    <x v="0"/>
    <x v="226"/>
    <m/>
    <n v="110"/>
    <d v="2017-05-01T00:00:00"/>
    <d v="2019-06-30T00:00:00"/>
    <n v="110"/>
    <m/>
    <m/>
    <m/>
    <m/>
    <m/>
    <m/>
    <n v="1"/>
    <m/>
    <m/>
    <x v="1"/>
    <n v="2"/>
    <m/>
    <m/>
    <m/>
    <m/>
    <m/>
    <m/>
    <m/>
    <m/>
    <m/>
    <m/>
    <m/>
    <m/>
    <n v="1"/>
    <m/>
    <m/>
    <m/>
    <m/>
    <m/>
    <n v="1"/>
    <n v="110"/>
    <n v="0"/>
    <n v="0"/>
    <n v="1"/>
    <n v="110"/>
    <n v="0.44"/>
    <n v="0"/>
    <n v="0"/>
    <n v="0.56000000000000005"/>
    <n v="1"/>
    <n v="0.90909090909090906"/>
    <n v="100"/>
    <n v="100"/>
    <n v="18"/>
    <n v="18"/>
    <n v="9.0909090909090939E-2"/>
    <n v="0"/>
    <n v="0"/>
    <n v="0"/>
    <n v="0"/>
    <n v="1"/>
    <n v="0"/>
    <n v="0"/>
    <n v="0"/>
    <n v="0"/>
    <x v="1"/>
    <s v="Village"/>
    <x v="0"/>
    <n v="0"/>
    <n v="0"/>
    <n v="0"/>
    <s v="MMR012001701522"/>
    <x v="0"/>
    <m/>
  </r>
  <r>
    <x v="2"/>
    <x v="2"/>
    <x v="15"/>
    <s v="Danish Committee for UNICEF"/>
    <x v="0"/>
    <x v="4"/>
    <x v="0"/>
    <x v="227"/>
    <m/>
    <n v="199"/>
    <d v="2017-05-01T00:00:00"/>
    <d v="2019-06-30T00:00:00"/>
    <n v="199"/>
    <m/>
    <m/>
    <m/>
    <m/>
    <m/>
    <m/>
    <n v="1"/>
    <m/>
    <m/>
    <x v="1"/>
    <n v="4"/>
    <m/>
    <m/>
    <m/>
    <m/>
    <m/>
    <m/>
    <m/>
    <m/>
    <m/>
    <m/>
    <m/>
    <m/>
    <n v="1"/>
    <m/>
    <m/>
    <m/>
    <m/>
    <m/>
    <n v="1"/>
    <n v="199"/>
    <n v="0"/>
    <n v="0"/>
    <n v="1"/>
    <n v="199"/>
    <n v="0.79600000000000004"/>
    <n v="0"/>
    <n v="0"/>
    <n v="0.20399999999999996"/>
    <n v="1"/>
    <n v="1"/>
    <n v="199"/>
    <n v="200"/>
    <n v="33"/>
    <n v="33"/>
    <n v="0"/>
    <n v="0"/>
    <n v="0"/>
    <n v="0"/>
    <n v="0"/>
    <n v="1"/>
    <n v="0"/>
    <n v="0"/>
    <n v="0"/>
    <n v="0"/>
    <x v="1"/>
    <s v="Village"/>
    <x v="0"/>
    <n v="0"/>
    <n v="0"/>
    <n v="0"/>
    <s v="MMR012001701530"/>
    <x v="0"/>
    <m/>
  </r>
  <r>
    <x v="2"/>
    <x v="2"/>
    <x v="15"/>
    <s v="Danish Committee for UNICEF"/>
    <x v="0"/>
    <x v="4"/>
    <x v="0"/>
    <x v="228"/>
    <m/>
    <n v="249"/>
    <d v="2017-05-01T00:00:00"/>
    <d v="2019-06-30T00:00:00"/>
    <n v="249"/>
    <m/>
    <m/>
    <m/>
    <m/>
    <m/>
    <m/>
    <n v="1"/>
    <m/>
    <m/>
    <x v="2"/>
    <n v="0"/>
    <m/>
    <m/>
    <m/>
    <m/>
    <m/>
    <m/>
    <m/>
    <m/>
    <m/>
    <m/>
    <m/>
    <m/>
    <n v="1"/>
    <m/>
    <m/>
    <m/>
    <m/>
    <m/>
    <n v="1"/>
    <n v="249"/>
    <n v="0"/>
    <n v="0"/>
    <n v="1"/>
    <n v="249"/>
    <n v="0.996"/>
    <n v="0"/>
    <n v="0"/>
    <n v="4.0000000000000036E-3"/>
    <n v="1"/>
    <n v="0"/>
    <n v="0"/>
    <n v="0"/>
    <n v="42"/>
    <n v="42"/>
    <n v="1"/>
    <n v="0"/>
    <n v="0"/>
    <n v="0"/>
    <n v="0"/>
    <n v="1"/>
    <n v="0"/>
    <n v="0"/>
    <n v="0"/>
    <n v="0"/>
    <x v="1"/>
    <s v="Village"/>
    <x v="0"/>
    <n v="0"/>
    <n v="0"/>
    <n v="0"/>
    <n v="0"/>
    <x v="0"/>
    <m/>
  </r>
  <r>
    <x v="2"/>
    <x v="16"/>
    <x v="15"/>
    <s v="Danish Committee for UNICEF"/>
    <x v="0"/>
    <x v="4"/>
    <x v="0"/>
    <x v="93"/>
    <m/>
    <n v="86502"/>
    <d v="2017-05-01T00:00:00"/>
    <d v="2019-06-30T00:00:00"/>
    <n v="86502"/>
    <m/>
    <m/>
    <m/>
    <m/>
    <m/>
    <m/>
    <n v="3"/>
    <m/>
    <m/>
    <x v="1"/>
    <n v="4"/>
    <m/>
    <m/>
    <m/>
    <m/>
    <m/>
    <m/>
    <m/>
    <m/>
    <m/>
    <m/>
    <m/>
    <m/>
    <n v="1"/>
    <m/>
    <m/>
    <m/>
    <m/>
    <m/>
    <n v="8.6703197613928005E-3"/>
    <n v="750"/>
    <n v="0"/>
    <n v="0"/>
    <n v="8.6703197613928005E-3"/>
    <n v="750"/>
    <n v="3"/>
    <n v="0.99132968023860724"/>
    <n v="85752"/>
    <n v="343"/>
    <n v="346"/>
    <n v="2.3120852697047466E-3"/>
    <n v="200"/>
    <n v="200"/>
    <n v="14417"/>
    <n v="14417"/>
    <n v="0.99768791473029528"/>
    <n v="0"/>
    <n v="0"/>
    <n v="0"/>
    <n v="0"/>
    <n v="1"/>
    <n v="0"/>
    <n v="0"/>
    <n v="0"/>
    <n v="0"/>
    <x v="1"/>
    <s v="Village"/>
    <x v="0"/>
    <s v="Muslim"/>
    <n v="20.197549819999999"/>
    <n v="92.785682679999994"/>
    <n v="196156"/>
    <x v="0"/>
    <m/>
  </r>
  <r>
    <x v="2"/>
    <x v="2"/>
    <x v="15"/>
    <s v="Danish Committee for UNICEF"/>
    <x v="0"/>
    <x v="4"/>
    <x v="0"/>
    <x v="229"/>
    <m/>
    <n v="102"/>
    <d v="2017-05-01T00:00:00"/>
    <d v="2019-06-30T00:00:00"/>
    <n v="102"/>
    <m/>
    <m/>
    <m/>
    <m/>
    <m/>
    <m/>
    <n v="0"/>
    <m/>
    <m/>
    <x v="1"/>
    <n v="2"/>
    <m/>
    <m/>
    <m/>
    <m/>
    <m/>
    <m/>
    <m/>
    <m/>
    <m/>
    <m/>
    <m/>
    <m/>
    <n v="1"/>
    <m/>
    <m/>
    <m/>
    <m/>
    <m/>
    <n v="0"/>
    <n v="0"/>
    <n v="0"/>
    <n v="0"/>
    <n v="0"/>
    <n v="0"/>
    <n v="0"/>
    <n v="1"/>
    <n v="102"/>
    <n v="1"/>
    <n v="1"/>
    <n v="0.98039215686274506"/>
    <n v="100"/>
    <n v="100"/>
    <n v="17"/>
    <n v="17"/>
    <n v="1.9607843137254943E-2"/>
    <n v="0"/>
    <n v="0"/>
    <n v="0"/>
    <n v="0"/>
    <n v="1"/>
    <n v="0"/>
    <n v="0"/>
    <n v="0"/>
    <n v="0"/>
    <x v="1"/>
    <s v="Village"/>
    <x v="0"/>
    <s v="Rakhine"/>
    <n v="20.286720280000001"/>
    <n v="92.882843019999996"/>
    <n v="196172"/>
    <x v="0"/>
    <m/>
  </r>
  <r>
    <x v="2"/>
    <x v="2"/>
    <x v="15"/>
    <s v="Danish Committee for UNICEF"/>
    <x v="0"/>
    <x v="4"/>
    <x v="0"/>
    <x v="230"/>
    <m/>
    <n v="134"/>
    <d v="2017-05-01T00:00:00"/>
    <d v="2019-06-30T00:00:00"/>
    <n v="134"/>
    <m/>
    <m/>
    <n v="1"/>
    <m/>
    <m/>
    <m/>
    <n v="2"/>
    <m/>
    <m/>
    <x v="1"/>
    <n v="3"/>
    <m/>
    <m/>
    <m/>
    <m/>
    <m/>
    <m/>
    <m/>
    <m/>
    <m/>
    <m/>
    <m/>
    <m/>
    <n v="1"/>
    <m/>
    <m/>
    <m/>
    <m/>
    <m/>
    <n v="1"/>
    <n v="134"/>
    <n v="0"/>
    <n v="0"/>
    <n v="1"/>
    <n v="134"/>
    <n v="0.53600000000000003"/>
    <n v="0"/>
    <n v="0"/>
    <n v="0.46399999999999997"/>
    <n v="1"/>
    <n v="1"/>
    <n v="134"/>
    <n v="150"/>
    <n v="22"/>
    <n v="22"/>
    <n v="0"/>
    <n v="0"/>
    <n v="0"/>
    <n v="0"/>
    <n v="0"/>
    <n v="1"/>
    <n v="0"/>
    <n v="0"/>
    <n v="0"/>
    <n v="0"/>
    <x v="1"/>
    <s v="Village"/>
    <x v="0"/>
    <n v="0"/>
    <n v="0"/>
    <n v="0"/>
    <s v="MMR012001701532"/>
    <x v="0"/>
    <m/>
  </r>
  <r>
    <x v="2"/>
    <x v="2"/>
    <x v="15"/>
    <s v="Danish Committee for UNICEF"/>
    <x v="0"/>
    <x v="9"/>
    <x v="0"/>
    <x v="231"/>
    <m/>
    <n v="151"/>
    <d v="2017-05-01T00:00:00"/>
    <d v="2019-06-30T00:00:00"/>
    <n v="151"/>
    <m/>
    <m/>
    <m/>
    <m/>
    <m/>
    <m/>
    <n v="1"/>
    <m/>
    <m/>
    <x v="1"/>
    <n v="2"/>
    <m/>
    <m/>
    <m/>
    <m/>
    <m/>
    <m/>
    <m/>
    <m/>
    <m/>
    <m/>
    <m/>
    <m/>
    <n v="1"/>
    <m/>
    <m/>
    <m/>
    <m/>
    <m/>
    <n v="1"/>
    <n v="151"/>
    <n v="0"/>
    <n v="0"/>
    <n v="1"/>
    <n v="151"/>
    <n v="0.60399999999999998"/>
    <n v="0"/>
    <n v="0"/>
    <n v="0.39600000000000002"/>
    <n v="1"/>
    <n v="0.66225165562913912"/>
    <n v="100.00000000000001"/>
    <n v="100"/>
    <n v="25"/>
    <n v="25"/>
    <n v="0.33774834437086088"/>
    <n v="0"/>
    <n v="0"/>
    <n v="0"/>
    <n v="0"/>
    <n v="1"/>
    <n v="0"/>
    <n v="0"/>
    <n v="0"/>
    <n v="0"/>
    <x v="1"/>
    <s v="Village"/>
    <x v="0"/>
    <n v="0"/>
    <n v="20.4424648284912"/>
    <n v="93.2396240234375"/>
    <n v="196533"/>
    <x v="0"/>
    <m/>
  </r>
  <r>
    <x v="2"/>
    <x v="2"/>
    <x v="15"/>
    <s v="Danish Committee for UNICEF"/>
    <x v="0"/>
    <x v="9"/>
    <x v="0"/>
    <x v="232"/>
    <m/>
    <n v="129"/>
    <d v="2017-05-01T00:00:00"/>
    <d v="2019-06-30T00:00:00"/>
    <n v="129"/>
    <m/>
    <m/>
    <m/>
    <m/>
    <m/>
    <m/>
    <n v="1"/>
    <m/>
    <m/>
    <x v="2"/>
    <n v="0"/>
    <m/>
    <m/>
    <m/>
    <m/>
    <m/>
    <m/>
    <m/>
    <m/>
    <m/>
    <m/>
    <m/>
    <m/>
    <n v="1"/>
    <m/>
    <m/>
    <m/>
    <m/>
    <m/>
    <n v="1"/>
    <n v="129"/>
    <n v="0"/>
    <n v="0"/>
    <n v="1"/>
    <n v="129"/>
    <n v="0.51600000000000001"/>
    <n v="0"/>
    <n v="0"/>
    <n v="0.48399999999999999"/>
    <n v="1"/>
    <n v="0"/>
    <n v="0"/>
    <n v="0"/>
    <n v="22"/>
    <n v="22"/>
    <n v="1"/>
    <n v="0"/>
    <n v="0"/>
    <n v="0"/>
    <n v="0"/>
    <n v="1"/>
    <n v="0"/>
    <n v="0"/>
    <n v="0"/>
    <n v="0"/>
    <x v="1"/>
    <s v="Village"/>
    <x v="0"/>
    <n v="0"/>
    <n v="20.5348205566406"/>
    <n v="93.253181457519503"/>
    <n v="196483"/>
    <x v="0"/>
    <m/>
  </r>
  <r>
    <x v="2"/>
    <x v="2"/>
    <x v="15"/>
    <s v="Danish Committee for UNICEF"/>
    <x v="0"/>
    <x v="9"/>
    <x v="0"/>
    <x v="233"/>
    <m/>
    <n v="203"/>
    <d v="2017-05-01T00:00:00"/>
    <d v="2019-06-30T00:00:00"/>
    <n v="203"/>
    <m/>
    <m/>
    <m/>
    <m/>
    <m/>
    <m/>
    <n v="1"/>
    <m/>
    <m/>
    <x v="1"/>
    <n v="2"/>
    <m/>
    <m/>
    <m/>
    <m/>
    <m/>
    <m/>
    <m/>
    <m/>
    <m/>
    <m/>
    <m/>
    <m/>
    <n v="1"/>
    <m/>
    <m/>
    <m/>
    <m/>
    <m/>
    <n v="1"/>
    <n v="203"/>
    <n v="0"/>
    <n v="0"/>
    <n v="1"/>
    <n v="203"/>
    <n v="0.81200000000000006"/>
    <n v="0"/>
    <n v="0"/>
    <n v="0.18799999999999994"/>
    <n v="1"/>
    <n v="0.49261083743842365"/>
    <n v="100"/>
    <n v="100"/>
    <n v="34"/>
    <n v="34"/>
    <n v="0.50738916256157629"/>
    <n v="0"/>
    <n v="0"/>
    <n v="0"/>
    <n v="0"/>
    <n v="1"/>
    <n v="0"/>
    <n v="0"/>
    <n v="0"/>
    <n v="0"/>
    <x v="1"/>
    <s v="Village"/>
    <x v="0"/>
    <n v="0"/>
    <n v="20.840990066528299"/>
    <n v="93.072242736816406"/>
    <n v="196657"/>
    <x v="0"/>
    <m/>
  </r>
  <r>
    <x v="2"/>
    <x v="2"/>
    <x v="15"/>
    <s v="Danish Committee for UNICEF"/>
    <x v="0"/>
    <x v="9"/>
    <x v="0"/>
    <x v="234"/>
    <m/>
    <n v="350"/>
    <d v="2017-05-01T00:00:00"/>
    <d v="2019-06-30T00:00:00"/>
    <n v="350"/>
    <m/>
    <m/>
    <m/>
    <m/>
    <m/>
    <m/>
    <n v="1"/>
    <m/>
    <m/>
    <x v="1"/>
    <n v="3"/>
    <m/>
    <m/>
    <m/>
    <m/>
    <m/>
    <m/>
    <m/>
    <m/>
    <m/>
    <m/>
    <m/>
    <m/>
    <n v="1"/>
    <m/>
    <m/>
    <m/>
    <m/>
    <m/>
    <n v="0.7142857142857143"/>
    <n v="250"/>
    <n v="0"/>
    <n v="0"/>
    <n v="0.7142857142857143"/>
    <n v="250"/>
    <n v="1"/>
    <n v="0.2857142857142857"/>
    <n v="100"/>
    <n v="0"/>
    <n v="1"/>
    <n v="0.42857142857142855"/>
    <n v="150"/>
    <n v="150"/>
    <n v="58"/>
    <n v="58"/>
    <n v="0.5714285714285714"/>
    <n v="0"/>
    <n v="0"/>
    <n v="0"/>
    <n v="0"/>
    <n v="1"/>
    <n v="0"/>
    <n v="0"/>
    <n v="0"/>
    <n v="0"/>
    <x v="1"/>
    <s v="Village"/>
    <x v="0"/>
    <n v="0"/>
    <n v="20.812870025634801"/>
    <n v="93.075592041015597"/>
    <n v="196649"/>
    <x v="0"/>
    <m/>
  </r>
  <r>
    <x v="2"/>
    <x v="2"/>
    <x v="15"/>
    <s v="Danish Committee for UNICEF"/>
    <x v="0"/>
    <x v="9"/>
    <x v="0"/>
    <x v="235"/>
    <m/>
    <n v="407"/>
    <d v="2017-05-01T00:00:00"/>
    <d v="2019-06-30T00:00:00"/>
    <n v="407"/>
    <m/>
    <m/>
    <m/>
    <m/>
    <m/>
    <m/>
    <n v="2"/>
    <m/>
    <m/>
    <x v="1"/>
    <n v="4"/>
    <m/>
    <m/>
    <m/>
    <m/>
    <m/>
    <m/>
    <m/>
    <m/>
    <m/>
    <m/>
    <m/>
    <m/>
    <n v="1"/>
    <m/>
    <m/>
    <m/>
    <m/>
    <m/>
    <n v="1"/>
    <n v="407"/>
    <n v="0"/>
    <n v="0"/>
    <n v="1"/>
    <n v="407"/>
    <n v="1.6279999999999999"/>
    <n v="0"/>
    <n v="0"/>
    <n v="0.37200000000000011"/>
    <n v="2"/>
    <n v="0.49140049140049141"/>
    <n v="200"/>
    <n v="200"/>
    <n v="68"/>
    <n v="68"/>
    <n v="0.50859950859950853"/>
    <n v="0"/>
    <n v="0"/>
    <n v="0"/>
    <n v="0"/>
    <n v="1"/>
    <n v="0"/>
    <n v="0"/>
    <n v="0"/>
    <n v="0"/>
    <x v="1"/>
    <s v="Village"/>
    <x v="0"/>
    <n v="0"/>
    <n v="20.774000167846701"/>
    <n v="93.060752868652301"/>
    <n v="196647"/>
    <x v="0"/>
    <m/>
  </r>
  <r>
    <x v="2"/>
    <x v="2"/>
    <x v="15"/>
    <s v="Danish Committee for UNICEF"/>
    <x v="0"/>
    <x v="9"/>
    <x v="0"/>
    <x v="236"/>
    <m/>
    <n v="145"/>
    <d v="2017-05-01T00:00:00"/>
    <d v="2019-06-30T00:00:00"/>
    <n v="145"/>
    <m/>
    <m/>
    <m/>
    <m/>
    <m/>
    <m/>
    <n v="1"/>
    <m/>
    <m/>
    <x v="1"/>
    <n v="3"/>
    <m/>
    <m/>
    <m/>
    <m/>
    <m/>
    <m/>
    <m/>
    <m/>
    <m/>
    <m/>
    <m/>
    <m/>
    <n v="1"/>
    <m/>
    <m/>
    <m/>
    <m/>
    <m/>
    <n v="1"/>
    <n v="145"/>
    <n v="0"/>
    <n v="0"/>
    <n v="1"/>
    <n v="145"/>
    <n v="0.57999999999999996"/>
    <n v="0"/>
    <n v="0"/>
    <n v="0.42000000000000004"/>
    <n v="1"/>
    <n v="1"/>
    <n v="145"/>
    <n v="150"/>
    <n v="24"/>
    <n v="24"/>
    <n v="0"/>
    <n v="0"/>
    <n v="0"/>
    <n v="0"/>
    <n v="0"/>
    <n v="1"/>
    <n v="0"/>
    <n v="0"/>
    <n v="0"/>
    <n v="0"/>
    <x v="1"/>
    <s v="Village"/>
    <x v="0"/>
    <n v="0"/>
    <n v="20.685459136962901"/>
    <n v="93.127792358398395"/>
    <n v="196609"/>
    <x v="0"/>
    <m/>
  </r>
  <r>
    <x v="2"/>
    <x v="2"/>
    <x v="15"/>
    <s v="Danish Committee for UNICEF"/>
    <x v="0"/>
    <x v="9"/>
    <x v="0"/>
    <x v="237"/>
    <m/>
    <n v="256"/>
    <d v="2017-05-01T00:00:00"/>
    <d v="2019-06-30T00:00:00"/>
    <n v="256"/>
    <m/>
    <m/>
    <m/>
    <m/>
    <m/>
    <m/>
    <n v="1"/>
    <m/>
    <m/>
    <x v="1"/>
    <n v="4"/>
    <m/>
    <m/>
    <m/>
    <m/>
    <m/>
    <m/>
    <m/>
    <m/>
    <m/>
    <m/>
    <m/>
    <m/>
    <n v="1"/>
    <m/>
    <m/>
    <m/>
    <m/>
    <m/>
    <n v="0.9765625"/>
    <n v="250"/>
    <n v="0"/>
    <n v="0"/>
    <n v="0.9765625"/>
    <n v="250"/>
    <n v="1"/>
    <n v="2.34375E-2"/>
    <n v="6"/>
    <n v="0"/>
    <n v="1"/>
    <n v="0.78125"/>
    <n v="200"/>
    <n v="200"/>
    <n v="43"/>
    <n v="43"/>
    <n v="0.21875"/>
    <n v="0"/>
    <n v="0"/>
    <n v="0"/>
    <n v="0"/>
    <n v="1"/>
    <n v="0"/>
    <n v="0"/>
    <n v="0"/>
    <n v="0"/>
    <x v="1"/>
    <s v="Village"/>
    <x v="0"/>
    <n v="0"/>
    <n v="20.680830001831101"/>
    <n v="92.917633056640597"/>
    <n v="196906"/>
    <x v="0"/>
    <m/>
  </r>
  <r>
    <x v="2"/>
    <x v="18"/>
    <x v="16"/>
    <s v="EU,MA HQ"/>
    <x v="0"/>
    <x v="4"/>
    <x v="0"/>
    <x v="82"/>
    <n v="338"/>
    <n v="1520"/>
    <s v="1/1/2017,8/15/2018"/>
    <s v="12/21/21,28/2/2020"/>
    <n v="291"/>
    <n v="15"/>
    <n v="20"/>
    <n v="250"/>
    <n v="0"/>
    <m/>
    <n v="1520"/>
    <n v="0"/>
    <m/>
    <m/>
    <x v="0"/>
    <n v="0"/>
    <n v="21"/>
    <n v="21"/>
    <m/>
    <m/>
    <m/>
    <n v="2"/>
    <n v="2"/>
    <n v="0"/>
    <n v="0"/>
    <n v="0"/>
    <n v="0"/>
    <m/>
    <n v="0"/>
    <n v="338"/>
    <n v="338"/>
    <m/>
    <n v="0.3"/>
    <n v="0.3"/>
    <n v="1"/>
    <n v="1520"/>
    <n v="1"/>
    <n v="1520"/>
    <n v="1"/>
    <n v="1520"/>
    <n v="6.08"/>
    <n v="0"/>
    <n v="0"/>
    <n v="0"/>
    <n v="6"/>
    <n v="1.381578947368421E-2"/>
    <n v="21"/>
    <n v="0"/>
    <n v="253"/>
    <n v="253"/>
    <n v="0.98618421052631577"/>
    <n v="4"/>
    <n v="0"/>
    <n v="1520"/>
    <n v="1"/>
    <n v="0"/>
    <n v="2.631578947368421E-3"/>
    <n v="1520"/>
    <n v="338"/>
    <n v="1520"/>
    <x v="1"/>
    <s v="Village"/>
    <x v="0"/>
    <n v="0"/>
    <n v="20.199499130248999"/>
    <n v="92.834327697753906"/>
    <n v="196126"/>
    <x v="0"/>
    <m/>
  </r>
  <r>
    <x v="2"/>
    <x v="18"/>
    <x v="16"/>
    <s v="EU,MA HQ"/>
    <x v="0"/>
    <x v="4"/>
    <x v="0"/>
    <x v="83"/>
    <n v="213"/>
    <n v="1156"/>
    <s v="1/1/2017,8/15/2018"/>
    <s v="12/21/21,28/2/2020"/>
    <n v="130"/>
    <n v="15"/>
    <n v="22"/>
    <n v="100"/>
    <n v="0"/>
    <m/>
    <n v="1156"/>
    <n v="0"/>
    <m/>
    <m/>
    <x v="0"/>
    <n v="0"/>
    <n v="13"/>
    <n v="13"/>
    <m/>
    <m/>
    <m/>
    <n v="3"/>
    <n v="0"/>
    <n v="0"/>
    <n v="0"/>
    <n v="0"/>
    <n v="0"/>
    <m/>
    <n v="0"/>
    <n v="213"/>
    <n v="213"/>
    <m/>
    <n v="0.1"/>
    <n v="0.1"/>
    <n v="1"/>
    <n v="1156"/>
    <n v="1"/>
    <n v="1156"/>
    <n v="1"/>
    <n v="1156"/>
    <n v="4.6239999999999997"/>
    <n v="0"/>
    <n v="0"/>
    <n v="0.37600000000000033"/>
    <n v="5"/>
    <n v="1.124567474048443E-2"/>
    <n v="13"/>
    <n v="0"/>
    <n v="193"/>
    <n v="193"/>
    <n v="0.98875432525951557"/>
    <n v="3"/>
    <n v="0"/>
    <n v="1156"/>
    <n v="1"/>
    <n v="0"/>
    <n v="2.5951557093425604E-3"/>
    <n v="1156"/>
    <n v="213"/>
    <n v="1156"/>
    <x v="1"/>
    <s v="Village"/>
    <x v="0"/>
    <n v="0"/>
    <n v="20.194370269775401"/>
    <n v="92.834007263183594"/>
    <n v="196128"/>
    <x v="0"/>
    <m/>
  </r>
  <r>
    <x v="2"/>
    <x v="18"/>
    <x v="16"/>
    <s v="BMZ, MA HQ"/>
    <x v="0"/>
    <x v="4"/>
    <x v="0"/>
    <x v="100"/>
    <n v="296"/>
    <n v="1738"/>
    <s v="1/1/2017,8/15/2018"/>
    <s v="12/21/21,28/2/2020"/>
    <n v="422"/>
    <n v="15"/>
    <n v="15"/>
    <n v="40"/>
    <n v="0"/>
    <m/>
    <n v="1738"/>
    <n v="0"/>
    <m/>
    <m/>
    <x v="0"/>
    <n v="2"/>
    <n v="5"/>
    <n v="5"/>
    <m/>
    <m/>
    <m/>
    <n v="2"/>
    <n v="1"/>
    <n v="0"/>
    <n v="0"/>
    <n v="0"/>
    <n v="0"/>
    <m/>
    <n v="0"/>
    <n v="296"/>
    <n v="296"/>
    <m/>
    <n v="0.3"/>
    <n v="0.3"/>
    <n v="1"/>
    <n v="1738"/>
    <n v="1"/>
    <n v="1738"/>
    <n v="1"/>
    <n v="1738"/>
    <n v="6.952"/>
    <n v="0"/>
    <n v="0"/>
    <n v="4.8000000000000043E-2"/>
    <n v="7"/>
    <n v="6.041426927502877E-2"/>
    <n v="105"/>
    <n v="100"/>
    <n v="290"/>
    <n v="290"/>
    <n v="0.9395857307249712"/>
    <n v="3"/>
    <n v="0"/>
    <n v="1738"/>
    <n v="1"/>
    <n v="0"/>
    <n v="1.7261219792865361E-3"/>
    <n v="1738"/>
    <n v="296"/>
    <n v="1738"/>
    <x v="1"/>
    <s v="Village"/>
    <x v="0"/>
    <n v="0"/>
    <n v="20.183790210000002"/>
    <n v="92.864143369999994"/>
    <n v="196197"/>
    <x v="0"/>
    <m/>
  </r>
  <r>
    <x v="2"/>
    <x v="18"/>
    <x v="16"/>
    <s v="EU,MA HQ"/>
    <x v="0"/>
    <x v="4"/>
    <x v="0"/>
    <x v="81"/>
    <n v="88"/>
    <n v="354"/>
    <s v="1/1/2017,8/15/2018"/>
    <s v="12/21/21,28/2/2020"/>
    <n v="25"/>
    <n v="15"/>
    <m/>
    <n v="10"/>
    <n v="0"/>
    <m/>
    <n v="354"/>
    <n v="0"/>
    <m/>
    <m/>
    <x v="0"/>
    <n v="2"/>
    <n v="1"/>
    <n v="1"/>
    <m/>
    <m/>
    <m/>
    <n v="2"/>
    <n v="3"/>
    <n v="0"/>
    <n v="0"/>
    <n v="0"/>
    <n v="0"/>
    <m/>
    <n v="0"/>
    <n v="88"/>
    <n v="88"/>
    <m/>
    <n v="0.1"/>
    <n v="0.1"/>
    <n v="1"/>
    <n v="354"/>
    <n v="1"/>
    <n v="354"/>
    <n v="1"/>
    <n v="354"/>
    <n v="1.4159999999999999"/>
    <n v="0"/>
    <n v="0"/>
    <n v="0"/>
    <n v="1"/>
    <n v="0.28531073446327682"/>
    <n v="101"/>
    <n v="100"/>
    <n v="59"/>
    <n v="59"/>
    <n v="0.71468926553672318"/>
    <n v="5"/>
    <n v="0"/>
    <n v="354"/>
    <n v="1"/>
    <n v="0"/>
    <n v="1.4124293785310734E-2"/>
    <n v="354"/>
    <n v="88"/>
    <n v="354"/>
    <x v="1"/>
    <s v="Village"/>
    <x v="0"/>
    <s v="Rakhine"/>
    <n v="20.2023601531982"/>
    <n v="92.812782287597699"/>
    <n v="196159"/>
    <x v="0"/>
    <m/>
  </r>
  <r>
    <x v="2"/>
    <x v="18"/>
    <x v="16"/>
    <s v="EU, MA HQ"/>
    <x v="0"/>
    <x v="4"/>
    <x v="0"/>
    <x v="89"/>
    <n v="164"/>
    <n v="812"/>
    <s v="1/1/2017, 8/15/2018"/>
    <s v="12/21/21,28/2/2020"/>
    <n v="55"/>
    <n v="15"/>
    <n v="11"/>
    <n v="3"/>
    <n v="0"/>
    <m/>
    <n v="812"/>
    <n v="0"/>
    <m/>
    <m/>
    <x v="0"/>
    <n v="1"/>
    <n v="4"/>
    <n v="4"/>
    <m/>
    <m/>
    <m/>
    <n v="2"/>
    <n v="3"/>
    <n v="0"/>
    <n v="0"/>
    <n v="0"/>
    <n v="0"/>
    <m/>
    <n v="0"/>
    <n v="164"/>
    <n v="164"/>
    <m/>
    <n v="0"/>
    <n v="0"/>
    <n v="1"/>
    <n v="812"/>
    <n v="1"/>
    <n v="812"/>
    <n v="1"/>
    <n v="812"/>
    <n v="3.2480000000000002"/>
    <n v="0"/>
    <n v="0"/>
    <n v="0"/>
    <n v="3"/>
    <n v="6.6502463054187194E-2"/>
    <n v="54"/>
    <n v="50"/>
    <n v="135"/>
    <n v="135"/>
    <n v="0.93349753694581283"/>
    <n v="5"/>
    <n v="0"/>
    <n v="812"/>
    <n v="1"/>
    <n v="0"/>
    <n v="6.1576354679802959E-3"/>
    <n v="812"/>
    <n v="164"/>
    <n v="812"/>
    <x v="1"/>
    <s v="Village"/>
    <x v="0"/>
    <s v="Rakhine"/>
    <n v="20.245159149999999"/>
    <n v="92.807418819999995"/>
    <n v="196137"/>
    <x v="0"/>
    <m/>
  </r>
  <r>
    <x v="2"/>
    <x v="13"/>
    <x v="1"/>
    <s v="OFDA "/>
    <x v="1"/>
    <x v="1"/>
    <x v="0"/>
    <x v="170"/>
    <n v="38"/>
    <n v="184"/>
    <d v="2018-05-01T00:00:00"/>
    <d v="2019-07-31T00:00:00"/>
    <n v="25"/>
    <m/>
    <n v="3"/>
    <n v="1"/>
    <n v="1"/>
    <m/>
    <m/>
    <m/>
    <m/>
    <n v="24"/>
    <x v="2"/>
    <m/>
    <m/>
    <m/>
    <m/>
    <m/>
    <m/>
    <m/>
    <m/>
    <m/>
    <m/>
    <m/>
    <m/>
    <s v="                             -  "/>
    <m/>
    <m/>
    <m/>
    <m/>
    <m/>
    <m/>
    <n v="1"/>
    <n v="184"/>
    <n v="1"/>
    <n v="184"/>
    <n v="1"/>
    <n v="184"/>
    <n v="0.73599999999999999"/>
    <n v="0"/>
    <n v="0"/>
    <n v="0.26400000000000001"/>
    <n v="1"/>
    <n v="0.78260869565217395"/>
    <n v="144"/>
    <n v="0"/>
    <n v="31"/>
    <n v="7"/>
    <n v="0.21739130434782605"/>
    <n v="0"/>
    <e v="#VALUE!"/>
    <n v="0"/>
    <n v="0"/>
    <n v="1"/>
    <n v="0"/>
    <n v="0"/>
    <n v="0"/>
    <n v="0"/>
    <x v="1"/>
    <s v="Village"/>
    <x v="0"/>
    <n v="0"/>
    <n v="20.813840866088899"/>
    <n v="92.599952697753906"/>
    <n v="198357"/>
    <x v="0"/>
    <m/>
  </r>
  <r>
    <x v="2"/>
    <x v="13"/>
    <x v="1"/>
    <s v="OFDA "/>
    <x v="1"/>
    <x v="2"/>
    <x v="0"/>
    <x v="171"/>
    <n v="60"/>
    <n v="266"/>
    <d v="2018-05-01T00:00:00"/>
    <d v="2019-07-31T00:00:00"/>
    <n v="47"/>
    <m/>
    <n v="0"/>
    <m/>
    <n v="2"/>
    <m/>
    <m/>
    <m/>
    <m/>
    <n v="50"/>
    <x v="2"/>
    <m/>
    <m/>
    <m/>
    <m/>
    <m/>
    <m/>
    <m/>
    <m/>
    <m/>
    <m/>
    <m/>
    <m/>
    <s v="                             -  "/>
    <s v="                             -  "/>
    <m/>
    <m/>
    <m/>
    <m/>
    <m/>
    <n v="0"/>
    <n v="0"/>
    <n v="1"/>
    <n v="266"/>
    <n v="1"/>
    <n v="266"/>
    <n v="1.0640000000000001"/>
    <n v="0"/>
    <n v="0"/>
    <n v="0"/>
    <n v="1"/>
    <n v="1"/>
    <n v="266"/>
    <n v="0"/>
    <n v="44"/>
    <n v="0"/>
    <n v="0"/>
    <n v="0"/>
    <e v="#VALUE!"/>
    <n v="0"/>
    <n v="0"/>
    <n v="1"/>
    <n v="0"/>
    <n v="0"/>
    <n v="0"/>
    <n v="0"/>
    <x v="1"/>
    <s v="Village"/>
    <x v="0"/>
    <s v="Rakhine"/>
    <n v="20.991559980000002"/>
    <n v="92.290878300000003"/>
    <n v="197896"/>
    <x v="0"/>
    <m/>
  </r>
  <r>
    <x v="2"/>
    <x v="13"/>
    <x v="1"/>
    <s v="OFDA "/>
    <x v="1"/>
    <x v="1"/>
    <x v="0"/>
    <x v="172"/>
    <n v="41"/>
    <n v="172"/>
    <d v="2018-05-01T00:00:00"/>
    <d v="2019-07-31T00:00:00"/>
    <n v="37"/>
    <m/>
    <n v="0"/>
    <n v="4"/>
    <n v="2"/>
    <m/>
    <m/>
    <m/>
    <m/>
    <n v="30"/>
    <x v="2"/>
    <n v="2"/>
    <m/>
    <m/>
    <m/>
    <m/>
    <m/>
    <m/>
    <m/>
    <m/>
    <m/>
    <m/>
    <m/>
    <s v="                             -  "/>
    <n v="1"/>
    <m/>
    <m/>
    <m/>
    <m/>
    <m/>
    <n v="1"/>
    <n v="172"/>
    <n v="1"/>
    <n v="172"/>
    <n v="1"/>
    <n v="172"/>
    <n v="0.68799999999999994"/>
    <n v="0"/>
    <n v="0"/>
    <n v="0.31200000000000006"/>
    <n v="1"/>
    <n v="1"/>
    <n v="172"/>
    <n v="100"/>
    <n v="29"/>
    <n v="0"/>
    <n v="0"/>
    <n v="0"/>
    <e v="#VALUE!"/>
    <n v="0"/>
    <n v="0"/>
    <n v="1"/>
    <n v="0"/>
    <n v="0"/>
    <n v="0"/>
    <n v="0"/>
    <x v="1"/>
    <s v="Village"/>
    <x v="0"/>
    <s v="Rakhine"/>
    <n v="20.818290709999999"/>
    <n v="92.594978330000004"/>
    <n v="217876"/>
    <x v="0"/>
    <m/>
  </r>
  <r>
    <x v="2"/>
    <x v="13"/>
    <x v="1"/>
    <s v="OFDA "/>
    <x v="1"/>
    <x v="1"/>
    <x v="0"/>
    <x v="173"/>
    <n v="24"/>
    <n v="91"/>
    <d v="2018-05-01T00:00:00"/>
    <d v="2019-07-31T00:00:00"/>
    <n v="15"/>
    <m/>
    <n v="0"/>
    <n v="2"/>
    <m/>
    <m/>
    <m/>
    <m/>
    <m/>
    <n v="20"/>
    <x v="2"/>
    <m/>
    <m/>
    <m/>
    <m/>
    <m/>
    <m/>
    <m/>
    <m/>
    <m/>
    <m/>
    <m/>
    <m/>
    <s v="                             -  "/>
    <s v="                             -  "/>
    <m/>
    <m/>
    <m/>
    <m/>
    <m/>
    <n v="1"/>
    <n v="91"/>
    <n v="0"/>
    <n v="0"/>
    <n v="1"/>
    <n v="91"/>
    <n v="0.36399999999999999"/>
    <n v="0"/>
    <n v="0"/>
    <n v="0.63600000000000001"/>
    <n v="1"/>
    <n v="1"/>
    <n v="91"/>
    <n v="0"/>
    <n v="15"/>
    <n v="0"/>
    <n v="0"/>
    <n v="0"/>
    <e v="#VALUE!"/>
    <n v="0"/>
    <n v="0"/>
    <n v="1"/>
    <n v="0"/>
    <n v="0"/>
    <n v="0"/>
    <n v="0"/>
    <x v="1"/>
    <s v="Village"/>
    <x v="0"/>
    <s v="Rakhine"/>
    <n v="20.849060059999999"/>
    <n v="92.497413640000005"/>
    <n v="198313"/>
    <x v="0"/>
    <m/>
  </r>
  <r>
    <x v="2"/>
    <x v="13"/>
    <x v="1"/>
    <s v="OFDA "/>
    <x v="1"/>
    <x v="1"/>
    <x v="0"/>
    <x v="174"/>
    <n v="115"/>
    <n v="658"/>
    <d v="2018-05-01T00:00:00"/>
    <d v="2019-07-31T00:00:00"/>
    <n v="420"/>
    <m/>
    <n v="0"/>
    <n v="1"/>
    <n v="2"/>
    <m/>
    <m/>
    <m/>
    <m/>
    <n v="80"/>
    <x v="1"/>
    <n v="1"/>
    <m/>
    <m/>
    <m/>
    <m/>
    <m/>
    <m/>
    <m/>
    <m/>
    <m/>
    <m/>
    <m/>
    <s v="                             -  "/>
    <s v="                             -  "/>
    <m/>
    <m/>
    <m/>
    <m/>
    <m/>
    <n v="1"/>
    <n v="658"/>
    <n v="1"/>
    <n v="658"/>
    <n v="1"/>
    <n v="658"/>
    <n v="2.6320000000000001"/>
    <n v="0"/>
    <n v="0"/>
    <n v="0.36799999999999988"/>
    <n v="3"/>
    <n v="0.80547112462006076"/>
    <n v="530"/>
    <n v="50"/>
    <n v="110"/>
    <n v="30"/>
    <n v="0.19452887537993924"/>
    <n v="0"/>
    <e v="#VALUE!"/>
    <n v="0"/>
    <n v="0"/>
    <n v="1"/>
    <n v="0"/>
    <n v="0"/>
    <n v="0"/>
    <n v="0"/>
    <x v="1"/>
    <s v="Village"/>
    <x v="0"/>
    <s v="Muslim"/>
    <n v="20.876710889999998"/>
    <n v="92.537406919999995"/>
    <n v="198301"/>
    <x v="0"/>
    <m/>
  </r>
  <r>
    <x v="2"/>
    <x v="13"/>
    <x v="1"/>
    <s v="OFDA "/>
    <x v="1"/>
    <x v="2"/>
    <x v="0"/>
    <x v="175"/>
    <n v="55"/>
    <n v="241"/>
    <d v="2018-05-01T00:00:00"/>
    <d v="2019-07-31T00:00:00"/>
    <n v="43"/>
    <m/>
    <n v="2"/>
    <n v="3"/>
    <n v="1"/>
    <m/>
    <m/>
    <m/>
    <m/>
    <n v="30"/>
    <x v="1"/>
    <n v="2"/>
    <m/>
    <m/>
    <m/>
    <m/>
    <m/>
    <m/>
    <m/>
    <m/>
    <m/>
    <m/>
    <m/>
    <s v="                             -  "/>
    <s v="                             -  "/>
    <m/>
    <m/>
    <m/>
    <m/>
    <m/>
    <n v="1"/>
    <n v="241"/>
    <n v="1"/>
    <n v="241"/>
    <n v="1"/>
    <n v="241"/>
    <n v="0.96399999999999997"/>
    <n v="0"/>
    <n v="0"/>
    <n v="3.6000000000000032E-2"/>
    <n v="1"/>
    <n v="1"/>
    <n v="241"/>
    <n v="100"/>
    <n v="40"/>
    <n v="10"/>
    <n v="0"/>
    <n v="0"/>
    <e v="#VALUE!"/>
    <n v="0"/>
    <n v="0"/>
    <n v="1"/>
    <n v="0"/>
    <n v="0"/>
    <n v="0"/>
    <n v="0"/>
    <x v="1"/>
    <s v="Village"/>
    <x v="0"/>
    <s v="Rakhine"/>
    <n v="20.8013000488281"/>
    <n v="92.423202514648395"/>
    <n v="217895"/>
    <x v="0"/>
    <m/>
  </r>
  <r>
    <x v="2"/>
    <x v="13"/>
    <x v="1"/>
    <s v="OFDA "/>
    <x v="1"/>
    <x v="1"/>
    <x v="0"/>
    <x v="176"/>
    <n v="105"/>
    <n v="523"/>
    <d v="2018-05-01T00:00:00"/>
    <d v="2019-07-31T00:00:00"/>
    <n v="120"/>
    <m/>
    <n v="0"/>
    <n v="2"/>
    <n v="1"/>
    <m/>
    <m/>
    <m/>
    <m/>
    <n v="50"/>
    <x v="2"/>
    <m/>
    <m/>
    <m/>
    <m/>
    <m/>
    <m/>
    <m/>
    <m/>
    <m/>
    <m/>
    <m/>
    <m/>
    <s v="                             -  "/>
    <s v="                             -  "/>
    <m/>
    <m/>
    <m/>
    <m/>
    <m/>
    <n v="1"/>
    <n v="523"/>
    <n v="1"/>
    <n v="523"/>
    <n v="1"/>
    <n v="523"/>
    <n v="2.0920000000000001"/>
    <n v="0"/>
    <n v="0"/>
    <n v="0"/>
    <n v="2"/>
    <n v="0.57361376673040154"/>
    <n v="300"/>
    <n v="0"/>
    <n v="87"/>
    <n v="37"/>
    <n v="0.42638623326959846"/>
    <n v="0"/>
    <e v="#VALUE!"/>
    <n v="0"/>
    <n v="0"/>
    <n v="1"/>
    <n v="0"/>
    <n v="0"/>
    <n v="0"/>
    <n v="0"/>
    <x v="1"/>
    <s v="Village"/>
    <x v="0"/>
    <s v="Muslim"/>
    <n v="20.806030270000001"/>
    <n v="92.601951600000007"/>
    <n v="198369"/>
    <x v="0"/>
    <m/>
  </r>
  <r>
    <x v="2"/>
    <x v="13"/>
    <x v="1"/>
    <s v="OFDA "/>
    <x v="1"/>
    <x v="2"/>
    <x v="0"/>
    <x v="177"/>
    <n v="170"/>
    <n v="989"/>
    <d v="2018-05-01T00:00:00"/>
    <d v="2019-07-31T00:00:00"/>
    <n v="500"/>
    <m/>
    <n v="2"/>
    <n v="6"/>
    <n v="4"/>
    <m/>
    <m/>
    <n v="1"/>
    <m/>
    <n v="102"/>
    <x v="2"/>
    <n v="2"/>
    <m/>
    <m/>
    <m/>
    <m/>
    <m/>
    <m/>
    <m/>
    <m/>
    <m/>
    <m/>
    <m/>
    <s v="                             -  "/>
    <n v="1"/>
    <m/>
    <m/>
    <m/>
    <m/>
    <m/>
    <n v="1"/>
    <n v="989"/>
    <n v="1"/>
    <n v="989"/>
    <n v="1"/>
    <n v="989"/>
    <n v="3.956"/>
    <n v="0"/>
    <n v="0"/>
    <n v="4.4000000000000039E-2"/>
    <n v="4"/>
    <n v="0.71991911021233568"/>
    <n v="712"/>
    <n v="100"/>
    <n v="165"/>
    <n v="63"/>
    <n v="0.28008088978766432"/>
    <n v="0"/>
    <e v="#VALUE!"/>
    <n v="0"/>
    <n v="0"/>
    <n v="1"/>
    <n v="0"/>
    <n v="0"/>
    <n v="0"/>
    <n v="0"/>
    <x v="1"/>
    <s v="Village"/>
    <x v="0"/>
    <s v="Muslim"/>
    <n v="20.914119719999999"/>
    <n v="92.3506012"/>
    <n v="197950"/>
    <x v="0"/>
    <m/>
  </r>
  <r>
    <x v="2"/>
    <x v="13"/>
    <x v="1"/>
    <s v="OFDA "/>
    <x v="1"/>
    <x v="1"/>
    <x v="0"/>
    <x v="178"/>
    <n v="11"/>
    <n v="69"/>
    <d v="2018-05-01T00:00:00"/>
    <d v="2019-07-31T00:00:00"/>
    <n v="35"/>
    <m/>
    <n v="0"/>
    <m/>
    <n v="1"/>
    <m/>
    <m/>
    <m/>
    <m/>
    <n v="11"/>
    <x v="2"/>
    <m/>
    <m/>
    <m/>
    <m/>
    <m/>
    <m/>
    <m/>
    <m/>
    <m/>
    <m/>
    <m/>
    <m/>
    <s v="                             -  "/>
    <s v="                             -  "/>
    <m/>
    <m/>
    <m/>
    <m/>
    <m/>
    <n v="0"/>
    <n v="0"/>
    <n v="1"/>
    <n v="69"/>
    <n v="1"/>
    <n v="69"/>
    <n v="0.27600000000000002"/>
    <n v="0"/>
    <n v="0"/>
    <n v="0.72399999999999998"/>
    <n v="1"/>
    <n v="0.95652173913043481"/>
    <n v="66"/>
    <n v="0"/>
    <n v="12"/>
    <n v="1"/>
    <n v="4.3478260869565188E-2"/>
    <n v="0"/>
    <e v="#VALUE!"/>
    <n v="0"/>
    <n v="0"/>
    <n v="1"/>
    <n v="0"/>
    <n v="0"/>
    <n v="0"/>
    <n v="0"/>
    <x v="1"/>
    <s v="Village"/>
    <x v="0"/>
    <s v="Muslim"/>
    <n v="20.887029649999999"/>
    <n v="92.556823730000005"/>
    <n v="217871"/>
    <x v="0"/>
    <m/>
  </r>
  <r>
    <x v="2"/>
    <x v="13"/>
    <x v="1"/>
    <s v="OFDA "/>
    <x v="1"/>
    <x v="2"/>
    <x v="0"/>
    <x v="179"/>
    <n v="87"/>
    <n v="361"/>
    <d v="2018-05-01T00:00:00"/>
    <d v="2019-07-31T00:00:00"/>
    <n v="67"/>
    <m/>
    <n v="2"/>
    <m/>
    <n v="3"/>
    <m/>
    <m/>
    <m/>
    <m/>
    <n v="30"/>
    <x v="1"/>
    <m/>
    <m/>
    <m/>
    <m/>
    <m/>
    <m/>
    <m/>
    <m/>
    <m/>
    <m/>
    <m/>
    <m/>
    <s v="                             -  "/>
    <s v="                             -  "/>
    <m/>
    <m/>
    <m/>
    <m/>
    <m/>
    <n v="1"/>
    <n v="361"/>
    <n v="1"/>
    <n v="361"/>
    <n v="1"/>
    <n v="361"/>
    <n v="1.444"/>
    <n v="0"/>
    <n v="0"/>
    <n v="0"/>
    <n v="1"/>
    <n v="0.49861495844875348"/>
    <n v="180"/>
    <n v="0"/>
    <n v="60"/>
    <n v="30"/>
    <n v="0.50138504155124652"/>
    <n v="0"/>
    <e v="#VALUE!"/>
    <n v="0"/>
    <n v="0"/>
    <n v="1"/>
    <n v="0"/>
    <n v="0"/>
    <n v="0"/>
    <n v="0"/>
    <x v="1"/>
    <s v="Village"/>
    <x v="0"/>
    <s v="Rakhine"/>
    <n v="20.651159289999999"/>
    <n v="92.605712890000007"/>
    <n v="0"/>
    <x v="0"/>
    <m/>
  </r>
  <r>
    <x v="2"/>
    <x v="13"/>
    <x v="1"/>
    <s v="OFDA "/>
    <x v="1"/>
    <x v="1"/>
    <x v="0"/>
    <x v="180"/>
    <n v="166"/>
    <n v="854"/>
    <d v="2018-05-01T00:00:00"/>
    <d v="2019-07-31T00:00:00"/>
    <n v="231"/>
    <m/>
    <n v="0"/>
    <n v="3"/>
    <n v="2"/>
    <m/>
    <m/>
    <m/>
    <m/>
    <n v="90"/>
    <x v="2"/>
    <n v="2"/>
    <m/>
    <m/>
    <m/>
    <m/>
    <m/>
    <m/>
    <m/>
    <m/>
    <m/>
    <m/>
    <m/>
    <s v="                             -  "/>
    <n v="1"/>
    <m/>
    <m/>
    <m/>
    <m/>
    <m/>
    <n v="1"/>
    <n v="854"/>
    <n v="1"/>
    <n v="854"/>
    <n v="1"/>
    <n v="854"/>
    <n v="3.4159999999999999"/>
    <n v="0"/>
    <n v="0"/>
    <n v="0"/>
    <n v="3"/>
    <n v="0.74941451990632324"/>
    <n v="640"/>
    <n v="100"/>
    <n v="142"/>
    <n v="52"/>
    <n v="0.25058548009367676"/>
    <n v="0"/>
    <e v="#VALUE!"/>
    <n v="0"/>
    <n v="0"/>
    <n v="1"/>
    <n v="0"/>
    <n v="0"/>
    <n v="0"/>
    <n v="0"/>
    <x v="1"/>
    <s v="Village"/>
    <x v="0"/>
    <s v="Rakhine"/>
    <n v="20.756410599999999"/>
    <n v="92.63580322"/>
    <n v="198413"/>
    <x v="0"/>
    <m/>
  </r>
  <r>
    <x v="2"/>
    <x v="13"/>
    <x v="1"/>
    <s v="OFDA "/>
    <x v="1"/>
    <x v="2"/>
    <x v="0"/>
    <x v="181"/>
    <n v="24"/>
    <n v="93"/>
    <d v="2018-05-01T00:00:00"/>
    <d v="2019-07-31T00:00:00"/>
    <n v="28"/>
    <m/>
    <n v="0"/>
    <m/>
    <n v="1"/>
    <m/>
    <m/>
    <m/>
    <m/>
    <n v="15"/>
    <x v="2"/>
    <m/>
    <m/>
    <m/>
    <m/>
    <m/>
    <m/>
    <m/>
    <m/>
    <m/>
    <m/>
    <m/>
    <m/>
    <s v="                             -  "/>
    <s v="                             -  "/>
    <m/>
    <m/>
    <m/>
    <m/>
    <m/>
    <n v="0"/>
    <n v="0"/>
    <n v="1"/>
    <n v="93"/>
    <n v="1"/>
    <n v="93"/>
    <n v="0.372"/>
    <n v="0"/>
    <n v="0"/>
    <n v="0.628"/>
    <n v="1"/>
    <n v="0.967741935483871"/>
    <n v="90"/>
    <n v="0"/>
    <n v="16"/>
    <n v="1"/>
    <n v="3.2258064516129004E-2"/>
    <n v="0"/>
    <e v="#VALUE!"/>
    <n v="0"/>
    <n v="0"/>
    <n v="1"/>
    <n v="0"/>
    <n v="0"/>
    <n v="0"/>
    <n v="0"/>
    <x v="1"/>
    <s v="Village"/>
    <x v="0"/>
    <s v="Rakhine"/>
    <n v="21.004550930000001"/>
    <n v="92.294601439999994"/>
    <n v="197897"/>
    <x v="0"/>
    <m/>
  </r>
  <r>
    <x v="2"/>
    <x v="13"/>
    <x v="1"/>
    <s v="OFDA "/>
    <x v="1"/>
    <x v="1"/>
    <x v="0"/>
    <x v="182"/>
    <n v="55"/>
    <n v="233"/>
    <d v="2018-05-01T00:00:00"/>
    <d v="2019-07-31T00:00:00"/>
    <n v="30"/>
    <m/>
    <n v="0"/>
    <n v="2"/>
    <n v="1"/>
    <m/>
    <m/>
    <m/>
    <m/>
    <n v="50"/>
    <x v="2"/>
    <m/>
    <m/>
    <m/>
    <m/>
    <m/>
    <m/>
    <m/>
    <m/>
    <m/>
    <m/>
    <m/>
    <m/>
    <s v="                             -  "/>
    <s v="                             -  "/>
    <m/>
    <m/>
    <m/>
    <m/>
    <m/>
    <n v="1"/>
    <n v="233"/>
    <n v="1"/>
    <n v="233"/>
    <n v="1"/>
    <n v="233"/>
    <n v="0.93200000000000005"/>
    <n v="0"/>
    <n v="0"/>
    <n v="6.7999999999999949E-2"/>
    <n v="1"/>
    <n v="1"/>
    <n v="233"/>
    <n v="0"/>
    <n v="39"/>
    <n v="0"/>
    <n v="0"/>
    <n v="0"/>
    <e v="#VALUE!"/>
    <n v="0"/>
    <n v="0"/>
    <n v="1"/>
    <n v="0"/>
    <n v="0"/>
    <n v="0"/>
    <n v="0"/>
    <x v="1"/>
    <s v="Village"/>
    <x v="0"/>
    <s v="Rakhine"/>
    <n v="20.76407051"/>
    <n v="92.631126399999999"/>
    <n v="198408"/>
    <x v="0"/>
    <m/>
  </r>
  <r>
    <x v="2"/>
    <x v="13"/>
    <x v="1"/>
    <s v="OFDA "/>
    <x v="1"/>
    <x v="2"/>
    <x v="0"/>
    <x v="183"/>
    <n v="54"/>
    <n v="249"/>
    <d v="2018-05-01T00:00:00"/>
    <d v="2019-07-31T00:00:00"/>
    <n v="80"/>
    <m/>
    <n v="2"/>
    <n v="4"/>
    <n v="2"/>
    <m/>
    <m/>
    <n v="1"/>
    <m/>
    <n v="40"/>
    <x v="1"/>
    <n v="2"/>
    <m/>
    <m/>
    <m/>
    <m/>
    <m/>
    <m/>
    <m/>
    <m/>
    <m/>
    <m/>
    <m/>
    <s v="                             -  "/>
    <n v="1"/>
    <m/>
    <m/>
    <m/>
    <m/>
    <m/>
    <n v="1"/>
    <n v="249"/>
    <n v="1"/>
    <n v="249"/>
    <n v="1"/>
    <n v="249"/>
    <n v="0.996"/>
    <n v="0"/>
    <n v="0"/>
    <n v="4.0000000000000036E-3"/>
    <n v="1"/>
    <n v="1"/>
    <n v="249"/>
    <n v="100"/>
    <n v="42"/>
    <n v="2"/>
    <n v="0"/>
    <n v="0"/>
    <e v="#VALUE!"/>
    <n v="0"/>
    <n v="0"/>
    <n v="1"/>
    <n v="0"/>
    <n v="0"/>
    <n v="0"/>
    <n v="0"/>
    <x v="1"/>
    <s v="Village"/>
    <x v="0"/>
    <n v="0"/>
    <n v="0"/>
    <n v="0"/>
    <n v="0"/>
    <x v="0"/>
    <m/>
  </r>
  <r>
    <x v="2"/>
    <x v="13"/>
    <x v="1"/>
    <s v="OFDA "/>
    <x v="1"/>
    <x v="2"/>
    <x v="0"/>
    <x v="184"/>
    <n v="62"/>
    <n v="332"/>
    <d v="2018-05-01T00:00:00"/>
    <d v="2019-07-31T00:00:00"/>
    <n v="5"/>
    <m/>
    <n v="0"/>
    <n v="2"/>
    <n v="1"/>
    <m/>
    <m/>
    <m/>
    <m/>
    <n v="15"/>
    <x v="2"/>
    <m/>
    <m/>
    <m/>
    <m/>
    <m/>
    <m/>
    <m/>
    <m/>
    <m/>
    <m/>
    <m/>
    <m/>
    <s v="                             -  "/>
    <s v="                             -  "/>
    <m/>
    <m/>
    <m/>
    <m/>
    <m/>
    <n v="1"/>
    <n v="332"/>
    <n v="1"/>
    <n v="332"/>
    <n v="1"/>
    <n v="332"/>
    <n v="1.3280000000000001"/>
    <n v="0"/>
    <n v="0"/>
    <n v="0"/>
    <n v="1"/>
    <n v="0.27108433734939757"/>
    <n v="90"/>
    <n v="0"/>
    <n v="55"/>
    <n v="40"/>
    <n v="0.72891566265060237"/>
    <n v="0"/>
    <e v="#VALUE!"/>
    <n v="0"/>
    <n v="0"/>
    <n v="1"/>
    <n v="0"/>
    <n v="0"/>
    <n v="0"/>
    <n v="0"/>
    <x v="1"/>
    <s v="Village"/>
    <x v="0"/>
    <s v="Muslim"/>
    <n v="20.7818698883057"/>
    <n v="92.393142700195298"/>
    <n v="198002"/>
    <x v="0"/>
    <m/>
  </r>
  <r>
    <x v="2"/>
    <x v="13"/>
    <x v="1"/>
    <s v="OFDA "/>
    <x v="1"/>
    <x v="1"/>
    <x v="0"/>
    <x v="185"/>
    <n v="260"/>
    <n v="2652"/>
    <d v="2018-05-01T00:00:00"/>
    <d v="2019-07-31T00:00:00"/>
    <n v="462"/>
    <m/>
    <n v="0"/>
    <n v="7"/>
    <n v="5"/>
    <m/>
    <n v="1"/>
    <n v="1"/>
    <m/>
    <n v="60"/>
    <x v="2"/>
    <m/>
    <m/>
    <m/>
    <m/>
    <m/>
    <m/>
    <m/>
    <m/>
    <m/>
    <m/>
    <m/>
    <m/>
    <s v="                             -  "/>
    <s v="                             -  "/>
    <m/>
    <m/>
    <m/>
    <m/>
    <m/>
    <n v="1"/>
    <n v="2652"/>
    <n v="1"/>
    <n v="2652"/>
    <n v="1"/>
    <n v="2652"/>
    <n v="10.608000000000001"/>
    <n v="0"/>
    <n v="0"/>
    <n v="0.39199999999999946"/>
    <n v="11"/>
    <n v="0.13574660633484162"/>
    <n v="360"/>
    <n v="0"/>
    <n v="442"/>
    <n v="382"/>
    <n v="0.86425339366515841"/>
    <n v="0"/>
    <e v="#VALUE!"/>
    <n v="0"/>
    <n v="0"/>
    <n v="1"/>
    <n v="0"/>
    <n v="0"/>
    <n v="0"/>
    <n v="0"/>
    <x v="1"/>
    <s v="Village"/>
    <x v="0"/>
    <s v="Muslim"/>
    <n v="20.775840759277301"/>
    <n v="92.613082885742202"/>
    <n v="198407"/>
    <x v="0"/>
    <m/>
  </r>
  <r>
    <x v="2"/>
    <x v="13"/>
    <x v="1"/>
    <s v="OFDA "/>
    <x v="1"/>
    <x v="2"/>
    <x v="0"/>
    <x v="186"/>
    <n v="150"/>
    <n v="626"/>
    <d v="2018-05-01T00:00:00"/>
    <d v="2019-07-31T00:00:00"/>
    <n v="100"/>
    <m/>
    <n v="0"/>
    <n v="6"/>
    <m/>
    <m/>
    <m/>
    <m/>
    <m/>
    <n v="82"/>
    <x v="2"/>
    <m/>
    <m/>
    <m/>
    <m/>
    <m/>
    <m/>
    <m/>
    <m/>
    <m/>
    <m/>
    <m/>
    <m/>
    <s v="                             -  "/>
    <n v="1"/>
    <m/>
    <m/>
    <m/>
    <m/>
    <m/>
    <n v="1"/>
    <n v="626"/>
    <n v="0"/>
    <n v="0"/>
    <n v="1"/>
    <n v="626"/>
    <n v="2.504"/>
    <n v="0"/>
    <n v="0"/>
    <n v="0.496"/>
    <n v="3"/>
    <n v="0.78594249201277955"/>
    <n v="492"/>
    <n v="0"/>
    <n v="104"/>
    <n v="22"/>
    <n v="0.21405750798722045"/>
    <n v="0"/>
    <e v="#VALUE!"/>
    <n v="0"/>
    <n v="0"/>
    <n v="1"/>
    <n v="0"/>
    <n v="0"/>
    <n v="0"/>
    <n v="0"/>
    <x v="1"/>
    <s v="Village"/>
    <x v="0"/>
    <s v="Muslim"/>
    <n v="20.900329589999998"/>
    <n v="92.362213130000001"/>
    <n v="197957"/>
    <x v="0"/>
    <m/>
  </r>
  <r>
    <x v="2"/>
    <x v="13"/>
    <x v="1"/>
    <s v="OFDA "/>
    <x v="1"/>
    <x v="1"/>
    <x v="0"/>
    <x v="187"/>
    <n v="192"/>
    <n v="1690"/>
    <d v="2018-05-01T00:00:00"/>
    <d v="2019-07-31T00:00:00"/>
    <n v="190"/>
    <m/>
    <n v="0"/>
    <m/>
    <n v="2"/>
    <m/>
    <m/>
    <m/>
    <m/>
    <n v="94"/>
    <x v="2"/>
    <m/>
    <m/>
    <m/>
    <m/>
    <m/>
    <m/>
    <m/>
    <m/>
    <m/>
    <m/>
    <m/>
    <m/>
    <s v="                             -  "/>
    <s v="                             -  "/>
    <m/>
    <m/>
    <m/>
    <m/>
    <m/>
    <n v="0"/>
    <n v="0"/>
    <n v="1"/>
    <n v="1690"/>
    <n v="1"/>
    <n v="1690"/>
    <n v="6.76"/>
    <n v="0"/>
    <n v="0"/>
    <n v="0.24000000000000021"/>
    <n v="7"/>
    <n v="0.33372781065088758"/>
    <n v="564"/>
    <n v="0"/>
    <n v="282"/>
    <n v="188"/>
    <n v="0.66627218934911236"/>
    <n v="0"/>
    <e v="#VALUE!"/>
    <n v="0"/>
    <n v="0"/>
    <n v="1"/>
    <n v="0"/>
    <n v="0"/>
    <n v="0"/>
    <n v="0"/>
    <x v="1"/>
    <s v="Village"/>
    <x v="0"/>
    <s v="Muslim"/>
    <n v="20.741249079999999"/>
    <n v="92.610519409999995"/>
    <n v="198398"/>
    <x v="0"/>
    <m/>
  </r>
  <r>
    <x v="2"/>
    <x v="13"/>
    <x v="1"/>
    <s v="OFDA "/>
    <x v="1"/>
    <x v="1"/>
    <x v="0"/>
    <x v="188"/>
    <n v="80"/>
    <n v="300"/>
    <d v="2018-05-01T00:00:00"/>
    <d v="2019-07-31T00:00:00"/>
    <n v="40"/>
    <m/>
    <n v="0"/>
    <m/>
    <n v="2"/>
    <m/>
    <m/>
    <m/>
    <m/>
    <n v="60"/>
    <x v="2"/>
    <m/>
    <m/>
    <m/>
    <m/>
    <m/>
    <m/>
    <m/>
    <m/>
    <m/>
    <m/>
    <m/>
    <m/>
    <s v="                             -  "/>
    <s v="                             -  "/>
    <m/>
    <m/>
    <m/>
    <m/>
    <m/>
    <n v="0"/>
    <n v="0"/>
    <n v="1"/>
    <n v="300"/>
    <n v="1"/>
    <n v="300"/>
    <n v="1.2"/>
    <n v="0"/>
    <n v="0"/>
    <n v="0"/>
    <n v="1"/>
    <n v="1"/>
    <n v="300"/>
    <n v="0"/>
    <n v="50"/>
    <n v="0"/>
    <n v="0"/>
    <n v="0"/>
    <e v="#VALUE!"/>
    <n v="0"/>
    <n v="0"/>
    <n v="1"/>
    <n v="0"/>
    <n v="0"/>
    <n v="0"/>
    <n v="0"/>
    <x v="1"/>
    <s v="Village"/>
    <x v="0"/>
    <s v="Rakhine"/>
    <n v="20.739839549999999"/>
    <n v="92.613456729999996"/>
    <n v="198399"/>
    <x v="0"/>
    <m/>
  </r>
  <r>
    <x v="2"/>
    <x v="13"/>
    <x v="1"/>
    <s v="OFDA "/>
    <x v="1"/>
    <x v="1"/>
    <x v="0"/>
    <x v="189"/>
    <n v="20"/>
    <n v="96"/>
    <d v="2018-05-01T00:00:00"/>
    <d v="2019-07-31T00:00:00"/>
    <n v="30"/>
    <m/>
    <n v="0"/>
    <m/>
    <n v="1"/>
    <m/>
    <m/>
    <m/>
    <m/>
    <n v="17"/>
    <x v="2"/>
    <m/>
    <m/>
    <m/>
    <m/>
    <m/>
    <m/>
    <m/>
    <m/>
    <m/>
    <m/>
    <m/>
    <m/>
    <s v="                             -  "/>
    <s v="                             -  "/>
    <m/>
    <m/>
    <m/>
    <m/>
    <m/>
    <n v="0"/>
    <n v="0"/>
    <n v="1"/>
    <n v="96"/>
    <n v="1"/>
    <n v="96"/>
    <n v="0.38400000000000001"/>
    <n v="0"/>
    <n v="0"/>
    <n v="0.61599999999999999"/>
    <n v="1"/>
    <n v="1"/>
    <n v="96"/>
    <n v="0"/>
    <n v="16"/>
    <n v="0"/>
    <n v="0"/>
    <n v="0"/>
    <e v="#VALUE!"/>
    <n v="0"/>
    <n v="0"/>
    <n v="1"/>
    <n v="0"/>
    <n v="0"/>
    <n v="0"/>
    <n v="0"/>
    <x v="1"/>
    <s v="Village"/>
    <x v="0"/>
    <n v="0"/>
    <n v="0"/>
    <n v="0"/>
    <n v="0"/>
    <x v="0"/>
    <m/>
  </r>
  <r>
    <x v="2"/>
    <x v="13"/>
    <x v="1"/>
    <s v="OFDA "/>
    <x v="1"/>
    <x v="1"/>
    <x v="0"/>
    <x v="190"/>
    <n v="311"/>
    <n v="1713"/>
    <d v="2018-05-01T00:00:00"/>
    <d v="2019-07-31T00:00:00"/>
    <n v="335"/>
    <m/>
    <n v="0"/>
    <m/>
    <n v="2"/>
    <m/>
    <n v="1"/>
    <n v="1"/>
    <m/>
    <n v="50"/>
    <x v="2"/>
    <n v="2"/>
    <m/>
    <m/>
    <m/>
    <m/>
    <m/>
    <m/>
    <m/>
    <m/>
    <m/>
    <m/>
    <m/>
    <s v="                             -  "/>
    <n v="1"/>
    <m/>
    <m/>
    <m/>
    <m/>
    <m/>
    <n v="0.14594279042615294"/>
    <n v="249.99999999999997"/>
    <n v="1"/>
    <n v="1713"/>
    <n v="1"/>
    <n v="1713"/>
    <n v="6.8520000000000003"/>
    <n v="0"/>
    <n v="0"/>
    <n v="0.14799999999999969"/>
    <n v="7"/>
    <n v="0.23350846468184472"/>
    <n v="400"/>
    <n v="100"/>
    <n v="286"/>
    <n v="236"/>
    <n v="0.76649153531815528"/>
    <n v="0"/>
    <e v="#VALUE!"/>
    <n v="0"/>
    <n v="0"/>
    <n v="1"/>
    <n v="0"/>
    <n v="0"/>
    <n v="0"/>
    <n v="0"/>
    <x v="1"/>
    <s v="Village"/>
    <x v="0"/>
    <n v="0"/>
    <n v="0"/>
    <n v="0"/>
    <n v="0"/>
    <x v="0"/>
    <m/>
  </r>
  <r>
    <x v="2"/>
    <x v="13"/>
    <x v="1"/>
    <s v="OFDA "/>
    <x v="1"/>
    <x v="1"/>
    <x v="0"/>
    <x v="191"/>
    <n v="250"/>
    <n v="1012"/>
    <d v="2018-05-01T00:00:00"/>
    <d v="2019-07-31T00:00:00"/>
    <n v="732"/>
    <m/>
    <n v="3"/>
    <m/>
    <n v="2"/>
    <m/>
    <n v="1"/>
    <n v="1"/>
    <m/>
    <n v="150"/>
    <x v="1"/>
    <n v="4"/>
    <m/>
    <m/>
    <m/>
    <m/>
    <m/>
    <m/>
    <m/>
    <m/>
    <m/>
    <m/>
    <m/>
    <s v="                             -  "/>
    <s v="                             -  "/>
    <m/>
    <m/>
    <m/>
    <m/>
    <m/>
    <n v="1"/>
    <n v="1012"/>
    <n v="1"/>
    <n v="1012"/>
    <n v="1"/>
    <n v="1012"/>
    <n v="4.048"/>
    <n v="0"/>
    <n v="0"/>
    <n v="0"/>
    <n v="4"/>
    <n v="1"/>
    <n v="1012"/>
    <n v="200"/>
    <n v="169"/>
    <n v="19"/>
    <n v="0"/>
    <n v="0"/>
    <e v="#VALUE!"/>
    <n v="0"/>
    <n v="0"/>
    <n v="1"/>
    <n v="0"/>
    <n v="0"/>
    <n v="0"/>
    <n v="0"/>
    <x v="1"/>
    <s v="Village"/>
    <x v="0"/>
    <n v="0"/>
    <n v="20.735639572143601"/>
    <n v="92.638076782226605"/>
    <n v="198424"/>
    <x v="0"/>
    <m/>
  </r>
  <r>
    <x v="2"/>
    <x v="13"/>
    <x v="1"/>
    <s v="OFDA "/>
    <x v="1"/>
    <x v="2"/>
    <x v="0"/>
    <x v="238"/>
    <n v="142"/>
    <n v="610"/>
    <d v="2019-08-01T00:00:00"/>
    <d v="2020-12-31T00:00:00"/>
    <n v="700"/>
    <m/>
    <m/>
    <n v="15"/>
    <n v="9"/>
    <m/>
    <n v="1"/>
    <m/>
    <m/>
    <m/>
    <x v="2"/>
    <n v="3"/>
    <m/>
    <m/>
    <m/>
    <m/>
    <m/>
    <m/>
    <m/>
    <m/>
    <m/>
    <m/>
    <m/>
    <m/>
    <m/>
    <m/>
    <m/>
    <m/>
    <m/>
    <m/>
    <n v="1"/>
    <n v="610"/>
    <n v="1"/>
    <n v="610"/>
    <n v="1"/>
    <n v="610"/>
    <n v="2.44"/>
    <n v="0"/>
    <n v="0"/>
    <n v="0"/>
    <n v="2"/>
    <n v="0.24590163934426229"/>
    <n v="150"/>
    <n v="150"/>
    <n v="102"/>
    <n v="102"/>
    <n v="0.75409836065573765"/>
    <n v="0"/>
    <n v="0"/>
    <n v="0"/>
    <n v="0"/>
    <n v="1"/>
    <n v="0"/>
    <n v="0"/>
    <n v="0"/>
    <n v="0"/>
    <x v="1"/>
    <s v="Village"/>
    <x v="0"/>
    <s v="Muslim"/>
    <n v="20.803909300000001"/>
    <n v="92.376831050000007"/>
    <n v="197997"/>
    <x v="0"/>
    <m/>
  </r>
  <r>
    <x v="2"/>
    <x v="13"/>
    <x v="1"/>
    <s v="OFDA "/>
    <x v="1"/>
    <x v="2"/>
    <x v="0"/>
    <x v="239"/>
    <n v="72"/>
    <n v="353"/>
    <d v="2019-08-01T00:00:00"/>
    <d v="2020-12-31T00:00:00"/>
    <n v="430"/>
    <m/>
    <m/>
    <n v="1"/>
    <m/>
    <m/>
    <m/>
    <m/>
    <m/>
    <m/>
    <x v="2"/>
    <n v="4"/>
    <m/>
    <m/>
    <m/>
    <m/>
    <m/>
    <m/>
    <m/>
    <m/>
    <m/>
    <m/>
    <m/>
    <m/>
    <m/>
    <m/>
    <m/>
    <m/>
    <m/>
    <m/>
    <n v="1"/>
    <n v="353"/>
    <n v="0"/>
    <n v="0"/>
    <n v="1"/>
    <n v="353"/>
    <n v="1.4119999999999999"/>
    <n v="0"/>
    <n v="0"/>
    <n v="0"/>
    <n v="1"/>
    <n v="0.56657223796033995"/>
    <n v="200"/>
    <n v="200"/>
    <n v="59"/>
    <n v="59"/>
    <n v="0.43342776203966005"/>
    <n v="0"/>
    <n v="0"/>
    <n v="0"/>
    <n v="0"/>
    <n v="1"/>
    <n v="0"/>
    <n v="0"/>
    <n v="0"/>
    <n v="0"/>
    <x v="1"/>
    <s v="Village"/>
    <x v="0"/>
    <n v="0"/>
    <n v="0"/>
    <n v="0"/>
    <n v="0"/>
    <x v="0"/>
    <m/>
  </r>
  <r>
    <x v="2"/>
    <x v="13"/>
    <x v="1"/>
    <s v="OFDA "/>
    <x v="1"/>
    <x v="2"/>
    <x v="0"/>
    <x v="240"/>
    <n v="132"/>
    <n v="629"/>
    <d v="2019-08-01T00:00:00"/>
    <d v="2020-12-31T00:00:00"/>
    <n v="600"/>
    <m/>
    <n v="1"/>
    <n v="9"/>
    <n v="8"/>
    <m/>
    <m/>
    <m/>
    <m/>
    <m/>
    <x v="2"/>
    <n v="3"/>
    <m/>
    <m/>
    <m/>
    <m/>
    <m/>
    <m/>
    <m/>
    <m/>
    <m/>
    <m/>
    <m/>
    <m/>
    <m/>
    <m/>
    <m/>
    <m/>
    <m/>
    <m/>
    <n v="1"/>
    <n v="629"/>
    <n v="1"/>
    <n v="629"/>
    <n v="1"/>
    <n v="629"/>
    <n v="2.516"/>
    <n v="0"/>
    <n v="0"/>
    <n v="0.48399999999999999"/>
    <n v="3"/>
    <n v="0.23847376788553259"/>
    <n v="150"/>
    <n v="150"/>
    <n v="105"/>
    <n v="105"/>
    <n v="0.76152623211446735"/>
    <n v="0"/>
    <n v="0"/>
    <n v="0"/>
    <n v="0"/>
    <n v="1"/>
    <n v="0"/>
    <n v="0"/>
    <n v="0"/>
    <n v="0"/>
    <x v="1"/>
    <s v="Village"/>
    <x v="0"/>
    <s v="Muslim"/>
    <n v="20.805980680000001"/>
    <n v="92.383308409999998"/>
    <n v="197996"/>
    <x v="0"/>
    <m/>
  </r>
  <r>
    <x v="2"/>
    <x v="13"/>
    <x v="1"/>
    <s v="OFDA "/>
    <x v="1"/>
    <x v="2"/>
    <x v="0"/>
    <x v="241"/>
    <n v="119"/>
    <n v="376"/>
    <d v="2019-08-01T00:00:00"/>
    <d v="2020-12-31T00:00:00"/>
    <n v="50"/>
    <m/>
    <n v="4"/>
    <m/>
    <n v="3"/>
    <m/>
    <m/>
    <m/>
    <m/>
    <m/>
    <x v="2"/>
    <n v="4"/>
    <m/>
    <m/>
    <m/>
    <m/>
    <m/>
    <m/>
    <m/>
    <m/>
    <m/>
    <m/>
    <m/>
    <m/>
    <m/>
    <m/>
    <m/>
    <m/>
    <m/>
    <m/>
    <n v="1"/>
    <n v="376"/>
    <n v="1"/>
    <n v="376"/>
    <n v="1"/>
    <n v="376"/>
    <n v="1.504"/>
    <n v="0"/>
    <n v="0"/>
    <n v="0.496"/>
    <n v="2"/>
    <n v="0.53191489361702127"/>
    <n v="200"/>
    <n v="200"/>
    <n v="63"/>
    <n v="63"/>
    <n v="0.46808510638297873"/>
    <n v="0"/>
    <n v="0"/>
    <n v="0"/>
    <n v="0"/>
    <n v="1"/>
    <n v="0"/>
    <n v="0"/>
    <n v="0"/>
    <n v="0"/>
    <x v="1"/>
    <s v="Village"/>
    <x v="0"/>
    <s v="Rakhine"/>
    <n v="20.910375599999998"/>
    <n v="92.400138850000005"/>
    <n v="220734"/>
    <x v="0"/>
    <m/>
  </r>
  <r>
    <x v="2"/>
    <x v="13"/>
    <x v="1"/>
    <s v="OFDA "/>
    <x v="1"/>
    <x v="2"/>
    <x v="0"/>
    <x v="242"/>
    <n v="61"/>
    <n v="292"/>
    <d v="2019-08-01T00:00:00"/>
    <d v="2020-12-31T00:00:00"/>
    <n v="31"/>
    <m/>
    <n v="3"/>
    <m/>
    <n v="2"/>
    <m/>
    <n v="1"/>
    <m/>
    <m/>
    <m/>
    <x v="2"/>
    <n v="2"/>
    <m/>
    <m/>
    <m/>
    <m/>
    <m/>
    <m/>
    <m/>
    <m/>
    <m/>
    <m/>
    <m/>
    <m/>
    <m/>
    <m/>
    <m/>
    <m/>
    <m/>
    <m/>
    <n v="1"/>
    <n v="292"/>
    <n v="1"/>
    <n v="292"/>
    <n v="1"/>
    <n v="292"/>
    <n v="1.1679999999999999"/>
    <n v="0"/>
    <n v="0"/>
    <n v="0"/>
    <n v="1"/>
    <n v="0.34246575342465752"/>
    <n v="100"/>
    <n v="100"/>
    <n v="49"/>
    <n v="49"/>
    <n v="0.65753424657534243"/>
    <n v="0"/>
    <n v="0"/>
    <n v="0"/>
    <n v="0"/>
    <n v="1"/>
    <n v="0"/>
    <n v="0"/>
    <n v="0"/>
    <n v="0"/>
    <x v="1"/>
    <s v="Village"/>
    <x v="0"/>
    <s v="Rakhine"/>
    <n v="20.899179459999999"/>
    <n v="92.404052730000004"/>
    <n v="197947"/>
    <x v="0"/>
    <m/>
  </r>
  <r>
    <x v="2"/>
    <x v="13"/>
    <x v="1"/>
    <s v="OFDA "/>
    <x v="1"/>
    <x v="2"/>
    <x v="0"/>
    <x v="243"/>
    <n v="65"/>
    <n v="605"/>
    <d v="2019-08-01T00:00:00"/>
    <d v="2020-12-31T00:00:00"/>
    <n v="55"/>
    <m/>
    <m/>
    <n v="2"/>
    <n v="2"/>
    <m/>
    <n v="2"/>
    <m/>
    <m/>
    <m/>
    <x v="2"/>
    <n v="1"/>
    <m/>
    <m/>
    <m/>
    <m/>
    <m/>
    <m/>
    <m/>
    <m/>
    <m/>
    <m/>
    <m/>
    <m/>
    <m/>
    <m/>
    <m/>
    <m/>
    <m/>
    <m/>
    <n v="1"/>
    <n v="605"/>
    <n v="1"/>
    <n v="605"/>
    <n v="1"/>
    <n v="605"/>
    <n v="2.42"/>
    <n v="0"/>
    <n v="0"/>
    <n v="0"/>
    <n v="2"/>
    <n v="8.2644628099173556E-2"/>
    <n v="50"/>
    <n v="50"/>
    <n v="101"/>
    <n v="101"/>
    <n v="0.9173553719008265"/>
    <n v="0"/>
    <n v="0"/>
    <n v="0"/>
    <n v="0"/>
    <n v="1"/>
    <n v="0"/>
    <n v="0"/>
    <n v="0"/>
    <n v="0"/>
    <x v="1"/>
    <s v="Village"/>
    <x v="0"/>
    <s v="Muslim"/>
    <n v="20.895000459999999"/>
    <n v="92.398574830000001"/>
    <n v="197943"/>
    <x v="0"/>
    <m/>
  </r>
  <r>
    <x v="2"/>
    <x v="13"/>
    <x v="1"/>
    <s v="OFDA "/>
    <x v="1"/>
    <x v="2"/>
    <x v="0"/>
    <x v="244"/>
    <n v="55"/>
    <n v="253"/>
    <d v="2019-08-01T00:00:00"/>
    <d v="2020-12-31T00:00:00"/>
    <n v="50"/>
    <m/>
    <m/>
    <n v="3"/>
    <n v="1"/>
    <m/>
    <n v="1"/>
    <m/>
    <m/>
    <m/>
    <x v="2"/>
    <n v="2"/>
    <m/>
    <m/>
    <m/>
    <m/>
    <m/>
    <m/>
    <m/>
    <m/>
    <m/>
    <m/>
    <m/>
    <m/>
    <m/>
    <m/>
    <m/>
    <m/>
    <m/>
    <m/>
    <n v="1"/>
    <n v="253"/>
    <n v="1"/>
    <n v="253"/>
    <n v="1"/>
    <n v="253"/>
    <n v="1.012"/>
    <n v="0"/>
    <n v="0"/>
    <n v="0"/>
    <n v="1"/>
    <n v="0.39525691699604742"/>
    <n v="100"/>
    <n v="100"/>
    <n v="42"/>
    <n v="42"/>
    <n v="0.60474308300395263"/>
    <n v="0"/>
    <n v="0"/>
    <n v="0"/>
    <n v="0"/>
    <n v="1"/>
    <n v="0"/>
    <n v="0"/>
    <n v="0"/>
    <n v="0"/>
    <x v="1"/>
    <s v="Village"/>
    <x v="0"/>
    <s v="Rakhine"/>
    <n v="0"/>
    <n v="0"/>
    <n v="0"/>
    <x v="0"/>
    <m/>
  </r>
  <r>
    <x v="2"/>
    <x v="13"/>
    <x v="1"/>
    <s v="OFDA "/>
    <x v="1"/>
    <x v="2"/>
    <x v="0"/>
    <x v="245"/>
    <n v="54"/>
    <n v="270"/>
    <d v="2019-08-01T00:00:00"/>
    <d v="2020-12-31T00:00:00"/>
    <n v="45"/>
    <m/>
    <m/>
    <n v="2"/>
    <n v="1"/>
    <m/>
    <n v="1"/>
    <m/>
    <m/>
    <m/>
    <x v="2"/>
    <n v="4"/>
    <m/>
    <m/>
    <m/>
    <m/>
    <m/>
    <m/>
    <m/>
    <m/>
    <m/>
    <m/>
    <m/>
    <m/>
    <m/>
    <m/>
    <m/>
    <m/>
    <m/>
    <m/>
    <n v="1"/>
    <n v="270"/>
    <n v="1"/>
    <n v="270"/>
    <n v="1"/>
    <n v="270"/>
    <n v="1.08"/>
    <n v="0"/>
    <n v="0"/>
    <n v="0"/>
    <n v="1"/>
    <n v="0.7407407407407407"/>
    <n v="200"/>
    <n v="200"/>
    <n v="45"/>
    <n v="45"/>
    <n v="0.2592592592592593"/>
    <n v="0"/>
    <n v="0"/>
    <n v="0"/>
    <n v="0"/>
    <n v="1"/>
    <n v="0"/>
    <n v="0"/>
    <n v="0"/>
    <n v="0"/>
    <x v="1"/>
    <s v="Village"/>
    <x v="0"/>
    <s v="Rakhine"/>
    <n v="0"/>
    <n v="0"/>
    <n v="0"/>
    <x v="0"/>
    <m/>
  </r>
  <r>
    <x v="2"/>
    <x v="13"/>
    <x v="1"/>
    <s v="OFDA "/>
    <x v="1"/>
    <x v="2"/>
    <x v="0"/>
    <x v="246"/>
    <n v="122"/>
    <n v="693"/>
    <d v="2019-08-01T00:00:00"/>
    <d v="2020-12-31T00:00:00"/>
    <n v="178"/>
    <m/>
    <n v="2"/>
    <n v="40"/>
    <m/>
    <m/>
    <n v="1"/>
    <m/>
    <m/>
    <m/>
    <x v="2"/>
    <n v="6"/>
    <m/>
    <m/>
    <m/>
    <m/>
    <m/>
    <m/>
    <m/>
    <m/>
    <m/>
    <m/>
    <m/>
    <m/>
    <m/>
    <m/>
    <m/>
    <m/>
    <m/>
    <m/>
    <n v="1"/>
    <n v="693"/>
    <n v="1.443001443001443E-3"/>
    <n v="1"/>
    <n v="1"/>
    <n v="693"/>
    <n v="2.7719999999999998"/>
    <n v="0"/>
    <n v="0"/>
    <n v="0.2280000000000002"/>
    <n v="3"/>
    <n v="0.4329004329004329"/>
    <n v="300"/>
    <n v="300"/>
    <n v="116"/>
    <n v="116"/>
    <n v="0.5670995670995671"/>
    <n v="0"/>
    <n v="0"/>
    <n v="0"/>
    <n v="0"/>
    <n v="1"/>
    <n v="0"/>
    <n v="0"/>
    <n v="0"/>
    <n v="0"/>
    <x v="1"/>
    <s v="Village"/>
    <x v="0"/>
    <s v="Rakhine"/>
    <n v="0"/>
    <n v="0"/>
    <n v="0"/>
    <x v="0"/>
    <m/>
  </r>
  <r>
    <x v="2"/>
    <x v="13"/>
    <x v="1"/>
    <s v="OFDA "/>
    <x v="1"/>
    <x v="2"/>
    <x v="0"/>
    <x v="247"/>
    <n v="108"/>
    <n v="522"/>
    <d v="2019-08-01T00:00:00"/>
    <d v="2020-12-31T00:00:00"/>
    <n v="57"/>
    <m/>
    <n v="2"/>
    <n v="5"/>
    <n v="1"/>
    <m/>
    <n v="1"/>
    <m/>
    <m/>
    <m/>
    <x v="2"/>
    <n v="3"/>
    <m/>
    <m/>
    <m/>
    <m/>
    <m/>
    <m/>
    <m/>
    <m/>
    <m/>
    <m/>
    <m/>
    <m/>
    <m/>
    <m/>
    <m/>
    <m/>
    <m/>
    <m/>
    <n v="1"/>
    <n v="522"/>
    <n v="1"/>
    <n v="522"/>
    <n v="1"/>
    <n v="522"/>
    <n v="2.0880000000000001"/>
    <n v="0"/>
    <n v="0"/>
    <n v="0"/>
    <n v="2"/>
    <n v="0.28735632183908044"/>
    <n v="150"/>
    <n v="150"/>
    <n v="87"/>
    <n v="87"/>
    <n v="0.71264367816091956"/>
    <n v="0"/>
    <n v="0"/>
    <n v="0"/>
    <n v="0"/>
    <n v="1"/>
    <n v="0"/>
    <n v="0"/>
    <n v="0"/>
    <n v="0"/>
    <x v="1"/>
    <s v="Village"/>
    <x v="0"/>
    <s v="Rakhine"/>
    <n v="20.931335449999999"/>
    <n v="92.381462099999993"/>
    <n v="220733"/>
    <x v="0"/>
    <m/>
  </r>
  <r>
    <x v="2"/>
    <x v="13"/>
    <x v="1"/>
    <s v="OFDA "/>
    <x v="1"/>
    <x v="2"/>
    <x v="0"/>
    <x v="248"/>
    <n v="78"/>
    <n v="368"/>
    <d v="2019-08-01T00:00:00"/>
    <d v="2020-12-31T00:00:00"/>
    <m/>
    <m/>
    <m/>
    <m/>
    <m/>
    <m/>
    <m/>
    <m/>
    <m/>
    <m/>
    <x v="2"/>
    <m/>
    <m/>
    <m/>
    <m/>
    <m/>
    <m/>
    <m/>
    <m/>
    <m/>
    <m/>
    <m/>
    <m/>
    <m/>
    <m/>
    <m/>
    <m/>
    <m/>
    <m/>
    <m/>
    <n v="0"/>
    <n v="0"/>
    <n v="0"/>
    <n v="0"/>
    <n v="0"/>
    <n v="0"/>
    <n v="0"/>
    <n v="1"/>
    <n v="368"/>
    <n v="1"/>
    <n v="1"/>
    <n v="0"/>
    <n v="0"/>
    <n v="0"/>
    <n v="61"/>
    <n v="61"/>
    <n v="1"/>
    <n v="0"/>
    <n v="0"/>
    <n v="0"/>
    <n v="0"/>
    <n v="1"/>
    <n v="0"/>
    <n v="0"/>
    <n v="0"/>
    <n v="0"/>
    <x v="0"/>
    <s v="Village"/>
    <x v="0"/>
    <n v="0"/>
    <n v="20.5168571472168"/>
    <n v="92.577987670898395"/>
    <n v="220746"/>
    <x v="0"/>
    <m/>
  </r>
  <r>
    <x v="2"/>
    <x v="13"/>
    <x v="1"/>
    <s v="OFDA "/>
    <x v="1"/>
    <x v="2"/>
    <x v="0"/>
    <x v="249"/>
    <n v="77"/>
    <n v="274"/>
    <d v="2019-08-01T00:00:00"/>
    <d v="2020-12-31T00:00:00"/>
    <m/>
    <m/>
    <m/>
    <m/>
    <m/>
    <m/>
    <m/>
    <m/>
    <m/>
    <m/>
    <x v="2"/>
    <m/>
    <m/>
    <m/>
    <m/>
    <m/>
    <m/>
    <m/>
    <m/>
    <m/>
    <m/>
    <m/>
    <m/>
    <m/>
    <m/>
    <m/>
    <m/>
    <m/>
    <m/>
    <m/>
    <n v="0"/>
    <n v="0"/>
    <n v="0"/>
    <n v="0"/>
    <n v="0"/>
    <n v="0"/>
    <n v="0"/>
    <n v="1"/>
    <n v="274"/>
    <n v="1"/>
    <n v="1"/>
    <n v="0"/>
    <n v="0"/>
    <n v="0"/>
    <n v="46"/>
    <n v="46"/>
    <n v="1"/>
    <n v="0"/>
    <n v="0"/>
    <n v="0"/>
    <n v="0"/>
    <n v="1"/>
    <n v="0"/>
    <n v="0"/>
    <n v="0"/>
    <n v="0"/>
    <x v="0"/>
    <s v="Village"/>
    <x v="0"/>
    <n v="0"/>
    <n v="21.139829635620099"/>
    <n v="92.330848693847699"/>
    <n v="197848"/>
    <x v="0"/>
    <m/>
  </r>
  <r>
    <x v="2"/>
    <x v="13"/>
    <x v="1"/>
    <s v="OFDA "/>
    <x v="1"/>
    <x v="2"/>
    <x v="0"/>
    <x v="250"/>
    <n v="133"/>
    <n v="910"/>
    <d v="2019-08-01T00:00:00"/>
    <d v="2020-12-31T00:00:00"/>
    <m/>
    <m/>
    <m/>
    <m/>
    <m/>
    <m/>
    <m/>
    <m/>
    <m/>
    <m/>
    <x v="2"/>
    <m/>
    <m/>
    <m/>
    <m/>
    <m/>
    <m/>
    <m/>
    <m/>
    <m/>
    <m/>
    <m/>
    <m/>
    <m/>
    <m/>
    <m/>
    <m/>
    <m/>
    <m/>
    <m/>
    <n v="0"/>
    <n v="0"/>
    <n v="0"/>
    <n v="0"/>
    <n v="0"/>
    <n v="0"/>
    <n v="0"/>
    <n v="1"/>
    <n v="910"/>
    <n v="4"/>
    <n v="4"/>
    <n v="0"/>
    <n v="0"/>
    <n v="0"/>
    <n v="152"/>
    <n v="152"/>
    <n v="1"/>
    <n v="0"/>
    <n v="0"/>
    <n v="0"/>
    <n v="0"/>
    <n v="1"/>
    <n v="0"/>
    <n v="0"/>
    <n v="0"/>
    <n v="0"/>
    <x v="0"/>
    <s v="Village"/>
    <x v="0"/>
    <n v="0"/>
    <n v="20.860589981079102"/>
    <n v="92.367843627929702"/>
    <n v="197975"/>
    <x v="0"/>
    <m/>
  </r>
  <r>
    <x v="2"/>
    <x v="13"/>
    <x v="1"/>
    <s v="OFDA "/>
    <x v="1"/>
    <x v="2"/>
    <x v="0"/>
    <x v="251"/>
    <n v="30"/>
    <n v="146"/>
    <d v="2019-08-01T00:00:00"/>
    <d v="2020-12-31T00:00:00"/>
    <m/>
    <m/>
    <m/>
    <m/>
    <m/>
    <m/>
    <m/>
    <m/>
    <m/>
    <m/>
    <x v="2"/>
    <m/>
    <m/>
    <m/>
    <m/>
    <m/>
    <m/>
    <m/>
    <m/>
    <m/>
    <m/>
    <m/>
    <m/>
    <m/>
    <m/>
    <m/>
    <m/>
    <m/>
    <m/>
    <m/>
    <n v="0"/>
    <n v="0"/>
    <n v="0"/>
    <n v="0"/>
    <n v="0"/>
    <n v="0"/>
    <n v="0"/>
    <n v="1"/>
    <n v="146"/>
    <n v="1"/>
    <n v="1"/>
    <n v="0"/>
    <n v="0"/>
    <n v="0"/>
    <n v="24"/>
    <n v="24"/>
    <n v="1"/>
    <n v="0"/>
    <n v="0"/>
    <n v="0"/>
    <n v="0"/>
    <n v="1"/>
    <n v="0"/>
    <n v="0"/>
    <n v="0"/>
    <n v="0"/>
    <x v="0"/>
    <s v="Village"/>
    <x v="0"/>
    <n v="0"/>
    <n v="20.6845893859863"/>
    <n v="92.443580627441406"/>
    <n v="198033"/>
    <x v="0"/>
    <m/>
  </r>
  <r>
    <x v="2"/>
    <x v="13"/>
    <x v="1"/>
    <s v="OFDA "/>
    <x v="1"/>
    <x v="1"/>
    <x v="0"/>
    <x v="12"/>
    <n v="171"/>
    <n v="908"/>
    <d v="2019-08-01T00:00:00"/>
    <d v="2020-12-31T00:00:00"/>
    <n v="96"/>
    <m/>
    <n v="3"/>
    <n v="34"/>
    <n v="1"/>
    <m/>
    <m/>
    <m/>
    <m/>
    <m/>
    <x v="2"/>
    <m/>
    <m/>
    <m/>
    <m/>
    <m/>
    <m/>
    <m/>
    <m/>
    <m/>
    <m/>
    <m/>
    <m/>
    <m/>
    <m/>
    <m/>
    <m/>
    <m/>
    <m/>
    <m/>
    <n v="1"/>
    <n v="908"/>
    <n v="1"/>
    <n v="908"/>
    <n v="1"/>
    <n v="908"/>
    <n v="3.6320000000000001"/>
    <n v="0"/>
    <n v="0"/>
    <n v="0.36799999999999988"/>
    <n v="4"/>
    <n v="0"/>
    <n v="0"/>
    <n v="0"/>
    <n v="151"/>
    <n v="151"/>
    <n v="1"/>
    <n v="0"/>
    <n v="0"/>
    <n v="0"/>
    <n v="0"/>
    <n v="1"/>
    <n v="0"/>
    <n v="0"/>
    <n v="0"/>
    <n v="0"/>
    <x v="1"/>
    <s v="Village"/>
    <x v="0"/>
    <s v="Muslim"/>
    <n v="0"/>
    <n v="0"/>
    <n v="198350"/>
    <x v="0"/>
    <m/>
  </r>
  <r>
    <x v="2"/>
    <x v="13"/>
    <x v="1"/>
    <s v="OFDA "/>
    <x v="1"/>
    <x v="1"/>
    <x v="0"/>
    <x v="3"/>
    <n v="153"/>
    <n v="835"/>
    <d v="2019-08-01T00:00:00"/>
    <d v="2020-12-31T00:00:00"/>
    <n v="281"/>
    <m/>
    <m/>
    <n v="1"/>
    <n v="2"/>
    <m/>
    <n v="2"/>
    <m/>
    <m/>
    <m/>
    <x v="2"/>
    <m/>
    <m/>
    <m/>
    <m/>
    <m/>
    <m/>
    <m/>
    <m/>
    <m/>
    <m/>
    <m/>
    <m/>
    <m/>
    <m/>
    <m/>
    <m/>
    <m/>
    <m/>
    <m/>
    <n v="1"/>
    <n v="835"/>
    <n v="1"/>
    <n v="835"/>
    <n v="1"/>
    <n v="835"/>
    <n v="3.34"/>
    <n v="0"/>
    <n v="0"/>
    <n v="0"/>
    <n v="3"/>
    <n v="0"/>
    <n v="0"/>
    <n v="0"/>
    <n v="139"/>
    <n v="139"/>
    <n v="1"/>
    <n v="0"/>
    <n v="0"/>
    <n v="0"/>
    <n v="0"/>
    <n v="1"/>
    <n v="0"/>
    <n v="0"/>
    <n v="0"/>
    <n v="0"/>
    <x v="1"/>
    <s v="Village"/>
    <x v="0"/>
    <s v="Muslim"/>
    <n v="20.819919586181602"/>
    <n v="92.589729309082003"/>
    <n v="198349"/>
    <x v="0"/>
    <m/>
  </r>
  <r>
    <x v="2"/>
    <x v="13"/>
    <x v="1"/>
    <s v="OFDA "/>
    <x v="1"/>
    <x v="1"/>
    <x v="0"/>
    <x v="11"/>
    <n v="128"/>
    <n v="658"/>
    <d v="2019-08-01T00:00:00"/>
    <d v="2020-12-31T00:00:00"/>
    <m/>
    <m/>
    <m/>
    <m/>
    <m/>
    <m/>
    <m/>
    <m/>
    <m/>
    <m/>
    <x v="2"/>
    <m/>
    <m/>
    <m/>
    <m/>
    <m/>
    <m/>
    <m/>
    <m/>
    <m/>
    <m/>
    <m/>
    <m/>
    <m/>
    <m/>
    <m/>
    <m/>
    <m/>
    <m/>
    <m/>
    <n v="0"/>
    <n v="0"/>
    <n v="0"/>
    <n v="0"/>
    <n v="0"/>
    <n v="0"/>
    <n v="0"/>
    <n v="1"/>
    <n v="658"/>
    <n v="3"/>
    <n v="3"/>
    <n v="0"/>
    <n v="0"/>
    <n v="0"/>
    <n v="110"/>
    <n v="110"/>
    <n v="1"/>
    <n v="0"/>
    <n v="0"/>
    <n v="0"/>
    <n v="0"/>
    <n v="1"/>
    <n v="0"/>
    <n v="0"/>
    <n v="0"/>
    <n v="0"/>
    <x v="0"/>
    <s v="Village"/>
    <x v="0"/>
    <s v="Rakhine"/>
    <n v="20.703920360000001"/>
    <n v="92.631500239999994"/>
    <n v="198428"/>
    <x v="0"/>
    <m/>
  </r>
  <r>
    <x v="2"/>
    <x v="13"/>
    <x v="1"/>
    <s v="OFDA "/>
    <x v="1"/>
    <x v="1"/>
    <x v="0"/>
    <x v="252"/>
    <n v="120"/>
    <n v="491"/>
    <d v="2019-08-01T00:00:00"/>
    <d v="2020-12-31T00:00:00"/>
    <n v="120"/>
    <m/>
    <m/>
    <n v="2"/>
    <n v="1"/>
    <m/>
    <m/>
    <m/>
    <m/>
    <m/>
    <x v="2"/>
    <n v="3"/>
    <m/>
    <m/>
    <m/>
    <m/>
    <m/>
    <m/>
    <m/>
    <m/>
    <m/>
    <m/>
    <m/>
    <m/>
    <m/>
    <m/>
    <m/>
    <m/>
    <m/>
    <m/>
    <n v="1"/>
    <n v="491"/>
    <n v="1"/>
    <n v="491"/>
    <n v="1"/>
    <n v="491"/>
    <n v="1.964"/>
    <n v="0"/>
    <n v="0"/>
    <n v="3.6000000000000032E-2"/>
    <n v="2"/>
    <n v="0.30549898167006112"/>
    <n v="150"/>
    <n v="150"/>
    <n v="82"/>
    <n v="82"/>
    <n v="0.69450101832993894"/>
    <n v="0"/>
    <n v="0"/>
    <n v="0"/>
    <n v="0"/>
    <n v="1"/>
    <n v="0"/>
    <n v="0"/>
    <n v="0"/>
    <n v="0"/>
    <x v="1"/>
    <s v="Village"/>
    <x v="0"/>
    <n v="0"/>
    <n v="20.685689929999999"/>
    <n v="92.572860719999994"/>
    <n v="220754"/>
    <x v="0"/>
    <m/>
  </r>
  <r>
    <x v="2"/>
    <x v="13"/>
    <x v="1"/>
    <s v="OFDA "/>
    <x v="1"/>
    <x v="1"/>
    <x v="0"/>
    <x v="253"/>
    <n v="350"/>
    <n v="2722"/>
    <d v="2019-08-01T00:00:00"/>
    <d v="2020-12-31T00:00:00"/>
    <m/>
    <m/>
    <n v="2"/>
    <n v="3"/>
    <m/>
    <m/>
    <m/>
    <m/>
    <m/>
    <m/>
    <x v="2"/>
    <n v="3"/>
    <m/>
    <m/>
    <m/>
    <m/>
    <m/>
    <m/>
    <m/>
    <m/>
    <m/>
    <m/>
    <m/>
    <m/>
    <m/>
    <m/>
    <m/>
    <m/>
    <m/>
    <m/>
    <n v="1"/>
    <n v="2722"/>
    <n v="0"/>
    <n v="0"/>
    <n v="1"/>
    <n v="2722"/>
    <n v="10.888"/>
    <n v="0"/>
    <n v="0"/>
    <n v="0.1120000000000001"/>
    <n v="11"/>
    <n v="5.5106539309331376E-2"/>
    <n v="150"/>
    <n v="150"/>
    <n v="454"/>
    <n v="454"/>
    <n v="0.9448934606906686"/>
    <n v="0"/>
    <n v="0"/>
    <n v="0"/>
    <n v="0"/>
    <n v="1"/>
    <n v="0"/>
    <n v="0"/>
    <n v="0"/>
    <n v="0"/>
    <x v="0"/>
    <s v="Village"/>
    <x v="0"/>
    <s v="Muslim"/>
    <n v="20.692510599999999"/>
    <n v="92.579689029999997"/>
    <n v="198442"/>
    <x v="0"/>
    <m/>
  </r>
  <r>
    <x v="2"/>
    <x v="13"/>
    <x v="1"/>
    <s v="OFDA "/>
    <x v="1"/>
    <x v="1"/>
    <x v="0"/>
    <x v="254"/>
    <n v="272"/>
    <n v="1757"/>
    <d v="2019-08-01T00:00:00"/>
    <d v="2020-12-31T00:00:00"/>
    <m/>
    <m/>
    <n v="2"/>
    <m/>
    <n v="2"/>
    <m/>
    <n v="1"/>
    <m/>
    <m/>
    <m/>
    <x v="2"/>
    <n v="4"/>
    <m/>
    <m/>
    <m/>
    <m/>
    <m/>
    <m/>
    <m/>
    <m/>
    <m/>
    <m/>
    <m/>
    <m/>
    <m/>
    <m/>
    <m/>
    <m/>
    <m/>
    <m/>
    <n v="1"/>
    <n v="1757"/>
    <n v="1"/>
    <n v="1757"/>
    <n v="1"/>
    <n v="1757"/>
    <n v="7.0279999999999996"/>
    <n v="0"/>
    <n v="0"/>
    <n v="0"/>
    <n v="7"/>
    <n v="0.11383039271485487"/>
    <n v="200"/>
    <n v="200"/>
    <n v="293"/>
    <n v="293"/>
    <n v="0.88616960728514516"/>
    <n v="0"/>
    <n v="0"/>
    <n v="0"/>
    <n v="0"/>
    <n v="1"/>
    <n v="0"/>
    <n v="0"/>
    <n v="0"/>
    <n v="0"/>
    <x v="0"/>
    <s v="Village"/>
    <x v="0"/>
    <s v="Muslim"/>
    <n v="20.686819079999999"/>
    <n v="92.57855988"/>
    <n v="198443"/>
    <x v="0"/>
    <m/>
  </r>
  <r>
    <x v="2"/>
    <x v="13"/>
    <x v="1"/>
    <s v="OFDA "/>
    <x v="1"/>
    <x v="1"/>
    <x v="0"/>
    <x v="255"/>
    <n v="395"/>
    <n v="2435"/>
    <d v="2019-08-01T00:00:00"/>
    <d v="2020-12-31T00:00:00"/>
    <n v="630"/>
    <m/>
    <m/>
    <n v="1"/>
    <n v="6"/>
    <m/>
    <n v="1"/>
    <m/>
    <m/>
    <m/>
    <x v="2"/>
    <n v="2"/>
    <m/>
    <m/>
    <m/>
    <m/>
    <m/>
    <m/>
    <m/>
    <m/>
    <m/>
    <m/>
    <m/>
    <m/>
    <m/>
    <m/>
    <m/>
    <m/>
    <m/>
    <m/>
    <n v="1"/>
    <n v="2435"/>
    <n v="1"/>
    <n v="2435"/>
    <n v="1"/>
    <n v="2435"/>
    <n v="9.74"/>
    <n v="0"/>
    <n v="0"/>
    <n v="0.25999999999999979"/>
    <n v="10"/>
    <n v="4.1067761806981518E-2"/>
    <n v="100"/>
    <n v="100"/>
    <n v="406"/>
    <n v="406"/>
    <n v="0.95893223819301854"/>
    <n v="0"/>
    <n v="0"/>
    <n v="0"/>
    <n v="0"/>
    <n v="1"/>
    <n v="0"/>
    <n v="0"/>
    <n v="0"/>
    <n v="0"/>
    <x v="1"/>
    <s v="Village"/>
    <x v="0"/>
    <s v="Rakhine"/>
    <n v="20.864589691162099"/>
    <n v="92.575378417968807"/>
    <n v="198290"/>
    <x v="0"/>
    <m/>
  </r>
  <r>
    <x v="2"/>
    <x v="13"/>
    <x v="1"/>
    <s v="OFDA "/>
    <x v="1"/>
    <x v="1"/>
    <x v="0"/>
    <x v="256"/>
    <n v="59"/>
    <n v="251"/>
    <d v="2019-08-01T00:00:00"/>
    <d v="2020-12-31T00:00:00"/>
    <n v="74"/>
    <m/>
    <n v="1"/>
    <n v="4"/>
    <n v="2"/>
    <m/>
    <m/>
    <m/>
    <m/>
    <m/>
    <x v="2"/>
    <m/>
    <m/>
    <m/>
    <m/>
    <m/>
    <m/>
    <m/>
    <m/>
    <m/>
    <m/>
    <m/>
    <m/>
    <m/>
    <m/>
    <m/>
    <m/>
    <m/>
    <m/>
    <m/>
    <n v="1"/>
    <n v="251"/>
    <n v="1"/>
    <n v="251"/>
    <n v="1"/>
    <n v="251"/>
    <n v="1.004"/>
    <n v="0"/>
    <n v="0"/>
    <n v="0"/>
    <n v="1"/>
    <n v="0"/>
    <n v="0"/>
    <n v="0"/>
    <n v="42"/>
    <n v="42"/>
    <n v="1"/>
    <n v="0"/>
    <n v="0"/>
    <n v="0"/>
    <n v="0"/>
    <n v="1"/>
    <n v="0"/>
    <n v="0"/>
    <n v="0"/>
    <n v="0"/>
    <x v="1"/>
    <s v="Village"/>
    <x v="0"/>
    <n v="0"/>
    <n v="20.8534545898438"/>
    <n v="92.568794250488295"/>
    <n v="220751"/>
    <x v="0"/>
    <m/>
  </r>
  <r>
    <x v="2"/>
    <x v="13"/>
    <x v="1"/>
    <s v="OFDA "/>
    <x v="1"/>
    <x v="1"/>
    <x v="0"/>
    <x v="257"/>
    <n v="368"/>
    <n v="2499"/>
    <d v="2019-08-01T00:00:00"/>
    <d v="2020-12-31T00:00:00"/>
    <n v="500"/>
    <m/>
    <m/>
    <m/>
    <m/>
    <m/>
    <m/>
    <m/>
    <m/>
    <m/>
    <x v="2"/>
    <m/>
    <m/>
    <m/>
    <m/>
    <m/>
    <m/>
    <m/>
    <m/>
    <m/>
    <m/>
    <m/>
    <m/>
    <m/>
    <m/>
    <m/>
    <m/>
    <m/>
    <m/>
    <m/>
    <n v="0"/>
    <n v="0"/>
    <n v="0"/>
    <n v="0"/>
    <n v="0"/>
    <n v="0"/>
    <n v="0"/>
    <n v="1"/>
    <n v="2499"/>
    <n v="10"/>
    <n v="10"/>
    <n v="0"/>
    <n v="0"/>
    <n v="0"/>
    <n v="417"/>
    <n v="417"/>
    <n v="1"/>
    <n v="0"/>
    <n v="0"/>
    <n v="0"/>
    <n v="0"/>
    <n v="1"/>
    <n v="0"/>
    <n v="0"/>
    <n v="0"/>
    <n v="0"/>
    <x v="1"/>
    <s v="Village"/>
    <x v="0"/>
    <s v="Muslim"/>
    <n v="20.897079467773398"/>
    <n v="92.469520568847699"/>
    <n v="198168"/>
    <x v="0"/>
    <m/>
  </r>
  <r>
    <x v="2"/>
    <x v="13"/>
    <x v="1"/>
    <s v="OFDA "/>
    <x v="1"/>
    <x v="1"/>
    <x v="0"/>
    <x v="258"/>
    <n v="33"/>
    <n v="140"/>
    <d v="2019-08-01T00:00:00"/>
    <d v="2020-12-31T00:00:00"/>
    <n v="40"/>
    <m/>
    <n v="3"/>
    <m/>
    <m/>
    <m/>
    <n v="1"/>
    <m/>
    <m/>
    <m/>
    <x v="2"/>
    <m/>
    <m/>
    <m/>
    <m/>
    <m/>
    <m/>
    <m/>
    <m/>
    <m/>
    <m/>
    <m/>
    <m/>
    <m/>
    <m/>
    <m/>
    <m/>
    <m/>
    <m/>
    <m/>
    <n v="1"/>
    <n v="140"/>
    <n v="7.1428571428571426E-3"/>
    <n v="1"/>
    <n v="1"/>
    <n v="140"/>
    <n v="0.56000000000000005"/>
    <n v="0"/>
    <n v="0"/>
    <n v="0.43999999999999995"/>
    <n v="1"/>
    <n v="0"/>
    <n v="0"/>
    <n v="0"/>
    <n v="23"/>
    <n v="23"/>
    <n v="1"/>
    <n v="0"/>
    <n v="0"/>
    <n v="0"/>
    <n v="0"/>
    <n v="1"/>
    <n v="0"/>
    <n v="0"/>
    <n v="0"/>
    <n v="0"/>
    <x v="1"/>
    <s v="Village"/>
    <x v="0"/>
    <s v="Rakhine, Daing Net"/>
    <n v="20.897079467773398"/>
    <n v="92.469520568847699"/>
    <n v="198168"/>
    <x v="0"/>
    <m/>
  </r>
  <r>
    <x v="2"/>
    <x v="13"/>
    <x v="1"/>
    <s v="OFDA "/>
    <x v="1"/>
    <x v="1"/>
    <x v="0"/>
    <x v="174"/>
    <n v="115"/>
    <n v="658"/>
    <d v="2019-08-01T00:00:00"/>
    <d v="2020-12-31T00:00:00"/>
    <m/>
    <m/>
    <m/>
    <m/>
    <m/>
    <m/>
    <m/>
    <m/>
    <m/>
    <m/>
    <x v="2"/>
    <m/>
    <m/>
    <m/>
    <m/>
    <m/>
    <m/>
    <m/>
    <m/>
    <m/>
    <m/>
    <m/>
    <m/>
    <m/>
    <m/>
    <m/>
    <m/>
    <m/>
    <m/>
    <m/>
    <n v="0"/>
    <n v="0"/>
    <n v="0"/>
    <n v="0"/>
    <n v="0"/>
    <n v="0"/>
    <n v="0"/>
    <n v="1"/>
    <n v="658"/>
    <n v="3"/>
    <n v="3"/>
    <n v="0"/>
    <n v="0"/>
    <n v="0"/>
    <n v="110"/>
    <n v="110"/>
    <n v="1"/>
    <n v="0"/>
    <n v="0"/>
    <n v="0"/>
    <n v="0"/>
    <n v="1"/>
    <n v="0"/>
    <n v="0"/>
    <n v="0"/>
    <n v="0"/>
    <x v="0"/>
    <s v="Village"/>
    <x v="0"/>
    <s v="Muslim"/>
    <n v="20.876710889999998"/>
    <n v="92.537406919999995"/>
    <n v="198301"/>
    <x v="0"/>
    <m/>
  </r>
  <r>
    <x v="2"/>
    <x v="13"/>
    <x v="1"/>
    <s v="OFDA "/>
    <x v="1"/>
    <x v="1"/>
    <x v="0"/>
    <x v="259"/>
    <n v="143"/>
    <n v="801"/>
    <d v="2019-08-01T00:00:00"/>
    <d v="2020-12-31T00:00:00"/>
    <m/>
    <m/>
    <m/>
    <m/>
    <m/>
    <m/>
    <m/>
    <m/>
    <m/>
    <m/>
    <x v="2"/>
    <m/>
    <m/>
    <m/>
    <m/>
    <m/>
    <m/>
    <m/>
    <m/>
    <m/>
    <m/>
    <m/>
    <m/>
    <m/>
    <m/>
    <m/>
    <m/>
    <m/>
    <m/>
    <m/>
    <n v="0"/>
    <n v="0"/>
    <n v="0"/>
    <n v="0"/>
    <n v="0"/>
    <n v="0"/>
    <n v="0"/>
    <n v="1"/>
    <n v="801"/>
    <n v="3"/>
    <n v="3"/>
    <n v="0"/>
    <n v="0"/>
    <n v="0"/>
    <n v="134"/>
    <n v="134"/>
    <n v="1"/>
    <n v="0"/>
    <n v="0"/>
    <n v="0"/>
    <n v="0"/>
    <n v="1"/>
    <n v="0"/>
    <n v="0"/>
    <n v="0"/>
    <n v="0"/>
    <x v="0"/>
    <s v="Village"/>
    <x v="0"/>
    <s v="Muslim"/>
    <n v="20.753370289999999"/>
    <n v="92.545188899999999"/>
    <n v="198390"/>
    <x v="0"/>
    <m/>
  </r>
  <r>
    <x v="2"/>
    <x v="13"/>
    <x v="1"/>
    <s v="OFDA "/>
    <x v="1"/>
    <x v="1"/>
    <x v="0"/>
    <x v="260"/>
    <n v="220"/>
    <n v="1028"/>
    <d v="2019-08-01T00:00:00"/>
    <d v="2020-12-31T00:00:00"/>
    <m/>
    <m/>
    <m/>
    <m/>
    <m/>
    <m/>
    <m/>
    <m/>
    <m/>
    <m/>
    <x v="2"/>
    <m/>
    <m/>
    <m/>
    <m/>
    <m/>
    <m/>
    <m/>
    <m/>
    <m/>
    <m/>
    <m/>
    <m/>
    <m/>
    <m/>
    <m/>
    <m/>
    <m/>
    <m/>
    <m/>
    <n v="0"/>
    <n v="0"/>
    <n v="0"/>
    <n v="0"/>
    <n v="0"/>
    <n v="0"/>
    <n v="0"/>
    <n v="1"/>
    <n v="1028"/>
    <n v="4"/>
    <n v="4"/>
    <n v="0"/>
    <n v="0"/>
    <n v="0"/>
    <n v="171"/>
    <n v="171"/>
    <n v="1"/>
    <n v="0"/>
    <n v="0"/>
    <n v="0"/>
    <n v="0"/>
    <n v="1"/>
    <n v="0"/>
    <n v="0"/>
    <n v="0"/>
    <n v="0"/>
    <x v="0"/>
    <s v="Village"/>
    <x v="0"/>
    <n v="0"/>
    <n v="21.169160842895501"/>
    <n v="92.569076538085895"/>
    <n v="198249"/>
    <x v="0"/>
    <m/>
  </r>
  <r>
    <x v="2"/>
    <x v="13"/>
    <x v="1"/>
    <s v="OFDA "/>
    <x v="1"/>
    <x v="1"/>
    <x v="0"/>
    <x v="261"/>
    <n v="90"/>
    <n v="387"/>
    <d v="2019-08-01T00:00:00"/>
    <d v="2020-12-31T00:00:00"/>
    <m/>
    <m/>
    <m/>
    <m/>
    <m/>
    <m/>
    <m/>
    <m/>
    <m/>
    <m/>
    <x v="2"/>
    <m/>
    <m/>
    <m/>
    <m/>
    <m/>
    <m/>
    <m/>
    <m/>
    <m/>
    <m/>
    <m/>
    <m/>
    <m/>
    <m/>
    <m/>
    <m/>
    <m/>
    <m/>
    <m/>
    <n v="0"/>
    <n v="0"/>
    <n v="0"/>
    <n v="0"/>
    <n v="0"/>
    <n v="0"/>
    <n v="0"/>
    <n v="1"/>
    <n v="387"/>
    <n v="2"/>
    <n v="2"/>
    <n v="0"/>
    <n v="0"/>
    <n v="0"/>
    <n v="65"/>
    <n v="65"/>
    <n v="1"/>
    <n v="0"/>
    <n v="0"/>
    <n v="0"/>
    <n v="0"/>
    <n v="1"/>
    <n v="0"/>
    <n v="0"/>
    <n v="0"/>
    <n v="0"/>
    <x v="0"/>
    <s v="Village"/>
    <x v="0"/>
    <n v="0"/>
    <n v="20.938350677490199"/>
    <n v="92.490928649902301"/>
    <n v="198173"/>
    <x v="0"/>
    <m/>
  </r>
  <r>
    <x v="2"/>
    <x v="13"/>
    <x v="1"/>
    <s v="OFDA "/>
    <x v="1"/>
    <x v="1"/>
    <x v="0"/>
    <x v="262"/>
    <n v="61"/>
    <n v="237"/>
    <d v="2019-08-01T00:00:00"/>
    <d v="2020-12-31T00:00:00"/>
    <m/>
    <m/>
    <m/>
    <m/>
    <m/>
    <m/>
    <m/>
    <m/>
    <m/>
    <m/>
    <x v="2"/>
    <m/>
    <m/>
    <m/>
    <m/>
    <m/>
    <m/>
    <m/>
    <m/>
    <m/>
    <m/>
    <m/>
    <m/>
    <m/>
    <m/>
    <m/>
    <m/>
    <m/>
    <m/>
    <m/>
    <n v="0"/>
    <n v="0"/>
    <n v="0"/>
    <n v="0"/>
    <n v="0"/>
    <n v="0"/>
    <n v="0"/>
    <n v="1"/>
    <n v="237"/>
    <n v="1"/>
    <n v="1"/>
    <n v="0"/>
    <n v="0"/>
    <n v="0"/>
    <n v="40"/>
    <n v="40"/>
    <n v="1"/>
    <n v="0"/>
    <n v="0"/>
    <n v="0"/>
    <n v="0"/>
    <n v="1"/>
    <n v="0"/>
    <n v="0"/>
    <n v="0"/>
    <n v="0"/>
    <x v="0"/>
    <s v="Village"/>
    <x v="0"/>
    <s v="Rakhine"/>
    <n v="20.7940998077393"/>
    <n v="92.5543212890625"/>
    <n v="198377"/>
    <x v="0"/>
    <m/>
  </r>
  <r>
    <x v="2"/>
    <x v="2"/>
    <x v="2"/>
    <m/>
    <x v="1"/>
    <x v="1"/>
    <x v="0"/>
    <x v="45"/>
    <n v="1014"/>
    <n v="5070"/>
    <m/>
    <m/>
    <m/>
    <m/>
    <m/>
    <m/>
    <m/>
    <m/>
    <m/>
    <m/>
    <m/>
    <m/>
    <x v="0"/>
    <m/>
    <m/>
    <m/>
    <m/>
    <m/>
    <m/>
    <m/>
    <m/>
    <m/>
    <m/>
    <m/>
    <m/>
    <m/>
    <m/>
    <n v="1014"/>
    <m/>
    <m/>
    <m/>
    <m/>
    <n v="0"/>
    <n v="0"/>
    <n v="0"/>
    <n v="0"/>
    <n v="0"/>
    <n v="0"/>
    <n v="0"/>
    <n v="1"/>
    <n v="5070"/>
    <n v="20"/>
    <n v="20"/>
    <n v="0"/>
    <n v="0"/>
    <n v="0"/>
    <n v="845"/>
    <n v="845"/>
    <n v="1"/>
    <n v="0"/>
    <n v="0"/>
    <n v="5070"/>
    <n v="1"/>
    <n v="0"/>
    <n v="0"/>
    <n v="5070"/>
    <n v="0"/>
    <n v="5070"/>
    <x v="0"/>
    <s v="Village"/>
    <x v="0"/>
    <n v="0"/>
    <n v="20.821479797363299"/>
    <n v="92.603950500488295"/>
    <n v="198356"/>
    <x v="0"/>
    <m/>
  </r>
  <r>
    <x v="2"/>
    <x v="2"/>
    <x v="2"/>
    <m/>
    <x v="1"/>
    <x v="1"/>
    <x v="0"/>
    <x v="266"/>
    <n v="1378.8"/>
    <n v="6894"/>
    <m/>
    <m/>
    <m/>
    <m/>
    <m/>
    <m/>
    <m/>
    <m/>
    <m/>
    <m/>
    <m/>
    <m/>
    <x v="3"/>
    <m/>
    <m/>
    <m/>
    <m/>
    <m/>
    <m/>
    <m/>
    <m/>
    <m/>
    <m/>
    <m/>
    <m/>
    <m/>
    <m/>
    <n v="1379"/>
    <m/>
    <m/>
    <m/>
    <m/>
    <n v="0"/>
    <n v="0"/>
    <n v="0"/>
    <n v="0"/>
    <n v="0"/>
    <n v="0"/>
    <n v="0"/>
    <n v="1"/>
    <n v="6894"/>
    <n v="28"/>
    <n v="28"/>
    <n v="0"/>
    <n v="0"/>
    <n v="0"/>
    <n v="1149"/>
    <n v="1149"/>
    <n v="1"/>
    <n v="0"/>
    <n v="0"/>
    <n v="6894"/>
    <n v="1"/>
    <n v="0"/>
    <n v="0"/>
    <n v="6894"/>
    <n v="0"/>
    <n v="6894"/>
    <x v="0"/>
    <s v="Village"/>
    <x v="0"/>
    <n v="0"/>
    <n v="20.945339202880898"/>
    <n v="92.496063232421903"/>
    <n v="198179"/>
    <x v="0"/>
    <m/>
  </r>
  <r>
    <x v="2"/>
    <x v="2"/>
    <x v="2"/>
    <m/>
    <x v="1"/>
    <x v="1"/>
    <x v="0"/>
    <x v="263"/>
    <n v="351.4"/>
    <n v="1757"/>
    <m/>
    <m/>
    <m/>
    <m/>
    <m/>
    <m/>
    <m/>
    <m/>
    <m/>
    <m/>
    <m/>
    <m/>
    <x v="3"/>
    <m/>
    <m/>
    <m/>
    <m/>
    <m/>
    <m/>
    <m/>
    <m/>
    <m/>
    <m/>
    <m/>
    <m/>
    <m/>
    <m/>
    <n v="351"/>
    <m/>
    <m/>
    <m/>
    <m/>
    <n v="0"/>
    <n v="0"/>
    <n v="0"/>
    <n v="0"/>
    <n v="0"/>
    <n v="0"/>
    <n v="0"/>
    <n v="1"/>
    <n v="1757"/>
    <n v="7"/>
    <n v="7"/>
    <n v="0"/>
    <n v="0"/>
    <n v="0"/>
    <n v="293"/>
    <n v="293"/>
    <n v="1"/>
    <n v="0"/>
    <n v="0"/>
    <n v="1755"/>
    <n v="0.99886169607285147"/>
    <n v="1.1383039271485318E-3"/>
    <n v="0"/>
    <n v="1755"/>
    <n v="0"/>
    <n v="1755"/>
    <x v="0"/>
    <s v="Village"/>
    <x v="0"/>
    <n v="0"/>
    <n v="21.004440307617202"/>
    <n v="92.500228881835895"/>
    <n v="198188"/>
    <x v="0"/>
    <m/>
  </r>
  <r>
    <x v="2"/>
    <x v="2"/>
    <x v="2"/>
    <m/>
    <x v="1"/>
    <x v="2"/>
    <x v="0"/>
    <x v="268"/>
    <n v="324.39999999999998"/>
    <n v="1622"/>
    <m/>
    <m/>
    <m/>
    <m/>
    <m/>
    <m/>
    <m/>
    <m/>
    <m/>
    <m/>
    <m/>
    <m/>
    <x v="3"/>
    <m/>
    <m/>
    <m/>
    <m/>
    <m/>
    <m/>
    <m/>
    <m/>
    <m/>
    <m/>
    <m/>
    <m/>
    <m/>
    <m/>
    <n v="324"/>
    <m/>
    <m/>
    <m/>
    <m/>
    <n v="0"/>
    <n v="0"/>
    <n v="0"/>
    <n v="0"/>
    <n v="0"/>
    <n v="0"/>
    <n v="0"/>
    <n v="1"/>
    <n v="1622"/>
    <n v="6"/>
    <n v="6"/>
    <n v="0"/>
    <n v="0"/>
    <n v="0"/>
    <n v="270"/>
    <n v="270"/>
    <n v="1"/>
    <n v="0"/>
    <n v="0"/>
    <n v="1620"/>
    <n v="0.998766954377312"/>
    <n v="1.2330456226880004E-3"/>
    <n v="0"/>
    <n v="1620"/>
    <n v="0"/>
    <n v="1620"/>
    <x v="0"/>
    <s v="Village"/>
    <x v="0"/>
    <n v="0"/>
    <n v="21.1420993804932"/>
    <n v="92.338172912597699"/>
    <n v="197860"/>
    <x v="0"/>
    <m/>
  </r>
  <r>
    <x v="2"/>
    <x v="2"/>
    <x v="2"/>
    <m/>
    <x v="1"/>
    <x v="2"/>
    <x v="0"/>
    <x v="48"/>
    <n v="452"/>
    <n v="2260"/>
    <m/>
    <m/>
    <m/>
    <m/>
    <m/>
    <m/>
    <m/>
    <m/>
    <m/>
    <m/>
    <m/>
    <m/>
    <x v="0"/>
    <m/>
    <m/>
    <m/>
    <m/>
    <m/>
    <m/>
    <m/>
    <m/>
    <m/>
    <m/>
    <m/>
    <m/>
    <m/>
    <m/>
    <n v="452"/>
    <m/>
    <m/>
    <m/>
    <m/>
    <n v="0"/>
    <n v="0"/>
    <n v="0"/>
    <n v="0"/>
    <n v="0"/>
    <n v="0"/>
    <n v="0"/>
    <n v="1"/>
    <n v="2260"/>
    <n v="9"/>
    <n v="9"/>
    <n v="0"/>
    <n v="0"/>
    <n v="0"/>
    <n v="377"/>
    <n v="377"/>
    <n v="1"/>
    <n v="0"/>
    <n v="0"/>
    <n v="2260"/>
    <n v="1"/>
    <n v="0"/>
    <n v="0"/>
    <n v="2260"/>
    <n v="0"/>
    <n v="2260"/>
    <x v="0"/>
    <s v="Village"/>
    <x v="0"/>
    <n v="0"/>
    <n v="21.2080974578857"/>
    <n v="92.308609008789105"/>
    <n v="197841"/>
    <x v="0"/>
    <m/>
  </r>
  <r>
    <x v="2"/>
    <x v="2"/>
    <x v="2"/>
    <m/>
    <x v="1"/>
    <x v="1"/>
    <x v="0"/>
    <x v="264"/>
    <n v="1132.2"/>
    <n v="5661"/>
    <m/>
    <m/>
    <m/>
    <m/>
    <m/>
    <m/>
    <m/>
    <m/>
    <m/>
    <m/>
    <m/>
    <m/>
    <x v="3"/>
    <m/>
    <m/>
    <m/>
    <m/>
    <m/>
    <m/>
    <m/>
    <m/>
    <m/>
    <m/>
    <m/>
    <m/>
    <m/>
    <m/>
    <n v="1132"/>
    <m/>
    <m/>
    <m/>
    <m/>
    <n v="0"/>
    <n v="0"/>
    <n v="0"/>
    <n v="0"/>
    <n v="0"/>
    <n v="0"/>
    <n v="0"/>
    <n v="1"/>
    <n v="5661"/>
    <n v="23"/>
    <n v="23"/>
    <n v="0"/>
    <n v="0"/>
    <n v="0"/>
    <n v="944"/>
    <n v="944"/>
    <n v="1"/>
    <n v="0"/>
    <n v="0"/>
    <n v="5660"/>
    <n v="0.99982335276452927"/>
    <n v="1.7664723547072825E-4"/>
    <n v="0"/>
    <n v="5660"/>
    <n v="0"/>
    <n v="5660"/>
    <x v="0"/>
    <s v="Village"/>
    <x v="0"/>
    <n v="0"/>
    <n v="20.847490310668899"/>
    <n v="92.556472778320298"/>
    <n v="198348"/>
    <x v="0"/>
    <m/>
  </r>
  <r>
    <x v="2"/>
    <x v="2"/>
    <x v="2"/>
    <m/>
    <x v="1"/>
    <x v="2"/>
    <x v="0"/>
    <x v="49"/>
    <n v="1185.8"/>
    <n v="5929"/>
    <m/>
    <m/>
    <m/>
    <m/>
    <m/>
    <m/>
    <m/>
    <m/>
    <m/>
    <m/>
    <m/>
    <m/>
    <x v="0"/>
    <m/>
    <m/>
    <m/>
    <m/>
    <m/>
    <m/>
    <m/>
    <m/>
    <m/>
    <m/>
    <m/>
    <m/>
    <m/>
    <m/>
    <n v="1186"/>
    <m/>
    <m/>
    <m/>
    <m/>
    <n v="0"/>
    <n v="0"/>
    <n v="0"/>
    <n v="0"/>
    <n v="0"/>
    <n v="0"/>
    <n v="0"/>
    <n v="1"/>
    <n v="5929"/>
    <n v="24"/>
    <n v="24"/>
    <n v="0"/>
    <n v="0"/>
    <n v="0"/>
    <n v="988"/>
    <n v="988"/>
    <n v="1"/>
    <n v="0"/>
    <n v="0"/>
    <n v="5929"/>
    <n v="1"/>
    <n v="0"/>
    <n v="0"/>
    <n v="5929"/>
    <n v="0"/>
    <n v="5929"/>
    <x v="0"/>
    <s v="Village"/>
    <x v="0"/>
    <s v="Muslim"/>
    <n v="20.71759033"/>
    <n v="92.426422119999998"/>
    <n v="198045"/>
    <x v="0"/>
    <m/>
  </r>
  <r>
    <x v="2"/>
    <x v="2"/>
    <x v="2"/>
    <m/>
    <x v="1"/>
    <x v="1"/>
    <x v="0"/>
    <x v="43"/>
    <n v="1874.8"/>
    <n v="9374"/>
    <m/>
    <m/>
    <m/>
    <m/>
    <m/>
    <m/>
    <m/>
    <m/>
    <m/>
    <m/>
    <m/>
    <m/>
    <x v="0"/>
    <m/>
    <m/>
    <m/>
    <m/>
    <m/>
    <m/>
    <m/>
    <m/>
    <m/>
    <m/>
    <m/>
    <m/>
    <m/>
    <m/>
    <n v="1875"/>
    <m/>
    <m/>
    <m/>
    <m/>
    <n v="0"/>
    <n v="0"/>
    <n v="0"/>
    <n v="0"/>
    <n v="0"/>
    <n v="0"/>
    <n v="0"/>
    <n v="1"/>
    <n v="9374"/>
    <n v="37"/>
    <n v="37"/>
    <n v="0"/>
    <n v="0"/>
    <n v="0"/>
    <n v="1562"/>
    <n v="1562"/>
    <n v="1"/>
    <n v="0"/>
    <n v="0"/>
    <n v="9374"/>
    <n v="1"/>
    <n v="0"/>
    <n v="0"/>
    <n v="9374"/>
    <n v="0"/>
    <n v="9374"/>
    <x v="0"/>
    <s v="Village"/>
    <x v="0"/>
    <n v="0"/>
    <n v="20.8608493804932"/>
    <n v="92.539390563964801"/>
    <n v="198326"/>
    <x v="0"/>
    <m/>
  </r>
  <r>
    <x v="2"/>
    <x v="10"/>
    <x v="10"/>
    <s v="GIZ"/>
    <x v="0"/>
    <x v="7"/>
    <x v="0"/>
    <x v="148"/>
    <n v="93"/>
    <n v="415"/>
    <d v="2019-08-01T00:00:00"/>
    <d v="2020-07-31T00:00:00"/>
    <n v="54"/>
    <m/>
    <n v="1"/>
    <m/>
    <n v="1"/>
    <m/>
    <m/>
    <n v="0"/>
    <m/>
    <n v="45"/>
    <x v="2"/>
    <n v="1"/>
    <n v="3"/>
    <m/>
    <m/>
    <m/>
    <m/>
    <n v="6"/>
    <n v="5"/>
    <m/>
    <m/>
    <m/>
    <m/>
    <n v="11"/>
    <m/>
    <m/>
    <m/>
    <m/>
    <m/>
    <m/>
    <n v="1"/>
    <n v="415"/>
    <n v="1"/>
    <n v="415"/>
    <n v="1"/>
    <n v="415"/>
    <n v="1.66"/>
    <n v="0"/>
    <n v="0"/>
    <n v="0.34000000000000008"/>
    <n v="2"/>
    <n v="0.77108433734939763"/>
    <n v="320"/>
    <n v="50"/>
    <n v="69"/>
    <n v="24"/>
    <n v="0.22891566265060237"/>
    <n v="11"/>
    <n v="66"/>
    <n v="11"/>
    <n v="2.6506024096385541E-2"/>
    <n v="0.97349397590361442"/>
    <n v="2.6506024096385541E-2"/>
    <n v="0"/>
    <n v="0"/>
    <n v="0"/>
    <x v="1"/>
    <s v="Village"/>
    <x v="0"/>
    <s v="Mro"/>
    <n v="20.855012890000001"/>
    <n v="92.91"/>
    <n v="196824"/>
    <x v="0"/>
    <m/>
  </r>
  <r>
    <x v="2"/>
    <x v="10"/>
    <x v="10"/>
    <s v="GIZ"/>
    <x v="0"/>
    <x v="7"/>
    <x v="0"/>
    <x v="194"/>
    <n v="45"/>
    <n v="206"/>
    <d v="2019-08-01T00:00:00"/>
    <d v="2020-07-31T00:00:00"/>
    <n v="22"/>
    <m/>
    <m/>
    <m/>
    <n v="1"/>
    <m/>
    <m/>
    <m/>
    <m/>
    <n v="6"/>
    <x v="2"/>
    <n v="2"/>
    <n v="3"/>
    <m/>
    <m/>
    <m/>
    <m/>
    <n v="1"/>
    <n v="3"/>
    <m/>
    <m/>
    <m/>
    <m/>
    <n v="4"/>
    <m/>
    <m/>
    <m/>
    <m/>
    <m/>
    <m/>
    <n v="0"/>
    <n v="0"/>
    <n v="1"/>
    <n v="206"/>
    <n v="1"/>
    <n v="206"/>
    <n v="0.82399999999999995"/>
    <n v="0"/>
    <n v="0"/>
    <n v="0.17600000000000005"/>
    <n v="1"/>
    <n v="0.66019417475728159"/>
    <n v="136"/>
    <n v="100"/>
    <n v="34"/>
    <n v="28"/>
    <n v="0.33980582524271841"/>
    <n v="4"/>
    <n v="24"/>
    <n v="4"/>
    <n v="1.9417475728155338E-2"/>
    <n v="0.98058252427184467"/>
    <n v="1.9417475728155338E-2"/>
    <n v="0"/>
    <n v="0"/>
    <n v="0"/>
    <x v="1"/>
    <s v="Village"/>
    <x v="0"/>
    <s v="Rakhine"/>
    <n v="20.879186630248999"/>
    <n v="92.938163757324205"/>
    <n v="196821"/>
    <x v="0"/>
    <m/>
  </r>
  <r>
    <x v="2"/>
    <x v="10"/>
    <x v="10"/>
    <s v="GIZ"/>
    <x v="0"/>
    <x v="7"/>
    <x v="0"/>
    <x v="197"/>
    <n v="170"/>
    <n v="825"/>
    <d v="2019-08-01T00:00:00"/>
    <d v="2020-07-31T00:00:00"/>
    <n v="246"/>
    <m/>
    <m/>
    <m/>
    <n v="2"/>
    <m/>
    <m/>
    <m/>
    <m/>
    <n v="59"/>
    <x v="2"/>
    <n v="2"/>
    <n v="5"/>
    <m/>
    <m/>
    <m/>
    <m/>
    <m/>
    <n v="10"/>
    <m/>
    <m/>
    <m/>
    <m/>
    <n v="10"/>
    <m/>
    <m/>
    <m/>
    <m/>
    <m/>
    <m/>
    <n v="0"/>
    <n v="0"/>
    <n v="1"/>
    <n v="825"/>
    <n v="1"/>
    <n v="825"/>
    <n v="3.3"/>
    <n v="0"/>
    <n v="0"/>
    <n v="0"/>
    <n v="3"/>
    <n v="0.55030303030303029"/>
    <n v="454"/>
    <n v="100"/>
    <n v="138"/>
    <n v="79"/>
    <n v="0.44969696969696971"/>
    <n v="10"/>
    <n v="60"/>
    <n v="10"/>
    <n v="1.2121212121212121E-2"/>
    <n v="0.98787878787878791"/>
    <n v="1.2121212121212121E-2"/>
    <n v="0"/>
    <n v="0"/>
    <n v="0"/>
    <x v="1"/>
    <s v="Village"/>
    <x v="0"/>
    <s v="Rakhine"/>
    <n v="20.894269940000001"/>
    <n v="92.920730590000005"/>
    <n v="196814"/>
    <x v="0"/>
    <m/>
  </r>
  <r>
    <x v="2"/>
    <x v="10"/>
    <x v="10"/>
    <s v="GIZ"/>
    <x v="0"/>
    <x v="7"/>
    <x v="0"/>
    <x v="198"/>
    <n v="144"/>
    <n v="792"/>
    <d v="2019-08-01T00:00:00"/>
    <d v="2020-07-31T00:00:00"/>
    <n v="88"/>
    <m/>
    <m/>
    <m/>
    <n v="1"/>
    <m/>
    <m/>
    <m/>
    <m/>
    <n v="35"/>
    <x v="2"/>
    <n v="2"/>
    <n v="4"/>
    <m/>
    <m/>
    <m/>
    <m/>
    <m/>
    <n v="9"/>
    <m/>
    <m/>
    <m/>
    <m/>
    <n v="9"/>
    <m/>
    <m/>
    <m/>
    <m/>
    <m/>
    <m/>
    <n v="0"/>
    <n v="0"/>
    <n v="1"/>
    <n v="792"/>
    <n v="1"/>
    <n v="792"/>
    <n v="3.1680000000000001"/>
    <n v="0"/>
    <n v="0"/>
    <n v="0"/>
    <n v="3"/>
    <n v="0.39141414141414144"/>
    <n v="310"/>
    <n v="100"/>
    <n v="132"/>
    <n v="97"/>
    <n v="0.60858585858585856"/>
    <n v="9"/>
    <n v="54"/>
    <n v="9"/>
    <n v="1.1363636363636364E-2"/>
    <n v="0.98863636363636365"/>
    <n v="1.1363636363636364E-2"/>
    <n v="0"/>
    <n v="0"/>
    <n v="0"/>
    <x v="1"/>
    <s v="Village"/>
    <x v="0"/>
    <s v="Dinet"/>
    <n v="0"/>
    <n v="0"/>
    <n v="196815"/>
    <x v="0"/>
    <m/>
  </r>
  <r>
    <x v="2"/>
    <x v="10"/>
    <x v="10"/>
    <s v="GIZ"/>
    <x v="0"/>
    <x v="7"/>
    <x v="0"/>
    <x v="199"/>
    <n v="50"/>
    <n v="207"/>
    <d v="2019-08-01T00:00:00"/>
    <d v="2020-07-31T00:00:00"/>
    <n v="46"/>
    <m/>
    <m/>
    <m/>
    <n v="2"/>
    <m/>
    <m/>
    <m/>
    <m/>
    <n v="11"/>
    <x v="2"/>
    <n v="2"/>
    <n v="4"/>
    <m/>
    <m/>
    <m/>
    <m/>
    <n v="3"/>
    <n v="7"/>
    <m/>
    <m/>
    <m/>
    <m/>
    <n v="10"/>
    <m/>
    <m/>
    <m/>
    <m/>
    <m/>
    <m/>
    <n v="0"/>
    <n v="0"/>
    <n v="1"/>
    <n v="207"/>
    <n v="1"/>
    <n v="207"/>
    <n v="0.82799999999999996"/>
    <n v="0"/>
    <n v="0"/>
    <n v="0.17200000000000004"/>
    <n v="1"/>
    <n v="0.80193236714975846"/>
    <n v="166"/>
    <n v="100"/>
    <n v="35"/>
    <n v="24"/>
    <n v="0.19806763285024154"/>
    <n v="10"/>
    <n v="60"/>
    <n v="10"/>
    <n v="4.8309178743961352E-2"/>
    <n v="0.95169082125603865"/>
    <n v="4.8309178743961352E-2"/>
    <n v="0"/>
    <n v="0"/>
    <n v="0"/>
    <x v="1"/>
    <s v="Village"/>
    <x v="0"/>
    <s v="Mro"/>
    <n v="20.895059589999999"/>
    <n v="92.90735626"/>
    <n v="196807"/>
    <x v="0"/>
    <m/>
  </r>
  <r>
    <x v="2"/>
    <x v="10"/>
    <x v="10"/>
    <s v="GIZ"/>
    <x v="0"/>
    <x v="7"/>
    <x v="0"/>
    <x v="200"/>
    <n v="90"/>
    <n v="375"/>
    <d v="2019-08-01T00:00:00"/>
    <d v="2020-07-31T00:00:00"/>
    <n v="62"/>
    <m/>
    <m/>
    <m/>
    <n v="2"/>
    <m/>
    <m/>
    <m/>
    <m/>
    <n v="1"/>
    <x v="2"/>
    <m/>
    <n v="1"/>
    <m/>
    <m/>
    <m/>
    <m/>
    <m/>
    <n v="10"/>
    <m/>
    <m/>
    <m/>
    <m/>
    <n v="10"/>
    <m/>
    <m/>
    <m/>
    <m/>
    <m/>
    <m/>
    <n v="0"/>
    <n v="0"/>
    <n v="1"/>
    <n v="375"/>
    <n v="1"/>
    <n v="375"/>
    <n v="1.5"/>
    <n v="0"/>
    <n v="0"/>
    <n v="0.5"/>
    <n v="2"/>
    <n v="1.6E-2"/>
    <n v="6"/>
    <n v="0"/>
    <n v="63"/>
    <n v="62"/>
    <n v="0.98399999999999999"/>
    <n v="10"/>
    <n v="60"/>
    <n v="10"/>
    <n v="2.6666666666666668E-2"/>
    <n v="0.97333333333333338"/>
    <n v="2.6666666666666668E-2"/>
    <n v="0"/>
    <n v="0"/>
    <n v="0"/>
    <x v="1"/>
    <s v="Village"/>
    <x v="0"/>
    <s v="Rakhine"/>
    <n v="20.803710939999998"/>
    <n v="92.946136469999999"/>
    <n v="196886"/>
    <x v="0"/>
    <m/>
  </r>
  <r>
    <x v="2"/>
    <x v="10"/>
    <x v="10"/>
    <s v="GIZ"/>
    <x v="0"/>
    <x v="7"/>
    <x v="0"/>
    <x v="201"/>
    <n v="173"/>
    <n v="867"/>
    <d v="2019-08-01T00:00:00"/>
    <d v="2020-07-31T00:00:00"/>
    <n v="106"/>
    <m/>
    <m/>
    <m/>
    <n v="2"/>
    <m/>
    <m/>
    <m/>
    <m/>
    <n v="72"/>
    <x v="2"/>
    <n v="2"/>
    <n v="11"/>
    <m/>
    <m/>
    <m/>
    <m/>
    <m/>
    <n v="10"/>
    <m/>
    <m/>
    <m/>
    <m/>
    <n v="10"/>
    <m/>
    <m/>
    <m/>
    <m/>
    <m/>
    <m/>
    <n v="0"/>
    <n v="0"/>
    <n v="1"/>
    <n v="867"/>
    <n v="1"/>
    <n v="867"/>
    <n v="3.468"/>
    <n v="0"/>
    <n v="0"/>
    <n v="0"/>
    <n v="3"/>
    <n v="0.61361014994232987"/>
    <n v="532"/>
    <n v="100"/>
    <n v="145"/>
    <n v="73"/>
    <n v="0.38638985005767013"/>
    <n v="10"/>
    <n v="60"/>
    <n v="10"/>
    <n v="1.1534025374855825E-2"/>
    <n v="0.98846597462514418"/>
    <n v="1.1534025374855825E-2"/>
    <n v="0"/>
    <n v="0"/>
    <n v="0"/>
    <x v="1"/>
    <s v="Village"/>
    <x v="0"/>
    <n v="0"/>
    <n v="20.80635071"/>
    <n v="92.948310849999999"/>
    <n v="196885"/>
    <x v="0"/>
    <m/>
  </r>
  <r>
    <x v="2"/>
    <x v="10"/>
    <x v="10"/>
    <s v="GIZ"/>
    <x v="0"/>
    <x v="7"/>
    <x v="0"/>
    <x v="202"/>
    <n v="98"/>
    <n v="418"/>
    <d v="2019-08-01T00:00:00"/>
    <d v="2020-07-31T00:00:00"/>
    <n v="56"/>
    <m/>
    <m/>
    <n v="1"/>
    <m/>
    <m/>
    <m/>
    <m/>
    <m/>
    <n v="70"/>
    <x v="2"/>
    <n v="2"/>
    <n v="3"/>
    <m/>
    <m/>
    <m/>
    <m/>
    <m/>
    <n v="10"/>
    <m/>
    <m/>
    <m/>
    <m/>
    <n v="10"/>
    <m/>
    <m/>
    <m/>
    <m/>
    <m/>
    <m/>
    <n v="1"/>
    <n v="418"/>
    <n v="0"/>
    <n v="0"/>
    <n v="1"/>
    <n v="418"/>
    <n v="1.6719999999999999"/>
    <n v="0"/>
    <n v="0"/>
    <n v="0.32800000000000007"/>
    <n v="2"/>
    <n v="1"/>
    <n v="418"/>
    <n v="100"/>
    <n v="70"/>
    <n v="0"/>
    <n v="0"/>
    <n v="10"/>
    <n v="60"/>
    <n v="10"/>
    <n v="2.3923444976076555E-2"/>
    <n v="0.97607655502392343"/>
    <n v="2.3923444976076555E-2"/>
    <n v="0"/>
    <n v="0"/>
    <n v="0"/>
    <x v="1"/>
    <s v="Village"/>
    <x v="0"/>
    <s v="Mro"/>
    <n v="20.831729889999998"/>
    <n v="92.919639590000003"/>
    <n v="196880"/>
    <x v="0"/>
    <m/>
  </r>
  <r>
    <x v="2"/>
    <x v="10"/>
    <x v="10"/>
    <s v="GIZ"/>
    <x v="0"/>
    <x v="7"/>
    <x v="0"/>
    <x v="204"/>
    <n v="131"/>
    <n v="631"/>
    <d v="2019-08-01T00:00:00"/>
    <d v="2020-07-31T00:00:00"/>
    <n v="257"/>
    <m/>
    <m/>
    <m/>
    <n v="2"/>
    <m/>
    <m/>
    <m/>
    <m/>
    <n v="33"/>
    <x v="2"/>
    <n v="2"/>
    <n v="7"/>
    <m/>
    <m/>
    <m/>
    <m/>
    <m/>
    <n v="8"/>
    <m/>
    <m/>
    <m/>
    <m/>
    <n v="8"/>
    <m/>
    <m/>
    <m/>
    <m/>
    <m/>
    <m/>
    <n v="0"/>
    <n v="0"/>
    <n v="1"/>
    <n v="631"/>
    <n v="1"/>
    <n v="631"/>
    <n v="2.524"/>
    <n v="0"/>
    <n v="0"/>
    <n v="0.47599999999999998"/>
    <n v="3"/>
    <n v="0.47226624405705231"/>
    <n v="298"/>
    <n v="100"/>
    <n v="105"/>
    <n v="72"/>
    <n v="0.52773375594294769"/>
    <n v="8"/>
    <n v="48"/>
    <n v="8"/>
    <n v="1.2678288431061807E-2"/>
    <n v="0.98732171156893822"/>
    <n v="1.2678288431061807E-2"/>
    <n v="0"/>
    <n v="0"/>
    <n v="0"/>
    <x v="1"/>
    <s v="Village"/>
    <x v="0"/>
    <s v="Mro"/>
    <n v="20.809240339999999"/>
    <n v="92.923919679999997"/>
    <n v="196881"/>
    <x v="0"/>
    <m/>
  </r>
  <r>
    <x v="2"/>
    <x v="10"/>
    <x v="10"/>
    <s v="GIZ"/>
    <x v="0"/>
    <x v="7"/>
    <x v="0"/>
    <x v="205"/>
    <n v="42"/>
    <n v="184"/>
    <d v="2019-08-01T00:00:00"/>
    <d v="2020-07-31T00:00:00"/>
    <n v="31"/>
    <m/>
    <m/>
    <m/>
    <n v="1"/>
    <m/>
    <m/>
    <m/>
    <m/>
    <n v="12"/>
    <x v="2"/>
    <m/>
    <n v="2"/>
    <m/>
    <m/>
    <m/>
    <m/>
    <n v="2"/>
    <n v="7"/>
    <m/>
    <m/>
    <m/>
    <m/>
    <n v="9"/>
    <m/>
    <m/>
    <m/>
    <m/>
    <m/>
    <m/>
    <n v="0"/>
    <n v="0"/>
    <n v="1"/>
    <n v="184"/>
    <n v="1"/>
    <n v="184"/>
    <n v="0.73599999999999999"/>
    <n v="0"/>
    <n v="0"/>
    <n v="0.26400000000000001"/>
    <n v="1"/>
    <n v="0.39130434782608697"/>
    <n v="72"/>
    <n v="0"/>
    <n v="31"/>
    <n v="19"/>
    <n v="0.60869565217391308"/>
    <n v="9"/>
    <n v="54"/>
    <n v="9"/>
    <n v="4.8913043478260872E-2"/>
    <n v="0.95108695652173914"/>
    <n v="4.8913043478260872E-2"/>
    <n v="0"/>
    <n v="0"/>
    <n v="0"/>
    <x v="1"/>
    <s v="Village"/>
    <x v="0"/>
    <s v="Mro"/>
    <n v="20.807970050000002"/>
    <n v="92.929046630000002"/>
    <n v="196882"/>
    <x v="0"/>
    <m/>
  </r>
  <r>
    <x v="2"/>
    <x v="10"/>
    <x v="10"/>
    <s v="GIZ"/>
    <x v="0"/>
    <x v="7"/>
    <x v="0"/>
    <x v="206"/>
    <n v="73"/>
    <n v="343"/>
    <d v="2019-08-01T00:00:00"/>
    <d v="2020-07-31T00:00:00"/>
    <n v="56"/>
    <m/>
    <m/>
    <m/>
    <m/>
    <m/>
    <m/>
    <n v="1"/>
    <m/>
    <n v="33"/>
    <x v="2"/>
    <n v="3"/>
    <n v="6"/>
    <m/>
    <m/>
    <m/>
    <m/>
    <n v="5"/>
    <n v="5"/>
    <m/>
    <m/>
    <m/>
    <m/>
    <n v="10"/>
    <m/>
    <m/>
    <m/>
    <m/>
    <m/>
    <m/>
    <n v="0.7288629737609329"/>
    <n v="249.99999999999997"/>
    <n v="0"/>
    <n v="0"/>
    <n v="0.7288629737609329"/>
    <n v="249.99999999999997"/>
    <n v="0.99999999999999989"/>
    <n v="0.2711370262390671"/>
    <n v="93.000000000000014"/>
    <n v="1.1102230246251565E-16"/>
    <n v="1"/>
    <n v="1"/>
    <n v="343"/>
    <n v="150"/>
    <n v="57"/>
    <n v="24"/>
    <n v="0"/>
    <n v="10"/>
    <n v="60"/>
    <n v="10"/>
    <n v="2.9154518950437316E-2"/>
    <n v="0.9708454810495627"/>
    <n v="2.9154518950437316E-2"/>
    <n v="0"/>
    <n v="0"/>
    <n v="0"/>
    <x v="1"/>
    <s v="Village"/>
    <x v="0"/>
    <s v="Mro"/>
    <n v="20.803529739999998"/>
    <n v="92.929466250000004"/>
    <n v="196883"/>
    <x v="0"/>
    <m/>
  </r>
  <r>
    <x v="2"/>
    <x v="10"/>
    <x v="10"/>
    <s v="GIZ"/>
    <x v="0"/>
    <x v="7"/>
    <x v="0"/>
    <x v="207"/>
    <n v="73"/>
    <n v="397"/>
    <d v="2019-08-01T00:00:00"/>
    <d v="2020-07-31T00:00:00"/>
    <n v="74"/>
    <m/>
    <n v="1"/>
    <m/>
    <n v="1"/>
    <m/>
    <m/>
    <n v="1"/>
    <m/>
    <n v="42"/>
    <x v="2"/>
    <n v="2"/>
    <n v="2"/>
    <m/>
    <m/>
    <m/>
    <m/>
    <n v="6"/>
    <n v="5"/>
    <m/>
    <m/>
    <m/>
    <m/>
    <n v="11"/>
    <m/>
    <m/>
    <m/>
    <m/>
    <m/>
    <m/>
    <n v="1"/>
    <n v="397"/>
    <n v="1"/>
    <n v="397"/>
    <n v="1"/>
    <n v="397"/>
    <n v="1.5880000000000001"/>
    <n v="0"/>
    <n v="0"/>
    <n v="0.41199999999999992"/>
    <n v="2"/>
    <n v="0.88664987405541562"/>
    <n v="352"/>
    <n v="100"/>
    <n v="66"/>
    <n v="24"/>
    <n v="0.11335012594458438"/>
    <n v="11"/>
    <n v="66"/>
    <n v="11"/>
    <n v="2.7707808564231738E-2"/>
    <n v="0.97229219143576828"/>
    <n v="2.7707808564231738E-2"/>
    <n v="0"/>
    <n v="0"/>
    <n v="0"/>
    <x v="1"/>
    <s v="Village"/>
    <x v="0"/>
    <s v="Mro"/>
    <n v="20.851089479999999"/>
    <n v="92.916893009999995"/>
    <n v="196825"/>
    <x v="0"/>
    <m/>
  </r>
  <r>
    <x v="2"/>
    <x v="10"/>
    <x v="10"/>
    <s v="GIZ"/>
    <x v="0"/>
    <x v="7"/>
    <x v="0"/>
    <x v="208"/>
    <n v="138"/>
    <n v="609"/>
    <d v="2019-08-01T00:00:00"/>
    <d v="2020-07-31T00:00:00"/>
    <n v="103"/>
    <m/>
    <m/>
    <m/>
    <n v="2"/>
    <m/>
    <m/>
    <m/>
    <m/>
    <n v="89"/>
    <x v="2"/>
    <n v="2"/>
    <n v="13"/>
    <m/>
    <m/>
    <m/>
    <m/>
    <m/>
    <n v="10"/>
    <m/>
    <m/>
    <m/>
    <m/>
    <n v="10"/>
    <m/>
    <m/>
    <m/>
    <m/>
    <m/>
    <m/>
    <n v="0"/>
    <n v="0"/>
    <n v="1"/>
    <n v="609"/>
    <n v="1"/>
    <n v="609"/>
    <n v="2.4359999999999999"/>
    <n v="0"/>
    <n v="0"/>
    <n v="0"/>
    <n v="2"/>
    <n v="1"/>
    <n v="609"/>
    <n v="100"/>
    <n v="102"/>
    <n v="13"/>
    <n v="0"/>
    <n v="10"/>
    <n v="60"/>
    <n v="10"/>
    <n v="1.6420361247947456E-2"/>
    <n v="0.98357963875205257"/>
    <n v="1.6420361247947456E-2"/>
    <n v="0"/>
    <n v="0"/>
    <n v="0"/>
    <x v="1"/>
    <s v="Village"/>
    <x v="0"/>
    <s v="Rakhine"/>
    <n v="20.67705917"/>
    <n v="92.953247070000003"/>
    <n v="196929"/>
    <x v="0"/>
    <m/>
  </r>
  <r>
    <x v="2"/>
    <x v="10"/>
    <x v="10"/>
    <s v="GIZ"/>
    <x v="0"/>
    <x v="7"/>
    <x v="0"/>
    <x v="209"/>
    <n v="76"/>
    <n v="394"/>
    <d v="2019-08-01T00:00:00"/>
    <d v="2020-07-31T00:00:00"/>
    <n v="40"/>
    <m/>
    <m/>
    <m/>
    <n v="2"/>
    <m/>
    <m/>
    <m/>
    <m/>
    <n v="62"/>
    <x v="2"/>
    <m/>
    <n v="5"/>
    <m/>
    <m/>
    <m/>
    <m/>
    <m/>
    <n v="9"/>
    <m/>
    <m/>
    <m/>
    <m/>
    <n v="9"/>
    <m/>
    <m/>
    <m/>
    <m/>
    <m/>
    <m/>
    <n v="0"/>
    <n v="0"/>
    <n v="1"/>
    <n v="394"/>
    <n v="1"/>
    <n v="394"/>
    <n v="1.5760000000000001"/>
    <n v="0"/>
    <n v="0"/>
    <n v="0.42399999999999993"/>
    <n v="2"/>
    <n v="0.9441624365482234"/>
    <n v="372"/>
    <n v="0"/>
    <n v="66"/>
    <n v="4"/>
    <n v="5.5837563451776595E-2"/>
    <n v="9"/>
    <n v="54"/>
    <n v="9"/>
    <n v="2.2842639593908629E-2"/>
    <n v="0.97715736040609136"/>
    <n v="2.2842639593908629E-2"/>
    <n v="0"/>
    <n v="0"/>
    <n v="0"/>
    <x v="1"/>
    <s v="Village"/>
    <x v="0"/>
    <s v="Rakhine, Mro, Khami"/>
    <n v="20.681715010000001"/>
    <n v="92.94140625"/>
    <n v="196930"/>
    <x v="0"/>
    <m/>
  </r>
  <r>
    <x v="2"/>
    <x v="10"/>
    <x v="10"/>
    <s v="GIZ"/>
    <x v="0"/>
    <x v="7"/>
    <x v="0"/>
    <x v="210"/>
    <n v="185"/>
    <n v="915"/>
    <d v="2019-08-01T00:00:00"/>
    <d v="2020-07-31T00:00:00"/>
    <n v="110"/>
    <m/>
    <m/>
    <m/>
    <n v="3"/>
    <m/>
    <m/>
    <m/>
    <m/>
    <n v="42"/>
    <x v="2"/>
    <n v="2"/>
    <n v="11"/>
    <m/>
    <m/>
    <m/>
    <m/>
    <m/>
    <n v="9"/>
    <m/>
    <m/>
    <m/>
    <m/>
    <n v="9"/>
    <m/>
    <m/>
    <m/>
    <m/>
    <m/>
    <m/>
    <n v="0"/>
    <n v="0"/>
    <n v="1"/>
    <n v="915"/>
    <n v="1"/>
    <n v="915"/>
    <n v="3.66"/>
    <n v="0"/>
    <n v="0"/>
    <n v="0.33999999999999986"/>
    <n v="4"/>
    <n v="0.3846994535519126"/>
    <n v="352"/>
    <n v="100"/>
    <n v="153"/>
    <n v="111"/>
    <n v="0.6153005464480874"/>
    <n v="9"/>
    <n v="54"/>
    <n v="9"/>
    <n v="9.8360655737704927E-3"/>
    <n v="0.99016393442622952"/>
    <n v="9.8360655737704927E-3"/>
    <n v="0"/>
    <n v="0"/>
    <n v="0"/>
    <x v="1"/>
    <s v="Village"/>
    <x v="0"/>
    <s v="Rakhine"/>
    <n v="20.786739350000001"/>
    <n v="92.944313050000005"/>
    <n v="196884"/>
    <x v="0"/>
    <m/>
  </r>
  <r>
    <x v="2"/>
    <x v="10"/>
    <x v="10"/>
    <s v="GIZ"/>
    <x v="0"/>
    <x v="7"/>
    <x v="0"/>
    <x v="212"/>
    <n v="122"/>
    <n v="486"/>
    <d v="2019-08-01T00:00:00"/>
    <d v="2020-07-31T00:00:00"/>
    <n v="460"/>
    <m/>
    <m/>
    <m/>
    <n v="3"/>
    <m/>
    <m/>
    <m/>
    <m/>
    <n v="32"/>
    <x v="2"/>
    <m/>
    <n v="5"/>
    <m/>
    <m/>
    <m/>
    <m/>
    <n v="4"/>
    <n v="6"/>
    <m/>
    <m/>
    <m/>
    <m/>
    <n v="10"/>
    <m/>
    <m/>
    <m/>
    <m/>
    <m/>
    <m/>
    <n v="0"/>
    <n v="0"/>
    <n v="1"/>
    <n v="486"/>
    <n v="1"/>
    <n v="486"/>
    <n v="1.944"/>
    <n v="0"/>
    <n v="0"/>
    <n v="5.600000000000005E-2"/>
    <n v="2"/>
    <n v="0.39506172839506171"/>
    <n v="192"/>
    <n v="0"/>
    <n v="81"/>
    <n v="49"/>
    <n v="0.60493827160493829"/>
    <n v="10"/>
    <n v="60"/>
    <n v="10"/>
    <n v="2.0576131687242798E-2"/>
    <n v="0.97942386831275718"/>
    <n v="2.0576131687242798E-2"/>
    <n v="0"/>
    <n v="0"/>
    <n v="0"/>
    <x v="1"/>
    <s v="Village"/>
    <x v="0"/>
    <s v="Mro"/>
    <n v="20.785770419999999"/>
    <n v="92.931426999999999"/>
    <n v="196887"/>
    <x v="0"/>
    <m/>
  </r>
  <r>
    <x v="2"/>
    <x v="10"/>
    <x v="10"/>
    <s v="GIZ"/>
    <x v="0"/>
    <x v="4"/>
    <x v="0"/>
    <x v="270"/>
    <n v="389"/>
    <n v="1790"/>
    <d v="2019-08-01T00:00:00"/>
    <d v="2020-07-31T00:00:00"/>
    <n v="280"/>
    <m/>
    <m/>
    <n v="230"/>
    <n v="0"/>
    <m/>
    <m/>
    <n v="0"/>
    <m/>
    <n v="80"/>
    <x v="2"/>
    <n v="0"/>
    <n v="20"/>
    <m/>
    <m/>
    <m/>
    <m/>
    <m/>
    <n v="20"/>
    <m/>
    <m/>
    <m/>
    <m/>
    <n v="20"/>
    <m/>
    <m/>
    <m/>
    <m/>
    <m/>
    <m/>
    <n v="1"/>
    <n v="1790"/>
    <n v="0"/>
    <n v="0"/>
    <n v="1"/>
    <n v="1790"/>
    <n v="7.16"/>
    <n v="0"/>
    <n v="0"/>
    <n v="0"/>
    <n v="7"/>
    <n v="0.26815642458100558"/>
    <n v="480"/>
    <n v="0"/>
    <n v="298"/>
    <n v="218"/>
    <n v="0.73184357541899447"/>
    <n v="20"/>
    <n v="120"/>
    <n v="20"/>
    <n v="1.11731843575419E-2"/>
    <n v="0.98882681564245811"/>
    <n v="1.11731843575419E-2"/>
    <n v="0"/>
    <n v="0"/>
    <n v="0"/>
    <x v="1"/>
    <s v="Village"/>
    <x v="0"/>
    <s v="Muslim"/>
    <n v="20.235199999999999"/>
    <n v="92.805000000000007"/>
    <n v="196143"/>
    <x v="0"/>
    <m/>
  </r>
  <r>
    <x v="2"/>
    <x v="10"/>
    <x v="10"/>
    <s v="GIZ"/>
    <x v="0"/>
    <x v="4"/>
    <x v="0"/>
    <x v="271"/>
    <n v="410"/>
    <n v="2100"/>
    <d v="2019-08-01T00:00:00"/>
    <d v="2020-07-31T00:00:00"/>
    <n v="200"/>
    <m/>
    <n v="10"/>
    <n v="50"/>
    <m/>
    <m/>
    <m/>
    <n v="1"/>
    <m/>
    <n v="280"/>
    <x v="2"/>
    <n v="4"/>
    <n v="9"/>
    <m/>
    <m/>
    <m/>
    <m/>
    <m/>
    <n v="20"/>
    <m/>
    <m/>
    <m/>
    <m/>
    <n v="18"/>
    <m/>
    <m/>
    <m/>
    <m/>
    <m/>
    <m/>
    <n v="1"/>
    <n v="2100"/>
    <n v="0"/>
    <n v="0"/>
    <n v="1"/>
    <n v="2100"/>
    <n v="8.4"/>
    <n v="0"/>
    <n v="0"/>
    <n v="0"/>
    <n v="8"/>
    <n v="0.89523809523809528"/>
    <n v="1880"/>
    <n v="200"/>
    <n v="350"/>
    <n v="70"/>
    <n v="0.10476190476190472"/>
    <n v="20"/>
    <n v="108"/>
    <n v="20"/>
    <n v="9.5238095238095247E-3"/>
    <n v="0.99047619047619051"/>
    <n v="9.5238095238095247E-3"/>
    <n v="0"/>
    <n v="0"/>
    <n v="0"/>
    <x v="1"/>
    <s v="Village"/>
    <x v="0"/>
    <n v="0"/>
    <n v="20.2351894378662"/>
    <n v="92.790191650390597"/>
    <n v="196138"/>
    <x v="0"/>
    <m/>
  </r>
  <r>
    <x v="2"/>
    <x v="10"/>
    <x v="10"/>
    <s v="GIZ"/>
    <x v="0"/>
    <x v="4"/>
    <x v="0"/>
    <x v="272"/>
    <n v="187"/>
    <n v="913"/>
    <d v="2019-08-01T00:00:00"/>
    <d v="2020-07-31T00:00:00"/>
    <n v="110"/>
    <m/>
    <n v="7"/>
    <n v="10"/>
    <n v="0"/>
    <m/>
    <m/>
    <m/>
    <m/>
    <n v="12"/>
    <x v="2"/>
    <m/>
    <n v="14"/>
    <m/>
    <m/>
    <m/>
    <m/>
    <m/>
    <n v="20"/>
    <m/>
    <m/>
    <m/>
    <m/>
    <n v="20"/>
    <m/>
    <m/>
    <m/>
    <m/>
    <m/>
    <m/>
    <n v="1"/>
    <n v="913"/>
    <n v="0"/>
    <n v="0"/>
    <n v="1"/>
    <n v="913"/>
    <n v="3.6520000000000001"/>
    <n v="0"/>
    <n v="0"/>
    <n v="0.34799999999999986"/>
    <n v="4"/>
    <n v="7.8860898138006577E-2"/>
    <n v="72"/>
    <n v="0"/>
    <n v="152"/>
    <n v="140"/>
    <n v="0.92113910186199344"/>
    <n v="20"/>
    <n v="120"/>
    <n v="20"/>
    <n v="2.1905805038335158E-2"/>
    <n v="0.97809419496166483"/>
    <n v="2.1905805038335158E-2"/>
    <n v="0"/>
    <n v="0"/>
    <n v="0"/>
    <x v="1"/>
    <s v="Village"/>
    <x v="0"/>
    <n v="0"/>
    <n v="0"/>
    <n v="0"/>
    <n v="0"/>
    <x v="0"/>
    <m/>
  </r>
  <r>
    <x v="2"/>
    <x v="10"/>
    <x v="10"/>
    <s v="GIZ"/>
    <x v="0"/>
    <x v="4"/>
    <x v="0"/>
    <x v="273"/>
    <n v="164"/>
    <n v="1172"/>
    <d v="2019-08-01T00:00:00"/>
    <d v="2020-07-31T00:00:00"/>
    <n v="50"/>
    <m/>
    <n v="2"/>
    <n v="70"/>
    <n v="0"/>
    <m/>
    <n v="0"/>
    <n v="0"/>
    <m/>
    <n v="20"/>
    <x v="2"/>
    <m/>
    <n v="10"/>
    <m/>
    <m/>
    <m/>
    <m/>
    <m/>
    <n v="20"/>
    <m/>
    <m/>
    <m/>
    <m/>
    <n v="20"/>
    <m/>
    <m/>
    <m/>
    <m/>
    <m/>
    <m/>
    <n v="1"/>
    <n v="1172"/>
    <n v="0"/>
    <n v="0"/>
    <n v="1"/>
    <n v="1172"/>
    <n v="4.6879999999999997"/>
    <n v="0"/>
    <n v="0"/>
    <n v="0.31200000000000028"/>
    <n v="5"/>
    <n v="0.10238907849829351"/>
    <n v="120"/>
    <n v="0"/>
    <n v="195"/>
    <n v="175"/>
    <n v="0.89761092150170652"/>
    <n v="20"/>
    <n v="120"/>
    <n v="20"/>
    <n v="1.7064846416382253E-2"/>
    <n v="0.98293515358361772"/>
    <n v="1.7064846416382253E-2"/>
    <n v="0"/>
    <n v="0"/>
    <n v="0"/>
    <x v="1"/>
    <s v="Village"/>
    <x v="0"/>
    <n v="0"/>
    <n v="0"/>
    <n v="0"/>
    <n v="0"/>
    <x v="0"/>
    <m/>
  </r>
  <r>
    <x v="2"/>
    <x v="10"/>
    <x v="10"/>
    <s v="GIZ"/>
    <x v="0"/>
    <x v="4"/>
    <x v="0"/>
    <x v="274"/>
    <n v="126"/>
    <n v="636"/>
    <d v="2019-08-01T00:00:00"/>
    <d v="2020-07-31T00:00:00"/>
    <n v="136"/>
    <m/>
    <m/>
    <n v="23"/>
    <n v="0"/>
    <m/>
    <m/>
    <m/>
    <m/>
    <n v="10"/>
    <x v="2"/>
    <n v="0"/>
    <n v="15"/>
    <m/>
    <m/>
    <m/>
    <m/>
    <m/>
    <n v="20"/>
    <m/>
    <m/>
    <m/>
    <m/>
    <n v="20"/>
    <m/>
    <m/>
    <m/>
    <m/>
    <m/>
    <m/>
    <n v="1"/>
    <n v="636"/>
    <n v="0"/>
    <n v="0"/>
    <n v="1"/>
    <n v="636"/>
    <n v="2.544"/>
    <n v="0"/>
    <n v="0"/>
    <n v="0.45599999999999996"/>
    <n v="3"/>
    <n v="9.4339622641509441E-2"/>
    <n v="60.000000000000007"/>
    <n v="0"/>
    <n v="106"/>
    <n v="96"/>
    <n v="0.90566037735849059"/>
    <n v="20"/>
    <n v="120"/>
    <n v="20"/>
    <n v="3.1446540880503145E-2"/>
    <n v="0.96855345911949686"/>
    <n v="3.1446540880503145E-2"/>
    <n v="0"/>
    <n v="0"/>
    <n v="0"/>
    <x v="1"/>
    <s v="Village"/>
    <x v="0"/>
    <n v="0"/>
    <n v="0"/>
    <n v="0"/>
    <n v="0"/>
    <x v="0"/>
    <m/>
  </r>
  <r>
    <x v="2"/>
    <x v="10"/>
    <x v="10"/>
    <s v="GIZ"/>
    <x v="0"/>
    <x v="4"/>
    <x v="0"/>
    <x v="275"/>
    <n v="22"/>
    <n v="105"/>
    <d v="2019-08-01T00:00:00"/>
    <d v="2020-07-31T00:00:00"/>
    <n v="2"/>
    <m/>
    <n v="3"/>
    <n v="5"/>
    <m/>
    <m/>
    <n v="0"/>
    <n v="0"/>
    <m/>
    <n v="10"/>
    <x v="2"/>
    <n v="1"/>
    <n v="1"/>
    <m/>
    <m/>
    <m/>
    <m/>
    <m/>
    <n v="20"/>
    <m/>
    <m/>
    <m/>
    <m/>
    <n v="15"/>
    <m/>
    <m/>
    <m/>
    <m/>
    <m/>
    <m/>
    <n v="1"/>
    <n v="105"/>
    <n v="0"/>
    <n v="0"/>
    <n v="1"/>
    <n v="105"/>
    <n v="0.42"/>
    <n v="0"/>
    <n v="0"/>
    <n v="0.58000000000000007"/>
    <n v="1"/>
    <n v="1"/>
    <n v="105"/>
    <n v="50"/>
    <n v="18"/>
    <n v="8"/>
    <n v="0"/>
    <n v="20"/>
    <n v="90"/>
    <n v="20"/>
    <n v="0.19047619047619047"/>
    <n v="0.80952380952380953"/>
    <n v="0.19047619047619047"/>
    <n v="0"/>
    <n v="0"/>
    <n v="0"/>
    <x v="1"/>
    <s v="Village"/>
    <x v="0"/>
    <n v="0"/>
    <n v="0"/>
    <n v="0"/>
    <n v="0"/>
    <x v="0"/>
    <m/>
  </r>
  <r>
    <x v="2"/>
    <x v="10"/>
    <x v="10"/>
    <s v="GIZ"/>
    <x v="0"/>
    <x v="4"/>
    <x v="0"/>
    <x v="276"/>
    <n v="240"/>
    <n v="1150"/>
    <d v="2019-08-01T00:00:00"/>
    <d v="2020-07-31T00:00:00"/>
    <n v="320"/>
    <m/>
    <n v="10"/>
    <n v="40"/>
    <n v="0"/>
    <m/>
    <n v="0"/>
    <n v="0"/>
    <m/>
    <n v="100"/>
    <x v="2"/>
    <n v="0"/>
    <n v="15"/>
    <m/>
    <m/>
    <m/>
    <m/>
    <m/>
    <n v="20"/>
    <m/>
    <m/>
    <m/>
    <m/>
    <n v="18"/>
    <m/>
    <m/>
    <m/>
    <m/>
    <m/>
    <m/>
    <n v="1"/>
    <n v="1150"/>
    <n v="0"/>
    <n v="0"/>
    <n v="1"/>
    <n v="1150"/>
    <n v="4.5999999999999996"/>
    <n v="0"/>
    <n v="0"/>
    <n v="0.40000000000000036"/>
    <n v="5"/>
    <n v="0.52173913043478259"/>
    <n v="600"/>
    <n v="0"/>
    <n v="192"/>
    <n v="92"/>
    <n v="0.47826086956521741"/>
    <n v="20"/>
    <n v="108"/>
    <n v="20"/>
    <n v="1.7391304347826087E-2"/>
    <n v="0.9826086956521739"/>
    <n v="1.7391304347826087E-2"/>
    <n v="0"/>
    <n v="0"/>
    <n v="0"/>
    <x v="1"/>
    <s v="Village"/>
    <x v="0"/>
    <s v="Muslim"/>
    <n v="20.212700000000002"/>
    <n v="92.820800000000006"/>
    <n v="196144"/>
    <x v="0"/>
    <m/>
  </r>
  <r>
    <x v="2"/>
    <x v="10"/>
    <x v="10"/>
    <s v="GIZ"/>
    <x v="0"/>
    <x v="4"/>
    <x v="0"/>
    <x v="277"/>
    <n v="430"/>
    <n v="1530"/>
    <d v="2019-08-01T00:00:00"/>
    <d v="2020-07-31T00:00:00"/>
    <n v="480"/>
    <m/>
    <n v="30"/>
    <n v="124"/>
    <n v="0"/>
    <m/>
    <m/>
    <n v="1"/>
    <m/>
    <n v="130"/>
    <x v="2"/>
    <n v="2"/>
    <n v="2"/>
    <m/>
    <m/>
    <m/>
    <m/>
    <m/>
    <n v="20"/>
    <m/>
    <m/>
    <m/>
    <m/>
    <n v="20"/>
    <m/>
    <m/>
    <m/>
    <m/>
    <m/>
    <m/>
    <n v="1"/>
    <n v="1530"/>
    <n v="0"/>
    <n v="0"/>
    <n v="1"/>
    <n v="1530"/>
    <n v="6.12"/>
    <n v="0"/>
    <n v="0"/>
    <n v="0"/>
    <n v="6"/>
    <n v="0.57516339869281041"/>
    <n v="879.99999999999989"/>
    <n v="100"/>
    <n v="255"/>
    <n v="125"/>
    <n v="0.42483660130718959"/>
    <n v="20"/>
    <n v="120"/>
    <n v="20"/>
    <n v="1.3071895424836602E-2"/>
    <n v="0.98692810457516345"/>
    <n v="1.3071895424836602E-2"/>
    <n v="0"/>
    <n v="0"/>
    <n v="0"/>
    <x v="1"/>
    <s v="Village"/>
    <x v="0"/>
    <s v="Muslim"/>
    <n v="20.219509120000001"/>
    <n v="92.811332699999994"/>
    <n v="196145"/>
    <x v="0"/>
    <m/>
  </r>
  <r>
    <x v="2"/>
    <x v="10"/>
    <x v="10"/>
    <s v="GIZ"/>
    <x v="0"/>
    <x v="4"/>
    <x v="0"/>
    <x v="278"/>
    <n v="150"/>
    <n v="590"/>
    <d v="2019-08-01T00:00:00"/>
    <d v="2020-07-31T00:00:00"/>
    <n v="112"/>
    <m/>
    <n v="4"/>
    <n v="20"/>
    <n v="0"/>
    <m/>
    <n v="0"/>
    <n v="1"/>
    <m/>
    <n v="10"/>
    <x v="2"/>
    <n v="2"/>
    <n v="0"/>
    <m/>
    <m/>
    <m/>
    <m/>
    <m/>
    <n v="20"/>
    <m/>
    <m/>
    <m/>
    <m/>
    <n v="20"/>
    <m/>
    <m/>
    <m/>
    <m/>
    <m/>
    <m/>
    <n v="1"/>
    <n v="590"/>
    <n v="0"/>
    <n v="0"/>
    <n v="1"/>
    <n v="590"/>
    <n v="2.36"/>
    <n v="0"/>
    <n v="0"/>
    <n v="0"/>
    <n v="2"/>
    <n v="0.2711864406779661"/>
    <n v="160"/>
    <n v="100"/>
    <n v="98"/>
    <n v="88"/>
    <n v="0.72881355932203395"/>
    <n v="20"/>
    <n v="120"/>
    <n v="20"/>
    <n v="3.3898305084745763E-2"/>
    <n v="0.96610169491525422"/>
    <n v="3.3898305084745763E-2"/>
    <n v="0"/>
    <n v="0"/>
    <n v="0"/>
    <x v="1"/>
    <s v="Village"/>
    <x v="0"/>
    <s v="Rakhine"/>
    <n v="20.131148"/>
    <n v="92.462236000000004"/>
    <n v="196141"/>
    <x v="0"/>
    <m/>
  </r>
  <r>
    <x v="2"/>
    <x v="10"/>
    <x v="10"/>
    <s v="GIZ"/>
    <x v="0"/>
    <x v="4"/>
    <x v="0"/>
    <x v="279"/>
    <n v="289"/>
    <n v="3400"/>
    <d v="2019-08-01T00:00:00"/>
    <d v="2020-07-31T00:00:00"/>
    <n v="287"/>
    <m/>
    <n v="0"/>
    <n v="200"/>
    <n v="0"/>
    <m/>
    <n v="0"/>
    <n v="0"/>
    <m/>
    <n v="50"/>
    <x v="2"/>
    <n v="0"/>
    <n v="6"/>
    <m/>
    <m/>
    <m/>
    <m/>
    <m/>
    <n v="20"/>
    <m/>
    <m/>
    <m/>
    <m/>
    <n v="20"/>
    <m/>
    <m/>
    <m/>
    <m/>
    <m/>
    <m/>
    <n v="1"/>
    <n v="3400"/>
    <n v="0"/>
    <n v="0"/>
    <n v="1"/>
    <n v="3400"/>
    <n v="13.6"/>
    <n v="0"/>
    <n v="0"/>
    <n v="0.40000000000000036"/>
    <n v="14"/>
    <n v="8.8235294117647065E-2"/>
    <n v="300"/>
    <n v="0"/>
    <n v="567"/>
    <n v="517"/>
    <n v="0.91176470588235292"/>
    <n v="20"/>
    <n v="120"/>
    <n v="20"/>
    <n v="5.8823529411764705E-3"/>
    <n v="0.99411764705882355"/>
    <n v="5.8823529411764705E-3"/>
    <n v="0"/>
    <n v="0"/>
    <n v="0"/>
    <x v="1"/>
    <s v="Village"/>
    <x v="0"/>
    <s v="Muslim"/>
    <n v="20.122990000000001"/>
    <n v="92.474298000000005"/>
    <n v="196142"/>
    <x v="0"/>
    <m/>
  </r>
  <r>
    <x v="2"/>
    <x v="10"/>
    <x v="10"/>
    <s v="GIZ"/>
    <x v="0"/>
    <x v="4"/>
    <x v="0"/>
    <x v="275"/>
    <n v="22"/>
    <n v="105"/>
    <d v="2019-08-01T00:00:00"/>
    <d v="2020-07-31T00:00:00"/>
    <n v="2"/>
    <m/>
    <n v="3"/>
    <n v="5"/>
    <m/>
    <m/>
    <m/>
    <m/>
    <m/>
    <n v="10"/>
    <x v="2"/>
    <n v="1"/>
    <n v="1"/>
    <m/>
    <m/>
    <m/>
    <m/>
    <m/>
    <n v="20"/>
    <m/>
    <m/>
    <m/>
    <m/>
    <n v="17"/>
    <m/>
    <m/>
    <m/>
    <m/>
    <m/>
    <m/>
    <n v="1"/>
    <n v="105"/>
    <n v="0"/>
    <n v="0"/>
    <n v="1"/>
    <n v="105"/>
    <n v="0.42"/>
    <n v="0"/>
    <n v="0"/>
    <n v="0.58000000000000007"/>
    <n v="1"/>
    <n v="1"/>
    <n v="105"/>
    <n v="50"/>
    <n v="18"/>
    <n v="8"/>
    <n v="0"/>
    <n v="20"/>
    <n v="102"/>
    <n v="20"/>
    <n v="0.19047619047619047"/>
    <n v="0.80952380952380953"/>
    <n v="0.19047619047619047"/>
    <n v="0"/>
    <n v="0"/>
    <n v="0"/>
    <x v="1"/>
    <s v="Village"/>
    <x v="0"/>
    <n v="0"/>
    <n v="0"/>
    <n v="0"/>
    <n v="0"/>
    <x v="0"/>
    <m/>
  </r>
  <r>
    <x v="2"/>
    <x v="19"/>
    <x v="17"/>
    <s v="UNICEF"/>
    <x v="2"/>
    <x v="10"/>
    <x v="0"/>
    <x v="280"/>
    <m/>
    <n v="133"/>
    <d v="2018-06-07T00:00:00"/>
    <d v="2019-12-31T00:00:00"/>
    <m/>
    <m/>
    <m/>
    <m/>
    <m/>
    <m/>
    <m/>
    <m/>
    <m/>
    <m/>
    <x v="3"/>
    <m/>
    <m/>
    <m/>
    <m/>
    <m/>
    <m/>
    <n v="104"/>
    <n v="189"/>
    <n v="1"/>
    <n v="1"/>
    <m/>
    <m/>
    <m/>
    <m/>
    <m/>
    <m/>
    <m/>
    <m/>
    <m/>
    <n v="0"/>
    <n v="0"/>
    <n v="0"/>
    <n v="0"/>
    <n v="0"/>
    <n v="0"/>
    <n v="0"/>
    <n v="1"/>
    <n v="133"/>
    <n v="1"/>
    <n v="1"/>
    <n v="0"/>
    <n v="0"/>
    <n v="0"/>
    <n v="22"/>
    <n v="22"/>
    <n v="1"/>
    <n v="133"/>
    <n v="0"/>
    <n v="133"/>
    <n v="1"/>
    <n v="0"/>
    <n v="1"/>
    <n v="0"/>
    <n v="0"/>
    <n v="0"/>
    <x v="0"/>
    <s v="Village"/>
    <x v="0"/>
    <n v="0"/>
    <n v="0"/>
    <n v="0"/>
    <n v="0"/>
    <x v="0"/>
    <m/>
  </r>
  <r>
    <x v="2"/>
    <x v="19"/>
    <x v="17"/>
    <s v="UNICEF"/>
    <x v="2"/>
    <x v="10"/>
    <x v="0"/>
    <x v="281"/>
    <m/>
    <n v="240"/>
    <d v="2018-06-07T00:00:00"/>
    <d v="2019-12-31T00:00:00"/>
    <m/>
    <m/>
    <m/>
    <m/>
    <m/>
    <m/>
    <m/>
    <m/>
    <m/>
    <n v="3"/>
    <x v="3"/>
    <m/>
    <m/>
    <m/>
    <m/>
    <m/>
    <m/>
    <n v="21"/>
    <n v="37"/>
    <n v="36"/>
    <n v="41"/>
    <m/>
    <m/>
    <m/>
    <m/>
    <m/>
    <m/>
    <m/>
    <m/>
    <m/>
    <n v="0"/>
    <n v="0"/>
    <n v="0"/>
    <n v="0"/>
    <n v="0"/>
    <n v="0"/>
    <n v="0"/>
    <n v="1"/>
    <n v="240"/>
    <n v="1"/>
    <n v="1"/>
    <n v="7.4999999999999997E-2"/>
    <n v="18"/>
    <n v="0"/>
    <n v="40"/>
    <n v="37"/>
    <n v="0.92500000000000004"/>
    <n v="135"/>
    <n v="0"/>
    <n v="135"/>
    <n v="0.5625"/>
    <n v="0.4375"/>
    <n v="0.5625"/>
    <n v="0"/>
    <n v="0"/>
    <n v="0"/>
    <x v="0"/>
    <s v="Village"/>
    <x v="0"/>
    <n v="0"/>
    <n v="0"/>
    <n v="0"/>
    <n v="0"/>
    <x v="0"/>
    <m/>
  </r>
  <r>
    <x v="2"/>
    <x v="19"/>
    <x v="17"/>
    <s v="UNICEF"/>
    <x v="2"/>
    <x v="10"/>
    <x v="0"/>
    <x v="282"/>
    <m/>
    <n v="836"/>
    <d v="2018-06-07T00:00:00"/>
    <d v="2019-12-31T00:00:00"/>
    <m/>
    <m/>
    <m/>
    <m/>
    <m/>
    <m/>
    <m/>
    <m/>
    <m/>
    <m/>
    <x v="3"/>
    <m/>
    <m/>
    <m/>
    <m/>
    <m/>
    <m/>
    <n v="177"/>
    <n v="44"/>
    <m/>
    <m/>
    <m/>
    <m/>
    <m/>
    <m/>
    <m/>
    <m/>
    <m/>
    <m/>
    <m/>
    <n v="0"/>
    <n v="0"/>
    <n v="0"/>
    <n v="0"/>
    <n v="0"/>
    <n v="0"/>
    <n v="0"/>
    <n v="1"/>
    <n v="836"/>
    <n v="3"/>
    <n v="3"/>
    <n v="0"/>
    <n v="0"/>
    <n v="0"/>
    <n v="139"/>
    <n v="139"/>
    <n v="1"/>
    <n v="221"/>
    <n v="0"/>
    <n v="221"/>
    <n v="0.26435406698564595"/>
    <n v="0.7356459330143541"/>
    <n v="0.26435406698564595"/>
    <n v="0"/>
    <n v="0"/>
    <n v="0"/>
    <x v="0"/>
    <s v="Village"/>
    <x v="0"/>
    <n v="0"/>
    <n v="0"/>
    <n v="0"/>
    <n v="0"/>
    <x v="0"/>
    <m/>
  </r>
  <r>
    <x v="2"/>
    <x v="19"/>
    <x v="17"/>
    <s v="UNICEF"/>
    <x v="2"/>
    <x v="11"/>
    <x v="0"/>
    <x v="283"/>
    <m/>
    <n v="258"/>
    <d v="2018-06-07T00:00:00"/>
    <d v="2019-12-31T00:00:00"/>
    <m/>
    <m/>
    <m/>
    <m/>
    <m/>
    <m/>
    <m/>
    <m/>
    <m/>
    <m/>
    <x v="3"/>
    <m/>
    <m/>
    <m/>
    <m/>
    <m/>
    <m/>
    <n v="51"/>
    <n v="44"/>
    <n v="2"/>
    <m/>
    <m/>
    <m/>
    <m/>
    <m/>
    <m/>
    <m/>
    <m/>
    <m/>
    <m/>
    <n v="0"/>
    <n v="0"/>
    <n v="0"/>
    <n v="0"/>
    <n v="0"/>
    <n v="0"/>
    <n v="0"/>
    <n v="1"/>
    <n v="258"/>
    <n v="1"/>
    <n v="1"/>
    <n v="0"/>
    <n v="0"/>
    <n v="0"/>
    <n v="43"/>
    <n v="43"/>
    <n v="1"/>
    <n v="97"/>
    <n v="0"/>
    <n v="97"/>
    <n v="0.37596899224806202"/>
    <n v="0.62403100775193798"/>
    <n v="0.37596899224806202"/>
    <n v="0"/>
    <n v="0"/>
    <n v="0"/>
    <x v="0"/>
    <s v="Village"/>
    <x v="0"/>
    <n v="0"/>
    <n v="0"/>
    <n v="0"/>
    <n v="0"/>
    <x v="0"/>
    <m/>
  </r>
  <r>
    <x v="2"/>
    <x v="19"/>
    <x v="17"/>
    <s v="UNICEF"/>
    <x v="2"/>
    <x v="11"/>
    <x v="0"/>
    <x v="284"/>
    <m/>
    <n v="190"/>
    <d v="2018-06-07T00:00:00"/>
    <d v="2019-12-31T00:00:00"/>
    <m/>
    <m/>
    <m/>
    <m/>
    <m/>
    <m/>
    <m/>
    <m/>
    <m/>
    <m/>
    <x v="3"/>
    <m/>
    <m/>
    <m/>
    <m/>
    <m/>
    <m/>
    <n v="247"/>
    <n v="238"/>
    <m/>
    <m/>
    <m/>
    <m/>
    <m/>
    <m/>
    <m/>
    <m/>
    <m/>
    <m/>
    <m/>
    <n v="0"/>
    <n v="0"/>
    <n v="0"/>
    <n v="0"/>
    <n v="0"/>
    <n v="0"/>
    <n v="0"/>
    <n v="1"/>
    <n v="190"/>
    <n v="1"/>
    <n v="1"/>
    <n v="0"/>
    <n v="0"/>
    <n v="0"/>
    <n v="32"/>
    <n v="32"/>
    <n v="1"/>
    <n v="190"/>
    <n v="0"/>
    <n v="190"/>
    <n v="1"/>
    <n v="0"/>
    <n v="1"/>
    <n v="0"/>
    <n v="0"/>
    <n v="0"/>
    <x v="0"/>
    <s v="Village"/>
    <x v="0"/>
    <n v="0"/>
    <n v="0"/>
    <n v="0"/>
    <n v="0"/>
    <x v="0"/>
    <m/>
  </r>
  <r>
    <x v="2"/>
    <x v="19"/>
    <x v="17"/>
    <s v="UNICEF"/>
    <x v="2"/>
    <x v="11"/>
    <x v="0"/>
    <x v="285"/>
    <n v="43"/>
    <n v="254"/>
    <d v="2018-06-07T00:00:00"/>
    <d v="2019-12-31T00:00:00"/>
    <m/>
    <m/>
    <m/>
    <m/>
    <m/>
    <m/>
    <m/>
    <m/>
    <m/>
    <m/>
    <x v="3"/>
    <m/>
    <m/>
    <m/>
    <m/>
    <m/>
    <m/>
    <n v="8"/>
    <n v="12"/>
    <n v="8"/>
    <n v="11"/>
    <m/>
    <m/>
    <m/>
    <m/>
    <m/>
    <m/>
    <m/>
    <m/>
    <m/>
    <n v="0"/>
    <n v="0"/>
    <n v="0"/>
    <n v="0"/>
    <n v="0"/>
    <n v="0"/>
    <n v="0"/>
    <n v="1"/>
    <n v="254"/>
    <n v="1"/>
    <n v="1"/>
    <n v="0"/>
    <n v="0"/>
    <n v="0"/>
    <n v="42"/>
    <n v="42"/>
    <n v="1"/>
    <n v="39"/>
    <n v="0"/>
    <n v="39"/>
    <n v="0.15354330708661418"/>
    <n v="0.84645669291338588"/>
    <n v="0.15354330708661418"/>
    <n v="0"/>
    <n v="0"/>
    <n v="0"/>
    <x v="0"/>
    <s v="Village"/>
    <x v="0"/>
    <n v="0"/>
    <n v="0"/>
    <n v="0"/>
    <n v="0"/>
    <x v="0"/>
    <m/>
  </r>
  <r>
    <x v="2"/>
    <x v="19"/>
    <x v="17"/>
    <s v="UNICEF"/>
    <x v="2"/>
    <x v="11"/>
    <x v="0"/>
    <x v="286"/>
    <m/>
    <n v="169"/>
    <d v="2018-06-07T00:00:00"/>
    <d v="2019-12-31T00:00:00"/>
    <m/>
    <m/>
    <m/>
    <m/>
    <m/>
    <m/>
    <m/>
    <m/>
    <m/>
    <m/>
    <x v="3"/>
    <m/>
    <m/>
    <m/>
    <m/>
    <m/>
    <m/>
    <n v="51"/>
    <n v="56"/>
    <m/>
    <n v="3"/>
    <m/>
    <m/>
    <m/>
    <m/>
    <m/>
    <m/>
    <m/>
    <m/>
    <m/>
    <n v="0"/>
    <n v="0"/>
    <n v="0"/>
    <n v="0"/>
    <n v="0"/>
    <n v="0"/>
    <n v="0"/>
    <n v="1"/>
    <n v="169"/>
    <n v="1"/>
    <n v="1"/>
    <n v="0"/>
    <n v="0"/>
    <n v="0"/>
    <n v="28"/>
    <n v="28"/>
    <n v="1"/>
    <n v="110"/>
    <n v="0"/>
    <n v="110"/>
    <n v="0.65088757396449703"/>
    <n v="0.34911242603550297"/>
    <n v="0.65088757396449703"/>
    <n v="0"/>
    <n v="0"/>
    <n v="0"/>
    <x v="0"/>
    <s v="Village"/>
    <x v="0"/>
    <n v="0"/>
    <n v="0"/>
    <n v="0"/>
    <n v="0"/>
    <x v="0"/>
    <m/>
  </r>
  <r>
    <x v="2"/>
    <x v="19"/>
    <x v="17"/>
    <s v="UNICEF"/>
    <x v="2"/>
    <x v="12"/>
    <x v="0"/>
    <x v="287"/>
    <m/>
    <n v="937"/>
    <d v="2018-06-07T00:00:00"/>
    <d v="2019-12-31T00:00:00"/>
    <m/>
    <m/>
    <m/>
    <m/>
    <m/>
    <m/>
    <m/>
    <m/>
    <m/>
    <m/>
    <x v="3"/>
    <m/>
    <m/>
    <m/>
    <m/>
    <m/>
    <m/>
    <n v="41"/>
    <n v="64"/>
    <m/>
    <m/>
    <m/>
    <m/>
    <m/>
    <m/>
    <m/>
    <m/>
    <m/>
    <m/>
    <m/>
    <n v="0"/>
    <n v="0"/>
    <n v="0"/>
    <n v="0"/>
    <n v="0"/>
    <n v="0"/>
    <n v="0"/>
    <n v="1"/>
    <n v="937"/>
    <n v="4"/>
    <n v="4"/>
    <n v="0"/>
    <n v="0"/>
    <n v="0"/>
    <n v="156"/>
    <n v="156"/>
    <n v="1"/>
    <n v="105"/>
    <n v="0"/>
    <n v="105"/>
    <n v="0.11205976520811099"/>
    <n v="0.88794023479188899"/>
    <n v="0.11205976520811099"/>
    <n v="0"/>
    <n v="0"/>
    <n v="0"/>
    <x v="0"/>
    <s v="Village"/>
    <x v="0"/>
    <n v="0"/>
    <n v="0"/>
    <n v="0"/>
    <n v="0"/>
    <x v="0"/>
    <m/>
  </r>
  <r>
    <x v="2"/>
    <x v="19"/>
    <x v="17"/>
    <s v="UNICEF"/>
    <x v="2"/>
    <x v="13"/>
    <x v="0"/>
    <x v="288"/>
    <m/>
    <n v="352"/>
    <d v="2018-06-07T00:00:00"/>
    <d v="2019-12-31T00:00:00"/>
    <m/>
    <m/>
    <m/>
    <m/>
    <m/>
    <m/>
    <m/>
    <m/>
    <m/>
    <n v="17"/>
    <x v="3"/>
    <m/>
    <m/>
    <m/>
    <m/>
    <m/>
    <m/>
    <n v="17"/>
    <n v="24"/>
    <m/>
    <m/>
    <m/>
    <m/>
    <m/>
    <m/>
    <m/>
    <m/>
    <m/>
    <m/>
    <m/>
    <n v="0"/>
    <n v="0"/>
    <n v="0"/>
    <n v="0"/>
    <n v="0"/>
    <n v="0"/>
    <n v="0"/>
    <n v="1"/>
    <n v="352"/>
    <n v="1"/>
    <n v="1"/>
    <n v="0.28977272727272729"/>
    <n v="102"/>
    <n v="0"/>
    <n v="59"/>
    <n v="42"/>
    <n v="0.71022727272727271"/>
    <n v="41"/>
    <n v="0"/>
    <n v="41"/>
    <n v="0.11647727272727272"/>
    <n v="0.88352272727272729"/>
    <n v="0.11647727272727272"/>
    <n v="0"/>
    <n v="0"/>
    <n v="0"/>
    <x v="0"/>
    <s v="Village"/>
    <x v="0"/>
    <n v="0"/>
    <n v="0"/>
    <n v="0"/>
    <n v="0"/>
    <x v="0"/>
    <m/>
  </r>
  <r>
    <x v="2"/>
    <x v="19"/>
    <x v="17"/>
    <s v="UNICEF"/>
    <x v="2"/>
    <x v="13"/>
    <x v="0"/>
    <x v="289"/>
    <m/>
    <n v="265"/>
    <d v="2018-06-07T00:00:00"/>
    <d v="2019-12-31T00:00:00"/>
    <m/>
    <m/>
    <m/>
    <m/>
    <m/>
    <m/>
    <m/>
    <m/>
    <m/>
    <n v="9"/>
    <x v="3"/>
    <m/>
    <m/>
    <m/>
    <m/>
    <m/>
    <m/>
    <n v="11"/>
    <n v="23"/>
    <m/>
    <m/>
    <m/>
    <m/>
    <m/>
    <m/>
    <m/>
    <m/>
    <m/>
    <m/>
    <m/>
    <n v="0"/>
    <n v="0"/>
    <n v="0"/>
    <n v="0"/>
    <n v="0"/>
    <n v="0"/>
    <n v="0"/>
    <n v="1"/>
    <n v="265"/>
    <n v="1"/>
    <n v="1"/>
    <n v="0.20377358490566039"/>
    <n v="54"/>
    <n v="0"/>
    <n v="44"/>
    <n v="35"/>
    <n v="0.79622641509433967"/>
    <n v="34"/>
    <n v="0"/>
    <n v="34"/>
    <n v="0.12830188679245283"/>
    <n v="0.8716981132075472"/>
    <n v="0.12830188679245283"/>
    <n v="0"/>
    <n v="0"/>
    <n v="0"/>
    <x v="0"/>
    <s v="Village"/>
    <x v="0"/>
    <n v="0"/>
    <n v="0"/>
    <n v="0"/>
    <n v="0"/>
    <x v="0"/>
    <m/>
  </r>
  <r>
    <x v="2"/>
    <x v="19"/>
    <x v="17"/>
    <s v="UNICEF"/>
    <x v="2"/>
    <x v="14"/>
    <x v="0"/>
    <x v="290"/>
    <m/>
    <n v="117"/>
    <d v="2018-06-07T00:00:00"/>
    <d v="2019-12-31T00:00:00"/>
    <m/>
    <m/>
    <m/>
    <m/>
    <m/>
    <m/>
    <m/>
    <m/>
    <m/>
    <m/>
    <x v="3"/>
    <m/>
    <m/>
    <m/>
    <m/>
    <m/>
    <m/>
    <n v="14"/>
    <n v="9"/>
    <n v="9"/>
    <n v="8"/>
    <m/>
    <m/>
    <m/>
    <m/>
    <m/>
    <m/>
    <m/>
    <m/>
    <m/>
    <n v="0"/>
    <n v="0"/>
    <n v="0"/>
    <n v="0"/>
    <n v="0"/>
    <n v="0"/>
    <n v="0"/>
    <n v="1"/>
    <n v="117"/>
    <n v="1"/>
    <n v="1"/>
    <n v="0"/>
    <n v="0"/>
    <n v="0"/>
    <n v="20"/>
    <n v="20"/>
    <n v="1"/>
    <n v="40"/>
    <n v="0"/>
    <n v="40"/>
    <n v="0.34188034188034189"/>
    <n v="0.65811965811965811"/>
    <n v="0.34188034188034189"/>
    <n v="0"/>
    <n v="0"/>
    <n v="0"/>
    <x v="0"/>
    <s v="Village"/>
    <x v="0"/>
    <n v="0"/>
    <n v="0"/>
    <n v="0"/>
    <n v="0"/>
    <x v="0"/>
    <m/>
  </r>
  <r>
    <x v="2"/>
    <x v="19"/>
    <x v="17"/>
    <s v="UNICEF"/>
    <x v="2"/>
    <x v="14"/>
    <x v="0"/>
    <x v="291"/>
    <m/>
    <n v="155"/>
    <d v="2018-06-07T00:00:00"/>
    <d v="2019-12-31T00:00:00"/>
    <m/>
    <m/>
    <m/>
    <m/>
    <m/>
    <m/>
    <m/>
    <m/>
    <m/>
    <m/>
    <x v="3"/>
    <m/>
    <m/>
    <m/>
    <m/>
    <m/>
    <m/>
    <n v="18"/>
    <n v="20"/>
    <n v="12"/>
    <n v="13"/>
    <m/>
    <m/>
    <m/>
    <m/>
    <m/>
    <m/>
    <m/>
    <m/>
    <m/>
    <n v="0"/>
    <n v="0"/>
    <n v="0"/>
    <n v="0"/>
    <n v="0"/>
    <n v="0"/>
    <n v="0"/>
    <n v="1"/>
    <n v="155"/>
    <n v="1"/>
    <n v="1"/>
    <n v="0"/>
    <n v="0"/>
    <n v="0"/>
    <n v="26"/>
    <n v="26"/>
    <n v="1"/>
    <n v="63"/>
    <n v="0"/>
    <n v="63"/>
    <n v="0.40645161290322579"/>
    <n v="0.59354838709677415"/>
    <n v="0.40645161290322579"/>
    <n v="0"/>
    <n v="0"/>
    <n v="0"/>
    <x v="0"/>
    <s v="Village"/>
    <x v="0"/>
    <n v="0"/>
    <n v="0"/>
    <n v="0"/>
    <n v="0"/>
    <x v="0"/>
    <m/>
  </r>
  <r>
    <x v="2"/>
    <x v="19"/>
    <x v="17"/>
    <s v="UNICEF"/>
    <x v="2"/>
    <x v="15"/>
    <x v="0"/>
    <x v="292"/>
    <m/>
    <n v="172"/>
    <d v="2018-06-07T00:00:00"/>
    <d v="2019-12-31T00:00:00"/>
    <m/>
    <m/>
    <m/>
    <m/>
    <m/>
    <m/>
    <m/>
    <m/>
    <m/>
    <n v="12"/>
    <x v="3"/>
    <m/>
    <m/>
    <m/>
    <m/>
    <m/>
    <m/>
    <m/>
    <m/>
    <m/>
    <m/>
    <m/>
    <m/>
    <m/>
    <m/>
    <m/>
    <m/>
    <m/>
    <m/>
    <m/>
    <n v="0"/>
    <n v="0"/>
    <n v="0"/>
    <n v="0"/>
    <n v="0"/>
    <n v="0"/>
    <n v="0"/>
    <n v="1"/>
    <n v="172"/>
    <n v="1"/>
    <n v="1"/>
    <n v="0.41860465116279072"/>
    <n v="72"/>
    <n v="0"/>
    <n v="29"/>
    <n v="17"/>
    <n v="0.58139534883720922"/>
    <n v="0"/>
    <n v="0"/>
    <n v="0"/>
    <n v="0"/>
    <n v="1"/>
    <n v="0"/>
    <n v="0"/>
    <n v="0"/>
    <n v="0"/>
    <x v="0"/>
    <s v="Village"/>
    <x v="0"/>
    <n v="0"/>
    <n v="0"/>
    <n v="0"/>
    <n v="0"/>
    <x v="0"/>
    <m/>
  </r>
  <r>
    <x v="2"/>
    <x v="19"/>
    <x v="17"/>
    <s v="UNICEF"/>
    <x v="2"/>
    <x v="15"/>
    <x v="0"/>
    <x v="293"/>
    <m/>
    <n v="266"/>
    <d v="2018-06-07T00:00:00"/>
    <d v="2019-12-31T00:00:00"/>
    <m/>
    <m/>
    <m/>
    <m/>
    <m/>
    <m/>
    <m/>
    <m/>
    <m/>
    <n v="3"/>
    <x v="3"/>
    <m/>
    <m/>
    <m/>
    <m/>
    <m/>
    <m/>
    <m/>
    <m/>
    <m/>
    <m/>
    <m/>
    <m/>
    <m/>
    <m/>
    <m/>
    <m/>
    <m/>
    <m/>
    <m/>
    <n v="0"/>
    <n v="0"/>
    <n v="0"/>
    <n v="0"/>
    <n v="0"/>
    <n v="0"/>
    <n v="0"/>
    <n v="1"/>
    <n v="266"/>
    <n v="1"/>
    <n v="1"/>
    <n v="6.7669172932330823E-2"/>
    <n v="18"/>
    <n v="0"/>
    <n v="44"/>
    <n v="41"/>
    <n v="0.93233082706766912"/>
    <n v="0"/>
    <n v="0"/>
    <n v="0"/>
    <n v="0"/>
    <n v="1"/>
    <n v="0"/>
    <n v="0"/>
    <n v="0"/>
    <n v="0"/>
    <x v="0"/>
    <s v="Village"/>
    <x v="0"/>
    <n v="0"/>
    <n v="0"/>
    <n v="0"/>
    <n v="0"/>
    <x v="0"/>
    <m/>
  </r>
  <r>
    <x v="2"/>
    <x v="19"/>
    <x v="17"/>
    <s v="UNICEF"/>
    <x v="2"/>
    <x v="15"/>
    <x v="0"/>
    <x v="294"/>
    <m/>
    <n v="136"/>
    <d v="2018-06-07T00:00:00"/>
    <d v="2019-12-31T00:00:00"/>
    <m/>
    <m/>
    <m/>
    <m/>
    <m/>
    <m/>
    <m/>
    <m/>
    <m/>
    <n v="6"/>
    <x v="3"/>
    <m/>
    <m/>
    <m/>
    <m/>
    <m/>
    <m/>
    <m/>
    <m/>
    <m/>
    <m/>
    <m/>
    <m/>
    <m/>
    <m/>
    <m/>
    <m/>
    <m/>
    <m/>
    <m/>
    <n v="0"/>
    <n v="0"/>
    <n v="0"/>
    <n v="0"/>
    <n v="0"/>
    <n v="0"/>
    <n v="0"/>
    <n v="1"/>
    <n v="136"/>
    <n v="1"/>
    <n v="1"/>
    <n v="0.26470588235294118"/>
    <n v="36"/>
    <n v="0"/>
    <n v="23"/>
    <n v="17"/>
    <n v="0.73529411764705888"/>
    <n v="0"/>
    <n v="0"/>
    <n v="0"/>
    <n v="0"/>
    <n v="1"/>
    <n v="0"/>
    <n v="0"/>
    <n v="0"/>
    <n v="0"/>
    <x v="0"/>
    <s v="Village"/>
    <x v="0"/>
    <n v="0"/>
    <n v="0"/>
    <n v="0"/>
    <n v="0"/>
    <x v="0"/>
    <m/>
  </r>
  <r>
    <x v="2"/>
    <x v="19"/>
    <x v="17"/>
    <s v="UNICEF"/>
    <x v="2"/>
    <x v="15"/>
    <x v="0"/>
    <x v="295"/>
    <m/>
    <n v="131"/>
    <d v="2018-06-07T00:00:00"/>
    <d v="2019-12-31T00:00:00"/>
    <m/>
    <m/>
    <m/>
    <m/>
    <m/>
    <m/>
    <m/>
    <m/>
    <m/>
    <n v="48"/>
    <x v="3"/>
    <m/>
    <m/>
    <m/>
    <m/>
    <m/>
    <m/>
    <m/>
    <m/>
    <m/>
    <m/>
    <m/>
    <m/>
    <m/>
    <m/>
    <m/>
    <m/>
    <m/>
    <m/>
    <m/>
    <n v="0"/>
    <n v="0"/>
    <n v="0"/>
    <n v="0"/>
    <n v="0"/>
    <n v="0"/>
    <n v="0"/>
    <n v="1"/>
    <n v="131"/>
    <n v="1"/>
    <n v="1"/>
    <n v="1"/>
    <n v="131"/>
    <n v="0"/>
    <n v="22"/>
    <n v="0"/>
    <n v="0"/>
    <n v="0"/>
    <n v="0"/>
    <n v="0"/>
    <n v="0"/>
    <n v="1"/>
    <n v="0"/>
    <n v="0"/>
    <n v="0"/>
    <n v="0"/>
    <x v="0"/>
    <s v="Village"/>
    <x v="0"/>
    <n v="0"/>
    <n v="0"/>
    <n v="0"/>
    <n v="0"/>
    <x v="0"/>
    <m/>
  </r>
  <r>
    <x v="2"/>
    <x v="19"/>
    <x v="17"/>
    <s v="UNICEF"/>
    <x v="2"/>
    <x v="15"/>
    <x v="0"/>
    <x v="296"/>
    <m/>
    <n v="142"/>
    <d v="2018-06-07T00:00:00"/>
    <d v="2019-12-31T00:00:00"/>
    <m/>
    <m/>
    <m/>
    <m/>
    <m/>
    <m/>
    <m/>
    <m/>
    <m/>
    <n v="61"/>
    <x v="3"/>
    <m/>
    <m/>
    <m/>
    <m/>
    <m/>
    <m/>
    <m/>
    <m/>
    <m/>
    <m/>
    <m/>
    <m/>
    <m/>
    <m/>
    <m/>
    <m/>
    <m/>
    <m/>
    <m/>
    <n v="0"/>
    <n v="0"/>
    <n v="0"/>
    <n v="0"/>
    <n v="0"/>
    <n v="0"/>
    <n v="0"/>
    <n v="1"/>
    <n v="142"/>
    <n v="1"/>
    <n v="1"/>
    <n v="1"/>
    <n v="142"/>
    <n v="0"/>
    <n v="24"/>
    <n v="0"/>
    <n v="0"/>
    <n v="0"/>
    <n v="0"/>
    <n v="0"/>
    <n v="0"/>
    <n v="1"/>
    <n v="0"/>
    <n v="0"/>
    <n v="0"/>
    <n v="0"/>
    <x v="0"/>
    <s v="Village"/>
    <x v="0"/>
    <n v="0"/>
    <n v="0"/>
    <n v="0"/>
    <n v="0"/>
    <x v="0"/>
    <m/>
  </r>
  <r>
    <x v="2"/>
    <x v="19"/>
    <x v="17"/>
    <s v="UNICEF"/>
    <x v="2"/>
    <x v="15"/>
    <x v="0"/>
    <x v="297"/>
    <m/>
    <n v="162"/>
    <d v="2018-06-07T00:00:00"/>
    <d v="2019-12-31T00:00:00"/>
    <m/>
    <m/>
    <m/>
    <m/>
    <m/>
    <m/>
    <m/>
    <m/>
    <m/>
    <n v="36"/>
    <x v="3"/>
    <m/>
    <m/>
    <m/>
    <m/>
    <m/>
    <m/>
    <m/>
    <m/>
    <m/>
    <m/>
    <m/>
    <m/>
    <m/>
    <m/>
    <m/>
    <m/>
    <m/>
    <m/>
    <m/>
    <n v="0"/>
    <n v="0"/>
    <n v="0"/>
    <n v="0"/>
    <n v="0"/>
    <n v="0"/>
    <n v="0"/>
    <n v="1"/>
    <n v="162"/>
    <n v="1"/>
    <n v="1"/>
    <n v="1"/>
    <n v="162"/>
    <n v="0"/>
    <n v="27"/>
    <n v="0"/>
    <n v="0"/>
    <n v="0"/>
    <n v="0"/>
    <n v="0"/>
    <n v="0"/>
    <n v="1"/>
    <n v="0"/>
    <n v="0"/>
    <n v="0"/>
    <n v="0"/>
    <x v="0"/>
    <s v="Village"/>
    <x v="0"/>
    <n v="0"/>
    <n v="0"/>
    <n v="0"/>
    <n v="0"/>
    <x v="0"/>
    <m/>
  </r>
  <r>
    <x v="2"/>
    <x v="19"/>
    <x v="17"/>
    <s v="UNICEF"/>
    <x v="2"/>
    <x v="15"/>
    <x v="0"/>
    <x v="298"/>
    <m/>
    <n v="190"/>
    <d v="2018-06-07T00:00:00"/>
    <d v="2019-12-31T00:00:00"/>
    <m/>
    <m/>
    <m/>
    <m/>
    <m/>
    <m/>
    <m/>
    <m/>
    <m/>
    <n v="5"/>
    <x v="3"/>
    <m/>
    <m/>
    <m/>
    <m/>
    <m/>
    <m/>
    <m/>
    <m/>
    <m/>
    <m/>
    <m/>
    <m/>
    <m/>
    <m/>
    <m/>
    <m/>
    <m/>
    <m/>
    <m/>
    <n v="0"/>
    <n v="0"/>
    <n v="0"/>
    <n v="0"/>
    <n v="0"/>
    <n v="0"/>
    <n v="0"/>
    <n v="1"/>
    <n v="190"/>
    <n v="1"/>
    <n v="1"/>
    <n v="0.15789473684210525"/>
    <n v="30"/>
    <n v="0"/>
    <n v="32"/>
    <n v="27"/>
    <n v="0.84210526315789469"/>
    <n v="0"/>
    <n v="0"/>
    <n v="0"/>
    <n v="0"/>
    <n v="1"/>
    <n v="0"/>
    <n v="0"/>
    <n v="0"/>
    <n v="0"/>
    <x v="0"/>
    <s v="Village"/>
    <x v="0"/>
    <n v="0"/>
    <n v="0"/>
    <n v="0"/>
    <n v="0"/>
    <x v="0"/>
    <m/>
  </r>
  <r>
    <x v="2"/>
    <x v="19"/>
    <x v="17"/>
    <s v="UNICEF"/>
    <x v="2"/>
    <x v="15"/>
    <x v="0"/>
    <x v="299"/>
    <m/>
    <n v="275"/>
    <d v="2018-06-07T00:00:00"/>
    <d v="2019-12-31T00:00:00"/>
    <m/>
    <m/>
    <m/>
    <m/>
    <m/>
    <m/>
    <m/>
    <m/>
    <m/>
    <n v="6"/>
    <x v="3"/>
    <m/>
    <m/>
    <m/>
    <m/>
    <m/>
    <m/>
    <m/>
    <m/>
    <m/>
    <m/>
    <m/>
    <m/>
    <m/>
    <m/>
    <m/>
    <m/>
    <m/>
    <m/>
    <m/>
    <n v="0"/>
    <n v="0"/>
    <n v="0"/>
    <n v="0"/>
    <n v="0"/>
    <n v="0"/>
    <n v="0"/>
    <n v="1"/>
    <n v="275"/>
    <n v="1"/>
    <n v="1"/>
    <n v="0.13090909090909092"/>
    <n v="36"/>
    <n v="0"/>
    <n v="46"/>
    <n v="40"/>
    <n v="0.86909090909090914"/>
    <n v="0"/>
    <n v="0"/>
    <n v="0"/>
    <n v="0"/>
    <n v="1"/>
    <n v="0"/>
    <n v="0"/>
    <n v="0"/>
    <n v="0"/>
    <x v="0"/>
    <s v="Village"/>
    <x v="0"/>
    <n v="0"/>
    <n v="0"/>
    <n v="0"/>
    <n v="0"/>
    <x v="0"/>
    <m/>
  </r>
  <r>
    <x v="2"/>
    <x v="19"/>
    <x v="17"/>
    <s v="UNICEF"/>
    <x v="2"/>
    <x v="15"/>
    <x v="0"/>
    <x v="300"/>
    <m/>
    <n v="185"/>
    <d v="2018-06-07T00:00:00"/>
    <d v="2019-12-31T00:00:00"/>
    <m/>
    <m/>
    <m/>
    <m/>
    <m/>
    <m/>
    <m/>
    <m/>
    <m/>
    <n v="3"/>
    <x v="3"/>
    <m/>
    <m/>
    <m/>
    <m/>
    <m/>
    <m/>
    <m/>
    <m/>
    <m/>
    <m/>
    <m/>
    <m/>
    <m/>
    <m/>
    <m/>
    <m/>
    <m/>
    <m/>
    <m/>
    <n v="0"/>
    <n v="0"/>
    <n v="0"/>
    <n v="0"/>
    <n v="0"/>
    <n v="0"/>
    <n v="0"/>
    <n v="1"/>
    <n v="185"/>
    <n v="1"/>
    <n v="1"/>
    <n v="9.7297297297297303E-2"/>
    <n v="18"/>
    <n v="0"/>
    <n v="31"/>
    <n v="28"/>
    <n v="0.9027027027027027"/>
    <n v="0"/>
    <n v="0"/>
    <n v="0"/>
    <n v="0"/>
    <n v="1"/>
    <n v="0"/>
    <n v="0"/>
    <n v="0"/>
    <n v="0"/>
    <x v="0"/>
    <s v="Village"/>
    <x v="0"/>
    <n v="0"/>
    <n v="0"/>
    <n v="0"/>
    <n v="0"/>
    <x v="0"/>
    <m/>
  </r>
  <r>
    <x v="2"/>
    <x v="19"/>
    <x v="17"/>
    <s v="UNICEF"/>
    <x v="2"/>
    <x v="15"/>
    <x v="0"/>
    <x v="301"/>
    <m/>
    <n v="189"/>
    <d v="2018-06-07T00:00:00"/>
    <d v="2019-12-31T00:00:00"/>
    <m/>
    <m/>
    <m/>
    <m/>
    <m/>
    <m/>
    <m/>
    <m/>
    <m/>
    <n v="5"/>
    <x v="3"/>
    <m/>
    <m/>
    <m/>
    <m/>
    <m/>
    <m/>
    <m/>
    <m/>
    <m/>
    <m/>
    <m/>
    <m/>
    <m/>
    <m/>
    <m/>
    <m/>
    <m/>
    <m/>
    <m/>
    <n v="0"/>
    <n v="0"/>
    <n v="0"/>
    <n v="0"/>
    <n v="0"/>
    <n v="0"/>
    <n v="0"/>
    <n v="1"/>
    <n v="189"/>
    <n v="1"/>
    <n v="1"/>
    <n v="0.15873015873015872"/>
    <n v="30"/>
    <n v="0"/>
    <n v="32"/>
    <n v="27"/>
    <n v="0.84126984126984128"/>
    <n v="0"/>
    <n v="0"/>
    <n v="0"/>
    <n v="0"/>
    <n v="1"/>
    <n v="0"/>
    <n v="0"/>
    <n v="0"/>
    <n v="0"/>
    <x v="0"/>
    <s v="Village"/>
    <x v="0"/>
    <n v="0"/>
    <n v="0"/>
    <n v="0"/>
    <n v="0"/>
    <x v="0"/>
    <m/>
  </r>
  <r>
    <x v="2"/>
    <x v="19"/>
    <x v="17"/>
    <s v="UNICEF"/>
    <x v="2"/>
    <x v="15"/>
    <x v="0"/>
    <x v="302"/>
    <m/>
    <n v="253"/>
    <d v="2018-06-07T00:00:00"/>
    <d v="2019-12-31T00:00:00"/>
    <m/>
    <m/>
    <m/>
    <m/>
    <m/>
    <m/>
    <m/>
    <m/>
    <m/>
    <n v="7"/>
    <x v="3"/>
    <m/>
    <m/>
    <m/>
    <m/>
    <m/>
    <m/>
    <m/>
    <m/>
    <m/>
    <m/>
    <m/>
    <m/>
    <m/>
    <m/>
    <m/>
    <m/>
    <m/>
    <m/>
    <m/>
    <n v="0"/>
    <n v="0"/>
    <n v="0"/>
    <n v="0"/>
    <n v="0"/>
    <n v="0"/>
    <n v="0"/>
    <n v="1"/>
    <n v="253"/>
    <n v="1"/>
    <n v="1"/>
    <n v="0.16600790513833993"/>
    <n v="42"/>
    <n v="0"/>
    <n v="42"/>
    <n v="35"/>
    <n v="0.83399209486166004"/>
    <n v="0"/>
    <n v="0"/>
    <n v="0"/>
    <n v="0"/>
    <n v="1"/>
    <n v="0"/>
    <n v="0"/>
    <n v="0"/>
    <n v="0"/>
    <x v="0"/>
    <s v="Village"/>
    <x v="0"/>
    <n v="0"/>
    <n v="0"/>
    <n v="0"/>
    <n v="0"/>
    <x v="0"/>
    <m/>
  </r>
  <r>
    <x v="2"/>
    <x v="19"/>
    <x v="17"/>
    <s v="UNICEF"/>
    <x v="2"/>
    <x v="15"/>
    <x v="0"/>
    <x v="303"/>
    <m/>
    <n v="150"/>
    <d v="2018-06-07T00:00:00"/>
    <d v="2019-12-31T00:00:00"/>
    <m/>
    <m/>
    <m/>
    <m/>
    <m/>
    <m/>
    <m/>
    <m/>
    <m/>
    <n v="4"/>
    <x v="3"/>
    <m/>
    <m/>
    <m/>
    <m/>
    <m/>
    <m/>
    <m/>
    <m/>
    <m/>
    <m/>
    <m/>
    <m/>
    <m/>
    <m/>
    <m/>
    <m/>
    <m/>
    <m/>
    <m/>
    <n v="0"/>
    <n v="0"/>
    <n v="0"/>
    <n v="0"/>
    <n v="0"/>
    <n v="0"/>
    <n v="0"/>
    <n v="1"/>
    <n v="150"/>
    <n v="1"/>
    <n v="1"/>
    <n v="0.16"/>
    <n v="24"/>
    <n v="0"/>
    <n v="25"/>
    <n v="21"/>
    <n v="0.84"/>
    <n v="0"/>
    <n v="0"/>
    <n v="0"/>
    <n v="0"/>
    <n v="1"/>
    <n v="0"/>
    <n v="0"/>
    <n v="0"/>
    <n v="0"/>
    <x v="0"/>
    <s v="Village"/>
    <x v="0"/>
    <n v="0"/>
    <n v="0"/>
    <n v="0"/>
    <n v="0"/>
    <x v="0"/>
    <m/>
  </r>
  <r>
    <x v="2"/>
    <x v="19"/>
    <x v="17"/>
    <s v="UNICEF"/>
    <x v="2"/>
    <x v="15"/>
    <x v="0"/>
    <x v="304"/>
    <m/>
    <n v="393"/>
    <d v="2018-06-07T00:00:00"/>
    <d v="2019-12-31T00:00:00"/>
    <m/>
    <m/>
    <m/>
    <m/>
    <m/>
    <m/>
    <m/>
    <m/>
    <m/>
    <m/>
    <x v="3"/>
    <m/>
    <m/>
    <m/>
    <m/>
    <m/>
    <m/>
    <m/>
    <m/>
    <m/>
    <m/>
    <m/>
    <m/>
    <m/>
    <m/>
    <m/>
    <m/>
    <m/>
    <m/>
    <m/>
    <n v="0"/>
    <n v="0"/>
    <n v="0"/>
    <n v="0"/>
    <n v="0"/>
    <n v="0"/>
    <n v="0"/>
    <n v="1"/>
    <n v="393"/>
    <n v="2"/>
    <n v="2"/>
    <n v="0"/>
    <n v="0"/>
    <n v="0"/>
    <n v="66"/>
    <n v="66"/>
    <n v="1"/>
    <n v="0"/>
    <n v="0"/>
    <n v="0"/>
    <n v="0"/>
    <n v="1"/>
    <n v="0"/>
    <n v="0"/>
    <n v="0"/>
    <n v="0"/>
    <x v="0"/>
    <s v="Village"/>
    <x v="0"/>
    <n v="0"/>
    <n v="0"/>
    <n v="0"/>
    <n v="0"/>
    <x v="0"/>
    <m/>
  </r>
  <r>
    <x v="2"/>
    <x v="19"/>
    <x v="17"/>
    <s v="UNICEF"/>
    <x v="2"/>
    <x v="15"/>
    <x v="0"/>
    <x v="305"/>
    <m/>
    <n v="290"/>
    <d v="2018-06-07T00:00:00"/>
    <d v="2019-12-31T00:00:00"/>
    <m/>
    <m/>
    <m/>
    <m/>
    <m/>
    <m/>
    <m/>
    <m/>
    <m/>
    <m/>
    <x v="3"/>
    <m/>
    <m/>
    <m/>
    <m/>
    <m/>
    <m/>
    <m/>
    <m/>
    <m/>
    <m/>
    <m/>
    <m/>
    <m/>
    <m/>
    <m/>
    <m/>
    <m/>
    <m/>
    <m/>
    <n v="0"/>
    <n v="0"/>
    <n v="0"/>
    <n v="0"/>
    <n v="0"/>
    <n v="0"/>
    <n v="0"/>
    <n v="1"/>
    <n v="290"/>
    <n v="1"/>
    <n v="1"/>
    <n v="0"/>
    <n v="0"/>
    <n v="0"/>
    <n v="48"/>
    <n v="48"/>
    <n v="1"/>
    <n v="0"/>
    <n v="0"/>
    <n v="0"/>
    <n v="0"/>
    <n v="1"/>
    <n v="0"/>
    <n v="0"/>
    <n v="0"/>
    <n v="0"/>
    <x v="0"/>
    <s v="Village"/>
    <x v="0"/>
    <n v="0"/>
    <n v="0"/>
    <n v="0"/>
    <n v="0"/>
    <x v="0"/>
    <m/>
  </r>
  <r>
    <x v="2"/>
    <x v="19"/>
    <x v="17"/>
    <s v="UNICEF"/>
    <x v="2"/>
    <x v="15"/>
    <x v="0"/>
    <x v="306"/>
    <m/>
    <n v="712"/>
    <d v="2018-06-07T00:00:00"/>
    <d v="2019-12-31T00:00:00"/>
    <m/>
    <m/>
    <m/>
    <m/>
    <m/>
    <m/>
    <m/>
    <m/>
    <m/>
    <n v="9"/>
    <x v="3"/>
    <m/>
    <m/>
    <m/>
    <m/>
    <m/>
    <m/>
    <m/>
    <m/>
    <m/>
    <m/>
    <m/>
    <m/>
    <m/>
    <m/>
    <m/>
    <m/>
    <m/>
    <m/>
    <m/>
    <n v="0"/>
    <n v="0"/>
    <n v="0"/>
    <n v="0"/>
    <n v="0"/>
    <n v="0"/>
    <n v="0"/>
    <n v="1"/>
    <n v="712"/>
    <n v="3"/>
    <n v="3"/>
    <n v="7.5842696629213488E-2"/>
    <n v="54"/>
    <n v="0"/>
    <n v="119"/>
    <n v="110"/>
    <n v="0.9241573033707865"/>
    <n v="0"/>
    <n v="0"/>
    <n v="0"/>
    <n v="0"/>
    <n v="1"/>
    <n v="0"/>
    <n v="0"/>
    <n v="0"/>
    <n v="0"/>
    <x v="0"/>
    <s v="Village"/>
    <x v="0"/>
    <n v="0"/>
    <n v="0"/>
    <n v="0"/>
    <n v="0"/>
    <x v="0"/>
    <m/>
  </r>
  <r>
    <x v="2"/>
    <x v="19"/>
    <x v="17"/>
    <s v="UNICEF"/>
    <x v="2"/>
    <x v="15"/>
    <x v="0"/>
    <x v="307"/>
    <m/>
    <n v="565"/>
    <d v="2018-06-07T00:00:00"/>
    <d v="2019-12-31T00:00:00"/>
    <m/>
    <m/>
    <m/>
    <m/>
    <m/>
    <m/>
    <m/>
    <m/>
    <m/>
    <n v="4"/>
    <x v="3"/>
    <m/>
    <m/>
    <m/>
    <m/>
    <m/>
    <m/>
    <m/>
    <m/>
    <m/>
    <m/>
    <m/>
    <m/>
    <m/>
    <m/>
    <m/>
    <m/>
    <m/>
    <m/>
    <m/>
    <n v="0"/>
    <n v="0"/>
    <n v="0"/>
    <n v="0"/>
    <n v="0"/>
    <n v="0"/>
    <n v="0"/>
    <n v="1"/>
    <n v="565"/>
    <n v="2"/>
    <n v="2"/>
    <n v="4.247787610619469E-2"/>
    <n v="24"/>
    <n v="0"/>
    <n v="94"/>
    <n v="90"/>
    <n v="0.95752212389380531"/>
    <n v="0"/>
    <n v="0"/>
    <n v="0"/>
    <n v="0"/>
    <n v="1"/>
    <n v="0"/>
    <n v="0"/>
    <n v="0"/>
    <n v="0"/>
    <x v="0"/>
    <s v="Village"/>
    <x v="0"/>
    <n v="0"/>
    <n v="0"/>
    <n v="0"/>
    <n v="0"/>
    <x v="0"/>
    <m/>
  </r>
  <r>
    <x v="2"/>
    <x v="19"/>
    <x v="17"/>
    <s v="UNICEF"/>
    <x v="2"/>
    <x v="15"/>
    <x v="0"/>
    <x v="308"/>
    <m/>
    <n v="1125"/>
    <d v="2018-06-07T00:00:00"/>
    <d v="2019-12-31T00:00:00"/>
    <m/>
    <m/>
    <m/>
    <m/>
    <m/>
    <m/>
    <m/>
    <m/>
    <m/>
    <m/>
    <x v="3"/>
    <m/>
    <m/>
    <m/>
    <m/>
    <m/>
    <m/>
    <m/>
    <m/>
    <m/>
    <m/>
    <m/>
    <m/>
    <m/>
    <m/>
    <m/>
    <m/>
    <m/>
    <m/>
    <m/>
    <n v="0"/>
    <n v="0"/>
    <n v="0"/>
    <n v="0"/>
    <n v="0"/>
    <n v="0"/>
    <n v="0"/>
    <n v="1"/>
    <n v="1125"/>
    <n v="5"/>
    <n v="5"/>
    <n v="0"/>
    <n v="0"/>
    <n v="0"/>
    <n v="188"/>
    <n v="188"/>
    <n v="1"/>
    <n v="0"/>
    <n v="0"/>
    <n v="0"/>
    <n v="0"/>
    <n v="1"/>
    <n v="0"/>
    <n v="0"/>
    <n v="0"/>
    <n v="0"/>
    <x v="0"/>
    <s v="Village"/>
    <x v="0"/>
    <n v="0"/>
    <n v="0"/>
    <n v="0"/>
    <n v="0"/>
    <x v="0"/>
    <m/>
  </r>
  <r>
    <x v="2"/>
    <x v="19"/>
    <x v="17"/>
    <s v="UNICEF"/>
    <x v="2"/>
    <x v="16"/>
    <x v="0"/>
    <x v="309"/>
    <m/>
    <n v="97"/>
    <d v="2018-06-07T00:00:00"/>
    <d v="2019-12-31T00:00:00"/>
    <m/>
    <m/>
    <m/>
    <m/>
    <m/>
    <m/>
    <m/>
    <m/>
    <m/>
    <n v="7"/>
    <x v="3"/>
    <m/>
    <m/>
    <m/>
    <m/>
    <m/>
    <m/>
    <m/>
    <m/>
    <m/>
    <m/>
    <m/>
    <m/>
    <m/>
    <m/>
    <m/>
    <m/>
    <m/>
    <m/>
    <m/>
    <n v="0"/>
    <n v="0"/>
    <n v="0"/>
    <n v="0"/>
    <n v="0"/>
    <n v="0"/>
    <n v="0"/>
    <n v="1"/>
    <n v="97"/>
    <n v="1"/>
    <n v="1"/>
    <n v="0.4329896907216495"/>
    <n v="42"/>
    <n v="0"/>
    <n v="16"/>
    <n v="9"/>
    <n v="0.5670103092783505"/>
    <n v="0"/>
    <n v="0"/>
    <n v="0"/>
    <n v="0"/>
    <n v="1"/>
    <n v="0"/>
    <n v="0"/>
    <n v="0"/>
    <n v="0"/>
    <x v="0"/>
    <s v="Village"/>
    <x v="0"/>
    <n v="0"/>
    <n v="0"/>
    <n v="0"/>
    <n v="0"/>
    <x v="0"/>
    <m/>
  </r>
  <r>
    <x v="2"/>
    <x v="19"/>
    <x v="17"/>
    <s v="UNICEF"/>
    <x v="2"/>
    <x v="16"/>
    <x v="0"/>
    <x v="310"/>
    <m/>
    <n v="139"/>
    <d v="2018-06-07T00:00:00"/>
    <d v="2019-12-31T00:00:00"/>
    <m/>
    <m/>
    <m/>
    <m/>
    <m/>
    <m/>
    <m/>
    <m/>
    <m/>
    <n v="12"/>
    <x v="3"/>
    <m/>
    <m/>
    <m/>
    <m/>
    <m/>
    <m/>
    <m/>
    <m/>
    <m/>
    <m/>
    <m/>
    <m/>
    <m/>
    <m/>
    <m/>
    <m/>
    <m/>
    <m/>
    <m/>
    <n v="0"/>
    <n v="0"/>
    <n v="0"/>
    <n v="0"/>
    <n v="0"/>
    <n v="0"/>
    <n v="0"/>
    <n v="1"/>
    <n v="139"/>
    <n v="1"/>
    <n v="1"/>
    <n v="0.51798561151079137"/>
    <n v="72"/>
    <n v="0"/>
    <n v="23"/>
    <n v="11"/>
    <n v="0.48201438848920863"/>
    <n v="0"/>
    <n v="0"/>
    <n v="0"/>
    <n v="0"/>
    <n v="1"/>
    <n v="0"/>
    <n v="0"/>
    <n v="0"/>
    <n v="0"/>
    <x v="0"/>
    <s v="Village"/>
    <x v="0"/>
    <n v="0"/>
    <n v="0"/>
    <n v="0"/>
    <n v="0"/>
    <x v="0"/>
    <m/>
  </r>
  <r>
    <x v="2"/>
    <x v="19"/>
    <x v="17"/>
    <s v="UNICEF"/>
    <x v="2"/>
    <x v="16"/>
    <x v="0"/>
    <x v="311"/>
    <m/>
    <n v="404"/>
    <d v="2018-06-07T00:00:00"/>
    <d v="2019-12-31T00:00:00"/>
    <m/>
    <m/>
    <m/>
    <m/>
    <m/>
    <m/>
    <m/>
    <m/>
    <m/>
    <n v="4"/>
    <x v="3"/>
    <m/>
    <m/>
    <m/>
    <m/>
    <m/>
    <m/>
    <m/>
    <m/>
    <m/>
    <m/>
    <m/>
    <m/>
    <m/>
    <m/>
    <m/>
    <m/>
    <m/>
    <m/>
    <m/>
    <n v="0"/>
    <n v="0"/>
    <n v="0"/>
    <n v="0"/>
    <n v="0"/>
    <n v="0"/>
    <n v="0"/>
    <n v="1"/>
    <n v="404"/>
    <n v="2"/>
    <n v="2"/>
    <n v="5.9405940594059403E-2"/>
    <n v="24"/>
    <n v="0"/>
    <n v="67"/>
    <n v="63"/>
    <n v="0.94059405940594054"/>
    <n v="0"/>
    <n v="0"/>
    <n v="0"/>
    <n v="0"/>
    <n v="1"/>
    <n v="0"/>
    <n v="0"/>
    <n v="0"/>
    <n v="0"/>
    <x v="0"/>
    <s v="Village"/>
    <x v="0"/>
    <n v="0"/>
    <n v="0"/>
    <n v="0"/>
    <n v="0"/>
    <x v="0"/>
    <m/>
  </r>
  <r>
    <x v="2"/>
    <x v="19"/>
    <x v="17"/>
    <s v="UNICEF"/>
    <x v="2"/>
    <x v="16"/>
    <x v="0"/>
    <x v="312"/>
    <m/>
    <n v="80"/>
    <d v="2018-06-07T00:00:00"/>
    <d v="2019-12-31T00:00:00"/>
    <m/>
    <m/>
    <m/>
    <m/>
    <m/>
    <m/>
    <m/>
    <m/>
    <m/>
    <n v="4"/>
    <x v="3"/>
    <m/>
    <m/>
    <m/>
    <m/>
    <m/>
    <m/>
    <m/>
    <m/>
    <m/>
    <m/>
    <m/>
    <m/>
    <m/>
    <m/>
    <m/>
    <m/>
    <m/>
    <m/>
    <m/>
    <n v="0"/>
    <n v="0"/>
    <n v="0"/>
    <n v="0"/>
    <n v="0"/>
    <n v="0"/>
    <n v="0"/>
    <n v="1"/>
    <n v="80"/>
    <n v="1"/>
    <n v="1"/>
    <n v="0.3"/>
    <n v="24"/>
    <n v="0"/>
    <n v="13"/>
    <n v="9"/>
    <n v="0.7"/>
    <n v="0"/>
    <n v="0"/>
    <n v="0"/>
    <n v="0"/>
    <n v="1"/>
    <n v="0"/>
    <n v="0"/>
    <n v="0"/>
    <n v="0"/>
    <x v="0"/>
    <s v="Village"/>
    <x v="0"/>
    <n v="0"/>
    <n v="0"/>
    <n v="0"/>
    <n v="0"/>
    <x v="0"/>
    <m/>
  </r>
  <r>
    <x v="2"/>
    <x v="19"/>
    <x v="17"/>
    <s v="UNICEF"/>
    <x v="2"/>
    <x v="16"/>
    <x v="0"/>
    <x v="313"/>
    <m/>
    <n v="292"/>
    <d v="2018-06-07T00:00:00"/>
    <d v="2019-12-31T00:00:00"/>
    <m/>
    <m/>
    <m/>
    <m/>
    <m/>
    <m/>
    <m/>
    <m/>
    <m/>
    <n v="34"/>
    <x v="3"/>
    <m/>
    <m/>
    <m/>
    <m/>
    <m/>
    <m/>
    <m/>
    <m/>
    <m/>
    <m/>
    <m/>
    <m/>
    <m/>
    <m/>
    <m/>
    <m/>
    <m/>
    <m/>
    <m/>
    <n v="0"/>
    <n v="0"/>
    <n v="0"/>
    <n v="0"/>
    <n v="0"/>
    <n v="0"/>
    <n v="0"/>
    <n v="1"/>
    <n v="292"/>
    <n v="1"/>
    <n v="1"/>
    <n v="0.69863013698630139"/>
    <n v="204"/>
    <n v="0"/>
    <n v="49"/>
    <n v="15"/>
    <n v="0.30136986301369861"/>
    <n v="0"/>
    <n v="0"/>
    <n v="0"/>
    <n v="0"/>
    <n v="1"/>
    <n v="0"/>
    <n v="0"/>
    <n v="0"/>
    <n v="0"/>
    <x v="0"/>
    <s v="Village"/>
    <x v="0"/>
    <n v="0"/>
    <n v="0"/>
    <n v="0"/>
    <n v="0"/>
    <x v="0"/>
    <m/>
  </r>
  <r>
    <x v="2"/>
    <x v="19"/>
    <x v="17"/>
    <s v="UNICEF"/>
    <x v="2"/>
    <x v="16"/>
    <x v="0"/>
    <x v="314"/>
    <m/>
    <n v="75"/>
    <d v="2018-06-07T00:00:00"/>
    <d v="2019-12-31T00:00:00"/>
    <m/>
    <m/>
    <m/>
    <m/>
    <m/>
    <m/>
    <m/>
    <m/>
    <m/>
    <n v="2"/>
    <x v="3"/>
    <m/>
    <m/>
    <m/>
    <m/>
    <m/>
    <m/>
    <m/>
    <m/>
    <m/>
    <m/>
    <m/>
    <m/>
    <m/>
    <m/>
    <m/>
    <m/>
    <m/>
    <m/>
    <m/>
    <n v="0"/>
    <n v="0"/>
    <n v="0"/>
    <n v="0"/>
    <n v="0"/>
    <n v="0"/>
    <n v="0"/>
    <n v="1"/>
    <n v="75"/>
    <n v="1"/>
    <n v="1"/>
    <n v="0.16"/>
    <n v="12"/>
    <n v="0"/>
    <n v="13"/>
    <n v="11"/>
    <n v="0.84"/>
    <n v="0"/>
    <n v="0"/>
    <n v="0"/>
    <n v="0"/>
    <n v="1"/>
    <n v="0"/>
    <n v="0"/>
    <n v="0"/>
    <n v="0"/>
    <x v="0"/>
    <s v="Village"/>
    <x v="0"/>
    <n v="0"/>
    <n v="0"/>
    <n v="0"/>
    <n v="0"/>
    <x v="0"/>
    <m/>
  </r>
  <r>
    <x v="2"/>
    <x v="19"/>
    <x v="17"/>
    <s v="UNICEF"/>
    <x v="2"/>
    <x v="16"/>
    <x v="0"/>
    <x v="315"/>
    <m/>
    <n v="159"/>
    <d v="2018-06-07T00:00:00"/>
    <d v="2019-12-31T00:00:00"/>
    <m/>
    <m/>
    <m/>
    <m/>
    <m/>
    <m/>
    <m/>
    <m/>
    <m/>
    <n v="19"/>
    <x v="3"/>
    <m/>
    <m/>
    <m/>
    <m/>
    <m/>
    <m/>
    <m/>
    <m/>
    <m/>
    <m/>
    <m/>
    <m/>
    <m/>
    <m/>
    <m/>
    <m/>
    <m/>
    <m/>
    <m/>
    <n v="0"/>
    <n v="0"/>
    <n v="0"/>
    <n v="0"/>
    <n v="0"/>
    <n v="0"/>
    <n v="0"/>
    <n v="1"/>
    <n v="159"/>
    <n v="1"/>
    <n v="1"/>
    <n v="0.71698113207547165"/>
    <n v="113.99999999999999"/>
    <n v="0"/>
    <n v="27"/>
    <n v="8"/>
    <n v="0.28301886792452835"/>
    <n v="0"/>
    <n v="0"/>
    <n v="0"/>
    <n v="0"/>
    <n v="1"/>
    <n v="0"/>
    <n v="0"/>
    <n v="0"/>
    <n v="0"/>
    <x v="0"/>
    <s v="Village"/>
    <x v="0"/>
    <n v="0"/>
    <n v="0"/>
    <n v="0"/>
    <n v="0"/>
    <x v="0"/>
    <m/>
  </r>
  <r>
    <x v="2"/>
    <x v="19"/>
    <x v="17"/>
    <s v="UNICEF"/>
    <x v="2"/>
    <x v="16"/>
    <x v="0"/>
    <x v="316"/>
    <m/>
    <n v="101"/>
    <d v="2018-06-07T00:00:00"/>
    <d v="2019-12-31T00:00:00"/>
    <m/>
    <m/>
    <m/>
    <m/>
    <m/>
    <m/>
    <m/>
    <m/>
    <m/>
    <n v="13"/>
    <x v="3"/>
    <m/>
    <m/>
    <m/>
    <m/>
    <m/>
    <m/>
    <m/>
    <m/>
    <m/>
    <m/>
    <m/>
    <m/>
    <m/>
    <m/>
    <m/>
    <m/>
    <m/>
    <m/>
    <m/>
    <n v="0"/>
    <n v="0"/>
    <n v="0"/>
    <n v="0"/>
    <n v="0"/>
    <n v="0"/>
    <n v="0"/>
    <n v="1"/>
    <n v="101"/>
    <n v="1"/>
    <n v="1"/>
    <n v="0.7722772277227723"/>
    <n v="78"/>
    <n v="0"/>
    <n v="17"/>
    <n v="4"/>
    <n v="0.2277227722772277"/>
    <n v="0"/>
    <n v="0"/>
    <n v="0"/>
    <n v="0"/>
    <n v="1"/>
    <n v="0"/>
    <n v="0"/>
    <n v="0"/>
    <n v="0"/>
    <x v="0"/>
    <s v="Village"/>
    <x v="0"/>
    <n v="0"/>
    <n v="0"/>
    <n v="0"/>
    <n v="0"/>
    <x v="0"/>
    <m/>
  </r>
  <r>
    <x v="2"/>
    <x v="19"/>
    <x v="17"/>
    <s v="UNICEF"/>
    <x v="2"/>
    <x v="16"/>
    <x v="0"/>
    <x v="317"/>
    <m/>
    <n v="133"/>
    <d v="2018-06-07T00:00:00"/>
    <d v="2019-12-31T00:00:00"/>
    <m/>
    <m/>
    <m/>
    <m/>
    <m/>
    <m/>
    <m/>
    <m/>
    <m/>
    <n v="20"/>
    <x v="3"/>
    <m/>
    <m/>
    <m/>
    <m/>
    <m/>
    <m/>
    <m/>
    <m/>
    <m/>
    <m/>
    <m/>
    <m/>
    <m/>
    <m/>
    <m/>
    <m/>
    <m/>
    <m/>
    <m/>
    <n v="0"/>
    <n v="0"/>
    <n v="0"/>
    <n v="0"/>
    <n v="0"/>
    <n v="0"/>
    <n v="0"/>
    <n v="1"/>
    <n v="133"/>
    <n v="1"/>
    <n v="1"/>
    <n v="0.90225563909774431"/>
    <n v="120"/>
    <n v="0"/>
    <n v="22"/>
    <n v="2"/>
    <n v="9.7744360902255689E-2"/>
    <n v="0"/>
    <n v="0"/>
    <n v="0"/>
    <n v="0"/>
    <n v="1"/>
    <n v="0"/>
    <n v="0"/>
    <n v="0"/>
    <n v="0"/>
    <x v="0"/>
    <s v="Village"/>
    <x v="0"/>
    <n v="0"/>
    <n v="0"/>
    <n v="0"/>
    <n v="0"/>
    <x v="0"/>
    <m/>
  </r>
  <r>
    <x v="2"/>
    <x v="19"/>
    <x v="17"/>
    <s v="UNICEF"/>
    <x v="2"/>
    <x v="16"/>
    <x v="0"/>
    <x v="318"/>
    <m/>
    <n v="126"/>
    <d v="2018-06-07T00:00:00"/>
    <d v="2019-12-31T00:00:00"/>
    <m/>
    <m/>
    <m/>
    <m/>
    <m/>
    <m/>
    <m/>
    <m/>
    <m/>
    <n v="10"/>
    <x v="3"/>
    <m/>
    <m/>
    <m/>
    <m/>
    <m/>
    <m/>
    <m/>
    <m/>
    <m/>
    <m/>
    <m/>
    <m/>
    <m/>
    <m/>
    <m/>
    <m/>
    <m/>
    <m/>
    <m/>
    <n v="0"/>
    <n v="0"/>
    <n v="0"/>
    <n v="0"/>
    <n v="0"/>
    <n v="0"/>
    <n v="0"/>
    <n v="1"/>
    <n v="126"/>
    <n v="1"/>
    <n v="1"/>
    <n v="0.47619047619047616"/>
    <n v="60"/>
    <n v="0"/>
    <n v="21"/>
    <n v="11"/>
    <n v="0.52380952380952384"/>
    <n v="0"/>
    <n v="0"/>
    <n v="0"/>
    <n v="0"/>
    <n v="1"/>
    <n v="0"/>
    <n v="0"/>
    <n v="0"/>
    <n v="0"/>
    <x v="0"/>
    <s v="Village"/>
    <x v="0"/>
    <n v="0"/>
    <n v="0"/>
    <n v="0"/>
    <n v="0"/>
    <x v="0"/>
    <m/>
  </r>
  <r>
    <x v="2"/>
    <x v="19"/>
    <x v="17"/>
    <s v="UNICEF"/>
    <x v="2"/>
    <x v="16"/>
    <x v="0"/>
    <x v="319"/>
    <m/>
    <n v="179"/>
    <d v="2018-06-07T00:00:00"/>
    <d v="2019-12-31T00:00:00"/>
    <m/>
    <m/>
    <m/>
    <m/>
    <m/>
    <m/>
    <m/>
    <m/>
    <m/>
    <n v="11"/>
    <x v="3"/>
    <m/>
    <m/>
    <m/>
    <m/>
    <m/>
    <m/>
    <m/>
    <m/>
    <m/>
    <m/>
    <m/>
    <m/>
    <m/>
    <m/>
    <m/>
    <m/>
    <m/>
    <m/>
    <m/>
    <n v="0"/>
    <n v="0"/>
    <n v="0"/>
    <n v="0"/>
    <n v="0"/>
    <n v="0"/>
    <n v="0"/>
    <n v="1"/>
    <n v="179"/>
    <n v="1"/>
    <n v="1"/>
    <n v="0.36871508379888268"/>
    <n v="66"/>
    <n v="0"/>
    <n v="30"/>
    <n v="19"/>
    <n v="0.63128491620111737"/>
    <n v="0"/>
    <n v="0"/>
    <n v="0"/>
    <n v="0"/>
    <n v="1"/>
    <n v="0"/>
    <n v="0"/>
    <n v="0"/>
    <n v="0"/>
    <x v="0"/>
    <s v="Village"/>
    <x v="0"/>
    <n v="0"/>
    <n v="0"/>
    <n v="0"/>
    <n v="0"/>
    <x v="0"/>
    <m/>
  </r>
  <r>
    <x v="2"/>
    <x v="19"/>
    <x v="17"/>
    <s v="UNICEF"/>
    <x v="2"/>
    <x v="16"/>
    <x v="0"/>
    <x v="320"/>
    <m/>
    <n v="113"/>
    <d v="2018-06-07T00:00:00"/>
    <d v="2019-12-31T00:00:00"/>
    <m/>
    <m/>
    <m/>
    <m/>
    <m/>
    <m/>
    <m/>
    <m/>
    <m/>
    <m/>
    <x v="3"/>
    <m/>
    <m/>
    <m/>
    <m/>
    <m/>
    <m/>
    <m/>
    <m/>
    <m/>
    <m/>
    <m/>
    <m/>
    <m/>
    <m/>
    <m/>
    <m/>
    <m/>
    <m/>
    <m/>
    <n v="0"/>
    <n v="0"/>
    <n v="0"/>
    <n v="0"/>
    <n v="0"/>
    <n v="0"/>
    <n v="0"/>
    <n v="1"/>
    <n v="113"/>
    <n v="1"/>
    <n v="1"/>
    <n v="0"/>
    <n v="0"/>
    <n v="0"/>
    <n v="19"/>
    <n v="19"/>
    <n v="1"/>
    <n v="0"/>
    <n v="0"/>
    <n v="0"/>
    <n v="0"/>
    <n v="1"/>
    <n v="0"/>
    <n v="0"/>
    <n v="0"/>
    <n v="0"/>
    <x v="0"/>
    <s v="Village"/>
    <x v="0"/>
    <n v="0"/>
    <n v="0"/>
    <n v="0"/>
    <n v="0"/>
    <x v="0"/>
    <m/>
  </r>
  <r>
    <x v="2"/>
    <x v="19"/>
    <x v="17"/>
    <s v="UNICEF"/>
    <x v="2"/>
    <x v="16"/>
    <x v="0"/>
    <x v="321"/>
    <m/>
    <n v="166"/>
    <d v="2018-06-07T00:00:00"/>
    <d v="2019-12-31T00:00:00"/>
    <m/>
    <m/>
    <m/>
    <m/>
    <m/>
    <m/>
    <m/>
    <m/>
    <m/>
    <n v="11"/>
    <x v="3"/>
    <m/>
    <m/>
    <m/>
    <m/>
    <m/>
    <m/>
    <m/>
    <m/>
    <m/>
    <m/>
    <m/>
    <m/>
    <m/>
    <m/>
    <m/>
    <m/>
    <m/>
    <m/>
    <m/>
    <n v="0"/>
    <n v="0"/>
    <n v="0"/>
    <n v="0"/>
    <n v="0"/>
    <n v="0"/>
    <n v="0"/>
    <n v="1"/>
    <n v="166"/>
    <n v="1"/>
    <n v="1"/>
    <n v="0.39759036144578314"/>
    <n v="66"/>
    <n v="0"/>
    <n v="28"/>
    <n v="17"/>
    <n v="0.60240963855421681"/>
    <n v="0"/>
    <n v="0"/>
    <n v="0"/>
    <n v="0"/>
    <n v="1"/>
    <n v="0"/>
    <n v="0"/>
    <n v="0"/>
    <n v="0"/>
    <x v="0"/>
    <s v="Village"/>
    <x v="0"/>
    <n v="0"/>
    <n v="0"/>
    <n v="0"/>
    <n v="0"/>
    <x v="0"/>
    <m/>
  </r>
  <r>
    <x v="2"/>
    <x v="19"/>
    <x v="17"/>
    <s v="UNICEF"/>
    <x v="2"/>
    <x v="16"/>
    <x v="0"/>
    <x v="322"/>
    <m/>
    <n v="119"/>
    <d v="2018-06-07T00:00:00"/>
    <d v="2019-12-31T00:00:00"/>
    <m/>
    <m/>
    <m/>
    <m/>
    <m/>
    <m/>
    <m/>
    <m/>
    <m/>
    <n v="14"/>
    <x v="3"/>
    <m/>
    <m/>
    <m/>
    <m/>
    <m/>
    <m/>
    <m/>
    <m/>
    <m/>
    <m/>
    <m/>
    <m/>
    <m/>
    <m/>
    <m/>
    <m/>
    <m/>
    <m/>
    <m/>
    <n v="0"/>
    <n v="0"/>
    <n v="0"/>
    <n v="0"/>
    <n v="0"/>
    <n v="0"/>
    <n v="0"/>
    <n v="1"/>
    <n v="119"/>
    <n v="1"/>
    <n v="1"/>
    <n v="0.70588235294117652"/>
    <n v="84"/>
    <n v="0"/>
    <n v="20"/>
    <n v="6"/>
    <n v="0.29411764705882348"/>
    <n v="0"/>
    <n v="0"/>
    <n v="0"/>
    <n v="0"/>
    <n v="1"/>
    <n v="0"/>
    <n v="0"/>
    <n v="0"/>
    <n v="0"/>
    <x v="0"/>
    <s v="Village"/>
    <x v="0"/>
    <n v="0"/>
    <n v="0"/>
    <n v="0"/>
    <n v="0"/>
    <x v="0"/>
    <m/>
  </r>
  <r>
    <x v="2"/>
    <x v="19"/>
    <x v="17"/>
    <s v="UNICEF"/>
    <x v="2"/>
    <x v="16"/>
    <x v="0"/>
    <x v="323"/>
    <m/>
    <n v="303"/>
    <d v="2018-06-07T00:00:00"/>
    <d v="2019-12-31T00:00:00"/>
    <m/>
    <m/>
    <m/>
    <m/>
    <m/>
    <m/>
    <m/>
    <m/>
    <m/>
    <n v="34"/>
    <x v="3"/>
    <m/>
    <m/>
    <m/>
    <m/>
    <m/>
    <m/>
    <m/>
    <m/>
    <m/>
    <m/>
    <m/>
    <m/>
    <m/>
    <m/>
    <m/>
    <m/>
    <m/>
    <m/>
    <m/>
    <n v="0"/>
    <n v="0"/>
    <n v="0"/>
    <n v="0"/>
    <n v="0"/>
    <n v="0"/>
    <n v="0"/>
    <n v="1"/>
    <n v="303"/>
    <n v="1"/>
    <n v="1"/>
    <n v="0.67326732673267331"/>
    <n v="204"/>
    <n v="0"/>
    <n v="51"/>
    <n v="17"/>
    <n v="0.32673267326732669"/>
    <n v="0"/>
    <n v="0"/>
    <n v="0"/>
    <n v="0"/>
    <n v="1"/>
    <n v="0"/>
    <n v="0"/>
    <n v="0"/>
    <n v="0"/>
    <x v="0"/>
    <s v="Village"/>
    <x v="0"/>
    <n v="0"/>
    <n v="0"/>
    <n v="0"/>
    <n v="0"/>
    <x v="0"/>
    <m/>
  </r>
  <r>
    <x v="2"/>
    <x v="19"/>
    <x v="17"/>
    <s v="UNICEF"/>
    <x v="2"/>
    <x v="16"/>
    <x v="0"/>
    <x v="324"/>
    <m/>
    <n v="201"/>
    <d v="2018-06-07T00:00:00"/>
    <d v="2019-12-31T00:00:00"/>
    <m/>
    <m/>
    <m/>
    <m/>
    <m/>
    <m/>
    <m/>
    <m/>
    <m/>
    <n v="4"/>
    <x v="3"/>
    <m/>
    <m/>
    <m/>
    <m/>
    <m/>
    <m/>
    <m/>
    <m/>
    <m/>
    <m/>
    <m/>
    <m/>
    <m/>
    <m/>
    <m/>
    <m/>
    <m/>
    <m/>
    <m/>
    <n v="0"/>
    <n v="0"/>
    <n v="0"/>
    <n v="0"/>
    <n v="0"/>
    <n v="0"/>
    <n v="0"/>
    <n v="1"/>
    <n v="201"/>
    <n v="1"/>
    <n v="1"/>
    <n v="0.11940298507462686"/>
    <n v="24"/>
    <n v="0"/>
    <n v="34"/>
    <n v="30"/>
    <n v="0.88059701492537312"/>
    <n v="0"/>
    <n v="0"/>
    <n v="0"/>
    <n v="0"/>
    <n v="1"/>
    <n v="0"/>
    <n v="0"/>
    <n v="0"/>
    <n v="0"/>
    <x v="0"/>
    <s v="Village"/>
    <x v="0"/>
    <n v="0"/>
    <n v="0"/>
    <n v="0"/>
    <n v="0"/>
    <x v="0"/>
    <m/>
  </r>
  <r>
    <x v="2"/>
    <x v="19"/>
    <x v="17"/>
    <s v="UNICEF"/>
    <x v="2"/>
    <x v="16"/>
    <x v="0"/>
    <x v="325"/>
    <m/>
    <n v="245"/>
    <d v="2018-06-07T00:00:00"/>
    <d v="2019-12-31T00:00:00"/>
    <m/>
    <m/>
    <m/>
    <m/>
    <m/>
    <m/>
    <m/>
    <m/>
    <m/>
    <n v="5"/>
    <x v="3"/>
    <m/>
    <m/>
    <m/>
    <m/>
    <m/>
    <m/>
    <m/>
    <m/>
    <m/>
    <m/>
    <m/>
    <m/>
    <m/>
    <m/>
    <m/>
    <m/>
    <m/>
    <m/>
    <m/>
    <n v="0"/>
    <n v="0"/>
    <n v="0"/>
    <n v="0"/>
    <n v="0"/>
    <n v="0"/>
    <n v="0"/>
    <n v="1"/>
    <n v="245"/>
    <n v="1"/>
    <n v="1"/>
    <n v="0.12244897959183673"/>
    <n v="30"/>
    <n v="0"/>
    <n v="41"/>
    <n v="36"/>
    <n v="0.87755102040816324"/>
    <n v="0"/>
    <n v="0"/>
    <n v="0"/>
    <n v="0"/>
    <n v="1"/>
    <n v="0"/>
    <n v="0"/>
    <n v="0"/>
    <n v="0"/>
    <x v="0"/>
    <s v="Village"/>
    <x v="0"/>
    <n v="0"/>
    <n v="0"/>
    <n v="0"/>
    <n v="0"/>
    <x v="0"/>
    <m/>
  </r>
  <r>
    <x v="2"/>
    <x v="19"/>
    <x v="17"/>
    <s v="UNICEF"/>
    <x v="2"/>
    <x v="16"/>
    <x v="0"/>
    <x v="326"/>
    <m/>
    <n v="308"/>
    <d v="2018-06-07T00:00:00"/>
    <d v="2019-12-31T00:00:00"/>
    <m/>
    <m/>
    <m/>
    <m/>
    <m/>
    <m/>
    <m/>
    <m/>
    <m/>
    <n v="9"/>
    <x v="3"/>
    <m/>
    <m/>
    <m/>
    <m/>
    <m/>
    <m/>
    <m/>
    <m/>
    <m/>
    <m/>
    <m/>
    <m/>
    <m/>
    <m/>
    <m/>
    <m/>
    <m/>
    <m/>
    <m/>
    <n v="0"/>
    <n v="0"/>
    <n v="0"/>
    <n v="0"/>
    <n v="0"/>
    <n v="0"/>
    <n v="0"/>
    <n v="1"/>
    <n v="308"/>
    <n v="1"/>
    <n v="1"/>
    <n v="0.17532467532467533"/>
    <n v="54"/>
    <n v="0"/>
    <n v="51"/>
    <n v="42"/>
    <n v="0.82467532467532467"/>
    <n v="0"/>
    <n v="0"/>
    <n v="0"/>
    <n v="0"/>
    <n v="1"/>
    <n v="0"/>
    <n v="0"/>
    <n v="0"/>
    <n v="0"/>
    <x v="0"/>
    <s v="Village"/>
    <x v="0"/>
    <n v="0"/>
    <n v="0"/>
    <n v="0"/>
    <n v="0"/>
    <x v="0"/>
    <m/>
  </r>
  <r>
    <x v="2"/>
    <x v="19"/>
    <x v="17"/>
    <s v="UNICEF"/>
    <x v="2"/>
    <x v="16"/>
    <x v="0"/>
    <x v="327"/>
    <m/>
    <n v="178"/>
    <d v="2018-06-07T00:00:00"/>
    <d v="2019-12-31T00:00:00"/>
    <m/>
    <m/>
    <m/>
    <m/>
    <m/>
    <m/>
    <m/>
    <m/>
    <m/>
    <n v="6"/>
    <x v="3"/>
    <m/>
    <m/>
    <m/>
    <m/>
    <m/>
    <m/>
    <m/>
    <m/>
    <m/>
    <m/>
    <m/>
    <m/>
    <m/>
    <m/>
    <m/>
    <m/>
    <m/>
    <m/>
    <m/>
    <n v="0"/>
    <n v="0"/>
    <n v="0"/>
    <n v="0"/>
    <n v="0"/>
    <n v="0"/>
    <n v="0"/>
    <n v="1"/>
    <n v="178"/>
    <n v="1"/>
    <n v="1"/>
    <n v="0.20224719101123595"/>
    <n v="36"/>
    <n v="0"/>
    <n v="30"/>
    <n v="24"/>
    <n v="0.797752808988764"/>
    <n v="0"/>
    <n v="0"/>
    <n v="0"/>
    <n v="0"/>
    <n v="1"/>
    <n v="0"/>
    <n v="0"/>
    <n v="0"/>
    <n v="0"/>
    <x v="0"/>
    <s v="Village"/>
    <x v="0"/>
    <n v="0"/>
    <n v="0"/>
    <n v="0"/>
    <n v="0"/>
    <x v="0"/>
    <m/>
  </r>
  <r>
    <x v="2"/>
    <x v="19"/>
    <x v="17"/>
    <s v="UNICEF"/>
    <x v="2"/>
    <x v="16"/>
    <x v="0"/>
    <x v="328"/>
    <m/>
    <n v="393"/>
    <d v="2018-06-07T00:00:00"/>
    <d v="2019-12-31T00:00:00"/>
    <m/>
    <m/>
    <m/>
    <m/>
    <m/>
    <m/>
    <m/>
    <m/>
    <m/>
    <n v="4"/>
    <x v="3"/>
    <m/>
    <m/>
    <m/>
    <m/>
    <m/>
    <m/>
    <m/>
    <m/>
    <m/>
    <m/>
    <m/>
    <m/>
    <m/>
    <m/>
    <m/>
    <m/>
    <m/>
    <m/>
    <m/>
    <n v="0"/>
    <n v="0"/>
    <n v="0"/>
    <n v="0"/>
    <n v="0"/>
    <n v="0"/>
    <n v="0"/>
    <n v="1"/>
    <n v="393"/>
    <n v="2"/>
    <n v="2"/>
    <n v="6.1068702290076333E-2"/>
    <n v="24"/>
    <n v="0"/>
    <n v="66"/>
    <n v="62"/>
    <n v="0.93893129770992367"/>
    <n v="0"/>
    <n v="0"/>
    <n v="0"/>
    <n v="0"/>
    <n v="1"/>
    <n v="0"/>
    <n v="0"/>
    <n v="0"/>
    <n v="0"/>
    <x v="0"/>
    <s v="Village"/>
    <x v="0"/>
    <n v="0"/>
    <n v="0"/>
    <n v="0"/>
    <n v="0"/>
    <x v="0"/>
    <m/>
  </r>
  <r>
    <x v="2"/>
    <x v="19"/>
    <x v="17"/>
    <s v="UNICEF"/>
    <x v="2"/>
    <x v="16"/>
    <x v="0"/>
    <x v="329"/>
    <m/>
    <n v="131"/>
    <d v="2018-06-07T00:00:00"/>
    <d v="2019-12-31T00:00:00"/>
    <m/>
    <m/>
    <m/>
    <m/>
    <m/>
    <m/>
    <m/>
    <m/>
    <m/>
    <n v="1"/>
    <x v="3"/>
    <m/>
    <m/>
    <m/>
    <m/>
    <m/>
    <m/>
    <m/>
    <m/>
    <m/>
    <m/>
    <m/>
    <m/>
    <m/>
    <m/>
    <m/>
    <m/>
    <m/>
    <m/>
    <m/>
    <n v="0"/>
    <n v="0"/>
    <n v="0"/>
    <n v="0"/>
    <n v="0"/>
    <n v="0"/>
    <n v="0"/>
    <n v="1"/>
    <n v="131"/>
    <n v="1"/>
    <n v="1"/>
    <n v="4.5801526717557252E-2"/>
    <n v="6"/>
    <n v="0"/>
    <n v="22"/>
    <n v="21"/>
    <n v="0.95419847328244278"/>
    <n v="0"/>
    <n v="0"/>
    <n v="0"/>
    <n v="0"/>
    <n v="1"/>
    <n v="0"/>
    <n v="0"/>
    <n v="0"/>
    <n v="0"/>
    <x v="0"/>
    <s v="Village"/>
    <x v="0"/>
    <n v="0"/>
    <n v="0"/>
    <n v="0"/>
    <n v="0"/>
    <x v="0"/>
    <m/>
  </r>
  <r>
    <x v="2"/>
    <x v="19"/>
    <x v="17"/>
    <s v="UNICEF"/>
    <x v="2"/>
    <x v="16"/>
    <x v="0"/>
    <x v="330"/>
    <m/>
    <n v="112"/>
    <d v="2018-06-07T00:00:00"/>
    <d v="2019-12-31T00:00:00"/>
    <m/>
    <m/>
    <m/>
    <m/>
    <m/>
    <m/>
    <m/>
    <m/>
    <m/>
    <n v="1"/>
    <x v="3"/>
    <m/>
    <m/>
    <m/>
    <m/>
    <m/>
    <m/>
    <m/>
    <m/>
    <m/>
    <m/>
    <m/>
    <m/>
    <m/>
    <m/>
    <m/>
    <m/>
    <m/>
    <m/>
    <m/>
    <n v="0"/>
    <n v="0"/>
    <n v="0"/>
    <n v="0"/>
    <n v="0"/>
    <n v="0"/>
    <n v="0"/>
    <n v="1"/>
    <n v="112"/>
    <n v="1"/>
    <n v="1"/>
    <n v="5.3571428571428568E-2"/>
    <n v="6"/>
    <n v="0"/>
    <n v="19"/>
    <n v="18"/>
    <n v="0.9464285714285714"/>
    <n v="0"/>
    <n v="0"/>
    <n v="0"/>
    <n v="0"/>
    <n v="1"/>
    <n v="0"/>
    <n v="0"/>
    <n v="0"/>
    <n v="0"/>
    <x v="0"/>
    <s v="Village"/>
    <x v="0"/>
    <n v="0"/>
    <n v="0"/>
    <n v="0"/>
    <n v="0"/>
    <x v="0"/>
    <m/>
  </r>
  <r>
    <x v="2"/>
    <x v="19"/>
    <x v="17"/>
    <s v="UNICEF"/>
    <x v="2"/>
    <x v="16"/>
    <x v="0"/>
    <x v="331"/>
    <m/>
    <n v="166"/>
    <d v="2018-06-07T00:00:00"/>
    <d v="2019-12-31T00:00:00"/>
    <m/>
    <m/>
    <m/>
    <m/>
    <m/>
    <m/>
    <m/>
    <m/>
    <m/>
    <n v="15"/>
    <x v="3"/>
    <m/>
    <m/>
    <m/>
    <m/>
    <m/>
    <m/>
    <m/>
    <m/>
    <m/>
    <m/>
    <m/>
    <m/>
    <m/>
    <m/>
    <m/>
    <m/>
    <m/>
    <m/>
    <m/>
    <n v="0"/>
    <n v="0"/>
    <n v="0"/>
    <n v="0"/>
    <n v="0"/>
    <n v="0"/>
    <n v="0"/>
    <n v="1"/>
    <n v="166"/>
    <n v="1"/>
    <n v="1"/>
    <n v="0.54216867469879515"/>
    <n v="90"/>
    <n v="0"/>
    <n v="28"/>
    <n v="13"/>
    <n v="0.45783132530120485"/>
    <n v="0"/>
    <n v="0"/>
    <n v="0"/>
    <n v="0"/>
    <n v="1"/>
    <n v="0"/>
    <n v="0"/>
    <n v="0"/>
    <n v="0"/>
    <x v="0"/>
    <s v="Village"/>
    <x v="0"/>
    <n v="0"/>
    <n v="0"/>
    <n v="0"/>
    <n v="0"/>
    <x v="0"/>
    <m/>
  </r>
  <r>
    <x v="2"/>
    <x v="19"/>
    <x v="17"/>
    <s v="UNICEF"/>
    <x v="2"/>
    <x v="16"/>
    <x v="0"/>
    <x v="332"/>
    <m/>
    <n v="343"/>
    <d v="2018-06-07T00:00:00"/>
    <d v="2019-12-31T00:00:00"/>
    <m/>
    <m/>
    <m/>
    <m/>
    <m/>
    <m/>
    <m/>
    <m/>
    <m/>
    <n v="9"/>
    <x v="3"/>
    <m/>
    <m/>
    <m/>
    <m/>
    <m/>
    <m/>
    <m/>
    <m/>
    <m/>
    <m/>
    <m/>
    <m/>
    <m/>
    <m/>
    <m/>
    <m/>
    <m/>
    <m/>
    <m/>
    <n v="0"/>
    <n v="0"/>
    <n v="0"/>
    <n v="0"/>
    <n v="0"/>
    <n v="0"/>
    <n v="0"/>
    <n v="1"/>
    <n v="343"/>
    <n v="1"/>
    <n v="1"/>
    <n v="0.15743440233236153"/>
    <n v="54.000000000000007"/>
    <n v="0"/>
    <n v="57"/>
    <n v="48"/>
    <n v="0.8425655976676385"/>
    <n v="0"/>
    <n v="0"/>
    <n v="0"/>
    <n v="0"/>
    <n v="1"/>
    <n v="0"/>
    <n v="0"/>
    <n v="0"/>
    <n v="0"/>
    <x v="0"/>
    <s v="Village"/>
    <x v="0"/>
    <n v="0"/>
    <n v="0"/>
    <n v="0"/>
    <n v="0"/>
    <x v="0"/>
    <m/>
  </r>
  <r>
    <x v="2"/>
    <x v="19"/>
    <x v="17"/>
    <s v="UNICEF"/>
    <x v="2"/>
    <x v="17"/>
    <x v="0"/>
    <x v="333"/>
    <m/>
    <n v="134"/>
    <d v="2018-06-07T00:00:00"/>
    <d v="2019-12-31T00:00:00"/>
    <m/>
    <m/>
    <m/>
    <m/>
    <m/>
    <m/>
    <m/>
    <m/>
    <m/>
    <n v="6"/>
    <x v="3"/>
    <m/>
    <m/>
    <m/>
    <m/>
    <m/>
    <m/>
    <n v="10"/>
    <n v="14"/>
    <n v="3"/>
    <n v="2"/>
    <m/>
    <m/>
    <m/>
    <m/>
    <m/>
    <m/>
    <m/>
    <m/>
    <m/>
    <n v="0"/>
    <n v="0"/>
    <n v="0"/>
    <n v="0"/>
    <n v="0"/>
    <n v="0"/>
    <n v="0"/>
    <n v="1"/>
    <n v="134"/>
    <n v="1"/>
    <n v="1"/>
    <n v="0.26865671641791045"/>
    <n v="36"/>
    <n v="0"/>
    <n v="22"/>
    <n v="16"/>
    <n v="0.73134328358208955"/>
    <n v="29"/>
    <n v="0"/>
    <n v="29"/>
    <n v="0.21641791044776118"/>
    <n v="0.78358208955223885"/>
    <n v="0.21641791044776118"/>
    <n v="0"/>
    <n v="0"/>
    <n v="0"/>
    <x v="0"/>
    <s v="Village"/>
    <x v="0"/>
    <n v="0"/>
    <n v="0"/>
    <n v="0"/>
    <n v="0"/>
    <x v="0"/>
    <m/>
  </r>
  <r>
    <x v="2"/>
    <x v="19"/>
    <x v="17"/>
    <s v="UNICEF"/>
    <x v="2"/>
    <x v="17"/>
    <x v="0"/>
    <x v="334"/>
    <m/>
    <n v="157"/>
    <d v="2018-06-07T00:00:00"/>
    <d v="2019-12-31T00:00:00"/>
    <m/>
    <m/>
    <m/>
    <m/>
    <m/>
    <m/>
    <m/>
    <m/>
    <m/>
    <n v="1"/>
    <x v="3"/>
    <m/>
    <m/>
    <m/>
    <m/>
    <m/>
    <m/>
    <n v="11"/>
    <n v="14"/>
    <n v="5"/>
    <n v="8"/>
    <m/>
    <m/>
    <m/>
    <m/>
    <m/>
    <m/>
    <m/>
    <m/>
    <m/>
    <n v="0"/>
    <n v="0"/>
    <n v="0"/>
    <n v="0"/>
    <n v="0"/>
    <n v="0"/>
    <n v="0"/>
    <n v="1"/>
    <n v="157"/>
    <n v="1"/>
    <n v="1"/>
    <n v="3.8216560509554139E-2"/>
    <n v="6"/>
    <n v="0"/>
    <n v="26"/>
    <n v="25"/>
    <n v="0.96178343949044587"/>
    <n v="38"/>
    <n v="0"/>
    <n v="38"/>
    <n v="0.24203821656050956"/>
    <n v="0.7579617834394905"/>
    <n v="0.24203821656050956"/>
    <n v="0"/>
    <n v="0"/>
    <n v="0"/>
    <x v="0"/>
    <s v="Village"/>
    <x v="0"/>
    <n v="0"/>
    <n v="0"/>
    <n v="0"/>
    <n v="0"/>
    <x v="0"/>
    <m/>
  </r>
  <r>
    <x v="2"/>
    <x v="19"/>
    <x v="17"/>
    <s v="UNICEF"/>
    <x v="2"/>
    <x v="17"/>
    <x v="0"/>
    <x v="335"/>
    <m/>
    <n v="143"/>
    <d v="2018-06-07T00:00:00"/>
    <d v="2019-12-31T00:00:00"/>
    <m/>
    <m/>
    <m/>
    <m/>
    <m/>
    <m/>
    <m/>
    <m/>
    <m/>
    <n v="14"/>
    <x v="3"/>
    <m/>
    <m/>
    <m/>
    <m/>
    <m/>
    <m/>
    <m/>
    <m/>
    <m/>
    <m/>
    <m/>
    <m/>
    <m/>
    <m/>
    <m/>
    <m/>
    <m/>
    <m/>
    <m/>
    <n v="0"/>
    <n v="0"/>
    <n v="0"/>
    <n v="0"/>
    <n v="0"/>
    <n v="0"/>
    <n v="0"/>
    <n v="1"/>
    <n v="143"/>
    <n v="1"/>
    <n v="1"/>
    <n v="0.58741258741258739"/>
    <n v="84"/>
    <n v="0"/>
    <n v="24"/>
    <n v="10"/>
    <n v="0.41258741258741261"/>
    <n v="0"/>
    <n v="0"/>
    <n v="0"/>
    <n v="0"/>
    <n v="1"/>
    <n v="0"/>
    <n v="0"/>
    <n v="0"/>
    <n v="0"/>
    <x v="0"/>
    <s v="Village"/>
    <x v="0"/>
    <n v="0"/>
    <n v="0"/>
    <n v="0"/>
    <n v="0"/>
    <x v="0"/>
    <m/>
  </r>
  <r>
    <x v="2"/>
    <x v="19"/>
    <x v="17"/>
    <s v="UNICEF"/>
    <x v="2"/>
    <x v="17"/>
    <x v="0"/>
    <x v="336"/>
    <m/>
    <n v="176"/>
    <d v="2018-06-07T00:00:00"/>
    <d v="2019-12-31T00:00:00"/>
    <m/>
    <m/>
    <m/>
    <m/>
    <m/>
    <m/>
    <m/>
    <m/>
    <m/>
    <n v="32"/>
    <x v="3"/>
    <m/>
    <m/>
    <m/>
    <m/>
    <m/>
    <m/>
    <m/>
    <m/>
    <m/>
    <m/>
    <m/>
    <m/>
    <m/>
    <m/>
    <m/>
    <m/>
    <m/>
    <m/>
    <m/>
    <n v="0"/>
    <n v="0"/>
    <n v="0"/>
    <n v="0"/>
    <n v="0"/>
    <n v="0"/>
    <n v="0"/>
    <n v="1"/>
    <n v="176"/>
    <n v="1"/>
    <n v="1"/>
    <n v="1"/>
    <n v="176"/>
    <n v="0"/>
    <n v="29"/>
    <n v="0"/>
    <n v="0"/>
    <n v="0"/>
    <n v="0"/>
    <n v="0"/>
    <n v="0"/>
    <n v="1"/>
    <n v="0"/>
    <n v="0"/>
    <n v="0"/>
    <n v="0"/>
    <x v="0"/>
    <s v="Village"/>
    <x v="0"/>
    <n v="0"/>
    <n v="0"/>
    <n v="0"/>
    <n v="0"/>
    <x v="0"/>
    <m/>
  </r>
  <r>
    <x v="2"/>
    <x v="19"/>
    <x v="17"/>
    <s v="UNICEF"/>
    <x v="2"/>
    <x v="17"/>
    <x v="0"/>
    <x v="337"/>
    <m/>
    <n v="236"/>
    <d v="2018-06-07T00:00:00"/>
    <d v="2019-12-31T00:00:00"/>
    <m/>
    <m/>
    <m/>
    <m/>
    <m/>
    <m/>
    <m/>
    <m/>
    <m/>
    <n v="2"/>
    <x v="3"/>
    <m/>
    <m/>
    <m/>
    <m/>
    <m/>
    <m/>
    <m/>
    <m/>
    <m/>
    <m/>
    <m/>
    <m/>
    <m/>
    <m/>
    <m/>
    <m/>
    <m/>
    <m/>
    <m/>
    <n v="0"/>
    <n v="0"/>
    <n v="0"/>
    <n v="0"/>
    <n v="0"/>
    <n v="0"/>
    <n v="0"/>
    <n v="1"/>
    <n v="236"/>
    <n v="1"/>
    <n v="1"/>
    <n v="5.0847457627118647E-2"/>
    <n v="12"/>
    <n v="0"/>
    <n v="39"/>
    <n v="37"/>
    <n v="0.94915254237288138"/>
    <n v="0"/>
    <n v="0"/>
    <n v="0"/>
    <n v="0"/>
    <n v="1"/>
    <n v="0"/>
    <n v="0"/>
    <n v="0"/>
    <n v="0"/>
    <x v="0"/>
    <s v="Village"/>
    <x v="0"/>
    <n v="0"/>
    <n v="0"/>
    <n v="0"/>
    <n v="0"/>
    <x v="0"/>
    <m/>
  </r>
  <r>
    <x v="2"/>
    <x v="19"/>
    <x v="17"/>
    <s v="UNICEF"/>
    <x v="2"/>
    <x v="17"/>
    <x v="0"/>
    <x v="338"/>
    <m/>
    <n v="111"/>
    <d v="2018-06-07T00:00:00"/>
    <d v="2019-12-31T00:00:00"/>
    <m/>
    <m/>
    <m/>
    <m/>
    <m/>
    <m/>
    <m/>
    <m/>
    <m/>
    <n v="8"/>
    <x v="3"/>
    <m/>
    <m/>
    <m/>
    <m/>
    <m/>
    <m/>
    <m/>
    <m/>
    <m/>
    <m/>
    <m/>
    <m/>
    <m/>
    <m/>
    <m/>
    <m/>
    <m/>
    <m/>
    <m/>
    <n v="0"/>
    <n v="0"/>
    <n v="0"/>
    <n v="0"/>
    <n v="0"/>
    <n v="0"/>
    <n v="0"/>
    <n v="1"/>
    <n v="111"/>
    <n v="1"/>
    <n v="1"/>
    <n v="0.43243243243243246"/>
    <n v="48"/>
    <n v="0"/>
    <n v="19"/>
    <n v="11"/>
    <n v="0.56756756756756754"/>
    <n v="0"/>
    <n v="0"/>
    <n v="0"/>
    <n v="0"/>
    <n v="1"/>
    <n v="0"/>
    <n v="0"/>
    <n v="0"/>
    <n v="0"/>
    <x v="0"/>
    <s v="Village"/>
    <x v="0"/>
    <n v="0"/>
    <n v="0"/>
    <n v="0"/>
    <n v="0"/>
    <x v="0"/>
    <m/>
  </r>
  <r>
    <x v="2"/>
    <x v="19"/>
    <x v="17"/>
    <s v="UNICEF"/>
    <x v="2"/>
    <x v="17"/>
    <x v="0"/>
    <x v="339"/>
    <m/>
    <n v="445"/>
    <d v="2018-06-07T00:00:00"/>
    <d v="2019-12-31T00:00:00"/>
    <m/>
    <m/>
    <m/>
    <m/>
    <m/>
    <m/>
    <m/>
    <m/>
    <m/>
    <m/>
    <x v="3"/>
    <m/>
    <m/>
    <m/>
    <m/>
    <m/>
    <m/>
    <m/>
    <m/>
    <m/>
    <m/>
    <m/>
    <m/>
    <m/>
    <m/>
    <m/>
    <m/>
    <m/>
    <m/>
    <m/>
    <n v="0"/>
    <n v="0"/>
    <n v="0"/>
    <n v="0"/>
    <n v="0"/>
    <n v="0"/>
    <n v="0"/>
    <n v="1"/>
    <n v="445"/>
    <n v="2"/>
    <n v="2"/>
    <n v="0"/>
    <n v="0"/>
    <n v="0"/>
    <n v="74"/>
    <n v="74"/>
    <n v="1"/>
    <n v="0"/>
    <n v="0"/>
    <n v="0"/>
    <n v="0"/>
    <n v="1"/>
    <n v="0"/>
    <n v="0"/>
    <n v="0"/>
    <n v="0"/>
    <x v="0"/>
    <s v="Village"/>
    <x v="0"/>
    <n v="0"/>
    <n v="0"/>
    <n v="0"/>
    <n v="0"/>
    <x v="0"/>
    <m/>
  </r>
  <r>
    <x v="2"/>
    <x v="19"/>
    <x v="17"/>
    <s v="UNICEF"/>
    <x v="2"/>
    <x v="17"/>
    <x v="0"/>
    <x v="340"/>
    <m/>
    <n v="132"/>
    <d v="2018-06-07T00:00:00"/>
    <d v="2019-12-31T00:00:00"/>
    <m/>
    <m/>
    <m/>
    <m/>
    <m/>
    <m/>
    <m/>
    <m/>
    <m/>
    <n v="1"/>
    <x v="3"/>
    <m/>
    <m/>
    <m/>
    <m/>
    <m/>
    <m/>
    <m/>
    <m/>
    <m/>
    <m/>
    <m/>
    <m/>
    <m/>
    <m/>
    <m/>
    <m/>
    <m/>
    <m/>
    <m/>
    <n v="0"/>
    <n v="0"/>
    <n v="0"/>
    <n v="0"/>
    <n v="0"/>
    <n v="0"/>
    <n v="0"/>
    <n v="1"/>
    <n v="132"/>
    <n v="1"/>
    <n v="1"/>
    <n v="4.5454545454545456E-2"/>
    <n v="6"/>
    <n v="0"/>
    <n v="22"/>
    <n v="21"/>
    <n v="0.95454545454545459"/>
    <n v="0"/>
    <n v="0"/>
    <n v="0"/>
    <n v="0"/>
    <n v="1"/>
    <n v="0"/>
    <n v="0"/>
    <n v="0"/>
    <n v="0"/>
    <x v="0"/>
    <s v="Village"/>
    <x v="0"/>
    <n v="0"/>
    <n v="0"/>
    <n v="0"/>
    <n v="0"/>
    <x v="0"/>
    <m/>
  </r>
  <r>
    <x v="2"/>
    <x v="19"/>
    <x v="17"/>
    <s v="UNICEF"/>
    <x v="2"/>
    <x v="17"/>
    <x v="0"/>
    <x v="341"/>
    <m/>
    <n v="320"/>
    <d v="2018-06-07T00:00:00"/>
    <d v="2019-12-31T00:00:00"/>
    <m/>
    <m/>
    <m/>
    <m/>
    <m/>
    <m/>
    <m/>
    <m/>
    <m/>
    <n v="2"/>
    <x v="3"/>
    <m/>
    <m/>
    <m/>
    <m/>
    <m/>
    <m/>
    <m/>
    <m/>
    <m/>
    <m/>
    <m/>
    <m/>
    <m/>
    <m/>
    <m/>
    <m/>
    <m/>
    <m/>
    <m/>
    <n v="0"/>
    <n v="0"/>
    <n v="0"/>
    <n v="0"/>
    <n v="0"/>
    <n v="0"/>
    <n v="0"/>
    <n v="1"/>
    <n v="320"/>
    <n v="1"/>
    <n v="1"/>
    <n v="3.7499999999999999E-2"/>
    <n v="12"/>
    <n v="0"/>
    <n v="53"/>
    <n v="51"/>
    <n v="0.96250000000000002"/>
    <n v="0"/>
    <n v="0"/>
    <n v="0"/>
    <n v="0"/>
    <n v="1"/>
    <n v="0"/>
    <n v="0"/>
    <n v="0"/>
    <n v="0"/>
    <x v="0"/>
    <s v="Village"/>
    <x v="0"/>
    <n v="0"/>
    <n v="0"/>
    <n v="0"/>
    <n v="0"/>
    <x v="0"/>
    <m/>
  </r>
  <r>
    <x v="2"/>
    <x v="19"/>
    <x v="17"/>
    <s v="UNICEF"/>
    <x v="2"/>
    <x v="17"/>
    <x v="0"/>
    <x v="342"/>
    <m/>
    <n v="73"/>
    <d v="2018-06-07T00:00:00"/>
    <d v="2019-12-31T00:00:00"/>
    <m/>
    <m/>
    <m/>
    <m/>
    <m/>
    <m/>
    <m/>
    <m/>
    <m/>
    <n v="1"/>
    <x v="3"/>
    <m/>
    <m/>
    <m/>
    <m/>
    <m/>
    <m/>
    <m/>
    <m/>
    <m/>
    <m/>
    <m/>
    <m/>
    <m/>
    <m/>
    <m/>
    <m/>
    <m/>
    <m/>
    <m/>
    <n v="0"/>
    <n v="0"/>
    <n v="0"/>
    <n v="0"/>
    <n v="0"/>
    <n v="0"/>
    <n v="0"/>
    <n v="1"/>
    <n v="73"/>
    <n v="1"/>
    <n v="1"/>
    <n v="8.2191780821917804E-2"/>
    <n v="6"/>
    <n v="0"/>
    <n v="12"/>
    <n v="11"/>
    <n v="0.9178082191780822"/>
    <n v="0"/>
    <n v="0"/>
    <n v="0"/>
    <n v="0"/>
    <n v="1"/>
    <n v="0"/>
    <n v="0"/>
    <n v="0"/>
    <n v="0"/>
    <x v="0"/>
    <s v="Village"/>
    <x v="0"/>
    <n v="0"/>
    <n v="0"/>
    <n v="0"/>
    <n v="0"/>
    <x v="0"/>
    <m/>
  </r>
  <r>
    <x v="2"/>
    <x v="19"/>
    <x v="17"/>
    <s v="UNICEF"/>
    <x v="2"/>
    <x v="17"/>
    <x v="0"/>
    <x v="343"/>
    <m/>
    <n v="110"/>
    <d v="2018-06-07T00:00:00"/>
    <d v="2019-12-31T00:00:00"/>
    <m/>
    <m/>
    <m/>
    <m/>
    <m/>
    <m/>
    <m/>
    <m/>
    <m/>
    <m/>
    <x v="3"/>
    <m/>
    <m/>
    <m/>
    <m/>
    <m/>
    <m/>
    <m/>
    <m/>
    <m/>
    <m/>
    <m/>
    <m/>
    <m/>
    <m/>
    <m/>
    <m/>
    <m/>
    <m/>
    <m/>
    <n v="0"/>
    <n v="0"/>
    <n v="0"/>
    <n v="0"/>
    <n v="0"/>
    <n v="0"/>
    <n v="0"/>
    <n v="1"/>
    <n v="110"/>
    <n v="1"/>
    <n v="1"/>
    <n v="0"/>
    <n v="0"/>
    <n v="0"/>
    <n v="18"/>
    <n v="18"/>
    <n v="1"/>
    <n v="0"/>
    <n v="0"/>
    <n v="0"/>
    <n v="0"/>
    <n v="1"/>
    <n v="0"/>
    <n v="0"/>
    <n v="0"/>
    <n v="0"/>
    <x v="0"/>
    <s v="Village"/>
    <x v="0"/>
    <n v="0"/>
    <n v="0"/>
    <n v="0"/>
    <n v="0"/>
    <x v="0"/>
    <m/>
  </r>
  <r>
    <x v="2"/>
    <x v="19"/>
    <x v="17"/>
    <s v="UNICEF"/>
    <x v="2"/>
    <x v="17"/>
    <x v="0"/>
    <x v="344"/>
    <m/>
    <n v="918"/>
    <d v="2018-06-07T00:00:00"/>
    <d v="2019-12-31T00:00:00"/>
    <m/>
    <m/>
    <m/>
    <m/>
    <m/>
    <m/>
    <m/>
    <m/>
    <m/>
    <n v="5"/>
    <x v="3"/>
    <m/>
    <m/>
    <m/>
    <m/>
    <m/>
    <m/>
    <m/>
    <m/>
    <m/>
    <m/>
    <m/>
    <m/>
    <m/>
    <m/>
    <m/>
    <m/>
    <m/>
    <m/>
    <m/>
    <n v="0"/>
    <n v="0"/>
    <n v="0"/>
    <n v="0"/>
    <n v="0"/>
    <n v="0"/>
    <n v="0"/>
    <n v="1"/>
    <n v="918"/>
    <n v="4"/>
    <n v="4"/>
    <n v="3.2679738562091505E-2"/>
    <n v="30"/>
    <n v="0"/>
    <n v="153"/>
    <n v="148"/>
    <n v="0.9673202614379085"/>
    <n v="0"/>
    <n v="0"/>
    <n v="0"/>
    <n v="0"/>
    <n v="1"/>
    <n v="0"/>
    <n v="0"/>
    <n v="0"/>
    <n v="0"/>
    <x v="0"/>
    <s v="Village"/>
    <x v="0"/>
    <n v="0"/>
    <n v="0"/>
    <n v="0"/>
    <n v="0"/>
    <x v="0"/>
    <m/>
  </r>
  <r>
    <x v="2"/>
    <x v="19"/>
    <x v="17"/>
    <s v="UNICEF"/>
    <x v="2"/>
    <x v="17"/>
    <x v="0"/>
    <x v="345"/>
    <m/>
    <n v="406"/>
    <d v="2018-06-07T00:00:00"/>
    <d v="2019-12-31T00:00:00"/>
    <m/>
    <m/>
    <m/>
    <m/>
    <m/>
    <m/>
    <m/>
    <m/>
    <m/>
    <n v="13"/>
    <x v="3"/>
    <m/>
    <m/>
    <m/>
    <m/>
    <m/>
    <m/>
    <m/>
    <m/>
    <m/>
    <m/>
    <m/>
    <m/>
    <m/>
    <m/>
    <m/>
    <m/>
    <m/>
    <m/>
    <m/>
    <n v="0"/>
    <n v="0"/>
    <n v="0"/>
    <n v="0"/>
    <n v="0"/>
    <n v="0"/>
    <n v="0"/>
    <n v="1"/>
    <n v="406"/>
    <n v="2"/>
    <n v="2"/>
    <n v="0.19211822660098521"/>
    <n v="78"/>
    <n v="0"/>
    <n v="68"/>
    <n v="55"/>
    <n v="0.80788177339901479"/>
    <n v="0"/>
    <n v="0"/>
    <n v="0"/>
    <n v="0"/>
    <n v="1"/>
    <n v="0"/>
    <n v="0"/>
    <n v="0"/>
    <n v="0"/>
    <x v="0"/>
    <s v="Village"/>
    <x v="0"/>
    <n v="0"/>
    <n v="0"/>
    <n v="0"/>
    <n v="0"/>
    <x v="0"/>
    <m/>
  </r>
  <r>
    <x v="2"/>
    <x v="19"/>
    <x v="17"/>
    <s v="UNICEF"/>
    <x v="2"/>
    <x v="17"/>
    <x v="0"/>
    <x v="346"/>
    <m/>
    <n v="215"/>
    <d v="2018-06-07T00:00:00"/>
    <d v="2019-12-31T00:00:00"/>
    <m/>
    <m/>
    <m/>
    <m/>
    <m/>
    <m/>
    <m/>
    <m/>
    <m/>
    <m/>
    <x v="3"/>
    <m/>
    <m/>
    <m/>
    <m/>
    <m/>
    <m/>
    <m/>
    <m/>
    <m/>
    <m/>
    <m/>
    <m/>
    <m/>
    <m/>
    <m/>
    <m/>
    <m/>
    <m/>
    <m/>
    <n v="0"/>
    <n v="0"/>
    <n v="0"/>
    <n v="0"/>
    <n v="0"/>
    <n v="0"/>
    <n v="0"/>
    <n v="1"/>
    <n v="215"/>
    <n v="1"/>
    <n v="1"/>
    <n v="0"/>
    <n v="0"/>
    <n v="0"/>
    <n v="36"/>
    <n v="36"/>
    <n v="1"/>
    <n v="0"/>
    <n v="0"/>
    <n v="0"/>
    <n v="0"/>
    <n v="1"/>
    <n v="0"/>
    <n v="0"/>
    <n v="0"/>
    <n v="0"/>
    <x v="0"/>
    <s v="Village"/>
    <x v="0"/>
    <n v="0"/>
    <n v="0"/>
    <n v="0"/>
    <n v="0"/>
    <x v="0"/>
    <m/>
  </r>
  <r>
    <x v="2"/>
    <x v="19"/>
    <x v="17"/>
    <s v="UNICEF"/>
    <x v="2"/>
    <x v="17"/>
    <x v="0"/>
    <x v="347"/>
    <m/>
    <n v="708"/>
    <d v="2018-06-07T00:00:00"/>
    <d v="2019-12-31T00:00:00"/>
    <m/>
    <m/>
    <m/>
    <m/>
    <m/>
    <m/>
    <m/>
    <m/>
    <m/>
    <n v="24"/>
    <x v="3"/>
    <m/>
    <m/>
    <m/>
    <m/>
    <m/>
    <m/>
    <m/>
    <m/>
    <m/>
    <m/>
    <m/>
    <m/>
    <m/>
    <m/>
    <m/>
    <m/>
    <m/>
    <m/>
    <m/>
    <n v="0"/>
    <n v="0"/>
    <n v="0"/>
    <n v="0"/>
    <n v="0"/>
    <n v="0"/>
    <n v="0"/>
    <n v="1"/>
    <n v="708"/>
    <n v="3"/>
    <n v="3"/>
    <n v="0.20338983050847459"/>
    <n v="144"/>
    <n v="0"/>
    <n v="118"/>
    <n v="94"/>
    <n v="0.79661016949152541"/>
    <n v="0"/>
    <n v="0"/>
    <n v="0"/>
    <n v="0"/>
    <n v="1"/>
    <n v="0"/>
    <n v="0"/>
    <n v="0"/>
    <n v="0"/>
    <x v="0"/>
    <s v="Village"/>
    <x v="0"/>
    <n v="0"/>
    <n v="0"/>
    <n v="0"/>
    <n v="0"/>
    <x v="0"/>
    <m/>
  </r>
  <r>
    <x v="2"/>
    <x v="19"/>
    <x v="17"/>
    <s v="UNICEF"/>
    <x v="2"/>
    <x v="17"/>
    <x v="0"/>
    <x v="348"/>
    <m/>
    <n v="381"/>
    <d v="2018-06-07T00:00:00"/>
    <d v="2019-12-31T00:00:00"/>
    <m/>
    <m/>
    <m/>
    <m/>
    <m/>
    <m/>
    <m/>
    <m/>
    <m/>
    <n v="20"/>
    <x v="3"/>
    <m/>
    <m/>
    <m/>
    <m/>
    <m/>
    <m/>
    <m/>
    <m/>
    <m/>
    <m/>
    <m/>
    <m/>
    <m/>
    <m/>
    <m/>
    <m/>
    <m/>
    <m/>
    <m/>
    <n v="0"/>
    <n v="0"/>
    <n v="0"/>
    <n v="0"/>
    <n v="0"/>
    <n v="0"/>
    <n v="0"/>
    <n v="1"/>
    <n v="381"/>
    <n v="2"/>
    <n v="2"/>
    <n v="0.31496062992125984"/>
    <n v="120"/>
    <n v="0"/>
    <n v="64"/>
    <n v="44"/>
    <n v="0.68503937007874016"/>
    <n v="0"/>
    <n v="0"/>
    <n v="0"/>
    <n v="0"/>
    <n v="1"/>
    <n v="0"/>
    <n v="0"/>
    <n v="0"/>
    <n v="0"/>
    <x v="0"/>
    <s v="Village"/>
    <x v="0"/>
    <n v="0"/>
    <n v="0"/>
    <n v="0"/>
    <n v="0"/>
    <x v="0"/>
    <m/>
  </r>
  <r>
    <x v="2"/>
    <x v="19"/>
    <x v="17"/>
    <s v="UNICEF"/>
    <x v="2"/>
    <x v="17"/>
    <x v="0"/>
    <x v="349"/>
    <m/>
    <n v="640"/>
    <d v="2018-06-07T00:00:00"/>
    <d v="2019-12-31T00:00:00"/>
    <m/>
    <m/>
    <m/>
    <m/>
    <m/>
    <m/>
    <m/>
    <m/>
    <m/>
    <n v="4"/>
    <x v="3"/>
    <m/>
    <m/>
    <m/>
    <m/>
    <m/>
    <m/>
    <m/>
    <m/>
    <m/>
    <m/>
    <m/>
    <m/>
    <m/>
    <m/>
    <m/>
    <m/>
    <m/>
    <m/>
    <m/>
    <n v="0"/>
    <n v="0"/>
    <n v="0"/>
    <n v="0"/>
    <n v="0"/>
    <n v="0"/>
    <n v="0"/>
    <n v="1"/>
    <n v="640"/>
    <n v="3"/>
    <n v="3"/>
    <n v="3.7499999999999999E-2"/>
    <n v="24"/>
    <n v="0"/>
    <n v="107"/>
    <n v="103"/>
    <n v="0.96250000000000002"/>
    <n v="0"/>
    <n v="0"/>
    <n v="0"/>
    <n v="0"/>
    <n v="1"/>
    <n v="0"/>
    <n v="0"/>
    <n v="0"/>
    <n v="0"/>
    <x v="0"/>
    <s v="Village"/>
    <x v="0"/>
    <n v="0"/>
    <n v="0"/>
    <n v="0"/>
    <n v="0"/>
    <x v="0"/>
    <m/>
  </r>
  <r>
    <x v="2"/>
    <x v="19"/>
    <x v="17"/>
    <s v="UNICEF"/>
    <x v="2"/>
    <x v="17"/>
    <x v="0"/>
    <x v="350"/>
    <m/>
    <n v="847"/>
    <d v="2018-06-07T00:00:00"/>
    <d v="2019-12-31T00:00:00"/>
    <m/>
    <m/>
    <m/>
    <m/>
    <m/>
    <m/>
    <m/>
    <m/>
    <m/>
    <n v="23"/>
    <x v="3"/>
    <m/>
    <m/>
    <m/>
    <m/>
    <m/>
    <m/>
    <m/>
    <m/>
    <m/>
    <m/>
    <m/>
    <m/>
    <m/>
    <m/>
    <m/>
    <m/>
    <m/>
    <m/>
    <m/>
    <n v="0"/>
    <n v="0"/>
    <n v="0"/>
    <n v="0"/>
    <n v="0"/>
    <n v="0"/>
    <n v="0"/>
    <n v="1"/>
    <n v="847"/>
    <n v="3"/>
    <n v="3"/>
    <n v="0.16292798110979928"/>
    <n v="138"/>
    <n v="0"/>
    <n v="141"/>
    <n v="118"/>
    <n v="0.83707201889020078"/>
    <n v="0"/>
    <n v="0"/>
    <n v="0"/>
    <n v="0"/>
    <n v="1"/>
    <n v="0"/>
    <n v="0"/>
    <n v="0"/>
    <n v="0"/>
    <x v="0"/>
    <s v="Village"/>
    <x v="0"/>
    <n v="0"/>
    <n v="0"/>
    <n v="0"/>
    <n v="0"/>
    <x v="0"/>
    <m/>
  </r>
  <r>
    <x v="2"/>
    <x v="19"/>
    <x v="17"/>
    <s v="UNICEF"/>
    <x v="2"/>
    <x v="17"/>
    <x v="0"/>
    <x v="351"/>
    <m/>
    <n v="157"/>
    <d v="2018-06-07T00:00:00"/>
    <d v="2019-12-31T00:00:00"/>
    <m/>
    <m/>
    <m/>
    <m/>
    <m/>
    <m/>
    <m/>
    <m/>
    <m/>
    <n v="1"/>
    <x v="3"/>
    <m/>
    <m/>
    <m/>
    <m/>
    <m/>
    <m/>
    <m/>
    <m/>
    <m/>
    <m/>
    <m/>
    <m/>
    <m/>
    <m/>
    <m/>
    <m/>
    <m/>
    <m/>
    <m/>
    <n v="0"/>
    <n v="0"/>
    <n v="0"/>
    <n v="0"/>
    <n v="0"/>
    <n v="0"/>
    <n v="0"/>
    <n v="1"/>
    <n v="157"/>
    <n v="1"/>
    <n v="1"/>
    <n v="3.8216560509554139E-2"/>
    <n v="6"/>
    <n v="0"/>
    <n v="26"/>
    <n v="25"/>
    <n v="0.96178343949044587"/>
    <n v="0"/>
    <n v="0"/>
    <n v="0"/>
    <n v="0"/>
    <n v="1"/>
    <n v="0"/>
    <n v="0"/>
    <n v="0"/>
    <n v="0"/>
    <x v="0"/>
    <s v="Village"/>
    <x v="0"/>
    <n v="0"/>
    <n v="0"/>
    <n v="0"/>
    <n v="0"/>
    <x v="0"/>
    <m/>
  </r>
  <r>
    <x v="2"/>
    <x v="19"/>
    <x v="17"/>
    <s v="UNICEF"/>
    <x v="2"/>
    <x v="17"/>
    <x v="0"/>
    <x v="352"/>
    <m/>
    <n v="186"/>
    <d v="2018-06-07T00:00:00"/>
    <d v="2019-12-31T00:00:00"/>
    <m/>
    <m/>
    <m/>
    <m/>
    <m/>
    <m/>
    <m/>
    <m/>
    <m/>
    <n v="3"/>
    <x v="3"/>
    <m/>
    <m/>
    <m/>
    <m/>
    <m/>
    <m/>
    <m/>
    <m/>
    <m/>
    <m/>
    <m/>
    <m/>
    <m/>
    <m/>
    <m/>
    <m/>
    <m/>
    <m/>
    <m/>
    <n v="0"/>
    <n v="0"/>
    <n v="0"/>
    <n v="0"/>
    <n v="0"/>
    <n v="0"/>
    <n v="0"/>
    <n v="1"/>
    <n v="186"/>
    <n v="1"/>
    <n v="1"/>
    <n v="9.6774193548387094E-2"/>
    <n v="18"/>
    <n v="0"/>
    <n v="31"/>
    <n v="28"/>
    <n v="0.90322580645161288"/>
    <n v="0"/>
    <n v="0"/>
    <n v="0"/>
    <n v="0"/>
    <n v="1"/>
    <n v="0"/>
    <n v="0"/>
    <n v="0"/>
    <n v="0"/>
    <x v="0"/>
    <s v="Village"/>
    <x v="0"/>
    <n v="0"/>
    <n v="0"/>
    <n v="0"/>
    <n v="0"/>
    <x v="0"/>
    <m/>
  </r>
  <r>
    <x v="2"/>
    <x v="19"/>
    <x v="17"/>
    <s v="HARP"/>
    <x v="2"/>
    <x v="18"/>
    <x v="0"/>
    <x v="353"/>
    <n v="104"/>
    <n v="569"/>
    <m/>
    <d v="2020-12-31T00:00:00"/>
    <m/>
    <m/>
    <m/>
    <m/>
    <n v="1"/>
    <n v="1000"/>
    <m/>
    <m/>
    <m/>
    <n v="70"/>
    <x v="3"/>
    <m/>
    <m/>
    <m/>
    <m/>
    <m/>
    <m/>
    <m/>
    <m/>
    <m/>
    <m/>
    <m/>
    <m/>
    <m/>
    <m/>
    <m/>
    <m/>
    <m/>
    <m/>
    <m/>
    <n v="1"/>
    <n v="569"/>
    <n v="1"/>
    <n v="569"/>
    <n v="1"/>
    <n v="569"/>
    <n v="2.2759999999999998"/>
    <n v="0"/>
    <n v="0"/>
    <n v="0"/>
    <n v="2"/>
    <n v="0.73813708260105448"/>
    <n v="420"/>
    <n v="0"/>
    <n v="95"/>
    <n v="25"/>
    <n v="0.26186291739894552"/>
    <n v="0"/>
    <n v="0"/>
    <n v="0"/>
    <n v="0"/>
    <n v="1"/>
    <n v="0"/>
    <n v="0"/>
    <n v="0"/>
    <n v="0"/>
    <x v="0"/>
    <s v="Village"/>
    <x v="0"/>
    <n v="0"/>
    <n v="0"/>
    <n v="0"/>
    <n v="0"/>
    <x v="0"/>
    <m/>
  </r>
  <r>
    <x v="2"/>
    <x v="19"/>
    <x v="17"/>
    <s v="HARP"/>
    <x v="2"/>
    <x v="18"/>
    <x v="0"/>
    <x v="354"/>
    <n v="472"/>
    <n v="2624"/>
    <m/>
    <d v="2020-12-31T00:00:00"/>
    <m/>
    <m/>
    <m/>
    <m/>
    <n v="1"/>
    <n v="1000"/>
    <m/>
    <m/>
    <m/>
    <n v="340"/>
    <x v="3"/>
    <m/>
    <m/>
    <m/>
    <m/>
    <m/>
    <m/>
    <m/>
    <m/>
    <m/>
    <m/>
    <m/>
    <m/>
    <m/>
    <m/>
    <m/>
    <m/>
    <m/>
    <m/>
    <m/>
    <n v="1"/>
    <n v="2624"/>
    <n v="1"/>
    <n v="2624"/>
    <n v="1"/>
    <n v="2624"/>
    <n v="10.496"/>
    <n v="0"/>
    <n v="0"/>
    <n v="0"/>
    <n v="10"/>
    <n v="0.77743902439024393"/>
    <n v="2040"/>
    <n v="0"/>
    <n v="437"/>
    <n v="97"/>
    <n v="0.22256097560975607"/>
    <n v="0"/>
    <n v="0"/>
    <n v="0"/>
    <n v="0"/>
    <n v="1"/>
    <n v="0"/>
    <n v="0"/>
    <n v="0"/>
    <n v="0"/>
    <x v="0"/>
    <s v="Village"/>
    <x v="0"/>
    <n v="0"/>
    <n v="0"/>
    <n v="0"/>
    <n v="0"/>
    <x v="0"/>
    <m/>
  </r>
  <r>
    <x v="2"/>
    <x v="19"/>
    <x v="17"/>
    <s v="HARP"/>
    <x v="2"/>
    <x v="18"/>
    <x v="0"/>
    <x v="355"/>
    <n v="147"/>
    <n v="719"/>
    <m/>
    <d v="2020-12-31T00:00:00"/>
    <m/>
    <m/>
    <m/>
    <m/>
    <m/>
    <n v="1000"/>
    <m/>
    <m/>
    <m/>
    <n v="120"/>
    <x v="3"/>
    <m/>
    <m/>
    <m/>
    <m/>
    <m/>
    <m/>
    <m/>
    <m/>
    <m/>
    <m/>
    <m/>
    <m/>
    <m/>
    <m/>
    <m/>
    <m/>
    <m/>
    <m/>
    <m/>
    <n v="1"/>
    <n v="719"/>
    <n v="0"/>
    <n v="0"/>
    <n v="1"/>
    <n v="719"/>
    <n v="2.8759999999999999"/>
    <n v="0"/>
    <n v="0"/>
    <n v="0.12400000000000011"/>
    <n v="3"/>
    <n v="1"/>
    <n v="719"/>
    <n v="0"/>
    <n v="120"/>
    <n v="0"/>
    <n v="0"/>
    <n v="0"/>
    <n v="0"/>
    <n v="0"/>
    <n v="0"/>
    <n v="1"/>
    <n v="0"/>
    <n v="0"/>
    <n v="0"/>
    <n v="0"/>
    <x v="0"/>
    <s v="Village"/>
    <x v="0"/>
    <n v="0"/>
    <n v="0"/>
    <n v="0"/>
    <n v="0"/>
    <x v="0"/>
    <m/>
  </r>
  <r>
    <x v="2"/>
    <x v="19"/>
    <x v="17"/>
    <s v="HARP"/>
    <x v="2"/>
    <x v="18"/>
    <x v="0"/>
    <x v="356"/>
    <n v="54"/>
    <n v="259"/>
    <m/>
    <d v="2020-12-31T00:00:00"/>
    <m/>
    <m/>
    <m/>
    <m/>
    <n v="2"/>
    <n v="1000"/>
    <m/>
    <m/>
    <m/>
    <n v="30"/>
    <x v="3"/>
    <m/>
    <m/>
    <m/>
    <m/>
    <m/>
    <m/>
    <m/>
    <m/>
    <m/>
    <m/>
    <m/>
    <m/>
    <m/>
    <m/>
    <m/>
    <m/>
    <m/>
    <m/>
    <m/>
    <n v="1"/>
    <n v="259"/>
    <n v="1"/>
    <n v="259"/>
    <n v="1"/>
    <n v="259"/>
    <n v="1.036"/>
    <n v="0"/>
    <n v="0"/>
    <n v="0"/>
    <n v="1"/>
    <n v="0.69498069498069504"/>
    <n v="180"/>
    <n v="0"/>
    <n v="43"/>
    <n v="13"/>
    <n v="0.30501930501930496"/>
    <n v="0"/>
    <n v="0"/>
    <n v="0"/>
    <n v="0"/>
    <n v="1"/>
    <n v="0"/>
    <n v="0"/>
    <n v="0"/>
    <n v="0"/>
    <x v="0"/>
    <s v="Village"/>
    <x v="0"/>
    <n v="0"/>
    <n v="0"/>
    <n v="0"/>
    <n v="0"/>
    <x v="0"/>
    <m/>
  </r>
  <r>
    <x v="2"/>
    <x v="1"/>
    <x v="1"/>
    <s v="IOM"/>
    <x v="1"/>
    <x v="1"/>
    <x v="0"/>
    <x v="3"/>
    <n v="153"/>
    <n v="838"/>
    <d v="2019-01-15T00:00:00"/>
    <d v="2019-09-15T00:00:00"/>
    <m/>
    <m/>
    <m/>
    <m/>
    <m/>
    <m/>
    <m/>
    <m/>
    <m/>
    <m/>
    <x v="4"/>
    <m/>
    <m/>
    <m/>
    <m/>
    <m/>
    <m/>
    <m/>
    <m/>
    <m/>
    <m/>
    <m/>
    <m/>
    <m/>
    <m/>
    <m/>
    <m/>
    <m/>
    <m/>
    <m/>
    <n v="0"/>
    <n v="0"/>
    <n v="0"/>
    <n v="0"/>
    <n v="0"/>
    <n v="0"/>
    <n v="0"/>
    <n v="1"/>
    <n v="838"/>
    <n v="3"/>
    <n v="3"/>
    <n v="0"/>
    <n v="0"/>
    <n v="0"/>
    <n v="140"/>
    <n v="140"/>
    <n v="1"/>
    <n v="0"/>
    <n v="0"/>
    <n v="0"/>
    <n v="0"/>
    <n v="1"/>
    <n v="0"/>
    <n v="0"/>
    <n v="0"/>
    <n v="0"/>
    <x v="0"/>
    <s v="Village"/>
    <x v="0"/>
    <s v="Muslim"/>
    <n v="20.819919586181602"/>
    <n v="92.589729309082003"/>
    <n v="198349"/>
    <x v="0"/>
    <m/>
  </r>
  <r>
    <x v="2"/>
    <x v="1"/>
    <x v="1"/>
    <s v="IOM"/>
    <x v="1"/>
    <x v="2"/>
    <x v="0"/>
    <x v="4"/>
    <n v="275"/>
    <n v="1698"/>
    <d v="2019-01-15T00:00:00"/>
    <d v="2019-09-15T00:00:00"/>
    <m/>
    <m/>
    <m/>
    <m/>
    <m/>
    <m/>
    <m/>
    <m/>
    <m/>
    <m/>
    <x v="4"/>
    <m/>
    <m/>
    <m/>
    <m/>
    <m/>
    <m/>
    <m/>
    <m/>
    <m/>
    <m/>
    <m/>
    <m/>
    <m/>
    <m/>
    <m/>
    <m/>
    <m/>
    <m/>
    <m/>
    <n v="0"/>
    <n v="0"/>
    <n v="0"/>
    <n v="0"/>
    <n v="0"/>
    <n v="0"/>
    <n v="0"/>
    <n v="1"/>
    <n v="1698"/>
    <n v="7"/>
    <n v="7"/>
    <n v="0"/>
    <n v="0"/>
    <n v="0"/>
    <n v="283"/>
    <n v="283"/>
    <n v="1"/>
    <n v="0"/>
    <n v="0"/>
    <n v="0"/>
    <n v="0"/>
    <n v="1"/>
    <n v="0"/>
    <n v="0"/>
    <n v="0"/>
    <n v="0"/>
    <x v="0"/>
    <s v="Village"/>
    <x v="0"/>
    <s v="Muslim"/>
    <n v="0"/>
    <n v="0"/>
    <n v="197968"/>
    <x v="0"/>
    <m/>
  </r>
  <r>
    <x v="2"/>
    <x v="1"/>
    <x v="1"/>
    <s v="IOM"/>
    <x v="1"/>
    <x v="2"/>
    <x v="0"/>
    <x v="5"/>
    <n v="119"/>
    <n v="428"/>
    <d v="2019-01-15T00:00:00"/>
    <d v="2019-09-15T00:00:00"/>
    <m/>
    <m/>
    <m/>
    <m/>
    <m/>
    <m/>
    <m/>
    <m/>
    <m/>
    <m/>
    <x v="4"/>
    <m/>
    <m/>
    <m/>
    <m/>
    <m/>
    <m/>
    <m/>
    <m/>
    <m/>
    <m/>
    <m/>
    <m/>
    <m/>
    <m/>
    <m/>
    <m/>
    <m/>
    <m/>
    <m/>
    <n v="0"/>
    <n v="0"/>
    <n v="0"/>
    <n v="0"/>
    <n v="0"/>
    <n v="0"/>
    <n v="0"/>
    <n v="1"/>
    <n v="428"/>
    <n v="2"/>
    <n v="2"/>
    <n v="0"/>
    <n v="0"/>
    <n v="0"/>
    <n v="71"/>
    <n v="71"/>
    <n v="1"/>
    <n v="0"/>
    <n v="0"/>
    <n v="0"/>
    <n v="0"/>
    <n v="1"/>
    <n v="0"/>
    <n v="0"/>
    <n v="0"/>
    <n v="0"/>
    <x v="0"/>
    <s v="Village"/>
    <x v="0"/>
    <s v="Rakhine"/>
    <n v="0"/>
    <n v="0"/>
    <n v="220977"/>
    <x v="0"/>
    <m/>
  </r>
  <r>
    <x v="2"/>
    <x v="1"/>
    <x v="1"/>
    <s v="IOM"/>
    <x v="1"/>
    <x v="2"/>
    <x v="0"/>
    <x v="6"/>
    <n v="60"/>
    <n v="314"/>
    <d v="2019-01-15T00:00:00"/>
    <d v="2019-09-15T00:00:00"/>
    <m/>
    <m/>
    <m/>
    <m/>
    <m/>
    <m/>
    <m/>
    <m/>
    <m/>
    <m/>
    <x v="4"/>
    <m/>
    <m/>
    <m/>
    <m/>
    <m/>
    <m/>
    <m/>
    <m/>
    <m/>
    <m/>
    <m/>
    <m/>
    <m/>
    <m/>
    <m/>
    <m/>
    <m/>
    <m/>
    <m/>
    <n v="0"/>
    <n v="0"/>
    <n v="0"/>
    <n v="0"/>
    <n v="0"/>
    <n v="0"/>
    <n v="0"/>
    <n v="1"/>
    <n v="314"/>
    <n v="1"/>
    <n v="1"/>
    <n v="0"/>
    <n v="0"/>
    <n v="0"/>
    <n v="52"/>
    <n v="52"/>
    <n v="1"/>
    <n v="0"/>
    <n v="0"/>
    <n v="0"/>
    <n v="0"/>
    <n v="1"/>
    <n v="0"/>
    <n v="0"/>
    <n v="0"/>
    <n v="0"/>
    <x v="0"/>
    <s v="Village"/>
    <x v="0"/>
    <s v="Rakhine"/>
    <n v="20.646560668945298"/>
    <n v="92.976043701171903"/>
    <n v="196937"/>
    <x v="0"/>
    <m/>
  </r>
  <r>
    <x v="2"/>
    <x v="1"/>
    <x v="1"/>
    <s v="IOM"/>
    <x v="1"/>
    <x v="1"/>
    <x v="0"/>
    <x v="7"/>
    <n v="95"/>
    <n v="570"/>
    <d v="2019-01-15T00:00:00"/>
    <d v="2019-09-15T00:00:00"/>
    <m/>
    <m/>
    <m/>
    <m/>
    <m/>
    <m/>
    <m/>
    <m/>
    <m/>
    <m/>
    <x v="4"/>
    <m/>
    <m/>
    <m/>
    <m/>
    <m/>
    <m/>
    <m/>
    <m/>
    <m/>
    <m/>
    <m/>
    <m/>
    <m/>
    <m/>
    <m/>
    <m/>
    <m/>
    <m/>
    <m/>
    <n v="0"/>
    <n v="0"/>
    <n v="0"/>
    <n v="0"/>
    <n v="0"/>
    <n v="0"/>
    <n v="0"/>
    <n v="1"/>
    <n v="570"/>
    <n v="2"/>
    <n v="2"/>
    <n v="0"/>
    <n v="0"/>
    <n v="0"/>
    <n v="95"/>
    <n v="95"/>
    <n v="1"/>
    <n v="0"/>
    <n v="0"/>
    <n v="0"/>
    <n v="0"/>
    <n v="1"/>
    <n v="0"/>
    <n v="0"/>
    <n v="0"/>
    <n v="0"/>
    <x v="0"/>
    <s v="Village"/>
    <x v="0"/>
    <s v="Muslim"/>
    <n v="0"/>
    <n v="0"/>
    <n v="198427"/>
    <x v="0"/>
    <m/>
  </r>
  <r>
    <x v="2"/>
    <x v="1"/>
    <x v="1"/>
    <s v="IOM"/>
    <x v="1"/>
    <x v="1"/>
    <x v="0"/>
    <x v="8"/>
    <n v="8"/>
    <n v="42"/>
    <d v="2019-01-15T00:00:00"/>
    <d v="2019-09-15T00:00:00"/>
    <m/>
    <m/>
    <m/>
    <m/>
    <m/>
    <m/>
    <m/>
    <m/>
    <m/>
    <m/>
    <x v="4"/>
    <m/>
    <m/>
    <m/>
    <m/>
    <m/>
    <m/>
    <m/>
    <m/>
    <m/>
    <m/>
    <m/>
    <m/>
    <m/>
    <m/>
    <m/>
    <m/>
    <m/>
    <m/>
    <m/>
    <n v="0"/>
    <n v="0"/>
    <n v="0"/>
    <n v="0"/>
    <n v="0"/>
    <n v="0"/>
    <n v="0"/>
    <n v="1"/>
    <n v="42"/>
    <n v="1"/>
    <n v="1"/>
    <n v="0"/>
    <n v="0"/>
    <n v="0"/>
    <n v="7"/>
    <n v="7"/>
    <n v="1"/>
    <n v="0"/>
    <n v="0"/>
    <n v="0"/>
    <n v="0"/>
    <n v="1"/>
    <n v="0"/>
    <n v="0"/>
    <n v="0"/>
    <n v="0"/>
    <x v="0"/>
    <s v="Village"/>
    <x v="0"/>
    <s v="Rakhine"/>
    <n v="0"/>
    <n v="0"/>
    <n v="198426"/>
    <x v="0"/>
    <m/>
  </r>
  <r>
    <x v="2"/>
    <x v="1"/>
    <x v="1"/>
    <s v="IOM"/>
    <x v="1"/>
    <x v="1"/>
    <x v="0"/>
    <x v="9"/>
    <n v="96"/>
    <n v="533"/>
    <d v="2019-01-15T00:00:00"/>
    <d v="2019-09-15T00:00:00"/>
    <m/>
    <m/>
    <m/>
    <m/>
    <m/>
    <m/>
    <m/>
    <m/>
    <m/>
    <m/>
    <x v="4"/>
    <m/>
    <m/>
    <m/>
    <m/>
    <m/>
    <m/>
    <m/>
    <m/>
    <m/>
    <m/>
    <m/>
    <m/>
    <m/>
    <m/>
    <m/>
    <m/>
    <m/>
    <m/>
    <m/>
    <n v="0"/>
    <n v="0"/>
    <n v="0"/>
    <n v="0"/>
    <n v="0"/>
    <n v="0"/>
    <n v="0"/>
    <n v="1"/>
    <n v="533"/>
    <n v="2"/>
    <n v="2"/>
    <n v="0"/>
    <n v="0"/>
    <n v="0"/>
    <n v="89"/>
    <n v="89"/>
    <n v="1"/>
    <n v="0"/>
    <n v="0"/>
    <n v="0"/>
    <n v="0"/>
    <n v="1"/>
    <n v="0"/>
    <n v="0"/>
    <n v="0"/>
    <n v="0"/>
    <x v="0"/>
    <s v="Village"/>
    <x v="0"/>
    <s v="Muslim"/>
    <n v="0"/>
    <n v="0"/>
    <n v="198435"/>
    <x v="0"/>
    <m/>
  </r>
  <r>
    <x v="2"/>
    <x v="1"/>
    <x v="1"/>
    <s v="IOM"/>
    <x v="1"/>
    <x v="1"/>
    <x v="0"/>
    <x v="10"/>
    <n v="217"/>
    <n v="1155"/>
    <d v="2019-01-15T00:00:00"/>
    <d v="2019-09-15T00:00:00"/>
    <m/>
    <m/>
    <m/>
    <m/>
    <m/>
    <m/>
    <m/>
    <m/>
    <m/>
    <m/>
    <x v="4"/>
    <m/>
    <m/>
    <m/>
    <m/>
    <m/>
    <m/>
    <m/>
    <m/>
    <m/>
    <m/>
    <m/>
    <m/>
    <m/>
    <m/>
    <m/>
    <m/>
    <m/>
    <m/>
    <m/>
    <n v="0"/>
    <n v="0"/>
    <n v="0"/>
    <n v="0"/>
    <n v="0"/>
    <n v="0"/>
    <n v="0"/>
    <n v="1"/>
    <n v="1155"/>
    <n v="5"/>
    <n v="5"/>
    <n v="0"/>
    <n v="0"/>
    <n v="0"/>
    <n v="193"/>
    <n v="193"/>
    <n v="1"/>
    <n v="0"/>
    <n v="0"/>
    <n v="0"/>
    <n v="0"/>
    <n v="1"/>
    <n v="0"/>
    <n v="0"/>
    <n v="0"/>
    <n v="0"/>
    <x v="0"/>
    <s v="Village"/>
    <x v="0"/>
    <s v="Muslim"/>
    <n v="20.703790659999999"/>
    <n v="92.628463749999995"/>
    <n v="198431"/>
    <x v="0"/>
    <m/>
  </r>
  <r>
    <x v="2"/>
    <x v="1"/>
    <x v="1"/>
    <s v="IOM"/>
    <x v="1"/>
    <x v="1"/>
    <x v="0"/>
    <x v="11"/>
    <n v="129"/>
    <n v="664"/>
    <d v="2019-01-15T00:00:00"/>
    <d v="2019-09-15T00:00:00"/>
    <m/>
    <m/>
    <m/>
    <m/>
    <m/>
    <m/>
    <m/>
    <m/>
    <m/>
    <m/>
    <x v="4"/>
    <m/>
    <m/>
    <m/>
    <m/>
    <m/>
    <m/>
    <m/>
    <m/>
    <m/>
    <m/>
    <m/>
    <m/>
    <m/>
    <m/>
    <m/>
    <m/>
    <m/>
    <m/>
    <m/>
    <n v="0"/>
    <n v="0"/>
    <n v="0"/>
    <n v="0"/>
    <n v="0"/>
    <n v="0"/>
    <n v="0"/>
    <n v="1"/>
    <n v="664"/>
    <n v="3"/>
    <n v="3"/>
    <n v="0"/>
    <n v="0"/>
    <n v="0"/>
    <n v="111"/>
    <n v="111"/>
    <n v="1"/>
    <n v="0"/>
    <n v="0"/>
    <n v="0"/>
    <n v="0"/>
    <n v="1"/>
    <n v="0"/>
    <n v="0"/>
    <n v="0"/>
    <n v="0"/>
    <x v="0"/>
    <s v="Village"/>
    <x v="0"/>
    <s v="Rakhine"/>
    <n v="20.703920360000001"/>
    <n v="92.631500239999994"/>
    <n v="198428"/>
    <x v="0"/>
    <m/>
  </r>
  <r>
    <x v="2"/>
    <x v="1"/>
    <x v="1"/>
    <s v="IOM"/>
    <x v="1"/>
    <x v="1"/>
    <x v="0"/>
    <x v="12"/>
    <n v="171"/>
    <n v="908"/>
    <d v="2019-01-15T00:00:00"/>
    <d v="2019-09-15T00:00:00"/>
    <m/>
    <m/>
    <m/>
    <m/>
    <m/>
    <m/>
    <m/>
    <m/>
    <m/>
    <m/>
    <x v="4"/>
    <m/>
    <m/>
    <m/>
    <m/>
    <m/>
    <m/>
    <m/>
    <m/>
    <m/>
    <m/>
    <m/>
    <m/>
    <m/>
    <m/>
    <m/>
    <m/>
    <m/>
    <m/>
    <m/>
    <n v="0"/>
    <n v="0"/>
    <n v="0"/>
    <n v="0"/>
    <n v="0"/>
    <n v="0"/>
    <n v="0"/>
    <n v="1"/>
    <n v="908"/>
    <n v="4"/>
    <n v="4"/>
    <n v="0"/>
    <n v="0"/>
    <n v="0"/>
    <n v="151"/>
    <n v="151"/>
    <n v="1"/>
    <n v="0"/>
    <n v="0"/>
    <n v="0"/>
    <n v="0"/>
    <n v="1"/>
    <n v="0"/>
    <n v="0"/>
    <n v="0"/>
    <n v="0"/>
    <x v="0"/>
    <s v="Village"/>
    <x v="0"/>
    <s v="Muslim"/>
    <n v="0"/>
    <n v="0"/>
    <n v="198350"/>
    <x v="0"/>
    <m/>
  </r>
  <r>
    <x v="2"/>
    <x v="1"/>
    <x v="1"/>
    <s v="IOM"/>
    <x v="1"/>
    <x v="2"/>
    <x v="0"/>
    <x v="13"/>
    <n v="376"/>
    <n v="2392"/>
    <d v="2019-01-15T00:00:00"/>
    <d v="2019-09-15T00:00:00"/>
    <m/>
    <m/>
    <m/>
    <m/>
    <m/>
    <m/>
    <m/>
    <m/>
    <m/>
    <m/>
    <x v="4"/>
    <m/>
    <m/>
    <m/>
    <m/>
    <m/>
    <m/>
    <m/>
    <m/>
    <m/>
    <m/>
    <m/>
    <m/>
    <m/>
    <m/>
    <m/>
    <m/>
    <m/>
    <m/>
    <m/>
    <n v="0"/>
    <n v="0"/>
    <n v="0"/>
    <n v="0"/>
    <n v="0"/>
    <n v="0"/>
    <n v="0"/>
    <n v="1"/>
    <n v="2392"/>
    <n v="10"/>
    <n v="10"/>
    <n v="0"/>
    <n v="0"/>
    <n v="0"/>
    <n v="399"/>
    <n v="399"/>
    <n v="1"/>
    <n v="0"/>
    <n v="0"/>
    <n v="0"/>
    <n v="0"/>
    <n v="1"/>
    <n v="0"/>
    <n v="0"/>
    <n v="0"/>
    <n v="0"/>
    <x v="0"/>
    <s v="Village"/>
    <x v="1"/>
    <s v="Rakhine"/>
    <n v="19.421102000000001"/>
    <n v="93.552452000000002"/>
    <s v="MMR012CMP036"/>
    <x v="0"/>
    <m/>
  </r>
  <r>
    <x v="2"/>
    <x v="1"/>
    <x v="1"/>
    <s v="IOM"/>
    <x v="1"/>
    <x v="2"/>
    <x v="0"/>
    <x v="14"/>
    <n v="145"/>
    <n v="702"/>
    <d v="2019-01-15T00:00:00"/>
    <d v="2019-09-15T00:00:00"/>
    <m/>
    <m/>
    <m/>
    <m/>
    <m/>
    <m/>
    <m/>
    <m/>
    <m/>
    <m/>
    <x v="4"/>
    <m/>
    <m/>
    <m/>
    <m/>
    <m/>
    <m/>
    <m/>
    <m/>
    <m/>
    <m/>
    <m/>
    <m/>
    <m/>
    <m/>
    <m/>
    <m/>
    <m/>
    <m/>
    <m/>
    <n v="0"/>
    <n v="0"/>
    <n v="0"/>
    <n v="0"/>
    <n v="0"/>
    <n v="0"/>
    <n v="0"/>
    <n v="1"/>
    <n v="702"/>
    <n v="3"/>
    <n v="3"/>
    <n v="0"/>
    <n v="0"/>
    <n v="0"/>
    <n v="117"/>
    <n v="117"/>
    <n v="1"/>
    <n v="0"/>
    <n v="0"/>
    <n v="0"/>
    <n v="0"/>
    <n v="1"/>
    <n v="0"/>
    <n v="0"/>
    <n v="0"/>
    <n v="0"/>
    <x v="0"/>
    <s v="Village"/>
    <x v="0"/>
    <s v="Muslim"/>
    <n v="0"/>
    <n v="0"/>
    <n v="0"/>
    <x v="0"/>
    <m/>
  </r>
  <r>
    <x v="2"/>
    <x v="1"/>
    <x v="1"/>
    <s v="IOM"/>
    <x v="1"/>
    <x v="1"/>
    <x v="0"/>
    <x v="15"/>
    <n v="22"/>
    <n v="100"/>
    <d v="2019-01-15T00:00:00"/>
    <d v="2019-09-15T00:00:00"/>
    <m/>
    <m/>
    <m/>
    <m/>
    <m/>
    <m/>
    <m/>
    <m/>
    <m/>
    <m/>
    <x v="4"/>
    <m/>
    <m/>
    <m/>
    <m/>
    <m/>
    <m/>
    <m/>
    <m/>
    <m/>
    <m/>
    <m/>
    <m/>
    <m/>
    <m/>
    <m/>
    <m/>
    <m/>
    <m/>
    <m/>
    <n v="0"/>
    <n v="0"/>
    <n v="0"/>
    <n v="0"/>
    <n v="0"/>
    <n v="0"/>
    <n v="0"/>
    <n v="1"/>
    <n v="100"/>
    <n v="1"/>
    <n v="1"/>
    <n v="0"/>
    <n v="0"/>
    <n v="0"/>
    <n v="17"/>
    <n v="17"/>
    <n v="1"/>
    <n v="0"/>
    <n v="0"/>
    <n v="0"/>
    <n v="0"/>
    <n v="1"/>
    <n v="0"/>
    <n v="0"/>
    <n v="0"/>
    <n v="0"/>
    <x v="0"/>
    <s v="Village"/>
    <x v="0"/>
    <s v="Rakhine"/>
    <n v="20.80558014"/>
    <n v="92.549842830000003"/>
    <n v="198336"/>
    <x v="0"/>
    <m/>
  </r>
  <r>
    <x v="2"/>
    <x v="1"/>
    <x v="1"/>
    <s v="IOM"/>
    <x v="1"/>
    <x v="1"/>
    <x v="0"/>
    <x v="16"/>
    <n v="18"/>
    <n v="85"/>
    <d v="2019-01-15T00:00:00"/>
    <d v="2019-09-15T00:00:00"/>
    <m/>
    <m/>
    <m/>
    <m/>
    <m/>
    <m/>
    <m/>
    <m/>
    <m/>
    <m/>
    <x v="4"/>
    <m/>
    <m/>
    <m/>
    <m/>
    <m/>
    <m/>
    <m/>
    <m/>
    <m/>
    <m/>
    <m/>
    <m/>
    <m/>
    <m/>
    <m/>
    <m/>
    <m/>
    <m/>
    <m/>
    <n v="0"/>
    <n v="0"/>
    <n v="0"/>
    <n v="0"/>
    <n v="0"/>
    <n v="0"/>
    <n v="0"/>
    <n v="1"/>
    <n v="85"/>
    <n v="1"/>
    <n v="1"/>
    <n v="0"/>
    <n v="0"/>
    <n v="0"/>
    <n v="14"/>
    <n v="14"/>
    <n v="1"/>
    <n v="0"/>
    <n v="0"/>
    <n v="0"/>
    <n v="0"/>
    <n v="1"/>
    <n v="0"/>
    <n v="0"/>
    <n v="0"/>
    <n v="0"/>
    <x v="0"/>
    <s v="Village"/>
    <x v="0"/>
    <s v="Rakhine"/>
    <n v="20.892290119999998"/>
    <n v="92.550079350000004"/>
    <n v="198303"/>
    <x v="0"/>
    <m/>
  </r>
  <r>
    <x v="2"/>
    <x v="1"/>
    <x v="1"/>
    <s v="IOM"/>
    <x v="1"/>
    <x v="1"/>
    <x v="0"/>
    <x v="17"/>
    <n v="162"/>
    <n v="927"/>
    <d v="2019-01-15T00:00:00"/>
    <d v="2019-09-15T00:00:00"/>
    <m/>
    <m/>
    <m/>
    <m/>
    <m/>
    <m/>
    <m/>
    <m/>
    <m/>
    <m/>
    <x v="4"/>
    <m/>
    <m/>
    <m/>
    <m/>
    <m/>
    <m/>
    <m/>
    <m/>
    <m/>
    <m/>
    <m/>
    <m/>
    <m/>
    <m/>
    <m/>
    <m/>
    <m/>
    <m/>
    <m/>
    <n v="0"/>
    <n v="0"/>
    <n v="0"/>
    <n v="0"/>
    <n v="0"/>
    <n v="0"/>
    <n v="0"/>
    <n v="1"/>
    <n v="927"/>
    <n v="4"/>
    <n v="4"/>
    <n v="0"/>
    <n v="0"/>
    <n v="0"/>
    <n v="155"/>
    <n v="155"/>
    <n v="1"/>
    <n v="0"/>
    <n v="0"/>
    <n v="0"/>
    <n v="0"/>
    <n v="1"/>
    <n v="0"/>
    <n v="0"/>
    <n v="0"/>
    <n v="0"/>
    <x v="0"/>
    <s v="Village"/>
    <x v="0"/>
    <s v="Muslim"/>
    <n v="0"/>
    <n v="0"/>
    <n v="198405"/>
    <x v="0"/>
    <m/>
  </r>
  <r>
    <x v="2"/>
    <x v="1"/>
    <x v="1"/>
    <s v="IOM"/>
    <x v="1"/>
    <x v="2"/>
    <x v="0"/>
    <x v="18"/>
    <n v="181"/>
    <n v="1089"/>
    <d v="2019-01-15T00:00:00"/>
    <d v="2019-09-15T00:00:00"/>
    <m/>
    <m/>
    <m/>
    <m/>
    <m/>
    <m/>
    <m/>
    <m/>
    <m/>
    <m/>
    <x v="4"/>
    <m/>
    <m/>
    <m/>
    <m/>
    <m/>
    <m/>
    <m/>
    <m/>
    <m/>
    <m/>
    <m/>
    <m/>
    <m/>
    <m/>
    <m/>
    <m/>
    <m/>
    <m/>
    <m/>
    <n v="0"/>
    <n v="0"/>
    <n v="0"/>
    <n v="0"/>
    <n v="0"/>
    <n v="0"/>
    <n v="0"/>
    <n v="1"/>
    <n v="1089"/>
    <n v="4"/>
    <n v="4"/>
    <n v="0"/>
    <n v="0"/>
    <n v="0"/>
    <n v="182"/>
    <n v="182"/>
    <n v="1"/>
    <n v="0"/>
    <n v="0"/>
    <n v="0"/>
    <n v="0"/>
    <n v="1"/>
    <n v="0"/>
    <n v="0"/>
    <n v="0"/>
    <n v="0"/>
    <x v="0"/>
    <s v="Village"/>
    <x v="0"/>
    <s v="Rakhine"/>
    <n v="20.691099170000001"/>
    <n v="92.590652469999995"/>
    <n v="198446"/>
    <x v="0"/>
    <m/>
  </r>
  <r>
    <x v="2"/>
    <x v="17"/>
    <x v="1"/>
    <s v="IOM,OFDA "/>
    <x v="1"/>
    <x v="2"/>
    <x v="0"/>
    <x v="19"/>
    <n v="241"/>
    <n v="1397"/>
    <s v="1/15/2019,8-1-19"/>
    <s v="9/15/2019,12/31/20"/>
    <m/>
    <m/>
    <m/>
    <m/>
    <m/>
    <m/>
    <m/>
    <m/>
    <m/>
    <m/>
    <x v="2"/>
    <m/>
    <m/>
    <m/>
    <m/>
    <m/>
    <m/>
    <m/>
    <m/>
    <m/>
    <m/>
    <m/>
    <m/>
    <m/>
    <m/>
    <m/>
    <m/>
    <m/>
    <m/>
    <m/>
    <n v="0"/>
    <n v="0"/>
    <n v="0"/>
    <n v="0"/>
    <n v="0"/>
    <n v="0"/>
    <n v="0"/>
    <n v="1"/>
    <n v="1397"/>
    <n v="6"/>
    <n v="6"/>
    <n v="0"/>
    <n v="0"/>
    <n v="0"/>
    <n v="233"/>
    <n v="233"/>
    <n v="1"/>
    <n v="0"/>
    <n v="0"/>
    <n v="0"/>
    <n v="0"/>
    <n v="1"/>
    <n v="0"/>
    <n v="0"/>
    <n v="0"/>
    <n v="0"/>
    <x v="0"/>
    <s v="Village"/>
    <x v="0"/>
    <s v="Muslim"/>
    <n v="20.872400280000001"/>
    <n v="92.337608340000003"/>
    <n v="197971"/>
    <x v="0"/>
    <m/>
  </r>
  <r>
    <x v="2"/>
    <x v="1"/>
    <x v="1"/>
    <s v="IOM"/>
    <x v="1"/>
    <x v="1"/>
    <x v="0"/>
    <x v="20"/>
    <n v="152"/>
    <n v="798"/>
    <d v="2019-01-15T00:00:00"/>
    <d v="2019-09-15T00:00:00"/>
    <m/>
    <m/>
    <m/>
    <m/>
    <m/>
    <m/>
    <m/>
    <m/>
    <m/>
    <m/>
    <x v="4"/>
    <m/>
    <m/>
    <m/>
    <m/>
    <m/>
    <m/>
    <m/>
    <m/>
    <m/>
    <m/>
    <m/>
    <m/>
    <m/>
    <m/>
    <m/>
    <m/>
    <m/>
    <m/>
    <m/>
    <n v="0"/>
    <n v="0"/>
    <n v="0"/>
    <n v="0"/>
    <n v="0"/>
    <n v="0"/>
    <n v="0"/>
    <n v="1"/>
    <n v="798"/>
    <n v="3"/>
    <n v="3"/>
    <n v="0"/>
    <n v="0"/>
    <n v="0"/>
    <n v="133"/>
    <n v="133"/>
    <n v="1"/>
    <n v="0"/>
    <n v="0"/>
    <n v="0"/>
    <n v="0"/>
    <n v="1"/>
    <n v="0"/>
    <n v="0"/>
    <n v="0"/>
    <n v="0"/>
    <x v="0"/>
    <s v="Village"/>
    <x v="0"/>
    <s v="Muslim"/>
    <n v="0"/>
    <n v="0"/>
    <n v="198351"/>
    <x v="0"/>
    <m/>
  </r>
  <r>
    <x v="2"/>
    <x v="1"/>
    <x v="1"/>
    <s v="IOM"/>
    <x v="1"/>
    <x v="1"/>
    <x v="0"/>
    <x v="21"/>
    <n v="136"/>
    <n v="847"/>
    <d v="2019-01-15T00:00:00"/>
    <d v="2019-09-15T00:00:00"/>
    <m/>
    <m/>
    <m/>
    <m/>
    <m/>
    <m/>
    <m/>
    <m/>
    <m/>
    <m/>
    <x v="4"/>
    <m/>
    <m/>
    <m/>
    <m/>
    <m/>
    <m/>
    <m/>
    <m/>
    <m/>
    <m/>
    <m/>
    <m/>
    <m/>
    <m/>
    <m/>
    <m/>
    <m/>
    <m/>
    <m/>
    <n v="0"/>
    <n v="0"/>
    <n v="0"/>
    <n v="0"/>
    <n v="0"/>
    <n v="0"/>
    <n v="0"/>
    <n v="1"/>
    <n v="847"/>
    <n v="3"/>
    <n v="3"/>
    <n v="0"/>
    <n v="0"/>
    <n v="0"/>
    <n v="141"/>
    <n v="141"/>
    <n v="1"/>
    <n v="0"/>
    <n v="0"/>
    <n v="0"/>
    <n v="0"/>
    <n v="1"/>
    <n v="0"/>
    <n v="0"/>
    <n v="0"/>
    <n v="0"/>
    <x v="0"/>
    <s v="Village"/>
    <x v="0"/>
    <s v="Muslim"/>
    <n v="0"/>
    <n v="0"/>
    <n v="0"/>
    <x v="0"/>
    <m/>
  </r>
  <r>
    <x v="2"/>
    <x v="1"/>
    <x v="1"/>
    <s v="IOM"/>
    <x v="1"/>
    <x v="1"/>
    <x v="0"/>
    <x v="22"/>
    <n v="20"/>
    <n v="91"/>
    <d v="2019-01-15T00:00:00"/>
    <d v="2019-09-15T00:00:00"/>
    <m/>
    <m/>
    <m/>
    <m/>
    <m/>
    <m/>
    <m/>
    <m/>
    <m/>
    <m/>
    <x v="4"/>
    <m/>
    <m/>
    <m/>
    <m/>
    <m/>
    <m/>
    <m/>
    <m/>
    <m/>
    <m/>
    <m/>
    <m/>
    <m/>
    <m/>
    <m/>
    <m/>
    <m/>
    <m/>
    <m/>
    <n v="0"/>
    <n v="0"/>
    <n v="0"/>
    <n v="0"/>
    <n v="0"/>
    <n v="0"/>
    <n v="0"/>
    <n v="1"/>
    <n v="91"/>
    <n v="1"/>
    <n v="1"/>
    <n v="0"/>
    <n v="0"/>
    <n v="0"/>
    <n v="15"/>
    <n v="15"/>
    <n v="1"/>
    <n v="0"/>
    <n v="0"/>
    <n v="0"/>
    <n v="0"/>
    <n v="1"/>
    <n v="0"/>
    <n v="0"/>
    <n v="0"/>
    <n v="0"/>
    <x v="0"/>
    <s v="Village"/>
    <x v="0"/>
    <s v="Rakhine"/>
    <n v="20.767719270000001"/>
    <n v="92.631736759999995"/>
    <n v="198409"/>
    <x v="0"/>
    <m/>
  </r>
  <r>
    <x v="2"/>
    <x v="1"/>
    <x v="1"/>
    <s v="IOM"/>
    <x v="1"/>
    <x v="2"/>
    <x v="0"/>
    <x v="23"/>
    <n v="31"/>
    <n v="256"/>
    <d v="2019-01-15T00:00:00"/>
    <d v="2019-09-15T00:00:00"/>
    <m/>
    <m/>
    <m/>
    <m/>
    <m/>
    <m/>
    <m/>
    <m/>
    <m/>
    <m/>
    <x v="4"/>
    <m/>
    <m/>
    <m/>
    <m/>
    <m/>
    <m/>
    <m/>
    <m/>
    <m/>
    <m/>
    <m/>
    <m/>
    <m/>
    <m/>
    <m/>
    <m/>
    <m/>
    <m/>
    <m/>
    <n v="0"/>
    <n v="0"/>
    <n v="0"/>
    <n v="0"/>
    <n v="0"/>
    <n v="0"/>
    <n v="0"/>
    <n v="1"/>
    <n v="256"/>
    <n v="1"/>
    <n v="1"/>
    <n v="0"/>
    <n v="0"/>
    <n v="0"/>
    <n v="43"/>
    <n v="43"/>
    <n v="1"/>
    <n v="0"/>
    <n v="0"/>
    <n v="0"/>
    <n v="0"/>
    <n v="1"/>
    <n v="0"/>
    <n v="0"/>
    <n v="0"/>
    <n v="0"/>
    <x v="0"/>
    <s v="Village"/>
    <x v="0"/>
    <s v="Rakhine"/>
    <n v="0"/>
    <n v="0"/>
    <n v="0"/>
    <x v="0"/>
    <m/>
  </r>
  <r>
    <x v="2"/>
    <x v="1"/>
    <x v="1"/>
    <s v="IOM"/>
    <x v="1"/>
    <x v="2"/>
    <x v="0"/>
    <x v="24"/>
    <n v="86"/>
    <n v="401"/>
    <d v="2019-01-15T00:00:00"/>
    <d v="2019-09-15T00:00:00"/>
    <m/>
    <m/>
    <m/>
    <m/>
    <m/>
    <m/>
    <m/>
    <m/>
    <m/>
    <m/>
    <x v="4"/>
    <m/>
    <m/>
    <m/>
    <m/>
    <m/>
    <m/>
    <m/>
    <m/>
    <m/>
    <m/>
    <m/>
    <m/>
    <m/>
    <m/>
    <m/>
    <m/>
    <m/>
    <m/>
    <m/>
    <n v="0"/>
    <n v="0"/>
    <n v="0"/>
    <n v="0"/>
    <n v="0"/>
    <n v="0"/>
    <n v="0"/>
    <n v="1"/>
    <n v="401"/>
    <n v="2"/>
    <n v="2"/>
    <n v="0"/>
    <n v="0"/>
    <n v="0"/>
    <n v="67"/>
    <n v="67"/>
    <n v="1"/>
    <n v="0"/>
    <n v="0"/>
    <n v="0"/>
    <n v="0"/>
    <n v="1"/>
    <n v="0"/>
    <n v="0"/>
    <n v="0"/>
    <n v="0"/>
    <x v="0"/>
    <s v="Village"/>
    <x v="0"/>
    <s v="Rakhine"/>
    <n v="20.806211470000001"/>
    <n v="92.404357910000002"/>
    <n v="220737"/>
    <x v="0"/>
    <m/>
  </r>
  <r>
    <x v="2"/>
    <x v="1"/>
    <x v="1"/>
    <s v="IOM"/>
    <x v="1"/>
    <x v="1"/>
    <x v="0"/>
    <x v="25"/>
    <n v="23"/>
    <n v="86"/>
    <d v="2019-01-15T00:00:00"/>
    <d v="2019-09-15T00:00:00"/>
    <m/>
    <m/>
    <m/>
    <m/>
    <m/>
    <m/>
    <m/>
    <m/>
    <m/>
    <m/>
    <x v="4"/>
    <m/>
    <m/>
    <m/>
    <m/>
    <m/>
    <m/>
    <m/>
    <m/>
    <m/>
    <m/>
    <m/>
    <m/>
    <m/>
    <m/>
    <m/>
    <m/>
    <m/>
    <m/>
    <m/>
    <n v="0"/>
    <n v="0"/>
    <n v="0"/>
    <n v="0"/>
    <n v="0"/>
    <n v="0"/>
    <n v="0"/>
    <n v="1"/>
    <n v="86"/>
    <n v="1"/>
    <n v="1"/>
    <n v="0"/>
    <n v="0"/>
    <n v="0"/>
    <n v="14"/>
    <n v="14"/>
    <n v="1"/>
    <n v="0"/>
    <n v="0"/>
    <n v="0"/>
    <n v="0"/>
    <n v="1"/>
    <n v="0"/>
    <n v="0"/>
    <n v="0"/>
    <n v="0"/>
    <x v="0"/>
    <s v="Village"/>
    <x v="0"/>
    <s v="Rakhine"/>
    <n v="0"/>
    <n v="0"/>
    <n v="198337"/>
    <x v="0"/>
    <m/>
  </r>
  <r>
    <x v="2"/>
    <x v="1"/>
    <x v="1"/>
    <s v="IOM"/>
    <x v="1"/>
    <x v="1"/>
    <x v="0"/>
    <x v="26"/>
    <n v="74"/>
    <n v="343"/>
    <d v="2019-01-15T00:00:00"/>
    <d v="2019-09-15T00:00:00"/>
    <m/>
    <m/>
    <m/>
    <m/>
    <m/>
    <m/>
    <m/>
    <m/>
    <m/>
    <m/>
    <x v="4"/>
    <m/>
    <m/>
    <m/>
    <m/>
    <m/>
    <m/>
    <m/>
    <m/>
    <m/>
    <m/>
    <m/>
    <m/>
    <m/>
    <m/>
    <m/>
    <m/>
    <m/>
    <m/>
    <m/>
    <n v="0"/>
    <n v="0"/>
    <n v="0"/>
    <n v="0"/>
    <n v="0"/>
    <n v="0"/>
    <n v="0"/>
    <n v="1"/>
    <n v="343"/>
    <n v="1"/>
    <n v="1"/>
    <n v="0"/>
    <n v="0"/>
    <n v="0"/>
    <n v="57"/>
    <n v="57"/>
    <n v="1"/>
    <n v="0"/>
    <n v="0"/>
    <n v="0"/>
    <n v="0"/>
    <n v="1"/>
    <n v="0"/>
    <n v="0"/>
    <n v="0"/>
    <n v="0"/>
    <x v="0"/>
    <s v="Village"/>
    <x v="0"/>
    <s v="Rakhine"/>
    <n v="0"/>
    <n v="0"/>
    <n v="198363"/>
    <x v="0"/>
    <m/>
  </r>
  <r>
    <x v="2"/>
    <x v="1"/>
    <x v="1"/>
    <s v="IOM"/>
    <x v="1"/>
    <x v="1"/>
    <x v="0"/>
    <x v="27"/>
    <n v="18"/>
    <n v="73"/>
    <d v="2019-01-15T00:00:00"/>
    <d v="2019-09-15T00:00:00"/>
    <m/>
    <m/>
    <m/>
    <m/>
    <m/>
    <m/>
    <m/>
    <m/>
    <m/>
    <m/>
    <x v="4"/>
    <m/>
    <m/>
    <m/>
    <m/>
    <m/>
    <m/>
    <m/>
    <m/>
    <m/>
    <m/>
    <m/>
    <m/>
    <m/>
    <m/>
    <m/>
    <m/>
    <m/>
    <m/>
    <m/>
    <n v="0"/>
    <n v="0"/>
    <n v="0"/>
    <n v="0"/>
    <n v="0"/>
    <n v="0"/>
    <n v="0"/>
    <n v="1"/>
    <n v="73"/>
    <n v="1"/>
    <n v="1"/>
    <n v="0"/>
    <n v="0"/>
    <n v="0"/>
    <n v="12"/>
    <n v="12"/>
    <n v="1"/>
    <n v="0"/>
    <n v="0"/>
    <n v="0"/>
    <n v="0"/>
    <n v="1"/>
    <n v="0"/>
    <n v="0"/>
    <n v="0"/>
    <n v="0"/>
    <x v="0"/>
    <s v="Village"/>
    <x v="0"/>
    <s v="Rakhine"/>
    <n v="20.887420649999999"/>
    <n v="92.545410160000003"/>
    <n v="198300"/>
    <x v="0"/>
    <m/>
  </r>
  <r>
    <x v="2"/>
    <x v="1"/>
    <x v="1"/>
    <s v="IOM"/>
    <x v="1"/>
    <x v="1"/>
    <x v="0"/>
    <x v="28"/>
    <n v="218"/>
    <n v="1207"/>
    <d v="2019-01-15T00:00:00"/>
    <d v="2019-09-15T00:00:00"/>
    <m/>
    <m/>
    <m/>
    <m/>
    <m/>
    <m/>
    <m/>
    <m/>
    <m/>
    <m/>
    <x v="4"/>
    <m/>
    <m/>
    <m/>
    <m/>
    <m/>
    <m/>
    <m/>
    <m/>
    <m/>
    <m/>
    <m/>
    <m/>
    <m/>
    <m/>
    <m/>
    <m/>
    <m/>
    <m/>
    <m/>
    <n v="0"/>
    <n v="0"/>
    <n v="0"/>
    <n v="0"/>
    <n v="0"/>
    <n v="0"/>
    <n v="0"/>
    <n v="1"/>
    <n v="1207"/>
    <n v="5"/>
    <n v="5"/>
    <n v="0"/>
    <n v="0"/>
    <n v="0"/>
    <n v="201"/>
    <n v="201"/>
    <n v="1"/>
    <n v="0"/>
    <n v="0"/>
    <n v="0"/>
    <n v="0"/>
    <n v="1"/>
    <n v="0"/>
    <n v="0"/>
    <n v="0"/>
    <n v="0"/>
    <x v="0"/>
    <s v="Village"/>
    <x v="0"/>
    <s v="Muslim"/>
    <n v="0"/>
    <n v="0"/>
    <n v="198434"/>
    <x v="0"/>
    <m/>
  </r>
  <r>
    <x v="2"/>
    <x v="1"/>
    <x v="1"/>
    <s v="IOM"/>
    <x v="1"/>
    <x v="1"/>
    <x v="0"/>
    <x v="29"/>
    <n v="11"/>
    <n v="39"/>
    <d v="2019-01-15T00:00:00"/>
    <d v="2019-09-15T00:00:00"/>
    <m/>
    <m/>
    <m/>
    <m/>
    <m/>
    <m/>
    <m/>
    <m/>
    <m/>
    <m/>
    <x v="4"/>
    <m/>
    <m/>
    <m/>
    <m/>
    <m/>
    <m/>
    <m/>
    <m/>
    <m/>
    <m/>
    <m/>
    <m/>
    <m/>
    <m/>
    <m/>
    <m/>
    <m/>
    <m/>
    <m/>
    <n v="0"/>
    <n v="0"/>
    <n v="0"/>
    <n v="0"/>
    <n v="0"/>
    <n v="0"/>
    <n v="0"/>
    <n v="1"/>
    <n v="39"/>
    <n v="1"/>
    <n v="1"/>
    <n v="0"/>
    <n v="0"/>
    <n v="0"/>
    <n v="7"/>
    <n v="7"/>
    <n v="1"/>
    <n v="0"/>
    <n v="0"/>
    <n v="0"/>
    <n v="0"/>
    <n v="1"/>
    <n v="0"/>
    <n v="0"/>
    <n v="0"/>
    <n v="0"/>
    <x v="0"/>
    <s v="Village"/>
    <x v="0"/>
    <s v="Rakhine"/>
    <n v="0"/>
    <n v="0"/>
    <n v="198433"/>
    <x v="0"/>
    <m/>
  </r>
  <r>
    <x v="2"/>
    <x v="1"/>
    <x v="1"/>
    <s v="IOM"/>
    <x v="1"/>
    <x v="2"/>
    <x v="0"/>
    <x v="30"/>
    <n v="53"/>
    <n v="263"/>
    <d v="2019-01-15T00:00:00"/>
    <d v="2019-09-15T00:00:00"/>
    <m/>
    <m/>
    <m/>
    <m/>
    <m/>
    <m/>
    <m/>
    <m/>
    <m/>
    <m/>
    <x v="4"/>
    <m/>
    <m/>
    <m/>
    <m/>
    <m/>
    <m/>
    <m/>
    <m/>
    <m/>
    <m/>
    <m/>
    <m/>
    <m/>
    <m/>
    <m/>
    <m/>
    <m/>
    <m/>
    <m/>
    <n v="0"/>
    <n v="0"/>
    <n v="0"/>
    <n v="0"/>
    <n v="0"/>
    <n v="0"/>
    <n v="0"/>
    <n v="1"/>
    <n v="263"/>
    <n v="1"/>
    <n v="1"/>
    <n v="0"/>
    <n v="0"/>
    <n v="0"/>
    <n v="44"/>
    <n v="44"/>
    <n v="1"/>
    <n v="0"/>
    <n v="0"/>
    <n v="0"/>
    <n v="0"/>
    <n v="1"/>
    <n v="0"/>
    <n v="0"/>
    <n v="0"/>
    <n v="0"/>
    <x v="0"/>
    <s v="Village"/>
    <x v="0"/>
    <s v="Rakhine"/>
    <n v="0"/>
    <n v="0"/>
    <n v="220736"/>
    <x v="0"/>
    <m/>
  </r>
  <r>
    <x v="2"/>
    <x v="1"/>
    <x v="1"/>
    <s v="IOM"/>
    <x v="1"/>
    <x v="1"/>
    <x v="0"/>
    <x v="31"/>
    <n v="125"/>
    <n v="580"/>
    <d v="2019-01-15T00:00:00"/>
    <d v="2019-09-15T00:00:00"/>
    <m/>
    <m/>
    <m/>
    <m/>
    <m/>
    <m/>
    <m/>
    <m/>
    <m/>
    <m/>
    <x v="4"/>
    <m/>
    <m/>
    <m/>
    <m/>
    <m/>
    <m/>
    <m/>
    <m/>
    <m/>
    <m/>
    <m/>
    <m/>
    <m/>
    <m/>
    <m/>
    <m/>
    <m/>
    <m/>
    <m/>
    <n v="0"/>
    <n v="0"/>
    <n v="0"/>
    <n v="0"/>
    <n v="0"/>
    <n v="0"/>
    <n v="0"/>
    <n v="1"/>
    <n v="580"/>
    <n v="2"/>
    <n v="2"/>
    <n v="0"/>
    <n v="0"/>
    <n v="0"/>
    <n v="97"/>
    <n v="97"/>
    <n v="1"/>
    <n v="0"/>
    <n v="0"/>
    <n v="0"/>
    <n v="0"/>
    <n v="1"/>
    <n v="0"/>
    <n v="0"/>
    <n v="0"/>
    <n v="0"/>
    <x v="0"/>
    <s v="Village"/>
    <x v="0"/>
    <s v="Muslim"/>
    <n v="0"/>
    <n v="0"/>
    <n v="198370"/>
    <x v="0"/>
    <m/>
  </r>
  <r>
    <x v="2"/>
    <x v="1"/>
    <x v="18"/>
    <s v="MHF"/>
    <x v="0"/>
    <x v="9"/>
    <x v="0"/>
    <x v="357"/>
    <n v="94"/>
    <n v="360"/>
    <d v="2019-07-01T00:00:00"/>
    <d v="2020-02-29T00:00:00"/>
    <m/>
    <m/>
    <m/>
    <m/>
    <m/>
    <m/>
    <m/>
    <m/>
    <m/>
    <m/>
    <x v="3"/>
    <m/>
    <m/>
    <m/>
    <m/>
    <m/>
    <m/>
    <n v="58"/>
    <n v="125"/>
    <m/>
    <m/>
    <m/>
    <m/>
    <m/>
    <m/>
    <n v="80"/>
    <m/>
    <m/>
    <m/>
    <m/>
    <n v="0"/>
    <n v="0"/>
    <n v="0"/>
    <n v="0"/>
    <n v="0"/>
    <n v="0"/>
    <n v="0"/>
    <n v="1"/>
    <n v="360"/>
    <n v="1"/>
    <n v="1"/>
    <n v="0"/>
    <n v="0"/>
    <n v="0"/>
    <n v="60"/>
    <n v="60"/>
    <n v="1"/>
    <n v="183"/>
    <n v="0"/>
    <n v="360"/>
    <n v="1"/>
    <n v="0"/>
    <n v="0.5083333333333333"/>
    <n v="360"/>
    <n v="0"/>
    <n v="360"/>
    <x v="0"/>
    <s v="Village"/>
    <x v="3"/>
    <n v="0"/>
    <n v="20.675979614257798"/>
    <n v="93.098922729492202"/>
    <n v="196621"/>
    <x v="0"/>
    <m/>
  </r>
  <r>
    <x v="2"/>
    <x v="1"/>
    <x v="18"/>
    <s v="MHF"/>
    <x v="0"/>
    <x v="9"/>
    <x v="0"/>
    <x v="358"/>
    <n v="200"/>
    <n v="746"/>
    <d v="2019-07-01T00:00:00"/>
    <d v="2020-02-29T00:00:00"/>
    <m/>
    <m/>
    <m/>
    <m/>
    <m/>
    <m/>
    <m/>
    <m/>
    <m/>
    <m/>
    <x v="3"/>
    <m/>
    <m/>
    <m/>
    <m/>
    <m/>
    <m/>
    <n v="169"/>
    <n v="289"/>
    <m/>
    <m/>
    <m/>
    <m/>
    <m/>
    <m/>
    <n v="223"/>
    <m/>
    <m/>
    <m/>
    <m/>
    <n v="0"/>
    <n v="0"/>
    <n v="0"/>
    <n v="0"/>
    <n v="0"/>
    <n v="0"/>
    <n v="0"/>
    <n v="1"/>
    <n v="746"/>
    <n v="3"/>
    <n v="3"/>
    <n v="0"/>
    <n v="0"/>
    <n v="0"/>
    <n v="124"/>
    <n v="124"/>
    <n v="1"/>
    <n v="458"/>
    <n v="0"/>
    <n v="746"/>
    <n v="1"/>
    <n v="0"/>
    <n v="0.613941018766756"/>
    <n v="746"/>
    <n v="0"/>
    <n v="746"/>
    <x v="0"/>
    <s v="Village"/>
    <x v="3"/>
    <n v="0"/>
    <n v="0"/>
    <n v="0"/>
    <n v="0"/>
    <x v="0"/>
    <m/>
  </r>
  <r>
    <x v="2"/>
    <x v="1"/>
    <x v="18"/>
    <s v="MHF"/>
    <x v="0"/>
    <x v="9"/>
    <x v="0"/>
    <x v="359"/>
    <n v="20"/>
    <n v="69"/>
    <d v="2019-07-01T00:00:00"/>
    <d v="2020-02-29T00:00:00"/>
    <m/>
    <m/>
    <m/>
    <m/>
    <m/>
    <m/>
    <m/>
    <m/>
    <m/>
    <m/>
    <x v="3"/>
    <m/>
    <m/>
    <m/>
    <m/>
    <m/>
    <m/>
    <n v="22"/>
    <n v="30"/>
    <m/>
    <m/>
    <m/>
    <m/>
    <m/>
    <m/>
    <n v="19"/>
    <m/>
    <m/>
    <m/>
    <m/>
    <n v="0"/>
    <n v="0"/>
    <n v="0"/>
    <n v="0"/>
    <n v="0"/>
    <n v="0"/>
    <n v="0"/>
    <n v="1"/>
    <n v="69"/>
    <n v="1"/>
    <n v="1"/>
    <n v="0"/>
    <n v="0"/>
    <n v="0"/>
    <n v="12"/>
    <n v="12"/>
    <n v="1"/>
    <n v="52"/>
    <n v="0"/>
    <n v="69"/>
    <n v="1"/>
    <n v="0"/>
    <n v="0.75362318840579712"/>
    <n v="69"/>
    <n v="0"/>
    <n v="69"/>
    <x v="0"/>
    <s v="Village"/>
    <x v="0"/>
    <n v="0"/>
    <n v="20.718429565429702"/>
    <n v="93.059432983398395"/>
    <n v="196645"/>
    <x v="0"/>
    <m/>
  </r>
  <r>
    <x v="2"/>
    <x v="1"/>
    <x v="18"/>
    <s v="MHF"/>
    <x v="0"/>
    <x v="9"/>
    <x v="0"/>
    <x v="360"/>
    <n v="84"/>
    <n v="277"/>
    <d v="2019-07-01T00:00:00"/>
    <d v="2020-02-29T00:00:00"/>
    <m/>
    <m/>
    <m/>
    <m/>
    <m/>
    <m/>
    <m/>
    <m/>
    <m/>
    <m/>
    <x v="3"/>
    <m/>
    <m/>
    <m/>
    <m/>
    <m/>
    <m/>
    <n v="86"/>
    <n v="96"/>
    <m/>
    <m/>
    <m/>
    <m/>
    <m/>
    <m/>
    <n v="84"/>
    <m/>
    <m/>
    <m/>
    <m/>
    <n v="0"/>
    <n v="0"/>
    <n v="0"/>
    <n v="0"/>
    <n v="0"/>
    <n v="0"/>
    <n v="0"/>
    <n v="1"/>
    <n v="277"/>
    <n v="1"/>
    <n v="1"/>
    <n v="0"/>
    <n v="0"/>
    <n v="0"/>
    <n v="46"/>
    <n v="46"/>
    <n v="1"/>
    <n v="182"/>
    <n v="0"/>
    <n v="277"/>
    <n v="1"/>
    <n v="0"/>
    <n v="0.65703971119133575"/>
    <n v="277"/>
    <n v="0"/>
    <n v="277"/>
    <x v="0"/>
    <s v="Village"/>
    <x v="3"/>
    <n v="0"/>
    <n v="20.666166305541999"/>
    <n v="93.094825744628906"/>
    <n v="196622"/>
    <x v="0"/>
    <m/>
  </r>
  <r>
    <x v="2"/>
    <x v="1"/>
    <x v="18"/>
    <s v="MHF"/>
    <x v="0"/>
    <x v="9"/>
    <x v="0"/>
    <x v="361"/>
    <n v="76"/>
    <n v="302"/>
    <d v="2019-07-01T00:00:00"/>
    <d v="2020-02-29T00:00:00"/>
    <m/>
    <m/>
    <m/>
    <m/>
    <m/>
    <m/>
    <m/>
    <m/>
    <m/>
    <m/>
    <x v="3"/>
    <m/>
    <m/>
    <m/>
    <m/>
    <m/>
    <m/>
    <n v="82"/>
    <n v="106"/>
    <m/>
    <m/>
    <m/>
    <m/>
    <m/>
    <m/>
    <n v="96"/>
    <m/>
    <m/>
    <m/>
    <m/>
    <n v="0"/>
    <n v="0"/>
    <n v="0"/>
    <n v="0"/>
    <n v="0"/>
    <n v="0"/>
    <n v="0"/>
    <n v="1"/>
    <n v="302"/>
    <n v="1"/>
    <n v="1"/>
    <n v="0"/>
    <n v="0"/>
    <n v="0"/>
    <n v="50"/>
    <n v="50"/>
    <n v="1"/>
    <n v="188"/>
    <n v="0"/>
    <n v="302"/>
    <n v="1"/>
    <n v="0"/>
    <n v="0.62251655629139069"/>
    <n v="302"/>
    <n v="0"/>
    <n v="302"/>
    <x v="0"/>
    <s v="Village"/>
    <x v="4"/>
    <n v="0"/>
    <n v="20.6698608398438"/>
    <n v="93.087516784667997"/>
    <n v="196636"/>
    <x v="0"/>
    <m/>
  </r>
  <r>
    <x v="2"/>
    <x v="1"/>
    <x v="18"/>
    <s v="MHF"/>
    <x v="0"/>
    <x v="9"/>
    <x v="0"/>
    <x v="362"/>
    <n v="52"/>
    <n v="181"/>
    <d v="2019-07-01T00:00:00"/>
    <d v="2020-02-29T00:00:00"/>
    <m/>
    <m/>
    <m/>
    <m/>
    <m/>
    <m/>
    <m/>
    <m/>
    <m/>
    <m/>
    <x v="3"/>
    <m/>
    <m/>
    <m/>
    <m/>
    <m/>
    <m/>
    <n v="45"/>
    <n v="69"/>
    <m/>
    <m/>
    <m/>
    <m/>
    <m/>
    <m/>
    <n v="52"/>
    <m/>
    <m/>
    <m/>
    <m/>
    <n v="0"/>
    <n v="0"/>
    <n v="0"/>
    <n v="0"/>
    <n v="0"/>
    <n v="0"/>
    <n v="0"/>
    <n v="1"/>
    <n v="181"/>
    <n v="1"/>
    <n v="1"/>
    <n v="0"/>
    <n v="0"/>
    <n v="0"/>
    <n v="30"/>
    <n v="30"/>
    <n v="1"/>
    <n v="114"/>
    <n v="0"/>
    <n v="181"/>
    <n v="1"/>
    <n v="0"/>
    <n v="0.62983425414364635"/>
    <n v="181"/>
    <n v="0"/>
    <n v="181"/>
    <x v="0"/>
    <s v="Village"/>
    <x v="3"/>
    <n v="0"/>
    <n v="0"/>
    <n v="0"/>
    <s v="MMR012003701505"/>
    <x v="0"/>
    <m/>
  </r>
  <r>
    <x v="2"/>
    <x v="1"/>
    <x v="18"/>
    <s v="MHF"/>
    <x v="0"/>
    <x v="9"/>
    <x v="0"/>
    <x v="362"/>
    <n v="76"/>
    <n v="316"/>
    <d v="2019-07-01T00:00:00"/>
    <d v="2020-02-29T00:00:00"/>
    <m/>
    <m/>
    <m/>
    <m/>
    <m/>
    <m/>
    <m/>
    <m/>
    <m/>
    <m/>
    <x v="3"/>
    <m/>
    <m/>
    <m/>
    <m/>
    <m/>
    <m/>
    <n v="94"/>
    <n v="104"/>
    <m/>
    <m/>
    <m/>
    <m/>
    <m/>
    <m/>
    <n v="71"/>
    <m/>
    <m/>
    <m/>
    <m/>
    <n v="0"/>
    <n v="0"/>
    <n v="0"/>
    <n v="0"/>
    <n v="0"/>
    <n v="0"/>
    <n v="0"/>
    <n v="1"/>
    <n v="316"/>
    <n v="1"/>
    <n v="1"/>
    <n v="0"/>
    <n v="0"/>
    <n v="0"/>
    <n v="53"/>
    <n v="53"/>
    <n v="1"/>
    <n v="198"/>
    <n v="0"/>
    <n v="316"/>
    <n v="1"/>
    <n v="0"/>
    <n v="0.62658227848101267"/>
    <n v="316"/>
    <n v="0"/>
    <n v="316"/>
    <x v="0"/>
    <s v="Village"/>
    <x v="3"/>
    <n v="0"/>
    <n v="0"/>
    <n v="0"/>
    <s v="MMR012003701505"/>
    <x v="0"/>
    <m/>
  </r>
  <r>
    <x v="2"/>
    <x v="1"/>
    <x v="18"/>
    <s v="MHF"/>
    <x v="0"/>
    <x v="9"/>
    <x v="0"/>
    <x v="363"/>
    <n v="20"/>
    <n v="73"/>
    <d v="2019-07-01T00:00:00"/>
    <d v="2020-02-29T00:00:00"/>
    <m/>
    <m/>
    <m/>
    <m/>
    <m/>
    <m/>
    <m/>
    <m/>
    <m/>
    <m/>
    <x v="3"/>
    <m/>
    <m/>
    <m/>
    <m/>
    <m/>
    <m/>
    <n v="18"/>
    <n v="13"/>
    <m/>
    <m/>
    <m/>
    <m/>
    <m/>
    <m/>
    <n v="15"/>
    <m/>
    <m/>
    <m/>
    <m/>
    <n v="0"/>
    <n v="0"/>
    <n v="0"/>
    <n v="0"/>
    <n v="0"/>
    <n v="0"/>
    <n v="0"/>
    <n v="1"/>
    <n v="73"/>
    <n v="1"/>
    <n v="1"/>
    <n v="0"/>
    <n v="0"/>
    <n v="0"/>
    <n v="12"/>
    <n v="12"/>
    <n v="1"/>
    <n v="31"/>
    <n v="0"/>
    <n v="73"/>
    <n v="1"/>
    <n v="0"/>
    <n v="0.42465753424657532"/>
    <n v="73"/>
    <n v="0"/>
    <n v="73"/>
    <x v="0"/>
    <s v="Village"/>
    <x v="0"/>
    <n v="0"/>
    <n v="20.6096591949463"/>
    <n v="93.111427307128906"/>
    <n v="196633"/>
    <x v="0"/>
    <m/>
  </r>
  <r>
    <x v="2"/>
    <x v="1"/>
    <x v="18"/>
    <s v="MHF"/>
    <x v="0"/>
    <x v="9"/>
    <x v="0"/>
    <x v="364"/>
    <n v="156"/>
    <n v="541"/>
    <d v="2019-07-01T00:00:00"/>
    <d v="2020-02-29T00:00:00"/>
    <m/>
    <m/>
    <m/>
    <m/>
    <m/>
    <m/>
    <m/>
    <m/>
    <m/>
    <m/>
    <x v="3"/>
    <m/>
    <m/>
    <m/>
    <m/>
    <m/>
    <m/>
    <n v="163"/>
    <n v="209"/>
    <m/>
    <m/>
    <m/>
    <m/>
    <m/>
    <m/>
    <n v="123"/>
    <m/>
    <m/>
    <m/>
    <m/>
    <n v="0"/>
    <n v="0"/>
    <n v="0"/>
    <n v="0"/>
    <n v="0"/>
    <n v="0"/>
    <n v="0"/>
    <n v="1"/>
    <n v="541"/>
    <n v="2"/>
    <n v="2"/>
    <n v="0"/>
    <n v="0"/>
    <n v="0"/>
    <n v="90"/>
    <n v="90"/>
    <n v="1"/>
    <n v="372"/>
    <n v="0"/>
    <n v="541"/>
    <n v="1"/>
    <n v="0"/>
    <n v="0.68761552680221816"/>
    <n v="541"/>
    <n v="0"/>
    <n v="541"/>
    <x v="0"/>
    <s v="Village"/>
    <x v="0"/>
    <n v="0"/>
    <n v="20.652900695800799"/>
    <n v="93.117912292480497"/>
    <n v="196618"/>
    <x v="0"/>
    <m/>
  </r>
  <r>
    <x v="2"/>
    <x v="1"/>
    <x v="18"/>
    <s v="MHF"/>
    <x v="0"/>
    <x v="9"/>
    <x v="0"/>
    <x v="365"/>
    <n v="36"/>
    <n v="150"/>
    <d v="2019-07-01T00:00:00"/>
    <d v="2020-02-29T00:00:00"/>
    <m/>
    <m/>
    <m/>
    <m/>
    <m/>
    <m/>
    <m/>
    <m/>
    <m/>
    <m/>
    <x v="3"/>
    <m/>
    <m/>
    <m/>
    <m/>
    <m/>
    <m/>
    <n v="45"/>
    <n v="48"/>
    <m/>
    <m/>
    <m/>
    <m/>
    <m/>
    <m/>
    <n v="34"/>
    <m/>
    <m/>
    <m/>
    <m/>
    <n v="0"/>
    <n v="0"/>
    <n v="0"/>
    <n v="0"/>
    <n v="0"/>
    <n v="0"/>
    <n v="0"/>
    <n v="1"/>
    <n v="150"/>
    <n v="1"/>
    <n v="1"/>
    <n v="0"/>
    <n v="0"/>
    <n v="0"/>
    <n v="25"/>
    <n v="25"/>
    <n v="1"/>
    <n v="93"/>
    <n v="0"/>
    <n v="150"/>
    <n v="1"/>
    <n v="0"/>
    <n v="0.62"/>
    <n v="150"/>
    <n v="0"/>
    <n v="150"/>
    <x v="0"/>
    <s v="Village"/>
    <x v="0"/>
    <n v="0"/>
    <n v="20.608230590820298"/>
    <n v="93.141777038574205"/>
    <n v="196427"/>
    <x v="0"/>
    <m/>
  </r>
  <r>
    <x v="2"/>
    <x v="1"/>
    <x v="18"/>
    <s v="MHF"/>
    <x v="0"/>
    <x v="9"/>
    <x v="0"/>
    <x v="366"/>
    <n v="78"/>
    <n v="293"/>
    <d v="2019-07-01T00:00:00"/>
    <d v="2020-02-29T00:00:00"/>
    <m/>
    <m/>
    <m/>
    <m/>
    <m/>
    <m/>
    <m/>
    <m/>
    <m/>
    <m/>
    <x v="3"/>
    <m/>
    <m/>
    <m/>
    <m/>
    <m/>
    <m/>
    <n v="103"/>
    <n v="99"/>
    <m/>
    <m/>
    <m/>
    <m/>
    <m/>
    <m/>
    <n v="78"/>
    <m/>
    <m/>
    <m/>
    <m/>
    <n v="0"/>
    <n v="0"/>
    <n v="0"/>
    <n v="0"/>
    <n v="0"/>
    <n v="0"/>
    <n v="0"/>
    <n v="1"/>
    <n v="293"/>
    <n v="1"/>
    <n v="1"/>
    <n v="0"/>
    <n v="0"/>
    <n v="0"/>
    <n v="49"/>
    <n v="49"/>
    <n v="1"/>
    <n v="202"/>
    <n v="0"/>
    <n v="293"/>
    <n v="1"/>
    <n v="0"/>
    <n v="0.68941979522184305"/>
    <n v="293"/>
    <n v="0"/>
    <n v="293"/>
    <x v="0"/>
    <s v="Village"/>
    <x v="0"/>
    <n v="0"/>
    <n v="20.646299362182599"/>
    <n v="93.096778869628906"/>
    <n v="196619"/>
    <x v="0"/>
    <m/>
  </r>
  <r>
    <x v="2"/>
    <x v="1"/>
    <x v="18"/>
    <s v="MHF"/>
    <x v="0"/>
    <x v="9"/>
    <x v="0"/>
    <x v="367"/>
    <n v="37"/>
    <n v="152"/>
    <d v="2019-07-01T00:00:00"/>
    <d v="2020-02-29T00:00:00"/>
    <m/>
    <m/>
    <m/>
    <m/>
    <m/>
    <m/>
    <m/>
    <m/>
    <m/>
    <m/>
    <x v="3"/>
    <m/>
    <m/>
    <m/>
    <m/>
    <m/>
    <m/>
    <n v="49"/>
    <n v="53"/>
    <m/>
    <m/>
    <m/>
    <m/>
    <m/>
    <m/>
    <n v="25"/>
    <m/>
    <m/>
    <m/>
    <m/>
    <n v="0"/>
    <n v="0"/>
    <n v="0"/>
    <n v="0"/>
    <n v="0"/>
    <n v="0"/>
    <n v="0"/>
    <n v="1"/>
    <n v="152"/>
    <n v="1"/>
    <n v="1"/>
    <n v="0"/>
    <n v="0"/>
    <n v="0"/>
    <n v="25"/>
    <n v="25"/>
    <n v="1"/>
    <n v="102"/>
    <n v="0"/>
    <n v="125"/>
    <n v="0.82236842105263153"/>
    <n v="0.17763157894736847"/>
    <n v="0.67105263157894735"/>
    <n v="125"/>
    <n v="0"/>
    <n v="125"/>
    <x v="0"/>
    <s v="Village"/>
    <x v="0"/>
    <n v="0"/>
    <n v="0"/>
    <n v="0"/>
    <n v="0"/>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8CEB199-03B2-48A6-807D-E3906373620E}" name="PivotTable2" cacheId="7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15" firstHeaderRow="1" firstDataRow="1" firstDataCol="1" rowPageCount="2" colPageCount="1"/>
  <pivotFields count="85">
    <pivotField axis="axisPage" showAll="0">
      <items count="15">
        <item m="1" x="11"/>
        <item m="1" x="12"/>
        <item m="1" x="5"/>
        <item m="1" x="13"/>
        <item m="1" x="7"/>
        <item m="1" x="8"/>
        <item m="1" x="9"/>
        <item m="1" x="10"/>
        <item m="1" x="4"/>
        <item m="1" x="6"/>
        <item x="0"/>
        <item x="1"/>
        <item x="2"/>
        <item m="1" x="3"/>
        <item t="default"/>
      </items>
    </pivotField>
    <pivotField showAll="0"/>
    <pivotField showAll="0"/>
    <pivotField showAll="0"/>
    <pivotField axis="axisPage" multipleItemSelectionAllowed="1" showAll="0">
      <items count="7">
        <item x="0"/>
        <item m="1" x="5"/>
        <item x="1"/>
        <item m="1" x="4"/>
        <item h="1" x="2"/>
        <item m="1" x="3"/>
        <item t="default"/>
      </items>
    </pivotField>
    <pivotField axis="axisRow" showAll="0">
      <items count="51">
        <item x="10"/>
        <item m="1" x="26"/>
        <item m="1" x="29"/>
        <item x="1"/>
        <item m="1" x="32"/>
        <item m="1" x="42"/>
        <item m="1" x="38"/>
        <item m="1" x="41"/>
        <item m="1" x="35"/>
        <item x="14"/>
        <item x="17"/>
        <item m="1" x="21"/>
        <item x="3"/>
        <item x="7"/>
        <item m="1" x="25"/>
        <item x="18"/>
        <item m="1" x="44"/>
        <item m="1" x="23"/>
        <item m="1" x="28"/>
        <item x="2"/>
        <item x="5"/>
        <item m="1" x="33"/>
        <item m="1" x="43"/>
        <item m="1" x="20"/>
        <item m="1" x="36"/>
        <item x="9"/>
        <item m="1" x="27"/>
        <item x="6"/>
        <item m="1" x="37"/>
        <item x="12"/>
        <item m="1" x="30"/>
        <item m="1" x="34"/>
        <item m="1" x="39"/>
        <item m="1" x="22"/>
        <item x="13"/>
        <item m="1" x="24"/>
        <item x="0"/>
        <item m="1" x="40"/>
        <item m="1" x="31"/>
        <item m="1" x="47"/>
        <item x="8"/>
        <item m="1" x="48"/>
        <item x="4"/>
        <item x="16"/>
        <item m="1" x="49"/>
        <item m="1" x="46"/>
        <item x="15"/>
        <item m="1" x="45"/>
        <item x="11"/>
        <item m="1"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9" showAll="0"/>
    <pivotField numFmtId="1"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numFmtId="1" showAll="0"/>
    <pivotField numFmtId="1" showAll="0"/>
    <pivotField numFmtId="1" showAll="0"/>
    <pivotField numFmtId="9" showAll="0"/>
    <pivotField numFmtId="1" showAll="0"/>
    <pivotField showAll="0"/>
    <pivotField numFmtId="1" showAll="0"/>
    <pivotField numFmtId="9" showAll="0"/>
    <pivotField numFmtId="9" showAll="0"/>
    <pivotField numFmtId="9" showAll="0"/>
    <pivotField numFmtId="1" showAll="0"/>
    <pivotField numFmtId="1" showAll="0"/>
    <pivotField numFmtId="164"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11">
    <i>
      <x v="3"/>
    </i>
    <i>
      <x v="12"/>
    </i>
    <i>
      <x v="13"/>
    </i>
    <i>
      <x v="19"/>
    </i>
    <i>
      <x v="20"/>
    </i>
    <i>
      <x v="25"/>
    </i>
    <i>
      <x v="27"/>
    </i>
    <i>
      <x v="36"/>
    </i>
    <i>
      <x v="40"/>
    </i>
    <i>
      <x v="42"/>
    </i>
    <i t="grand">
      <x/>
    </i>
  </rowItems>
  <colItems count="1">
    <i/>
  </colItems>
  <pageFields count="2">
    <pageField fld="0" item="12" hier="-1"/>
    <pageField fld="4"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7D8611E-D9D7-4442-B182-B1A118D1E03A}" name="PivotTable4" cacheId="7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119:C121" firstHeaderRow="1" firstDataRow="1" firstDataCol="1" rowPageCount="4" colPageCount="1"/>
  <pivotFields count="85">
    <pivotField axis="axisPage" subtotalTop="0" multipleItemSelectionAllowed="1" showAll="0">
      <items count="15">
        <item m="1" x="12"/>
        <item m="1" x="5"/>
        <item m="1" x="13"/>
        <item h="1" m="1" x="7"/>
        <item m="1" x="4"/>
        <item h="1" m="1" x="3"/>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h="1" m="1" x="5"/>
        <item m="1" x="4"/>
        <item h="1" x="2"/>
        <item m="1" x="3"/>
        <item x="0"/>
        <item x="1"/>
        <item t="default"/>
      </items>
    </pivotField>
    <pivotField subtotalTop="0" showAll="0"/>
    <pivotField axis="axisPage" multipleItemSelectionAllowed="1" showAll="0" defaultSubtotal="0">
      <items count="11">
        <item m="1" x="7"/>
        <item m="1" x="2"/>
        <item m="1" x="9"/>
        <item m="1" x="10"/>
        <item m="1" x="8"/>
        <item m="1" x="1"/>
        <item x="0"/>
        <item m="1" x="3"/>
        <item h="1" m="1" x="4"/>
        <item m="1" x="6"/>
        <item h="1" m="1" x="5"/>
      </items>
    </pivotField>
    <pivotField showAll="0"/>
    <pivotField subtotalTop="0" showAll="0"/>
    <pivotField subtotalTop="0" showAll="0"/>
    <pivotField showAll="0" defaultSubtotal="0"/>
    <pivotField showAll="0" defaultSubtotal="0"/>
    <pivotField dataField="1" showAll="0"/>
    <pivotField subtotalTop="0"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4">
    <pageField fld="0" hier="-1"/>
    <pageField fld="4" hier="-1"/>
    <pageField fld="75" hier="-1"/>
    <pageField fld="6" hier="-1"/>
  </pageFields>
  <dataFields count="2">
    <dataField name="Sum of #of students in school" fld="12" baseField="0" baseItem="0"/>
    <dataField name="Sum of #_of_Functioning_latrines_in_school" fld="23" baseField="0" baseItem="0"/>
  </dataFields>
  <formats count="11">
    <format dxfId="143">
      <pivotArea field="4" type="button" dataOnly="0" labelOnly="1" outline="0" axis="axisPage" fieldPosition="1"/>
    </format>
    <format dxfId="142">
      <pivotArea type="all" dataOnly="0" outline="0" fieldPosition="0"/>
    </format>
    <format dxfId="141">
      <pivotArea outline="0" collapsedLevelsAreSubtotals="1" fieldPosition="0"/>
    </format>
    <format dxfId="140">
      <pivotArea type="origin" dataOnly="0" labelOnly="1" outline="0" fieldPosition="0"/>
    </format>
    <format dxfId="139">
      <pivotArea type="topRight" dataOnly="0" labelOnly="1" outline="0" fieldPosition="0"/>
    </format>
    <format dxfId="138">
      <pivotArea field="-2" type="button" dataOnly="0" labelOnly="1" outline="0" axis="axisRow" fieldPosition="0"/>
    </format>
    <format dxfId="137">
      <pivotArea type="all" dataOnly="0" outline="0" fieldPosition="0"/>
    </format>
    <format dxfId="136">
      <pivotArea outline="0" collapsedLevelsAreSubtotals="1" fieldPosition="0"/>
    </format>
    <format dxfId="135">
      <pivotArea field="4" type="button" dataOnly="0" labelOnly="1" outline="0" axis="axisPage" fieldPosition="1"/>
    </format>
    <format dxfId="134">
      <pivotArea dataOnly="0" labelOnly="1" outline="0" fieldPosition="0">
        <references count="1">
          <reference field="4" count="1">
            <x v="1"/>
          </reference>
        </references>
      </pivotArea>
    </format>
    <format dxfId="133">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7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5">
  <location ref="B31:C34" firstHeaderRow="1" firstDataRow="2" firstDataCol="1" rowPageCount="3" colPageCount="1"/>
  <pivotFields count="85">
    <pivotField axis="axisPage" subtotalTop="0" multipleItemSelectionAllowed="1" showAll="0">
      <items count="15">
        <item m="1" x="12"/>
        <item m="1" x="5"/>
        <item h="1" m="1" x="7"/>
        <item h="1" m="1" x="3"/>
        <item m="1" x="13"/>
        <item m="1" x="4"/>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h="1" m="1" x="5"/>
        <item m="1" x="4"/>
        <item h="1" x="2"/>
        <item m="1" x="3"/>
        <item x="0"/>
        <item x="1"/>
        <item t="default"/>
      </items>
    </pivotField>
    <pivotField subtotalTop="0" showAll="0"/>
    <pivotField axis="axisCol" multipleItemSelectionAllowed="1" showAll="0" defaultSubtotal="0">
      <items count="11">
        <item m="1" x="7"/>
        <item m="1" x="2"/>
        <item h="1" m="1" x="9"/>
        <item m="1" x="8"/>
        <item h="1" m="1" x="1"/>
        <item x="0"/>
        <item h="1" m="1" x="3"/>
        <item h="1" m="1" x="4"/>
        <item h="1" m="1" x="6"/>
        <item h="1" m="1" x="10"/>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dataField="1" subtotalTop="0" showAll="0"/>
    <pivotField numFmtId="9" subtotalTop="0" showAll="0"/>
    <pivotField showAll="0" defaultSubtotal="0"/>
    <pivotField dataField="1"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Fields count="1">
    <field x="6"/>
  </colFields>
  <colItems count="1">
    <i>
      <x v="5"/>
    </i>
  </colItems>
  <pageFields count="3">
    <pageField fld="0" hier="-1"/>
    <pageField fld="4" hier="-1"/>
    <pageField fld="75" hier="-1"/>
  </pageFields>
  <dataFields count="2">
    <dataField name="Coverage" fld="48" baseField="77" baseItem="1" numFmtId="1"/>
    <dataField name="Gap" fld="51" baseField="77" baseItem="1" numFmtId="1"/>
  </dataFields>
  <formats count="11">
    <format dxfId="154">
      <pivotArea type="all" dataOnly="0" outline="0" fieldPosition="0"/>
    </format>
    <format dxfId="153">
      <pivotArea outline="0" collapsedLevelsAreSubtotals="1" fieldPosition="0"/>
    </format>
    <format dxfId="152">
      <pivotArea type="all" dataOnly="0" outline="0" fieldPosition="0"/>
    </format>
    <format dxfId="151">
      <pivotArea dataOnly="0" labelOnly="1" outline="0" fieldPosition="0">
        <references count="1">
          <reference field="4294967294" count="2">
            <x v="0"/>
            <x v="1"/>
          </reference>
        </references>
      </pivotArea>
    </format>
    <format dxfId="150">
      <pivotArea outline="0" fieldPosition="0">
        <references count="1">
          <reference field="4294967294" count="1">
            <x v="0"/>
          </reference>
        </references>
      </pivotArea>
    </format>
    <format dxfId="149">
      <pivotArea outline="0" fieldPosition="0">
        <references count="1">
          <reference field="4294967294" count="1">
            <x v="1"/>
          </reference>
        </references>
      </pivotArea>
    </format>
    <format dxfId="148">
      <pivotArea type="all" dataOnly="0" outline="0" fieldPosition="0"/>
    </format>
    <format dxfId="147">
      <pivotArea outline="0" collapsedLevelsAreSubtotals="1" fieldPosition="0"/>
    </format>
    <format dxfId="146">
      <pivotArea dataOnly="0" labelOnly="1" outline="0" fieldPosition="0">
        <references count="1">
          <reference field="4294967294" count="2">
            <x v="0"/>
            <x v="1"/>
          </reference>
        </references>
      </pivotArea>
    </format>
    <format dxfId="145">
      <pivotArea field="4" type="button" dataOnly="0" labelOnly="1" outline="0" axis="axisPage" fieldPosition="1"/>
    </format>
    <format dxfId="144">
      <pivotArea dataOnly="0" labelOnly="1" outline="0" fieldPosition="0">
        <references count="1">
          <reference field="4" count="1">
            <x v="1"/>
          </reference>
        </references>
      </pivotArea>
    </format>
  </formats>
  <chartFormats count="6">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 chart="15" format="10">
      <pivotArea type="data" outline="0" fieldPosition="0">
        <references count="1">
          <reference field="4294967294" count="1" selected="0">
            <x v="1"/>
          </reference>
        </references>
      </pivotArea>
    </chartFormat>
    <chartFormat chart="15" format="11">
      <pivotArea type="data" outline="0" fieldPosition="0">
        <references count="1">
          <reference field="4294967294" count="1" selected="0">
            <x v="0"/>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73"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4">
  <location ref="B133:C138" firstHeaderRow="1" firstDataRow="1" firstDataCol="1" rowPageCount="4" colPageCount="1"/>
  <pivotFields count="85">
    <pivotField axis="axisPage" subtotalTop="0" multipleItemSelectionAllowed="1" showAll="0">
      <items count="15">
        <item h="1" m="1" x="12"/>
        <item m="1" x="5"/>
        <item m="1" x="13"/>
        <item h="1" m="1" x="7"/>
        <item m="1" x="4"/>
        <item h="1" m="1" x="3"/>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m="1" x="5"/>
        <item m="1" x="4"/>
        <item h="1" x="2"/>
        <item m="1" x="3"/>
        <item x="0"/>
        <item x="1"/>
        <item t="default"/>
      </items>
    </pivotField>
    <pivotField subtotalTop="0" showAll="0"/>
    <pivotField axis="axisPage" multipleItemSelectionAllowed="1" showAll="0" defaultSubtotal="0">
      <items count="11">
        <item m="1" x="7"/>
        <item m="1" x="2"/>
        <item m="1" x="9"/>
        <item m="1" x="10"/>
        <item m="1" x="8"/>
        <item m="1" x="1"/>
        <item x="0"/>
        <item m="1" x="3"/>
        <item h="1" m="1" x="4"/>
        <item m="1" x="6"/>
        <item h="1" m="1" x="5"/>
      </items>
    </pivotField>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5">
    <i>
      <x/>
    </i>
    <i i="1">
      <x v="1"/>
    </i>
    <i i="2">
      <x v="2"/>
    </i>
    <i i="3">
      <x v="3"/>
    </i>
    <i i="4">
      <x v="4"/>
    </i>
  </rowItems>
  <colItems count="1">
    <i/>
  </colItems>
  <pageFields count="4">
    <pageField fld="0" hier="-1"/>
    <pageField fld="4" hier="-1"/>
    <pageField fld="75" item="0" hier="-1"/>
    <pageField fld="6" hier="-1"/>
  </pageFields>
  <dataFields count="5">
    <dataField name="Sum of Total PoP " fld="9" baseField="0" baseItem="0"/>
    <dataField name="Men" fld="29" baseField="0" baseItem="0"/>
    <dataField name="Women" fld="30" baseField="0" baseItem="0"/>
    <dataField name="Boys" fld="31" baseField="0" baseItem="0"/>
    <dataField name="Girls" fld="32" baseField="0" baseItem="0"/>
  </dataFields>
  <formats count="9">
    <format dxfId="163">
      <pivotArea type="all" dataOnly="0" outline="0" fieldPosition="0"/>
    </format>
    <format dxfId="162">
      <pivotArea type="all" dataOnly="0" outline="0" fieldPosition="0"/>
    </format>
    <format dxfId="161">
      <pivotArea outline="0" collapsedLevelsAreSubtotals="1" fieldPosition="0"/>
    </format>
    <format dxfId="160">
      <pivotArea field="4" type="button" dataOnly="0" labelOnly="1" outline="0" axis="axisPage" fieldPosition="1"/>
    </format>
    <format dxfId="159">
      <pivotArea dataOnly="0" labelOnly="1" grandRow="1" outline="0" fieldPosition="0"/>
    </format>
    <format dxfId="158">
      <pivotArea type="all" dataOnly="0" outline="0" fieldPosition="0"/>
    </format>
    <format dxfId="157">
      <pivotArea outline="0" collapsedLevelsAreSubtotals="1" fieldPosition="0"/>
    </format>
    <format dxfId="156">
      <pivotArea field="4" type="button" dataOnly="0" labelOnly="1" outline="0" axis="axisPage" fieldPosition="1"/>
    </format>
    <format dxfId="155">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7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7">
  <location ref="H185:J187" firstHeaderRow="1" firstDataRow="2" firstDataCol="1" rowPageCount="2" colPageCount="1"/>
  <pivotFields count="85">
    <pivotField axis="axisPage" subtotalTop="0" showAll="0">
      <items count="15">
        <item m="1" x="12"/>
        <item m="1" x="5"/>
        <item m="1" x="13"/>
        <item m="1" x="7"/>
        <item m="1" x="4"/>
        <item m="1" x="3"/>
        <item m="1" x="11"/>
        <item m="1" x="8"/>
        <item m="1" x="9"/>
        <item m="1" x="10"/>
        <item m="1" x="6"/>
        <item x="0"/>
        <item x="1"/>
        <item x="2"/>
        <item t="default"/>
      </items>
    </pivotField>
    <pivotField showAll="0" defaultSubtotal="0"/>
    <pivotField showAll="0" defaultSubtotal="0"/>
    <pivotField subtotalTop="0" showAll="0"/>
    <pivotField axis="axisPage" subtotalTop="0" multipleItemSelectionAllowed="1" showAll="0">
      <items count="7">
        <item h="1" m="1" x="5"/>
        <item m="1" x="4"/>
        <item h="1" x="2"/>
        <item m="1" x="3"/>
        <item x="0"/>
        <item x="1"/>
        <item t="default"/>
      </items>
    </pivotField>
    <pivotField subtotalTop="0" showAll="0"/>
    <pivotField axis="axisRow" showAll="0" defaultSubtotal="0">
      <items count="11">
        <item m="1" x="7"/>
        <item m="1" x="2"/>
        <item m="1" x="9"/>
        <item m="1" x="8"/>
        <item m="1" x="1"/>
        <item x="0"/>
        <item m="1" x="3"/>
        <item m="1" x="4"/>
        <item m="1" x="6"/>
        <item m="1" x="10"/>
        <item m="1" x="5"/>
      </items>
    </pivotField>
    <pivotField dataField="1"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v="5"/>
    </i>
  </rowItems>
  <colFields count="1">
    <field x="75"/>
  </colFields>
  <colItems count="2">
    <i>
      <x/>
    </i>
    <i>
      <x v="1"/>
    </i>
  </colItems>
  <pageFields count="2">
    <pageField fld="0" item="13" hier="-1"/>
    <pageField fld="4" hier="-1"/>
  </pageFields>
  <dataFields count="1">
    <dataField name="Count of Village  Name" fld="7" subtotal="count" baseField="6" baseItem="5"/>
  </dataFields>
  <formats count="18">
    <format dxfId="181">
      <pivotArea type="all" dataOnly="0" outline="0" fieldPosition="0"/>
    </format>
    <format dxfId="180">
      <pivotArea outline="0" collapsedLevelsAreSubtotals="1" fieldPosition="0"/>
    </format>
    <format dxfId="179">
      <pivotArea field="4" type="button" dataOnly="0" labelOnly="1" outline="0" axis="axisPage" fieldPosition="1"/>
    </format>
    <format dxfId="178">
      <pivotArea dataOnly="0" labelOnly="1" fieldPosition="0">
        <references count="1">
          <reference field="4" count="0"/>
        </references>
      </pivotArea>
    </format>
    <format dxfId="177">
      <pivotArea dataOnly="0" labelOnly="1" grandRow="1" outline="0" fieldPosition="0"/>
    </format>
    <format dxfId="176">
      <pivotArea type="all" dataOnly="0" outline="0" fieldPosition="0"/>
    </format>
    <format dxfId="175">
      <pivotArea outline="0" collapsedLevelsAreSubtotals="1" fieldPosition="0"/>
    </format>
    <format dxfId="174">
      <pivotArea type="origin" dataOnly="0" labelOnly="1" outline="0" fieldPosition="0"/>
    </format>
    <format dxfId="173">
      <pivotArea field="75" type="button" dataOnly="0" labelOnly="1" outline="0" axis="axisCol" fieldPosition="0"/>
    </format>
    <format dxfId="172">
      <pivotArea type="topRight" dataOnly="0" labelOnly="1" outline="0" fieldPosition="0"/>
    </format>
    <format dxfId="171">
      <pivotArea dataOnly="0" labelOnly="1" fieldPosition="0">
        <references count="1">
          <reference field="75" count="0"/>
        </references>
      </pivotArea>
    </format>
    <format dxfId="170">
      <pivotArea type="all" dataOnly="0" outline="0" fieldPosition="0"/>
    </format>
    <format dxfId="169">
      <pivotArea outline="0" collapsedLevelsAreSubtotals="1" fieldPosition="0"/>
    </format>
    <format dxfId="168">
      <pivotArea dataOnly="0" labelOnly="1" fieldPosition="0">
        <references count="1">
          <reference field="75" count="0"/>
        </references>
      </pivotArea>
    </format>
    <format dxfId="167">
      <pivotArea field="4" type="button" dataOnly="0" labelOnly="1" outline="0" axis="axisPage" fieldPosition="1"/>
    </format>
    <format dxfId="166">
      <pivotArea dataOnly="0" labelOnly="1" outline="0" fieldPosition="0">
        <references count="2">
          <reference field="0" count="1" selected="0">
            <x v="7"/>
          </reference>
          <reference field="4" count="0"/>
        </references>
      </pivotArea>
    </format>
    <format dxfId="165">
      <pivotArea dataOnly="0" labelOnly="1" outline="0" fieldPosition="0">
        <references count="2">
          <reference field="0" count="1" selected="0">
            <x v="8"/>
          </reference>
          <reference field="4" count="0"/>
        </references>
      </pivotArea>
    </format>
    <format dxfId="164">
      <pivotArea dataOnly="0" labelOnly="1" outline="0" fieldPosition="0">
        <references count="2">
          <reference field="0" count="1" selected="0">
            <x v="9"/>
          </reference>
          <reference field="4" count="0"/>
        </references>
      </pivotArea>
    </format>
  </formats>
  <chartFormats count="12">
    <chartFormat chart="9" format="11" series="1">
      <pivotArea type="data" outline="0" fieldPosition="0">
        <references count="1">
          <reference field="75" count="1" selected="0">
            <x v="0"/>
          </reference>
        </references>
      </pivotArea>
    </chartFormat>
    <chartFormat chart="9" format="12" series="1">
      <pivotArea type="data" outline="0" fieldPosition="0">
        <references count="1">
          <reference field="75" count="1" selected="0">
            <x v="1"/>
          </reference>
        </references>
      </pivotArea>
    </chartFormat>
    <chartFormat chart="16" format="11" series="1">
      <pivotArea type="data" outline="0" fieldPosition="0">
        <references count="1">
          <reference field="75" count="1" selected="0">
            <x v="0"/>
          </reference>
        </references>
      </pivotArea>
    </chartFormat>
    <chartFormat chart="16" format="12" series="1">
      <pivotArea type="data" outline="0" fieldPosition="0">
        <references count="1">
          <reference field="75" count="1" selected="0">
            <x v="1"/>
          </reference>
        </references>
      </pivotArea>
    </chartFormat>
    <chartFormat chart="16" format="13" series="1">
      <pivotArea type="data" outline="0" fieldPosition="0"/>
    </chartFormat>
    <chartFormat chart="9" format="13" series="1">
      <pivotArea type="data" outline="0" fieldPosition="0"/>
    </chartFormat>
    <chartFormat chart="16" format="14" series="1">
      <pivotArea type="data" outline="0" fieldPosition="0">
        <references count="1">
          <reference field="4294967294" count="1" selected="0">
            <x v="0"/>
          </reference>
        </references>
      </pivotArea>
    </chartFormat>
    <chartFormat chart="9" format="14" series="1">
      <pivotArea type="data" outline="0" fieldPosition="0">
        <references count="1">
          <reference field="4294967294" count="1" selected="0">
            <x v="0"/>
          </reference>
        </references>
      </pivotArea>
    </chartFormat>
    <chartFormat chart="16" format="15" series="1">
      <pivotArea type="data" outline="0" fieldPosition="0">
        <references count="2">
          <reference field="4294967294" count="1" selected="0">
            <x v="0"/>
          </reference>
          <reference field="75" count="1" selected="0">
            <x v="0"/>
          </reference>
        </references>
      </pivotArea>
    </chartFormat>
    <chartFormat chart="16" format="16" series="1">
      <pivotArea type="data" outline="0" fieldPosition="0">
        <references count="2">
          <reference field="4294967294" count="1" selected="0">
            <x v="0"/>
          </reference>
          <reference field="75" count="1" selected="0">
            <x v="1"/>
          </reference>
        </references>
      </pivotArea>
    </chartFormat>
    <chartFormat chart="9" format="15" series="1">
      <pivotArea type="data" outline="0" fieldPosition="0">
        <references count="2">
          <reference field="4294967294" count="1" selected="0">
            <x v="0"/>
          </reference>
          <reference field="75" count="1" selected="0">
            <x v="0"/>
          </reference>
        </references>
      </pivotArea>
    </chartFormat>
    <chartFormat chart="9" format="16" series="1">
      <pivotArea type="data" outline="0" fieldPosition="0">
        <references count="2">
          <reference field="4294967294" count="1" selected="0">
            <x v="0"/>
          </reference>
          <reference field="75" count="1" selected="0">
            <x v="1"/>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73"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209:J215" firstHeaderRow="0" firstDataRow="1" firstDataCol="3" rowPageCount="2" colPageCount="1"/>
  <pivotFields count="85">
    <pivotField axis="axisPage" compact="0" outline="0" subtotalTop="0" showAll="0" defaultSubtotal="0">
      <items count="14">
        <item m="1" x="12"/>
        <item m="1" x="5"/>
        <item m="1" x="13"/>
        <item m="1" x="7"/>
        <item m="1" x="4"/>
        <item m="1" x="3"/>
        <item m="1" x="11"/>
        <item m="1" x="8"/>
        <item m="1" x="9"/>
        <item m="1" x="10"/>
        <item m="1" x="6"/>
        <item x="0"/>
        <item x="1"/>
        <item x="2"/>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5"/>
        <item m="1" x="4"/>
        <item x="2"/>
        <item m="1" x="3"/>
        <item x="0"/>
        <item x="1"/>
        <item t="default"/>
      </items>
    </pivotField>
    <pivotField axis="axisRow" compact="0" outline="0" subtotalTop="0" showAll="0" defaultSubtotal="0">
      <items count="50">
        <item m="1" x="26"/>
        <item m="1" x="29"/>
        <item x="1"/>
        <item m="1" x="42"/>
        <item m="1" x="38"/>
        <item m="1" x="41"/>
        <item m="1" x="35"/>
        <item m="1" x="21"/>
        <item x="3"/>
        <item x="7"/>
        <item m="1" x="25"/>
        <item m="1" x="44"/>
        <item m="1" x="23"/>
        <item m="1" x="28"/>
        <item x="2"/>
        <item x="5"/>
        <item m="1" x="33"/>
        <item m="1" x="43"/>
        <item m="1" x="36"/>
        <item x="9"/>
        <item m="1" x="27"/>
        <item x="6"/>
        <item m="1" x="37"/>
        <item m="1" x="34"/>
        <item m="1" x="39"/>
        <item m="1" x="24"/>
        <item x="0"/>
        <item m="1" x="40"/>
        <item m="1" x="31"/>
        <item m="1" x="47"/>
        <item x="8"/>
        <item m="1" x="48"/>
        <item x="4"/>
        <item m="1" x="49"/>
        <item m="1" x="46"/>
        <item m="1" x="45"/>
        <item m="1" x="30"/>
        <item m="1" x="20"/>
        <item m="1" x="22"/>
        <item m="1" x="19"/>
        <item m="1" x="32"/>
        <item x="10"/>
        <item x="11"/>
        <item x="12"/>
        <item x="13"/>
        <item x="14"/>
        <item x="15"/>
        <item x="16"/>
        <item x="17"/>
        <item x="18"/>
      </items>
    </pivotField>
    <pivotField compact="0" outline="0" showAll="0" defaultSubtotal="0"/>
    <pivotField compact="0" outline="0" showAll="0"/>
    <pivotField dataField="1" compact="0" outline="0" subtotalTop="0" showAll="0" defaultSubtotal="0"/>
    <pivotField dataField="1" compact="0" outline="0" subtotalTop="0" showAll="0" defaultSubtotal="0"/>
    <pivotField compact="0" outline="0" showAll="0" defaultSubtotal="0"/>
    <pivotField compact="0" outline="0" showAll="0" defaultSubtota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defaultSubtotal="0"/>
    <pivotField compact="0" outline="0" showAll="0" defaultSubtotal="0"/>
    <pivotField compact="0" outline="0" showAll="0"/>
    <pivotField compact="0" numFmtId="1" outline="0" subtotalTop="0" showAll="0" defaultSubtotal="0"/>
    <pivotField compact="0" outline="0" showAll="0" defaultSubtota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defaultSubtotal="0"/>
    <pivotField compact="0" outline="0" subtotalTop="0" showAll="0" defaultSubtotal="0"/>
    <pivotField compact="0" outline="0" subtotalTop="0" showAll="0" defaultSubtotal="0"/>
    <pivotField dataField="1" compact="0" outline="0" subtotalTop="0" showAll="0" defaultSubtotal="0"/>
    <pivotField compact="0" numFmtId="1" outline="0" showAll="0"/>
    <pivotField compact="0" numFmtId="1" outline="0" showAl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1" outline="0" showAll="0"/>
    <pivotField compact="0" numFmtId="1" outline="0" showAll="0"/>
    <pivotField compact="0" numFmtId="164" outline="0" showAll="0"/>
    <pivotField compact="0" outline="0" showAll="0"/>
    <pivotField compact="0" outline="0" subtotalTop="0" showAll="0" defaultSubtotal="0"/>
    <pivotField axis="axisRow" compact="0" outline="0" subtotalTop="0" showAll="0" defaultSubtotal="0">
      <items count="6">
        <item m="1" x="5"/>
        <item x="0"/>
        <item x="1"/>
        <item x="2"/>
        <item x="3"/>
        <item x="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4">
        <item x="0"/>
        <item n="Gap" x="1"/>
        <item h="1" m="1" x="3"/>
        <item h="1" m="1" x="2"/>
      </items>
    </pivotField>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4"/>
    <field x="5"/>
    <field x="70"/>
  </rowFields>
  <rowItems count="6">
    <i>
      <x v="4"/>
      <x v="9"/>
      <x v="2"/>
    </i>
    <i r="2">
      <x v="3"/>
    </i>
    <i r="1">
      <x v="15"/>
      <x v="3"/>
    </i>
    <i t="default">
      <x v="4"/>
    </i>
    <i>
      <x v="5"/>
      <x v="30"/>
      <x v="3"/>
    </i>
    <i t="default">
      <x v="5"/>
    </i>
  </rowItems>
  <colFields count="1">
    <field x="-2"/>
  </colFields>
  <colItems count="5">
    <i>
      <x/>
    </i>
    <i i="1">
      <x v="1"/>
    </i>
    <i i="2">
      <x v="2"/>
    </i>
    <i i="3">
      <x v="3"/>
    </i>
    <i i="4">
      <x v="4"/>
    </i>
  </colItems>
  <pageFields count="2">
    <pageField fld="0" item="13" hier="-1"/>
    <pageField fld="75" item="1" hier="-1"/>
  </pageFields>
  <dataFields count="5">
    <dataField name="HHs" fld="8" baseField="0" baseItem="0" numFmtId="164"/>
    <dataField name="Pops" fld="9" baseField="0" baseItem="0" numFmtId="164"/>
    <dataField name="% WATER GAP" fld="49" subtotal="average" baseField="0" baseItem="0" numFmtId="9"/>
    <dataField name="% LATRINE GAP" fld="58" subtotal="average" baseField="0" baseItem="0" numFmtId="9"/>
    <dataField name="% HYGIENE GAP" fld="63" subtotal="average" baseField="0" baseItem="0" numFmtId="9"/>
  </dataFields>
  <formats count="28">
    <format dxfId="209">
      <pivotArea type="all" dataOnly="0" outline="0" fieldPosition="0"/>
    </format>
    <format dxfId="208">
      <pivotArea outline="0" collapsedLevelsAreSubtotals="1" fieldPosition="0"/>
    </format>
    <format dxfId="207">
      <pivotArea field="4" type="button" dataOnly="0" labelOnly="1" outline="0" axis="axisRow" fieldPosition="0"/>
    </format>
    <format dxfId="206">
      <pivotArea dataOnly="0" labelOnly="1" grandRow="1" outline="0" fieldPosition="0"/>
    </format>
    <format dxfId="205">
      <pivotArea type="all" dataOnly="0" outline="0" fieldPosition="0"/>
    </format>
    <format dxfId="204">
      <pivotArea dataOnly="0" labelOnly="1" grandRow="1" outline="0" fieldPosition="0"/>
    </format>
    <format dxfId="203">
      <pivotArea type="all" dataOnly="0" outline="0" fieldPosition="0"/>
    </format>
    <format dxfId="202">
      <pivotArea type="origin" dataOnly="0" labelOnly="1" outline="0" fieldPosition="0"/>
    </format>
    <format dxfId="201">
      <pivotArea field="75" type="button" dataOnly="0" labelOnly="1" outline="0" axis="axisPage" fieldPosition="1"/>
    </format>
    <format dxfId="200">
      <pivotArea type="topRight" dataOnly="0" labelOnly="1" outline="0" fieldPosition="0"/>
    </format>
    <format dxfId="199">
      <pivotArea type="all" dataOnly="0" outline="0" fieldPosition="0"/>
    </format>
    <format dxfId="198">
      <pivotArea outline="0" collapsedLevelsAreSubtotals="1" fieldPosition="0"/>
    </format>
    <format dxfId="197">
      <pivotArea type="origin" dataOnly="0" labelOnly="1" outline="0" fieldPosition="0"/>
    </format>
    <format dxfId="196">
      <pivotArea field="75" type="button" dataOnly="0" labelOnly="1" outline="0" axis="axisPage" fieldPosition="1"/>
    </format>
    <format dxfId="195">
      <pivotArea type="topRight" dataOnly="0" labelOnly="1" outline="0" fieldPosition="0"/>
    </format>
    <format dxfId="194">
      <pivotArea outline="0" fieldPosition="0">
        <references count="1">
          <reference field="4294967294" count="3" selected="0">
            <x v="2"/>
            <x v="3"/>
            <x v="4"/>
          </reference>
        </references>
      </pivotArea>
    </format>
    <format dxfId="193">
      <pivotArea outline="0" fieldPosition="0">
        <references count="1">
          <reference field="4294967294" count="2" selected="0">
            <x v="0"/>
            <x v="1"/>
          </reference>
        </references>
      </pivotArea>
    </format>
    <format dxfId="192">
      <pivotArea type="all" dataOnly="0" outline="0" fieldPosition="0"/>
    </format>
    <format dxfId="191">
      <pivotArea outline="0" collapsedLevelsAreSubtotals="1" fieldPosition="0"/>
    </format>
    <format dxfId="190">
      <pivotArea field="4" type="button" dataOnly="0" labelOnly="1" outline="0" axis="axisRow" fieldPosition="0"/>
    </format>
    <format dxfId="189">
      <pivotArea field="5" type="button" dataOnly="0" labelOnly="1" outline="0" axis="axisRow" fieldPosition="1"/>
    </format>
    <format dxfId="188">
      <pivotArea field="70" type="button" dataOnly="0" labelOnly="1" outline="0" axis="axisRow" fieldPosition="2"/>
    </format>
    <format dxfId="187">
      <pivotArea dataOnly="0" labelOnly="1" outline="0" fieldPosition="0">
        <references count="1">
          <reference field="4" count="0"/>
        </references>
      </pivotArea>
    </format>
    <format dxfId="186">
      <pivotArea dataOnly="0" labelOnly="1" outline="0" fieldPosition="0">
        <references count="1">
          <reference field="4" count="0" defaultSubtotal="1"/>
        </references>
      </pivotArea>
    </format>
    <format dxfId="185">
      <pivotArea dataOnly="0" labelOnly="1" outline="0" fieldPosition="0">
        <references count="2">
          <reference field="4" count="1" selected="0">
            <x v="0"/>
          </reference>
          <reference field="5" count="8">
            <x v="1"/>
            <x v="12"/>
            <x v="17"/>
            <x v="18"/>
            <x v="28"/>
            <x v="31"/>
            <x v="33"/>
            <x v="35"/>
          </reference>
        </references>
      </pivotArea>
    </format>
    <format dxfId="184">
      <pivotArea dataOnly="0" labelOnly="1" outline="0" fieldPosition="0">
        <references count="2">
          <reference field="4" count="1" selected="0">
            <x v="1"/>
          </reference>
          <reference field="5" count="7">
            <x v="8"/>
            <x v="9"/>
            <x v="15"/>
            <x v="19"/>
            <x v="27"/>
            <x v="30"/>
            <x v="32"/>
          </reference>
        </references>
      </pivotArea>
    </format>
    <format dxfId="183">
      <pivotArea dataOnly="0" labelOnly="1" outline="0" fieldPosition="0">
        <references count="2">
          <reference field="4" count="1" selected="0">
            <x v="2"/>
          </reference>
          <reference field="5" count="4">
            <x v="6"/>
            <x v="7"/>
            <x v="13"/>
            <x v="20"/>
          </reference>
        </references>
      </pivotArea>
    </format>
    <format dxfId="182">
      <pivotArea dataOnly="0" labelOnly="1" outline="0" fieldPosition="0">
        <references count="1">
          <reference field="4294967294" count="5">
            <x v="0"/>
            <x v="1"/>
            <x v="2"/>
            <x v="3"/>
            <x v="4"/>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BB69935-A2AC-49B8-9F2C-F7765F4C3CC2}" name="PivotTable1" cacheId="7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H73:K75" firstHeaderRow="1" firstDataRow="2" firstDataCol="1" rowPageCount="5" colPageCount="1"/>
  <pivotFields count="85">
    <pivotField axis="axisPage" subtotalTop="0" multipleItemSelectionAllowed="1" showAll="0">
      <items count="15">
        <item m="1" x="12"/>
        <item m="1" x="5"/>
        <item m="1" x="13"/>
        <item h="1" m="1" x="7"/>
        <item m="1" x="4"/>
        <item h="1" m="1" x="3"/>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h="1" m="1" x="5"/>
        <item m="1" x="4"/>
        <item h="1" x="2"/>
        <item m="1" x="3"/>
        <item x="0"/>
        <item x="1"/>
        <item t="default"/>
      </items>
    </pivotField>
    <pivotField subtotalTop="0" showAll="0"/>
    <pivotField axis="axisPage" multipleItemSelectionAllowed="1" showAll="0" defaultSubtotal="0">
      <items count="11">
        <item m="1" x="7"/>
        <item m="1" x="2"/>
        <item m="1" x="9"/>
        <item m="1" x="10"/>
        <item m="1" x="8"/>
        <item m="1" x="1"/>
        <item x="0"/>
        <item m="1" x="3"/>
        <item h="1" m="1" x="4"/>
        <item m="1" x="6"/>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axis="axisCol" dataField="1" showAll="0">
      <items count="8">
        <item x="2"/>
        <item x="1"/>
        <item x="3"/>
        <item x="0"/>
        <item x="4"/>
        <item m="1" x="6"/>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axis="axisPage" showAll="0">
      <items count="3">
        <item x="0"/>
        <item x="1"/>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2"/>
  </colFields>
  <colItems count="3">
    <i>
      <x/>
    </i>
    <i>
      <x v="1"/>
    </i>
    <i>
      <x v="3"/>
    </i>
  </colItems>
  <pageFields count="5">
    <pageField fld="0" hier="-1"/>
    <pageField fld="4" hier="-1"/>
    <pageField fld="75" hier="-1"/>
    <pageField fld="6" hier="-1"/>
    <pageField fld="68" item="1" hier="-1"/>
  </pageFields>
  <dataFields count="1">
    <dataField name="Count of Availability_of_drainage_in_school_compound_(Yes_or_No)" fld="22" subtotal="count" baseField="0" baseItem="0"/>
  </dataFields>
  <formats count="11">
    <format dxfId="220">
      <pivotArea field="4" type="button" dataOnly="0" labelOnly="1" outline="0" axis="axisPage" fieldPosition="1"/>
    </format>
    <format dxfId="219">
      <pivotArea type="all" dataOnly="0" outline="0" fieldPosition="0"/>
    </format>
    <format dxfId="218">
      <pivotArea outline="0" collapsedLevelsAreSubtotals="1" fieldPosition="0"/>
    </format>
    <format dxfId="217">
      <pivotArea type="origin" dataOnly="0" labelOnly="1" outline="0" fieldPosition="0"/>
    </format>
    <format dxfId="216">
      <pivotArea type="topRight" dataOnly="0" labelOnly="1" outline="0" fieldPosition="0"/>
    </format>
    <format dxfId="215">
      <pivotArea field="-2" type="button" dataOnly="0" labelOnly="1" outline="0" axis="axisValues" fieldPosition="0"/>
    </format>
    <format dxfId="214">
      <pivotArea type="all" dataOnly="0" outline="0" fieldPosition="0"/>
    </format>
    <format dxfId="213">
      <pivotArea outline="0" collapsedLevelsAreSubtotals="1" fieldPosition="0"/>
    </format>
    <format dxfId="212">
      <pivotArea field="4" type="button" dataOnly="0" labelOnly="1" outline="0" axis="axisPage" fieldPosition="1"/>
    </format>
    <format dxfId="211">
      <pivotArea dataOnly="0" labelOnly="1" outline="0" fieldPosition="0">
        <references count="1">
          <reference field="4" count="1">
            <x v="1"/>
          </reference>
        </references>
      </pivotArea>
    </format>
    <format dxfId="210">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23000000}" name="W_R_C_G_V" cacheId="7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3" rowHeaderCaption="State" colHeaderCaption=" ">
  <location ref="B50:D59" firstHeaderRow="0" firstDataRow="1" firstDataCol="1" rowPageCount="4" colPageCount="1"/>
  <pivotFields count="85">
    <pivotField axis="axisPage" subtotalTop="0" multipleItemSelectionAllowed="1" showAll="0">
      <items count="15">
        <item m="1" x="12"/>
        <item m="1" x="5"/>
        <item h="1" m="1" x="7"/>
        <item h="1" m="1" x="3"/>
        <item m="1" x="13"/>
        <item m="1" x="4"/>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h="1" m="1" x="5"/>
        <item m="1" x="4"/>
        <item h="1" x="2"/>
        <item m="1" x="3"/>
        <item x="0"/>
        <item x="1"/>
        <item t="default"/>
      </items>
    </pivotField>
    <pivotField axis="axisRow" subtotalTop="0" showAll="0">
      <items count="51">
        <item m="1" x="26"/>
        <item m="1" x="29"/>
        <item x="1"/>
        <item m="1" x="42"/>
        <item m="1" x="38"/>
        <item m="1" x="41"/>
        <item m="1" x="35"/>
        <item m="1" x="21"/>
        <item x="3"/>
        <item x="7"/>
        <item m="1" x="25"/>
        <item m="1" x="44"/>
        <item m="1" x="23"/>
        <item m="1" x="28"/>
        <item x="2"/>
        <item x="5"/>
        <item m="1" x="33"/>
        <item m="1" x="43"/>
        <item m="1" x="36"/>
        <item x="9"/>
        <item m="1" x="27"/>
        <item x="6"/>
        <item m="1" x="37"/>
        <item m="1" x="30"/>
        <item m="1" x="34"/>
        <item m="1" x="39"/>
        <item m="1" x="24"/>
        <item x="0"/>
        <item m="1" x="40"/>
        <item m="1" x="31"/>
        <item m="1" x="47"/>
        <item x="8"/>
        <item m="1" x="48"/>
        <item x="4"/>
        <item m="1" x="49"/>
        <item m="1" x="46"/>
        <item m="1" x="45"/>
        <item m="1" x="20"/>
        <item m="1" x="22"/>
        <item m="1" x="19"/>
        <item m="1" x="32"/>
        <item x="10"/>
        <item x="11"/>
        <item x="12"/>
        <item x="13"/>
        <item x="14"/>
        <item x="15"/>
        <item x="16"/>
        <item x="17"/>
        <item x="18"/>
        <item t="default"/>
      </items>
    </pivotField>
    <pivotField axis="axisPage" multipleItemSelectionAllowed="1" showAll="0" defaultSubtotal="0">
      <items count="11">
        <item h="1" m="1" x="7"/>
        <item h="1" m="1" x="2"/>
        <item m="1" x="9"/>
        <item m="1" x="10"/>
        <item m="1" x="8"/>
        <item m="1" x="1"/>
        <item x="0"/>
        <item m="1" x="3"/>
        <item h="1" m="1" x="4"/>
        <item m="1" x="6"/>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9">
    <i>
      <x v="2"/>
    </i>
    <i>
      <x v="8"/>
    </i>
    <i>
      <x v="9"/>
    </i>
    <i>
      <x v="14"/>
    </i>
    <i>
      <x v="15"/>
    </i>
    <i>
      <x v="19"/>
    </i>
    <i>
      <x v="21"/>
    </i>
    <i>
      <x v="27"/>
    </i>
    <i>
      <x v="33"/>
    </i>
  </rowItems>
  <colFields count="1">
    <field x="-2"/>
  </colFields>
  <colItems count="2">
    <i>
      <x/>
    </i>
    <i i="1">
      <x v="1"/>
    </i>
  </colItems>
  <pageFields count="4">
    <pageField fld="0" hier="-1"/>
    <pageField fld="75" item="0" hier="-1"/>
    <pageField fld="4" hier="-1"/>
    <pageField fld="6" hier="-1"/>
  </pageFields>
  <dataFields count="2">
    <dataField name=" % Water Coverage" fld="81" baseField="0" baseItem="0"/>
    <dataField name=" % Water GAP" fld="82" baseField="0" baseItem="0"/>
  </dataFields>
  <formats count="13">
    <format dxfId="233">
      <pivotArea field="4" type="button" dataOnly="0" labelOnly="1" outline="0" axis="axisPage" fieldPosition="2"/>
    </format>
    <format dxfId="232">
      <pivotArea type="all" dataOnly="0" outline="0" fieldPosition="0"/>
    </format>
    <format dxfId="231">
      <pivotArea outline="0" collapsedLevelsAreSubtotals="1" fieldPosition="0"/>
    </format>
    <format dxfId="230">
      <pivotArea field="4" type="button" dataOnly="0" labelOnly="1" outline="0" axis="axisPage" fieldPosition="2"/>
    </format>
    <format dxfId="229">
      <pivotArea type="all" dataOnly="0" outline="0" fieldPosition="0"/>
    </format>
    <format dxfId="228">
      <pivotArea outline="0" collapsedLevelsAreSubtotals="1" fieldPosition="0"/>
    </format>
    <format dxfId="227">
      <pivotArea outline="0" collapsedLevelsAreSubtotals="1" fieldPosition="0"/>
    </format>
    <format dxfId="226">
      <pivotArea field="5" type="button" dataOnly="0" labelOnly="1" outline="0" axis="axisRow" fieldPosition="0"/>
    </format>
    <format dxfId="225">
      <pivotArea field="5" type="button" dataOnly="0" labelOnly="1" outline="0" axis="axisRow" fieldPosition="0"/>
    </format>
    <format dxfId="224">
      <pivotArea field="5" type="button" dataOnly="0" labelOnly="1" outline="0" axis="axisRow" fieldPosition="0"/>
    </format>
    <format dxfId="223">
      <pivotArea field="4" type="button" dataOnly="0" labelOnly="1" outline="0" axis="axisPage" fieldPosition="2"/>
    </format>
    <format dxfId="222">
      <pivotArea dataOnly="0" labelOnly="1" outline="0" fieldPosition="0">
        <references count="2">
          <reference field="4" count="1">
            <x v="1"/>
          </reference>
          <reference field="75" count="1" selected="0">
            <x v="0"/>
          </reference>
        </references>
      </pivotArea>
    </format>
    <format dxfId="221">
      <pivotArea dataOnly="0" labelOnly="1" outline="0" fieldPosition="0">
        <references count="2">
          <reference field="4" count="1">
            <x v="2"/>
          </reference>
          <reference field="75" count="1" selected="0">
            <x v="0"/>
          </reference>
        </references>
      </pivotArea>
    </format>
  </formats>
  <chartFormats count="6">
    <chartFormat chart="44" format="3" series="1">
      <pivotArea type="data" outline="0" fieldPosition="0">
        <references count="1">
          <reference field="4294967294" count="1" selected="0">
            <x v="0"/>
          </reference>
        </references>
      </pivotArea>
    </chartFormat>
    <chartFormat chart="44" format="4" series="1">
      <pivotArea type="data" outline="0" fieldPosition="0">
        <references count="1">
          <reference field="4294967294" count="1" selected="0">
            <x v="1"/>
          </reference>
        </references>
      </pivotArea>
    </chartFormat>
    <chartFormat chart="47" format="5" series="1">
      <pivotArea type="data" outline="0" fieldPosition="0">
        <references count="1">
          <reference field="4294967294" count="1" selected="0">
            <x v="0"/>
          </reference>
        </references>
      </pivotArea>
    </chartFormat>
    <chartFormat chart="47" format="6" series="1">
      <pivotArea type="data" outline="0" fieldPosition="0">
        <references count="1">
          <reference field="4294967294" count="1" selected="0">
            <x v="1"/>
          </reference>
        </references>
      </pivotArea>
    </chartFormat>
    <chartFormat chart="48" format="7" series="1">
      <pivotArea type="data" outline="0" fieldPosition="0">
        <references count="1">
          <reference field="4294967294" count="1" selected="0">
            <x v="0"/>
          </reference>
        </references>
      </pivotArea>
    </chartFormat>
    <chartFormat chart="48" format="8"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85B7807-1E1E-4E05-B412-22F3CC74F405}" name="PivotTable26" cacheId="73"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0">
  <location ref="K133:L135" firstHeaderRow="1" firstDataRow="1" firstDataCol="1" rowPageCount="4" colPageCount="1"/>
  <pivotFields count="85">
    <pivotField axis="axisPage" subtotalTop="0" multipleItemSelectionAllowed="1" showAll="0">
      <items count="15">
        <item h="1" m="1" x="12"/>
        <item m="1" x="5"/>
        <item m="1" x="13"/>
        <item h="1" m="1" x="7"/>
        <item m="1" x="4"/>
        <item h="1" m="1" x="3"/>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m="1" x="5"/>
        <item m="1" x="4"/>
        <item h="1" x="2"/>
        <item m="1" x="3"/>
        <item x="0"/>
        <item x="1"/>
        <item t="default"/>
      </items>
    </pivotField>
    <pivotField subtotalTop="0" showAll="0"/>
    <pivotField axis="axisPage" multipleItemSelectionAllowed="1" showAll="0" defaultSubtotal="0">
      <items count="11">
        <item m="1" x="7"/>
        <item m="1" x="2"/>
        <item m="1" x="9"/>
        <item m="1" x="10"/>
        <item m="1" x="8"/>
        <item m="1" x="1"/>
        <item x="0"/>
        <item m="1" x="3"/>
        <item h="1" m="1" x="4"/>
        <item m="1" x="6"/>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4">
    <pageField fld="0" hier="-1"/>
    <pageField fld="4" hier="-1"/>
    <pageField fld="75" item="0" hier="-1"/>
    <pageField fld="6" hier="-1"/>
  </pageFields>
  <dataFields count="2">
    <dataField name="Sum of #_of_functional_handwashing_facilities_at_HH_level" fld="35" baseField="0" baseItem="0"/>
    <dataField name="Sum of #_of_functional_handwashing_facilities_at_school" fld="36" baseField="0" baseItem="0"/>
  </dataFields>
  <formats count="9">
    <format dxfId="242">
      <pivotArea type="all" dataOnly="0" outline="0" fieldPosition="0"/>
    </format>
    <format dxfId="241">
      <pivotArea type="all" dataOnly="0" outline="0" fieldPosition="0"/>
    </format>
    <format dxfId="240">
      <pivotArea outline="0" collapsedLevelsAreSubtotals="1" fieldPosition="0"/>
    </format>
    <format dxfId="239">
      <pivotArea field="4" type="button" dataOnly="0" labelOnly="1" outline="0" axis="axisPage" fieldPosition="1"/>
    </format>
    <format dxfId="238">
      <pivotArea dataOnly="0" labelOnly="1" grandRow="1" outline="0" fieldPosition="0"/>
    </format>
    <format dxfId="237">
      <pivotArea type="all" dataOnly="0" outline="0" fieldPosition="0"/>
    </format>
    <format dxfId="236">
      <pivotArea outline="0" collapsedLevelsAreSubtotals="1" fieldPosition="0"/>
    </format>
    <format dxfId="235">
      <pivotArea field="4" type="button" dataOnly="0" labelOnly="1" outline="0" axis="axisPage" fieldPosition="1"/>
    </format>
    <format dxfId="234">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1FC6499-5435-4825-9D31-2FE89506D820}" name="PivotTable5" cacheId="73"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6">
  <location ref="B145:C147" firstHeaderRow="1" firstDataRow="1" firstDataCol="1" rowPageCount="4" colPageCount="1"/>
  <pivotFields count="85">
    <pivotField axis="axisPage" subtotalTop="0" multipleItemSelectionAllowed="1" showAll="0">
      <items count="15">
        <item h="1" m="1" x="12"/>
        <item m="1" x="5"/>
        <item m="1" x="13"/>
        <item h="1" m="1" x="7"/>
        <item m="1" x="4"/>
        <item h="1" m="1" x="3"/>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m="1" x="5"/>
        <item m="1" x="4"/>
        <item h="1" x="2"/>
        <item m="1" x="3"/>
        <item x="0"/>
        <item x="1"/>
        <item t="default"/>
      </items>
    </pivotField>
    <pivotField subtotalTop="0" showAll="0"/>
    <pivotField axis="axisPage" multipleItemSelectionAllowed="1" showAll="0" defaultSubtotal="0">
      <items count="11">
        <item m="1" x="7"/>
        <item m="1" x="2"/>
        <item m="1" x="9"/>
        <item m="1" x="10"/>
        <item m="1" x="8"/>
        <item m="1" x="1"/>
        <item x="0"/>
        <item m="1" x="3"/>
        <item h="1" m="1" x="4"/>
        <item m="1" x="6"/>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Items count="1">
    <i/>
  </colItems>
  <pageFields count="4">
    <pageField fld="0" hier="-1"/>
    <pageField fld="4" hier="-1"/>
    <pageField fld="75" item="0" hier="-1"/>
    <pageField fld="6" hier="-1"/>
  </pageFields>
  <dataFields count="2">
    <dataField name="Boys" fld="33" baseField="0" baseItem="0"/>
    <dataField name="Girls" fld="34" baseField="0" baseItem="0"/>
  </dataFields>
  <formats count="9">
    <format dxfId="251">
      <pivotArea type="all" dataOnly="0" outline="0" fieldPosition="0"/>
    </format>
    <format dxfId="250">
      <pivotArea type="all" dataOnly="0" outline="0" fieldPosition="0"/>
    </format>
    <format dxfId="249">
      <pivotArea outline="0" collapsedLevelsAreSubtotals="1" fieldPosition="0"/>
    </format>
    <format dxfId="248">
      <pivotArea field="4" type="button" dataOnly="0" labelOnly="1" outline="0" axis="axisPage" fieldPosition="1"/>
    </format>
    <format dxfId="247">
      <pivotArea dataOnly="0" labelOnly="1" grandRow="1" outline="0" fieldPosition="0"/>
    </format>
    <format dxfId="246">
      <pivotArea type="all" dataOnly="0" outline="0" fieldPosition="0"/>
    </format>
    <format dxfId="245">
      <pivotArea outline="0" collapsedLevelsAreSubtotals="1" fieldPosition="0"/>
    </format>
    <format dxfId="244">
      <pivotArea field="4" type="button" dataOnly="0" labelOnly="1" outline="0" axis="axisPage" fieldPosition="1"/>
    </format>
    <format dxfId="243">
      <pivotArea dataOnly="0" labelOnly="1" grandRow="1" outline="0" fieldPosition="0"/>
    </format>
  </formats>
  <chartFormats count="9">
    <chartFormat chart="5" format="0" series="1">
      <pivotArea type="data" outline="0" fieldPosition="0">
        <references count="1">
          <reference field="4294967294" count="1" selected="0">
            <x v="0"/>
          </reference>
        </references>
      </pivotArea>
    </chartFormat>
    <chartFormat chart="5" format="1">
      <pivotArea type="data" outline="0" fieldPosition="0">
        <references count="1">
          <reference field="4294967294" count="1" selected="0">
            <x v="1"/>
          </reference>
        </references>
      </pivotArea>
    </chartFormat>
    <chartFormat chart="5" format="2">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 chart="6" format="4">
      <pivotArea type="data" outline="0" fieldPosition="0">
        <references count="1">
          <reference field="4294967294" count="1" selected="0">
            <x v="0"/>
          </reference>
        </references>
      </pivotArea>
    </chartFormat>
    <chartFormat chart="6" format="5">
      <pivotArea type="data" outline="0" fieldPosition="0">
        <references count="1">
          <reference field="4294967294" count="1" selected="0">
            <x v="1"/>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1">
          <reference field="4294967294" count="1" selected="0">
            <x v="0"/>
          </reference>
        </references>
      </pivotArea>
    </chartFormat>
    <chartFormat chart="9" format="8">
      <pivotArea type="data" outline="0" fieldPosition="0">
        <references count="1">
          <reference field="4294967294" count="1" selected="0">
            <x v="1"/>
          </reference>
        </references>
      </pivotArea>
    </chartFormat>
  </chart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7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234:E235" firstHeaderRow="0" firstDataRow="1" firstDataCol="0" rowPageCount="2" colPageCount="1"/>
  <pivotFields count="85">
    <pivotField axis="axisPage" subtotalTop="0" showAll="0">
      <items count="15">
        <item m="1" x="12"/>
        <item m="1" x="5"/>
        <item m="1" x="13"/>
        <item m="1" x="7"/>
        <item m="1" x="4"/>
        <item m="1" x="3"/>
        <item m="1" x="11"/>
        <item m="1" x="8"/>
        <item m="1" x="9"/>
        <item m="1" x="10"/>
        <item m="1" x="6"/>
        <item x="0"/>
        <item x="1"/>
        <item x="2"/>
        <item t="default"/>
      </items>
    </pivotField>
    <pivotField showAll="0" defaultSubtotal="0"/>
    <pivotField showAll="0" defaultSubtotal="0"/>
    <pivotField subtotalTop="0" showAll="0"/>
    <pivotField subtotalTop="0" multipleItemSelectionAllowed="1" showAll="0">
      <items count="7">
        <item m="1" x="5"/>
        <item m="1" x="4"/>
        <item x="2"/>
        <item h="1" m="1" x="3"/>
        <item x="0"/>
        <item x="1"/>
        <item t="default"/>
      </items>
    </pivotField>
    <pivotField subtotalTop="0" showAll="0"/>
    <pivotField showAll="0" defaultSubtotal="0"/>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dataField="1"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3">
    <i>
      <x/>
    </i>
    <i i="1">
      <x v="1"/>
    </i>
    <i i="2">
      <x v="2"/>
    </i>
  </colItems>
  <pageFields count="2">
    <pageField fld="0" item="13" hier="-1"/>
    <pageField fld="75" hier="-1"/>
  </pageFields>
  <dataFields count="3">
    <dataField name="Sum of #_of_functional_handwashing_facilities_at_school" fld="36" baseField="0" baseItem="0"/>
    <dataField name="Sum of #_of_Functioning_latrines_in_school" fld="23" baseField="0" baseItem="0"/>
    <dataField name="Sum of #_Functioning_water_points_at_school" fld="19" baseField="0" baseItem="0"/>
  </dataFields>
  <formats count="17">
    <format dxfId="268">
      <pivotArea type="all" dataOnly="0" outline="0" fieldPosition="0"/>
    </format>
    <format dxfId="267">
      <pivotArea outline="0" collapsedLevelsAreSubtotals="1" fieldPosition="0"/>
    </format>
    <format dxfId="266">
      <pivotArea field="4" type="button" dataOnly="0" labelOnly="1" outline="0"/>
    </format>
    <format dxfId="265">
      <pivotArea dataOnly="0" labelOnly="1" grandRow="1" outline="0" fieldPosition="0"/>
    </format>
    <format dxfId="264">
      <pivotArea type="all" dataOnly="0" outline="0" fieldPosition="0"/>
    </format>
    <format dxfId="263">
      <pivotArea outline="0" collapsedLevelsAreSubtotals="1" fieldPosition="0"/>
    </format>
    <format dxfId="262">
      <pivotArea type="origin" dataOnly="0" labelOnly="1" outline="0" fieldPosition="0"/>
    </format>
    <format dxfId="261">
      <pivotArea field="75" type="button" dataOnly="0" labelOnly="1" outline="0" axis="axisPage" fieldPosition="1"/>
    </format>
    <format dxfId="260">
      <pivotArea type="topRight" dataOnly="0" labelOnly="1" outline="0" fieldPosition="0"/>
    </format>
    <format dxfId="259">
      <pivotArea dataOnly="0" labelOnly="1" fieldPosition="0">
        <references count="1">
          <reference field="75" count="0"/>
        </references>
      </pivotArea>
    </format>
    <format dxfId="258">
      <pivotArea type="all" dataOnly="0" outline="0" fieldPosition="0"/>
    </format>
    <format dxfId="257">
      <pivotArea outline="0" collapsedLevelsAreSubtotals="1" fieldPosition="0"/>
    </format>
    <format dxfId="256">
      <pivotArea field="4" type="button" dataOnly="0" labelOnly="1" outline="0"/>
    </format>
    <format dxfId="255">
      <pivotArea outline="0" collapsedLevelsAreSubtotals="1" fieldPosition="0"/>
    </format>
    <format dxfId="254">
      <pivotArea field="4" type="button" dataOnly="0" labelOnly="1" outline="0"/>
    </format>
    <format dxfId="253">
      <pivotArea field="4" type="button" dataOnly="0" labelOnly="1" outline="0"/>
    </format>
    <format dxfId="252">
      <pivotArea field="4" type="button" dataOnly="0" labelOnly="1" outline="0"/>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5000000}" name="PivotTable12" cacheId="73"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Y7:AC11" firstHeaderRow="0" firstDataRow="1" firstDataCol="1" rowPageCount="3" colPageCount="1"/>
  <pivotFields count="85">
    <pivotField axis="axisRow" compact="0" outline="0" subtotalTop="0" showAll="0">
      <items count="15">
        <item m="1" x="12"/>
        <item m="1" x="7"/>
        <item m="1" x="3"/>
        <item m="1" x="5"/>
        <item m="1" x="13"/>
        <item m="1" x="4"/>
        <item m="1" x="11"/>
        <item m="1" x="8"/>
        <item m="1" x="9"/>
        <item m="1" x="10"/>
        <item m="1" x="6"/>
        <item x="0"/>
        <item x="1"/>
        <item x="2"/>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m="1" x="5"/>
        <item m="1" x="4"/>
        <item h="1" x="2"/>
        <item h="1" m="1" x="3"/>
        <item x="0"/>
        <item x="1"/>
        <item t="default"/>
      </items>
    </pivotField>
    <pivotField compact="0" outline="0" subtotalTop="0" showAll="0"/>
    <pivotField axis="axisPage" compact="0" outline="0" multipleItemSelectionAllowed="1" showAll="0" defaultSubtotal="0">
      <items count="11">
        <item h="1" m="1" x="7"/>
        <item h="1" m="1" x="2"/>
        <item m="1" x="9"/>
        <item x="0"/>
        <item h="1" m="1" x="4"/>
        <item m="1" x="8"/>
        <item m="1" x="3"/>
        <item m="1" x="1"/>
        <item h="1" m="1" x="6"/>
        <item h="1" m="1" x="10"/>
        <item h="1" m="1" x="5"/>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4">
    <i>
      <x v="11"/>
    </i>
    <i>
      <x v="12"/>
    </i>
    <i>
      <x v="13"/>
    </i>
    <i t="grand">
      <x/>
    </i>
  </rowItems>
  <colFields count="1">
    <field x="-2"/>
  </colFields>
  <colItems count="4">
    <i>
      <x/>
    </i>
    <i i="1">
      <x v="1"/>
    </i>
    <i i="2">
      <x v="2"/>
    </i>
    <i i="3">
      <x v="3"/>
    </i>
  </colItems>
  <pageFields count="3">
    <pageField fld="75" item="0" hier="-1"/>
    <pageField fld="4" hier="-1"/>
    <pageField fld="6" hier="-1"/>
  </pageFields>
  <dataFields count="4">
    <dataField name="Total Population reached" fld="9" baseField="2" baseItem="0" numFmtId="3"/>
    <dataField name=" HRP1" fld="47" baseField="0" baseItem="9"/>
    <dataField name=" HRP2" fld="54" baseField="0" baseItem="9"/>
    <dataField name=" HRP3" fld="61" baseField="0" baseItem="9"/>
  </dataFields>
  <formats count="16">
    <format dxfId="382">
      <pivotArea field="4" type="button" dataOnly="0" labelOnly="1" outline="0" axis="axisPage" fieldPosition="1"/>
    </format>
    <format dxfId="381">
      <pivotArea type="all" dataOnly="0" outline="0" fieldPosition="0"/>
    </format>
    <format dxfId="380">
      <pivotArea field="4" type="button" dataOnly="0" labelOnly="1" outline="0" axis="axisPage" fieldPosition="1"/>
    </format>
    <format dxfId="379">
      <pivotArea outline="0" fieldPosition="0">
        <references count="1">
          <reference field="4294967294" count="1">
            <x v="0"/>
          </reference>
        </references>
      </pivotArea>
    </format>
    <format dxfId="378">
      <pivotArea dataOnly="0" labelOnly="1" outline="0" fieldPosition="0">
        <references count="1">
          <reference field="4294967294" count="1">
            <x v="0"/>
          </reference>
        </references>
      </pivotArea>
    </format>
    <format dxfId="377">
      <pivotArea type="all" dataOnly="0" outline="0" fieldPosition="0"/>
    </format>
    <format dxfId="376">
      <pivotArea outline="0" collapsedLevelsAreSubtotals="1" fieldPosition="0"/>
    </format>
    <format dxfId="375">
      <pivotArea dataOnly="0" labelOnly="1" fieldPosition="0">
        <references count="1">
          <reference field="4" count="0"/>
        </references>
      </pivotArea>
    </format>
    <format dxfId="374">
      <pivotArea dataOnly="0" labelOnly="1" grandRow="1" outline="0" fieldPosition="0"/>
    </format>
    <format dxfId="373">
      <pivotArea dataOnly="0" labelOnly="1" outline="0" fieldPosition="0">
        <references count="1">
          <reference field="4294967294" count="1">
            <x v="0"/>
          </reference>
        </references>
      </pivotArea>
    </format>
    <format dxfId="372">
      <pivotArea type="all" dataOnly="0" outline="0" fieldPosition="0"/>
    </format>
    <format dxfId="371">
      <pivotArea outline="0" collapsedLevelsAreSubtotals="1" fieldPosition="0"/>
    </format>
    <format dxfId="370">
      <pivotArea dataOnly="0" labelOnly="1" fieldPosition="0">
        <references count="1">
          <reference field="4" count="0"/>
        </references>
      </pivotArea>
    </format>
    <format dxfId="369">
      <pivotArea dataOnly="0" labelOnly="1" grandRow="1" outline="0" fieldPosition="0"/>
    </format>
    <format dxfId="368">
      <pivotArea dataOnly="0" labelOnly="1" outline="0" fieldPosition="0">
        <references count="1">
          <reference field="4294967294" count="1">
            <x v="0"/>
          </reference>
        </references>
      </pivotArea>
    </format>
    <format dxfId="367">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7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B71:C74" firstHeaderRow="1" firstDataRow="2" firstDataCol="1" rowPageCount="3" colPageCount="1"/>
  <pivotFields count="85">
    <pivotField axis="axisPage" subtotalTop="0" multipleItemSelectionAllowed="1" showAll="0">
      <items count="15">
        <item m="1" x="12"/>
        <item m="1" x="5"/>
        <item m="1" x="13"/>
        <item h="1" m="1" x="7"/>
        <item m="1" x="4"/>
        <item h="1" m="1" x="3"/>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h="1" m="1" x="5"/>
        <item m="1" x="4"/>
        <item h="1" x="2"/>
        <item m="1" x="3"/>
        <item x="0"/>
        <item x="1"/>
        <item t="default"/>
      </items>
    </pivotField>
    <pivotField subtotalTop="0" showAll="0"/>
    <pivotField axis="axisCol" multipleItemSelectionAllowed="1" showAll="0" defaultSubtotal="0">
      <items count="11">
        <item n="# in active camps (20:1)" m="1" x="7"/>
        <item m="1" x="2"/>
        <item m="1" x="9"/>
        <item h="1" m="1" x="10"/>
        <item m="1" x="8"/>
        <item m="1" x="1"/>
        <item n="# in villages (6:1)" x="0"/>
        <item m="1" x="3"/>
        <item h="1" m="1" x="4"/>
        <item m="1" x="6"/>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dataField="1"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2">
    <i>
      <x/>
    </i>
    <i i="1">
      <x v="1"/>
    </i>
  </rowItems>
  <colFields count="1">
    <field x="6"/>
  </colFields>
  <colItems count="1">
    <i>
      <x v="6"/>
    </i>
  </colItems>
  <pageFields count="3">
    <pageField fld="0" hier="-1"/>
    <pageField fld="4" hier="-1"/>
    <pageField fld="75" hier="-1"/>
  </pageFields>
  <dataFields count="2">
    <dataField name="# latrines (target)" fld="56" baseField="0" baseItem="0"/>
    <dataField name="Sum of #_of_sanitary_fly-proof_HH_latrines" fld="21" baseField="0" baseItem="0"/>
  </dataFields>
  <formats count="12">
    <format dxfId="280">
      <pivotArea field="4" type="button" dataOnly="0" labelOnly="1" outline="0" axis="axisPage" fieldPosition="1"/>
    </format>
    <format dxfId="279">
      <pivotArea type="all" dataOnly="0" outline="0" fieldPosition="0"/>
    </format>
    <format dxfId="278">
      <pivotArea outline="0" collapsedLevelsAreSubtotals="1" fieldPosition="0"/>
    </format>
    <format dxfId="277">
      <pivotArea type="origin" dataOnly="0" labelOnly="1" outline="0" fieldPosition="0"/>
    </format>
    <format dxfId="276">
      <pivotArea type="topRight" dataOnly="0" labelOnly="1" outline="0" fieldPosition="0"/>
    </format>
    <format dxfId="275">
      <pivotArea field="-2" type="button" dataOnly="0" labelOnly="1" outline="0" axis="axisRow" fieldPosition="0"/>
    </format>
    <format dxfId="274">
      <pivotArea type="all" dataOnly="0" outline="0" fieldPosition="0"/>
    </format>
    <format dxfId="273">
      <pivotArea outline="0" collapsedLevelsAreSubtotals="1" fieldPosition="0"/>
    </format>
    <format dxfId="272">
      <pivotArea dataOnly="0" labelOnly="1" outline="0" fieldPosition="0">
        <references count="1">
          <reference field="4294967294" count="1">
            <x v="0"/>
          </reference>
        </references>
      </pivotArea>
    </format>
    <format dxfId="271">
      <pivotArea field="4" type="button" dataOnly="0" labelOnly="1" outline="0" axis="axisPage" fieldPosition="1"/>
    </format>
    <format dxfId="270">
      <pivotArea dataOnly="0" labelOnly="1" outline="0" fieldPosition="0">
        <references count="1">
          <reference field="4" count="1">
            <x v="1"/>
          </reference>
        </references>
      </pivotArea>
    </format>
    <format dxfId="269">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7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48" rowHeaderCaption="State" colHeaderCaption=" ">
  <location ref="B98:D107" firstHeaderRow="0" firstDataRow="1" firstDataCol="1" rowPageCount="4" colPageCount="1"/>
  <pivotFields count="85">
    <pivotField axis="axisPage" subtotalTop="0" multipleItemSelectionAllowed="1" showAll="0">
      <items count="15">
        <item m="1" x="12"/>
        <item m="1" x="5"/>
        <item h="1" m="1" x="7"/>
        <item h="1" m="1" x="3"/>
        <item m="1" x="13"/>
        <item m="1" x="4"/>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m="1" x="5"/>
        <item m="1" x="4"/>
        <item h="1" x="2"/>
        <item m="1" x="3"/>
        <item x="0"/>
        <item x="1"/>
        <item t="default"/>
      </items>
    </pivotField>
    <pivotField axis="axisRow" subtotalTop="0" showAll="0">
      <items count="51">
        <item m="1" x="26"/>
        <item m="1" x="29"/>
        <item x="1"/>
        <item m="1" x="42"/>
        <item m="1" x="38"/>
        <item m="1" x="41"/>
        <item m="1" x="35"/>
        <item m="1" x="21"/>
        <item x="3"/>
        <item x="7"/>
        <item m="1" x="25"/>
        <item m="1" x="44"/>
        <item m="1" x="23"/>
        <item m="1" x="28"/>
        <item x="2"/>
        <item x="5"/>
        <item m="1" x="33"/>
        <item m="1" x="43"/>
        <item m="1" x="36"/>
        <item x="9"/>
        <item m="1" x="27"/>
        <item x="6"/>
        <item m="1" x="37"/>
        <item m="1" x="30"/>
        <item m="1" x="34"/>
        <item m="1" x="39"/>
        <item m="1" x="24"/>
        <item x="0"/>
        <item m="1" x="40"/>
        <item m="1" x="31"/>
        <item m="1" x="47"/>
        <item x="8"/>
        <item m="1" x="48"/>
        <item x="4"/>
        <item m="1" x="49"/>
        <item m="1" x="46"/>
        <item m="1" x="45"/>
        <item m="1" x="20"/>
        <item m="1" x="22"/>
        <item m="1" x="19"/>
        <item m="1" x="32"/>
        <item x="10"/>
        <item x="11"/>
        <item x="12"/>
        <item x="13"/>
        <item x="14"/>
        <item x="15"/>
        <item x="16"/>
        <item x="17"/>
        <item x="18"/>
        <item t="default"/>
      </items>
    </pivotField>
    <pivotField axis="axisPage" multipleItemSelectionAllowed="1" showAll="0" defaultSubtotal="0">
      <items count="11">
        <item m="1" x="7"/>
        <item m="1" x="2"/>
        <item m="1" x="9"/>
        <item m="1" x="10"/>
        <item m="1" x="8"/>
        <item m="1" x="1"/>
        <item x="0"/>
        <item m="1" x="3"/>
        <item h="1" m="1" x="4"/>
        <item m="1" x="6"/>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s>
  <rowFields count="1">
    <field x="5"/>
  </rowFields>
  <rowItems count="9">
    <i>
      <x v="2"/>
    </i>
    <i>
      <x v="8"/>
    </i>
    <i>
      <x v="9"/>
    </i>
    <i>
      <x v="14"/>
    </i>
    <i>
      <x v="15"/>
    </i>
    <i>
      <x v="19"/>
    </i>
    <i>
      <x v="21"/>
    </i>
    <i>
      <x v="27"/>
    </i>
    <i>
      <x v="33"/>
    </i>
  </rowItems>
  <colFields count="1">
    <field x="-2"/>
  </colFields>
  <colItems count="2">
    <i>
      <x/>
    </i>
    <i i="1">
      <x v="1"/>
    </i>
  </colItems>
  <pageFields count="4">
    <pageField fld="0" hier="-1"/>
    <pageField fld="75" item="0" hier="-1"/>
    <pageField fld="4" hier="-1"/>
    <pageField fld="6" hier="-1"/>
  </pageFields>
  <dataFields count="2">
    <dataField name="  % Latrine Coverage" fld="83" baseField="0" baseItem="0" numFmtId="1"/>
    <dataField name="  % Latrine GAP" fld="84" baseField="0" baseItem="0" numFmtId="1"/>
  </dataFields>
  <formats count="12">
    <format dxfId="292">
      <pivotArea type="all" dataOnly="0" outline="0" fieldPosition="0"/>
    </format>
    <format dxfId="291">
      <pivotArea outline="0" collapsedLevelsAreSubtotals="1" fieldPosition="0"/>
    </format>
    <format dxfId="290">
      <pivotArea field="4" type="button" dataOnly="0" labelOnly="1" outline="0" axis="axisPage" fieldPosition="2"/>
    </format>
    <format dxfId="289">
      <pivotArea type="all" dataOnly="0" outline="0" fieldPosition="0"/>
    </format>
    <format dxfId="288">
      <pivotArea outline="0" collapsedLevelsAreSubtotals="1" fieldPosition="0"/>
    </format>
    <format dxfId="287">
      <pivotArea outline="0" collapsedLevelsAreSubtotals="1" fieldPosition="0"/>
    </format>
    <format dxfId="286">
      <pivotArea field="5" type="button" dataOnly="0" labelOnly="1" outline="0" axis="axisRow" fieldPosition="0"/>
    </format>
    <format dxfId="285">
      <pivotArea field="5" type="button" dataOnly="0" labelOnly="1" outline="0" axis="axisRow" fieldPosition="0"/>
    </format>
    <format dxfId="284">
      <pivotArea field="5" type="button" dataOnly="0" labelOnly="1" outline="0" axis="axisRow" fieldPosition="0"/>
    </format>
    <format dxfId="283">
      <pivotArea field="4" type="button" dataOnly="0" labelOnly="1" outline="0" axis="axisPage" fieldPosition="2"/>
    </format>
    <format dxfId="282">
      <pivotArea dataOnly="0" labelOnly="1" outline="0" fieldPosition="0">
        <references count="2">
          <reference field="4" count="1">
            <x v="0"/>
          </reference>
          <reference field="75" count="1" selected="0">
            <x v="0"/>
          </reference>
        </references>
      </pivotArea>
    </format>
    <format dxfId="281">
      <pivotArea dataOnly="0" labelOnly="1" outline="0" fieldPosition="0">
        <references count="2">
          <reference field="4" count="1">
            <x v="2"/>
          </reference>
          <reference field="75" count="1" selected="0">
            <x v="0"/>
          </reference>
        </references>
      </pivotArea>
    </format>
  </formats>
  <chartFormats count="4">
    <chartFormat chart="43" format="8" series="1">
      <pivotArea type="data" outline="0" fieldPosition="0">
        <references count="1">
          <reference field="4294967294" count="1" selected="0">
            <x v="0"/>
          </reference>
        </references>
      </pivotArea>
    </chartFormat>
    <chartFormat chart="43" format="9" series="1">
      <pivotArea type="data" outline="0" fieldPosition="0">
        <references count="1">
          <reference field="4294967294" count="1" selected="0">
            <x v="1"/>
          </reference>
        </references>
      </pivotArea>
    </chartFormat>
    <chartFormat chart="44" format="6" series="1">
      <pivotArea type="data" outline="0" fieldPosition="0">
        <references count="1">
          <reference field="4294967294" count="1" selected="0">
            <x v="0"/>
          </reference>
        </references>
      </pivotArea>
    </chartFormat>
    <chartFormat chart="44" format="7"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4D6E0BE-6C20-4AC9-8992-EC6648BDC7D8}" name="PivotTable3" cacheId="73"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H86:J88" firstHeaderRow="1" firstDataRow="2" firstDataCol="1" rowPageCount="4" colPageCount="1"/>
  <pivotFields count="85">
    <pivotField axis="axisPage" subtotalTop="0" multipleItemSelectionAllowed="1" showAll="0">
      <items count="15">
        <item m="1" x="12"/>
        <item m="1" x="5"/>
        <item m="1" x="13"/>
        <item h="1" m="1" x="7"/>
        <item m="1" x="4"/>
        <item h="1" m="1" x="3"/>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h="1" m="1" x="5"/>
        <item m="1" x="4"/>
        <item h="1" x="2"/>
        <item m="1" x="3"/>
        <item x="0"/>
        <item x="1"/>
        <item t="default"/>
      </items>
    </pivotField>
    <pivotField subtotalTop="0" showAll="0"/>
    <pivotField axis="axisPage" multipleItemSelectionAllowed="1" showAll="0" defaultSubtotal="0">
      <items count="11">
        <item m="1" x="7"/>
        <item m="1" x="2"/>
        <item m="1" x="9"/>
        <item m="1" x="10"/>
        <item m="1" x="8"/>
        <item m="1" x="1"/>
        <item x="0"/>
        <item m="1" x="3"/>
        <item h="1" m="1" x="4"/>
        <item m="1" x="6"/>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axis="axisCol" dataField="1" showAll="0">
      <items count="3">
        <item x="0"/>
        <item x="1"/>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68"/>
  </colFields>
  <colItems count="2">
    <i>
      <x/>
    </i>
    <i>
      <x v="1"/>
    </i>
  </colItems>
  <pageFields count="4">
    <pageField fld="0" hier="-1"/>
    <pageField fld="4" hier="-1"/>
    <pageField fld="75" hier="-1"/>
    <pageField fld="6" hier="-1"/>
  </pageFields>
  <dataFields count="1">
    <dataField name="Count of Village with School" fld="68" subtotal="count" baseField="0" baseItem="0"/>
  </dataFields>
  <formats count="11">
    <format dxfId="303">
      <pivotArea field="4" type="button" dataOnly="0" labelOnly="1" outline="0" axis="axisPage" fieldPosition="1"/>
    </format>
    <format dxfId="302">
      <pivotArea type="all" dataOnly="0" outline="0" fieldPosition="0"/>
    </format>
    <format dxfId="301">
      <pivotArea outline="0" collapsedLevelsAreSubtotals="1" fieldPosition="0"/>
    </format>
    <format dxfId="300">
      <pivotArea type="origin" dataOnly="0" labelOnly="1" outline="0" fieldPosition="0"/>
    </format>
    <format dxfId="299">
      <pivotArea type="topRight" dataOnly="0" labelOnly="1" outline="0" fieldPosition="0"/>
    </format>
    <format dxfId="298">
      <pivotArea field="-2" type="button" dataOnly="0" labelOnly="1" outline="0" axis="axisValues" fieldPosition="0"/>
    </format>
    <format dxfId="297">
      <pivotArea type="all" dataOnly="0" outline="0" fieldPosition="0"/>
    </format>
    <format dxfId="296">
      <pivotArea outline="0" collapsedLevelsAreSubtotals="1" fieldPosition="0"/>
    </format>
    <format dxfId="295">
      <pivotArea field="4" type="button" dataOnly="0" labelOnly="1" outline="0" axis="axisPage" fieldPosition="1"/>
    </format>
    <format dxfId="294">
      <pivotArea dataOnly="0" labelOnly="1" outline="0" fieldPosition="0">
        <references count="1">
          <reference field="4" count="1">
            <x v="1"/>
          </reference>
        </references>
      </pivotArea>
    </format>
    <format dxfId="293">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46988A54-75B2-41DB-ADCC-569F1645EC75}" name="PivotTable9" cacheId="73"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B9:F19" firstHeaderRow="0" firstDataRow="1" firstDataCol="1" rowPageCount="4" colPageCount="1"/>
  <pivotFields count="85">
    <pivotField axis="axisPage" subtotalTop="0" showAll="0">
      <items count="15">
        <item m="1" x="12"/>
        <item m="1" x="5"/>
        <item m="1" x="7"/>
        <item m="1" x="3"/>
        <item m="1" x="13"/>
        <item m="1" x="4"/>
        <item m="1" x="11"/>
        <item m="1" x="8"/>
        <item m="1" x="9"/>
        <item m="1" x="10"/>
        <item m="1" x="6"/>
        <item x="0"/>
        <item x="1"/>
        <item x="2"/>
        <item t="default"/>
      </items>
    </pivotField>
    <pivotField showAll="0" defaultSubtotal="0"/>
    <pivotField showAll="0" defaultSubtotal="0"/>
    <pivotField subtotalTop="0" showAll="0"/>
    <pivotField axis="axisPage" subtotalTop="0" multipleItemSelectionAllowed="1" showAll="0">
      <items count="7">
        <item h="1" m="1" x="5"/>
        <item m="1" x="4"/>
        <item h="1" x="2"/>
        <item m="1" x="3"/>
        <item x="0"/>
        <item x="1"/>
        <item t="default"/>
      </items>
    </pivotField>
    <pivotField axis="axisRow" subtotalTop="0" showAll="0" sortType="ascending">
      <items count="51">
        <item x="10"/>
        <item m="1" x="26"/>
        <item m="1" x="29"/>
        <item x="1"/>
        <item m="1" x="32"/>
        <item m="1" x="42"/>
        <item m="1" x="38"/>
        <item m="1" x="41"/>
        <item m="1" x="35"/>
        <item x="14"/>
        <item x="17"/>
        <item m="1" x="21"/>
        <item x="3"/>
        <item x="7"/>
        <item m="1" x="25"/>
        <item x="18"/>
        <item m="1" x="44"/>
        <item m="1" x="23"/>
        <item m="1" x="28"/>
        <item x="2"/>
        <item x="5"/>
        <item m="1" x="33"/>
        <item m="1" x="43"/>
        <item m="1" x="20"/>
        <item m="1" x="36"/>
        <item x="9"/>
        <item m="1" x="27"/>
        <item x="6"/>
        <item m="1" x="37"/>
        <item x="12"/>
        <item m="1" x="30"/>
        <item m="1" x="34"/>
        <item m="1" x="39"/>
        <item m="1" x="22"/>
        <item x="13"/>
        <item m="1" x="24"/>
        <item x="0"/>
        <item m="1" x="40"/>
        <item m="1" x="31"/>
        <item m="1" x="47"/>
        <item x="8"/>
        <item m="1" x="48"/>
        <item x="4"/>
        <item x="16"/>
        <item m="1" x="49"/>
        <item m="1" x="46"/>
        <item x="15"/>
        <item m="1" x="45"/>
        <item x="11"/>
        <item m="1" x="19"/>
        <item t="default"/>
      </items>
    </pivotField>
    <pivotField axis="axisPage" multipleItemSelectionAllowed="1" showAll="0" defaultSubtotal="0">
      <items count="11">
        <item h="1" m="1" x="7"/>
        <item h="1" m="1" x="2"/>
        <item m="1" x="9"/>
        <item m="1" x="8"/>
        <item h="1" m="1" x="1"/>
        <item x="0"/>
        <item h="1" m="1" x="3"/>
        <item h="1" m="1" x="4"/>
        <item m="1" x="6"/>
        <item m="1" x="10"/>
        <item h="1" m="1" x="5"/>
      </items>
    </pivotField>
    <pivotField showAll="0"/>
    <pivotField subtotalTop="0" showAll="0"/>
    <pivotField dataField="1"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s>
  <rowFields count="1">
    <field x="5"/>
  </rowFields>
  <rowItems count="10">
    <i>
      <x v="3"/>
    </i>
    <i>
      <x v="12"/>
    </i>
    <i>
      <x v="13"/>
    </i>
    <i>
      <x v="19"/>
    </i>
    <i>
      <x v="20"/>
    </i>
    <i>
      <x v="25"/>
    </i>
    <i>
      <x v="27"/>
    </i>
    <i>
      <x v="36"/>
    </i>
    <i>
      <x v="42"/>
    </i>
    <i t="grand">
      <x/>
    </i>
  </rowItems>
  <colFields count="1">
    <field x="-2"/>
  </colFields>
  <colItems count="4">
    <i>
      <x/>
    </i>
    <i i="1">
      <x v="1"/>
    </i>
    <i i="2">
      <x v="2"/>
    </i>
    <i i="3">
      <x v="3"/>
    </i>
  </colItems>
  <pageFields count="4">
    <pageField fld="0" item="13" hier="-1"/>
    <pageField fld="75" hier="-1"/>
    <pageField fld="4" hier="-1"/>
    <pageField fld="6" hier="-1"/>
  </pageFields>
  <dataFields count="4">
    <dataField name="PoP " fld="9" baseField="0" baseItem="0" numFmtId="164"/>
    <dataField name=" % Water GAP" fld="82" baseField="0" baseItem="0" numFmtId="9"/>
    <dataField name=" % Sanitation GAP" fld="84" baseField="0" baseItem="0" numFmtId="9"/>
    <dataField name=" % Hygiene Gap" fld="79" baseField="0" baseItem="0" numFmtId="9"/>
  </dataFields>
  <formats count="35">
    <format dxfId="338">
      <pivotArea type="all" dataOnly="0" outline="0" fieldPosition="0"/>
    </format>
    <format dxfId="337">
      <pivotArea outline="0" collapsedLevelsAreSubtotals="1" fieldPosition="0"/>
    </format>
    <format dxfId="336">
      <pivotArea field="5" type="button" dataOnly="0" labelOnly="1" outline="0" axis="axisRow" fieldPosition="0"/>
    </format>
    <format dxfId="335">
      <pivotArea dataOnly="0" labelOnly="1" outline="0" axis="axisValues" fieldPosition="0"/>
    </format>
    <format dxfId="334">
      <pivotArea dataOnly="0" labelOnly="1" fieldPosition="0">
        <references count="1">
          <reference field="5" count="0"/>
        </references>
      </pivotArea>
    </format>
    <format dxfId="333">
      <pivotArea dataOnly="0" labelOnly="1" grandRow="1" outline="0" fieldPosition="0"/>
    </format>
    <format dxfId="332">
      <pivotArea dataOnly="0" labelOnly="1" outline="0" axis="axisValues" fieldPosition="0"/>
    </format>
    <format dxfId="331">
      <pivotArea type="all" dataOnly="0" outline="0" fieldPosition="0"/>
    </format>
    <format dxfId="330">
      <pivotArea field="5" type="button" dataOnly="0" labelOnly="1" outline="0" axis="axisRow" fieldPosition="0"/>
    </format>
    <format dxfId="329">
      <pivotArea dataOnly="0" labelOnly="1" outline="0" axis="axisValues" fieldPosition="0"/>
    </format>
    <format dxfId="328">
      <pivotArea dataOnly="0" labelOnly="1" fieldPosition="0">
        <references count="1">
          <reference field="5" count="0"/>
        </references>
      </pivotArea>
    </format>
    <format dxfId="327">
      <pivotArea dataOnly="0" labelOnly="1" outline="0" axis="axisValues" fieldPosition="0"/>
    </format>
    <format dxfId="326">
      <pivotArea field="5" type="button" dataOnly="0" labelOnly="1" outline="0" axis="axisRow" fieldPosition="0"/>
    </format>
    <format dxfId="325">
      <pivotArea type="all" dataOnly="0" outline="0" fieldPosition="0"/>
    </format>
    <format dxfId="324">
      <pivotArea field="5" type="button" dataOnly="0" labelOnly="1" outline="0" axis="axisRow" fieldPosition="0"/>
    </format>
    <format dxfId="323">
      <pivotArea dataOnly="0" labelOnly="1" outline="0" fieldPosition="0">
        <references count="1">
          <reference field="4294967294" count="1">
            <x v="0"/>
          </reference>
        </references>
      </pivotArea>
    </format>
    <format dxfId="322">
      <pivotArea type="all" dataOnly="0" outline="0" fieldPosition="0"/>
    </format>
    <format dxfId="321">
      <pivotArea outline="0" collapsedLevelsAreSubtotals="1" fieldPosition="0"/>
    </format>
    <format dxfId="320">
      <pivotArea field="5" type="button" dataOnly="0" labelOnly="1" outline="0" axis="axisRow" fieldPosition="0"/>
    </format>
    <format dxfId="319">
      <pivotArea dataOnly="0" labelOnly="1" fieldPosition="0">
        <references count="1">
          <reference field="5" count="2">
            <x v="36"/>
            <x v="42"/>
          </reference>
        </references>
      </pivotArea>
    </format>
    <format dxfId="318">
      <pivotArea dataOnly="0" labelOnly="1" outline="0" fieldPosition="0">
        <references count="1">
          <reference field="4294967294" count="1">
            <x v="0"/>
          </reference>
        </references>
      </pivotArea>
    </format>
    <format dxfId="317">
      <pivotArea field="5" type="button" dataOnly="0" labelOnly="1" outline="0" axis="axisRow" fieldPosition="0"/>
    </format>
    <format dxfId="316">
      <pivotArea dataOnly="0" labelOnly="1" outline="0" fieldPosition="0">
        <references count="1">
          <reference field="4294967294" count="1">
            <x v="0"/>
          </reference>
        </references>
      </pivotArea>
    </format>
    <format dxfId="315">
      <pivotArea type="all" dataOnly="0" outline="0" fieldPosition="0"/>
    </format>
    <format dxfId="314">
      <pivotArea outline="0" collapsedLevelsAreSubtotals="1" fieldPosition="0"/>
    </format>
    <format dxfId="313">
      <pivotArea field="5" type="button" dataOnly="0" labelOnly="1" outline="0" axis="axisRow" fieldPosition="0"/>
    </format>
    <format dxfId="312">
      <pivotArea dataOnly="0" labelOnly="1" fieldPosition="0">
        <references count="1">
          <reference field="5" count="5">
            <x v="12"/>
            <x v="13"/>
            <x v="27"/>
            <x v="36"/>
            <x v="42"/>
          </reference>
        </references>
      </pivotArea>
    </format>
    <format dxfId="311">
      <pivotArea dataOnly="0" labelOnly="1" grandRow="1" outline="0" fieldPosition="0"/>
    </format>
    <format dxfId="310">
      <pivotArea dataOnly="0" labelOnly="1" outline="0" fieldPosition="0">
        <references count="1">
          <reference field="4294967294" count="1">
            <x v="0"/>
          </reference>
        </references>
      </pivotArea>
    </format>
    <format dxfId="309">
      <pivotArea field="4" type="button" dataOnly="0" labelOnly="1" outline="0" axis="axisPage" fieldPosition="2"/>
    </format>
    <format dxfId="308">
      <pivotArea dataOnly="0" labelOnly="1" outline="0" fieldPosition="0">
        <references count="2">
          <reference field="0" count="1" selected="0">
            <x v="7"/>
          </reference>
          <reference field="4" count="1">
            <x v="1"/>
          </reference>
        </references>
      </pivotArea>
    </format>
    <format dxfId="307">
      <pivotArea outline="0" collapsedLevelsAreSubtotals="1" fieldPosition="0">
        <references count="1">
          <reference field="4294967294" count="1" selected="0">
            <x v="0"/>
          </reference>
        </references>
      </pivotArea>
    </format>
    <format dxfId="306">
      <pivotArea dataOnly="0" labelOnly="1" outline="0" fieldPosition="0">
        <references count="2">
          <reference field="0" count="1" selected="0">
            <x v="8"/>
          </reference>
          <reference field="4" count="1">
            <x v="1"/>
          </reference>
        </references>
      </pivotArea>
    </format>
    <format dxfId="305">
      <pivotArea dataOnly="0" labelOnly="1" outline="0" fieldPosition="0">
        <references count="2">
          <reference field="0" count="1" selected="0">
            <x v="10"/>
          </reference>
          <reference field="4" count="0"/>
        </references>
      </pivotArea>
    </format>
    <format dxfId="304">
      <pivotArea outline="0" collapsedLevelsAreSubtotals="1" fieldPosition="0">
        <references count="1">
          <reference field="4294967294" count="3" selected="0">
            <x v="1"/>
            <x v="2"/>
            <x v="3"/>
          </reference>
        </references>
      </pivotArea>
    </format>
  </formats>
  <conditionalFormats count="1">
    <conditionalFormat priority="1">
      <pivotAreas count="1">
        <pivotArea type="data" outline="0" collapsedLevelsAreSubtotals="1" fieldPosition="0">
          <references count="1">
            <reference field="4294967294" count="3" selected="0">
              <x v="1"/>
              <x v="2"/>
              <x v="3"/>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73"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5">
  <location ref="A29:F52" firstHeaderRow="0" firstDataRow="1" firstDataCol="2" rowPageCount="1" colPageCount="1"/>
  <pivotFields count="85">
    <pivotField axis="axisPage" compact="0" outline="0" multipleItemSelectionAllowed="1" showAll="0">
      <items count="15">
        <item m="1" x="11"/>
        <item m="1" x="12"/>
        <item m="1" x="5"/>
        <item m="1" x="13"/>
        <item m="1" x="7"/>
        <item m="1" x="4"/>
        <item m="1" x="3"/>
        <item m="1" x="8"/>
        <item m="1" x="9"/>
        <item m="1" x="10"/>
        <item m="1" x="6"/>
        <item x="0"/>
        <item x="1"/>
        <item x="2"/>
        <item t="default"/>
      </items>
    </pivotField>
    <pivotField compact="0" outline="0" showAll="0" defaultSubtotal="0">
      <items count="48">
        <item x="5"/>
        <item x="18"/>
        <item m="1" x="43"/>
        <item m="1" x="44"/>
        <item x="3"/>
        <item x="10"/>
        <item m="1" x="36"/>
        <item x="4"/>
        <item x="19"/>
        <item m="1" x="21"/>
        <item m="1" x="32"/>
        <item m="1" x="23"/>
        <item m="1" x="30"/>
        <item x="12"/>
        <item m="1" x="39"/>
        <item m="1" x="26"/>
        <item m="1" x="24"/>
        <item m="1" x="40"/>
        <item m="1" x="38"/>
        <item m="1" x="35"/>
        <item m="1" x="29"/>
        <item m="1" x="42"/>
        <item m="1" x="28"/>
        <item m="1" x="27"/>
        <item m="1" x="45"/>
        <item x="11"/>
        <item m="1" x="34"/>
        <item m="1" x="33"/>
        <item m="1" x="31"/>
        <item x="6"/>
        <item x="14"/>
        <item x="7"/>
        <item m="1" x="46"/>
        <item m="1" x="22"/>
        <item x="1"/>
        <item x="17"/>
        <item x="8"/>
        <item x="0"/>
        <item m="1" x="47"/>
        <item m="1" x="25"/>
        <item x="9"/>
        <item x="2"/>
        <item x="16"/>
        <item x="15"/>
        <item m="1" x="37"/>
        <item m="1" x="41"/>
        <item x="13"/>
        <item m="1" x="20"/>
      </items>
    </pivotField>
    <pivotField compact="0" outline="0" showAll="0" defaultSubtotal="0"/>
    <pivotField compact="0" outline="0" showAll="0"/>
    <pivotField axis="axisRow" compact="0" outline="0" showAll="0">
      <items count="7">
        <item m="1" x="5"/>
        <item m="1" x="4"/>
        <item x="2"/>
        <item m="1" x="3"/>
        <item x="0"/>
        <item x="1"/>
        <item t="default"/>
      </items>
    </pivotField>
    <pivotField axis="axisRow" compact="0" outline="0" showAll="0">
      <items count="51">
        <item m="1" x="26"/>
        <item m="1" x="29"/>
        <item x="1"/>
        <item m="1" x="42"/>
        <item m="1" x="38"/>
        <item m="1" x="41"/>
        <item m="1" x="35"/>
        <item m="1" x="21"/>
        <item x="3"/>
        <item x="7"/>
        <item m="1" x="25"/>
        <item m="1" x="44"/>
        <item m="1" x="23"/>
        <item m="1" x="28"/>
        <item x="2"/>
        <item x="5"/>
        <item m="1" x="33"/>
        <item m="1" x="43"/>
        <item m="1" x="36"/>
        <item x="9"/>
        <item m="1" x="27"/>
        <item x="6"/>
        <item m="1" x="37"/>
        <item m="1" x="34"/>
        <item m="1" x="39"/>
        <item m="1" x="24"/>
        <item x="0"/>
        <item m="1" x="40"/>
        <item m="1" x="31"/>
        <item m="1" x="47"/>
        <item x="8"/>
        <item m="1" x="48"/>
        <item x="4"/>
        <item m="1" x="49"/>
        <item m="1" x="46"/>
        <item m="1" x="45"/>
        <item m="1" x="30"/>
        <item m="1" x="20"/>
        <item m="1" x="22"/>
        <item m="1" x="19"/>
        <item m="1" x="32"/>
        <item x="10"/>
        <item x="11"/>
        <item x="12"/>
        <item x="13"/>
        <item x="14"/>
        <item x="15"/>
        <item x="16"/>
        <item x="17"/>
        <item x="18"/>
        <item t="default"/>
      </items>
    </pivotField>
    <pivotField compact="0" outline="0" showAll="0" defaultSubtotal="0">
      <items count="11">
        <item m="1" x="7"/>
        <item m="1" x="2"/>
        <item m="1" x="9"/>
        <item m="1" x="10"/>
        <item m="1" x="8"/>
        <item m="1" x="1"/>
        <item x="0"/>
        <item m="1" x="3"/>
        <item m="1" x="4"/>
        <item m="1" x="6"/>
        <item m="1" x="5"/>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defaultSubtotal="0"/>
    <pivotField compact="0" numFmtId="1" outline="0" showAll="0"/>
    <pivotField compact="0" numFmtId="1" outline="0" showAll="0"/>
    <pivotField compact="0" numFmtId="9"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1" outline="0" showAll="0"/>
    <pivotField compact="0" numFmtId="1"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23">
    <i>
      <x v="2"/>
      <x v="41"/>
    </i>
    <i r="1">
      <x v="42"/>
    </i>
    <i r="1">
      <x v="43"/>
    </i>
    <i r="1">
      <x v="44"/>
    </i>
    <i r="1">
      <x v="45"/>
    </i>
    <i r="1">
      <x v="46"/>
    </i>
    <i r="1">
      <x v="47"/>
    </i>
    <i r="1">
      <x v="48"/>
    </i>
    <i r="1">
      <x v="49"/>
    </i>
    <i t="default">
      <x v="2"/>
    </i>
    <i>
      <x v="4"/>
      <x v="8"/>
    </i>
    <i r="1">
      <x v="9"/>
    </i>
    <i r="1">
      <x v="15"/>
    </i>
    <i r="1">
      <x v="19"/>
    </i>
    <i r="1">
      <x v="21"/>
    </i>
    <i r="1">
      <x v="26"/>
    </i>
    <i r="1">
      <x v="32"/>
    </i>
    <i t="default">
      <x v="4"/>
    </i>
    <i>
      <x v="5"/>
      <x v="2"/>
    </i>
    <i r="1">
      <x v="14"/>
    </i>
    <i r="1">
      <x v="30"/>
    </i>
    <i t="default">
      <x v="5"/>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61" baseField="0" baseItem="0"/>
    <dataField name="Number of people with equitable and continuous access to safe sanitation facilities" fld="54" baseField="0" baseItem="0"/>
    <dataField name="Number of people with equitable and continuous access to sufficient quantity of domestic water" fld="47" baseField="0" baseItem="0"/>
  </dataFields>
  <formats count="25">
    <format dxfId="106">
      <pivotArea field="4" type="button" dataOnly="0" labelOnly="1" outline="0" axis="axisRow" fieldPosition="0"/>
    </format>
    <format dxfId="105">
      <pivotArea field="5" type="button" dataOnly="0" labelOnly="1" outline="0" axis="axisRow" fieldPosition="1"/>
    </format>
    <format dxfId="104">
      <pivotArea dataOnly="0" labelOnly="1" outline="0" fieldPosition="0">
        <references count="1">
          <reference field="4294967294" count="1">
            <x v="0"/>
          </reference>
        </references>
      </pivotArea>
    </format>
    <format dxfId="103">
      <pivotArea field="4" type="button" dataOnly="0" labelOnly="1" outline="0" axis="axisRow" fieldPosition="0"/>
    </format>
    <format dxfId="102">
      <pivotArea field="5" type="button" dataOnly="0" labelOnly="1" outline="0" axis="axisRow" fieldPosition="1"/>
    </format>
    <format dxfId="101">
      <pivotArea dataOnly="0" labelOnly="1" outline="0" fieldPosition="0">
        <references count="1">
          <reference field="4294967294" count="1">
            <x v="0"/>
          </reference>
        </references>
      </pivotArea>
    </format>
    <format dxfId="100">
      <pivotArea field="4" type="button" dataOnly="0" labelOnly="1" outline="0" axis="axisRow" fieldPosition="0"/>
    </format>
    <format dxfId="99">
      <pivotArea field="5" type="button" dataOnly="0" labelOnly="1" outline="0" axis="axisRow" fieldPosition="1"/>
    </format>
    <format dxfId="98">
      <pivotArea dataOnly="0" labelOnly="1" outline="0" fieldPosition="0">
        <references count="1">
          <reference field="4294967294" count="1">
            <x v="0"/>
          </reference>
        </references>
      </pivotArea>
    </format>
    <format dxfId="97">
      <pivotArea dataOnly="0" labelOnly="1" outline="0" fieldPosition="0">
        <references count="1">
          <reference field="4294967294" count="1">
            <x v="0"/>
          </reference>
        </references>
      </pivotArea>
    </format>
    <format dxfId="96">
      <pivotArea dataOnly="0" labelOnly="1" outline="0" fieldPosition="0">
        <references count="1">
          <reference field="4294967294" count="1">
            <x v="0"/>
          </reference>
        </references>
      </pivotArea>
    </format>
    <format dxfId="95">
      <pivotArea type="all" dataOnly="0" outline="0" fieldPosition="0"/>
    </format>
    <format dxfId="94">
      <pivotArea outline="0" collapsedLevelsAreSubtotals="1" fieldPosition="0"/>
    </format>
    <format dxfId="93">
      <pivotArea field="4" type="button" dataOnly="0" labelOnly="1" outline="0" axis="axisRow" fieldPosition="0"/>
    </format>
    <format dxfId="92">
      <pivotArea field="5" type="button" dataOnly="0" labelOnly="1" outline="0" axis="axisRow" fieldPosition="1"/>
    </format>
    <format dxfId="91">
      <pivotArea dataOnly="0" labelOnly="1" outline="0" fieldPosition="0">
        <references count="1">
          <reference field="4" count="0"/>
        </references>
      </pivotArea>
    </format>
    <format dxfId="90">
      <pivotArea dataOnly="0" labelOnly="1" outline="0" fieldPosition="0">
        <references count="1">
          <reference field="4" count="0" defaultSubtotal="1"/>
        </references>
      </pivotArea>
    </format>
    <format dxfId="89">
      <pivotArea dataOnly="0" labelOnly="1" grandRow="1" outline="0" fieldPosition="0"/>
    </format>
    <format dxfId="88">
      <pivotArea dataOnly="0" labelOnly="1" outline="0" fieldPosition="0">
        <references count="2">
          <reference field="4" count="1" selected="0">
            <x v="0"/>
          </reference>
          <reference field="5" count="13">
            <x v="1"/>
            <x v="3"/>
            <x v="4"/>
            <x v="12"/>
            <x v="16"/>
            <x v="17"/>
            <x v="18"/>
            <x v="22"/>
            <x v="28"/>
            <x v="31"/>
            <x v="33"/>
            <x v="34"/>
            <x v="35"/>
          </reference>
        </references>
      </pivotArea>
    </format>
    <format dxfId="87">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86">
      <pivotArea dataOnly="0" labelOnly="1" outline="0" fieldPosition="0">
        <references count="2">
          <reference field="4" count="1" selected="0">
            <x v="1"/>
          </reference>
          <reference field="5" count="12">
            <x v="0"/>
            <x v="2"/>
            <x v="8"/>
            <x v="9"/>
            <x v="14"/>
            <x v="15"/>
            <x v="19"/>
            <x v="21"/>
            <x v="26"/>
            <x v="27"/>
            <x v="30"/>
            <x v="32"/>
          </reference>
        </references>
      </pivotArea>
    </format>
    <format dxfId="85">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4">
      <pivotArea dataOnly="0" labelOnly="1" outline="0" fieldPosition="0">
        <references count="2">
          <reference field="4" count="1" selected="0">
            <x v="2"/>
          </reference>
          <reference field="5" count="7">
            <x v="5"/>
            <x v="6"/>
            <x v="7"/>
            <x v="13"/>
            <x v="20"/>
            <x v="23"/>
            <x v="24"/>
          </reference>
        </references>
      </pivotArea>
    </format>
    <format dxfId="83">
      <pivotArea dataOnly="0" labelOnly="1" outline="0" fieldPosition="0">
        <references count="2">
          <reference field="4" count="1" selected="0">
            <x v="2"/>
          </reference>
          <reference field="5" count="7" defaultSubtotal="1">
            <x v="5"/>
            <x v="6"/>
            <x v="7"/>
            <x v="13"/>
            <x v="20"/>
            <x v="23"/>
            <x v="24"/>
          </reference>
        </references>
      </pivotArea>
    </format>
    <format dxfId="82">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73"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8">
  <location ref="A38:E386" firstHeaderRow="0" firstDataRow="1" firstDataCol="1" rowPageCount="3" colPageCount="1"/>
  <pivotFields count="85">
    <pivotField axis="axisPage" compact="0" outline="0" showAll="0">
      <items count="15">
        <item m="1" x="11"/>
        <item m="1" x="12"/>
        <item m="1" x="5"/>
        <item m="1" x="13"/>
        <item m="1" x="7"/>
        <item m="1" x="4"/>
        <item m="1" x="3"/>
        <item m="1" x="8"/>
        <item m="1" x="9"/>
        <item m="1" x="10"/>
        <item m="1" x="6"/>
        <item x="0"/>
        <item x="1"/>
        <item x="2"/>
        <item t="default"/>
      </items>
    </pivotField>
    <pivotField compact="0" outline="0" showAll="0" defaultSubtotal="0"/>
    <pivotField compact="0" outline="0" showAll="0" defaultSubtotal="0">
      <items count="46">
        <item x="5"/>
        <item x="16"/>
        <item m="1" x="42"/>
        <item m="1" x="43"/>
        <item x="3"/>
        <item x="10"/>
        <item m="1" x="33"/>
        <item x="4"/>
        <item m="1" x="19"/>
        <item m="1" x="29"/>
        <item m="1" x="21"/>
        <item m="1" x="27"/>
        <item x="12"/>
        <item m="1" x="38"/>
        <item m="1" x="24"/>
        <item x="1"/>
        <item m="1" x="22"/>
        <item m="1" x="34"/>
        <item m="1" x="39"/>
        <item m="1" x="37"/>
        <item m="1" x="32"/>
        <item m="1" x="45"/>
        <item m="1" x="26"/>
        <item m="1" x="40"/>
        <item m="1" x="25"/>
        <item x="11"/>
        <item m="1" x="31"/>
        <item m="1" x="30"/>
        <item m="1" x="28"/>
        <item x="6"/>
        <item x="13"/>
        <item x="7"/>
        <item m="1" x="20"/>
        <item x="18"/>
        <item x="8"/>
        <item x="0"/>
        <item m="1" x="44"/>
        <item m="1" x="23"/>
        <item x="9"/>
        <item x="15"/>
        <item x="14"/>
        <item m="1" x="36"/>
        <item m="1" x="35"/>
        <item x="2"/>
        <item m="1" x="41"/>
        <item x="17"/>
      </items>
    </pivotField>
    <pivotField compact="0" outline="0" showAll="0"/>
    <pivotField axis="axisPage" compact="0" outline="0" multipleItemSelectionAllowed="1" showAll="0">
      <items count="7">
        <item m="1" x="5"/>
        <item m="1" x="4"/>
        <item x="2"/>
        <item m="1" x="3"/>
        <item x="0"/>
        <item x="1"/>
        <item t="default"/>
      </items>
    </pivotField>
    <pivotField axis="axisPage" compact="0" outline="0" showAll="0">
      <items count="51">
        <item m="1" x="26"/>
        <item m="1" x="29"/>
        <item x="1"/>
        <item m="1" x="42"/>
        <item m="1" x="38"/>
        <item m="1" x="41"/>
        <item m="1" x="35"/>
        <item m="1" x="21"/>
        <item x="3"/>
        <item x="7"/>
        <item m="1" x="25"/>
        <item m="1" x="44"/>
        <item m="1" x="23"/>
        <item m="1" x="28"/>
        <item x="2"/>
        <item x="5"/>
        <item m="1" x="33"/>
        <item m="1" x="43"/>
        <item m="1" x="36"/>
        <item x="9"/>
        <item m="1" x="27"/>
        <item x="6"/>
        <item m="1" x="37"/>
        <item m="1" x="34"/>
        <item m="1" x="39"/>
        <item m="1" x="24"/>
        <item x="0"/>
        <item m="1" x="40"/>
        <item m="1" x="31"/>
        <item m="1" x="47"/>
        <item x="8"/>
        <item m="1" x="48"/>
        <item x="4"/>
        <item m="1" x="49"/>
        <item m="1" x="46"/>
        <item m="1" x="45"/>
        <item m="1" x="30"/>
        <item m="1" x="20"/>
        <item m="1" x="22"/>
        <item m="1" x="19"/>
        <item m="1" x="32"/>
        <item x="10"/>
        <item x="11"/>
        <item x="12"/>
        <item x="13"/>
        <item x="14"/>
        <item x="15"/>
        <item x="16"/>
        <item x="17"/>
        <item x="18"/>
        <item t="default"/>
      </items>
    </pivotField>
    <pivotField compact="0" outline="0" showAll="0" defaultSubtotal="0">
      <items count="11">
        <item m="1" x="7"/>
        <item m="1" x="2"/>
        <item m="1" x="9"/>
        <item m="1" x="10"/>
        <item m="1" x="8"/>
        <item m="1" x="1"/>
        <item x="0"/>
        <item m="1" x="3"/>
        <item m="1" x="4"/>
        <item m="1" x="6"/>
        <item m="1" x="5"/>
      </items>
    </pivotField>
    <pivotField axis="axisRow" compact="0" outline="0" showAll="0">
      <items count="399">
        <item x="148"/>
        <item x="42"/>
        <item x="222"/>
        <item x="168"/>
        <item x="226"/>
        <item x="146"/>
        <item x="158"/>
        <item x="108"/>
        <item x="3"/>
        <item x="105"/>
        <item x="4"/>
        <item x="125"/>
        <item x="227"/>
        <item x="119"/>
        <item x="47"/>
        <item x="5"/>
        <item x="6"/>
        <item x="170"/>
        <item x="80"/>
        <item x="7"/>
        <item x="8"/>
        <item x="117"/>
        <item x="94"/>
        <item x="236"/>
        <item x="127"/>
        <item x="171"/>
        <item x="221"/>
        <item x="223"/>
        <item x="70"/>
        <item x="229"/>
        <item x="95"/>
        <item x="96"/>
        <item x="213"/>
        <item x="82"/>
        <item x="83"/>
        <item x="123"/>
        <item x="172"/>
        <item x="54"/>
        <item x="207"/>
        <item x="159"/>
        <item x="9"/>
        <item x="10"/>
        <item x="11"/>
        <item x="131"/>
        <item x="0"/>
        <item x="114"/>
        <item x="100"/>
        <item x="206"/>
        <item x="55"/>
        <item x="41"/>
        <item x="44"/>
        <item x="12"/>
        <item x="235"/>
        <item x="149"/>
        <item x="173"/>
        <item x="174"/>
        <item x="13"/>
        <item x="14"/>
        <item x="56"/>
        <item x="115"/>
        <item x="71"/>
        <item x="72"/>
        <item x="237"/>
        <item x="145"/>
        <item x="175"/>
        <item x="151"/>
        <item x="150"/>
        <item x="51"/>
        <item x="90"/>
        <item x="160"/>
        <item x="15"/>
        <item x="45"/>
        <item x="99"/>
        <item x="2"/>
        <item x="1"/>
        <item x="103"/>
        <item x="78"/>
        <item x="76"/>
        <item x="199"/>
        <item x="176"/>
        <item x="177"/>
        <item x="233"/>
        <item x="205"/>
        <item x="75"/>
        <item x="74"/>
        <item x="16"/>
        <item x="89"/>
        <item x="163"/>
        <item x="32"/>
        <item x="161"/>
        <item x="113"/>
        <item x="53"/>
        <item x="84"/>
        <item x="57"/>
        <item x="230"/>
        <item x="214"/>
        <item x="212"/>
        <item x="58"/>
        <item x="215"/>
        <item x="126"/>
        <item x="33"/>
        <item x="17"/>
        <item x="232"/>
        <item x="178"/>
        <item x="224"/>
        <item x="107"/>
        <item x="106"/>
        <item x="211"/>
        <item x="59"/>
        <item x="210"/>
        <item x="154"/>
        <item x="204"/>
        <item x="60"/>
        <item x="179"/>
        <item x="61"/>
        <item x="180"/>
        <item x="18"/>
        <item x="169"/>
        <item x="220"/>
        <item x="93"/>
        <item x="88"/>
        <item x="62"/>
        <item x="209"/>
        <item x="203"/>
        <item x="134"/>
        <item x="231"/>
        <item x="19"/>
        <item x="194"/>
        <item x="198"/>
        <item x="157"/>
        <item x="197"/>
        <item x="152"/>
        <item x="85"/>
        <item x="20"/>
        <item x="208"/>
        <item x="63"/>
        <item x="50"/>
        <item x="91"/>
        <item x="64"/>
        <item x="181"/>
        <item x="97"/>
        <item x="118"/>
        <item x="156"/>
        <item x="182"/>
        <item x="98"/>
        <item x="155"/>
        <item x="65"/>
        <item x="112"/>
        <item x="135"/>
        <item x="136"/>
        <item x="104"/>
        <item x="46"/>
        <item x="79"/>
        <item x="137"/>
        <item x="130"/>
        <item x="138"/>
        <item x="139"/>
        <item x="21"/>
        <item x="22"/>
        <item x="202"/>
        <item x="23"/>
        <item x="183"/>
        <item x="162"/>
        <item x="228"/>
        <item x="24"/>
        <item x="102"/>
        <item x="129"/>
        <item x="133"/>
        <item x="34"/>
        <item x="121"/>
        <item x="35"/>
        <item x="36"/>
        <item x="122"/>
        <item x="164"/>
        <item x="225"/>
        <item x="111"/>
        <item x="184"/>
        <item x="196"/>
        <item x="195"/>
        <item x="193"/>
        <item x="132"/>
        <item x="234"/>
        <item x="217"/>
        <item x="120"/>
        <item x="185"/>
        <item x="25"/>
        <item x="167"/>
        <item x="66"/>
        <item x="67"/>
        <item x="200"/>
        <item x="201"/>
        <item x="26"/>
        <item x="216"/>
        <item x="140"/>
        <item x="27"/>
        <item x="110"/>
        <item x="128"/>
        <item x="165"/>
        <item x="186"/>
        <item x="28"/>
        <item x="29"/>
        <item x="141"/>
        <item x="142"/>
        <item x="77"/>
        <item x="187"/>
        <item x="188"/>
        <item x="101"/>
        <item x="144"/>
        <item x="166"/>
        <item x="143"/>
        <item x="109"/>
        <item x="116"/>
        <item x="86"/>
        <item x="37"/>
        <item x="192"/>
        <item x="73"/>
        <item x="68"/>
        <item x="52"/>
        <item x="218"/>
        <item x="30"/>
        <item x="38"/>
        <item x="39"/>
        <item x="124"/>
        <item x="31"/>
        <item x="87"/>
        <item x="40"/>
        <item x="48"/>
        <item x="147"/>
        <item x="219"/>
        <item x="69"/>
        <item x="153"/>
        <item x="189"/>
        <item x="190"/>
        <item x="92"/>
        <item x="49"/>
        <item x="81"/>
        <item x="43"/>
        <item x="191"/>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80"/>
        <item x="281"/>
        <item x="282"/>
        <item m="1" x="368"/>
        <item x="283"/>
        <item x="284"/>
        <item x="285"/>
        <item x="286"/>
        <item m="1" x="369"/>
        <item m="1" x="385"/>
        <item x="287"/>
        <item x="288"/>
        <item x="289"/>
        <item x="290"/>
        <item x="291"/>
        <item m="1" x="394"/>
        <item x="292"/>
        <item x="293"/>
        <item x="294"/>
        <item m="1" x="377"/>
        <item m="1" x="388"/>
        <item m="1" x="373"/>
        <item x="295"/>
        <item x="296"/>
        <item x="297"/>
        <item x="298"/>
        <item x="299"/>
        <item x="300"/>
        <item x="301"/>
        <item x="302"/>
        <item x="303"/>
        <item x="304"/>
        <item x="305"/>
        <item x="306"/>
        <item x="307"/>
        <item x="308"/>
        <item m="1" x="379"/>
        <item m="1" x="370"/>
        <item m="1" x="386"/>
        <item m="1" x="387"/>
        <item m="1" x="381"/>
        <item m="1" x="378"/>
        <item m="1" x="397"/>
        <item m="1" x="375"/>
        <item m="1" x="383"/>
        <item m="1" x="396"/>
        <item x="309"/>
        <item x="310"/>
        <item x="311"/>
        <item x="312"/>
        <item x="313"/>
        <item x="314"/>
        <item x="315"/>
        <item x="316"/>
        <item x="317"/>
        <item x="318"/>
        <item x="319"/>
        <item x="320"/>
        <item x="321"/>
        <item x="322"/>
        <item x="323"/>
        <item x="324"/>
        <item x="325"/>
        <item x="326"/>
        <item x="327"/>
        <item x="328"/>
        <item x="329"/>
        <item x="330"/>
        <item x="331"/>
        <item x="332"/>
        <item m="1" x="380"/>
        <item m="1" x="384"/>
        <item m="1" x="390"/>
        <item m="1" x="389"/>
        <item x="333"/>
        <item x="334"/>
        <item m="1" x="371"/>
        <item m="1" x="372"/>
        <item m="1" x="393"/>
        <item m="1" x="382"/>
        <item m="1" x="374"/>
        <item m="1" x="376"/>
        <item m="1" x="392"/>
        <item m="1" x="391"/>
        <item m="1" x="395"/>
        <item x="335"/>
        <item x="336"/>
        <item x="337"/>
        <item x="338"/>
        <item x="339"/>
        <item x="340"/>
        <item x="341"/>
        <item x="342"/>
        <item x="343"/>
        <item x="344"/>
        <item x="345"/>
        <item x="346"/>
        <item x="347"/>
        <item x="348"/>
        <item x="349"/>
        <item x="350"/>
        <item x="351"/>
        <item x="352"/>
        <item x="353"/>
        <item x="354"/>
        <item x="355"/>
        <item x="356"/>
        <item x="270"/>
        <item x="271"/>
        <item x="272"/>
        <item x="273"/>
        <item x="274"/>
        <item x="275"/>
        <item x="276"/>
        <item x="277"/>
        <item x="278"/>
        <item x="279"/>
        <item x="357"/>
        <item x="358"/>
        <item x="359"/>
        <item x="360"/>
        <item x="361"/>
        <item x="362"/>
        <item x="363"/>
        <item x="364"/>
        <item x="365"/>
        <item x="366"/>
        <item x="367"/>
        <item t="default"/>
      </items>
    </pivotField>
    <pivotField compact="0" outline="0" showAll="0"/>
    <pivotField dataField="1" compact="0" numFmtId="1"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defaultSubtotal="0"/>
    <pivotField compact="0" numFmtId="1" outline="0" showAll="0"/>
    <pivotField compact="0" numFmtId="1" outline="0" showAll="0"/>
    <pivotField compact="0" numFmtId="9"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1" outline="0" showAll="0"/>
    <pivotField compact="0" numFmtId="1"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3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3"/>
    </i>
    <i>
      <x v="34"/>
    </i>
    <i>
      <x v="35"/>
    </i>
    <i>
      <x v="36"/>
    </i>
    <i>
      <x v="37"/>
    </i>
    <i>
      <x v="38"/>
    </i>
    <i>
      <x v="39"/>
    </i>
    <i>
      <x v="40"/>
    </i>
    <i>
      <x v="41"/>
    </i>
    <i>
      <x v="42"/>
    </i>
    <i>
      <x v="43"/>
    </i>
    <i>
      <x v="44"/>
    </i>
    <i>
      <x v="45"/>
    </i>
    <i>
      <x v="46"/>
    </i>
    <i>
      <x v="47"/>
    </i>
    <i>
      <x v="48"/>
    </i>
    <i>
      <x v="49"/>
    </i>
    <i>
      <x v="50"/>
    </i>
    <i>
      <x v="51"/>
    </i>
    <i>
      <x v="52"/>
    </i>
    <i>
      <x v="54"/>
    </i>
    <i>
      <x v="55"/>
    </i>
    <i>
      <x v="56"/>
    </i>
    <i>
      <x v="57"/>
    </i>
    <i>
      <x v="58"/>
    </i>
    <i>
      <x v="59"/>
    </i>
    <i>
      <x v="60"/>
    </i>
    <i>
      <x v="61"/>
    </i>
    <i>
      <x v="62"/>
    </i>
    <i>
      <x v="63"/>
    </i>
    <i>
      <x v="64"/>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9"/>
    </i>
    <i>
      <x v="101"/>
    </i>
    <i>
      <x v="102"/>
    </i>
    <i>
      <x v="103"/>
    </i>
    <i>
      <x v="104"/>
    </i>
    <i>
      <x v="105"/>
    </i>
    <i>
      <x v="106"/>
    </i>
    <i>
      <x v="107"/>
    </i>
    <i>
      <x v="108"/>
    </i>
    <i>
      <x v="109"/>
    </i>
    <i>
      <x v="110"/>
    </i>
    <i>
      <x v="111"/>
    </i>
    <i>
      <x v="112"/>
    </i>
    <i>
      <x v="113"/>
    </i>
    <i>
      <x v="114"/>
    </i>
    <i>
      <x v="115"/>
    </i>
    <i>
      <x v="116"/>
    </i>
    <i>
      <x v="117"/>
    </i>
    <i>
      <x v="118"/>
    </i>
    <i>
      <x v="119"/>
    </i>
    <i>
      <x v="120"/>
    </i>
    <i>
      <x v="121"/>
    </i>
    <i>
      <x v="122"/>
    </i>
    <i>
      <x v="124"/>
    </i>
    <i>
      <x v="125"/>
    </i>
    <i>
      <x v="126"/>
    </i>
    <i>
      <x v="127"/>
    </i>
    <i>
      <x v="128"/>
    </i>
    <i>
      <x v="130"/>
    </i>
    <i>
      <x v="132"/>
    </i>
    <i>
      <x v="133"/>
    </i>
    <i>
      <x v="134"/>
    </i>
    <i>
      <x v="135"/>
    </i>
    <i>
      <x v="136"/>
    </i>
    <i>
      <x v="137"/>
    </i>
    <i>
      <x v="138"/>
    </i>
    <i>
      <x v="139"/>
    </i>
    <i>
      <x v="140"/>
    </i>
    <i>
      <x v="141"/>
    </i>
    <i>
      <x v="143"/>
    </i>
    <i>
      <x v="144"/>
    </i>
    <i>
      <x v="146"/>
    </i>
    <i>
      <x v="147"/>
    </i>
    <i>
      <x v="148"/>
    </i>
    <i>
      <x v="149"/>
    </i>
    <i>
      <x v="150"/>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80"/>
    </i>
    <i>
      <x v="181"/>
    </i>
    <i>
      <x v="183"/>
    </i>
    <i>
      <x v="184"/>
    </i>
    <i>
      <x v="185"/>
    </i>
    <i>
      <x v="186"/>
    </i>
    <i>
      <x v="187"/>
    </i>
    <i>
      <x v="188"/>
    </i>
    <i>
      <x v="189"/>
    </i>
    <i>
      <x v="190"/>
    </i>
    <i>
      <x v="191"/>
    </i>
    <i>
      <x v="193"/>
    </i>
    <i>
      <x v="194"/>
    </i>
    <i>
      <x v="195"/>
    </i>
    <i>
      <x v="196"/>
    </i>
    <i>
      <x v="197"/>
    </i>
    <i>
      <x v="198"/>
    </i>
    <i>
      <x v="199"/>
    </i>
    <i>
      <x v="200"/>
    </i>
    <i>
      <x v="201"/>
    </i>
    <i>
      <x v="202"/>
    </i>
    <i>
      <x v="203"/>
    </i>
    <i>
      <x v="204"/>
    </i>
    <i>
      <x v="205"/>
    </i>
    <i>
      <x v="206"/>
    </i>
    <i>
      <x v="207"/>
    </i>
    <i>
      <x v="208"/>
    </i>
    <i>
      <x v="209"/>
    </i>
    <i>
      <x v="210"/>
    </i>
    <i>
      <x v="211"/>
    </i>
    <i>
      <x v="212"/>
    </i>
    <i>
      <x v="213"/>
    </i>
    <i>
      <x v="215"/>
    </i>
    <i>
      <x v="216"/>
    </i>
    <i>
      <x v="217"/>
    </i>
    <i>
      <x v="219"/>
    </i>
    <i>
      <x v="220"/>
    </i>
    <i>
      <x v="221"/>
    </i>
    <i>
      <x v="222"/>
    </i>
    <i>
      <x v="223"/>
    </i>
    <i>
      <x v="224"/>
    </i>
    <i>
      <x v="225"/>
    </i>
    <i>
      <x v="226"/>
    </i>
    <i>
      <x v="227"/>
    </i>
    <i>
      <x v="229"/>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4"/>
    </i>
    <i>
      <x v="275"/>
    </i>
    <i>
      <x v="276"/>
    </i>
    <i>
      <x v="277"/>
    </i>
    <i>
      <x v="280"/>
    </i>
    <i>
      <x v="281"/>
    </i>
    <i>
      <x v="282"/>
    </i>
    <i>
      <x v="283"/>
    </i>
    <i>
      <x v="284"/>
    </i>
    <i>
      <x v="286"/>
    </i>
    <i>
      <x v="287"/>
    </i>
    <i>
      <x v="288"/>
    </i>
    <i>
      <x v="292"/>
    </i>
    <i>
      <x v="293"/>
    </i>
    <i>
      <x v="294"/>
    </i>
    <i>
      <x v="295"/>
    </i>
    <i>
      <x v="296"/>
    </i>
    <i>
      <x v="297"/>
    </i>
    <i>
      <x v="298"/>
    </i>
    <i>
      <x v="299"/>
    </i>
    <i>
      <x v="300"/>
    </i>
    <i>
      <x v="301"/>
    </i>
    <i>
      <x v="302"/>
    </i>
    <i>
      <x v="303"/>
    </i>
    <i>
      <x v="304"/>
    </i>
    <i>
      <x v="305"/>
    </i>
    <i>
      <x v="316"/>
    </i>
    <i>
      <x v="317"/>
    </i>
    <i>
      <x v="318"/>
    </i>
    <i>
      <x v="319"/>
    </i>
    <i>
      <x v="320"/>
    </i>
    <i>
      <x v="321"/>
    </i>
    <i>
      <x v="322"/>
    </i>
    <i>
      <x v="323"/>
    </i>
    <i>
      <x v="324"/>
    </i>
    <i>
      <x v="325"/>
    </i>
    <i>
      <x v="326"/>
    </i>
    <i>
      <x v="327"/>
    </i>
    <i>
      <x v="328"/>
    </i>
    <i>
      <x v="329"/>
    </i>
    <i>
      <x v="330"/>
    </i>
    <i>
      <x v="331"/>
    </i>
    <i>
      <x v="332"/>
    </i>
    <i>
      <x v="333"/>
    </i>
    <i>
      <x v="334"/>
    </i>
    <i>
      <x v="335"/>
    </i>
    <i>
      <x v="336"/>
    </i>
    <i>
      <x v="337"/>
    </i>
    <i>
      <x v="338"/>
    </i>
    <i>
      <x v="339"/>
    </i>
    <i>
      <x v="344"/>
    </i>
    <i>
      <x v="345"/>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t="grand">
      <x/>
    </i>
  </rowItems>
  <colFields count="1">
    <field x="-2"/>
  </colFields>
  <colItems count="4">
    <i>
      <x/>
    </i>
    <i i="1">
      <x v="1"/>
    </i>
    <i i="2">
      <x v="2"/>
    </i>
    <i i="3">
      <x v="3"/>
    </i>
  </colItems>
  <pageFields count="3">
    <pageField fld="0" item="13" hier="-1"/>
    <pageField fld="5" hier="-1"/>
    <pageField fld="4" hier="-1"/>
  </pageFields>
  <dataFields count="4">
    <dataField name="Total Population" fld="9" baseField="0" baseItem="0"/>
    <dataField name="# of People adopt basic personal and community hygiene practices" fld="61" baseField="0" baseItem="0"/>
    <dataField name="# of people access to functioning  sanitation facilities" fld="54" baseField="0" baseItem="0"/>
    <dataField name="# of people Equitable and continuous access to sufficient quantity of domestic water" fld="47" baseField="0" baseItem="0"/>
  </dataFields>
  <formats count="25">
    <format dxfId="70">
      <pivotArea field="4" type="button" dataOnly="0" labelOnly="1" outline="0" axis="axisPage" fieldPosition="2"/>
    </format>
    <format dxfId="69">
      <pivotArea field="5" type="button" dataOnly="0" labelOnly="1" outline="0" axis="axisPage" fieldPosition="1"/>
    </format>
    <format dxfId="68">
      <pivotArea dataOnly="0" labelOnly="1" outline="0" fieldPosition="0">
        <references count="1">
          <reference field="4294967294" count="1">
            <x v="0"/>
          </reference>
        </references>
      </pivotArea>
    </format>
    <format dxfId="67">
      <pivotArea field="4" type="button" dataOnly="0" labelOnly="1" outline="0" axis="axisPage" fieldPosition="2"/>
    </format>
    <format dxfId="66">
      <pivotArea field="5" type="button" dataOnly="0" labelOnly="1" outline="0" axis="axisPage" fieldPosition="1"/>
    </format>
    <format dxfId="65">
      <pivotArea dataOnly="0" labelOnly="1" outline="0" fieldPosition="0">
        <references count="1">
          <reference field="4294967294" count="1">
            <x v="0"/>
          </reference>
        </references>
      </pivotArea>
    </format>
    <format dxfId="64">
      <pivotArea field="4" type="button" dataOnly="0" labelOnly="1" outline="0" axis="axisPage" fieldPosition="2"/>
    </format>
    <format dxfId="63">
      <pivotArea field="5" type="button" dataOnly="0" labelOnly="1" outline="0" axis="axisPage" fieldPosition="1"/>
    </format>
    <format dxfId="62">
      <pivotArea dataOnly="0" labelOnly="1" outline="0" fieldPosition="0">
        <references count="1">
          <reference field="4294967294" count="1">
            <x v="0"/>
          </reference>
        </references>
      </pivotArea>
    </format>
    <format dxfId="61">
      <pivotArea dataOnly="0" labelOnly="1" outline="0" fieldPosition="0">
        <references count="1">
          <reference field="4294967294" count="1">
            <x v="0"/>
          </reference>
        </references>
      </pivotArea>
    </format>
    <format dxfId="60">
      <pivotArea dataOnly="0" labelOnly="1" outline="0" fieldPosition="0">
        <references count="1">
          <reference field="4294967294" count="1">
            <x v="0"/>
          </reference>
        </references>
      </pivotArea>
    </format>
    <format dxfId="59">
      <pivotArea type="all" dataOnly="0" outline="0" fieldPosition="0"/>
    </format>
    <format dxfId="58">
      <pivotArea outline="0" collapsedLevelsAreSubtotals="1" fieldPosition="0"/>
    </format>
    <format dxfId="57">
      <pivotArea field="4" type="button" dataOnly="0" labelOnly="1" outline="0" axis="axisPage" fieldPosition="2"/>
    </format>
    <format dxfId="56">
      <pivotArea field="5" type="button" dataOnly="0" labelOnly="1" outline="0" axis="axisPage" fieldPosition="1"/>
    </format>
    <format dxfId="55">
      <pivotArea dataOnly="0" labelOnly="1" outline="0" fieldPosition="0">
        <references count="1">
          <reference field="4" count="0"/>
        </references>
      </pivotArea>
    </format>
    <format dxfId="54">
      <pivotArea dataOnly="0" labelOnly="1" outline="0" fieldPosition="0">
        <references count="1">
          <reference field="4" count="0" defaultSubtotal="1"/>
        </references>
      </pivotArea>
    </format>
    <format dxfId="53">
      <pivotArea dataOnly="0" labelOnly="1" grandRow="1" outline="0" fieldPosition="0"/>
    </format>
    <format dxfId="52">
      <pivotArea dataOnly="0" labelOnly="1" outline="0" fieldPosition="0">
        <references count="2">
          <reference field="4" count="1" selected="0">
            <x v="0"/>
          </reference>
          <reference field="5" count="13">
            <x v="1"/>
            <x v="3"/>
            <x v="4"/>
            <x v="12"/>
            <x v="16"/>
            <x v="17"/>
            <x v="18"/>
            <x v="22"/>
            <x v="28"/>
            <x v="31"/>
            <x v="33"/>
            <x v="34"/>
            <x v="35"/>
          </reference>
        </references>
      </pivotArea>
    </format>
    <format dxfId="5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50">
      <pivotArea dataOnly="0" labelOnly="1" outline="0" fieldPosition="0">
        <references count="2">
          <reference field="4" count="1" selected="0">
            <x v="1"/>
          </reference>
          <reference field="5" count="12">
            <x v="0"/>
            <x v="2"/>
            <x v="8"/>
            <x v="9"/>
            <x v="14"/>
            <x v="15"/>
            <x v="19"/>
            <x v="21"/>
            <x v="26"/>
            <x v="27"/>
            <x v="30"/>
            <x v="32"/>
          </reference>
        </references>
      </pivotArea>
    </format>
    <format dxfId="4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48">
      <pivotArea dataOnly="0" labelOnly="1" outline="0" fieldPosition="0">
        <references count="2">
          <reference field="4" count="1" selected="0">
            <x v="2"/>
          </reference>
          <reference field="5" count="7">
            <x v="5"/>
            <x v="6"/>
            <x v="7"/>
            <x v="13"/>
            <x v="20"/>
            <x v="23"/>
            <x v="24"/>
          </reference>
        </references>
      </pivotArea>
    </format>
    <format dxfId="47">
      <pivotArea dataOnly="0" labelOnly="1" outline="0" fieldPosition="0">
        <references count="2">
          <reference field="4" count="1" selected="0">
            <x v="2"/>
          </reference>
          <reference field="5" count="7" defaultSubtotal="1">
            <x v="5"/>
            <x v="6"/>
            <x v="7"/>
            <x v="13"/>
            <x v="20"/>
            <x v="23"/>
            <x v="24"/>
          </reference>
        </references>
      </pivotArea>
    </format>
    <format dxfId="4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73" applyNumberFormats="0" applyBorderFormats="0" applyFontFormats="0" applyPatternFormats="0" applyAlignmentFormats="0" applyWidthHeightFormats="1" dataCaption="Values" updatedVersion="6" minRefreshableVersion="3" useAutoFormatting="1" itemPrintTitles="1" createdVersion="5" indent="0" compact="0" compactData="0" multipleFieldFilters="0" chartFormat="10">
  <location ref="L4:P8" firstHeaderRow="0" firstDataRow="1" firstDataCol="1" rowPageCount="1" colPageCount="1"/>
  <pivotFields count="85">
    <pivotField axis="axisRow" compact="0" outline="0" showAll="0">
      <items count="15">
        <item m="1" x="11"/>
        <item m="1" x="12"/>
        <item m="1" x="5"/>
        <item m="1" x="13"/>
        <item m="1" x="7"/>
        <item m="1" x="8"/>
        <item m="1" x="9"/>
        <item m="1" x="10"/>
        <item m="1" x="4"/>
        <item m="1" x="3"/>
        <item m="1" x="6"/>
        <item x="0"/>
        <item x="1"/>
        <item x="2"/>
        <item t="default"/>
      </items>
    </pivotField>
    <pivotField compact="0" outline="0" showAll="0" defaultSubtotal="0"/>
    <pivotField compact="0" outline="0" showAll="0" defaultSubtotal="0">
      <items count="46">
        <item x="5"/>
        <item x="16"/>
        <item m="1" x="42"/>
        <item m="1" x="43"/>
        <item x="3"/>
        <item x="10"/>
        <item m="1" x="33"/>
        <item x="4"/>
        <item m="1" x="19"/>
        <item m="1" x="29"/>
        <item m="1" x="21"/>
        <item m="1" x="27"/>
        <item x="12"/>
        <item m="1" x="38"/>
        <item m="1" x="24"/>
        <item x="1"/>
        <item m="1" x="22"/>
        <item m="1" x="34"/>
        <item m="1" x="39"/>
        <item m="1" x="37"/>
        <item m="1" x="32"/>
        <item m="1" x="45"/>
        <item m="1" x="26"/>
        <item m="1" x="40"/>
        <item m="1" x="25"/>
        <item x="11"/>
        <item m="1" x="31"/>
        <item m="1" x="30"/>
        <item m="1" x="28"/>
        <item x="6"/>
        <item x="13"/>
        <item x="7"/>
        <item m="1" x="20"/>
        <item x="18"/>
        <item x="8"/>
        <item x="0"/>
        <item m="1" x="44"/>
        <item m="1" x="23"/>
        <item x="9"/>
        <item x="15"/>
        <item x="14"/>
        <item m="1" x="36"/>
        <item m="1" x="35"/>
        <item x="2"/>
        <item m="1" x="41"/>
        <item x="17"/>
      </items>
    </pivotField>
    <pivotField compact="0" outline="0" showAll="0"/>
    <pivotField compact="0" outline="0" showAll="0">
      <items count="7">
        <item x="0"/>
        <item m="1" x="5"/>
        <item x="1"/>
        <item m="1" x="4"/>
        <item x="2"/>
        <item m="1" x="3"/>
        <item t="default"/>
      </items>
    </pivotField>
    <pivotField compact="0" outline="0" showAll="0">
      <items count="51">
        <item h="1" x="10"/>
        <item h="1" m="1" x="26"/>
        <item h="1" m="1" x="29"/>
        <item h="1" x="1"/>
        <item h="1" m="1" x="32"/>
        <item h="1" m="1" x="42"/>
        <item h="1" m="1" x="38"/>
        <item h="1" m="1" x="41"/>
        <item h="1" m="1" x="35"/>
        <item h="1" x="14"/>
        <item h="1" x="17"/>
        <item h="1" m="1" x="21"/>
        <item h="1" x="3"/>
        <item h="1" x="7"/>
        <item h="1" m="1" x="25"/>
        <item h="1" x="18"/>
        <item h="1" m="1" x="44"/>
        <item h="1" m="1" x="23"/>
        <item h="1" m="1" x="28"/>
        <item h="1" x="2"/>
        <item h="1" x="5"/>
        <item h="1" m="1" x="33"/>
        <item h="1" m="1" x="43"/>
        <item h="1" m="1" x="20"/>
        <item h="1" m="1" x="36"/>
        <item h="1" x="9"/>
        <item h="1" m="1" x="27"/>
        <item h="1" x="6"/>
        <item h="1" m="1" x="37"/>
        <item h="1" x="12"/>
        <item h="1" m="1" x="30"/>
        <item h="1" m="1" x="34"/>
        <item h="1" m="1" x="39"/>
        <item h="1" m="1" x="22"/>
        <item h="1" x="13"/>
        <item h="1" m="1" x="24"/>
        <item h="1" x="0"/>
        <item h="1" m="1" x="40"/>
        <item h="1" m="1" x="31"/>
        <item h="1" m="1" x="47"/>
        <item h="1" x="8"/>
        <item h="1" m="1" x="48"/>
        <item x="4"/>
        <item h="1" x="16"/>
        <item h="1" m="1" x="49"/>
        <item h="1" m="1" x="46"/>
        <item h="1" x="15"/>
        <item h="1" m="1" x="45"/>
        <item h="1" x="11"/>
        <item h="1" m="1" x="19"/>
        <item t="default"/>
      </items>
    </pivotField>
    <pivotField compact="0" outline="0" showAll="0" defaultSubtotal="0">
      <items count="11">
        <item m="1" x="7"/>
        <item m="1" x="2"/>
        <item m="1" x="9"/>
        <item m="1" x="10"/>
        <item m="1" x="8"/>
        <item m="1" x="1"/>
        <item x="0"/>
        <item m="1" x="3"/>
        <item m="1" x="4"/>
        <item m="1" x="6"/>
        <item m="1" x="5"/>
      </items>
    </pivotField>
    <pivotField compact="0" outline="0" showAll="0"/>
    <pivotField compact="0" outline="0" showAll="0"/>
    <pivotField dataField="1" compact="0" numFmtId="1"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outline="0" showAll="0" defaultSubtotal="0"/>
    <pivotField compact="0" outline="0" showAll="0"/>
    <pivotField compact="0" numFmtId="1" outline="0" showAll="0"/>
    <pivotField compact="0" outline="0" showAll="0" defaultSubtota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defaultSubtotal="0"/>
    <pivotField compact="0" numFmtId="1" outline="0" showAll="0"/>
    <pivotField compact="0" numFmtId="1" outline="0" showAll="0"/>
    <pivotField compact="0" numFmtId="9"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1" outline="0" showAll="0"/>
    <pivotField compact="0" numFmtId="1"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x="1"/>
        <item m="1" x="3"/>
        <item m="1" x="2"/>
        <item t="default"/>
      </items>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4">
    <i>
      <x v="11"/>
    </i>
    <i>
      <x v="12"/>
    </i>
    <i>
      <x v="13"/>
    </i>
    <i t="grand">
      <x/>
    </i>
  </rowItems>
  <colFields count="1">
    <field x="-2"/>
  </colFields>
  <colItems count="4">
    <i>
      <x/>
    </i>
    <i i="1">
      <x v="1"/>
    </i>
    <i i="2">
      <x v="2"/>
    </i>
    <i i="3">
      <x v="3"/>
    </i>
  </colItems>
  <pageFields count="1">
    <pageField fld="75" hier="-1"/>
  </pageFields>
  <dataFields count="4">
    <dataField name="  Total PoP " fld="9" baseField="0" baseItem="0"/>
    <dataField name="# of People adopt basic personal and community hygiene practices" fld="61" baseField="0" baseItem="0"/>
    <dataField name="# of people access to functioning  sanitation facilities" fld="54" baseField="0" baseItem="0"/>
    <dataField name="# of people Equitable and continuous access to sufficient quantity of domestic water" fld="47" baseField="0" baseItem="0"/>
  </dataFields>
  <chartFormats count="4">
    <chartFormat chart="3" format="5" series="1">
      <pivotArea type="data" outline="0" fieldPosition="0">
        <references count="1">
          <reference field="4294967294" count="1" selected="0">
            <x v="1"/>
          </reference>
        </references>
      </pivotArea>
    </chartFormat>
    <chartFormat chart="3" format="6" series="1">
      <pivotArea type="data" outline="0" fieldPosition="0">
        <references count="1">
          <reference field="4294967294" count="1" selected="0">
            <x v="2"/>
          </reference>
        </references>
      </pivotArea>
    </chartFormat>
    <chartFormat chart="3" format="7" series="1">
      <pivotArea type="data" outline="0" fieldPosition="0">
        <references count="1">
          <reference field="4294967294" count="1" selected="0">
            <x v="3"/>
          </reference>
        </references>
      </pivotArea>
    </chartFormat>
    <chartFormat chart="3"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1" cacheId="73"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S7:W8" firstHeaderRow="0" firstDataRow="1" firstDataCol="1" rowPageCount="3" colPageCount="1"/>
  <pivotFields count="85">
    <pivotField axis="axisRow" compact="0" outline="0" subtotalTop="0" showAll="0">
      <items count="15">
        <item m="1" x="12"/>
        <item m="1" x="7"/>
        <item m="1" x="3"/>
        <item m="1" x="5"/>
        <item m="1" x="13"/>
        <item m="1" x="4"/>
        <item m="1" x="11"/>
        <item m="1" x="8"/>
        <item m="1" x="9"/>
        <item m="1" x="10"/>
        <item m="1" x="6"/>
        <item x="0"/>
        <item x="1"/>
        <item x="2"/>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m="1" x="5"/>
        <item m="1" x="4"/>
        <item h="1" x="2"/>
        <item h="1" m="1" x="3"/>
        <item x="0"/>
        <item x="1"/>
        <item t="default"/>
      </items>
    </pivotField>
    <pivotField compact="0" outline="0" subtotalTop="0" showAll="0"/>
    <pivotField axis="axisPage" compact="0" outline="0" multipleItemSelectionAllowed="1" showAll="0" defaultSubtotal="0">
      <items count="11">
        <item m="1" x="7"/>
        <item m="1" x="2"/>
        <item m="1" x="9"/>
        <item h="1" x="0"/>
        <item h="1" m="1" x="4"/>
        <item h="1" m="1" x="8"/>
        <item h="1" m="1" x="3"/>
        <item h="1" m="1" x="1"/>
        <item h="1" m="1" x="6"/>
        <item h="1" m="1" x="10"/>
        <item h="1" m="1" x="5"/>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
    <i t="grand">
      <x/>
    </i>
  </rowItems>
  <colFields count="1">
    <field x="-2"/>
  </colFields>
  <colItems count="4">
    <i>
      <x/>
    </i>
    <i i="1">
      <x v="1"/>
    </i>
    <i i="2">
      <x v="2"/>
    </i>
    <i i="3">
      <x v="3"/>
    </i>
  </colItems>
  <pageFields count="3">
    <pageField fld="75" item="0" hier="-1"/>
    <pageField fld="4" hier="-1"/>
    <pageField fld="6" hier="-1"/>
  </pageFields>
  <dataFields count="4">
    <dataField name="Total Population reached" fld="9" baseField="2" baseItem="0" numFmtId="3"/>
    <dataField name=" HRP1" fld="47" baseField="0" baseItem="9"/>
    <dataField name=" HRP2" fld="54" baseField="0" baseItem="9"/>
    <dataField name=" HRP3" fld="61" baseField="0" baseItem="9"/>
  </dataFields>
  <formats count="16">
    <format dxfId="398">
      <pivotArea field="4" type="button" dataOnly="0" labelOnly="1" outline="0" axis="axisPage" fieldPosition="1"/>
    </format>
    <format dxfId="397">
      <pivotArea type="all" dataOnly="0" outline="0" fieldPosition="0"/>
    </format>
    <format dxfId="396">
      <pivotArea field="4" type="button" dataOnly="0" labelOnly="1" outline="0" axis="axisPage" fieldPosition="1"/>
    </format>
    <format dxfId="395">
      <pivotArea outline="0" fieldPosition="0">
        <references count="1">
          <reference field="4294967294" count="1">
            <x v="0"/>
          </reference>
        </references>
      </pivotArea>
    </format>
    <format dxfId="394">
      <pivotArea dataOnly="0" labelOnly="1" outline="0" fieldPosition="0">
        <references count="1">
          <reference field="4294967294" count="1">
            <x v="0"/>
          </reference>
        </references>
      </pivotArea>
    </format>
    <format dxfId="393">
      <pivotArea type="all" dataOnly="0" outline="0" fieldPosition="0"/>
    </format>
    <format dxfId="392">
      <pivotArea outline="0" collapsedLevelsAreSubtotals="1" fieldPosition="0"/>
    </format>
    <format dxfId="391">
      <pivotArea dataOnly="0" labelOnly="1" fieldPosition="0">
        <references count="1">
          <reference field="4" count="0"/>
        </references>
      </pivotArea>
    </format>
    <format dxfId="390">
      <pivotArea dataOnly="0" labelOnly="1" grandRow="1" outline="0" fieldPosition="0"/>
    </format>
    <format dxfId="389">
      <pivotArea dataOnly="0" labelOnly="1" outline="0" fieldPosition="0">
        <references count="1">
          <reference field="4294967294" count="1">
            <x v="0"/>
          </reference>
        </references>
      </pivotArea>
    </format>
    <format dxfId="388">
      <pivotArea type="all" dataOnly="0" outline="0" fieldPosition="0"/>
    </format>
    <format dxfId="387">
      <pivotArea outline="0" collapsedLevelsAreSubtotals="1" fieldPosition="0"/>
    </format>
    <format dxfId="386">
      <pivotArea dataOnly="0" labelOnly="1" fieldPosition="0">
        <references count="1">
          <reference field="4" count="0"/>
        </references>
      </pivotArea>
    </format>
    <format dxfId="385">
      <pivotArea dataOnly="0" labelOnly="1" grandRow="1" outline="0" fieldPosition="0"/>
    </format>
    <format dxfId="384">
      <pivotArea dataOnly="0" labelOnly="1" outline="0" fieldPosition="0">
        <references count="1">
          <reference field="4294967294" count="1">
            <x v="0"/>
          </reference>
        </references>
      </pivotArea>
    </format>
    <format dxfId="383">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D000000}" name="PivotTable9" cacheId="73"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M7:Q11" firstHeaderRow="0" firstDataRow="1" firstDataCol="1" rowPageCount="3" colPageCount="1"/>
  <pivotFields count="85">
    <pivotField axis="axisRow" compact="0" outline="0" subtotalTop="0" showAll="0">
      <items count="15">
        <item m="1" x="12"/>
        <item m="1" x="7"/>
        <item m="1" x="3"/>
        <item m="1" x="5"/>
        <item m="1" x="13"/>
        <item m="1" x="4"/>
        <item m="1" x="11"/>
        <item m="1" x="8"/>
        <item m="1" x="9"/>
        <item m="1" x="10"/>
        <item m="1" x="6"/>
        <item x="0"/>
        <item x="1"/>
        <item x="2"/>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m="1" x="5"/>
        <item m="1" x="4"/>
        <item h="1" x="2"/>
        <item h="1" m="1" x="3"/>
        <item x="0"/>
        <item x="1"/>
        <item t="default"/>
      </items>
    </pivotField>
    <pivotField compact="0" outline="0" subtotalTop="0" showAll="0"/>
    <pivotField axis="axisPage" compact="0" outline="0" multipleItemSelectionAllowed="1" showAll="0" defaultSubtotal="0">
      <items count="11">
        <item m="1" x="7"/>
        <item m="1" x="2"/>
        <item m="1" x="9"/>
        <item x="0"/>
        <item h="1" m="1" x="4"/>
        <item h="1" m="1" x="8"/>
        <item m="1" x="3"/>
        <item m="1" x="1"/>
        <item h="1" m="1" x="6"/>
        <item h="1" m="1" x="10"/>
        <item h="1" m="1" x="5"/>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4">
    <i>
      <x v="11"/>
    </i>
    <i>
      <x v="12"/>
    </i>
    <i>
      <x v="13"/>
    </i>
    <i t="grand">
      <x/>
    </i>
  </rowItems>
  <colFields count="1">
    <field x="-2"/>
  </colFields>
  <colItems count="4">
    <i>
      <x/>
    </i>
    <i i="1">
      <x v="1"/>
    </i>
    <i i="2">
      <x v="2"/>
    </i>
    <i i="3">
      <x v="3"/>
    </i>
  </colItems>
  <pageFields count="3">
    <pageField fld="75" item="0" hier="-1"/>
    <pageField fld="4" hier="-1"/>
    <pageField fld="6" hier="-1"/>
  </pageFields>
  <dataFields count="4">
    <dataField name="Total Population reached" fld="9" baseField="2" baseItem="0" numFmtId="3"/>
    <dataField name=" HRP1" fld="47" baseField="0" baseItem="9"/>
    <dataField name=" HRP2" fld="54" baseField="0" baseItem="9"/>
    <dataField name=" HRP3" fld="61" baseField="0" baseItem="9"/>
  </dataFields>
  <formats count="17">
    <format dxfId="415">
      <pivotArea field="4" type="button" dataOnly="0" labelOnly="1" outline="0" axis="axisPage" fieldPosition="1"/>
    </format>
    <format dxfId="414">
      <pivotArea type="all" dataOnly="0" outline="0" fieldPosition="0"/>
    </format>
    <format dxfId="413">
      <pivotArea field="4" type="button" dataOnly="0" labelOnly="1" outline="0" axis="axisPage" fieldPosition="1"/>
    </format>
    <format dxfId="412">
      <pivotArea outline="0" fieldPosition="0">
        <references count="1">
          <reference field="4294967294" count="1">
            <x v="0"/>
          </reference>
        </references>
      </pivotArea>
    </format>
    <format dxfId="411">
      <pivotArea dataOnly="0" labelOnly="1" outline="0" fieldPosition="0">
        <references count="1">
          <reference field="4294967294" count="1">
            <x v="0"/>
          </reference>
        </references>
      </pivotArea>
    </format>
    <format dxfId="410">
      <pivotArea type="all" dataOnly="0" outline="0" fieldPosition="0"/>
    </format>
    <format dxfId="409">
      <pivotArea outline="0" collapsedLevelsAreSubtotals="1" fieldPosition="0"/>
    </format>
    <format dxfId="408">
      <pivotArea dataOnly="0" labelOnly="1" fieldPosition="0">
        <references count="1">
          <reference field="4" count="0"/>
        </references>
      </pivotArea>
    </format>
    <format dxfId="407">
      <pivotArea dataOnly="0" labelOnly="1" grandRow="1" outline="0" fieldPosition="0"/>
    </format>
    <format dxfId="406">
      <pivotArea dataOnly="0" labelOnly="1" outline="0" fieldPosition="0">
        <references count="1">
          <reference field="4294967294" count="1">
            <x v="0"/>
          </reference>
        </references>
      </pivotArea>
    </format>
    <format dxfId="405">
      <pivotArea type="all" dataOnly="0" outline="0" fieldPosition="0"/>
    </format>
    <format dxfId="404">
      <pivotArea outline="0" collapsedLevelsAreSubtotals="1" fieldPosition="0"/>
    </format>
    <format dxfId="403">
      <pivotArea dataOnly="0" labelOnly="1" fieldPosition="0">
        <references count="1">
          <reference field="4" count="0"/>
        </references>
      </pivotArea>
    </format>
    <format dxfId="402">
      <pivotArea dataOnly="0" labelOnly="1" grandRow="1" outline="0" fieldPosition="0"/>
    </format>
    <format dxfId="401">
      <pivotArea dataOnly="0" labelOnly="1" outline="0" fieldPosition="0">
        <references count="1">
          <reference field="4294967294" count="1">
            <x v="0"/>
          </reference>
        </references>
      </pivotArea>
    </format>
    <format dxfId="400">
      <pivotArea dataOnly="0" labelOnly="1" outline="0" fieldPosition="0">
        <references count="1">
          <reference field="4294967294" count="1">
            <x v="1"/>
          </reference>
        </references>
      </pivotArea>
    </format>
    <format dxfId="399">
      <pivotArea field="0" grandRow="1" outline="0" axis="axisRow" fieldPosition="0">
        <references count="1">
          <reference field="4294967294" count="1" selected="0">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53205A5-E92E-460D-8B6D-42700C55E7F7}" name="PivotTable13" cacheId="73" applyNumberFormats="0" applyBorderFormats="0" applyFontFormats="0" applyPatternFormats="0" applyAlignmentFormats="0" applyWidthHeightFormats="1" dataCaption="Values" updatedVersion="6" minRefreshableVersion="3" showDrill="0" itemPrintTitles="1" createdVersion="6" indent="0" showHeaders="0" compact="0" compactData="0" multipleFieldFilters="0">
  <location ref="AE7:AI8" firstHeaderRow="0" firstDataRow="1" firstDataCol="1" rowPageCount="3" colPageCount="1"/>
  <pivotFields count="85">
    <pivotField axis="axisRow" compact="0" outline="0" subtotalTop="0" showAll="0">
      <items count="15">
        <item m="1" x="12"/>
        <item m="1" x="7"/>
        <item m="1" x="3"/>
        <item m="1" x="5"/>
        <item m="1" x="13"/>
        <item m="1" x="4"/>
        <item m="1" x="11"/>
        <item m="1" x="8"/>
        <item m="1" x="9"/>
        <item m="1" x="10"/>
        <item m="1" x="6"/>
        <item x="0"/>
        <item x="1"/>
        <item x="2"/>
        <item t="default"/>
      </items>
    </pivotField>
    <pivotField compact="0" outline="0" showAll="0" defaultSubtotal="0"/>
    <pivotField compact="0" outline="0" showAll="0" defaultSubtotal="0"/>
    <pivotField compact="0" outline="0" subtotalTop="0" showAll="0"/>
    <pivotField axis="axisPage" compact="0" outline="0" subtotalTop="0" multipleItemSelectionAllowed="1" showAll="0">
      <items count="7">
        <item h="1" m="1" x="5"/>
        <item m="1" x="4"/>
        <item h="1" x="2"/>
        <item h="1" m="1" x="3"/>
        <item x="0"/>
        <item x="1"/>
        <item t="default"/>
      </items>
    </pivotField>
    <pivotField compact="0" outline="0" subtotalTop="0" showAll="0"/>
    <pivotField axis="axisPage" compact="0" outline="0" multipleItemSelectionAllowed="1" showAll="0" defaultSubtotal="0">
      <items count="11">
        <item h="1" m="1" x="7"/>
        <item h="1" m="1" x="2"/>
        <item m="1" x="9"/>
        <item h="1" x="0"/>
        <item h="1" m="1" x="4"/>
        <item m="1" x="8"/>
        <item m="1" x="3"/>
        <item m="1" x="1"/>
        <item h="1" m="1" x="6"/>
        <item h="1" m="1" x="10"/>
        <item h="1" m="1" x="5"/>
      </items>
    </pivotField>
    <pivotField compact="0" outline="0" showAll="0"/>
    <pivotField compact="0" outline="0" subtotalTop="0" showAll="0"/>
    <pivotField dataField="1" compact="0" outline="0" subtotalTop="0" showAll="0"/>
    <pivotField compact="0" outline="0" showAll="0" defaultSubtotal="0"/>
    <pivotField compact="0" outline="0" showAll="0" defaultSubtotal="0"/>
    <pivotField compact="0" outline="0" showAll="0"/>
    <pivotField compact="0" outline="0" subtotalTop="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ubtotalTop="0" showAll="0"/>
    <pivotField compact="0" outline="0" showAll="0" defaultSubtotal="0"/>
    <pivotField compact="0" outline="0" showAll="0"/>
    <pivotField compact="0" outline="0" subtotalTop="0" showAll="0"/>
    <pivotField compact="0" outline="0" showAll="0" defaultSubtotal="0"/>
    <pivotField dataField="1" compact="0" outline="0" showAll="0" defaultSubtotal="0"/>
    <pivotField compact="0" outline="0" subtotalTop="0" showAll="0"/>
    <pivotField compact="0" outline="0" subtotalTop="0" showAll="0"/>
    <pivotField compact="0" outline="0" showAll="0" defaultSubtotal="0"/>
    <pivotField compact="0" outline="0" subtotalTop="0" showAll="0"/>
    <pivotField compact="0" numFmtId="1" outline="0" subtotalTop="0" showAll="0"/>
    <pivotField compact="0" numFmtId="9" outline="0" showAll="0"/>
    <pivotField dataField="1" compact="0" numFmtId="1" outline="0" showAll="0" defaultSubtotal="0"/>
    <pivotField compact="0"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dataField="1" compact="0" numFmtId="1" outline="0" showAll="0" defaultSubtotal="0"/>
    <pivotField compact="0" outline="0" subtotalTop="0" showAll="0"/>
    <pivotField compact="0" outline="0" subtotalTop="0" showAll="0"/>
    <pivotField compact="0" outline="0" subtotalTop="0" showAll="0"/>
    <pivotField compact="0" numFmtId="1" outline="0" showAll="0"/>
    <pivotField compact="0" numFmtId="1" outline="0" showAll="0"/>
    <pivotField compact="0" numFmtId="164" outline="0" showAll="0"/>
    <pivotField compact="0" outline="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showAll="0">
      <items count="5">
        <item x="0"/>
        <item x="1"/>
        <item m="1" x="2"/>
        <item m="1" x="3"/>
        <item t="default"/>
      </items>
    </pivotField>
    <pivotField compact="0" outline="0" subtotalTop="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
    <i t="grand">
      <x/>
    </i>
  </rowItems>
  <colFields count="1">
    <field x="-2"/>
  </colFields>
  <colItems count="4">
    <i>
      <x/>
    </i>
    <i i="1">
      <x v="1"/>
    </i>
    <i i="2">
      <x v="2"/>
    </i>
    <i i="3">
      <x v="3"/>
    </i>
  </colItems>
  <pageFields count="3">
    <pageField fld="75" item="0" hier="-1"/>
    <pageField fld="4" hier="-1"/>
    <pageField fld="6" hier="-1"/>
  </pageFields>
  <dataFields count="4">
    <dataField name="Total Population reached" fld="9" baseField="2" baseItem="0" numFmtId="3"/>
    <dataField name=" HRP1" fld="47" baseField="0" baseItem="9"/>
    <dataField name=" HRP2" fld="54" baseField="0" baseItem="9"/>
    <dataField name=" HRP3" fld="61" baseField="0" baseItem="9"/>
  </dataFields>
  <formats count="16">
    <format dxfId="431">
      <pivotArea field="4" type="button" dataOnly="0" labelOnly="1" outline="0" axis="axisPage" fieldPosition="1"/>
    </format>
    <format dxfId="430">
      <pivotArea type="all" dataOnly="0" outline="0" fieldPosition="0"/>
    </format>
    <format dxfId="429">
      <pivotArea field="4" type="button" dataOnly="0" labelOnly="1" outline="0" axis="axisPage" fieldPosition="1"/>
    </format>
    <format dxfId="428">
      <pivotArea outline="0" fieldPosition="0">
        <references count="1">
          <reference field="4294967294" count="1">
            <x v="0"/>
          </reference>
        </references>
      </pivotArea>
    </format>
    <format dxfId="427">
      <pivotArea dataOnly="0" labelOnly="1" outline="0" fieldPosition="0">
        <references count="1">
          <reference field="4294967294" count="1">
            <x v="0"/>
          </reference>
        </references>
      </pivotArea>
    </format>
    <format dxfId="426">
      <pivotArea type="all" dataOnly="0" outline="0" fieldPosition="0"/>
    </format>
    <format dxfId="425">
      <pivotArea outline="0" collapsedLevelsAreSubtotals="1" fieldPosition="0"/>
    </format>
    <format dxfId="424">
      <pivotArea dataOnly="0" labelOnly="1" fieldPosition="0">
        <references count="1">
          <reference field="4" count="0"/>
        </references>
      </pivotArea>
    </format>
    <format dxfId="423">
      <pivotArea dataOnly="0" labelOnly="1" grandRow="1" outline="0" fieldPosition="0"/>
    </format>
    <format dxfId="422">
      <pivotArea dataOnly="0" labelOnly="1" outline="0" fieldPosition="0">
        <references count="1">
          <reference field="4294967294" count="1">
            <x v="0"/>
          </reference>
        </references>
      </pivotArea>
    </format>
    <format dxfId="421">
      <pivotArea type="all" dataOnly="0" outline="0" fieldPosition="0"/>
    </format>
    <format dxfId="420">
      <pivotArea outline="0" collapsedLevelsAreSubtotals="1" fieldPosition="0"/>
    </format>
    <format dxfId="419">
      <pivotArea dataOnly="0" labelOnly="1" fieldPosition="0">
        <references count="1">
          <reference field="4" count="0"/>
        </references>
      </pivotArea>
    </format>
    <format dxfId="418">
      <pivotArea dataOnly="0" labelOnly="1" grandRow="1" outline="0" fieldPosition="0"/>
    </format>
    <format dxfId="417">
      <pivotArea dataOnly="0" labelOnly="1" outline="0" fieldPosition="0">
        <references count="1">
          <reference field="4294967294" count="1">
            <x v="0"/>
          </reference>
        </references>
      </pivotArea>
    </format>
    <format dxfId="416">
      <pivotArea dataOnly="0" labelOnly="1" outline="0" fieldPosition="0">
        <references count="1">
          <reference field="4294967294" count="1">
            <x v="1"/>
          </reference>
        </references>
      </pivotArea>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HRP_2" cacheId="73"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7:H11" firstHeaderRow="0" firstDataRow="1" firstDataCol="1" rowPageCount="3" colPageCount="1"/>
  <pivotFields count="85">
    <pivotField axis="axisPage" subtotalTop="0" showAll="0">
      <items count="15">
        <item m="1" x="12"/>
        <item m="1" x="7"/>
        <item m="1" x="3"/>
        <item m="1" x="5"/>
        <item m="1" x="13"/>
        <item m="1" x="4"/>
        <item m="1" x="11"/>
        <item m="1" x="8"/>
        <item m="1" x="9"/>
        <item m="1" x="10"/>
        <item m="1" x="6"/>
        <item x="0"/>
        <item x="1"/>
        <item x="2"/>
        <item t="default"/>
      </items>
    </pivotField>
    <pivotField showAll="0" defaultSubtotal="0"/>
    <pivotField showAll="0" defaultSubtotal="0"/>
    <pivotField subtotalTop="0" showAll="0"/>
    <pivotField axis="axisRow" subtotalTop="0" showAll="0">
      <items count="7">
        <item m="1" x="5"/>
        <item m="1" x="4"/>
        <item x="2"/>
        <item m="1" x="3"/>
        <item x="0"/>
        <item x="1"/>
        <item t="default"/>
      </items>
    </pivotField>
    <pivotField subtotalTop="0" showAll="0"/>
    <pivotField axis="axisPage" multipleItemSelectionAllowed="1" showAll="0" defaultSubtotal="0">
      <items count="11">
        <item h="1" m="1" x="7"/>
        <item h="1" m="1" x="2"/>
        <item h="1" m="1" x="9"/>
        <item x="0"/>
        <item h="1" m="1" x="4"/>
        <item h="1" m="1" x="8"/>
        <item m="1" x="3"/>
        <item m="1" x="1"/>
        <item h="1" m="1" x="6"/>
        <item m="1" x="10"/>
        <item h="1" m="1" x="5"/>
      </items>
    </pivotField>
    <pivotField showAll="0"/>
    <pivotField subtotalTop="0" showAll="0"/>
    <pivotField dataField="1" subtotalTop="0" showAll="0"/>
    <pivotField showAll="0" defaultSubtotal="0"/>
    <pivotField showAll="0" defaultSubtotal="0"/>
    <pivotField dataField="1"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dataField="1" showAll="0" defaultSubtotal="0"/>
    <pivotField subtotalTop="0" showAll="0"/>
    <pivotField subtotalTop="0" showAll="0"/>
    <pivotField showAll="0" defaultSubtotal="0"/>
    <pivotField subtotalTop="0" showAll="0"/>
    <pivotField numFmtId="1" subtotalTop="0" showAll="0"/>
    <pivotField numFmtId="9" showAll="0"/>
    <pivotField dataField="1" numFmtId="1" showAll="0" defaultSubtotal="0"/>
    <pivotField showAll="0" defaultSubtotal="0"/>
    <pivotField subtotalTop="0" showAll="0"/>
    <pivotField subtotalTop="0" showAll="0"/>
    <pivotField subtotalTop="0" showAll="0"/>
    <pivotField numFmtId="1" showAll="0"/>
    <pivotField numFmtId="1" showAll="0"/>
    <pivotField dataField="1" numFmtId="1" showAll="0" defaultSubtotal="0"/>
    <pivotField subtotalTop="0" showAll="0"/>
    <pivotField subtotalTop="0" showAll="0"/>
    <pivotField subtotalTop="0" showAll="0"/>
    <pivotField numFmtId="1" showAll="0"/>
    <pivotField numFmtId="1" showAll="0"/>
    <pivotField dataField="1"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4">
    <i>
      <x v="2"/>
    </i>
    <i>
      <x v="4"/>
    </i>
    <i>
      <x v="5"/>
    </i>
    <i t="grand">
      <x/>
    </i>
  </rowItems>
  <colFields count="1">
    <field x="-2"/>
  </colFields>
  <colItems count="6">
    <i>
      <x/>
    </i>
    <i i="1">
      <x v="1"/>
    </i>
    <i i="2">
      <x v="2"/>
    </i>
    <i i="3">
      <x v="3"/>
    </i>
    <i i="4">
      <x v="4"/>
    </i>
    <i i="5">
      <x v="5"/>
    </i>
  </colItems>
  <pageFields count="3">
    <pageField fld="0" item="13" hier="-1"/>
    <pageField fld="75" item="0" hier="-1"/>
    <pageField fld="6" hier="-1"/>
  </pageFields>
  <dataFields count="6">
    <dataField name="Total Population reached" fld="9" baseField="2" baseItem="0" numFmtId="164"/>
    <dataField name=" HRP1" fld="47" baseField="4" baseItem="0" numFmtId="164"/>
    <dataField name=" HRP2" fld="54" baseField="4" baseItem="0" numFmtId="164"/>
    <dataField name=" HRP3" fld="61" baseField="4" baseItem="0" numFmtId="164"/>
    <dataField name=" # People received regular supply of hygiene items" fld="67" baseField="0" baseItem="0" numFmtId="164"/>
    <dataField name="  #of students in school" fld="12" baseField="0" baseItem="0" numFmtId="164"/>
  </dataFields>
  <formats count="42">
    <format dxfId="473">
      <pivotArea field="4" type="button" dataOnly="0" labelOnly="1" outline="0" axis="axisRow" fieldPosition="0"/>
    </format>
    <format dxfId="472">
      <pivotArea type="all" dataOnly="0" outline="0" fieldPosition="0"/>
    </format>
    <format dxfId="471">
      <pivotArea outline="0" fieldPosition="0">
        <references count="1">
          <reference field="4294967294" count="1">
            <x v="0"/>
          </reference>
        </references>
      </pivotArea>
    </format>
    <format dxfId="470">
      <pivotArea dataOnly="0" labelOnly="1" outline="0" fieldPosition="0">
        <references count="1">
          <reference field="4294967294" count="1">
            <x v="0"/>
          </reference>
        </references>
      </pivotArea>
    </format>
    <format dxfId="469">
      <pivotArea type="all" dataOnly="0" outline="0" fieldPosition="0"/>
    </format>
    <format dxfId="468">
      <pivotArea outline="0" collapsedLevelsAreSubtotals="1" fieldPosition="0"/>
    </format>
    <format dxfId="467">
      <pivotArea field="4" type="button" dataOnly="0" labelOnly="1" outline="0" axis="axisRow" fieldPosition="0"/>
    </format>
    <format dxfId="466">
      <pivotArea dataOnly="0" labelOnly="1" fieldPosition="0">
        <references count="1">
          <reference field="4" count="1">
            <x v="1"/>
          </reference>
        </references>
      </pivotArea>
    </format>
    <format dxfId="465">
      <pivotArea dataOnly="0" labelOnly="1" grandRow="1" outline="0" fieldPosition="0"/>
    </format>
    <format dxfId="464">
      <pivotArea dataOnly="0" labelOnly="1" outline="0" fieldPosition="0">
        <references count="1">
          <reference field="4294967294" count="1">
            <x v="0"/>
          </reference>
        </references>
      </pivotArea>
    </format>
    <format dxfId="463">
      <pivotArea type="all" dataOnly="0" outline="0" fieldPosition="0"/>
    </format>
    <format dxfId="462">
      <pivotArea outline="0" collapsedLevelsAreSubtotals="1" fieldPosition="0"/>
    </format>
    <format dxfId="461">
      <pivotArea field="4" type="button" dataOnly="0" labelOnly="1" outline="0" axis="axisRow" fieldPosition="0"/>
    </format>
    <format dxfId="460">
      <pivotArea dataOnly="0" labelOnly="1" fieldPosition="0">
        <references count="1">
          <reference field="4" count="1">
            <x v="1"/>
          </reference>
        </references>
      </pivotArea>
    </format>
    <format dxfId="459">
      <pivotArea dataOnly="0" labelOnly="1" grandRow="1" outline="0" fieldPosition="0"/>
    </format>
    <format dxfId="458">
      <pivotArea dataOnly="0" labelOnly="1" outline="0" fieldPosition="0">
        <references count="1">
          <reference field="4294967294" count="1">
            <x v="0"/>
          </reference>
        </references>
      </pivotArea>
    </format>
    <format dxfId="457">
      <pivotArea field="0" type="button" dataOnly="0" labelOnly="1" outline="0" axis="axisPage" fieldPosition="0"/>
    </format>
    <format dxfId="456">
      <pivotArea field="0" type="button" dataOnly="0" labelOnly="1" outline="0" axis="axisPage" fieldPosition="0"/>
    </format>
    <format dxfId="455">
      <pivotArea outline="0" collapsedLevelsAreSubtotals="1" fieldPosition="0">
        <references count="1">
          <reference field="4294967294" count="3" selected="0">
            <x v="1"/>
            <x v="2"/>
            <x v="3"/>
          </reference>
        </references>
      </pivotArea>
    </format>
    <format dxfId="454">
      <pivotArea dataOnly="0" labelOnly="1" outline="0" fieldPosition="0">
        <references count="1">
          <reference field="4294967294" count="1">
            <x v="0"/>
          </reference>
        </references>
      </pivotArea>
    </format>
    <format dxfId="453">
      <pivotArea outline="0" collapsedLevelsAreSubtotals="1" fieldPosition="0">
        <references count="1">
          <reference field="4294967294" count="3" selected="0">
            <x v="1"/>
            <x v="2"/>
            <x v="3"/>
          </reference>
        </references>
      </pivotArea>
    </format>
    <format dxfId="452">
      <pivotArea dataOnly="0" labelOnly="1" outline="0" fieldPosition="0">
        <references count="1">
          <reference field="4294967294" count="3">
            <x v="1"/>
            <x v="2"/>
            <x v="3"/>
          </reference>
        </references>
      </pivotArea>
    </format>
    <format dxfId="451">
      <pivotArea outline="0" collapsedLevelsAreSubtotals="1" fieldPosition="0">
        <references count="1">
          <reference field="4294967294" count="1" selected="0">
            <x v="0"/>
          </reference>
        </references>
      </pivotArea>
    </format>
    <format dxfId="450">
      <pivotArea outline="0" collapsedLevelsAreSubtotals="1" fieldPosition="0">
        <references count="1">
          <reference field="4294967294" count="3" selected="0">
            <x v="1"/>
            <x v="2"/>
            <x v="3"/>
          </reference>
        </references>
      </pivotArea>
    </format>
    <format dxfId="449">
      <pivotArea dataOnly="0" labelOnly="1" outline="0" fieldPosition="0">
        <references count="1">
          <reference field="4294967294" count="4">
            <x v="0"/>
            <x v="1"/>
            <x v="2"/>
            <x v="3"/>
          </reference>
        </references>
      </pivotArea>
    </format>
    <format dxfId="448">
      <pivotArea dataOnly="0" labelOnly="1" outline="0" fieldPosition="0">
        <references count="1">
          <reference field="4294967294" count="1">
            <x v="3"/>
          </reference>
        </references>
      </pivotArea>
    </format>
    <format dxfId="447">
      <pivotArea dataOnly="0" labelOnly="1" outline="0" fieldPosition="0">
        <references count="1">
          <reference field="4294967294" count="1">
            <x v="2"/>
          </reference>
        </references>
      </pivotArea>
    </format>
    <format dxfId="446">
      <pivotArea outline="0" collapsedLevelsAreSubtotals="1" fieldPosition="0">
        <references count="1">
          <reference field="4294967294" count="1" selected="0">
            <x v="2"/>
          </reference>
        </references>
      </pivotArea>
    </format>
    <format dxfId="445">
      <pivotArea dataOnly="0" labelOnly="1" outline="0" fieldPosition="0">
        <references count="1">
          <reference field="4294967294" count="1">
            <x v="2"/>
          </reference>
        </references>
      </pivotArea>
    </format>
    <format dxfId="444">
      <pivotArea outline="0" collapsedLevelsAreSubtotals="1" fieldPosition="0">
        <references count="1">
          <reference field="4294967294" count="1" selected="0">
            <x v="3"/>
          </reference>
        </references>
      </pivotArea>
    </format>
    <format dxfId="443">
      <pivotArea dataOnly="0" labelOnly="1" outline="0" fieldPosition="0">
        <references count="1">
          <reference field="4294967294" count="1">
            <x v="3"/>
          </reference>
        </references>
      </pivotArea>
    </format>
    <format dxfId="442">
      <pivotArea outline="0" collapsedLevelsAreSubtotals="1" fieldPosition="0">
        <references count="1">
          <reference field="4294967294" count="1" selected="0">
            <x v="5"/>
          </reference>
        </references>
      </pivotArea>
    </format>
    <format dxfId="441">
      <pivotArea dataOnly="0" labelOnly="1" outline="0" fieldPosition="0">
        <references count="1">
          <reference field="4294967294" count="1">
            <x v="5"/>
          </reference>
        </references>
      </pivotArea>
    </format>
    <format dxfId="440">
      <pivotArea dataOnly="0" labelOnly="1" outline="0" fieldPosition="0">
        <references count="1">
          <reference field="4294967294" count="1">
            <x v="5"/>
          </reference>
        </references>
      </pivotArea>
    </format>
    <format dxfId="439">
      <pivotArea dataOnly="0" labelOnly="1" outline="0" fieldPosition="0">
        <references count="1">
          <reference field="4294967294" count="1">
            <x v="4"/>
          </reference>
        </references>
      </pivotArea>
    </format>
    <format dxfId="438">
      <pivotArea dataOnly="0" labelOnly="1" outline="0" fieldPosition="0">
        <references count="1">
          <reference field="4294967294" count="1">
            <x v="5"/>
          </reference>
        </references>
      </pivotArea>
    </format>
    <format dxfId="437">
      <pivotArea dataOnly="0" labelOnly="1" outline="0" fieldPosition="0">
        <references count="1">
          <reference field="4294967294" count="1">
            <x v="4"/>
          </reference>
        </references>
      </pivotArea>
    </format>
    <format dxfId="436">
      <pivotArea collapsedLevelsAreSubtotals="1" fieldPosition="0">
        <references count="2">
          <reference field="4294967294" count="1" selected="0">
            <x v="4"/>
          </reference>
          <reference field="4" count="1">
            <x v="4"/>
          </reference>
        </references>
      </pivotArea>
    </format>
    <format dxfId="435">
      <pivotArea outline="0" collapsedLevelsAreSubtotals="1" fieldPosition="0">
        <references count="1">
          <reference field="4294967294" count="1" selected="0">
            <x v="4"/>
          </reference>
        </references>
      </pivotArea>
    </format>
    <format dxfId="434">
      <pivotArea outline="0" collapsedLevelsAreSubtotals="1" fieldPosition="0">
        <references count="1">
          <reference field="4294967294" count="1" selected="0">
            <x v="5"/>
          </reference>
        </references>
      </pivotArea>
    </format>
    <format dxfId="433">
      <pivotArea collapsedLevelsAreSubtotals="1" fieldPosition="0">
        <references count="2">
          <reference field="4294967294" count="1" selected="0">
            <x v="4"/>
          </reference>
          <reference field="4" count="1">
            <x v="5"/>
          </reference>
        </references>
      </pivotArea>
    </format>
    <format dxfId="432">
      <pivotArea field="4" grandRow="1" outline="0" collapsedLevelsAreSubtotals="1" axis="axisRow" fieldPosition="0">
        <references count="1">
          <reference field="4294967294" count="1" selected="0">
            <x v="4"/>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F315799-61F1-4D5F-97DF-F99E196AC441}" name="PivotTable19" cacheId="73"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rowHeaderCaption="Township">
  <location ref="A7:C24" firstHeaderRow="1" firstDataRow="1" firstDataCol="3" rowPageCount="4" colPageCount="1"/>
  <pivotFields count="85">
    <pivotField axis="axisPage" compact="0" outline="0" subtotalTop="0" multipleItemSelectionAllowed="1" showAll="0" defaultSubtotal="0">
      <items count="14">
        <item m="1" x="12"/>
        <item m="1" x="5"/>
        <item h="1" m="1" x="7"/>
        <item m="1" x="3"/>
        <item m="1" x="13"/>
        <item m="1" x="4"/>
        <item m="1" x="11"/>
        <item h="1" m="1" x="8"/>
        <item h="1" m="1" x="9"/>
        <item m="1" x="10"/>
        <item m="1" x="6"/>
        <item x="0"/>
        <item h="1" x="1"/>
        <item h="1" x="2"/>
      </items>
      <extLst>
        <ext xmlns:x14="http://schemas.microsoft.com/office/spreadsheetml/2009/9/main" uri="{2946ED86-A175-432a-8AC1-64E0C546D7DE}">
          <x14:pivotField fillDownLabels="1"/>
        </ext>
      </extLst>
    </pivotField>
    <pivotField axis="axisRow" compact="0" outline="0" showAll="0" defaultSubtotal="0">
      <items count="48">
        <item x="5"/>
        <item m="1" x="43"/>
        <item m="1" x="44"/>
        <item x="3"/>
        <item x="10"/>
        <item m="1" x="36"/>
        <item x="4"/>
        <item m="1" x="21"/>
        <item m="1" x="32"/>
        <item m="1" x="23"/>
        <item m="1" x="30"/>
        <item x="12"/>
        <item m="1" x="39"/>
        <item m="1" x="26"/>
        <item m="1" x="24"/>
        <item m="1" x="40"/>
        <item m="1" x="38"/>
        <item m="1" x="35"/>
        <item m="1" x="29"/>
        <item m="1" x="42"/>
        <item m="1" x="28"/>
        <item m="1" x="27"/>
        <item m="1" x="45"/>
        <item x="11"/>
        <item m="1" x="34"/>
        <item m="1" x="33"/>
        <item m="1" x="31"/>
        <item x="6"/>
        <item x="14"/>
        <item x="7"/>
        <item m="1" x="46"/>
        <item m="1" x="22"/>
        <item x="1"/>
        <item x="8"/>
        <item x="0"/>
        <item m="1" x="47"/>
        <item m="1" x="25"/>
        <item x="9"/>
        <item x="2"/>
        <item m="1" x="37"/>
        <item m="1" x="41"/>
        <item x="13"/>
        <item m="1" x="20"/>
        <item x="15"/>
        <item x="16"/>
        <item x="17"/>
        <item x="19"/>
        <item x="18"/>
      </items>
      <extLst>
        <ext xmlns:x14="http://schemas.microsoft.com/office/spreadsheetml/2009/9/main" uri="{2946ED86-A175-432a-8AC1-64E0C546D7DE}">
          <x14:pivotField fillDownLabels="1"/>
        </ext>
      </extLst>
    </pivotField>
    <pivotField axis="axisRow" compact="0" outline="0" showAll="0" defaultSubtotal="0">
      <items count="46">
        <item x="5"/>
        <item x="3"/>
        <item x="10"/>
        <item m="1" x="33"/>
        <item x="4"/>
        <item m="1" x="19"/>
        <item m="1" x="29"/>
        <item m="1" x="21"/>
        <item m="1" x="27"/>
        <item x="12"/>
        <item m="1" x="38"/>
        <item m="1" x="24"/>
        <item x="1"/>
        <item m="1" x="22"/>
        <item x="11"/>
        <item x="6"/>
        <item x="7"/>
        <item m="1" x="20"/>
        <item x="8"/>
        <item x="0"/>
        <item m="1" x="44"/>
        <item m="1" x="23"/>
        <item x="9"/>
        <item x="15"/>
        <item x="2"/>
        <item m="1" x="41"/>
        <item m="1" x="35"/>
        <item m="1" x="40"/>
        <item m="1" x="45"/>
        <item m="1" x="25"/>
        <item m="1" x="31"/>
        <item m="1" x="42"/>
        <item m="1" x="37"/>
        <item m="1" x="39"/>
        <item m="1" x="26"/>
        <item x="17"/>
        <item m="1" x="32"/>
        <item m="1" x="34"/>
        <item m="1" x="36"/>
        <item m="1" x="43"/>
        <item m="1" x="28"/>
        <item m="1" x="30"/>
        <item x="13"/>
        <item x="14"/>
        <item x="16"/>
        <item x="18"/>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6">
        <item h="1" m="1" x="5"/>
        <item h="1" m="1" x="4"/>
        <item h="1" x="2"/>
        <item h="1" m="1" x="3"/>
        <item x="0"/>
        <item x="1"/>
      </items>
      <extLst>
        <ext xmlns:x14="http://schemas.microsoft.com/office/spreadsheetml/2009/9/main" uri="{2946ED86-A175-432a-8AC1-64E0C546D7DE}">
          <x14:pivotField fillDownLabels="1"/>
        </ext>
      </extLst>
    </pivotField>
    <pivotField axis="axisRow" compact="0" outline="0" subtotalTop="0" showAll="0" sortType="ascending" defaultSubtotal="0">
      <items count="50">
        <item x="10"/>
        <item m="1" x="26"/>
        <item m="1" x="29"/>
        <item x="1"/>
        <item m="1" x="32"/>
        <item m="1" x="42"/>
        <item m="1" x="38"/>
        <item m="1" x="41"/>
        <item m="1" x="35"/>
        <item x="14"/>
        <item x="17"/>
        <item m="1" x="21"/>
        <item x="3"/>
        <item x="7"/>
        <item m="1" x="25"/>
        <item x="18"/>
        <item m="1" x="44"/>
        <item m="1" x="23"/>
        <item m="1" x="28"/>
        <item x="2"/>
        <item x="5"/>
        <item m="1" x="33"/>
        <item m="1" x="43"/>
        <item m="1" x="20"/>
        <item m="1" x="36"/>
        <item x="9"/>
        <item m="1" x="27"/>
        <item x="6"/>
        <item m="1" x="37"/>
        <item x="12"/>
        <item m="1" x="30"/>
        <item m="1" x="34"/>
        <item m="1" x="39"/>
        <item m="1" x="22"/>
        <item x="13"/>
        <item m="1" x="24"/>
        <item x="0"/>
        <item m="1" x="40"/>
        <item m="1" x="31"/>
        <item m="1" x="47"/>
        <item x="8"/>
        <item m="1" x="48"/>
        <item x="4"/>
        <item x="16"/>
        <item m="1" x="49"/>
        <item m="1" x="46"/>
        <item x="15"/>
        <item m="1" x="45"/>
        <item x="11"/>
        <item m="1" x="19"/>
      </items>
      <extLst>
        <ext xmlns:x14="http://schemas.microsoft.com/office/spreadsheetml/2009/9/main" uri="{2946ED86-A175-432a-8AC1-64E0C546D7DE}">
          <x14:pivotField fillDownLabels="1"/>
        </ext>
      </extLst>
    </pivotField>
    <pivotField axis="axisPage" compact="0" outline="0" multipleItemSelectionAllowed="1" showAll="0" defaultSubtotal="0">
      <items count="11">
        <item h="1" m="1" x="7"/>
        <item h="1" m="1" x="2"/>
        <item m="1" x="9"/>
        <item m="1" x="8"/>
        <item h="1" m="1" x="1"/>
        <item x="0"/>
        <item h="1" m="1" x="3"/>
        <item h="1" m="1" x="4"/>
        <item m="1" x="6"/>
        <item m="1" x="10"/>
        <item h="1" m="1" x="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showAll="0" defaultSubtotal="0">
      <items count="4">
        <item x="0"/>
        <item x="1"/>
        <item m="1" x="3"/>
        <item m="1" x="2"/>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5"/>
    <field x="1"/>
    <field x="2"/>
  </rowFields>
  <rowItems count="17">
    <i>
      <x v="3"/>
      <x v="32"/>
      <x v="12"/>
    </i>
    <i r="1">
      <x v="38"/>
      <x v="24"/>
    </i>
    <i r="1">
      <x v="41"/>
      <x v="12"/>
    </i>
    <i>
      <x v="12"/>
      <x v="3"/>
      <x v="1"/>
    </i>
    <i>
      <x v="13"/>
      <x v="4"/>
      <x v="2"/>
    </i>
    <i>
      <x v="19"/>
      <x v="11"/>
      <x v="9"/>
    </i>
    <i r="1">
      <x v="32"/>
      <x v="12"/>
    </i>
    <i r="1">
      <x v="38"/>
      <x v="24"/>
    </i>
    <i r="1">
      <x v="41"/>
      <x v="12"/>
    </i>
    <i>
      <x v="20"/>
      <x/>
      <x/>
    </i>
    <i>
      <x v="27"/>
      <x v="33"/>
      <x v="18"/>
    </i>
    <i>
      <x v="36"/>
      <x v="6"/>
      <x v="4"/>
    </i>
    <i r="1">
      <x v="34"/>
      <x v="19"/>
    </i>
    <i r="1">
      <x v="37"/>
      <x v="22"/>
    </i>
    <i>
      <x v="42"/>
      <x/>
      <x/>
    </i>
    <i r="1">
      <x v="27"/>
      <x v="15"/>
    </i>
    <i r="1">
      <x v="29"/>
      <x v="16"/>
    </i>
  </rowItems>
  <colItems count="1">
    <i/>
  </colItems>
  <pageFields count="4">
    <pageField fld="0" hier="-1"/>
    <pageField fld="75" item="0" hier="-1"/>
    <pageField fld="6" hier="-1"/>
    <pageField fld="4" hier="-1"/>
  </pageFields>
  <formats count="28">
    <format dxfId="366">
      <pivotArea type="all" dataOnly="0" outline="0" fieldPosition="0"/>
    </format>
    <format dxfId="365">
      <pivotArea outline="0" collapsedLevelsAreSubtotals="1" fieldPosition="0"/>
    </format>
    <format dxfId="364">
      <pivotArea field="5" type="button" dataOnly="0" labelOnly="1" outline="0" axis="axisRow" fieldPosition="0"/>
    </format>
    <format dxfId="363">
      <pivotArea dataOnly="0" labelOnly="1" outline="0" axis="axisValues" fieldPosition="0"/>
    </format>
    <format dxfId="362">
      <pivotArea dataOnly="0" labelOnly="1" fieldPosition="0">
        <references count="1">
          <reference field="5" count="0"/>
        </references>
      </pivotArea>
    </format>
    <format dxfId="361">
      <pivotArea dataOnly="0" labelOnly="1" grandRow="1" outline="0" fieldPosition="0"/>
    </format>
    <format dxfId="360">
      <pivotArea dataOnly="0" labelOnly="1" outline="0" axis="axisValues" fieldPosition="0"/>
    </format>
    <format dxfId="359">
      <pivotArea type="all" dataOnly="0" outline="0" fieldPosition="0"/>
    </format>
    <format dxfId="358">
      <pivotArea field="5" type="button" dataOnly="0" labelOnly="1" outline="0" axis="axisRow" fieldPosition="0"/>
    </format>
    <format dxfId="357">
      <pivotArea dataOnly="0" labelOnly="1" outline="0" axis="axisValues" fieldPosition="0"/>
    </format>
    <format dxfId="356">
      <pivotArea dataOnly="0" labelOnly="1" fieldPosition="0">
        <references count="1">
          <reference field="5" count="0"/>
        </references>
      </pivotArea>
    </format>
    <format dxfId="355">
      <pivotArea dataOnly="0" labelOnly="1" outline="0" axis="axisValues" fieldPosition="0"/>
    </format>
    <format dxfId="354">
      <pivotArea field="5" type="button" dataOnly="0" labelOnly="1" outline="0" axis="axisRow" fieldPosition="0"/>
    </format>
    <format dxfId="353">
      <pivotArea type="all" dataOnly="0" outline="0" fieldPosition="0"/>
    </format>
    <format dxfId="352">
      <pivotArea field="5" type="button" dataOnly="0" labelOnly="1" outline="0" axis="axisRow" fieldPosition="0"/>
    </format>
    <format dxfId="351">
      <pivotArea dataOnly="0" labelOnly="1" fieldPosition="0">
        <references count="1">
          <reference field="5" count="0"/>
        </references>
      </pivotArea>
    </format>
    <format dxfId="350">
      <pivotArea type="all" dataOnly="0" outline="0" fieldPosition="0"/>
    </format>
    <format dxfId="349">
      <pivotArea outline="0" collapsedLevelsAreSubtotals="1" fieldPosition="0"/>
    </format>
    <format dxfId="348">
      <pivotArea field="5" type="button" dataOnly="0" labelOnly="1" outline="0" axis="axisRow" fieldPosition="0"/>
    </format>
    <format dxfId="347">
      <pivotArea dataOnly="0" labelOnly="1" fieldPosition="0">
        <references count="1">
          <reference field="5" count="0"/>
        </references>
      </pivotArea>
    </format>
    <format dxfId="346">
      <pivotArea field="5" type="button" dataOnly="0" labelOnly="1" outline="0" axis="axisRow" fieldPosition="0"/>
    </format>
    <format dxfId="345">
      <pivotArea type="all" dataOnly="0" outline="0" fieldPosition="0"/>
    </format>
    <format dxfId="344">
      <pivotArea outline="0" collapsedLevelsAreSubtotals="1" fieldPosition="0"/>
    </format>
    <format dxfId="343">
      <pivotArea field="5" type="button" dataOnly="0" labelOnly="1" outline="0" axis="axisRow" fieldPosition="0"/>
    </format>
    <format dxfId="342">
      <pivotArea dataOnly="0" labelOnly="1" fieldPosition="0">
        <references count="1">
          <reference field="5" count="13">
            <x v="2"/>
            <x v="5"/>
            <x v="6"/>
            <x v="17"/>
            <x v="21"/>
            <x v="22"/>
            <x v="24"/>
            <x v="28"/>
            <x v="38"/>
            <x v="41"/>
            <x v="44"/>
            <x v="45"/>
            <x v="47"/>
          </reference>
        </references>
      </pivotArea>
    </format>
    <format dxfId="341">
      <pivotArea dataOnly="0" labelOnly="1" grandRow="1" outline="0" fieldPosition="0"/>
    </format>
    <format dxfId="340">
      <pivotArea field="4" type="button" dataOnly="0" labelOnly="1" outline="0" axis="axisPage" fieldPosition="3"/>
    </format>
    <format dxfId="339">
      <pivotArea dataOnly="0" labelOnly="1" outline="0" fieldPosition="0">
        <references count="2">
          <reference field="4" count="1">
            <x v="0"/>
          </reference>
          <reference field="75" count="1" selected="0">
            <x v="0"/>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14000000}" name="R_H_CG_V" cacheId="7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2" rowHeaderCaption="State" colHeaderCaption=" ">
  <location ref="B162:D171" firstHeaderRow="0" firstDataRow="1" firstDataCol="1" rowPageCount="4" colPageCount="1"/>
  <pivotFields count="85">
    <pivotField axis="axisPage" subtotalTop="0" multipleItemSelectionAllowed="1" showAll="0">
      <items count="15">
        <item m="1" x="12"/>
        <item m="1" x="5"/>
        <item h="1" m="1" x="7"/>
        <item h="1" m="1" x="3"/>
        <item m="1" x="13"/>
        <item m="1" x="4"/>
        <item h="1" m="1" x="11"/>
        <item h="1" m="1" x="8"/>
        <item h="1" m="1" x="9"/>
        <item m="1" x="10"/>
        <item h="1" m="1" x="6"/>
        <item h="1" x="0"/>
        <item h="1" x="1"/>
        <item x="2"/>
        <item t="default"/>
      </items>
    </pivotField>
    <pivotField showAll="0" defaultSubtotal="0"/>
    <pivotField showAll="0" defaultSubtotal="0"/>
    <pivotField subtotalTop="0" showAll="0"/>
    <pivotField axis="axisPage" subtotalTop="0" multipleItemSelectionAllowed="1" showAll="0">
      <items count="7">
        <item h="1" m="1" x="5"/>
        <item m="1" x="4"/>
        <item h="1" x="2"/>
        <item m="1" x="3"/>
        <item x="0"/>
        <item x="1"/>
        <item t="default"/>
      </items>
    </pivotField>
    <pivotField axis="axisRow" subtotalTop="0" showAll="0">
      <items count="51">
        <item m="1" x="26"/>
        <item m="1" x="29"/>
        <item x="1"/>
        <item m="1" x="42"/>
        <item m="1" x="38"/>
        <item m="1" x="41"/>
        <item m="1" x="35"/>
        <item m="1" x="21"/>
        <item x="3"/>
        <item x="7"/>
        <item m="1" x="25"/>
        <item m="1" x="44"/>
        <item m="1" x="23"/>
        <item m="1" x="28"/>
        <item x="2"/>
        <item x="5"/>
        <item m="1" x="33"/>
        <item m="1" x="43"/>
        <item m="1" x="36"/>
        <item x="9"/>
        <item m="1" x="27"/>
        <item x="6"/>
        <item m="1" x="37"/>
        <item m="1" x="30"/>
        <item m="1" x="34"/>
        <item m="1" x="39"/>
        <item m="1" x="24"/>
        <item x="0"/>
        <item m="1" x="40"/>
        <item m="1" x="31"/>
        <item m="1" x="47"/>
        <item x="8"/>
        <item m="1" x="48"/>
        <item x="4"/>
        <item m="1" x="49"/>
        <item m="1" x="46"/>
        <item m="1" x="45"/>
        <item m="1" x="20"/>
        <item m="1" x="22"/>
        <item m="1" x="19"/>
        <item m="1" x="32"/>
        <item x="10"/>
        <item x="11"/>
        <item x="12"/>
        <item x="13"/>
        <item x="14"/>
        <item x="15"/>
        <item x="16"/>
        <item x="17"/>
        <item x="18"/>
        <item t="default"/>
      </items>
    </pivotField>
    <pivotField axis="axisPage" multipleItemSelectionAllowed="1" showAll="0" defaultSubtotal="0">
      <items count="11">
        <item h="1" m="1" x="7"/>
        <item h="1" m="1" x="2"/>
        <item m="1" x="9"/>
        <item m="1" x="10"/>
        <item m="1" x="8"/>
        <item m="1" x="1"/>
        <item x="0"/>
        <item m="1" x="3"/>
        <item h="1" m="1" x="4"/>
        <item m="1" x="6"/>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subtotalTop="0" showAll="0"/>
    <pivotField showAll="0" defaultSubtota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defaultSubtotal="0"/>
    <pivotField subtotalTop="0" showAll="0"/>
    <pivotField numFmtId="1" subtotalTop="0" showAll="0"/>
    <pivotField numFmtId="9" subtotalTop="0" showAll="0"/>
    <pivotField numFmtId="1" showAll="0"/>
    <pivotField numFmtId="1" showAll="0"/>
    <pivotField numFmtId="1" showAll="0" defaultSubtotal="0"/>
    <pivotField numFmtId="9" subtotalTop="0" showAll="0"/>
    <pivotField subtotalTop="0" showAll="0"/>
    <pivotField subtotalTop="0" showAll="0"/>
    <pivotField numFmtId="1" showAll="0"/>
    <pivotField numFmtId="1" showAll="0"/>
    <pivotField numFmtId="164" showAll="0"/>
    <pivotField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9">
    <i>
      <x v="2"/>
    </i>
    <i>
      <x v="8"/>
    </i>
    <i>
      <x v="9"/>
    </i>
    <i>
      <x v="14"/>
    </i>
    <i>
      <x v="15"/>
    </i>
    <i>
      <x v="19"/>
    </i>
    <i>
      <x v="21"/>
    </i>
    <i>
      <x v="27"/>
    </i>
    <i>
      <x v="33"/>
    </i>
  </rowItems>
  <colFields count="1">
    <field x="-2"/>
  </colFields>
  <colItems count="2">
    <i>
      <x/>
    </i>
    <i i="1">
      <x v="1"/>
    </i>
  </colItems>
  <pageFields count="4">
    <pageField fld="0" hier="-1"/>
    <pageField fld="75" item="0" hier="-1"/>
    <pageField fld="4" hier="-1"/>
    <pageField fld="6" hier="-1"/>
  </pageFields>
  <dataFields count="2">
    <dataField name="  % Hygiene Coverage" fld="80" baseField="0" baseItem="0" numFmtId="1"/>
    <dataField name="  % Hygiene Gap" fld="79" baseField="0" baseItem="0" numFmtId="1"/>
  </dataFields>
  <formats count="11">
    <format dxfId="117">
      <pivotArea type="all" dataOnly="0" outline="0" fieldPosition="0"/>
    </format>
    <format dxfId="116">
      <pivotArea outline="0" collapsedLevelsAreSubtotals="1" fieldPosition="0"/>
    </format>
    <format dxfId="115">
      <pivotArea field="4" type="button" dataOnly="0" labelOnly="1" outline="0" axis="axisPage" fieldPosition="2"/>
    </format>
    <format dxfId="114">
      <pivotArea type="all" dataOnly="0" outline="0" fieldPosition="0"/>
    </format>
    <format dxfId="113">
      <pivotArea outline="0" collapsedLevelsAreSubtotals="1" fieldPosition="0"/>
    </format>
    <format dxfId="112">
      <pivotArea outline="0" collapsedLevelsAreSubtotals="1" fieldPosition="0"/>
    </format>
    <format dxfId="111">
      <pivotArea field="5" type="button" dataOnly="0" labelOnly="1" outline="0" axis="axisRow" fieldPosition="0"/>
    </format>
    <format dxfId="110">
      <pivotArea field="5" type="button" dataOnly="0" labelOnly="1" outline="0" axis="axisRow" fieldPosition="0"/>
    </format>
    <format dxfId="109">
      <pivotArea field="5" type="button" dataOnly="0" labelOnly="1" outline="0" axis="axisRow" fieldPosition="0"/>
    </format>
    <format dxfId="108">
      <pivotArea field="4" type="button" dataOnly="0" labelOnly="1" outline="0" axis="axisPage" fieldPosition="2"/>
    </format>
    <format dxfId="107">
      <pivotArea dataOnly="0" labelOnly="1" outline="0" fieldPosition="0">
        <references count="2">
          <reference field="4" count="0"/>
          <reference field="75" count="1" selected="0">
            <x v="0"/>
          </reference>
        </references>
      </pivotArea>
    </format>
  </formats>
  <chartFormats count="2">
    <chartFormat chart="49" format="4" series="1">
      <pivotArea type="data" outline="0" fieldPosition="0">
        <references count="1">
          <reference field="4294967294" count="1" selected="0">
            <x v="0"/>
          </reference>
        </references>
      </pivotArea>
    </chartFormat>
    <chartFormat chart="49" format="5"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800-00000F000000}" name="PivotTable2" cacheId="73"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rowHeaderCaption="State">
  <location ref="C266:D268" firstHeaderRow="1" firstDataRow="1" firstDataCol="1" rowPageCount="4" colPageCount="1"/>
  <pivotFields count="85">
    <pivotField axis="axisPage" subtotalTop="0" showAll="0">
      <items count="15">
        <item m="1" x="12"/>
        <item m="1" x="5"/>
        <item m="1" x="13"/>
        <item m="1" x="7"/>
        <item m="1" x="4"/>
        <item m="1" x="3"/>
        <item m="1" x="11"/>
        <item m="1" x="8"/>
        <item m="1" x="9"/>
        <item m="1" x="10"/>
        <item m="1" x="6"/>
        <item x="0"/>
        <item x="1"/>
        <item x="2"/>
        <item t="default"/>
      </items>
    </pivotField>
    <pivotField showAll="0" defaultSubtotal="0"/>
    <pivotField showAll="0" defaultSubtotal="0"/>
    <pivotField subtotalTop="0" showAll="0"/>
    <pivotField axis="axisPage" subtotalTop="0" multipleItemSelectionAllowed="1" showAll="0">
      <items count="7">
        <item m="1" x="5"/>
        <item m="1" x="4"/>
        <item h="1" x="2"/>
        <item m="1" x="3"/>
        <item x="0"/>
        <item x="1"/>
        <item t="default"/>
      </items>
    </pivotField>
    <pivotField subtotalTop="0" showAll="0"/>
    <pivotField axis="axisPage" multipleItemSelectionAllowed="1" showAll="0" defaultSubtotal="0">
      <items count="11">
        <item m="1" x="7"/>
        <item m="1" x="2"/>
        <item m="1" x="9"/>
        <item h="1" m="1" x="10"/>
        <item m="1" x="8"/>
        <item m="1" x="1"/>
        <item x="0"/>
        <item m="1" x="3"/>
        <item h="1" m="1" x="4"/>
        <item m="1" x="6"/>
        <item h="1" m="1" x="5"/>
      </items>
    </pivotField>
    <pivotField showAll="0"/>
    <pivotField subtotalTop="0" showAll="0"/>
    <pivotField subtotalTop="0" showAll="0"/>
    <pivotField showAll="0" defaultSubtotal="0"/>
    <pivotField showAll="0" defaultSubtotal="0"/>
    <pivotField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ubtotalTop="0" showAll="0"/>
    <pivotField showAll="0" defaultSubtotal="0"/>
    <pivotField showAll="0"/>
    <pivotField numFmtId="1" subtotalTop="0" showAll="0"/>
    <pivotField showAll="0" defaultSubtota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defaultSubtotal="0"/>
    <pivotField subtotalTop="0" showAll="0"/>
    <pivotField subtotalTop="0" showAll="0"/>
    <pivotField subtotalTop="0" showAll="0"/>
    <pivotField numFmtId="1" showAll="0"/>
    <pivotField numFmtId="1" showAll="0"/>
    <pivotField numFmtId="1" showAll="0" defaultSubtotal="0"/>
    <pivotField numFmtId="9" subtotalTop="0" showAll="0"/>
    <pivotField numFmtId="9" subtotalTop="0" showAll="0"/>
    <pivotField numFmtId="9" subtotalTop="0" showAll="0"/>
    <pivotField numFmtId="1" showAll="0"/>
    <pivotField numFmtId="1" showAll="0"/>
    <pivotField numFmtId="164" showAll="0"/>
    <pivotField axis="axisRow" dataField="1" showAll="0" sortType="descending">
      <items count="3">
        <item x="1"/>
        <item x="0"/>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8"/>
  </rowFields>
  <rowItems count="2">
    <i>
      <x/>
    </i>
    <i>
      <x v="1"/>
    </i>
  </rowItems>
  <colItems count="1">
    <i/>
  </colItems>
  <pageFields count="4">
    <pageField fld="0" item="13" hier="-1"/>
    <pageField fld="4" hier="-1"/>
    <pageField fld="75" hier="-1"/>
    <pageField fld="6" hier="-1"/>
  </pageFields>
  <dataFields count="1">
    <dataField name="Count of Village with School" fld="68" subtotal="count" baseField="62" baseItem="1" numFmtId="164"/>
  </dataFields>
  <formats count="15">
    <format dxfId="132">
      <pivotArea type="all" dataOnly="0" outline="0" fieldPosition="0"/>
    </format>
    <format dxfId="131">
      <pivotArea outline="0" collapsedLevelsAreSubtotals="1" fieldPosition="0"/>
    </format>
    <format dxfId="130">
      <pivotArea field="4" type="button" dataOnly="0" labelOnly="1" outline="0" axis="axisPage" fieldPosition="1"/>
    </format>
    <format dxfId="129">
      <pivotArea dataOnly="0" labelOnly="1" grandRow="1" outline="0" fieldPosition="0"/>
    </format>
    <format dxfId="128">
      <pivotArea type="all" dataOnly="0" outline="0" fieldPosition="0"/>
    </format>
    <format dxfId="127">
      <pivotArea outline="0" collapsedLevelsAreSubtotals="1" fieldPosition="0"/>
    </format>
    <format dxfId="126">
      <pivotArea type="origin" dataOnly="0" labelOnly="1" outline="0" fieldPosition="0"/>
    </format>
    <format dxfId="125">
      <pivotArea field="75" type="button" dataOnly="0" labelOnly="1" outline="0" axis="axisPage" fieldPosition="2"/>
    </format>
    <format dxfId="124">
      <pivotArea type="topRight" dataOnly="0" labelOnly="1" outline="0" fieldPosition="0"/>
    </format>
    <format dxfId="123">
      <pivotArea dataOnly="0" labelOnly="1" fieldPosition="0">
        <references count="1">
          <reference field="75" count="0"/>
        </references>
      </pivotArea>
    </format>
    <format dxfId="122">
      <pivotArea type="all" dataOnly="0" outline="0" fieldPosition="0"/>
    </format>
    <format dxfId="121">
      <pivotArea outline="0" collapsedLevelsAreSubtotals="1" fieldPosition="0"/>
    </format>
    <format dxfId="120">
      <pivotArea field="4" type="button" dataOnly="0" labelOnly="1" outline="0" axis="axisPage" fieldPosition="1"/>
    </format>
    <format dxfId="119">
      <pivotArea outline="0" fieldPosition="0">
        <references count="1">
          <reference field="4294967294" count="1">
            <x v="0"/>
          </reference>
        </references>
      </pivotArea>
    </format>
    <format dxfId="118">
      <pivotArea outline="0" collapsedLevelsAreSubtotals="1" fieldPosition="0"/>
    </format>
  </formats>
  <chartFormats count="6">
    <chartFormat chart="12" format="0" series="1">
      <pivotArea type="data" outline="0" fieldPosition="0">
        <references count="1">
          <reference field="4294967294" count="1" selected="0">
            <x v="0"/>
          </reference>
        </references>
      </pivotArea>
    </chartFormat>
    <chartFormat chart="12" format="1">
      <pivotArea type="data" outline="0" fieldPosition="0">
        <references count="2">
          <reference field="4294967294" count="1" selected="0">
            <x v="0"/>
          </reference>
          <reference field="68" count="1" selected="0">
            <x v="0"/>
          </reference>
        </references>
      </pivotArea>
    </chartFormat>
    <chartFormat chart="12" format="2">
      <pivotArea type="data" outline="0" fieldPosition="0">
        <references count="2">
          <reference field="4294967294" count="1" selected="0">
            <x v="0"/>
          </reference>
          <reference field="68" count="1" selected="0">
            <x v="1"/>
          </reference>
        </references>
      </pivotArea>
    </chartFormat>
    <chartFormat chart="15" format="6" series="1">
      <pivotArea type="data" outline="0" fieldPosition="0">
        <references count="1">
          <reference field="4294967294" count="1" selected="0">
            <x v="0"/>
          </reference>
        </references>
      </pivotArea>
    </chartFormat>
    <chartFormat chart="15" format="7">
      <pivotArea type="data" outline="0" fieldPosition="0">
        <references count="2">
          <reference field="4294967294" count="1" selected="0">
            <x v="0"/>
          </reference>
          <reference field="68" count="1" selected="0">
            <x v="0"/>
          </reference>
        </references>
      </pivotArea>
    </chartFormat>
    <chartFormat chart="15" format="8">
      <pivotArea type="data" outline="0" fieldPosition="0">
        <references count="2">
          <reference field="4294967294" count="1" selected="0">
            <x v="0"/>
          </reference>
          <reference field="68"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1000000}" sourceName="State">
  <pivotTables>
    <pivotTable tabId="92" name="Geo_Gap"/>
  </pivotTables>
  <data>
    <tabular pivotCacheId="1">
      <items count="6">
        <i x="0" s="1"/>
        <i x="1" s="1"/>
        <i x="5" s="1" nd="1"/>
        <i x="4" s="1" nd="1"/>
        <i x="2" s="1" nd="1"/>
        <i x="3"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8">
        <i x="5" s="1"/>
        <i x="18" s="1"/>
        <i x="3" s="1"/>
        <i x="10" s="1"/>
        <i x="4" s="1"/>
        <i x="19" s="1"/>
        <i x="12" s="1"/>
        <i x="11" s="1"/>
        <i x="6" s="1"/>
        <i x="14" s="1"/>
        <i x="7" s="1"/>
        <i x="1" s="1"/>
        <i x="17" s="1"/>
        <i x="8" s="1"/>
        <i x="0" s="1"/>
        <i x="9" s="1"/>
        <i x="2" s="1"/>
        <i x="16" s="1"/>
        <i x="15" s="1"/>
        <i x="13" s="1"/>
        <i x="43" s="1" nd="1"/>
        <i x="44" s="1" nd="1"/>
        <i x="36" s="1" nd="1"/>
        <i x="21" s="1" nd="1"/>
        <i x="32" s="1" nd="1"/>
        <i x="23" s="1" nd="1"/>
        <i x="30" s="1" nd="1"/>
        <i x="39" s="1" nd="1"/>
        <i x="26" s="1" nd="1"/>
        <i x="24" s="1" nd="1"/>
        <i x="40" s="1" nd="1"/>
        <i x="38" s="1" nd="1"/>
        <i x="35" s="1" nd="1"/>
        <i x="29" s="1" nd="1"/>
        <i x="42" s="1" nd="1"/>
        <i x="28" s="1" nd="1"/>
        <i x="27" s="1" nd="1"/>
        <i x="45" s="1" nd="1"/>
        <i x="34" s="1" nd="1"/>
        <i x="33" s="1" nd="1"/>
        <i x="31" s="1" nd="1"/>
        <i x="46" s="1" nd="1"/>
        <i x="22" s="1" nd="1"/>
        <i x="47" s="1" nd="1"/>
        <i x="25" s="1" nd="1"/>
        <i x="37" s="1" nd="1"/>
        <i x="41" s="1" nd="1"/>
        <i x="20"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 xr10:uid="{0C98124C-1C7A-4967-9FBA-37DD61BB8213}" sourceName="Location Type">
  <pivotTables>
    <pivotTable tabId="100" name="PivotTable1"/>
  </pivotTables>
  <data>
    <tabular pivotCacheId="1">
      <items count="11">
        <i x="0" s="1"/>
        <i x="7" s="1" nd="1"/>
        <i x="2" s="1" nd="1"/>
        <i x="9" s="1" nd="1"/>
        <i x="10" s="1" nd="1"/>
        <i x="8" s="1" nd="1"/>
        <i x="1" s="1" nd="1"/>
        <i x="3" s="1" nd="1"/>
        <i x="4" s="1" nd="1"/>
        <i x="6" s="1" nd="1"/>
        <i x="5"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1" xr10:uid="{06398EC7-043F-4027-B69B-A5BFE1D822A0}" sourceName="Location Type">
  <pivotTables>
    <pivotTable tabId="114" name="PivotTable1"/>
  </pivotTables>
  <data>
    <tabular pivotCacheId="1">
      <items count="11">
        <i x="0" s="1"/>
        <i x="7" s="1" nd="1"/>
        <i x="2" s="1" nd="1"/>
        <i x="9" s="1" nd="1"/>
        <i x="10" s="1" nd="1"/>
        <i x="8" s="1" nd="1"/>
        <i x="1" s="1" nd="1"/>
        <i x="3" s="1" nd="1"/>
        <i x="4" s="1" nd="1"/>
        <i x="6" s="1" nd="1"/>
        <i x="5"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46">
        <i x="5" s="1"/>
        <i x="16" s="1"/>
        <i x="10" s="1"/>
        <i x="6" s="1"/>
        <i x="13" s="1"/>
        <i x="7" s="1"/>
        <i x="15" s="1"/>
        <i x="42" s="1" nd="1"/>
        <i x="43" s="1" nd="1"/>
        <i x="3" s="1" nd="1"/>
        <i x="33" s="1" nd="1"/>
        <i x="4" s="1" nd="1"/>
        <i x="19" s="1" nd="1"/>
        <i x="29" s="1" nd="1"/>
        <i x="21" s="1" nd="1"/>
        <i x="27" s="1" nd="1"/>
        <i x="12" s="1" nd="1"/>
        <i x="38" s="1" nd="1"/>
        <i x="24" s="1" nd="1"/>
        <i x="1" s="1" nd="1"/>
        <i x="22" s="1" nd="1"/>
        <i x="34" s="1" nd="1"/>
        <i x="39" s="1" nd="1"/>
        <i x="37" s="1" nd="1"/>
        <i x="32" s="1" nd="1"/>
        <i x="45" s="1" nd="1"/>
        <i x="26" s="1" nd="1"/>
        <i x="40" s="1" nd="1"/>
        <i x="25" s="1" nd="1"/>
        <i x="11" s="1" nd="1"/>
        <i x="31" s="1" nd="1"/>
        <i x="30" s="1" nd="1"/>
        <i x="28" s="1" nd="1"/>
        <i x="20" s="1" nd="1"/>
        <i x="18" s="1" nd="1"/>
        <i x="8" s="1" nd="1"/>
        <i x="0" s="1" nd="1"/>
        <i x="44" s="1" nd="1"/>
        <i x="23" s="1" nd="1"/>
        <i x="9" s="1" nd="1"/>
        <i x="14" s="1" nd="1"/>
        <i x="36" s="1" nd="1"/>
        <i x="35" s="1" nd="1"/>
        <i x="2" s="1" nd="1"/>
        <i x="41" s="1" nd="1"/>
        <i x="17"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46">
        <i x="5" s="1"/>
        <i x="16" s="1"/>
        <i x="3" s="1"/>
        <i x="10" s="1"/>
        <i x="4" s="1"/>
        <i x="12" s="1"/>
        <i x="1" s="1"/>
        <i x="11" s="1"/>
        <i x="6" s="1"/>
        <i x="13" s="1"/>
        <i x="7" s="1"/>
        <i x="18" s="1"/>
        <i x="8" s="1"/>
        <i x="0" s="1"/>
        <i x="9" s="1"/>
        <i x="15" s="1"/>
        <i x="14" s="1"/>
        <i x="2" s="1"/>
        <i x="17" s="1"/>
        <i x="42" s="1" nd="1"/>
        <i x="43" s="1" nd="1"/>
        <i x="33" s="1" nd="1"/>
        <i x="19" s="1" nd="1"/>
        <i x="29" s="1" nd="1"/>
        <i x="21" s="1" nd="1"/>
        <i x="27" s="1" nd="1"/>
        <i x="38" s="1" nd="1"/>
        <i x="24" s="1" nd="1"/>
        <i x="22" s="1" nd="1"/>
        <i x="34" s="1" nd="1"/>
        <i x="39" s="1" nd="1"/>
        <i x="37" s="1" nd="1"/>
        <i x="32" s="1" nd="1"/>
        <i x="45" s="1" nd="1"/>
        <i x="26" s="1" nd="1"/>
        <i x="40" s="1" nd="1"/>
        <i x="25" s="1" nd="1"/>
        <i x="31" s="1" nd="1"/>
        <i x="30" s="1" nd="1"/>
        <i x="28" s="1" nd="1"/>
        <i x="20" s="1" nd="1"/>
        <i x="44" s="1" nd="1"/>
        <i x="23" s="1" nd="1"/>
        <i x="36" s="1" nd="1"/>
        <i x="35" s="1" nd="1"/>
        <i x="41"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_Type2" xr10:uid="{4B0FE9C1-C71A-444B-8D26-2FE648F247F7}" sourceName="Location Type">
  <pivotTables>
    <pivotTable tabId="102" name="PivotTable1"/>
  </pivotTables>
  <data>
    <tabular pivotCacheId="1">
      <items count="11">
        <i x="0" s="1"/>
        <i x="7" s="1" nd="1"/>
        <i x="2" s="1" nd="1"/>
        <i x="9" s="1" nd="1"/>
        <i x="10" s="1" nd="1"/>
        <i x="8" s="1" nd="1"/>
        <i x="1" s="1" nd="1"/>
        <i x="3" s="1" nd="1"/>
        <i x="4" s="1" nd="1"/>
        <i x="6" s="1" nd="1"/>
        <i x="5"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 xr10:uid="{00000000-0013-0000-FFFF-FFFF02000000}" sourceName="State">
  <pivotTables>
    <pivotTable tabId="100" name="PivotTable1"/>
  </pivotTables>
  <data>
    <tabular pivotCacheId="1">
      <items count="6">
        <i x="0" s="1"/>
        <i x="1" s="1"/>
        <i x="2" s="1"/>
        <i x="5" s="1" nd="1"/>
        <i x="4" s="1" nd="1"/>
        <i x="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50">
        <i x="10" s="1"/>
        <i x="1" s="1"/>
        <i x="14" s="1"/>
        <i x="17" s="1"/>
        <i x="3" s="1"/>
        <i x="7" s="1"/>
        <i x="18" s="1"/>
        <i x="2" s="1"/>
        <i x="5" s="1"/>
        <i x="9" s="1"/>
        <i x="6" s="1"/>
        <i x="12" s="1"/>
        <i x="13" s="1"/>
        <i x="0" s="1"/>
        <i x="8" s="1"/>
        <i x="4" s="1"/>
        <i x="16" s="1"/>
        <i x="15" s="1"/>
        <i x="11" s="1"/>
        <i x="26" s="1" nd="1"/>
        <i x="29" s="1" nd="1"/>
        <i x="32" s="1" nd="1"/>
        <i x="42" s="1" nd="1"/>
        <i x="38" s="1" nd="1"/>
        <i x="41" s="1" nd="1"/>
        <i x="35" s="1" nd="1"/>
        <i x="21" s="1" nd="1"/>
        <i x="25" s="1" nd="1"/>
        <i x="44" s="1" nd="1"/>
        <i x="23" s="1" nd="1"/>
        <i x="28" s="1" nd="1"/>
        <i x="33" s="1" nd="1"/>
        <i x="43" s="1" nd="1"/>
        <i x="20" s="1" nd="1"/>
        <i x="36" s="1" nd="1"/>
        <i x="27" s="1" nd="1"/>
        <i x="37" s="1" nd="1"/>
        <i x="30" s="1" nd="1"/>
        <i x="34" s="1" nd="1"/>
        <i x="39" s="1" nd="1"/>
        <i x="22" s="1" nd="1"/>
        <i x="24" s="1" nd="1"/>
        <i x="40" s="1" nd="1"/>
        <i x="31" s="1" nd="1"/>
        <i x="47" s="1" nd="1"/>
        <i x="48" s="1" nd="1"/>
        <i x="49" s="1" nd="1"/>
        <i x="46" s="1" nd="1"/>
        <i x="45" s="1" nd="1"/>
        <i x="19"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11" xr10:uid="{00000000-0013-0000-FFFF-FFFF04000000}" sourceName="State">
  <pivotTables>
    <pivotTable tabId="102" name="PivotTable1"/>
  </pivotTables>
  <data>
    <tabular pivotCacheId="1">
      <items count="6">
        <i x="0" s="1"/>
        <i x="1" s="1"/>
        <i x="2" s="1"/>
        <i x="5" s="1" nd="1"/>
        <i x="4" s="1" nd="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50">
        <i x="10" s="1"/>
        <i x="1" s="1"/>
        <i x="14" s="1"/>
        <i x="17" s="1"/>
        <i x="3" s="1"/>
        <i x="7" s="1"/>
        <i x="18" s="1"/>
        <i x="2" s="1"/>
        <i x="5" s="1"/>
        <i x="9" s="1"/>
        <i x="6" s="1"/>
        <i x="12" s="1"/>
        <i x="13" s="1"/>
        <i x="0" s="1"/>
        <i x="8" s="1"/>
        <i x="4" s="1"/>
        <i x="16" s="1"/>
        <i x="15" s="1"/>
        <i x="11" s="1"/>
        <i x="26" s="1" nd="1"/>
        <i x="29" s="1" nd="1"/>
        <i x="32" s="1" nd="1"/>
        <i x="42" s="1" nd="1"/>
        <i x="38" s="1" nd="1"/>
        <i x="41" s="1" nd="1"/>
        <i x="35" s="1" nd="1"/>
        <i x="21" s="1" nd="1"/>
        <i x="25" s="1" nd="1"/>
        <i x="44" s="1" nd="1"/>
        <i x="23" s="1" nd="1"/>
        <i x="28" s="1" nd="1"/>
        <i x="33" s="1" nd="1"/>
        <i x="43" s="1" nd="1"/>
        <i x="20" s="1" nd="1"/>
        <i x="36" s="1" nd="1"/>
        <i x="27" s="1" nd="1"/>
        <i x="37" s="1" nd="1"/>
        <i x="30" s="1" nd="1"/>
        <i x="34" s="1" nd="1"/>
        <i x="39" s="1" nd="1"/>
        <i x="22" s="1" nd="1"/>
        <i x="24" s="1" nd="1"/>
        <i x="40" s="1" nd="1"/>
        <i x="31" s="1" nd="1"/>
        <i x="47" s="1" nd="1"/>
        <i x="48" s="1" nd="1"/>
        <i x="49" s="1" nd="1"/>
        <i x="46" s="1" nd="1"/>
        <i x="45" s="1" nd="1"/>
        <i x="1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6">
        <i x="1" s="1"/>
        <i x="2" s="1"/>
        <i x="5" s="1" nd="1"/>
        <i x="3" s="1" nd="1"/>
        <i x="4" s="1" nd="1"/>
        <i x="0"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14">
        <i x="0" s="1"/>
        <i x="1" s="1"/>
        <i x="2" s="1"/>
        <i x="11" s="1" nd="1"/>
        <i x="12" s="1" nd="1"/>
        <i x="5" s="1" nd="1"/>
        <i x="13" s="1" nd="1"/>
        <i x="7" s="1" nd="1"/>
        <i x="8" s="1" nd="1"/>
        <i x="9" s="1" nd="1"/>
        <i x="10" s="1" nd="1"/>
        <i x="4" s="1" nd="1"/>
        <i x="6" s="1" nd="1"/>
        <i x="3"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2" xr10:uid="{00000000-0013-0000-FFFF-FFFF09000000}" sourceName="State">
  <pivotTables>
    <pivotTable tabId="114" name="PivotTable1"/>
  </pivotTables>
  <data>
    <tabular pivotCacheId="1">
      <items count="6">
        <i x="0" s="1"/>
        <i x="5" s="1" nd="1"/>
        <i x="1" s="1" nd="1"/>
        <i x="4" s="1" nd="1"/>
        <i x="2" s="1" nd="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50">
        <i x="10"/>
        <i x="1"/>
        <i x="14"/>
        <i x="17"/>
        <i x="3"/>
        <i x="7"/>
        <i x="18"/>
        <i x="2"/>
        <i x="5"/>
        <i x="9"/>
        <i x="6"/>
        <i x="12"/>
        <i x="13"/>
        <i x="0"/>
        <i x="8"/>
        <i x="4" s="1"/>
        <i x="16"/>
        <i x="15"/>
        <i x="11"/>
        <i x="26" nd="1"/>
        <i x="29" nd="1"/>
        <i x="32" nd="1"/>
        <i x="42" nd="1"/>
        <i x="38" nd="1"/>
        <i x="41" nd="1"/>
        <i x="35" nd="1"/>
        <i x="21" nd="1"/>
        <i x="25" nd="1"/>
        <i x="44" nd="1"/>
        <i x="23" nd="1"/>
        <i x="28" nd="1"/>
        <i x="33" nd="1"/>
        <i x="43" nd="1"/>
        <i x="20" nd="1"/>
        <i x="36" nd="1"/>
        <i x="27" nd="1"/>
        <i x="37" nd="1"/>
        <i x="30" nd="1"/>
        <i x="34" nd="1"/>
        <i x="39" nd="1"/>
        <i x="22" nd="1"/>
        <i x="24" nd="1"/>
        <i x="40" nd="1"/>
        <i x="31" nd="1"/>
        <i x="47" nd="1"/>
        <i x="48" nd="1"/>
        <i x="49" nd="1"/>
        <i x="46" nd="1"/>
        <i x="45" nd="1"/>
        <i x="19"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0000000-0014-0000-FFFF-FFFF01000000}" cache="Slicer_State" caption="State" style="SlicerStyleLight1" rowHeight="304800"/>
  <slicer name="Type of accommodation" xr10:uid="{00000000-0014-0000-FFFF-FFFF02000000}" cache="Slicer_Type_of_accommodation" caption="Type of accommodation" style="SlicerStyleLight5"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1" xr10:uid="{00000000-0014-0000-FFFF-FFFF04000000}" cache="Slicer_State1" caption="State" style="SlicerStyleLight6" rowHeight="30480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rowHeight="304800"/>
  <slicer name="Location Type" xr10:uid="{E0468B28-9B10-4E5D-88B3-D149B9B55D65}" cache="Slicer_Location_Type" caption="Location Type" style="SlicerStyleLight6"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2" xr10:uid="{00000000-0014-0000-FFFF-FFFF07000000}" cache="Slicer_State11" caption="State" style="SlicerStyleDark6" rowHeight="30480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5" rowHeight="304800"/>
  <slicer name="Location Type 2" xr10:uid="{163D9285-1B80-4AE3-AA4B-FDE82BFC96C7}" cache="Slicer_Location_Type2" caption="Location Type" style="SlicerStyleDark6"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3" xr10:uid="{00000000-0014-0000-FFFF-FFFF09000000}" cache="Slicer_State2" caption="State" style="SlicerStyleLight6" rowHeight="304800"/>
  <slicer name="Township 2" xr10:uid="{00000000-0014-0000-FFFF-FFFF0A000000}" cache="Slicer_Township2" caption="Township" style="SlicerStyleOther2" rowHeight="304800"/>
  <slicer name="Location Type 1" xr10:uid="{1DA31F83-374D-494A-9C5A-7AC17DD1D0BE}" cache="Slicer_Location_Type1" caption="Location Type" style="SlicerStyleLight6"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BY845" totalsRowShown="0" headerRowDxfId="655" dataDxfId="653" headerRowBorderDxfId="654" tableBorderDxfId="652">
  <autoFilter ref="A6:BY845" xr:uid="{DD6C94B8-5E9F-43F3-9F29-91E3BF960315}">
    <filterColumn colId="0">
      <filters>
        <filter val="2019_Q4"/>
      </filters>
    </filterColumn>
    <filterColumn colId="1">
      <filters>
        <filter val="ACF"/>
        <filter val="ACF, MAUK"/>
        <filter val="CDA"/>
        <filter val="CDN"/>
        <filter val="GIZ"/>
        <filter val="HPA"/>
        <filter val="Malteser"/>
        <filter val="OXSI (Oxfam)"/>
        <filter val="OXSI (Oxfam),ACF"/>
        <filter val="OXSI (SI)"/>
        <filter val="PIN"/>
        <filter val="PIN,WVI"/>
        <filter val="RI"/>
        <filter val="SCI"/>
        <filter val="SI"/>
        <filter val="UNICEF"/>
        <filter val="UNICEF,"/>
        <filter val="UNICEF,CDN"/>
        <filter val="WVI"/>
      </filters>
    </filterColumn>
  </autoFilter>
  <sortState ref="A502:BY700">
    <sortCondition ref="H7"/>
  </sortState>
  <tableColumns count="77">
    <tableColumn id="1" xr3:uid="{00000000-0010-0000-0000-000001000000}" name="Reporting Period" dataDxfId="651" totalsRowDxfId="650"/>
    <tableColumn id="75" xr3:uid="{00000000-0010-0000-0000-00004B000000}" name="WASH project agency" dataDxfId="649" totalsRowDxfId="648"/>
    <tableColumn id="2" xr3:uid="{00000000-0010-0000-0000-000002000000}" name="WASH implementing agency" dataDxfId="647" totalsRowDxfId="646"/>
    <tableColumn id="8" xr3:uid="{00000000-0010-0000-0000-000008000000}" name="Primary Donor covering WASH activities at site " dataDxfId="645" totalsRowDxfId="644"/>
    <tableColumn id="3" xr3:uid="{00000000-0010-0000-0000-000003000000}" name="State" dataDxfId="643" totalsRowDxfId="642"/>
    <tableColumn id="4" xr3:uid="{00000000-0010-0000-0000-000004000000}" name="Township" dataDxfId="641" totalsRowDxfId="640"/>
    <tableColumn id="82" xr3:uid="{00000000-0010-0000-0000-000052000000}" name="Location Type" dataDxfId="639" totalsRowDxfId="638" dataCellStyle="Percent">
      <calculatedColumnFormula>VLOOKUP(WWWW[[#This Row],[Village  Name]],SiteDB6[[Site Name]:[Location Type]],8,FALSE)</calculatedColumnFormula>
    </tableColumn>
    <tableColumn id="5" xr3:uid="{00000000-0010-0000-0000-000005000000}" name="Village  Name" dataDxfId="637" totalsRowDxfId="636"/>
    <tableColumn id="6" xr3:uid="{00000000-0010-0000-0000-000006000000}" name="Total HH" dataDxfId="635" totalsRowDxfId="634" dataCellStyle="Comma"/>
    <tableColumn id="7" xr3:uid="{00000000-0010-0000-0000-000007000000}" name="Total PoP " dataDxfId="633" totalsRowDxfId="632" dataCellStyle="Comma"/>
    <tableColumn id="77" xr3:uid="{00000000-0010-0000-0000-00004D000000}" name="Project start date" dataDxfId="631" totalsRowDxfId="630"/>
    <tableColumn id="9" xr3:uid="{00000000-0010-0000-0000-000009000000}" name="Project end date" dataDxfId="629" totalsRowDxfId="628"/>
    <tableColumn id="104" xr3:uid="{00000000-0010-0000-0000-000068000000}" name="#of students in school" dataDxfId="627" totalsRowDxfId="626" dataCellStyle="Comma"/>
    <tableColumn id="10" xr3:uid="{00000000-0010-0000-0000-00000A000000}" name="# Work days (approx) lost in this site due to access restrictions" dataDxfId="625" totalsRowDxfId="624" dataCellStyle="Comma"/>
    <tableColumn id="14" xr3:uid="{00000000-0010-0000-0000-00000E000000}" name="#_Functioning_protected_hand_dug_well/open_well" dataDxfId="623" totalsRowDxfId="622" dataCellStyle="Comma"/>
    <tableColumn id="102" xr3:uid="{00000000-0010-0000-0000-000066000000}" name="#_Functioning_Tube_wells/boreholes/hand_pumps_including_community's_own_hand_pumps" dataDxfId="621" totalsRowDxfId="620" dataCellStyle="Comma"/>
    <tableColumn id="103" xr3:uid="{00000000-0010-0000-0000-000067000000}" name="#_Existing_protected/fenced_ponds" dataDxfId="619" totalsRowDxfId="618" dataCellStyle="Comma"/>
    <tableColumn id="27" xr3:uid="{10DEF0D6-298B-4E52-8B07-19B5C6C43341}" name="#_of_total_(Liters)_stored_in_Constructed/Existing_water_storage_tank_with_gravity_fed_reticulation_system" dataDxfId="617" totalsRowDxfId="616" dataCellStyle="Comma"/>
    <tableColumn id="15" xr3:uid="{00000000-0010-0000-0000-00000F000000}" name="#_of_people_accessing_to_other_types_of_un-improved_water_sources_(river,_spring)" dataDxfId="615" totalsRowDxfId="614" dataCellStyle="Comma"/>
    <tableColumn id="106" xr3:uid="{00000000-0010-0000-0000-00006A000000}" name="#_Functioning_water_points_at_school" dataDxfId="613" totalsRowDxfId="612" dataCellStyle="Comma"/>
    <tableColumn id="107" xr3:uid="{00000000-0010-0000-0000-00006B000000}" name="WATER_Comments" dataDxfId="611" totalsRowDxfId="610" dataCellStyle="Comma"/>
    <tableColumn id="87" xr3:uid="{00000000-0010-0000-0000-000057000000}" name="#_of_sanitary_fly-proof_HH_latrines" dataDxfId="609" totalsRowDxfId="608" dataCellStyle="Comma"/>
    <tableColumn id="39" xr3:uid="{00000000-0010-0000-0000-000027000000}" name="Availability_of_drainage_in_school_compound_(Yes_or_No)" dataDxfId="607" totalsRowDxfId="606" dataCellStyle="Comma"/>
    <tableColumn id="23" xr3:uid="{00000000-0010-0000-0000-000017000000}" name="#_of_Functioning_latrines_in_school" dataDxfId="605" totalsRowDxfId="604" dataCellStyle="Comma"/>
    <tableColumn id="24" xr3:uid="{00000000-0010-0000-0000-000018000000}" name="#_of_PWD_at_village" dataDxfId="603" totalsRowDxfId="602" dataCellStyle="Comma"/>
    <tableColumn id="25" xr3:uid="{00000000-0010-0000-0000-000019000000}" name="#_of_PWD_with_adapted_sanitation_option_at_HH_level_" dataDxfId="601" totalsRowDxfId="600" dataCellStyle="Comma"/>
    <tableColumn id="122" xr3:uid="{00000000-0010-0000-0000-00007A000000}" name="#_of_PWD_at_school" dataDxfId="599" totalsRowDxfId="598" dataCellStyle="Comma"/>
    <tableColumn id="123" xr3:uid="{00000000-0010-0000-0000-00007B000000}" name="#_of_PWD_with_access_to_adapted_sanitation_option_at_School" dataDxfId="597" totalsRowDxfId="596" dataCellStyle="Comma"/>
    <tableColumn id="124" xr3:uid="{00000000-0010-0000-0000-00007C000000}" name="SANITATION_Comment" dataDxfId="595" totalsRowDxfId="594" dataCellStyle="Comma"/>
    <tableColumn id="126" xr3:uid="{00000000-0010-0000-0000-00007E000000}" name="#_of_Men_who_received_appropirate/community_tailored_hygiene_messages" dataDxfId="593" totalsRowDxfId="592" dataCellStyle="Comma"/>
    <tableColumn id="127" xr3:uid="{00000000-0010-0000-0000-00007F000000}" name="#_of_Women_who_received_appropirate/community_tailored_hygiene_messages" dataDxfId="591" totalsRowDxfId="590" dataCellStyle="Comma"/>
    <tableColumn id="13" xr3:uid="{00000000-0010-0000-0000-00000D000000}" name="#_of_Boys_who_received_appropirate/community_tailored_hygiene_messages" dataDxfId="589" totalsRowDxfId="588" dataCellStyle="Comma"/>
    <tableColumn id="128" xr3:uid="{00000000-0010-0000-0000-000080000000}" name="#_of_Girls_who_received_appropirate/community_tailored_hygiene_messages" dataDxfId="587" totalsRowDxfId="586" dataCellStyle="Comma"/>
    <tableColumn id="129" xr3:uid="{00000000-0010-0000-0000-000081000000}" name="#_of_students_(boys)_who_received_appropirate_hygiene_messages" dataDxfId="585" totalsRowDxfId="584" dataCellStyle="Comma"/>
    <tableColumn id="130" xr3:uid="{00000000-0010-0000-0000-000082000000}" name="#_of_students_(girls)_who_received_appropirate_hygiene_messages" dataDxfId="583" totalsRowDxfId="582" dataCellStyle="Comma"/>
    <tableColumn id="133" xr3:uid="{00000000-0010-0000-0000-000085000000}" name="#_of_functional_handwashing_facilities_at_HH_level" dataDxfId="581" totalsRowDxfId="580" dataCellStyle="Comma"/>
    <tableColumn id="131" xr3:uid="{00000000-0010-0000-0000-000083000000}" name="#_of_functional_handwashing_facilities_at_school" dataDxfId="579" totalsRowDxfId="578" dataCellStyle="Comma"/>
    <tableColumn id="17" xr3:uid="{075BE1A2-93A8-4876-AB80-D66BF383CBDA}" name="#_of_affected_households_receiving_a_sufficient_quantity_of_soap" dataDxfId="577" totalsRowDxfId="576" dataCellStyle="Comma"/>
    <tableColumn id="19" xr3:uid="{327268F1-F023-417E-8DA2-7BA53B38D030}" name="#_of_affected_women_and_girls_receiving_a_sufficient_quantity_of_sanitary_pads" dataDxfId="575" totalsRowDxfId="574" dataCellStyle="Comma"/>
    <tableColumn id="132" xr3:uid="{00000000-0010-0000-0000-000084000000}" name="HYGIENE_Comments" dataDxfId="573" totalsRowDxfId="572" dataCellStyle="Comma"/>
    <tableColumn id="69" xr3:uid="{F08B8CAC-90B8-4AD5-ABFF-685A1F23A8C8}" name="%_of_affected_people_surveyed_who_feel_informed_about_the_WASH_services_available_to_them" dataDxfId="571" totalsRowDxfId="570" dataCellStyle="Percent"/>
    <tableColumn id="79" xr3:uid="{FC6D5E73-EE3C-4FE8-9811-A426C1B99932}" name="%_of_people_surveryed_who_know_how_to_and_feel_comfortable_to_make_suggestions_or_complaints" dataDxfId="569" totalsRowDxfId="568" dataCellStyle="Percent"/>
    <tableColumn id="36" xr3:uid="{00000000-0010-0000-0000-000024000000}" name="%Equitable and continuous access to sufficient quantity of safe drinking water" dataDxfId="567" totalsRowDxfId="566" dataCellStyle="Percent">
      <calculatedColumnFormula>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calculatedColumnFormula>
    </tableColumn>
    <tableColumn id="89" xr3:uid="{00000000-0010-0000-0000-000059000000}" name="# people with equitable and continuous access to sufficient quantity of safe drinking water" dataDxfId="565" totalsRowDxfId="564">
      <calculatedColumnFormula>WWWW[[#This Row],[%Equitable and continuous access to sufficient quantity of safe drinking water]]*WWWW[[#This Row],[Total PoP ]]</calculatedColumnFormula>
    </tableColumn>
    <tableColumn id="37" xr3:uid="{00000000-0010-0000-0000-000025000000}" name="% Access to unimproved water points" dataDxfId="563" totalsRowDxfId="562" dataCellStyle="Percent">
      <calculatedColumnFormula>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calculatedColumnFormula>
    </tableColumn>
    <tableColumn id="16" xr3:uid="{00000000-0010-0000-0000-000010000000}" name="#People access to unimproved water sources" dataDxfId="561" totalsRowDxfId="560">
      <calculatedColumnFormula>WWWW[[#This Row],[% Access to unimproved water points]]*WWWW[[#This Row],[Total PoP ]]</calculatedColumnFormula>
    </tableColumn>
    <tableColumn id="41" xr3:uid="{00000000-0010-0000-0000-000029000000}" name="% Equitable and continuous access to sufficient quantity of domestic water" dataDxfId="559" totalsRowDxfId="558" dataCellStyle="Percent">
      <calculatedColumnFormula>IF(WWWW[[#This Row],[% Access to unimproved water points]]+WWWW[[#This Row],[%Equitable and continuous access to sufficient quantity of safe drinking water]]&gt;1,1,WWWW[[#This Row],[% Access to unimproved water points]]+WWWW[[#This Row],[%Equitable and continuous access to sufficient quantity of safe drinking water]])</calculatedColumnFormula>
    </tableColumn>
    <tableColumn id="42" xr3:uid="{00000000-0010-0000-0000-00002A000000}" name="HRP1" dataDxfId="557" totalsRowDxfId="556">
      <calculatedColumnFormula>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calculatedColumnFormula>
    </tableColumn>
    <tableColumn id="86" xr3:uid="{00000000-0010-0000-0000-000056000000}" name="#Water points coverage" dataDxfId="555" totalsRowDxfId="554">
      <calculatedColumnFormula>WWWW[[#This Row],[HRP1]]/250</calculatedColumnFormula>
    </tableColumn>
    <tableColumn id="85" xr3:uid="{00000000-0010-0000-0000-000055000000}" name="%equitable and continuous access to sufficient quantity of safe drinking and domestic water's GAP" dataDxfId="553" totalsRowDxfId="552">
      <calculatedColumnFormula>1-WWWW[[#This Row],[% Equitable and continuous access to sufficient quantity of domestic water]]</calculatedColumnFormula>
    </tableColumn>
    <tableColumn id="43" xr3:uid="{00000000-0010-0000-0000-00002B000000}" name="# people needs equitable and continuous access to sufficient quantity of safe drinking and domestic water GAP" dataDxfId="551" totalsRowDxfId="550">
      <calculatedColumnFormula>WWWW[[#This Row],[%equitable and continuous access to sufficient quantity of safe drinking and domestic water''s GAP]]*WWWW[[#This Row],[Total PoP ]]</calculatedColumnFormula>
    </tableColumn>
    <tableColumn id="44" xr3:uid="{00000000-0010-0000-0000-00002C000000}" name="#Potential required new water points" dataDxfId="549" totalsRowDxfId="548" dataCellStyle="Percent">
      <calculatedColumnFormula>IF(WWWW[[#This Row],[Total required water points]]-WWWW[[#This Row],['#Water points coverage]]&lt;0,0,WWWW[[#This Row],[Total required water points]]-WWWW[[#This Row],['#Water points coverage]])</calculatedColumnFormula>
    </tableColumn>
    <tableColumn id="78" xr3:uid="{00000000-0010-0000-0000-00004E000000}" name="Total required water points" dataDxfId="547" totalsRowDxfId="546" dataCellStyle="Percent">
      <calculatedColumnFormula>ROUND(IF(WWWW[[#This Row],[Total PoP ]]&lt;250,1,WWWW[[#This Row],[Total PoP ]]/250),0)</calculatedColumnFormula>
    </tableColumn>
    <tableColumn id="21" xr3:uid="{F4052D35-6786-4305-B493-888B73799200}" name="% people access to functioning Latrine" dataDxfId="545" totalsRowDxfId="544" dataCellStyle="Percent">
      <calculatedColumnFormula>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calculatedColumnFormula>
    </tableColumn>
    <tableColumn id="18" xr3:uid="{00000000-0010-0000-0000-000012000000}" name="HRP2" dataDxfId="543" totalsRowDxfId="542">
      <calculatedColumnFormula>WWWW[[#This Row],[% people access to functioning Latrine]]*WWWW[[#This Row],[Total PoP ]]</calculatedColumnFormula>
    </tableColumn>
    <tableColumn id="12" xr3:uid="{00000000-0010-0000-0000-00000C000000}" name="# students access to functioning school latrines" dataDxfId="541" totalsRowDxfId="540" dataCellStyle="Percent">
      <calculatedColumnFormula>WWWW[[#This Row],['#_of_Functioning_latrines_in_school]]*50</calculatedColumnFormula>
    </tableColumn>
    <tableColumn id="73" xr3:uid="{00000000-0010-0000-0000-000049000000}" name="Total required Latrines" dataDxfId="539" dataCellStyle="Percent">
      <calculatedColumnFormula>ROUND((WWWW[[#This Row],[Total PoP ]]/6),0)</calculatedColumnFormula>
    </tableColumn>
    <tableColumn id="49" xr3:uid="{00000000-0010-0000-0000-000031000000}" name="# potential required new latrines" dataDxfId="538" totalsRowDxfId="537" dataCellStyle="Percent">
      <calculatedColumnFormula>IF(WWWW[[#This Row],[Total required Latrines]]-(WWWW[[#This Row],['#_of_sanitary_fly-proof_HH_latrines]])&lt;0,0,WWWW[[#This Row],[Total required Latrines]]-(WWWW[[#This Row],['#_of_sanitary_fly-proof_HH_latrines]]))</calculatedColumnFormula>
    </tableColumn>
    <tableColumn id="48" xr3:uid="{00000000-0010-0000-0000-000030000000}" name="% of Latrine Gap" dataDxfId="536" totalsRowDxfId="535">
      <calculatedColumnFormula>1-WWWW[[#This Row],[% people access to functioning Latrine]]</calculatedColumnFormula>
    </tableColumn>
    <tableColumn id="54" xr3:uid="{00000000-0010-0000-0000-000036000000}" name="# people reached by regular dedicated hygiene promotion" dataDxfId="534" totalsRowDxfId="533">
      <calculatedColumnFormula>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calculatedColumnFormula>
    </tableColumn>
    <tableColumn id="11" xr3:uid="{CB7D9386-0326-4F24-9329-0B986D55248A}" name="# people access to functional handwashing facilities" dataDxfId="532" totalsRowDxfId="531">
      <calculatedColumnFormula>IF(WWWW[[#This Row],['#_of_functional_handwashing_facilities_at_HH_level]]*6&gt;WWWW[[#This Row],[Total PoP ]],WWWW[[#This Row],[Total PoP ]],WWWW[[#This Row],['#_of_functional_handwashing_facilities_at_HH_level]]*6)</calculatedColumnFormula>
    </tableColumn>
    <tableColumn id="68" xr3:uid="{00000000-0010-0000-0000-000044000000}" name="HRP3" dataDxfId="530" totalsRowDxfId="529" dataCellStyle="Percent">
      <calculatedColumnFormula>IF(WWWW[[#This Row],['# people reached by regular dedicated hygiene promotion]]&gt;WWWW[[#This Row],['# People received regular supply of hygiene items]],WWWW[[#This Row],['# people reached by regular dedicated hygiene promotion]],WWWW[[#This Row],['# People received regular supply of hygiene items]])</calculatedColumnFormula>
    </tableColumn>
    <tableColumn id="53" xr3:uid="{00000000-0010-0000-0000-000035000000}" name="Hygiene Coverage%" dataDxfId="528" totalsRowDxfId="527">
      <calculatedColumnFormula>IF(WWWW[[#This Row],[HRP3]]/WWWW[[#This Row],[Total PoP ]]&gt;100%,100%,WWWW[[#This Row],[HRP3]]/WWWW[[#This Row],[Total PoP ]])</calculatedColumnFormula>
    </tableColumn>
    <tableColumn id="72" xr3:uid="{00000000-0010-0000-0000-000048000000}" name="Hygiene Gap%" dataDxfId="526" totalsRowDxfId="525" dataCellStyle="Percent">
      <calculatedColumnFormula>1-WWWW[[#This Row],[Hygiene Coverage%]]</calculatedColumnFormula>
    </tableColumn>
    <tableColumn id="96" xr3:uid="{00000000-0010-0000-0000-000060000000}" name="%people reached by regular dedicated hygiene promotion" dataDxfId="524" totalsRowDxfId="523" dataCellStyle="Percent">
      <calculatedColumnFormula>WWWW[[#This Row],['# people reached by regular dedicated hygiene promotion]]/WWWW[[#This Row],[Total PoP ]]</calculatedColumnFormula>
    </tableColumn>
    <tableColumn id="20" xr3:uid="{97054BB8-0C2C-4D5C-B3B2-4EDC31DE5086}" name="# People with access to soap" dataDxfId="522" totalsRowDxfId="521" dataCellStyle="Percent">
      <calculatedColumnFormula>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calculatedColumnFormula>
    </tableColumn>
    <tableColumn id="26" xr3:uid="{E1521FC6-F9C8-4298-B682-5971B316C9C2}" name="# People with access to Sanity Pads" dataDxfId="520" totalsRowDxfId="519" dataCellStyle="Percent">
      <calculatedColumnFormula>WWWW[[#This Row],['#_of_affected_women_and_girls_receiving_a_sufficient_quantity_of_sanitary_pads]]</calculatedColumnFormula>
    </tableColumn>
    <tableColumn id="22" xr3:uid="{7C781812-EC40-4094-88AA-47B02EB7194B}" name="# People received regular supply of hygiene items" dataDxfId="518" totalsRowDxfId="517" dataCellStyle="Comma">
      <calculatedColumnFormula>IF(WWWW[[#This Row],['# People with access to soap]]&gt;WWWW[[#This Row],['# People with access to Sanity Pads]],WWWW[[#This Row],['# People with access to soap]],WWWW[[#This Row],['# People with access to Sanity Pads]])</calculatedColumnFormula>
    </tableColumn>
    <tableColumn id="31" xr3:uid="{FD8C69C6-3D27-4A27-BCF4-02830740C127}" name="Village with School" dataDxfId="516" totalsRowDxfId="515">
      <calculatedColumnFormula>IF(OR(WWWW[[#This Row],['#of students in school]]="",WWWW[[#This Row],['#of students in school]]=0),"No","Yes")</calculatedColumnFormula>
    </tableColumn>
    <tableColumn id="80" xr3:uid="{00000000-0010-0000-0000-000050000000}" name="Location Type 1" dataDxfId="514" totalsRowDxfId="513" dataCellStyle="Percent">
      <calculatedColumnFormula>VLOOKUP(WWWW[[#This Row],[Village  Name]],SiteDB6[[Site Name]:[Location Type 1]],9,FALSE)</calculatedColumnFormula>
    </tableColumn>
    <tableColumn id="45" xr3:uid="{00000000-0010-0000-0000-00002D000000}" name="Type of accommodation" dataDxfId="512" totalsRowDxfId="511" dataCellStyle="Percent">
      <calculatedColumnFormula>VLOOKUP(WWWW[[#This Row],[Village  Name]],SiteDB6[[Site Name]:[Type of Accommodation]],10,FALSE)</calculatedColumnFormula>
    </tableColumn>
    <tableColumn id="46" xr3:uid="{00000000-0010-0000-0000-00002E000000}" name="Ethnic or GCA/NGCA" dataDxfId="510" totalsRowDxfId="509" dataCellStyle="Percent">
      <calculatedColumnFormula>VLOOKUP(WWWW[[#This Row],[Village  Name]],SiteDB6[[Site Name]:[Ethnic or GCA/NGCA]],11,FALSE)</calculatedColumnFormula>
    </tableColumn>
    <tableColumn id="60" xr3:uid="{00000000-0010-0000-0000-00003C000000}" name="Lat" dataDxfId="508" totalsRowDxfId="507" dataCellStyle="Percent">
      <calculatedColumnFormula>VLOOKUP(WWWW[[#This Row],[Village  Name]],SiteDB6[[Site Name]:[Lat]],12,FALSE)</calculatedColumnFormula>
    </tableColumn>
    <tableColumn id="61" xr3:uid="{00000000-0010-0000-0000-00003D000000}" name="Long" dataDxfId="506" totalsRowDxfId="505" dataCellStyle="Percent">
      <calculatedColumnFormula>VLOOKUP(WWWW[[#This Row],[Village  Name]],SiteDB6[[Site Name]:[Long]],13,FALSE)</calculatedColumnFormula>
    </tableColumn>
    <tableColumn id="62" xr3:uid="{00000000-0010-0000-0000-00003E000000}" name="Pcode" dataDxfId="504" totalsRowDxfId="503" dataCellStyle="Percent">
      <calculatedColumnFormula>VLOOKUP(WWWW[[#This Row],[Village  Name]],SiteDB6[[Site Name]:[Pcode]],3,FALSE)</calculatedColumnFormula>
    </tableColumn>
    <tableColumn id="63" xr3:uid="{00000000-0010-0000-0000-00003F000000}" name="Covered" dataDxfId="502" totalsRowDxfId="501">
      <calculatedColumnFormula>IF(C7="none","Notcovered","Covered")</calculatedColumnFormula>
    </tableColumn>
    <tableColumn id="64" xr3:uid="{00000000-0010-0000-0000-000040000000}" name="Remark" dataDxfId="500" totalsRowDxfId="499"/>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W1273" totalsRowShown="0" headerRowDxfId="498" dataDxfId="497">
  <autoFilter ref="A2:W1273" xr:uid="{CDE874F8-A802-476E-84E7-0E0807D5B8D2}">
    <filterColumn colId="0">
      <filters>
        <filter val="Central Rakhine"/>
      </filters>
    </filterColumn>
    <filterColumn colId="1">
      <filters>
        <filter val="Mrauk-U"/>
      </filters>
    </filterColumn>
  </autoFilter>
  <sortState ref="A3:W1267">
    <sortCondition ref="A3:A1267"/>
    <sortCondition ref="B3:B1267"/>
    <sortCondition ref="C3:C1267"/>
  </sortState>
  <tableColumns count="23">
    <tableColumn id="13" xr3:uid="{00000000-0010-0000-0100-00000D000000}" name="State" dataDxfId="496"/>
    <tableColumn id="12" xr3:uid="{00000000-0010-0000-0100-00000C000000}" name="Township" dataDxfId="495"/>
    <tableColumn id="1" xr3:uid="{00000000-0010-0000-0100-000001000000}" name="Site Name" dataDxfId="494"/>
    <tableColumn id="26" xr3:uid="{00000000-0010-0000-0100-00001A000000}" name="open in cccm?" dataDxfId="493"/>
    <tableColumn id="2" xr3:uid="{00000000-0010-0000-0100-000002000000}" name="Pcode" dataDxfId="492"/>
    <tableColumn id="20" xr3:uid="{00000000-0010-0000-0100-000014000000}" name="Vtract" dataDxfId="491"/>
    <tableColumn id="21" xr3:uid="{00000000-0010-0000-0100-000015000000}" name="VillageWard" dataDxfId="490"/>
    <tableColumn id="3" xr3:uid="{00000000-0010-0000-0100-000003000000}" name="CCCM Management" dataDxfId="489"/>
    <tableColumn id="4" xr3:uid="{00000000-0010-0000-0100-000004000000}" name="CCCM Focal Agency" dataDxfId="488"/>
    <tableColumn id="5" xr3:uid="{00000000-0010-0000-0100-000005000000}" name="Location Type" dataDxfId="487"/>
    <tableColumn id="6" xr3:uid="{00000000-0010-0000-0100-000006000000}" name="Location Type 1" dataDxfId="486"/>
    <tableColumn id="7" xr3:uid="{00000000-0010-0000-0100-000007000000}" name="Type of Accommodation" dataDxfId="485"/>
    <tableColumn id="8" xr3:uid="{00000000-0010-0000-0100-000008000000}" name="Ethnic or GCA/NGCA" dataDxfId="484"/>
    <tableColumn id="10" xr3:uid="{00000000-0010-0000-0100-00000A000000}" name="Lat" dataDxfId="483"/>
    <tableColumn id="9" xr3:uid="{00000000-0010-0000-0100-000009000000}" name="Long" dataDxfId="482"/>
    <tableColumn id="11" xr3:uid="{00000000-0010-0000-0100-00000B000000}" name="HRP categories" dataDxfId="481"/>
    <tableColumn id="14" xr3:uid="{00000000-0010-0000-0100-00000E000000}" name="Current 4 W reported list" dataDxfId="480"/>
    <tableColumn id="15" xr3:uid="{00000000-0010-0000-0100-00000F000000}" name="HH_x000a_(Rakhine-CCCM as of 31st Jan 2019)_x000a_(Kachin/Shan-CCCM as of 31st March 2019)" dataDxfId="479"/>
    <tableColumn id="16" xr3:uid="{00000000-0010-0000-0100-000010000000}" name="Pop_x000a_(Rakhine-CCCM as of 31st Jan 2019)_x000a_(Kachin/Shan-CCCM as of 31st March 2019)" dataDxfId="478"/>
    <tableColumn id="17" xr3:uid="{00000000-0010-0000-0100-000011000000}" name="Updated Date" dataDxfId="477"/>
    <tableColumn id="18" xr3:uid="{00000000-0010-0000-0100-000012000000}" name="Remark" dataDxfId="476"/>
    <tableColumn id="19" xr3:uid="{00000000-0010-0000-0100-000013000000}" name="Site Name_(Old)" dataDxfId="475"/>
    <tableColumn id="24" xr3:uid="{00000000-0010-0000-0100-000018000000}" name="Comments form CCCM" dataDxfId="47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613" displayName="Table613" ref="B64:G74" totalsRowShown="0" headerRowDxfId="81" dataDxfId="79" headerRowBorderDxfId="80" tableBorderDxfId="78" totalsRowBorderDxfId="77">
  <tableColumns count="6">
    <tableColumn id="1" xr3:uid="{00000000-0010-0000-0400-000001000000}" name="Gap in active villages/ Township" dataDxfId="76"/>
    <tableColumn id="2" xr3:uid="{00000000-0010-0000-0400-000002000000}" name="Partners " dataDxfId="75"/>
    <tableColumn id="3" xr3:uid="{00000000-0010-0000-0400-000003000000}" name="Total population" dataDxfId="74"/>
    <tableColumn id="4" xr3:uid="{00000000-0010-0000-0400-000004000000}" name=" % _x000a_Water Gap" dataDxfId="73"/>
    <tableColumn id="5" xr3:uid="{00000000-0010-0000-0400-000005000000}" name=" %_x000a_ Sanitation Gap" dataDxfId="72"/>
    <tableColumn id="6" xr3:uid="{00000000-0010-0000-0400-000006000000}" name="%  _x000a_Hygiene Gap" dataDxfId="7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45" dataDxfId="43" headerRowBorderDxfId="44" tableBorderDxfId="42" dataCellStyle="Normal_Township">
  <autoFilter ref="AB3:AC83" xr:uid="{00000000-0009-0000-0100-000001000000}"/>
  <sortState ref="AB4:AC83">
    <sortCondition ref="AB4:AB83"/>
    <sortCondition ref="AC4:AC83"/>
  </sortState>
  <tableColumns count="2">
    <tableColumn id="1" xr3:uid="{00000000-0010-0000-0600-000001000000}" name="State_list" dataDxfId="41" dataCellStyle="Normal_Township"/>
    <tableColumn id="2" xr3:uid="{00000000-0010-0000-0600-000002000000}" name="TSps" dataDxfId="4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15.xml"/><Relationship Id="rId13" Type="http://schemas.openxmlformats.org/officeDocument/2006/relationships/pivotTable" Target="../pivotTables/pivotTable20.xml"/><Relationship Id="rId18" Type="http://schemas.openxmlformats.org/officeDocument/2006/relationships/drawing" Target="../drawings/drawing3.xml"/><Relationship Id="rId3" Type="http://schemas.openxmlformats.org/officeDocument/2006/relationships/pivotTable" Target="../pivotTables/pivotTable10.xml"/><Relationship Id="rId7" Type="http://schemas.openxmlformats.org/officeDocument/2006/relationships/pivotTable" Target="../pivotTables/pivotTable14.xml"/><Relationship Id="rId12" Type="http://schemas.openxmlformats.org/officeDocument/2006/relationships/pivotTable" Target="../pivotTables/pivotTable19.xml"/><Relationship Id="rId17" Type="http://schemas.openxmlformats.org/officeDocument/2006/relationships/printerSettings" Target="../printerSettings/printerSettings8.bin"/><Relationship Id="rId2" Type="http://schemas.openxmlformats.org/officeDocument/2006/relationships/pivotTable" Target="../pivotTables/pivotTable9.xml"/><Relationship Id="rId16" Type="http://schemas.openxmlformats.org/officeDocument/2006/relationships/pivotTable" Target="../pivotTables/pivotTable23.xml"/><Relationship Id="rId1" Type="http://schemas.openxmlformats.org/officeDocument/2006/relationships/pivotTable" Target="../pivotTables/pivotTable8.xml"/><Relationship Id="rId6" Type="http://schemas.openxmlformats.org/officeDocument/2006/relationships/pivotTable" Target="../pivotTables/pivotTable13.xml"/><Relationship Id="rId11" Type="http://schemas.openxmlformats.org/officeDocument/2006/relationships/pivotTable" Target="../pivotTables/pivotTable18.xml"/><Relationship Id="rId5" Type="http://schemas.openxmlformats.org/officeDocument/2006/relationships/pivotTable" Target="../pivotTables/pivotTable12.xml"/><Relationship Id="rId15" Type="http://schemas.openxmlformats.org/officeDocument/2006/relationships/pivotTable" Target="../pivotTables/pivotTable22.xml"/><Relationship Id="rId10" Type="http://schemas.openxmlformats.org/officeDocument/2006/relationships/pivotTable" Target="../pivotTables/pivotTable17.xml"/><Relationship Id="rId19" Type="http://schemas.microsoft.com/office/2007/relationships/slicer" Target="../slicers/slicer1.xml"/><Relationship Id="rId4" Type="http://schemas.openxmlformats.org/officeDocument/2006/relationships/pivotTable" Target="../pivotTables/pivotTable11.xml"/><Relationship Id="rId9" Type="http://schemas.openxmlformats.org/officeDocument/2006/relationships/pivotTable" Target="../pivotTables/pivotTable16.xml"/><Relationship Id="rId14" Type="http://schemas.openxmlformats.org/officeDocument/2006/relationships/pivotTable" Target="../pivotTables/pivotTable21.xml"/></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24.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7.xml"/><Relationship Id="rId1" Type="http://schemas.openxmlformats.org/officeDocument/2006/relationships/pivotTable" Target="../pivotTables/pivotTable25.xml"/></Relationships>
</file>

<file path=xl/worksheets/_rels/sheet1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8.xml"/><Relationship Id="rId1" Type="http://schemas.openxmlformats.org/officeDocument/2006/relationships/pivotTable" Target="../pivotTables/pivotTable2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3.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ivotTable" Target="../pivotTables/pivotTable4.xml"/><Relationship Id="rId7" Type="http://schemas.openxmlformats.org/officeDocument/2006/relationships/drawing" Target="../drawings/drawing2.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rinterSettings" Target="../printerSettings/printerSettings7.bin"/><Relationship Id="rId5" Type="http://schemas.openxmlformats.org/officeDocument/2006/relationships/pivotTable" Target="../pivotTables/pivotTable6.xml"/><Relationship Id="rId4" Type="http://schemas.openxmlformats.org/officeDocument/2006/relationships/pivotTable" Target="../pivotTables/pivotTable5.xml"/><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Y15" sqref="Y15"/>
    </sheetView>
  </sheetViews>
  <sheetFormatPr defaultColWidth="7.75" defaultRowHeight="15"/>
  <cols>
    <col min="1" max="1" width="7.125" style="21" customWidth="1"/>
    <col min="2" max="2" width="2.25" style="21" customWidth="1"/>
    <col min="3" max="19" width="7.75" style="21"/>
    <col min="20" max="20" width="25.125" style="21" customWidth="1"/>
    <col min="21" max="16384" width="7.75" style="21"/>
  </cols>
  <sheetData>
    <row r="1" spans="2:20" ht="28.15" customHeight="1" thickBot="1"/>
    <row r="2" spans="2:20" s="22" customFormat="1" ht="35.450000000000003" customHeight="1" thickTop="1" thickBot="1">
      <c r="B2" s="873" t="s">
        <v>77</v>
      </c>
      <c r="C2" s="874"/>
      <c r="D2" s="874"/>
      <c r="E2" s="874"/>
      <c r="F2" s="874"/>
      <c r="G2" s="874"/>
      <c r="H2" s="874"/>
      <c r="I2" s="874"/>
      <c r="J2" s="874"/>
      <c r="K2" s="874"/>
      <c r="L2" s="874"/>
      <c r="M2" s="874"/>
      <c r="N2" s="874"/>
      <c r="O2" s="874"/>
      <c r="P2" s="874"/>
      <c r="Q2" s="874"/>
      <c r="R2" s="874"/>
      <c r="S2" s="874"/>
      <c r="T2" s="875"/>
    </row>
    <row r="3" spans="2:20" ht="15.75" thickTop="1">
      <c r="B3" s="23"/>
      <c r="C3" s="24"/>
      <c r="D3" s="24"/>
      <c r="E3" s="24"/>
      <c r="F3" s="24"/>
      <c r="G3" s="24"/>
      <c r="H3" s="24"/>
      <c r="I3" s="24"/>
      <c r="J3" s="24"/>
      <c r="K3" s="24"/>
      <c r="L3" s="24"/>
      <c r="M3" s="24"/>
      <c r="N3" s="24"/>
      <c r="O3" s="24"/>
      <c r="P3" s="24"/>
      <c r="Q3" s="24"/>
      <c r="R3" s="24"/>
      <c r="S3" s="24"/>
      <c r="T3" s="25"/>
    </row>
    <row r="4" spans="2:20">
      <c r="B4" s="23"/>
      <c r="C4" s="26" t="s">
        <v>78</v>
      </c>
      <c r="D4" s="24"/>
      <c r="E4" s="24"/>
      <c r="F4" s="24"/>
      <c r="G4" s="24"/>
      <c r="H4" s="24"/>
      <c r="I4" s="24"/>
      <c r="J4" s="24"/>
      <c r="K4" s="24"/>
      <c r="L4" s="24"/>
      <c r="M4" s="24"/>
      <c r="N4" s="24"/>
      <c r="O4" s="24"/>
      <c r="P4" s="24"/>
      <c r="Q4" s="24"/>
      <c r="R4" s="24"/>
      <c r="S4" s="24"/>
      <c r="T4" s="25"/>
    </row>
    <row r="5" spans="2:20">
      <c r="B5" s="23"/>
      <c r="C5" s="24"/>
      <c r="D5" s="24" t="s">
        <v>79</v>
      </c>
      <c r="E5" s="24"/>
      <c r="F5" s="24"/>
      <c r="G5" s="24"/>
      <c r="H5" s="24"/>
      <c r="I5" s="24"/>
      <c r="J5" s="24"/>
      <c r="K5" s="24"/>
      <c r="L5" s="24"/>
      <c r="M5" s="24"/>
      <c r="N5" s="24"/>
      <c r="O5" s="24"/>
      <c r="P5" s="24"/>
      <c r="Q5" s="24"/>
      <c r="R5" s="24"/>
      <c r="S5" s="24"/>
      <c r="T5" s="25"/>
    </row>
    <row r="6" spans="2:20">
      <c r="B6" s="23"/>
      <c r="C6" s="24"/>
      <c r="D6" s="24" t="s">
        <v>80</v>
      </c>
      <c r="E6" s="24"/>
      <c r="F6" s="24"/>
      <c r="G6" s="24"/>
      <c r="H6" s="24"/>
      <c r="I6" s="24"/>
      <c r="J6" s="24"/>
      <c r="K6" s="24"/>
      <c r="L6" s="24"/>
      <c r="M6" s="24"/>
      <c r="N6" s="24"/>
      <c r="O6" s="24"/>
      <c r="P6" s="24"/>
      <c r="Q6" s="24"/>
      <c r="R6" s="24"/>
      <c r="S6" s="24"/>
      <c r="T6" s="25"/>
    </row>
    <row r="7" spans="2:20">
      <c r="B7" s="23"/>
      <c r="C7" s="24"/>
      <c r="D7" s="24" t="s">
        <v>81</v>
      </c>
      <c r="E7" s="24"/>
      <c r="F7" s="24"/>
      <c r="G7" s="24"/>
      <c r="H7" s="24"/>
      <c r="I7" s="24"/>
      <c r="J7" s="24"/>
      <c r="K7" s="24"/>
      <c r="L7" s="24"/>
      <c r="M7" s="24"/>
      <c r="N7" s="24"/>
      <c r="O7" s="24"/>
      <c r="P7" s="24"/>
      <c r="Q7" s="24"/>
      <c r="R7" s="24"/>
      <c r="S7" s="24"/>
      <c r="T7" s="25"/>
    </row>
    <row r="8" spans="2:20">
      <c r="B8" s="23"/>
      <c r="C8" s="24"/>
      <c r="D8" s="24" t="s">
        <v>82</v>
      </c>
      <c r="E8" s="24"/>
      <c r="F8" s="24"/>
      <c r="G8" s="24"/>
      <c r="H8" s="24"/>
      <c r="I8" s="24"/>
      <c r="J8" s="24"/>
      <c r="K8" s="24"/>
      <c r="L8" s="24"/>
      <c r="M8" s="24"/>
      <c r="N8" s="24"/>
      <c r="O8" s="24"/>
      <c r="P8" s="24"/>
      <c r="Q8" s="24"/>
      <c r="R8" s="24"/>
      <c r="S8" s="24"/>
      <c r="T8" s="25"/>
    </row>
    <row r="9" spans="2:20">
      <c r="B9" s="23"/>
      <c r="C9" s="24"/>
      <c r="D9" s="24" t="s">
        <v>83</v>
      </c>
      <c r="E9" s="24"/>
      <c r="F9" s="24"/>
      <c r="G9" s="24"/>
      <c r="H9" s="24"/>
      <c r="I9" s="24"/>
      <c r="J9" s="24"/>
      <c r="K9" s="24"/>
      <c r="L9" s="24"/>
      <c r="M9" s="24"/>
      <c r="N9" s="24"/>
      <c r="O9" s="24"/>
      <c r="P9" s="24"/>
      <c r="Q9" s="24"/>
      <c r="R9" s="24"/>
      <c r="S9" s="24"/>
      <c r="T9" s="25"/>
    </row>
    <row r="10" spans="2:20">
      <c r="B10" s="23"/>
      <c r="C10" s="24"/>
      <c r="D10" s="24" t="s">
        <v>84</v>
      </c>
      <c r="E10" s="24"/>
      <c r="F10" s="24"/>
      <c r="G10" s="24"/>
      <c r="H10" s="24"/>
      <c r="I10" s="24"/>
      <c r="J10" s="24"/>
      <c r="K10" s="24"/>
      <c r="L10" s="24"/>
      <c r="M10" s="24"/>
      <c r="N10" s="24"/>
      <c r="O10" s="24"/>
      <c r="P10" s="24"/>
      <c r="Q10" s="24"/>
      <c r="R10" s="24"/>
      <c r="S10" s="24"/>
      <c r="T10" s="25"/>
    </row>
    <row r="11" spans="2:20">
      <c r="B11" s="23"/>
      <c r="C11" s="24"/>
      <c r="D11" s="24" t="s">
        <v>85</v>
      </c>
      <c r="E11" s="24"/>
      <c r="F11" s="24"/>
      <c r="G11" s="24"/>
      <c r="H11" s="24"/>
      <c r="I11" s="24"/>
      <c r="J11" s="24"/>
      <c r="K11" s="24"/>
      <c r="L11" s="24"/>
      <c r="M11" s="24"/>
      <c r="N11" s="24"/>
      <c r="O11" s="24"/>
      <c r="P11" s="24"/>
      <c r="Q11" s="24"/>
      <c r="R11" s="24"/>
      <c r="S11" s="24"/>
      <c r="T11" s="25"/>
    </row>
    <row r="12" spans="2:20">
      <c r="B12" s="23"/>
      <c r="C12" s="24"/>
      <c r="D12" s="24" t="s">
        <v>86</v>
      </c>
      <c r="E12" s="24"/>
      <c r="F12" s="24"/>
      <c r="G12" s="24"/>
      <c r="H12" s="24"/>
      <c r="I12" s="24"/>
      <c r="J12" s="24"/>
      <c r="K12" s="24"/>
      <c r="L12" s="24"/>
      <c r="M12" s="24"/>
      <c r="N12" s="24"/>
      <c r="O12" s="24"/>
      <c r="P12" s="24"/>
      <c r="Q12" s="24"/>
      <c r="R12" s="24"/>
      <c r="S12" s="24"/>
      <c r="T12" s="25"/>
    </row>
    <row r="13" spans="2:20">
      <c r="B13" s="23"/>
      <c r="C13" s="24"/>
      <c r="D13" s="24" t="s">
        <v>87</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88</v>
      </c>
      <c r="D15" s="24"/>
      <c r="E15" s="24"/>
      <c r="F15" s="24"/>
      <c r="G15" s="24"/>
      <c r="H15" s="24"/>
      <c r="I15" s="24"/>
      <c r="J15" s="24"/>
      <c r="K15" s="24"/>
      <c r="L15" s="24"/>
      <c r="M15" s="24"/>
      <c r="N15" s="24"/>
      <c r="O15" s="24"/>
      <c r="P15" s="24"/>
      <c r="Q15" s="24"/>
      <c r="R15" s="24"/>
      <c r="S15" s="24"/>
      <c r="T15" s="25"/>
    </row>
    <row r="16" spans="2:20">
      <c r="B16" s="23"/>
      <c r="C16" s="24"/>
      <c r="D16" s="24" t="s">
        <v>89</v>
      </c>
      <c r="E16" s="24"/>
      <c r="F16" s="24"/>
      <c r="G16" s="24"/>
      <c r="H16" s="24"/>
      <c r="I16" s="24"/>
      <c r="J16" s="24"/>
      <c r="K16" s="24"/>
      <c r="L16" s="24"/>
      <c r="M16" s="24"/>
      <c r="N16" s="24"/>
      <c r="O16" s="24"/>
      <c r="P16" s="24"/>
      <c r="Q16" s="24"/>
      <c r="R16" s="24"/>
      <c r="S16" s="24"/>
      <c r="T16" s="25"/>
    </row>
    <row r="17" spans="2:20">
      <c r="B17" s="23"/>
      <c r="C17" s="24"/>
      <c r="D17" s="24" t="s">
        <v>90</v>
      </c>
      <c r="E17" s="24"/>
      <c r="F17" s="24"/>
      <c r="G17" s="24"/>
      <c r="H17" s="24"/>
      <c r="I17" s="24"/>
      <c r="J17" s="24"/>
      <c r="K17" s="24"/>
      <c r="L17" s="24"/>
      <c r="M17" s="24"/>
      <c r="N17" s="24"/>
      <c r="O17" s="24"/>
      <c r="P17" s="24"/>
      <c r="Q17" s="24"/>
      <c r="R17" s="24"/>
      <c r="S17" s="24"/>
      <c r="T17" s="25"/>
    </row>
    <row r="18" spans="2:20">
      <c r="B18" s="23"/>
      <c r="C18" s="24"/>
      <c r="D18" s="24" t="s">
        <v>91</v>
      </c>
      <c r="E18" s="24"/>
      <c r="F18" s="24"/>
      <c r="G18" s="24"/>
      <c r="H18" s="24"/>
      <c r="I18" s="24"/>
      <c r="J18" s="24"/>
      <c r="K18" s="24"/>
      <c r="L18" s="24"/>
      <c r="M18" s="24"/>
      <c r="N18" s="24"/>
      <c r="O18" s="24"/>
      <c r="P18" s="24"/>
      <c r="Q18" s="24"/>
      <c r="R18" s="24"/>
      <c r="S18" s="24"/>
      <c r="T18" s="25"/>
    </row>
    <row r="19" spans="2:20">
      <c r="B19" s="23"/>
      <c r="C19" s="24"/>
      <c r="D19" s="24" t="s">
        <v>92</v>
      </c>
      <c r="E19" s="24"/>
      <c r="F19" s="24"/>
      <c r="G19" s="24"/>
      <c r="H19" s="24"/>
      <c r="I19" s="24"/>
      <c r="J19" s="24"/>
      <c r="K19" s="24"/>
      <c r="L19" s="24"/>
      <c r="M19" s="24"/>
      <c r="N19" s="24"/>
      <c r="O19" s="24"/>
      <c r="P19" s="24"/>
      <c r="Q19" s="24"/>
      <c r="R19" s="24"/>
      <c r="S19" s="24"/>
      <c r="T19" s="25"/>
    </row>
    <row r="20" spans="2:20">
      <c r="B20" s="23"/>
      <c r="C20" s="24"/>
      <c r="D20" s="24" t="s">
        <v>93</v>
      </c>
      <c r="E20" s="24"/>
      <c r="F20" s="24"/>
      <c r="G20" s="24"/>
      <c r="H20" s="24"/>
      <c r="I20" s="24"/>
      <c r="J20" s="24"/>
      <c r="K20" s="24"/>
      <c r="L20" s="24"/>
      <c r="M20" s="24"/>
      <c r="N20" s="24"/>
      <c r="O20" s="24"/>
      <c r="P20" s="24"/>
      <c r="Q20" s="24"/>
      <c r="R20" s="24"/>
      <c r="S20" s="24"/>
      <c r="T20" s="25"/>
    </row>
    <row r="21" spans="2:20">
      <c r="B21" s="23"/>
      <c r="C21" s="24"/>
      <c r="D21" s="24" t="s">
        <v>94</v>
      </c>
      <c r="E21" s="24"/>
      <c r="F21" s="24"/>
      <c r="G21" s="24"/>
      <c r="H21" s="24"/>
      <c r="I21" s="24"/>
      <c r="J21" s="24"/>
      <c r="K21" s="24"/>
      <c r="L21" s="24"/>
      <c r="M21" s="24"/>
      <c r="N21" s="24"/>
      <c r="O21" s="24"/>
      <c r="P21" s="24"/>
      <c r="Q21" s="24"/>
      <c r="R21" s="24"/>
      <c r="S21" s="24"/>
      <c r="T21" s="25"/>
    </row>
    <row r="22" spans="2:20">
      <c r="B22" s="23"/>
      <c r="C22" s="24"/>
      <c r="D22" s="24" t="s">
        <v>95</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96</v>
      </c>
      <c r="D24" s="24"/>
      <c r="E24" s="24"/>
      <c r="F24" s="24"/>
      <c r="G24" s="24"/>
      <c r="H24" s="24"/>
      <c r="I24" s="24"/>
      <c r="J24" s="24"/>
      <c r="K24" s="24"/>
      <c r="L24" s="24"/>
      <c r="M24" s="24"/>
      <c r="N24" s="24"/>
      <c r="O24" s="24"/>
      <c r="P24" s="24"/>
      <c r="Q24" s="24"/>
      <c r="R24" s="24"/>
      <c r="S24" s="24"/>
      <c r="T24" s="25"/>
    </row>
    <row r="25" spans="2:20">
      <c r="B25" s="23"/>
      <c r="C25" s="24"/>
      <c r="D25" s="24" t="s">
        <v>97</v>
      </c>
      <c r="E25" s="24"/>
      <c r="F25" s="24"/>
      <c r="G25" s="24"/>
      <c r="H25" s="24"/>
      <c r="I25" s="24"/>
      <c r="J25" s="24"/>
      <c r="K25" s="24"/>
      <c r="L25" s="24"/>
      <c r="M25" s="24"/>
      <c r="N25" s="24"/>
      <c r="O25" s="24"/>
      <c r="P25" s="24"/>
      <c r="Q25" s="24"/>
      <c r="R25" s="24"/>
      <c r="S25" s="24"/>
      <c r="T25" s="25"/>
    </row>
    <row r="26" spans="2:20" ht="27" customHeight="1">
      <c r="B26" s="23"/>
      <c r="C26" s="24"/>
      <c r="D26" s="876" t="s">
        <v>2764</v>
      </c>
      <c r="E26" s="877"/>
      <c r="F26" s="877"/>
      <c r="G26" s="877"/>
      <c r="H26" s="877"/>
      <c r="I26" s="877"/>
      <c r="J26" s="877"/>
      <c r="K26" s="877"/>
      <c r="L26" s="877"/>
      <c r="M26" s="877"/>
      <c r="N26" s="877"/>
      <c r="O26" s="877"/>
      <c r="P26" s="877"/>
      <c r="Q26" s="877"/>
      <c r="R26" s="877"/>
      <c r="S26" s="877"/>
      <c r="T26" s="878"/>
    </row>
    <row r="27" spans="2:20">
      <c r="B27" s="23"/>
      <c r="C27" s="24"/>
      <c r="D27" s="100" t="s">
        <v>1942</v>
      </c>
      <c r="E27" s="24"/>
      <c r="F27" s="24"/>
      <c r="G27" s="24"/>
      <c r="H27" s="24"/>
      <c r="I27" s="24"/>
      <c r="J27" s="24"/>
      <c r="K27" s="24"/>
      <c r="L27" s="24"/>
      <c r="M27" s="24"/>
      <c r="N27" s="24"/>
      <c r="O27" s="24"/>
      <c r="P27" s="24"/>
      <c r="Q27" s="24"/>
      <c r="R27" s="24"/>
      <c r="S27" s="24"/>
      <c r="T27" s="25"/>
    </row>
    <row r="28" spans="2:20">
      <c r="B28" s="23"/>
      <c r="C28" s="24"/>
      <c r="D28" s="24" t="s">
        <v>98</v>
      </c>
      <c r="E28" s="24"/>
      <c r="F28" s="24"/>
      <c r="G28" s="24"/>
      <c r="H28" s="24"/>
      <c r="I28" s="24"/>
      <c r="J28" s="24"/>
      <c r="K28" s="24"/>
      <c r="L28" s="24"/>
      <c r="M28" s="24"/>
      <c r="N28" s="24"/>
      <c r="O28" s="24"/>
      <c r="P28" s="24"/>
      <c r="Q28" s="24"/>
      <c r="R28" s="24"/>
      <c r="S28" s="24"/>
      <c r="T28" s="25"/>
    </row>
    <row r="29" spans="2:20">
      <c r="B29" s="23"/>
      <c r="C29" s="24"/>
      <c r="D29" s="523" t="s">
        <v>2765</v>
      </c>
      <c r="E29" s="24"/>
      <c r="F29" s="24"/>
      <c r="G29" s="24"/>
      <c r="H29" s="24"/>
      <c r="I29" s="24"/>
      <c r="J29" s="24"/>
      <c r="K29" s="24"/>
      <c r="L29" s="24"/>
      <c r="M29" s="24"/>
      <c r="N29" s="24"/>
      <c r="O29" s="24"/>
      <c r="P29" s="24"/>
      <c r="Q29" s="24"/>
      <c r="R29" s="24"/>
      <c r="S29" s="24"/>
      <c r="T29" s="25"/>
    </row>
    <row r="30" spans="2:20">
      <c r="B30" s="23"/>
      <c r="C30" s="24"/>
      <c r="D30" s="24" t="s">
        <v>99</v>
      </c>
      <c r="E30" s="24"/>
      <c r="F30" s="24"/>
      <c r="G30" s="24"/>
      <c r="H30" s="24"/>
      <c r="I30" s="24"/>
      <c r="J30" s="24"/>
      <c r="K30" s="24"/>
      <c r="L30" s="24"/>
      <c r="M30" s="24"/>
      <c r="N30" s="24"/>
      <c r="O30" s="24"/>
      <c r="P30" s="24"/>
      <c r="Q30" s="24"/>
      <c r="R30" s="24"/>
      <c r="S30" s="24"/>
      <c r="T30" s="25"/>
    </row>
    <row r="31" spans="2:20">
      <c r="B31" s="23"/>
      <c r="C31" s="24"/>
      <c r="D31" s="100" t="s">
        <v>1944</v>
      </c>
      <c r="E31" s="24"/>
      <c r="F31" s="24"/>
      <c r="G31" s="24"/>
      <c r="H31" s="24"/>
      <c r="I31" s="24"/>
      <c r="J31" s="24"/>
      <c r="K31" s="24"/>
      <c r="L31" s="24"/>
      <c r="M31" s="24"/>
      <c r="N31" s="24"/>
      <c r="O31" s="24"/>
      <c r="P31" s="24"/>
      <c r="Q31" s="24"/>
      <c r="R31" s="24"/>
      <c r="S31" s="24"/>
      <c r="T31" s="25"/>
    </row>
    <row r="32" spans="2:20">
      <c r="B32" s="23"/>
      <c r="C32" s="24"/>
      <c r="D32" s="24" t="s">
        <v>100</v>
      </c>
      <c r="E32" s="24"/>
      <c r="F32" s="24"/>
      <c r="G32" s="24"/>
      <c r="H32" s="24"/>
      <c r="I32" s="24"/>
      <c r="J32" s="24"/>
      <c r="K32" s="24"/>
      <c r="L32" s="24"/>
      <c r="M32" s="24"/>
      <c r="N32" s="24"/>
      <c r="O32" s="24"/>
      <c r="P32" s="24"/>
      <c r="Q32" s="24"/>
      <c r="R32" s="24"/>
      <c r="S32" s="24"/>
      <c r="T32" s="25"/>
    </row>
    <row r="33" spans="2:20">
      <c r="B33" s="23"/>
      <c r="C33" s="24"/>
      <c r="D33" s="24" t="s">
        <v>101</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102</v>
      </c>
      <c r="D35" s="24"/>
      <c r="E35" s="24"/>
      <c r="F35" s="24"/>
      <c r="G35" s="24"/>
      <c r="H35" s="24"/>
      <c r="I35" s="24"/>
      <c r="J35" s="24"/>
      <c r="K35" s="24"/>
      <c r="L35" s="24"/>
      <c r="M35" s="24"/>
      <c r="N35" s="24"/>
      <c r="O35" s="24"/>
      <c r="P35" s="24"/>
      <c r="Q35" s="24"/>
      <c r="R35" s="24"/>
      <c r="S35" s="24"/>
      <c r="T35" s="25"/>
    </row>
    <row r="36" spans="2:20">
      <c r="B36" s="23"/>
      <c r="C36" s="24"/>
      <c r="D36" s="24" t="s">
        <v>103</v>
      </c>
      <c r="E36" s="24"/>
      <c r="F36" s="24"/>
      <c r="G36" s="24"/>
      <c r="H36" s="24"/>
      <c r="I36" s="24"/>
      <c r="J36" s="24"/>
      <c r="K36" s="24"/>
      <c r="L36" s="24"/>
      <c r="M36" s="24"/>
      <c r="N36" s="24"/>
      <c r="O36" s="24"/>
      <c r="P36" s="24"/>
      <c r="Q36" s="24"/>
      <c r="R36" s="24"/>
      <c r="S36" s="24"/>
      <c r="T36" s="25"/>
    </row>
    <row r="37" spans="2:20">
      <c r="B37" s="23"/>
      <c r="C37" s="24"/>
      <c r="D37" s="24" t="s">
        <v>104</v>
      </c>
      <c r="E37" s="24"/>
      <c r="F37" s="24"/>
      <c r="G37" s="24"/>
      <c r="H37" s="24"/>
      <c r="I37" s="24"/>
      <c r="J37" s="24"/>
      <c r="K37" s="24"/>
      <c r="L37" s="24"/>
      <c r="M37" s="24"/>
      <c r="N37" s="24"/>
      <c r="O37" s="24"/>
      <c r="P37" s="24"/>
      <c r="Q37" s="24"/>
      <c r="R37" s="24"/>
      <c r="S37" s="24"/>
      <c r="T37" s="25"/>
    </row>
    <row r="38" spans="2:20">
      <c r="B38" s="23"/>
      <c r="C38" s="24"/>
      <c r="D38" s="24" t="s">
        <v>105</v>
      </c>
      <c r="E38" s="24"/>
      <c r="F38" s="24"/>
      <c r="G38" s="24"/>
      <c r="H38" s="24"/>
      <c r="I38" s="24"/>
      <c r="J38" s="24"/>
      <c r="K38" s="24"/>
      <c r="L38" s="24"/>
      <c r="M38" s="24"/>
      <c r="N38" s="24"/>
      <c r="O38" s="24"/>
      <c r="P38" s="24"/>
      <c r="Q38" s="24"/>
      <c r="R38" s="24"/>
      <c r="S38" s="24"/>
      <c r="T38" s="25"/>
    </row>
    <row r="39" spans="2:20">
      <c r="B39" s="23"/>
      <c r="C39" s="24"/>
      <c r="D39" s="24" t="s">
        <v>106</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107</v>
      </c>
      <c r="D41" s="24"/>
      <c r="E41" s="24"/>
      <c r="F41" s="24"/>
      <c r="G41" s="24"/>
      <c r="H41" s="24"/>
      <c r="I41" s="24"/>
      <c r="J41" s="24"/>
      <c r="K41" s="24"/>
      <c r="L41" s="24"/>
      <c r="M41" s="24"/>
      <c r="N41" s="24"/>
      <c r="O41" s="24"/>
      <c r="P41" s="24"/>
      <c r="Q41" s="24"/>
      <c r="R41" s="24"/>
      <c r="S41" s="24"/>
      <c r="T41" s="25"/>
    </row>
    <row r="42" spans="2:20">
      <c r="B42" s="23"/>
      <c r="C42" s="24"/>
      <c r="D42" s="24" t="s">
        <v>108</v>
      </c>
      <c r="E42" s="24"/>
      <c r="F42" s="24"/>
      <c r="G42" s="24"/>
      <c r="H42" s="24"/>
      <c r="I42" s="24"/>
      <c r="J42" s="24"/>
      <c r="K42" s="24"/>
      <c r="L42" s="24"/>
      <c r="M42" s="24"/>
      <c r="N42" s="24"/>
      <c r="O42" s="24"/>
      <c r="P42" s="24"/>
      <c r="Q42" s="24"/>
      <c r="R42" s="24"/>
      <c r="S42" s="24"/>
      <c r="T42" s="25"/>
    </row>
    <row r="43" spans="2:20">
      <c r="B43" s="23"/>
      <c r="C43" s="24"/>
      <c r="D43" s="24" t="s">
        <v>109</v>
      </c>
      <c r="E43" s="24"/>
      <c r="F43" s="24"/>
      <c r="G43" s="24"/>
      <c r="H43" s="24"/>
      <c r="I43" s="24"/>
      <c r="J43" s="24"/>
      <c r="K43" s="24"/>
      <c r="L43" s="24"/>
      <c r="M43" s="24"/>
      <c r="N43" s="24"/>
      <c r="O43" s="24"/>
      <c r="P43" s="24"/>
      <c r="Q43" s="24"/>
      <c r="R43" s="24"/>
      <c r="S43" s="24"/>
      <c r="T43" s="25"/>
    </row>
    <row r="44" spans="2:20">
      <c r="B44" s="23"/>
      <c r="C44" s="24"/>
      <c r="D44" s="24" t="s">
        <v>110</v>
      </c>
      <c r="E44" s="24"/>
      <c r="F44" s="24"/>
      <c r="G44" s="24"/>
      <c r="H44" s="24"/>
      <c r="I44" s="24"/>
      <c r="J44" s="24"/>
      <c r="K44" s="24"/>
      <c r="L44" s="24"/>
      <c r="M44" s="24"/>
      <c r="N44" s="24"/>
      <c r="O44" s="24"/>
      <c r="P44" s="24"/>
      <c r="Q44" s="24"/>
      <c r="R44" s="24"/>
      <c r="S44" s="24"/>
      <c r="T44" s="25"/>
    </row>
    <row r="45" spans="2:20">
      <c r="B45" s="23"/>
      <c r="C45" s="24"/>
      <c r="D45" s="24" t="s">
        <v>111</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75" thickBot="1">
      <c r="B47" s="27"/>
      <c r="C47" s="28"/>
      <c r="D47" s="28"/>
      <c r="E47" s="28"/>
      <c r="F47" s="28"/>
      <c r="G47" s="28"/>
      <c r="H47" s="28"/>
      <c r="I47" s="28"/>
      <c r="J47" s="28"/>
      <c r="K47" s="28"/>
      <c r="L47" s="28"/>
      <c r="M47" s="28"/>
      <c r="N47" s="28"/>
      <c r="O47" s="28"/>
      <c r="P47" s="28"/>
      <c r="Q47" s="28"/>
      <c r="R47" s="28"/>
      <c r="S47" s="28"/>
      <c r="T47" s="29"/>
    </row>
    <row r="48" spans="2:20" ht="15.7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P2466"/>
  <sheetViews>
    <sheetView showGridLines="0" topLeftCell="A129" zoomScale="89" zoomScaleNormal="89" workbookViewId="0">
      <selection activeCell="K154" sqref="K154"/>
    </sheetView>
  </sheetViews>
  <sheetFormatPr defaultColWidth="9" defaultRowHeight="15"/>
  <cols>
    <col min="1" max="1" width="9.625" style="111" customWidth="1"/>
    <col min="2" max="2" width="17.5" style="111" customWidth="1"/>
    <col min="3" max="3" width="17.25" style="111" customWidth="1"/>
    <col min="4" max="4" width="17.875" style="111" customWidth="1"/>
    <col min="5" max="5" width="30.625" style="111" bestFit="1" customWidth="1"/>
    <col min="6" max="6" width="17.25" style="111" customWidth="1"/>
    <col min="7" max="7" width="12.5" style="111" customWidth="1"/>
    <col min="8" max="8" width="14.5" style="111" customWidth="1"/>
    <col min="9" max="9" width="17.25" style="111" customWidth="1"/>
    <col min="10" max="10" width="15" style="111" customWidth="1"/>
    <col min="11" max="11" width="17.375" style="111" customWidth="1"/>
    <col min="12" max="12" width="9.625" style="111" customWidth="1"/>
    <col min="13" max="13" width="12.875" style="111" customWidth="1"/>
    <col min="14" max="14" width="11.25" style="111" customWidth="1"/>
    <col min="15" max="15" width="13.375" style="111" customWidth="1"/>
    <col min="16" max="18" width="9.625" style="111" customWidth="1"/>
    <col min="19" max="19" width="13.125" style="111" customWidth="1"/>
    <col min="20" max="21" width="9.625" style="111" customWidth="1"/>
    <col min="22" max="22" width="14.25" style="111" customWidth="1"/>
    <col min="23" max="23" width="14.875" style="111" customWidth="1"/>
    <col min="24" max="24" width="13.875" style="111" customWidth="1"/>
    <col min="25" max="31" width="9.625" style="111" customWidth="1"/>
    <col min="32" max="32" width="16.75" style="111" customWidth="1"/>
    <col min="33" max="33" width="9.625" style="111" customWidth="1"/>
    <col min="34" max="37" width="9" style="111"/>
    <col min="38" max="38" width="14.875" style="111" customWidth="1"/>
    <col min="39" max="16384" width="9" style="111"/>
  </cols>
  <sheetData>
    <row r="2" spans="1:42" s="134" customFormat="1" ht="18.75">
      <c r="A2" s="110" t="s">
        <v>1990</v>
      </c>
      <c r="B2" s="110"/>
      <c r="C2" s="110"/>
      <c r="D2" s="110"/>
      <c r="E2" s="110"/>
      <c r="F2" s="110"/>
      <c r="G2" s="110"/>
      <c r="H2" s="110"/>
      <c r="I2" s="110"/>
      <c r="J2" s="110"/>
      <c r="K2" s="110"/>
      <c r="L2" s="110"/>
      <c r="M2" s="110"/>
      <c r="N2" s="110"/>
      <c r="O2" s="110"/>
      <c r="P2" s="110"/>
      <c r="Q2" s="110"/>
      <c r="R2" s="110"/>
      <c r="S2" s="110"/>
      <c r="T2" s="110"/>
      <c r="U2" s="110"/>
      <c r="V2" s="110"/>
      <c r="W2" s="110"/>
      <c r="X2" s="110"/>
      <c r="Y2" s="110"/>
      <c r="Z2" s="110"/>
    </row>
    <row r="3" spans="1:42" ht="15.75">
      <c r="C3" s="112"/>
      <c r="H3" s="543"/>
      <c r="I3" s="543"/>
      <c r="J3" s="543"/>
      <c r="K3" s="543"/>
      <c r="L3" s="543"/>
      <c r="M3" s="543"/>
      <c r="R3" s="112"/>
    </row>
    <row r="4" spans="1:42" ht="15.75">
      <c r="B4" s="856" t="s">
        <v>18</v>
      </c>
      <c r="C4" s="857" t="s">
        <v>2382</v>
      </c>
      <c r="G4" s="115"/>
      <c r="H4" s="543"/>
      <c r="I4" s="543"/>
      <c r="J4" s="543"/>
      <c r="K4" s="543"/>
      <c r="L4" s="543"/>
      <c r="M4" s="543"/>
      <c r="U4" s="543"/>
      <c r="V4" s="543"/>
      <c r="W4" s="543"/>
      <c r="X4" s="543"/>
      <c r="Y4" s="543"/>
      <c r="Z4" s="543"/>
      <c r="AA4" s="543"/>
      <c r="AB4" s="543"/>
      <c r="AC4" s="543"/>
      <c r="AD4" s="543"/>
      <c r="AE4" s="543"/>
    </row>
    <row r="5" spans="1:42" ht="15.75">
      <c r="B5" s="856" t="s">
        <v>33</v>
      </c>
      <c r="C5" s="857" t="s">
        <v>33</v>
      </c>
      <c r="G5" s="543"/>
      <c r="H5" s="543"/>
      <c r="I5" s="543"/>
      <c r="J5" s="543"/>
      <c r="K5" s="543"/>
      <c r="L5" s="543"/>
      <c r="M5" s="543"/>
      <c r="U5" s="543"/>
      <c r="V5" s="543"/>
      <c r="W5" s="543"/>
      <c r="X5" s="543"/>
      <c r="Y5" s="543"/>
      <c r="Z5" s="543"/>
      <c r="AA5" s="543"/>
      <c r="AB5" s="543"/>
      <c r="AC5" s="543"/>
      <c r="AD5" s="543"/>
      <c r="AE5" s="543"/>
      <c r="AL5"/>
      <c r="AM5"/>
    </row>
    <row r="6" spans="1:42" ht="15.75">
      <c r="B6" s="859" t="s">
        <v>20</v>
      </c>
      <c r="C6" s="857" t="s">
        <v>1641</v>
      </c>
      <c r="G6" s="543"/>
      <c r="H6" s="543"/>
      <c r="I6" s="543"/>
      <c r="J6" s="543"/>
      <c r="K6" s="543"/>
      <c r="L6" s="543"/>
      <c r="M6" s="543"/>
      <c r="U6" s="543"/>
      <c r="V6" s="543"/>
      <c r="W6" s="543"/>
      <c r="X6" s="543"/>
      <c r="Y6" s="543"/>
      <c r="Z6" s="543"/>
      <c r="AA6" s="543"/>
      <c r="AB6" s="543"/>
      <c r="AC6" s="543"/>
      <c r="AD6" s="543"/>
      <c r="AE6" s="543"/>
      <c r="AL6" s="429"/>
      <c r="AM6" s="429"/>
      <c r="AN6" s="429"/>
    </row>
    <row r="7" spans="1:42" ht="15.75">
      <c r="B7" s="856" t="s">
        <v>126</v>
      </c>
      <c r="C7" s="857" t="s">
        <v>796</v>
      </c>
      <c r="G7" s="543"/>
      <c r="H7" s="543"/>
      <c r="I7" s="543"/>
      <c r="J7" s="543"/>
      <c r="K7" s="543"/>
      <c r="L7" s="543"/>
      <c r="M7" s="543"/>
      <c r="U7" s="543"/>
      <c r="V7" s="543"/>
      <c r="W7" s="543"/>
      <c r="X7" s="543"/>
      <c r="Y7" s="543"/>
      <c r="Z7" s="543"/>
      <c r="AA7" s="543"/>
      <c r="AB7" s="543"/>
      <c r="AC7" s="543"/>
      <c r="AD7" s="543"/>
      <c r="AE7" s="543"/>
      <c r="AL7" s="429"/>
      <c r="AM7" s="429"/>
      <c r="AN7" s="429"/>
    </row>
    <row r="8" spans="1:42" ht="15.75">
      <c r="D8" s="149" t="s">
        <v>796</v>
      </c>
      <c r="G8" s="543"/>
      <c r="H8" s="543"/>
      <c r="I8" s="543"/>
      <c r="J8" s="543"/>
      <c r="K8" s="543"/>
      <c r="L8" s="543"/>
      <c r="M8" s="543"/>
      <c r="U8" s="543"/>
      <c r="V8" s="543"/>
      <c r="W8" s="543"/>
      <c r="X8" s="543"/>
      <c r="Y8" s="543"/>
      <c r="Z8" s="543"/>
      <c r="AA8" s="543"/>
      <c r="AB8" s="543"/>
      <c r="AC8" s="543"/>
      <c r="AD8" s="543"/>
      <c r="AE8" s="543"/>
      <c r="AL8" s="429"/>
      <c r="AM8" s="429"/>
      <c r="AN8" s="429"/>
    </row>
    <row r="9" spans="1:42" s="116" customFormat="1" ht="15.75">
      <c r="B9" s="858" t="s">
        <v>21</v>
      </c>
      <c r="C9" s="865" t="s">
        <v>1900</v>
      </c>
      <c r="D9" s="857" t="s">
        <v>2826</v>
      </c>
      <c r="E9" s="857" t="s">
        <v>2827</v>
      </c>
      <c r="F9" s="857" t="s">
        <v>2828</v>
      </c>
      <c r="G9" s="543"/>
      <c r="H9" s="543"/>
      <c r="I9" s="543"/>
      <c r="J9" s="543"/>
      <c r="K9" s="543"/>
      <c r="L9" s="543"/>
      <c r="M9" s="543"/>
      <c r="U9" s="543"/>
      <c r="V9" s="543"/>
      <c r="W9" s="543"/>
      <c r="X9" s="543"/>
      <c r="Y9" s="543"/>
      <c r="Z9" s="543"/>
      <c r="AA9" s="543"/>
      <c r="AB9" s="543"/>
      <c r="AC9" s="543"/>
      <c r="AD9" s="543"/>
      <c r="AE9" s="543"/>
      <c r="AF9"/>
      <c r="AG9"/>
      <c r="AH9" s="515"/>
      <c r="AI9" s="465"/>
      <c r="AJ9" s="465"/>
      <c r="AK9" s="466"/>
      <c r="AL9" s="432"/>
      <c r="AM9" s="432"/>
      <c r="AN9" s="432"/>
      <c r="AO9" s="465"/>
      <c r="AP9" s="465"/>
    </row>
    <row r="10" spans="1:42" s="116" customFormat="1" ht="15.75">
      <c r="B10" s="860" t="s">
        <v>321</v>
      </c>
      <c r="C10" s="866">
        <v>128913</v>
      </c>
      <c r="D10" s="862">
        <v>0.84651664300729945</v>
      </c>
      <c r="E10" s="862">
        <v>0.95727351004165595</v>
      </c>
      <c r="F10" s="862">
        <v>0.27884697431601158</v>
      </c>
      <c r="G10" s="543"/>
      <c r="H10" s="543"/>
      <c r="I10" s="543"/>
      <c r="J10" s="543"/>
      <c r="K10" s="543"/>
      <c r="L10" s="543"/>
      <c r="M10" s="543"/>
      <c r="U10" s="543"/>
      <c r="V10" s="543"/>
      <c r="W10" s="543"/>
      <c r="X10" s="543"/>
      <c r="Y10" s="543"/>
      <c r="Z10" s="543"/>
      <c r="AA10" s="543"/>
      <c r="AB10" s="543"/>
      <c r="AC10" s="543"/>
      <c r="AD10" s="543"/>
      <c r="AE10" s="543"/>
      <c r="AF10"/>
      <c r="AG10"/>
      <c r="AH10" s="432"/>
      <c r="AI10" s="432"/>
      <c r="AJ10" s="432"/>
      <c r="AK10" s="466"/>
      <c r="AL10" s="432"/>
      <c r="AM10" s="432"/>
      <c r="AN10" s="432"/>
      <c r="AO10" s="432"/>
      <c r="AP10" s="432"/>
    </row>
    <row r="11" spans="1:42" ht="15.75">
      <c r="B11" s="860" t="s">
        <v>359</v>
      </c>
      <c r="C11" s="866">
        <v>3451</v>
      </c>
      <c r="D11" s="862">
        <v>0.90640394088669951</v>
      </c>
      <c r="E11" s="862">
        <v>0.83396117067516662</v>
      </c>
      <c r="F11" s="862">
        <v>1</v>
      </c>
      <c r="G11" s="543"/>
      <c r="H11" s="543"/>
      <c r="I11" s="543"/>
      <c r="J11" s="543"/>
      <c r="K11" s="543"/>
      <c r="L11" s="543"/>
      <c r="M11" s="543"/>
      <c r="U11" s="543"/>
      <c r="V11" s="543"/>
      <c r="W11" s="543"/>
      <c r="X11" s="543"/>
      <c r="Y11" s="543"/>
      <c r="Z11" s="543"/>
      <c r="AA11" s="543"/>
      <c r="AB11" s="543"/>
      <c r="AC11" s="543"/>
      <c r="AD11" s="543"/>
      <c r="AE11" s="543"/>
      <c r="AF11"/>
      <c r="AG11"/>
      <c r="AH11"/>
      <c r="AI11"/>
      <c r="AJ11"/>
      <c r="AL11" s="429"/>
      <c r="AM11" s="429"/>
      <c r="AN11" s="429"/>
      <c r="AO11"/>
      <c r="AP11"/>
    </row>
    <row r="12" spans="1:42" ht="15.75">
      <c r="B12" s="860" t="s">
        <v>304</v>
      </c>
      <c r="C12" s="866">
        <v>12151</v>
      </c>
      <c r="D12" s="862">
        <v>2.7075960826269396E-2</v>
      </c>
      <c r="E12" s="862">
        <v>0.36992840095465396</v>
      </c>
      <c r="F12" s="862">
        <v>0.98765533700929964</v>
      </c>
      <c r="G12" s="543"/>
      <c r="H12" s="543"/>
      <c r="I12" s="543"/>
      <c r="J12" s="543"/>
      <c r="K12" s="543"/>
      <c r="L12" s="543"/>
      <c r="M12" s="543"/>
      <c r="U12" s="543"/>
      <c r="V12" s="543"/>
      <c r="W12" s="543"/>
      <c r="X12" s="543"/>
      <c r="Y12" s="543"/>
      <c r="Z12" s="543"/>
      <c r="AA12" s="543"/>
      <c r="AB12" s="543"/>
      <c r="AC12" s="543"/>
      <c r="AD12" s="543"/>
      <c r="AE12" s="543"/>
      <c r="AF12"/>
      <c r="AG12"/>
      <c r="AH12"/>
      <c r="AI12"/>
      <c r="AJ12"/>
      <c r="AL12" s="429"/>
      <c r="AM12" s="429"/>
      <c r="AN12" s="429"/>
      <c r="AO12"/>
      <c r="AP12"/>
    </row>
    <row r="13" spans="1:42" ht="15.75">
      <c r="B13" s="860" t="s">
        <v>307</v>
      </c>
      <c r="C13" s="866">
        <v>35825</v>
      </c>
      <c r="D13" s="862">
        <v>0.78339148639218426</v>
      </c>
      <c r="E13" s="862">
        <v>0.89057920446615491</v>
      </c>
      <c r="F13" s="862">
        <v>0.5697976273551989</v>
      </c>
      <c r="G13"/>
      <c r="H13" s="543"/>
      <c r="I13" s="543"/>
      <c r="J13" s="543"/>
      <c r="K13" s="543"/>
      <c r="L13" s="543"/>
      <c r="M13" s="543"/>
      <c r="O13"/>
      <c r="P13"/>
      <c r="Q13"/>
      <c r="R13"/>
      <c r="S13"/>
      <c r="U13" s="543"/>
      <c r="V13" s="543"/>
      <c r="W13" s="543"/>
      <c r="X13" s="543"/>
      <c r="Y13" s="543"/>
      <c r="Z13" s="543"/>
      <c r="AA13" s="543"/>
      <c r="AB13" s="543"/>
      <c r="AC13" s="543"/>
      <c r="AD13" s="543"/>
      <c r="AE13" s="543"/>
      <c r="AF13"/>
      <c r="AG13"/>
      <c r="AH13"/>
      <c r="AI13"/>
      <c r="AJ13"/>
      <c r="AL13" s="429"/>
      <c r="AM13" s="429"/>
      <c r="AN13" s="429"/>
      <c r="AO13"/>
      <c r="AP13"/>
    </row>
    <row r="14" spans="1:42" ht="15.75">
      <c r="B14" s="860" t="s">
        <v>314</v>
      </c>
      <c r="C14" s="866">
        <v>24963</v>
      </c>
      <c r="D14" s="862">
        <v>1</v>
      </c>
      <c r="E14" s="862">
        <v>1</v>
      </c>
      <c r="F14" s="862">
        <v>1</v>
      </c>
      <c r="G14"/>
      <c r="H14" s="543"/>
      <c r="I14" s="543"/>
      <c r="J14" s="543"/>
      <c r="K14" s="543"/>
      <c r="L14" s="543"/>
      <c r="M14" s="543"/>
      <c r="O14"/>
      <c r="P14"/>
      <c r="Q14"/>
      <c r="R14"/>
      <c r="S14"/>
      <c r="U14" s="543"/>
      <c r="V14" s="543"/>
      <c r="W14" s="543"/>
      <c r="X14" s="543"/>
      <c r="Y14" s="543"/>
      <c r="Z14" s="543"/>
      <c r="AA14" s="543"/>
      <c r="AB14" s="543"/>
      <c r="AC14" s="543"/>
      <c r="AD14" s="543"/>
      <c r="AE14" s="543"/>
      <c r="AF14"/>
      <c r="AG14"/>
      <c r="AH14"/>
      <c r="AI14"/>
      <c r="AJ14"/>
      <c r="AL14" s="429"/>
      <c r="AM14" s="429"/>
      <c r="AN14" s="429"/>
      <c r="AO14"/>
      <c r="AP14"/>
    </row>
    <row r="15" spans="1:42" ht="15.75">
      <c r="B15" s="860" t="s">
        <v>473</v>
      </c>
      <c r="C15" s="866">
        <v>5101</v>
      </c>
      <c r="D15" s="862">
        <v>0.69907861203685551</v>
      </c>
      <c r="E15" s="862">
        <v>0.82454420701823172</v>
      </c>
      <c r="F15" s="862">
        <v>0.32699470692021171</v>
      </c>
      <c r="G15"/>
      <c r="H15" s="543"/>
      <c r="I15" s="543"/>
      <c r="J15" s="543"/>
      <c r="K15" s="543"/>
      <c r="L15" s="543"/>
      <c r="M15" s="543"/>
      <c r="O15"/>
      <c r="P15"/>
      <c r="Q15"/>
      <c r="R15"/>
      <c r="S15"/>
      <c r="U15" s="543"/>
      <c r="V15" s="543"/>
      <c r="W15" s="543"/>
      <c r="X15" s="543"/>
      <c r="Y15" s="543"/>
      <c r="Z15" s="543"/>
      <c r="AA15" s="543"/>
      <c r="AB15" s="543"/>
      <c r="AC15" s="543"/>
      <c r="AD15" s="543"/>
      <c r="AE15" s="543"/>
      <c r="AF15"/>
      <c r="AG15"/>
      <c r="AH15"/>
      <c r="AI15"/>
      <c r="AJ15"/>
      <c r="AL15" s="429"/>
      <c r="AM15" s="429"/>
      <c r="AN15" s="429"/>
      <c r="AO15"/>
      <c r="AP15"/>
    </row>
    <row r="16" spans="1:42" ht="15.75">
      <c r="B16" s="860" t="s">
        <v>401</v>
      </c>
      <c r="C16" s="866">
        <v>217</v>
      </c>
      <c r="D16" s="862">
        <v>0</v>
      </c>
      <c r="E16" s="862">
        <v>0</v>
      </c>
      <c r="F16" s="862">
        <v>0</v>
      </c>
      <c r="G16"/>
      <c r="H16"/>
      <c r="I16"/>
      <c r="J16"/>
      <c r="K16"/>
      <c r="L16"/>
      <c r="O16"/>
      <c r="P16"/>
      <c r="Q16"/>
      <c r="R16"/>
      <c r="S16"/>
      <c r="U16" s="429"/>
      <c r="V16"/>
      <c r="W16"/>
      <c r="X16"/>
      <c r="Y16"/>
      <c r="Z16"/>
      <c r="AA16"/>
      <c r="AB16"/>
      <c r="AE16"/>
      <c r="AF16"/>
      <c r="AG16"/>
      <c r="AH16"/>
      <c r="AI16"/>
      <c r="AJ16"/>
      <c r="AL16" s="429"/>
      <c r="AM16" s="429"/>
      <c r="AN16" s="429"/>
      <c r="AO16"/>
      <c r="AP16"/>
    </row>
    <row r="17" spans="1:42" ht="15.75">
      <c r="B17" s="860" t="s">
        <v>404</v>
      </c>
      <c r="C17" s="866">
        <v>27419</v>
      </c>
      <c r="D17" s="862">
        <v>0.19938728618840951</v>
      </c>
      <c r="E17" s="862">
        <v>0.83690141872424229</v>
      </c>
      <c r="F17" s="862">
        <v>0.78040774645318933</v>
      </c>
      <c r="G17"/>
      <c r="H17"/>
      <c r="J17"/>
      <c r="K17"/>
      <c r="L17"/>
      <c r="M17"/>
      <c r="N17"/>
      <c r="O17"/>
      <c r="P17"/>
      <c r="Q17"/>
      <c r="R17"/>
      <c r="S17"/>
      <c r="V17"/>
      <c r="W17"/>
      <c r="X17"/>
      <c r="Y17"/>
      <c r="Z17"/>
      <c r="AA17"/>
      <c r="AB17"/>
      <c r="AE17"/>
      <c r="AF17"/>
      <c r="AG17"/>
      <c r="AH17"/>
      <c r="AI17"/>
      <c r="AJ17"/>
      <c r="AL17" s="429"/>
      <c r="AM17" s="429"/>
      <c r="AN17" s="429"/>
      <c r="AO17"/>
      <c r="AP17"/>
    </row>
    <row r="18" spans="1:42" ht="15.75">
      <c r="B18" s="860" t="s">
        <v>297</v>
      </c>
      <c r="C18" s="866">
        <v>168507</v>
      </c>
      <c r="D18" s="862">
        <v>0.79403229539425668</v>
      </c>
      <c r="E18" s="862">
        <v>0.9629748319060929</v>
      </c>
      <c r="F18" s="862">
        <v>0.93213338318289451</v>
      </c>
      <c r="G18"/>
      <c r="H18"/>
      <c r="J18"/>
      <c r="K18"/>
      <c r="L18"/>
      <c r="M18"/>
      <c r="N18"/>
      <c r="O18"/>
      <c r="P18"/>
      <c r="Q18"/>
      <c r="R18"/>
      <c r="S18"/>
      <c r="Z18"/>
      <c r="AA18"/>
      <c r="AB18"/>
      <c r="AE18"/>
      <c r="AF18"/>
      <c r="AG18"/>
      <c r="AL18" s="429"/>
      <c r="AM18" s="429"/>
      <c r="AN18" s="429"/>
      <c r="AO18"/>
      <c r="AP18"/>
    </row>
    <row r="19" spans="1:42" ht="15.75">
      <c r="B19" s="860" t="s">
        <v>1642</v>
      </c>
      <c r="C19" s="866">
        <v>406547</v>
      </c>
      <c r="D19" s="862">
        <v>0.75869456667986723</v>
      </c>
      <c r="E19" s="862">
        <v>0.92748685883796955</v>
      </c>
      <c r="F19" s="862">
        <v>0.68113157888263842</v>
      </c>
      <c r="G19"/>
      <c r="H19"/>
      <c r="J19"/>
      <c r="K19"/>
      <c r="L19"/>
      <c r="M19"/>
      <c r="N19"/>
      <c r="O19"/>
      <c r="P19"/>
      <c r="Q19"/>
      <c r="R19"/>
      <c r="S19"/>
      <c r="Z19"/>
      <c r="AA19"/>
      <c r="AB19"/>
      <c r="AE19"/>
      <c r="AF19"/>
      <c r="AG19"/>
      <c r="AL19"/>
      <c r="AM19"/>
    </row>
    <row r="20" spans="1:42" ht="15.75">
      <c r="B20"/>
      <c r="C20"/>
      <c r="D20"/>
      <c r="E20"/>
      <c r="F20"/>
      <c r="G20"/>
      <c r="H20" s="543"/>
      <c r="I20" s="543"/>
      <c r="J20" s="543"/>
      <c r="K20" s="543"/>
      <c r="L20" s="543"/>
      <c r="M20" s="543"/>
      <c r="N20" s="543"/>
      <c r="P20"/>
      <c r="Q20"/>
      <c r="R20"/>
      <c r="S20"/>
      <c r="T20"/>
      <c r="Z20"/>
      <c r="AA20"/>
      <c r="AB20"/>
      <c r="AE20"/>
      <c r="AF20"/>
      <c r="AG20"/>
      <c r="AL20"/>
      <c r="AM20"/>
    </row>
    <row r="21" spans="1:42" ht="15.75">
      <c r="B21"/>
      <c r="C21"/>
      <c r="D21"/>
      <c r="E21"/>
      <c r="F21"/>
      <c r="G21"/>
      <c r="H21" s="543"/>
      <c r="I21" s="543"/>
      <c r="J21" s="543"/>
      <c r="K21" s="543"/>
      <c r="L21" s="543"/>
      <c r="M21" s="543"/>
      <c r="N21" s="543"/>
      <c r="Q21"/>
      <c r="R21"/>
      <c r="S21"/>
      <c r="T21"/>
      <c r="U21"/>
      <c r="Z21"/>
      <c r="AA21"/>
      <c r="AB21"/>
      <c r="AE21"/>
      <c r="AF21"/>
      <c r="AG21"/>
      <c r="AL21"/>
      <c r="AM21"/>
    </row>
    <row r="22" spans="1:42" s="121" customFormat="1" ht="18.75">
      <c r="A22" s="537"/>
      <c r="B22" s="538"/>
      <c r="C22" s="538"/>
      <c r="D22" s="538"/>
      <c r="E22" s="538"/>
      <c r="F22" s="538"/>
      <c r="G22" s="538"/>
      <c r="H22" s="539"/>
      <c r="I22" s="540"/>
      <c r="J22" s="541"/>
      <c r="K22" s="541"/>
      <c r="L22" s="541"/>
      <c r="M22" s="538"/>
      <c r="N22" s="538"/>
      <c r="O22" s="538"/>
      <c r="P22" s="538"/>
      <c r="Q22" s="538"/>
      <c r="R22" s="538"/>
      <c r="S22" s="538"/>
      <c r="T22" s="538"/>
      <c r="U22" s="538"/>
      <c r="V22" s="538"/>
      <c r="W22" s="538"/>
      <c r="X22" s="538"/>
      <c r="Y22" s="538"/>
      <c r="Z22" s="538"/>
      <c r="AC22" s="442"/>
      <c r="AF22" s="442"/>
      <c r="AL22" s="442"/>
      <c r="AM22" s="442"/>
    </row>
    <row r="23" spans="1:42" ht="18.75">
      <c r="A23" s="144" t="s">
        <v>1999</v>
      </c>
      <c r="B23" s="119"/>
      <c r="C23" s="119"/>
      <c r="D23" s="119"/>
      <c r="E23" s="119"/>
      <c r="F23" s="119"/>
      <c r="G23" s="119"/>
      <c r="H23" s="534"/>
      <c r="I23" s="535"/>
      <c r="J23" s="536"/>
      <c r="K23" s="536"/>
      <c r="L23" s="536"/>
      <c r="M23" s="119"/>
      <c r="N23" s="119"/>
      <c r="O23" s="119"/>
      <c r="P23" s="119"/>
      <c r="Q23" s="119"/>
      <c r="R23" s="119"/>
      <c r="S23" s="119"/>
      <c r="T23" s="119"/>
      <c r="U23" s="119"/>
      <c r="V23" s="119"/>
      <c r="W23" s="119"/>
      <c r="X23" s="119"/>
      <c r="Y23" s="119"/>
      <c r="Z23" s="119"/>
      <c r="AC23" s="429"/>
      <c r="AF23" s="429"/>
      <c r="AL23" s="429"/>
      <c r="AM23" s="429"/>
    </row>
    <row r="24" spans="1:42" ht="15.75">
      <c r="AC24"/>
      <c r="AF24"/>
      <c r="AL24"/>
      <c r="AM24"/>
    </row>
    <row r="25" spans="1:42" ht="15.75">
      <c r="AC25"/>
      <c r="AL25"/>
      <c r="AM25"/>
    </row>
    <row r="26" spans="1:42" ht="15.75">
      <c r="AC26"/>
      <c r="AL26"/>
    </row>
    <row r="27" spans="1:42" ht="15.75">
      <c r="B27" s="856" t="s">
        <v>18</v>
      </c>
      <c r="C27" s="857" t="s">
        <v>2382</v>
      </c>
      <c r="I27"/>
      <c r="J27"/>
      <c r="AC27"/>
      <c r="AL27"/>
    </row>
    <row r="28" spans="1:42" ht="15.75">
      <c r="B28" s="859" t="s">
        <v>20</v>
      </c>
      <c r="C28" s="857" t="s">
        <v>1641</v>
      </c>
      <c r="AC28"/>
      <c r="AL28"/>
    </row>
    <row r="29" spans="1:42" ht="15.75">
      <c r="B29" s="856" t="s">
        <v>33</v>
      </c>
      <c r="C29" s="857" t="s">
        <v>33</v>
      </c>
      <c r="AC29"/>
      <c r="AL29"/>
    </row>
    <row r="30" spans="1:42" ht="15.75">
      <c r="AL30"/>
    </row>
    <row r="31" spans="1:42" ht="15.75">
      <c r="B31" s="857"/>
      <c r="C31" s="856" t="s">
        <v>1897</v>
      </c>
      <c r="D31"/>
      <c r="AL31"/>
    </row>
    <row r="32" spans="1:42" ht="15.75">
      <c r="B32" s="856" t="s">
        <v>1898</v>
      </c>
      <c r="C32" s="857" t="s">
        <v>796</v>
      </c>
      <c r="D32"/>
      <c r="AL32"/>
    </row>
    <row r="33" spans="2:18">
      <c r="B33" s="871" t="s">
        <v>1651</v>
      </c>
      <c r="C33" s="861">
        <v>392.4079999999999</v>
      </c>
    </row>
    <row r="34" spans="2:18" ht="15.75">
      <c r="B34" s="871" t="s">
        <v>1652</v>
      </c>
      <c r="C34" s="861">
        <v>1270.2760000000003</v>
      </c>
      <c r="I34"/>
      <c r="J34"/>
      <c r="K34"/>
      <c r="P34"/>
      <c r="Q34"/>
      <c r="R34"/>
    </row>
    <row r="35" spans="2:18" ht="15.75">
      <c r="F35" s="118"/>
      <c r="G35" s="118"/>
      <c r="H35" s="118"/>
      <c r="I35"/>
      <c r="J35"/>
      <c r="K35"/>
    </row>
    <row r="36" spans="2:18" ht="15.75">
      <c r="F36" s="118"/>
      <c r="G36" s="118"/>
      <c r="H36" s="118"/>
      <c r="I36"/>
      <c r="J36"/>
      <c r="K36"/>
    </row>
    <row r="40" spans="2:18">
      <c r="B40" s="118"/>
      <c r="C40" s="118"/>
      <c r="D40" s="118"/>
      <c r="F40" s="118"/>
      <c r="G40" s="118"/>
      <c r="H40" s="118"/>
      <c r="J40" s="118"/>
      <c r="K40" s="118"/>
      <c r="L40" s="118"/>
    </row>
    <row r="41" spans="2:18" s="121" customFormat="1">
      <c r="B41" s="122"/>
      <c r="C41" s="123"/>
      <c r="D41" s="123"/>
      <c r="E41" s="124"/>
      <c r="F41" s="124"/>
      <c r="G41" s="125"/>
    </row>
    <row r="42" spans="2:18" s="121" customFormat="1">
      <c r="B42" s="122"/>
      <c r="C42" s="123"/>
      <c r="D42" s="123"/>
      <c r="E42" s="124"/>
      <c r="F42" s="124"/>
      <c r="G42" s="125"/>
    </row>
    <row r="43" spans="2:18" s="121" customFormat="1" ht="15.75">
      <c r="B43"/>
      <c r="C43"/>
      <c r="D43"/>
      <c r="E43"/>
      <c r="F43" s="124"/>
      <c r="G43" s="125"/>
      <c r="M43"/>
      <c r="N43"/>
      <c r="O43"/>
    </row>
    <row r="44" spans="2:18" s="121" customFormat="1" ht="15.75">
      <c r="B44"/>
      <c r="C44"/>
      <c r="D44"/>
      <c r="E44"/>
      <c r="F44" s="124"/>
      <c r="G44" s="125"/>
      <c r="M44"/>
      <c r="N44"/>
      <c r="O44"/>
    </row>
    <row r="45" spans="2:18" s="121" customFormat="1" ht="15.75">
      <c r="B45" s="856" t="s">
        <v>18</v>
      </c>
      <c r="C45" s="857" t="s">
        <v>2382</v>
      </c>
      <c r="D45" s="123"/>
      <c r="E45"/>
      <c r="F45" s="124"/>
      <c r="G45" s="125"/>
      <c r="M45"/>
      <c r="N45"/>
      <c r="O45"/>
    </row>
    <row r="46" spans="2:18" s="121" customFormat="1" ht="15.75">
      <c r="B46" s="856" t="s">
        <v>33</v>
      </c>
      <c r="C46" s="857" t="s">
        <v>33</v>
      </c>
      <c r="D46" s="118"/>
      <c r="E46"/>
      <c r="F46" s="124"/>
      <c r="G46" s="125"/>
      <c r="M46"/>
      <c r="N46"/>
      <c r="O46"/>
    </row>
    <row r="47" spans="2:18" s="121" customFormat="1" ht="15.75">
      <c r="B47" s="869" t="s">
        <v>20</v>
      </c>
      <c r="C47" s="857" t="s">
        <v>1641</v>
      </c>
      <c r="D47" s="118"/>
      <c r="E47"/>
      <c r="F47" s="124"/>
      <c r="G47" s="125"/>
      <c r="M47"/>
      <c r="N47"/>
      <c r="O47"/>
    </row>
    <row r="48" spans="2:18" s="121" customFormat="1" ht="15.75">
      <c r="B48" s="856" t="s">
        <v>126</v>
      </c>
      <c r="C48" s="857" t="s">
        <v>796</v>
      </c>
      <c r="D48" s="118"/>
      <c r="E48"/>
      <c r="F48" s="124"/>
      <c r="G48" s="125"/>
      <c r="M48"/>
      <c r="N48"/>
      <c r="O48"/>
    </row>
    <row r="49" spans="1:26" s="121" customFormat="1" ht="15.75">
      <c r="B49" s="460" t="s">
        <v>296</v>
      </c>
      <c r="C49" s="118"/>
      <c r="D49" s="118"/>
      <c r="E49"/>
      <c r="F49" s="124"/>
      <c r="G49" s="125"/>
    </row>
    <row r="50" spans="1:26" s="121" customFormat="1" ht="15.75">
      <c r="B50" s="863" t="s">
        <v>20</v>
      </c>
      <c r="C50" s="857" t="s">
        <v>2830</v>
      </c>
      <c r="D50" s="857" t="s">
        <v>2826</v>
      </c>
      <c r="E50"/>
      <c r="F50" s="124"/>
      <c r="G50" s="125"/>
      <c r="M50"/>
      <c r="N50"/>
      <c r="O50"/>
    </row>
    <row r="51" spans="1:26" s="121" customFormat="1" ht="15.75">
      <c r="B51" s="860" t="s">
        <v>321</v>
      </c>
      <c r="C51" s="862">
        <v>0.15348335699270049</v>
      </c>
      <c r="D51" s="862">
        <v>0.84651664300729945</v>
      </c>
      <c r="E51"/>
      <c r="F51" s="124"/>
      <c r="G51" s="125"/>
      <c r="M51"/>
      <c r="N51"/>
      <c r="O51"/>
    </row>
    <row r="52" spans="1:26" s="121" customFormat="1" ht="15.75">
      <c r="B52" s="860" t="s">
        <v>359</v>
      </c>
      <c r="C52" s="862">
        <v>9.3596059113300489E-2</v>
      </c>
      <c r="D52" s="862">
        <v>0.90640394088669951</v>
      </c>
      <c r="E52" s="124"/>
      <c r="F52" s="124"/>
      <c r="G52" s="125"/>
      <c r="M52"/>
      <c r="N52"/>
      <c r="O52"/>
    </row>
    <row r="53" spans="1:26" s="121" customFormat="1">
      <c r="B53" s="860" t="s">
        <v>304</v>
      </c>
      <c r="C53" s="862">
        <v>0.9729240391737306</v>
      </c>
      <c r="D53" s="862">
        <v>2.7075960826269396E-2</v>
      </c>
      <c r="E53" s="124"/>
      <c r="F53" s="124"/>
      <c r="G53" s="125"/>
    </row>
    <row r="54" spans="1:26" s="121" customFormat="1">
      <c r="B54" s="860" t="s">
        <v>307</v>
      </c>
      <c r="C54" s="862">
        <v>0.21660851360781577</v>
      </c>
      <c r="D54" s="862">
        <v>0.78339148639218426</v>
      </c>
      <c r="E54" s="124"/>
      <c r="F54" s="124"/>
      <c r="G54" s="125"/>
    </row>
    <row r="55" spans="1:26" s="121" customFormat="1">
      <c r="B55" s="860" t="s">
        <v>314</v>
      </c>
      <c r="C55" s="862">
        <v>0</v>
      </c>
      <c r="D55" s="862">
        <v>1</v>
      </c>
      <c r="E55" s="124"/>
      <c r="F55" s="124"/>
      <c r="G55" s="125"/>
    </row>
    <row r="56" spans="1:26" s="121" customFormat="1">
      <c r="B56" s="860" t="s">
        <v>473</v>
      </c>
      <c r="C56" s="862">
        <v>0.30092138796314449</v>
      </c>
      <c r="D56" s="862">
        <v>0.69907861203685551</v>
      </c>
      <c r="E56" s="124"/>
      <c r="F56" s="124"/>
      <c r="G56" s="125"/>
    </row>
    <row r="57" spans="1:26" s="121" customFormat="1">
      <c r="B57" s="860" t="s">
        <v>401</v>
      </c>
      <c r="C57" s="862">
        <v>1</v>
      </c>
      <c r="D57" s="862">
        <v>0</v>
      </c>
      <c r="E57" s="124"/>
      <c r="F57" s="124"/>
      <c r="G57" s="125"/>
    </row>
    <row r="58" spans="1:26" s="121" customFormat="1">
      <c r="B58" s="860" t="s">
        <v>404</v>
      </c>
      <c r="C58" s="862">
        <v>0.80061271381159049</v>
      </c>
      <c r="D58" s="862">
        <v>0.19938728618840951</v>
      </c>
      <c r="E58" s="124"/>
      <c r="F58" s="124"/>
      <c r="G58" s="125"/>
    </row>
    <row r="59" spans="1:26" s="121" customFormat="1">
      <c r="B59" s="860" t="s">
        <v>297</v>
      </c>
      <c r="C59" s="862">
        <v>0.20596770460574337</v>
      </c>
      <c r="D59" s="862">
        <v>0.79403229539425668</v>
      </c>
      <c r="E59" s="124"/>
      <c r="F59" s="124"/>
      <c r="G59" s="125"/>
    </row>
    <row r="60" spans="1:26" s="121" customFormat="1" ht="15.75">
      <c r="B60" s="543"/>
      <c r="C60" s="543"/>
      <c r="D60" s="543"/>
      <c r="E60" s="124"/>
      <c r="F60" s="124"/>
      <c r="G60" s="125"/>
    </row>
    <row r="61" spans="1:26" s="121" customFormat="1" ht="15.75">
      <c r="B61" s="543"/>
      <c r="C61" s="543"/>
      <c r="D61" s="543"/>
      <c r="E61" s="124"/>
      <c r="F61" s="124"/>
      <c r="G61" s="125"/>
      <c r="K61"/>
      <c r="L61"/>
      <c r="M61"/>
    </row>
    <row r="62" spans="1:26" s="121" customFormat="1" ht="15.75">
      <c r="B62" s="122"/>
      <c r="C62" s="123"/>
      <c r="D62" s="123"/>
      <c r="E62" s="124"/>
      <c r="F62" s="124"/>
      <c r="G62" s="125"/>
      <c r="K62"/>
      <c r="L62"/>
      <c r="M62"/>
      <c r="T62"/>
      <c r="U62"/>
    </row>
    <row r="63" spans="1:26" s="121" customFormat="1" ht="15.75">
      <c r="B63" s="122"/>
      <c r="C63" s="123"/>
      <c r="D63" s="123"/>
      <c r="E63" s="124"/>
      <c r="F63" s="124"/>
      <c r="G63" s="125"/>
      <c r="T63"/>
      <c r="U63"/>
    </row>
    <row r="64" spans="1:26" s="133" customFormat="1" ht="18.75">
      <c r="A64" s="109" t="s">
        <v>2000</v>
      </c>
      <c r="B64" s="109"/>
      <c r="C64" s="130"/>
      <c r="D64" s="131"/>
      <c r="E64" s="131"/>
      <c r="F64" s="131"/>
      <c r="G64" s="132"/>
      <c r="H64" s="109"/>
      <c r="I64" s="109"/>
      <c r="J64" s="109"/>
      <c r="K64" s="109"/>
      <c r="L64" s="109"/>
      <c r="M64" s="109"/>
      <c r="N64" s="109"/>
      <c r="O64" s="109"/>
      <c r="P64" s="109"/>
      <c r="Q64" s="109"/>
      <c r="R64" s="109"/>
      <c r="S64" s="109"/>
      <c r="T64" s="109"/>
      <c r="U64" s="109"/>
      <c r="V64" s="109"/>
      <c r="W64" s="109"/>
      <c r="X64" s="109"/>
      <c r="Y64" s="109"/>
      <c r="Z64" s="109"/>
    </row>
    <row r="65" spans="2:30">
      <c r="C65" s="113"/>
      <c r="D65" s="114"/>
      <c r="E65" s="114"/>
      <c r="F65" s="114"/>
      <c r="G65" s="115"/>
    </row>
    <row r="66" spans="2:30" ht="15.75">
      <c r="F66" s="114"/>
      <c r="G66" s="115"/>
      <c r="L66"/>
    </row>
    <row r="67" spans="2:30" ht="15.75">
      <c r="B67" s="856" t="s">
        <v>18</v>
      </c>
      <c r="C67" s="857" t="s">
        <v>2382</v>
      </c>
      <c r="D67" s="543"/>
      <c r="E67" s="114"/>
      <c r="H67" s="856" t="s">
        <v>18</v>
      </c>
      <c r="I67" s="857" t="s">
        <v>2382</v>
      </c>
    </row>
    <row r="68" spans="2:30" ht="15.75">
      <c r="B68" s="868" t="s">
        <v>20</v>
      </c>
      <c r="C68" s="857" t="s">
        <v>1641</v>
      </c>
      <c r="D68" s="543"/>
      <c r="H68" s="868" t="s">
        <v>20</v>
      </c>
      <c r="I68" s="857" t="s">
        <v>1641</v>
      </c>
      <c r="K68"/>
    </row>
    <row r="69" spans="2:30" ht="15.75">
      <c r="B69" s="856" t="s">
        <v>33</v>
      </c>
      <c r="C69" s="857" t="s">
        <v>33</v>
      </c>
      <c r="D69" s="543"/>
      <c r="H69" s="856" t="s">
        <v>33</v>
      </c>
      <c r="I69" s="857" t="s">
        <v>33</v>
      </c>
    </row>
    <row r="70" spans="2:30" s="116" customFormat="1" ht="15.75">
      <c r="B70" s="111"/>
      <c r="C70" s="111"/>
      <c r="D70" s="543"/>
      <c r="E70" s="111"/>
      <c r="F70" s="118"/>
      <c r="G70" s="118"/>
      <c r="H70" s="856" t="s">
        <v>126</v>
      </c>
      <c r="I70" s="857" t="s">
        <v>796</v>
      </c>
      <c r="J70" s="111"/>
      <c r="K70" s="111"/>
      <c r="M70" s="111"/>
      <c r="S70" s="111"/>
      <c r="T70" s="111"/>
      <c r="U70" s="111"/>
      <c r="V70" s="111"/>
      <c r="W70" s="111"/>
      <c r="Y70" s="111"/>
      <c r="AC70" s="111"/>
      <c r="AD70" s="111"/>
    </row>
    <row r="71" spans="2:30" ht="15.75">
      <c r="B71" s="857"/>
      <c r="C71" s="856" t="s">
        <v>1897</v>
      </c>
      <c r="D71" s="543"/>
      <c r="E71"/>
      <c r="F71"/>
      <c r="G71"/>
      <c r="H71" s="856" t="s">
        <v>2954</v>
      </c>
      <c r="I71" s="857" t="s">
        <v>41</v>
      </c>
      <c r="L71"/>
      <c r="M71"/>
      <c r="Q71" s="118"/>
    </row>
    <row r="72" spans="2:30" ht="15.75">
      <c r="B72" s="856" t="s">
        <v>1898</v>
      </c>
      <c r="C72" s="857" t="s">
        <v>1930</v>
      </c>
      <c r="D72" s="543"/>
      <c r="E72"/>
      <c r="F72"/>
      <c r="G72"/>
      <c r="J72" s="116"/>
      <c r="K72" s="116"/>
      <c r="L72"/>
      <c r="M72" s="555"/>
      <c r="N72" s="465"/>
      <c r="O72" s="465"/>
      <c r="P72" s="465"/>
      <c r="Q72" s="712"/>
      <c r="R72" s="465"/>
      <c r="S72" s="465"/>
      <c r="T72" s="465"/>
      <c r="U72" s="465"/>
      <c r="V72" s="465"/>
      <c r="W72" s="465"/>
      <c r="X72" s="465"/>
      <c r="Y72" s="465"/>
      <c r="Z72" s="465"/>
      <c r="AA72" s="465"/>
      <c r="AB72" s="465"/>
      <c r="AC72" s="465"/>
      <c r="AD72" s="465"/>
    </row>
    <row r="73" spans="2:30" ht="15.75">
      <c r="B73" s="860" t="s">
        <v>1928</v>
      </c>
      <c r="C73" s="866">
        <v>67780</v>
      </c>
      <c r="D73" s="543"/>
      <c r="E73"/>
      <c r="F73"/>
      <c r="G73"/>
      <c r="H73" s="857"/>
      <c r="I73" s="856" t="s">
        <v>1897</v>
      </c>
      <c r="J73" s="857"/>
      <c r="K73" s="857"/>
      <c r="L73"/>
      <c r="M73"/>
      <c r="Q73" s="118"/>
    </row>
    <row r="74" spans="2:30" ht="15.75">
      <c r="B74" s="860" t="s">
        <v>2973</v>
      </c>
      <c r="C74" s="866">
        <v>3129</v>
      </c>
      <c r="D74" s="543"/>
      <c r="E74"/>
      <c r="F74"/>
      <c r="G74"/>
      <c r="H74" s="857"/>
      <c r="I74" s="857" t="s">
        <v>128</v>
      </c>
      <c r="J74" s="857" t="s">
        <v>41</v>
      </c>
      <c r="K74" s="857" t="s">
        <v>132</v>
      </c>
      <c r="L74"/>
      <c r="M74"/>
      <c r="Q74" s="118"/>
    </row>
    <row r="75" spans="2:30" ht="15.75">
      <c r="C75" s="543"/>
      <c r="D75" s="543"/>
      <c r="E75"/>
      <c r="F75"/>
      <c r="G75"/>
      <c r="H75" s="857" t="s">
        <v>2974</v>
      </c>
      <c r="I75" s="866">
        <v>79</v>
      </c>
      <c r="J75" s="866">
        <v>27</v>
      </c>
      <c r="K75" s="866">
        <v>15</v>
      </c>
      <c r="L75"/>
      <c r="M75"/>
      <c r="Q75" s="118"/>
    </row>
    <row r="76" spans="2:30" ht="15.75">
      <c r="C76"/>
      <c r="D76"/>
      <c r="E76"/>
      <c r="F76"/>
      <c r="G76"/>
      <c r="K76"/>
      <c r="L76"/>
      <c r="M76"/>
      <c r="Q76" s="118"/>
      <c r="S76"/>
      <c r="T76"/>
      <c r="U76"/>
    </row>
    <row r="77" spans="2:30" ht="16.5" thickBot="1">
      <c r="B77" s="118"/>
      <c r="C77"/>
      <c r="D77"/>
      <c r="E77"/>
      <c r="F77"/>
      <c r="G77"/>
      <c r="K77"/>
      <c r="L77"/>
      <c r="M77"/>
      <c r="Q77" s="118"/>
      <c r="S77"/>
      <c r="T77"/>
      <c r="U77"/>
    </row>
    <row r="78" spans="2:30" ht="15.75">
      <c r="B78" s="135" t="s">
        <v>296</v>
      </c>
      <c r="C78" s="136" t="s">
        <v>1930</v>
      </c>
      <c r="D78"/>
      <c r="E78"/>
      <c r="F78"/>
      <c r="J78"/>
      <c r="K78"/>
      <c r="L78"/>
      <c r="P78" s="118"/>
      <c r="R78"/>
      <c r="S78"/>
      <c r="T78"/>
    </row>
    <row r="79" spans="2:30" ht="15.75">
      <c r="B79" s="137" t="s">
        <v>1651</v>
      </c>
      <c r="C79" s="138">
        <f>GETPIVOTDATA("Sum of #_of_sanitary_fly-proof_HH_latrines",$B$71,"Location Type","# in villages (6:1)")</f>
        <v>3129</v>
      </c>
      <c r="D79"/>
      <c r="E79"/>
      <c r="F79"/>
      <c r="I79" s="113"/>
      <c r="J79"/>
      <c r="K79"/>
      <c r="L79"/>
      <c r="P79" s="118"/>
      <c r="Q79" s="118"/>
      <c r="R79"/>
      <c r="S79"/>
      <c r="T79"/>
    </row>
    <row r="80" spans="2:30" ht="15.75">
      <c r="B80" s="137" t="s">
        <v>1938</v>
      </c>
      <c r="C80" s="138">
        <f>C83-C79</f>
        <v>64651</v>
      </c>
      <c r="D80" s="115"/>
      <c r="E80" s="118"/>
      <c r="F80" s="118"/>
      <c r="H80"/>
      <c r="I80"/>
      <c r="R80" s="118"/>
    </row>
    <row r="81" spans="1:21" ht="30">
      <c r="A81" s="468" t="s">
        <v>2694</v>
      </c>
      <c r="B81" s="137" t="s">
        <v>2695</v>
      </c>
      <c r="C81" s="138" t="e">
        <f>GETPIVOTDATA("# Operation &amp; maintenance of latrines",$B$71,"Location Type","# in villages (6:1)")</f>
        <v>#REF!</v>
      </c>
      <c r="D81" s="543"/>
      <c r="E81" s="543"/>
      <c r="F81" s="543"/>
      <c r="H81" s="856" t="s">
        <v>18</v>
      </c>
      <c r="I81" s="857" t="s">
        <v>2382</v>
      </c>
      <c r="N81" s="118"/>
      <c r="O81" s="117"/>
    </row>
    <row r="82" spans="1:21" ht="15.75">
      <c r="B82" s="137" t="s">
        <v>1929</v>
      </c>
      <c r="C82" s="138" t="e">
        <f>GETPIVOTDATA("# latrines desludged",$B$71,"Location Type","# in villages (6:1)")</f>
        <v>#REF!</v>
      </c>
      <c r="D82" s="543"/>
      <c r="E82" s="543"/>
      <c r="F82" s="543"/>
      <c r="H82" s="868" t="s">
        <v>20</v>
      </c>
      <c r="I82" s="857" t="s">
        <v>1641</v>
      </c>
      <c r="N82" s="118"/>
      <c r="O82" s="117"/>
    </row>
    <row r="83" spans="1:21" ht="16.5" thickBot="1">
      <c r="B83" s="139" t="s">
        <v>1928</v>
      </c>
      <c r="C83" s="470">
        <f>GETPIVOTDATA("# latrines (target)",$B$71,"Location Type","# in villages (6:1)")</f>
        <v>67780</v>
      </c>
      <c r="D83" s="543"/>
      <c r="E83" s="543"/>
      <c r="F83" s="543"/>
      <c r="G83" s="118"/>
      <c r="H83" s="856" t="s">
        <v>33</v>
      </c>
      <c r="I83" s="857" t="s">
        <v>33</v>
      </c>
    </row>
    <row r="84" spans="1:21" ht="15.75">
      <c r="B84" s="543"/>
      <c r="C84" s="543"/>
      <c r="D84" s="543"/>
      <c r="E84" s="543"/>
      <c r="F84" s="543"/>
      <c r="G84" s="543"/>
      <c r="H84" s="856" t="s">
        <v>126</v>
      </c>
      <c r="I84" s="857" t="s">
        <v>796</v>
      </c>
    </row>
    <row r="85" spans="1:21" ht="15.75">
      <c r="B85" s="543"/>
      <c r="C85" s="543"/>
      <c r="D85" s="543"/>
      <c r="E85" s="543"/>
      <c r="F85" s="543"/>
      <c r="G85" s="543"/>
      <c r="J85" s="116"/>
    </row>
    <row r="86" spans="1:21" ht="15.75">
      <c r="B86" s="543"/>
      <c r="C86" s="543"/>
      <c r="D86" s="543"/>
      <c r="E86" s="543"/>
      <c r="F86" s="543"/>
      <c r="G86" s="543"/>
      <c r="H86" s="857"/>
      <c r="I86" s="856" t="s">
        <v>1897</v>
      </c>
      <c r="J86" s="857"/>
      <c r="K86" s="465"/>
      <c r="L86" s="465"/>
      <c r="M86" s="465"/>
      <c r="N86" s="465"/>
      <c r="O86" s="465"/>
      <c r="P86" s="465"/>
      <c r="Q86" s="712"/>
      <c r="R86" s="712"/>
      <c r="S86" s="465"/>
      <c r="T86" s="465"/>
      <c r="U86" s="465"/>
    </row>
    <row r="87" spans="1:21" ht="15.75">
      <c r="B87" s="543"/>
      <c r="C87" s="543"/>
      <c r="D87" s="543"/>
      <c r="E87" s="543"/>
      <c r="F87" s="543"/>
      <c r="G87" s="543"/>
      <c r="H87" s="857"/>
      <c r="I87" s="857" t="s">
        <v>128</v>
      </c>
      <c r="J87" s="857" t="s">
        <v>41</v>
      </c>
      <c r="K87" s="140"/>
      <c r="L87" s="141"/>
      <c r="M87" s="141"/>
      <c r="Q87" s="118"/>
      <c r="R87" s="118"/>
    </row>
    <row r="88" spans="1:21" ht="15.75">
      <c r="B88" s="543"/>
      <c r="C88" s="543"/>
      <c r="D88" s="543"/>
      <c r="E88" s="543"/>
      <c r="F88" s="543"/>
      <c r="G88" s="543"/>
      <c r="H88" s="857" t="s">
        <v>2975</v>
      </c>
      <c r="I88" s="866">
        <v>150</v>
      </c>
      <c r="J88" s="866">
        <v>121</v>
      </c>
      <c r="K88" s="140"/>
      <c r="L88" s="141"/>
      <c r="M88" s="141"/>
      <c r="Q88" s="118"/>
      <c r="R88" s="118"/>
      <c r="S88" s="140"/>
      <c r="T88" s="141"/>
      <c r="U88" s="141"/>
    </row>
    <row r="89" spans="1:21">
      <c r="B89" s="115"/>
      <c r="C89" s="115"/>
      <c r="D89" s="115"/>
      <c r="E89" s="115"/>
      <c r="F89" s="115"/>
      <c r="G89" s="115"/>
    </row>
    <row r="90" spans="1:21">
      <c r="B90" s="115"/>
      <c r="C90" s="115"/>
      <c r="D90" s="115"/>
      <c r="E90" s="115"/>
      <c r="F90" s="115"/>
      <c r="G90" s="115"/>
    </row>
    <row r="91" spans="1:21">
      <c r="B91" s="140"/>
      <c r="C91" s="141"/>
      <c r="D91" s="141"/>
      <c r="E91" s="141"/>
      <c r="F91" s="141"/>
      <c r="K91" s="707" t="s">
        <v>2974</v>
      </c>
    </row>
    <row r="92" spans="1:21">
      <c r="H92" s="707"/>
      <c r="I92" s="711" t="s">
        <v>2976</v>
      </c>
      <c r="J92" s="711" t="s">
        <v>2986</v>
      </c>
      <c r="K92" s="711" t="s">
        <v>2987</v>
      </c>
      <c r="L92" s="711" t="s">
        <v>132</v>
      </c>
    </row>
    <row r="93" spans="1:21">
      <c r="B93" s="856" t="s">
        <v>18</v>
      </c>
      <c r="C93" s="857" t="s">
        <v>2382</v>
      </c>
      <c r="D93" s="123"/>
      <c r="H93" s="707" t="s">
        <v>2954</v>
      </c>
      <c r="I93" s="711">
        <f>GETPIVOTDATA("Village with School",$H$86,"Village with School","No")</f>
        <v>150</v>
      </c>
      <c r="J93" s="711">
        <f>GETPIVOTDATA("Availability_of_drainage_in_school_compound_(Yes_or_No)",$H$73,"Availability_of_drainage_in_school_compound_(Yes_or_No)","No")</f>
        <v>79</v>
      </c>
      <c r="K93" s="711">
        <f>GETPIVOTDATA("Availability_of_drainage_in_school_compound_(Yes_or_No)",$H$73,"Availability_of_drainage_in_school_compound_(Yes_or_No)","Yes")</f>
        <v>27</v>
      </c>
      <c r="L93" s="711">
        <f>GETPIVOTDATA("Availability_of_drainage_in_school_compound_(Yes_or_No)",$H$73,"Availability_of_drainage_in_school_compound_(Yes_or_No)","NA")</f>
        <v>15</v>
      </c>
    </row>
    <row r="94" spans="1:21">
      <c r="B94" s="856" t="s">
        <v>33</v>
      </c>
      <c r="C94" s="857" t="s">
        <v>33</v>
      </c>
      <c r="D94" s="118"/>
    </row>
    <row r="95" spans="1:21">
      <c r="B95" s="864" t="s">
        <v>20</v>
      </c>
      <c r="C95" s="857" t="s">
        <v>1641</v>
      </c>
      <c r="D95" s="118"/>
    </row>
    <row r="96" spans="1:21">
      <c r="B96" s="856" t="s">
        <v>126</v>
      </c>
      <c r="C96" s="857" t="s">
        <v>796</v>
      </c>
      <c r="D96" s="118"/>
    </row>
    <row r="97" spans="2:24">
      <c r="B97" s="467"/>
      <c r="C97" s="118"/>
      <c r="D97" s="118"/>
    </row>
    <row r="98" spans="2:24">
      <c r="B98" s="863" t="s">
        <v>20</v>
      </c>
      <c r="C98" s="857" t="s">
        <v>2831</v>
      </c>
      <c r="D98" s="857" t="s">
        <v>2832</v>
      </c>
    </row>
    <row r="99" spans="2:24">
      <c r="B99" s="860" t="s">
        <v>321</v>
      </c>
      <c r="C99" s="862">
        <v>4.2726489958344001E-2</v>
      </c>
      <c r="D99" s="862">
        <v>0.95727351004165595</v>
      </c>
    </row>
    <row r="100" spans="2:24">
      <c r="B100" s="860" t="s">
        <v>359</v>
      </c>
      <c r="C100" s="862">
        <v>0.16603882932483338</v>
      </c>
      <c r="D100" s="862">
        <v>0.83396117067516662</v>
      </c>
    </row>
    <row r="101" spans="2:24" ht="15.75">
      <c r="B101" s="860" t="s">
        <v>304</v>
      </c>
      <c r="C101" s="862">
        <v>0.63007159904534604</v>
      </c>
      <c r="D101" s="862">
        <v>0.36992840095465396</v>
      </c>
      <c r="L101"/>
      <c r="M101"/>
      <c r="N101"/>
    </row>
    <row r="102" spans="2:24" ht="15.75">
      <c r="B102" s="860" t="s">
        <v>307</v>
      </c>
      <c r="C102" s="862">
        <v>0.10942079553384508</v>
      </c>
      <c r="D102" s="862">
        <v>0.89057920446615491</v>
      </c>
      <c r="L102"/>
      <c r="M102"/>
      <c r="N102"/>
    </row>
    <row r="103" spans="2:24" ht="15.75">
      <c r="B103" s="860" t="s">
        <v>314</v>
      </c>
      <c r="C103" s="862">
        <v>0</v>
      </c>
      <c r="D103" s="862">
        <v>1</v>
      </c>
      <c r="L103"/>
      <c r="M103"/>
      <c r="N103"/>
    </row>
    <row r="104" spans="2:24" ht="15.75">
      <c r="B104" s="860" t="s">
        <v>473</v>
      </c>
      <c r="C104" s="862">
        <v>0.17545579298176828</v>
      </c>
      <c r="D104" s="862">
        <v>0.82454420701823172</v>
      </c>
      <c r="L104"/>
      <c r="M104"/>
      <c r="N104"/>
      <c r="V104"/>
      <c r="W104"/>
      <c r="X104"/>
    </row>
    <row r="105" spans="2:24" ht="15.75">
      <c r="B105" s="860" t="s">
        <v>401</v>
      </c>
      <c r="C105" s="862">
        <v>1</v>
      </c>
      <c r="D105" s="862">
        <v>0</v>
      </c>
      <c r="L105"/>
      <c r="M105"/>
      <c r="N105"/>
      <c r="V105"/>
      <c r="W105"/>
      <c r="X105"/>
    </row>
    <row r="106" spans="2:24" ht="15.75">
      <c r="B106" s="860" t="s">
        <v>404</v>
      </c>
      <c r="C106" s="862">
        <v>0.16309858127575769</v>
      </c>
      <c r="D106" s="862">
        <v>0.83690141872424229</v>
      </c>
      <c r="L106"/>
      <c r="M106"/>
      <c r="N106"/>
      <c r="V106"/>
      <c r="W106"/>
      <c r="X106"/>
    </row>
    <row r="107" spans="2:24" ht="15.75">
      <c r="B107" s="860" t="s">
        <v>297</v>
      </c>
      <c r="C107" s="862">
        <v>3.7025168093907081E-2</v>
      </c>
      <c r="D107" s="862">
        <v>0.9629748319060929</v>
      </c>
      <c r="L107"/>
      <c r="M107"/>
      <c r="N107"/>
    </row>
    <row r="108" spans="2:24" ht="15.75">
      <c r="B108"/>
      <c r="C108"/>
      <c r="D108"/>
      <c r="L108" s="543"/>
      <c r="M108" s="543"/>
      <c r="N108" s="543"/>
    </row>
    <row r="109" spans="2:24" ht="15.75">
      <c r="B109"/>
      <c r="C109"/>
      <c r="D109"/>
      <c r="L109" s="543"/>
      <c r="M109" s="543"/>
      <c r="N109" s="543"/>
    </row>
    <row r="110" spans="2:24" ht="15.75">
      <c r="B110" s="860"/>
      <c r="C110" s="862"/>
      <c r="D110" s="862"/>
      <c r="L110" s="543"/>
      <c r="M110" s="543"/>
      <c r="N110" s="543"/>
    </row>
    <row r="111" spans="2:24" ht="15.75">
      <c r="B111" s="860"/>
      <c r="C111" s="862"/>
      <c r="D111" s="862"/>
      <c r="L111" s="543"/>
      <c r="M111" s="543"/>
      <c r="N111" s="543"/>
    </row>
    <row r="112" spans="2:24" ht="15.75">
      <c r="L112"/>
      <c r="M112"/>
      <c r="N112"/>
    </row>
    <row r="113" spans="1:42" ht="15.75">
      <c r="B113"/>
      <c r="C113"/>
      <c r="D113"/>
      <c r="L113"/>
      <c r="M113"/>
      <c r="N113"/>
    </row>
    <row r="114" spans="1:42" ht="15.75">
      <c r="B114" s="856" t="s">
        <v>18</v>
      </c>
      <c r="C114" s="857" t="s">
        <v>2382</v>
      </c>
      <c r="J114"/>
      <c r="K114"/>
      <c r="L114"/>
      <c r="M114"/>
      <c r="N114"/>
      <c r="S114"/>
      <c r="T114"/>
      <c r="U114"/>
    </row>
    <row r="115" spans="1:42" ht="15.75">
      <c r="B115" s="868" t="s">
        <v>20</v>
      </c>
      <c r="C115" s="857" t="s">
        <v>1641</v>
      </c>
      <c r="J115"/>
      <c r="K115"/>
      <c r="L115"/>
      <c r="M115"/>
      <c r="N115"/>
      <c r="S115"/>
      <c r="T115"/>
      <c r="U115"/>
    </row>
    <row r="116" spans="1:42" ht="15.75">
      <c r="B116" s="856" t="s">
        <v>33</v>
      </c>
      <c r="C116" s="857" t="s">
        <v>33</v>
      </c>
      <c r="J116"/>
      <c r="K116"/>
      <c r="L116"/>
      <c r="M116"/>
      <c r="N116"/>
      <c r="S116"/>
      <c r="T116"/>
      <c r="U116"/>
    </row>
    <row r="117" spans="1:42" ht="15.75">
      <c r="B117" s="856" t="s">
        <v>126</v>
      </c>
      <c r="C117" s="857" t="s">
        <v>796</v>
      </c>
      <c r="J117"/>
      <c r="K117"/>
      <c r="L117"/>
      <c r="M117"/>
      <c r="N117"/>
      <c r="S117"/>
      <c r="T117"/>
      <c r="U117"/>
    </row>
    <row r="118" spans="1:42" ht="15.75">
      <c r="D118" s="116"/>
      <c r="E118" s="708" t="s">
        <v>2980</v>
      </c>
      <c r="F118" s="709">
        <f>GETPIVOTDATA("Sum of #of students in school",$B$119)</f>
        <v>108030</v>
      </c>
      <c r="J118"/>
      <c r="K118"/>
      <c r="L118"/>
      <c r="M118"/>
      <c r="N118"/>
      <c r="S118"/>
      <c r="T118"/>
      <c r="U118"/>
    </row>
    <row r="119" spans="1:42" ht="15.75">
      <c r="B119" s="856" t="s">
        <v>1898</v>
      </c>
      <c r="C119" s="857"/>
      <c r="D119"/>
      <c r="E119" s="710" t="s">
        <v>1651</v>
      </c>
      <c r="F119" s="711">
        <f>GETPIVOTDATA("Sum of #_of_Functioning_latrines_in_school",$B$119)</f>
        <v>238</v>
      </c>
      <c r="G119" s="465"/>
      <c r="H119" s="465"/>
      <c r="I119" s="465"/>
      <c r="J119" s="555"/>
      <c r="K119" s="555"/>
      <c r="L119" s="555"/>
      <c r="M119" s="555"/>
      <c r="N119" s="555"/>
      <c r="O119" s="465"/>
      <c r="P119" s="465"/>
      <c r="Q119" s="465"/>
      <c r="R119" s="465"/>
      <c r="S119" s="555"/>
      <c r="T119" s="555"/>
      <c r="U119" s="555"/>
      <c r="V119" s="465"/>
      <c r="W119" s="465"/>
      <c r="X119" s="465"/>
      <c r="Y119" s="465"/>
      <c r="Z119" s="465"/>
      <c r="AA119" s="465"/>
      <c r="AB119" s="465"/>
      <c r="AC119" s="465"/>
      <c r="AD119" s="465"/>
      <c r="AE119" s="465"/>
      <c r="AF119" s="465"/>
      <c r="AG119" s="465"/>
      <c r="AH119" s="465"/>
      <c r="AI119" s="465"/>
      <c r="AJ119" s="465"/>
      <c r="AK119" s="465"/>
      <c r="AL119" s="465"/>
      <c r="AM119" s="465"/>
      <c r="AN119" s="465"/>
      <c r="AO119" s="465"/>
      <c r="AP119" s="465"/>
    </row>
    <row r="120" spans="1:42" ht="15.75">
      <c r="B120" s="860" t="s">
        <v>2977</v>
      </c>
      <c r="C120" s="866">
        <v>108030</v>
      </c>
      <c r="D120"/>
      <c r="E120" s="710" t="s">
        <v>2979</v>
      </c>
      <c r="F120" s="711">
        <f>F118/50</f>
        <v>2160.6</v>
      </c>
      <c r="J120"/>
      <c r="K120"/>
      <c r="L120"/>
      <c r="S120"/>
      <c r="T120"/>
    </row>
    <row r="121" spans="1:42" ht="15.75">
      <c r="B121" s="860" t="s">
        <v>2978</v>
      </c>
      <c r="C121" s="866">
        <v>238</v>
      </c>
      <c r="D121"/>
      <c r="E121" s="710" t="s">
        <v>1652</v>
      </c>
      <c r="F121" s="711">
        <f>F120-F119</f>
        <v>1922.6</v>
      </c>
      <c r="S121"/>
      <c r="T121"/>
    </row>
    <row r="122" spans="1:42" ht="15.75">
      <c r="B122" s="713"/>
      <c r="C122" s="714"/>
      <c r="D122" s="714"/>
      <c r="S122" s="543"/>
      <c r="T122" s="543"/>
    </row>
    <row r="123" spans="1:42" ht="15.75">
      <c r="B123" s="713"/>
      <c r="C123" s="714"/>
      <c r="D123" s="714"/>
      <c r="S123" s="543"/>
      <c r="T123" s="543"/>
    </row>
    <row r="124" spans="1:42" ht="15.75">
      <c r="B124" s="713"/>
      <c r="C124" s="714"/>
      <c r="D124" s="714"/>
      <c r="S124" s="543"/>
      <c r="T124" s="543"/>
    </row>
    <row r="125" spans="1:42" ht="15.75">
      <c r="B125" s="713"/>
      <c r="C125" s="714"/>
      <c r="D125" s="714"/>
      <c r="S125" s="543"/>
      <c r="T125" s="543"/>
    </row>
    <row r="126" spans="1:42" ht="18.75">
      <c r="A126" s="145" t="s">
        <v>2001</v>
      </c>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42" ht="15.75">
      <c r="S127"/>
      <c r="T127"/>
    </row>
    <row r="128" spans="1:42">
      <c r="B128" s="856" t="s">
        <v>18</v>
      </c>
      <c r="C128" s="857" t="s">
        <v>2382</v>
      </c>
      <c r="K128" s="856" t="s">
        <v>18</v>
      </c>
      <c r="L128" s="857" t="s">
        <v>2382</v>
      </c>
    </row>
    <row r="129" spans="2:18">
      <c r="B129" s="856" t="s">
        <v>20</v>
      </c>
      <c r="C129" s="857" t="s">
        <v>1641</v>
      </c>
      <c r="D129" s="118"/>
      <c r="E129" s="717" t="s">
        <v>2858</v>
      </c>
      <c r="F129" s="734" t="s">
        <v>2988</v>
      </c>
      <c r="K129" s="856" t="s">
        <v>20</v>
      </c>
      <c r="L129" s="857" t="s">
        <v>1641</v>
      </c>
    </row>
    <row r="130" spans="2:18">
      <c r="B130" s="856" t="s">
        <v>33</v>
      </c>
      <c r="C130" s="857" t="s">
        <v>33</v>
      </c>
      <c r="E130" s="718">
        <f>GETPIVOTDATA("Sum of Total PoP ",$B$133)</f>
        <v>406547</v>
      </c>
      <c r="F130" s="111">
        <f>GETPIVOTDATA("Men",$B$133)+GETPIVOTDATA("Women",$B$133)+GETPIVOTDATA("Boys",$B$133)+GETPIVOTDATA("Girls",$B$133)</f>
        <v>15706</v>
      </c>
      <c r="K130" s="856" t="s">
        <v>33</v>
      </c>
      <c r="L130" s="857" t="s">
        <v>33</v>
      </c>
      <c r="M130" s="115"/>
    </row>
    <row r="131" spans="2:18">
      <c r="B131" s="856" t="s">
        <v>126</v>
      </c>
      <c r="C131" s="857" t="s">
        <v>796</v>
      </c>
      <c r="D131" s="118"/>
      <c r="K131" s="856" t="s">
        <v>126</v>
      </c>
      <c r="L131" s="857" t="s">
        <v>796</v>
      </c>
    </row>
    <row r="132" spans="2:18">
      <c r="E132" s="717" t="s">
        <v>2989</v>
      </c>
      <c r="F132" s="717" t="s">
        <v>2956</v>
      </c>
      <c r="G132" s="717" t="s">
        <v>2957</v>
      </c>
      <c r="H132" s="717" t="s">
        <v>2958</v>
      </c>
      <c r="I132" s="715" t="s">
        <v>2959</v>
      </c>
    </row>
    <row r="133" spans="2:18" ht="15.75">
      <c r="B133" s="856" t="s">
        <v>1898</v>
      </c>
      <c r="C133" s="857"/>
      <c r="D133"/>
      <c r="E133" s="718">
        <f>E130-F130</f>
        <v>390841</v>
      </c>
      <c r="F133" s="718">
        <f>GETPIVOTDATA("Men",$B$133)</f>
        <v>3621</v>
      </c>
      <c r="G133" s="718">
        <f>GETPIVOTDATA("Women",$B$133)</f>
        <v>7684</v>
      </c>
      <c r="H133" s="718">
        <f>GETPIVOTDATA("Boys",$B$133)</f>
        <v>2029</v>
      </c>
      <c r="I133" s="716">
        <f>GETPIVOTDATA("Girls",$B$133)</f>
        <v>2372</v>
      </c>
      <c r="K133" s="856" t="s">
        <v>1898</v>
      </c>
      <c r="L133" s="857"/>
      <c r="M133" s="465"/>
      <c r="N133" s="465"/>
      <c r="O133" s="465"/>
      <c r="P133" s="465"/>
      <c r="Q133" s="465"/>
      <c r="R133" s="465"/>
    </row>
    <row r="134" spans="2:18" ht="15.75">
      <c r="B134" s="860" t="s">
        <v>2858</v>
      </c>
      <c r="C134" s="867">
        <v>406547</v>
      </c>
      <c r="D134"/>
      <c r="E134"/>
      <c r="F134"/>
      <c r="G134"/>
      <c r="K134" s="860" t="s">
        <v>2990</v>
      </c>
      <c r="L134" s="867">
        <v>463</v>
      </c>
    </row>
    <row r="135" spans="2:18" ht="15.75">
      <c r="B135" s="860" t="s">
        <v>2956</v>
      </c>
      <c r="C135" s="867">
        <v>3621</v>
      </c>
      <c r="D135"/>
      <c r="E135"/>
      <c r="F135"/>
      <c r="G135"/>
      <c r="K135" s="860" t="s">
        <v>2982</v>
      </c>
      <c r="L135" s="867">
        <v>1220</v>
      </c>
    </row>
    <row r="136" spans="2:18" ht="15.75">
      <c r="B136" s="860" t="s">
        <v>2957</v>
      </c>
      <c r="C136" s="867">
        <v>7684</v>
      </c>
      <c r="D136"/>
      <c r="E136"/>
      <c r="F136"/>
      <c r="G136"/>
    </row>
    <row r="137" spans="2:18" ht="15.75">
      <c r="B137" s="860" t="s">
        <v>2958</v>
      </c>
      <c r="C137" s="867">
        <v>2029</v>
      </c>
      <c r="D137"/>
      <c r="E137"/>
      <c r="F137"/>
      <c r="G137"/>
    </row>
    <row r="138" spans="2:18" ht="15.75">
      <c r="B138" s="860" t="s">
        <v>2959</v>
      </c>
      <c r="C138" s="867">
        <v>2372</v>
      </c>
      <c r="D138"/>
      <c r="E138"/>
      <c r="F138"/>
      <c r="G138"/>
      <c r="Q138" s="120"/>
      <c r="R138" s="120"/>
    </row>
    <row r="139" spans="2:18">
      <c r="B139" s="118"/>
      <c r="C139" s="118"/>
      <c r="D139" s="118"/>
    </row>
    <row r="140" spans="2:18">
      <c r="B140" s="856" t="s">
        <v>18</v>
      </c>
      <c r="C140" s="857" t="s">
        <v>2382</v>
      </c>
      <c r="D140" s="118"/>
    </row>
    <row r="141" spans="2:18">
      <c r="B141" s="856" t="s">
        <v>20</v>
      </c>
      <c r="C141" s="857" t="s">
        <v>1641</v>
      </c>
      <c r="D141" s="118"/>
    </row>
    <row r="142" spans="2:18">
      <c r="B142" s="856" t="s">
        <v>33</v>
      </c>
      <c r="C142" s="857" t="s">
        <v>33</v>
      </c>
      <c r="D142" s="118"/>
    </row>
    <row r="143" spans="2:18">
      <c r="B143" s="856" t="s">
        <v>126</v>
      </c>
      <c r="C143" s="857" t="s">
        <v>796</v>
      </c>
      <c r="I143" s="123"/>
      <c r="J143" s="123"/>
      <c r="K143" s="123"/>
      <c r="L143" s="123"/>
      <c r="M143" s="123"/>
      <c r="N143" s="123"/>
      <c r="O143" s="123"/>
      <c r="P143" s="123"/>
      <c r="Q143" s="123"/>
      <c r="R143" s="123"/>
    </row>
    <row r="144" spans="2:18">
      <c r="I144" s="123"/>
      <c r="J144" s="123"/>
      <c r="K144" s="123"/>
      <c r="L144" s="123"/>
      <c r="M144" s="123"/>
      <c r="N144" s="123"/>
      <c r="O144" s="123"/>
      <c r="P144" s="123"/>
      <c r="Q144" s="123"/>
      <c r="R144" s="123"/>
    </row>
    <row r="145" spans="1:20" ht="15.75">
      <c r="B145" s="856" t="s">
        <v>1898</v>
      </c>
      <c r="C145" s="857"/>
      <c r="D145" s="555"/>
      <c r="E145" s="465"/>
      <c r="F145" s="465"/>
      <c r="G145" s="465"/>
      <c r="H145" s="465"/>
      <c r="I145" s="465"/>
      <c r="J145" s="465"/>
      <c r="K145" s="555"/>
      <c r="L145" s="555"/>
      <c r="M145" s="555"/>
      <c r="N145" s="465"/>
      <c r="O145" s="465"/>
      <c r="P145" s="465"/>
      <c r="Q145" s="465"/>
      <c r="R145" s="465"/>
    </row>
    <row r="146" spans="1:20" ht="15.75">
      <c r="B146" s="860" t="s">
        <v>2958</v>
      </c>
      <c r="C146" s="867">
        <v>746</v>
      </c>
      <c r="D146"/>
      <c r="K146"/>
      <c r="L146"/>
      <c r="M146"/>
    </row>
    <row r="147" spans="1:20" ht="15.75">
      <c r="B147" s="860" t="s">
        <v>2959</v>
      </c>
      <c r="C147" s="867">
        <v>982</v>
      </c>
      <c r="D147"/>
      <c r="K147"/>
      <c r="L147"/>
      <c r="M147"/>
    </row>
    <row r="148" spans="1:20" ht="15.75">
      <c r="B148"/>
      <c r="C148"/>
      <c r="D148"/>
      <c r="K148"/>
      <c r="L148"/>
      <c r="M148"/>
    </row>
    <row r="149" spans="1:20" ht="15.75">
      <c r="B149"/>
      <c r="C149"/>
      <c r="D149"/>
      <c r="K149"/>
      <c r="L149"/>
      <c r="M149"/>
    </row>
    <row r="150" spans="1:20" ht="15.75">
      <c r="B150"/>
      <c r="C150"/>
      <c r="D150"/>
      <c r="K150"/>
      <c r="L150"/>
      <c r="M150"/>
    </row>
    <row r="151" spans="1:20" ht="15.75">
      <c r="B151"/>
      <c r="C151"/>
      <c r="D151"/>
      <c r="K151"/>
      <c r="L151"/>
      <c r="M151"/>
    </row>
    <row r="152" spans="1:20" ht="15.75">
      <c r="B152"/>
      <c r="C152"/>
      <c r="D152"/>
      <c r="K152"/>
      <c r="L152"/>
      <c r="M152"/>
    </row>
    <row r="153" spans="1:20" ht="15.75">
      <c r="B153"/>
      <c r="C153"/>
      <c r="D153"/>
      <c r="K153"/>
      <c r="L153"/>
      <c r="M153"/>
    </row>
    <row r="154" spans="1:20" ht="15.75">
      <c r="B154"/>
      <c r="C154"/>
      <c r="D154"/>
      <c r="K154"/>
      <c r="L154"/>
      <c r="M154"/>
    </row>
    <row r="155" spans="1:20" ht="15.75">
      <c r="B155"/>
      <c r="C155"/>
      <c r="D155"/>
    </row>
    <row r="156" spans="1:20">
      <c r="B156" s="118"/>
      <c r="C156" s="118"/>
      <c r="D156" s="118"/>
    </row>
    <row r="157" spans="1:20" ht="15.75">
      <c r="A157" s="543"/>
      <c r="B157" s="856" t="s">
        <v>18</v>
      </c>
      <c r="C157" s="857" t="s">
        <v>2382</v>
      </c>
      <c r="D157" s="123"/>
      <c r="E157" s="543"/>
    </row>
    <row r="158" spans="1:20" ht="15.75">
      <c r="A158" s="543"/>
      <c r="B158" s="856" t="s">
        <v>33</v>
      </c>
      <c r="C158" s="857" t="s">
        <v>33</v>
      </c>
      <c r="D158" s="118"/>
      <c r="E158" s="543"/>
      <c r="T158"/>
    </row>
    <row r="159" spans="1:20" ht="15.75">
      <c r="A159" s="543"/>
      <c r="B159" s="864" t="s">
        <v>20</v>
      </c>
      <c r="C159" s="870" t="s">
        <v>1641</v>
      </c>
      <c r="D159" s="118"/>
      <c r="E159" s="543"/>
    </row>
    <row r="160" spans="1:20" ht="15.75">
      <c r="A160" s="543"/>
      <c r="B160" s="856" t="s">
        <v>126</v>
      </c>
      <c r="C160" s="857" t="s">
        <v>796</v>
      </c>
      <c r="D160" s="118"/>
      <c r="E160" s="543"/>
    </row>
    <row r="161" spans="1:25" ht="15.75">
      <c r="A161" s="543"/>
      <c r="B161" s="476" t="s">
        <v>296</v>
      </c>
      <c r="C161" s="118"/>
      <c r="D161" s="118"/>
      <c r="E161" s="543"/>
    </row>
    <row r="162" spans="1:25" ht="15.75">
      <c r="A162" s="543"/>
      <c r="B162" s="863" t="s">
        <v>20</v>
      </c>
      <c r="C162" s="857" t="s">
        <v>2833</v>
      </c>
      <c r="D162" s="857" t="s">
        <v>2829</v>
      </c>
      <c r="E162" s="543"/>
    </row>
    <row r="163" spans="1:25" ht="15.75">
      <c r="A163" s="543"/>
      <c r="B163" s="860" t="s">
        <v>321</v>
      </c>
      <c r="C163" s="862">
        <v>0.72115302568398842</v>
      </c>
      <c r="D163" s="862">
        <v>0.27884697431601158</v>
      </c>
      <c r="E163" s="543"/>
    </row>
    <row r="164" spans="1:25" ht="15.75">
      <c r="A164" s="543"/>
      <c r="B164" s="860" t="s">
        <v>359</v>
      </c>
      <c r="C164" s="862">
        <v>0</v>
      </c>
      <c r="D164" s="862">
        <v>1</v>
      </c>
      <c r="E164" s="543"/>
      <c r="T164"/>
    </row>
    <row r="165" spans="1:25" ht="15.75">
      <c r="A165" s="543"/>
      <c r="B165" s="860" t="s">
        <v>304</v>
      </c>
      <c r="C165" s="862">
        <v>1.2344662990700354E-2</v>
      </c>
      <c r="D165" s="862">
        <v>0.98765533700929964</v>
      </c>
      <c r="E165" s="543"/>
      <c r="K165"/>
      <c r="L165"/>
      <c r="M165"/>
      <c r="T165"/>
    </row>
    <row r="166" spans="1:25" ht="15.75">
      <c r="A166" s="543"/>
      <c r="B166" s="860" t="s">
        <v>307</v>
      </c>
      <c r="C166" s="862">
        <v>0.4302023726448011</v>
      </c>
      <c r="D166" s="862">
        <v>0.5697976273551989</v>
      </c>
      <c r="E166" s="543"/>
      <c r="K166"/>
      <c r="L166"/>
      <c r="M166"/>
      <c r="T166"/>
    </row>
    <row r="167" spans="1:25" ht="15.75">
      <c r="A167" s="543"/>
      <c r="B167" s="860" t="s">
        <v>314</v>
      </c>
      <c r="C167" s="862">
        <v>0</v>
      </c>
      <c r="D167" s="862">
        <v>1</v>
      </c>
      <c r="E167" s="543"/>
      <c r="K167"/>
      <c r="L167"/>
      <c r="M167"/>
      <c r="T167"/>
    </row>
    <row r="168" spans="1:25" ht="15.75">
      <c r="A168" s="543"/>
      <c r="B168" s="860" t="s">
        <v>473</v>
      </c>
      <c r="C168" s="862">
        <v>0.67300529307978829</v>
      </c>
      <c r="D168" s="862">
        <v>0.32699470692021171</v>
      </c>
      <c r="E168" s="543"/>
      <c r="K168"/>
      <c r="L168"/>
      <c r="M168"/>
      <c r="T168"/>
    </row>
    <row r="169" spans="1:25" ht="15.75">
      <c r="A169" s="543"/>
      <c r="B169" s="860" t="s">
        <v>401</v>
      </c>
      <c r="C169" s="862">
        <v>1</v>
      </c>
      <c r="D169" s="862">
        <v>0</v>
      </c>
      <c r="E169" s="543"/>
      <c r="K169"/>
      <c r="L169"/>
      <c r="M169"/>
      <c r="T169"/>
      <c r="W169"/>
      <c r="X169"/>
      <c r="Y169"/>
    </row>
    <row r="170" spans="1:25" ht="15.75">
      <c r="B170" s="860" t="s">
        <v>404</v>
      </c>
      <c r="C170" s="862">
        <v>0.21959225354681061</v>
      </c>
      <c r="D170" s="862">
        <v>0.78040774645318933</v>
      </c>
      <c r="K170"/>
      <c r="L170"/>
      <c r="M170"/>
      <c r="T170"/>
      <c r="U170"/>
      <c r="V170"/>
      <c r="W170"/>
      <c r="X170"/>
      <c r="Y170"/>
    </row>
    <row r="171" spans="1:25" ht="15.75">
      <c r="B171" s="860" t="s">
        <v>297</v>
      </c>
      <c r="C171" s="862">
        <v>6.7866616817105527E-2</v>
      </c>
      <c r="D171" s="862">
        <v>0.93213338318289451</v>
      </c>
      <c r="K171"/>
      <c r="L171"/>
      <c r="M171"/>
      <c r="U171"/>
      <c r="V171"/>
      <c r="W171"/>
      <c r="X171"/>
      <c r="Y171"/>
    </row>
    <row r="172" spans="1:25" ht="15.75">
      <c r="B172"/>
      <c r="C172"/>
      <c r="D172"/>
      <c r="K172"/>
      <c r="L172"/>
      <c r="M172"/>
      <c r="U172"/>
      <c r="V172"/>
      <c r="W172"/>
      <c r="X172"/>
      <c r="Y172"/>
    </row>
    <row r="173" spans="1:25" ht="15.75">
      <c r="B173" s="118"/>
      <c r="C173" s="118"/>
      <c r="D173" s="118"/>
      <c r="K173"/>
      <c r="L173"/>
      <c r="M173"/>
      <c r="U173"/>
      <c r="V173"/>
      <c r="W173"/>
    </row>
    <row r="174" spans="1:25" ht="15.75">
      <c r="B174" s="118"/>
      <c r="C174" s="118"/>
      <c r="D174" s="118"/>
      <c r="K174"/>
      <c r="L174"/>
      <c r="M174"/>
      <c r="U174"/>
      <c r="V174"/>
      <c r="W174"/>
    </row>
    <row r="175" spans="1:25" ht="15.75">
      <c r="B175" s="118"/>
      <c r="C175" s="118"/>
      <c r="D175" s="118"/>
      <c r="K175" s="525"/>
      <c r="L175" s="526"/>
      <c r="M175" s="526"/>
      <c r="U175" s="429"/>
      <c r="V175" s="429"/>
      <c r="W175" s="429"/>
    </row>
    <row r="176" spans="1:25" ht="15.75">
      <c r="B176" s="118"/>
      <c r="C176" s="118"/>
      <c r="D176" s="118"/>
      <c r="K176" s="525"/>
      <c r="L176" s="526"/>
      <c r="M176" s="526"/>
      <c r="U176" s="429"/>
      <c r="V176" s="429"/>
      <c r="W176" s="429"/>
    </row>
    <row r="177" spans="1:26" ht="15.75">
      <c r="B177" s="118"/>
      <c r="C177" s="118"/>
      <c r="D177" s="118"/>
      <c r="K177" s="525"/>
      <c r="L177" s="526"/>
      <c r="M177" s="526"/>
      <c r="U177" s="429"/>
      <c r="V177" s="429"/>
      <c r="W177" s="429"/>
    </row>
    <row r="178" spans="1:26" ht="15.75">
      <c r="B178" s="118"/>
      <c r="C178" s="118"/>
      <c r="D178" s="118"/>
      <c r="K178" s="525"/>
      <c r="L178" s="526"/>
      <c r="M178" s="526"/>
      <c r="U178" s="429"/>
      <c r="V178" s="429"/>
      <c r="W178" s="429"/>
    </row>
    <row r="179" spans="1:26" ht="18.75">
      <c r="A179" s="146" t="s">
        <v>1651</v>
      </c>
      <c r="B179" s="126"/>
      <c r="C179" s="126"/>
      <c r="D179" s="126"/>
      <c r="E179" s="126"/>
      <c r="F179" s="126"/>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c r="B180" s="118"/>
      <c r="C180" s="118"/>
      <c r="D180" s="118"/>
    </row>
    <row r="181" spans="1:26">
      <c r="B181" s="118"/>
      <c r="C181" s="118"/>
      <c r="D181" s="118"/>
    </row>
    <row r="182" spans="1:26">
      <c r="H182" s="856" t="s">
        <v>18</v>
      </c>
      <c r="I182" s="857" t="s">
        <v>2382</v>
      </c>
    </row>
    <row r="183" spans="1:26">
      <c r="H183" s="870" t="s">
        <v>20</v>
      </c>
      <c r="I183" s="857" t="s">
        <v>1641</v>
      </c>
    </row>
    <row r="185" spans="1:26">
      <c r="H185" s="856" t="s">
        <v>2960</v>
      </c>
      <c r="I185" s="856" t="s">
        <v>1897</v>
      </c>
      <c r="J185" s="857"/>
    </row>
    <row r="186" spans="1:26">
      <c r="H186" s="856" t="s">
        <v>1640</v>
      </c>
      <c r="I186" s="857" t="s">
        <v>33</v>
      </c>
      <c r="J186" s="857" t="s">
        <v>1652</v>
      </c>
    </row>
    <row r="187" spans="1:26">
      <c r="H187" s="860" t="s">
        <v>796</v>
      </c>
      <c r="I187" s="867">
        <v>271</v>
      </c>
      <c r="J187" s="867">
        <v>8</v>
      </c>
    </row>
    <row r="188" spans="1:26" ht="15.75">
      <c r="H188"/>
      <c r="I188"/>
      <c r="J188"/>
    </row>
    <row r="189" spans="1:26" ht="15.75">
      <c r="H189"/>
      <c r="I189"/>
      <c r="J189"/>
    </row>
    <row r="190" spans="1:26" ht="15.75">
      <c r="C190"/>
      <c r="D190"/>
      <c r="E190"/>
      <c r="H190"/>
      <c r="I190"/>
      <c r="J190"/>
    </row>
    <row r="191" spans="1:26" ht="15.75">
      <c r="H191"/>
      <c r="I191"/>
      <c r="J191"/>
    </row>
    <row r="203" spans="1:26" ht="18.75">
      <c r="A203" s="147" t="s">
        <v>2002</v>
      </c>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6" spans="1:26">
      <c r="C206" s="856" t="s">
        <v>18</v>
      </c>
      <c r="D206" s="857" t="s">
        <v>2382</v>
      </c>
    </row>
    <row r="207" spans="1:26">
      <c r="C207" s="856" t="s">
        <v>33</v>
      </c>
      <c r="D207" s="857" t="s">
        <v>1652</v>
      </c>
    </row>
    <row r="209" spans="3:12" ht="15.75">
      <c r="C209" s="856" t="s">
        <v>20</v>
      </c>
      <c r="D209" s="856" t="s">
        <v>21</v>
      </c>
      <c r="E209" s="856" t="s">
        <v>28</v>
      </c>
      <c r="F209" s="857" t="s">
        <v>1932</v>
      </c>
      <c r="G209" s="857" t="s">
        <v>1933</v>
      </c>
      <c r="H209" s="857" t="s">
        <v>1934</v>
      </c>
      <c r="I209" s="857" t="s">
        <v>1935</v>
      </c>
      <c r="J209" s="857" t="s">
        <v>1936</v>
      </c>
      <c r="K209"/>
      <c r="L209"/>
    </row>
    <row r="210" spans="3:12" ht="15.75">
      <c r="C210" s="857" t="s">
        <v>2687</v>
      </c>
      <c r="D210" s="857" t="s">
        <v>304</v>
      </c>
      <c r="E210" s="857" t="s">
        <v>819</v>
      </c>
      <c r="F210" s="866">
        <v>97</v>
      </c>
      <c r="G210" s="866">
        <v>557</v>
      </c>
      <c r="H210" s="862">
        <v>1</v>
      </c>
      <c r="I210" s="862">
        <v>1</v>
      </c>
      <c r="J210" s="862">
        <v>1</v>
      </c>
      <c r="K210"/>
      <c r="L210"/>
    </row>
    <row r="211" spans="3:12" ht="15.75">
      <c r="C211" s="857"/>
      <c r="D211" s="857"/>
      <c r="E211" s="857" t="s">
        <v>881</v>
      </c>
      <c r="F211" s="866">
        <v>370</v>
      </c>
      <c r="G211" s="866">
        <v>2524</v>
      </c>
      <c r="H211" s="862">
        <v>1</v>
      </c>
      <c r="I211" s="862">
        <v>1</v>
      </c>
      <c r="J211" s="862">
        <v>1</v>
      </c>
      <c r="K211"/>
      <c r="L211"/>
    </row>
    <row r="212" spans="3:12" ht="15.75">
      <c r="C212" s="857"/>
      <c r="D212" s="857" t="s">
        <v>314</v>
      </c>
      <c r="E212" s="857" t="s">
        <v>881</v>
      </c>
      <c r="F212" s="866">
        <v>280</v>
      </c>
      <c r="G212" s="866">
        <v>1423</v>
      </c>
      <c r="H212" s="862">
        <v>1</v>
      </c>
      <c r="I212" s="862">
        <v>1</v>
      </c>
      <c r="J212" s="862">
        <v>1</v>
      </c>
      <c r="K212"/>
      <c r="L212"/>
    </row>
    <row r="213" spans="3:12" ht="15.75">
      <c r="C213" s="857" t="s">
        <v>2688</v>
      </c>
      <c r="D213" s="857"/>
      <c r="E213" s="857"/>
      <c r="F213" s="866">
        <v>747</v>
      </c>
      <c r="G213" s="866">
        <v>4504</v>
      </c>
      <c r="H213" s="862">
        <v>1</v>
      </c>
      <c r="I213" s="862">
        <v>1</v>
      </c>
      <c r="J213" s="862">
        <v>1</v>
      </c>
      <c r="K213"/>
      <c r="L213"/>
    </row>
    <row r="214" spans="3:12" ht="15.75">
      <c r="C214" s="857" t="s">
        <v>2686</v>
      </c>
      <c r="D214" s="857" t="s">
        <v>339</v>
      </c>
      <c r="E214" s="857" t="s">
        <v>881</v>
      </c>
      <c r="F214" s="866">
        <v>717</v>
      </c>
      <c r="G214" s="866">
        <v>4303</v>
      </c>
      <c r="H214" s="862">
        <v>1</v>
      </c>
      <c r="I214" s="862">
        <v>1</v>
      </c>
      <c r="J214" s="862">
        <v>1</v>
      </c>
      <c r="K214"/>
      <c r="L214"/>
    </row>
    <row r="215" spans="3:12" ht="15.75">
      <c r="C215" s="857" t="s">
        <v>2689</v>
      </c>
      <c r="D215" s="857"/>
      <c r="E215" s="857"/>
      <c r="F215" s="866">
        <v>717</v>
      </c>
      <c r="G215" s="866">
        <v>4303</v>
      </c>
      <c r="H215" s="862">
        <v>1</v>
      </c>
      <c r="I215" s="862">
        <v>1</v>
      </c>
      <c r="J215" s="862">
        <v>1</v>
      </c>
      <c r="K215"/>
      <c r="L215"/>
    </row>
    <row r="216" spans="3:12" ht="15.75">
      <c r="C216"/>
      <c r="D216"/>
      <c r="E216"/>
      <c r="F216"/>
      <c r="G216"/>
      <c r="H216"/>
      <c r="I216"/>
      <c r="J216"/>
      <c r="K216"/>
      <c r="L216"/>
    </row>
    <row r="217" spans="3:12" ht="15.75">
      <c r="C217"/>
      <c r="D217"/>
      <c r="E217"/>
      <c r="F217"/>
      <c r="G217"/>
      <c r="H217"/>
      <c r="I217"/>
      <c r="J217"/>
      <c r="K217"/>
      <c r="L217"/>
    </row>
    <row r="218" spans="3:12" ht="15.75">
      <c r="C218"/>
      <c r="D218"/>
      <c r="E218"/>
      <c r="F218"/>
      <c r="G218"/>
      <c r="H218"/>
      <c r="I218"/>
      <c r="J218"/>
      <c r="K218"/>
      <c r="L218"/>
    </row>
    <row r="219" spans="3:12" ht="25.5">
      <c r="C219"/>
      <c r="D219"/>
      <c r="E219" s="768"/>
      <c r="F219"/>
      <c r="G219"/>
      <c r="H219"/>
      <c r="I219"/>
      <c r="J219"/>
      <c r="K219"/>
      <c r="L219"/>
    </row>
    <row r="220" spans="3:12" ht="15.75">
      <c r="C220"/>
      <c r="D220"/>
      <c r="E220"/>
      <c r="F220"/>
      <c r="G220"/>
      <c r="H220"/>
      <c r="I220"/>
      <c r="J220"/>
      <c r="K220"/>
      <c r="L220"/>
    </row>
    <row r="221" spans="3:12" ht="15.75">
      <c r="C221"/>
      <c r="D221"/>
      <c r="E221"/>
      <c r="F221"/>
      <c r="G221"/>
      <c r="H221"/>
      <c r="I221"/>
      <c r="J221"/>
      <c r="K221"/>
      <c r="L221"/>
    </row>
    <row r="222" spans="3:12" ht="15.75">
      <c r="C222"/>
      <c r="D222"/>
      <c r="E222"/>
      <c r="F222"/>
      <c r="G222"/>
      <c r="H222"/>
      <c r="I222"/>
      <c r="J222"/>
      <c r="K222"/>
      <c r="L222"/>
    </row>
    <row r="223" spans="3:12">
      <c r="C223" s="527"/>
      <c r="D223" s="527"/>
      <c r="E223" s="527"/>
      <c r="F223" s="527"/>
      <c r="G223" s="529"/>
      <c r="H223" s="530"/>
      <c r="I223" s="530"/>
      <c r="J223" s="531"/>
      <c r="K223" s="531"/>
      <c r="L223" s="531"/>
    </row>
    <row r="224" spans="3:12">
      <c r="C224" s="527"/>
      <c r="D224" s="527"/>
      <c r="E224" s="527"/>
      <c r="F224" s="527"/>
      <c r="G224" s="529"/>
      <c r="H224" s="530"/>
      <c r="I224" s="530"/>
      <c r="J224" s="531"/>
      <c r="K224" s="531"/>
      <c r="L224" s="531"/>
    </row>
    <row r="225" spans="1:25">
      <c r="C225" s="527"/>
      <c r="D225" s="527"/>
      <c r="E225" s="527"/>
      <c r="F225" s="527"/>
      <c r="G225" s="529"/>
      <c r="H225" s="530"/>
      <c r="I225" s="530"/>
      <c r="J225" s="531"/>
      <c r="K225" s="531"/>
      <c r="L225" s="531"/>
    </row>
    <row r="226" spans="1:25">
      <c r="C226" s="527"/>
      <c r="D226" s="527"/>
      <c r="E226" s="527"/>
      <c r="F226" s="527"/>
      <c r="G226" s="529"/>
      <c r="H226" s="530"/>
      <c r="I226" s="530"/>
      <c r="J226" s="531"/>
      <c r="K226" s="531"/>
      <c r="L226" s="531"/>
    </row>
    <row r="227" spans="1:25" ht="18.75">
      <c r="A227" s="148" t="s">
        <v>1937</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row>
    <row r="228" spans="1:25">
      <c r="C228" s="118"/>
      <c r="D228" s="118"/>
      <c r="E228" s="118"/>
      <c r="F228" s="118"/>
      <c r="G228" s="118"/>
      <c r="H228" s="118"/>
      <c r="I228" s="118"/>
      <c r="J228" s="118"/>
      <c r="K228" s="118"/>
    </row>
    <row r="229" spans="1:25">
      <c r="C229" s="118"/>
      <c r="D229" s="118"/>
      <c r="E229" s="118"/>
      <c r="F229" s="118"/>
      <c r="G229" s="118"/>
      <c r="H229" s="118"/>
      <c r="I229" s="118"/>
      <c r="J229" s="118"/>
      <c r="K229" s="118"/>
    </row>
    <row r="230" spans="1:25">
      <c r="C230" s="118"/>
      <c r="D230" s="118"/>
      <c r="E230" s="118"/>
      <c r="F230" s="118"/>
      <c r="G230" s="118"/>
      <c r="H230" s="118"/>
      <c r="I230" s="118"/>
      <c r="J230" s="118"/>
      <c r="K230" s="118"/>
    </row>
    <row r="231" spans="1:25">
      <c r="C231" s="856" t="s">
        <v>18</v>
      </c>
      <c r="D231" s="857" t="s">
        <v>2382</v>
      </c>
      <c r="F231" s="118"/>
      <c r="G231" s="118"/>
      <c r="H231" s="118"/>
      <c r="I231" s="118"/>
      <c r="J231" s="118"/>
      <c r="K231" s="118"/>
    </row>
    <row r="232" spans="1:25">
      <c r="C232" s="856" t="s">
        <v>33</v>
      </c>
      <c r="D232" s="857" t="s">
        <v>33</v>
      </c>
      <c r="F232" s="118"/>
      <c r="G232" s="118"/>
      <c r="H232" s="118"/>
      <c r="I232" s="118"/>
      <c r="J232" s="118"/>
      <c r="K232" s="118"/>
    </row>
    <row r="233" spans="1:25">
      <c r="C233" s="527"/>
      <c r="F233" s="118"/>
      <c r="G233" s="118"/>
      <c r="H233" s="118"/>
      <c r="I233" s="118"/>
      <c r="J233" s="118"/>
      <c r="K233" s="118"/>
    </row>
    <row r="234" spans="1:25" s="116" customFormat="1" ht="15.75">
      <c r="C234" s="857" t="s">
        <v>2982</v>
      </c>
      <c r="D234" s="857" t="s">
        <v>2978</v>
      </c>
      <c r="E234" s="857" t="s">
        <v>2983</v>
      </c>
      <c r="F234"/>
      <c r="G234"/>
      <c r="H234"/>
      <c r="I234"/>
      <c r="J234" s="481"/>
      <c r="K234" s="481"/>
    </row>
    <row r="235" spans="1:25" ht="15.75">
      <c r="C235" s="866">
        <v>1220</v>
      </c>
      <c r="D235" s="866">
        <v>238</v>
      </c>
      <c r="E235" s="866">
        <v>44</v>
      </c>
      <c r="F235"/>
      <c r="G235"/>
      <c r="H235"/>
      <c r="I235"/>
      <c r="J235" s="118"/>
      <c r="K235" s="118"/>
    </row>
    <row r="236" spans="1:25" ht="15.75">
      <c r="C236"/>
      <c r="D236"/>
      <c r="E236"/>
      <c r="F236"/>
      <c r="G236"/>
      <c r="H236"/>
      <c r="I236"/>
      <c r="J236" s="118"/>
      <c r="K236" s="118"/>
    </row>
    <row r="237" spans="1:25" ht="15.75">
      <c r="C237"/>
      <c r="D237"/>
      <c r="E237"/>
      <c r="F237"/>
      <c r="G237"/>
      <c r="H237"/>
      <c r="I237"/>
      <c r="J237" s="118"/>
      <c r="K237" s="118"/>
    </row>
    <row r="238" spans="1:25" ht="15.75">
      <c r="C238"/>
      <c r="D238"/>
      <c r="E238"/>
      <c r="F238"/>
      <c r="G238"/>
      <c r="H238"/>
      <c r="I238"/>
      <c r="J238" s="118"/>
      <c r="K238" s="118"/>
    </row>
    <row r="239" spans="1:25" ht="15.75" thickBot="1">
      <c r="C239" s="528"/>
      <c r="D239" s="118"/>
      <c r="E239" s="118"/>
      <c r="F239" s="118"/>
      <c r="G239" s="118"/>
      <c r="H239" s="118"/>
      <c r="I239" s="118"/>
      <c r="J239" s="118"/>
      <c r="K239" s="118"/>
    </row>
    <row r="240" spans="1:25" s="482" customFormat="1" ht="41.25" customHeight="1" thickBot="1">
      <c r="C240" s="483" t="s">
        <v>20</v>
      </c>
      <c r="D240" s="479" t="s">
        <v>2309</v>
      </c>
      <c r="E240" s="479" t="s">
        <v>2981</v>
      </c>
      <c r="F240" s="479" t="s">
        <v>2707</v>
      </c>
      <c r="G240" s="480" t="s">
        <v>2984</v>
      </c>
      <c r="H240" s="480" t="s">
        <v>1988</v>
      </c>
      <c r="I240" s="484"/>
      <c r="J240" s="484"/>
      <c r="K240" s="484"/>
    </row>
    <row r="241" spans="3:11">
      <c r="C241" s="128"/>
      <c r="D241" s="181"/>
      <c r="E241" s="181"/>
      <c r="F241" s="181"/>
      <c r="G241" s="181"/>
      <c r="H241" s="181"/>
      <c r="I241" s="118"/>
      <c r="J241" s="118"/>
      <c r="K241" s="118"/>
    </row>
    <row r="242" spans="3:11">
      <c r="C242" s="129" t="s">
        <v>296</v>
      </c>
      <c r="D242" s="181" t="e">
        <f>GETPIVOTDATA(" # of hand washing stations with soap in TLS",$C$234,"State","Central Rakhine")</f>
        <v>#REF!</v>
      </c>
      <c r="E242" s="182">
        <f>GETPIVOTDATA("Sum of #_of_functional_handwashing_facilities_at_school",$C$234)</f>
        <v>1220</v>
      </c>
      <c r="F242" s="182" t="e">
        <f>GETPIVOTDATA(" #_Hygiene Promotion activities (sessions) in TLS?",$C$234,"State","Central Rakhine")</f>
        <v>#REF!</v>
      </c>
      <c r="G242" s="183">
        <f>GETPIVOTDATA("Sum of #_of_Functioning_latrines_in_school",$C$234)</f>
        <v>238</v>
      </c>
      <c r="H242" s="183">
        <f>GETPIVOTDATA("Sum of #_Functioning_water_points_at_school",$C$234)</f>
        <v>44</v>
      </c>
      <c r="I242" s="118"/>
      <c r="J242" s="118"/>
      <c r="K242" s="118"/>
    </row>
    <row r="243" spans="3:11">
      <c r="C243" s="128" t="s">
        <v>700</v>
      </c>
      <c r="D243" s="181" t="e">
        <f>GETPIVOTDATA(" # of hand washing stations with soap in TLS",$C$234,"State","Shan (North)")</f>
        <v>#REF!</v>
      </c>
      <c r="E243" s="181" t="e">
        <f>GETPIVOTDATA(" #_Constructed/Existing hand washing stations at TLS",$C$234,"State","Shan (North)")</f>
        <v>#REF!</v>
      </c>
      <c r="F243" s="181" t="e">
        <f>GETPIVOTDATA(" #_Hygiene Promotion activities (sessions) in TLS?",$C$234,"State","Shan (North)")</f>
        <v>#REF!</v>
      </c>
      <c r="G243" s="181" t="e">
        <f>GETPIVOTDATA(" #_Constructed/Existing latrines in TLS",$C$234,"State","Shan (North)")</f>
        <v>#REF!</v>
      </c>
      <c r="H243" s="181" t="e">
        <f>GETPIVOTDATA(" #_of water points in TLS and CFS ",$C$234,"State","Shan (North)")</f>
        <v>#REF!</v>
      </c>
      <c r="I243" s="118"/>
      <c r="J243" s="118"/>
      <c r="K243" s="118"/>
    </row>
    <row r="244" spans="3:11">
      <c r="C244" s="118"/>
      <c r="D244" s="118"/>
      <c r="E244" s="118"/>
      <c r="F244" s="118"/>
      <c r="G244" s="118"/>
      <c r="H244" s="118"/>
      <c r="I244" s="118"/>
      <c r="J244" s="118"/>
      <c r="K244" s="118"/>
    </row>
    <row r="245" spans="3:11">
      <c r="C245" s="118"/>
      <c r="D245" s="118"/>
      <c r="E245" s="118"/>
      <c r="F245" s="118"/>
      <c r="G245" s="118"/>
      <c r="H245" s="118"/>
      <c r="I245" s="118"/>
      <c r="J245" s="118"/>
      <c r="K245" s="118"/>
    </row>
    <row r="246" spans="3:11">
      <c r="C246" s="118"/>
      <c r="D246" s="118"/>
      <c r="E246" s="118"/>
      <c r="F246" s="118"/>
      <c r="G246" s="118"/>
      <c r="H246" s="118"/>
      <c r="I246" s="118"/>
      <c r="J246" s="118"/>
      <c r="K246" s="118"/>
    </row>
    <row r="247" spans="3:11">
      <c r="C247" s="118"/>
      <c r="D247" s="118"/>
      <c r="E247" s="118"/>
      <c r="F247" s="118"/>
      <c r="G247" s="118"/>
      <c r="H247" s="118"/>
      <c r="I247" s="118"/>
      <c r="J247" s="118"/>
      <c r="K247" s="118"/>
    </row>
    <row r="248" spans="3:11">
      <c r="C248" s="118"/>
      <c r="D248" s="118"/>
      <c r="E248" s="118"/>
      <c r="F248" s="118"/>
      <c r="G248" s="118"/>
      <c r="H248" s="118"/>
      <c r="I248" s="118"/>
      <c r="J248" s="118"/>
      <c r="K248" s="118"/>
    </row>
    <row r="249" spans="3:11">
      <c r="C249" s="118"/>
      <c r="D249" s="118"/>
      <c r="E249" s="118"/>
      <c r="F249" s="118"/>
      <c r="G249" s="118"/>
      <c r="H249" s="118"/>
      <c r="I249" s="118"/>
      <c r="J249" s="118"/>
      <c r="K249" s="118"/>
    </row>
    <row r="250" spans="3:11">
      <c r="C250" s="118"/>
      <c r="D250" s="118"/>
      <c r="E250" s="118"/>
      <c r="F250" s="118"/>
      <c r="G250" s="118"/>
      <c r="H250" s="118"/>
      <c r="I250" s="118"/>
      <c r="J250" s="118"/>
      <c r="K250" s="118"/>
    </row>
    <row r="251" spans="3:11">
      <c r="C251" s="118"/>
      <c r="D251" s="118"/>
      <c r="E251" s="118"/>
      <c r="F251" s="118"/>
      <c r="G251" s="118"/>
      <c r="H251" s="118"/>
      <c r="I251" s="118"/>
      <c r="J251" s="118"/>
      <c r="K251" s="118"/>
    </row>
    <row r="252" spans="3:11">
      <c r="C252" s="118"/>
      <c r="D252" s="118"/>
      <c r="E252" s="118"/>
      <c r="F252" s="118"/>
      <c r="G252" s="118"/>
      <c r="H252" s="118"/>
      <c r="I252" s="118"/>
      <c r="J252" s="118"/>
      <c r="K252" s="118"/>
    </row>
    <row r="253" spans="3:11">
      <c r="C253" s="118"/>
      <c r="D253" s="118"/>
      <c r="E253" s="118"/>
      <c r="F253" s="118"/>
      <c r="G253" s="118"/>
      <c r="H253" s="118"/>
      <c r="I253" s="118"/>
      <c r="J253" s="118"/>
      <c r="K253" s="118"/>
    </row>
    <row r="254" spans="3:11">
      <c r="C254" s="118"/>
      <c r="D254" s="118"/>
      <c r="E254" s="118"/>
      <c r="F254" s="118"/>
      <c r="G254" s="118"/>
      <c r="H254" s="118"/>
      <c r="I254" s="118"/>
      <c r="J254" s="118"/>
      <c r="K254" s="118"/>
    </row>
    <row r="255" spans="3:11">
      <c r="C255" s="118"/>
      <c r="D255" s="118"/>
      <c r="E255" s="118"/>
      <c r="F255" s="118"/>
      <c r="G255" s="118"/>
      <c r="H255" s="118"/>
      <c r="I255" s="118"/>
      <c r="J255" s="118"/>
      <c r="K255" s="118"/>
    </row>
    <row r="256" spans="3:11">
      <c r="C256" s="118"/>
      <c r="D256" s="118"/>
      <c r="E256" s="118"/>
      <c r="F256" s="118"/>
      <c r="G256" s="118"/>
      <c r="H256" s="118"/>
      <c r="I256" s="118"/>
      <c r="J256" s="118"/>
      <c r="K256" s="118"/>
    </row>
    <row r="257" spans="2:17">
      <c r="C257" s="118"/>
      <c r="D257" s="118"/>
      <c r="E257" s="118"/>
      <c r="F257" s="118"/>
      <c r="G257" s="118"/>
      <c r="H257" s="118"/>
      <c r="I257" s="118"/>
      <c r="J257" s="118"/>
      <c r="K257" s="118"/>
    </row>
    <row r="258" spans="2:17">
      <c r="C258" s="118"/>
      <c r="D258" s="118"/>
      <c r="E258" s="118"/>
      <c r="F258" s="118"/>
      <c r="G258" s="118"/>
      <c r="H258" s="118"/>
      <c r="I258" s="118"/>
      <c r="J258" s="118"/>
      <c r="K258" s="118"/>
    </row>
    <row r="259" spans="2:17">
      <c r="C259" s="118"/>
      <c r="D259" s="118"/>
      <c r="E259" s="118"/>
      <c r="F259" s="118"/>
      <c r="G259" s="118"/>
      <c r="H259" s="118"/>
      <c r="I259" s="118"/>
      <c r="J259" s="118"/>
      <c r="K259" s="118"/>
    </row>
    <row r="260" spans="2:17">
      <c r="C260" s="118"/>
      <c r="D260" s="118"/>
      <c r="E260" s="118"/>
      <c r="F260" s="118"/>
      <c r="G260" s="118"/>
      <c r="H260" s="118"/>
      <c r="I260" s="118"/>
      <c r="J260" s="118"/>
      <c r="K260" s="118"/>
    </row>
    <row r="261" spans="2:17">
      <c r="C261" s="856" t="s">
        <v>18</v>
      </c>
      <c r="D261" s="857" t="s">
        <v>2382</v>
      </c>
      <c r="E261" s="118"/>
      <c r="F261" s="118"/>
      <c r="G261" s="118"/>
      <c r="H261" s="118"/>
      <c r="I261" s="118"/>
      <c r="J261" s="118"/>
      <c r="K261" s="118"/>
    </row>
    <row r="262" spans="2:17">
      <c r="C262" s="856" t="s">
        <v>20</v>
      </c>
      <c r="D262" s="857" t="s">
        <v>1641</v>
      </c>
      <c r="E262" s="118"/>
      <c r="F262" s="118"/>
      <c r="G262" s="118"/>
      <c r="H262" s="118"/>
      <c r="I262" s="118"/>
      <c r="J262" s="118"/>
      <c r="K262" s="118"/>
    </row>
    <row r="263" spans="2:17">
      <c r="C263" s="856" t="s">
        <v>33</v>
      </c>
      <c r="D263" s="857" t="s">
        <v>33</v>
      </c>
      <c r="F263" s="118"/>
      <c r="G263" s="118"/>
      <c r="H263" s="118"/>
      <c r="I263" s="118"/>
      <c r="J263" s="118"/>
      <c r="K263" s="118"/>
      <c r="L263" s="522"/>
      <c r="Q263" s="522"/>
    </row>
    <row r="264" spans="2:17">
      <c r="C264" s="856" t="s">
        <v>126</v>
      </c>
      <c r="D264" s="857" t="s">
        <v>796</v>
      </c>
      <c r="F264" s="118"/>
      <c r="G264" s="118"/>
      <c r="H264" s="118"/>
      <c r="I264" s="118"/>
      <c r="J264" s="118"/>
      <c r="K264" s="118"/>
    </row>
    <row r="265" spans="2:17">
      <c r="F265" s="118"/>
      <c r="G265" s="118"/>
      <c r="H265" s="118"/>
      <c r="I265" s="118"/>
      <c r="J265" s="118"/>
      <c r="K265" s="118"/>
    </row>
    <row r="266" spans="2:17" ht="15.75">
      <c r="C266" s="856" t="s">
        <v>20</v>
      </c>
      <c r="D266" s="857" t="s">
        <v>2975</v>
      </c>
      <c r="E266"/>
      <c r="F266"/>
      <c r="G266"/>
      <c r="H266"/>
      <c r="I266" s="118"/>
      <c r="J266" s="118"/>
      <c r="K266" s="118"/>
    </row>
    <row r="267" spans="2:17" ht="15.75">
      <c r="C267" s="860" t="s">
        <v>41</v>
      </c>
      <c r="D267" s="866">
        <v>121</v>
      </c>
      <c r="E267"/>
      <c r="F267"/>
      <c r="G267"/>
      <c r="H267"/>
      <c r="I267" s="118"/>
      <c r="J267" s="118"/>
      <c r="K267" s="118"/>
    </row>
    <row r="268" spans="2:17" ht="15.75">
      <c r="C268" s="860" t="s">
        <v>128</v>
      </c>
      <c r="D268" s="866">
        <v>150</v>
      </c>
      <c r="E268"/>
      <c r="F268"/>
      <c r="G268"/>
      <c r="H268"/>
      <c r="I268" s="118"/>
      <c r="J268" s="118"/>
      <c r="K268" s="118"/>
    </row>
    <row r="269" spans="2:17" ht="15.75">
      <c r="C269"/>
      <c r="D269"/>
      <c r="E269"/>
      <c r="F269"/>
      <c r="G269"/>
      <c r="H269"/>
      <c r="I269" s="118"/>
      <c r="J269" s="118"/>
      <c r="K269" s="118"/>
    </row>
    <row r="270" spans="2:17" ht="15.75">
      <c r="C270"/>
      <c r="D270"/>
      <c r="E270"/>
      <c r="F270"/>
      <c r="G270" s="118"/>
      <c r="H270" s="118"/>
      <c r="I270" s="118"/>
      <c r="J270" s="118"/>
      <c r="K270" s="118"/>
    </row>
    <row r="271" spans="2:17">
      <c r="B271" s="118"/>
      <c r="C271" s="118"/>
      <c r="D271" s="118"/>
      <c r="E271" s="118"/>
      <c r="F271" s="118"/>
      <c r="G271" s="118"/>
      <c r="H271" s="118"/>
      <c r="I271" s="118"/>
      <c r="J271" s="118"/>
      <c r="K271" s="118"/>
    </row>
    <row r="272" spans="2:17">
      <c r="B272" s="118"/>
      <c r="C272" s="118"/>
      <c r="D272" s="118"/>
      <c r="E272" s="118"/>
      <c r="F272" s="118"/>
      <c r="G272" s="118"/>
      <c r="H272" s="118"/>
      <c r="I272" s="118"/>
      <c r="J272" s="118"/>
      <c r="K272" s="118"/>
    </row>
    <row r="273" spans="2:11">
      <c r="B273" s="118"/>
      <c r="C273" s="118"/>
      <c r="D273" s="118"/>
      <c r="E273" s="118"/>
      <c r="F273" s="118"/>
      <c r="G273" s="118"/>
      <c r="H273" s="118"/>
      <c r="I273" s="118"/>
      <c r="J273" s="118"/>
      <c r="K273" s="118"/>
    </row>
    <row r="274" spans="2:11">
      <c r="B274" s="118"/>
      <c r="C274" s="118"/>
      <c r="D274" s="118"/>
      <c r="E274" s="118"/>
      <c r="F274" s="118"/>
      <c r="G274" s="118"/>
      <c r="H274" s="118"/>
      <c r="I274" s="118"/>
      <c r="J274" s="118"/>
      <c r="K274" s="118"/>
    </row>
    <row r="275" spans="2:11">
      <c r="B275" s="118"/>
      <c r="C275" s="118"/>
      <c r="D275" s="118"/>
      <c r="E275" s="118"/>
      <c r="F275" s="118"/>
      <c r="G275" s="118"/>
      <c r="H275" s="118"/>
      <c r="I275" s="118"/>
      <c r="J275" s="118"/>
      <c r="K275" s="118"/>
    </row>
    <row r="276" spans="2:11">
      <c r="B276" s="118"/>
      <c r="C276" s="118"/>
      <c r="D276" s="118"/>
      <c r="E276" s="118"/>
      <c r="F276" s="118"/>
      <c r="G276" s="118"/>
      <c r="H276" s="118"/>
      <c r="I276" s="118"/>
      <c r="J276" s="118"/>
      <c r="K276" s="118"/>
    </row>
    <row r="277" spans="2:11">
      <c r="B277" s="118"/>
      <c r="C277" s="118"/>
      <c r="D277" s="118"/>
      <c r="E277" s="118"/>
      <c r="F277" s="118"/>
      <c r="G277" s="118"/>
      <c r="H277" s="118"/>
      <c r="I277" s="118"/>
      <c r="J277" s="118"/>
      <c r="K277" s="118"/>
    </row>
    <row r="278" spans="2:11">
      <c r="B278" s="118"/>
      <c r="C278" s="118"/>
      <c r="D278" s="118"/>
      <c r="E278" s="118"/>
      <c r="F278" s="118"/>
      <c r="G278" s="118"/>
      <c r="H278" s="118"/>
      <c r="I278" s="118"/>
      <c r="J278" s="118"/>
      <c r="K278" s="118"/>
    </row>
    <row r="279" spans="2:11">
      <c r="B279" s="118"/>
      <c r="C279" s="118"/>
      <c r="D279" s="118"/>
      <c r="E279" s="118"/>
      <c r="F279" s="118"/>
      <c r="G279" s="118"/>
      <c r="H279" s="118"/>
      <c r="I279" s="118"/>
      <c r="J279" s="118"/>
      <c r="K279" s="118"/>
    </row>
    <row r="280" spans="2:11">
      <c r="C280" s="118"/>
      <c r="D280" s="118"/>
      <c r="E280" s="118"/>
      <c r="F280" s="118"/>
      <c r="G280" s="118"/>
      <c r="H280" s="118"/>
      <c r="I280" s="118"/>
      <c r="J280" s="118"/>
      <c r="K280" s="118"/>
    </row>
    <row r="281" spans="2:11">
      <c r="C281" s="118"/>
      <c r="D281" s="118"/>
      <c r="E281" s="118"/>
      <c r="F281" s="118"/>
      <c r="G281" s="118"/>
      <c r="H281" s="118"/>
      <c r="I281" s="118"/>
      <c r="J281" s="118"/>
      <c r="K281" s="118"/>
    </row>
    <row r="282" spans="2:11">
      <c r="C282" s="118"/>
      <c r="D282" s="118"/>
      <c r="E282" s="118"/>
      <c r="F282" s="118"/>
      <c r="G282" s="118"/>
      <c r="H282" s="118"/>
      <c r="I282" s="118"/>
      <c r="J282" s="118"/>
      <c r="K282" s="118"/>
    </row>
    <row r="283" spans="2:11">
      <c r="C283" s="118"/>
      <c r="D283" s="118"/>
      <c r="E283" s="118"/>
      <c r="F283" s="118"/>
      <c r="G283" s="118"/>
      <c r="H283" s="118"/>
      <c r="I283" s="118"/>
      <c r="J283" s="118"/>
      <c r="K283" s="118"/>
    </row>
    <row r="284" spans="2:11">
      <c r="C284" s="118"/>
      <c r="D284" s="118"/>
      <c r="E284" s="118"/>
      <c r="F284" s="118"/>
      <c r="G284" s="118"/>
      <c r="H284" s="118"/>
      <c r="I284" s="118"/>
      <c r="J284" s="118"/>
      <c r="K284" s="118"/>
    </row>
    <row r="285" spans="2:11">
      <c r="C285" s="118"/>
      <c r="D285" s="118"/>
      <c r="E285" s="118"/>
      <c r="F285" s="118"/>
      <c r="G285" s="118"/>
      <c r="H285" s="118"/>
      <c r="I285" s="118"/>
      <c r="J285" s="118"/>
      <c r="K285" s="118"/>
    </row>
    <row r="286" spans="2:11">
      <c r="C286" s="118"/>
      <c r="D286" s="118"/>
      <c r="E286" s="118"/>
      <c r="F286" s="118"/>
      <c r="G286" s="118"/>
      <c r="H286" s="118"/>
      <c r="I286" s="118"/>
      <c r="J286" s="118"/>
      <c r="K286" s="118"/>
    </row>
    <row r="287" spans="2:11">
      <c r="C287" s="118"/>
      <c r="D287" s="118"/>
      <c r="E287" s="118"/>
      <c r="F287" s="118"/>
      <c r="G287" s="118"/>
      <c r="H287" s="118"/>
      <c r="I287" s="118"/>
      <c r="J287" s="118"/>
      <c r="K287" s="118"/>
    </row>
    <row r="288" spans="2:11">
      <c r="C288" s="118"/>
      <c r="D288" s="118"/>
      <c r="E288" s="118"/>
      <c r="F288" s="118"/>
      <c r="G288" s="118"/>
      <c r="H288" s="118"/>
      <c r="I288" s="118"/>
      <c r="J288" s="118"/>
      <c r="K288" s="118"/>
    </row>
    <row r="289" spans="3:11">
      <c r="C289" s="118"/>
      <c r="D289" s="118"/>
      <c r="E289" s="118"/>
      <c r="F289" s="118"/>
      <c r="G289" s="118"/>
      <c r="H289" s="118"/>
      <c r="I289" s="118"/>
      <c r="J289" s="118"/>
      <c r="K289" s="118"/>
    </row>
    <row r="290" spans="3:11">
      <c r="C290" s="118"/>
      <c r="D290" s="118"/>
      <c r="E290" s="118"/>
      <c r="F290" s="118"/>
      <c r="G290" s="118"/>
      <c r="H290" s="118"/>
      <c r="I290" s="118"/>
      <c r="J290" s="118"/>
      <c r="K290" s="118"/>
    </row>
    <row r="291" spans="3:11">
      <c r="C291" s="118"/>
      <c r="D291" s="118"/>
      <c r="E291" s="118"/>
      <c r="F291" s="118"/>
      <c r="G291" s="118"/>
      <c r="H291" s="118"/>
      <c r="I291" s="118"/>
      <c r="J291" s="118"/>
      <c r="K291" s="118"/>
    </row>
    <row r="292" spans="3:11">
      <c r="C292" s="118"/>
      <c r="D292" s="118"/>
      <c r="E292" s="118"/>
      <c r="F292" s="118"/>
      <c r="G292" s="118"/>
      <c r="H292" s="118"/>
      <c r="I292" s="118"/>
      <c r="J292" s="118"/>
      <c r="K292" s="118"/>
    </row>
    <row r="293" spans="3:11">
      <c r="C293" s="118"/>
      <c r="D293" s="118"/>
      <c r="E293" s="118"/>
      <c r="F293" s="118"/>
      <c r="G293" s="118"/>
      <c r="H293" s="118"/>
      <c r="I293" s="118"/>
      <c r="J293" s="118"/>
      <c r="K293" s="118"/>
    </row>
    <row r="294" spans="3:11">
      <c r="C294" s="118"/>
      <c r="D294" s="118"/>
      <c r="E294" s="118"/>
      <c r="F294" s="118"/>
      <c r="G294" s="118"/>
      <c r="H294" s="118"/>
      <c r="I294" s="118"/>
      <c r="J294" s="118"/>
      <c r="K294" s="118"/>
    </row>
    <row r="295" spans="3:11">
      <c r="C295" s="118"/>
      <c r="D295" s="118"/>
      <c r="E295" s="118"/>
      <c r="F295" s="118"/>
      <c r="G295" s="118"/>
      <c r="H295" s="118"/>
      <c r="I295" s="118"/>
      <c r="J295" s="118"/>
      <c r="K295" s="118"/>
    </row>
    <row r="296" spans="3:11">
      <c r="C296" s="118"/>
      <c r="D296" s="118"/>
      <c r="E296" s="118"/>
      <c r="F296" s="118"/>
      <c r="G296" s="118"/>
      <c r="H296" s="118"/>
      <c r="I296" s="118"/>
      <c r="J296" s="118"/>
      <c r="K296" s="118"/>
    </row>
    <row r="297" spans="3:11">
      <c r="C297" s="118"/>
      <c r="D297" s="118"/>
      <c r="E297" s="118"/>
      <c r="F297" s="118"/>
      <c r="G297" s="118"/>
      <c r="H297" s="118"/>
      <c r="I297" s="118"/>
      <c r="J297" s="118"/>
      <c r="K297" s="118"/>
    </row>
    <row r="298" spans="3:11">
      <c r="C298" s="118"/>
      <c r="D298" s="118"/>
      <c r="E298" s="118"/>
      <c r="F298" s="118"/>
      <c r="G298" s="118"/>
      <c r="H298" s="118"/>
      <c r="I298" s="118"/>
      <c r="J298" s="118"/>
      <c r="K298" s="118"/>
    </row>
    <row r="299" spans="3:11">
      <c r="C299" s="118"/>
      <c r="D299" s="118"/>
      <c r="E299" s="118"/>
      <c r="F299" s="118"/>
      <c r="G299" s="118"/>
      <c r="H299" s="118"/>
      <c r="I299" s="118"/>
      <c r="J299" s="118"/>
      <c r="K299" s="118"/>
    </row>
    <row r="300" spans="3:11">
      <c r="C300" s="118"/>
      <c r="D300" s="118"/>
      <c r="E300" s="118"/>
      <c r="F300" s="118"/>
      <c r="G300" s="118"/>
      <c r="H300" s="118"/>
      <c r="I300" s="118"/>
      <c r="J300" s="118"/>
      <c r="K300" s="118"/>
    </row>
    <row r="301" spans="3:11">
      <c r="C301" s="118"/>
      <c r="D301" s="118"/>
      <c r="E301" s="118"/>
      <c r="F301" s="118"/>
      <c r="G301" s="118"/>
      <c r="H301" s="118"/>
      <c r="I301" s="118"/>
      <c r="J301" s="118"/>
      <c r="K301" s="118"/>
    </row>
    <row r="302" spans="3:11">
      <c r="C302" s="118"/>
      <c r="D302" s="118"/>
      <c r="E302" s="118"/>
      <c r="F302" s="118"/>
      <c r="G302" s="118"/>
      <c r="H302" s="118"/>
      <c r="I302" s="118"/>
      <c r="J302" s="118"/>
      <c r="K302" s="118"/>
    </row>
    <row r="303" spans="3:11">
      <c r="C303" s="118"/>
      <c r="D303" s="118"/>
      <c r="E303" s="118"/>
      <c r="F303" s="118"/>
      <c r="G303" s="118"/>
      <c r="H303" s="118"/>
      <c r="I303" s="118"/>
      <c r="J303" s="118"/>
      <c r="K303" s="118"/>
    </row>
    <row r="304" spans="3:11">
      <c r="C304" s="118"/>
      <c r="D304" s="118"/>
      <c r="E304" s="118"/>
      <c r="F304" s="118"/>
      <c r="G304" s="118"/>
      <c r="H304" s="118"/>
      <c r="I304" s="118"/>
      <c r="J304" s="118"/>
      <c r="K304" s="118"/>
    </row>
    <row r="305" spans="3:11">
      <c r="C305" s="118"/>
      <c r="D305" s="118"/>
      <c r="E305" s="118"/>
      <c r="F305" s="118"/>
      <c r="G305" s="118"/>
      <c r="H305" s="118"/>
      <c r="I305" s="118"/>
      <c r="J305" s="118"/>
      <c r="K305" s="118"/>
    </row>
    <row r="306" spans="3:11">
      <c r="C306" s="118"/>
      <c r="D306" s="118"/>
      <c r="E306" s="118"/>
      <c r="F306" s="118"/>
      <c r="G306" s="118"/>
      <c r="H306" s="118"/>
      <c r="I306" s="118"/>
      <c r="J306" s="118"/>
      <c r="K306" s="118"/>
    </row>
    <row r="307" spans="3:11">
      <c r="C307" s="118"/>
      <c r="D307" s="118"/>
      <c r="E307" s="118"/>
      <c r="F307" s="118"/>
      <c r="G307" s="118"/>
      <c r="H307" s="118"/>
      <c r="I307" s="118"/>
      <c r="J307" s="118"/>
      <c r="K307" s="118"/>
    </row>
    <row r="308" spans="3:11">
      <c r="C308" s="118"/>
      <c r="D308" s="118"/>
      <c r="E308" s="118"/>
      <c r="F308" s="118"/>
      <c r="G308" s="118"/>
      <c r="H308" s="118"/>
      <c r="I308" s="118"/>
      <c r="J308" s="118"/>
      <c r="K308" s="118"/>
    </row>
    <row r="309" spans="3:11">
      <c r="C309" s="118"/>
      <c r="D309" s="118"/>
      <c r="E309" s="118"/>
      <c r="F309" s="118"/>
      <c r="G309" s="118"/>
      <c r="H309" s="118"/>
      <c r="I309" s="118"/>
      <c r="J309" s="118"/>
      <c r="K309" s="118"/>
    </row>
    <row r="310" spans="3:11">
      <c r="C310" s="118"/>
      <c r="D310" s="118"/>
      <c r="E310" s="118"/>
      <c r="F310" s="118"/>
      <c r="G310" s="118"/>
      <c r="H310" s="118"/>
      <c r="I310" s="118"/>
      <c r="J310" s="118"/>
      <c r="K310" s="118"/>
    </row>
    <row r="311" spans="3:11">
      <c r="C311" s="118"/>
      <c r="D311" s="118"/>
      <c r="E311" s="118"/>
      <c r="F311" s="118"/>
      <c r="G311" s="118"/>
      <c r="H311" s="118"/>
      <c r="I311" s="118"/>
      <c r="J311" s="118"/>
      <c r="K311" s="118"/>
    </row>
    <row r="312" spans="3:11">
      <c r="C312" s="118"/>
      <c r="D312" s="118"/>
      <c r="E312" s="118"/>
      <c r="F312" s="118"/>
      <c r="G312" s="118"/>
      <c r="H312" s="118"/>
      <c r="I312" s="118"/>
      <c r="J312" s="118"/>
      <c r="K312" s="118"/>
    </row>
    <row r="313" spans="3:11">
      <c r="C313" s="118"/>
      <c r="D313" s="118"/>
      <c r="E313" s="118"/>
      <c r="F313" s="118"/>
      <c r="G313" s="118"/>
      <c r="H313" s="118"/>
      <c r="I313" s="118"/>
      <c r="J313" s="118"/>
      <c r="K313" s="118"/>
    </row>
    <row r="314" spans="3:11">
      <c r="C314" s="118"/>
      <c r="D314" s="118"/>
      <c r="E314" s="118"/>
      <c r="F314" s="118"/>
      <c r="G314" s="118"/>
      <c r="H314" s="118"/>
      <c r="I314" s="118"/>
      <c r="J314" s="118"/>
      <c r="K314" s="118"/>
    </row>
    <row r="315" spans="3:11">
      <c r="C315" s="118"/>
      <c r="D315" s="118"/>
      <c r="E315" s="118"/>
      <c r="F315" s="118"/>
      <c r="G315" s="118"/>
      <c r="H315" s="118"/>
      <c r="I315" s="118"/>
      <c r="J315" s="118"/>
      <c r="K315" s="118"/>
    </row>
    <row r="316" spans="3:11">
      <c r="C316" s="118"/>
      <c r="D316" s="118"/>
      <c r="E316" s="118"/>
      <c r="F316" s="118"/>
      <c r="G316" s="118"/>
      <c r="H316" s="118"/>
      <c r="I316" s="118"/>
      <c r="J316" s="118"/>
      <c r="K316" s="118"/>
    </row>
    <row r="317" spans="3:11">
      <c r="C317" s="118"/>
      <c r="D317" s="118"/>
      <c r="E317" s="118"/>
      <c r="F317" s="118"/>
      <c r="G317" s="118"/>
      <c r="H317" s="118"/>
      <c r="I317" s="118"/>
      <c r="J317" s="118"/>
      <c r="K317" s="118"/>
    </row>
    <row r="318" spans="3:11">
      <c r="C318" s="118"/>
      <c r="D318" s="118"/>
      <c r="E318" s="118"/>
      <c r="F318" s="118"/>
      <c r="G318" s="118"/>
      <c r="H318" s="118"/>
      <c r="I318" s="118"/>
      <c r="J318" s="118"/>
      <c r="K318" s="118"/>
    </row>
    <row r="319" spans="3:11">
      <c r="C319" s="118"/>
      <c r="D319" s="118"/>
      <c r="E319" s="118"/>
      <c r="F319" s="118"/>
      <c r="G319" s="118"/>
      <c r="H319" s="118"/>
      <c r="I319" s="118"/>
      <c r="J319" s="118"/>
      <c r="K319" s="118"/>
    </row>
    <row r="320" spans="3:11">
      <c r="C320" s="118"/>
      <c r="D320" s="118"/>
      <c r="E320" s="118"/>
      <c r="F320" s="118"/>
      <c r="G320" s="118"/>
      <c r="H320" s="118"/>
      <c r="I320" s="118"/>
      <c r="J320" s="118"/>
      <c r="K320" s="118"/>
    </row>
    <row r="321" spans="3:11">
      <c r="C321" s="118"/>
      <c r="D321" s="118"/>
      <c r="E321" s="118"/>
      <c r="F321" s="118"/>
      <c r="G321" s="118"/>
      <c r="H321" s="118"/>
      <c r="I321" s="118"/>
      <c r="J321" s="118"/>
      <c r="K321" s="118"/>
    </row>
    <row r="322" spans="3:11">
      <c r="C322" s="118"/>
      <c r="D322" s="118"/>
      <c r="E322" s="118"/>
      <c r="F322" s="118"/>
      <c r="G322" s="118"/>
      <c r="H322" s="118"/>
      <c r="I322" s="118"/>
      <c r="J322" s="118"/>
      <c r="K322" s="118"/>
    </row>
    <row r="323" spans="3:11">
      <c r="C323" s="118"/>
      <c r="D323" s="118"/>
      <c r="E323" s="118"/>
      <c r="F323" s="118"/>
      <c r="G323" s="118"/>
      <c r="H323" s="118"/>
      <c r="I323" s="118"/>
      <c r="J323" s="118"/>
      <c r="K323" s="118"/>
    </row>
    <row r="324" spans="3:11">
      <c r="C324" s="118"/>
      <c r="D324" s="118"/>
      <c r="E324" s="118"/>
      <c r="F324" s="118"/>
      <c r="G324" s="118"/>
      <c r="H324" s="118"/>
      <c r="I324" s="118"/>
      <c r="J324" s="118"/>
      <c r="K324" s="118"/>
    </row>
    <row r="325" spans="3:11">
      <c r="C325" s="118"/>
      <c r="D325" s="118"/>
      <c r="E325" s="118"/>
      <c r="F325" s="118"/>
      <c r="G325" s="118"/>
      <c r="H325" s="118"/>
      <c r="I325" s="118"/>
      <c r="J325" s="118"/>
      <c r="K325" s="118"/>
    </row>
    <row r="326" spans="3:11">
      <c r="C326" s="118"/>
      <c r="D326" s="118"/>
      <c r="E326" s="118"/>
      <c r="F326" s="118"/>
      <c r="G326" s="118"/>
      <c r="H326" s="118"/>
      <c r="I326" s="118"/>
      <c r="J326" s="118"/>
      <c r="K326" s="118"/>
    </row>
    <row r="327" spans="3:11">
      <c r="C327" s="118"/>
      <c r="D327" s="118"/>
      <c r="E327" s="118"/>
      <c r="F327" s="118"/>
      <c r="G327" s="118"/>
      <c r="H327" s="118"/>
      <c r="I327" s="118"/>
      <c r="J327" s="118"/>
      <c r="K327" s="118"/>
    </row>
    <row r="328" spans="3:11">
      <c r="C328" s="118"/>
      <c r="D328" s="118"/>
      <c r="E328" s="118"/>
      <c r="F328" s="118"/>
      <c r="G328" s="118"/>
      <c r="H328" s="118"/>
      <c r="I328" s="118"/>
      <c r="J328" s="118"/>
      <c r="K328" s="118"/>
    </row>
    <row r="329" spans="3:11">
      <c r="C329" s="118"/>
      <c r="D329" s="118"/>
      <c r="E329" s="118"/>
      <c r="F329" s="118"/>
      <c r="G329" s="118"/>
      <c r="H329" s="118"/>
      <c r="I329" s="118"/>
      <c r="J329" s="118"/>
      <c r="K329" s="118"/>
    </row>
    <row r="330" spans="3:11">
      <c r="C330" s="118"/>
      <c r="D330" s="118"/>
      <c r="E330" s="118"/>
      <c r="F330" s="118"/>
      <c r="G330" s="118"/>
      <c r="H330" s="118"/>
      <c r="I330" s="118"/>
      <c r="J330" s="118"/>
      <c r="K330" s="118"/>
    </row>
    <row r="331" spans="3:11">
      <c r="C331" s="118"/>
      <c r="D331" s="118"/>
      <c r="E331" s="118"/>
      <c r="F331" s="118"/>
      <c r="G331" s="118"/>
      <c r="H331" s="118"/>
      <c r="I331" s="118"/>
      <c r="J331" s="118"/>
      <c r="K331" s="118"/>
    </row>
    <row r="332" spans="3:11">
      <c r="C332" s="118"/>
      <c r="D332" s="118"/>
      <c r="E332" s="118"/>
      <c r="F332" s="118"/>
      <c r="G332" s="118"/>
      <c r="H332" s="118"/>
      <c r="I332" s="118"/>
      <c r="J332" s="118"/>
      <c r="K332" s="118"/>
    </row>
    <row r="333" spans="3:11">
      <c r="C333" s="118"/>
      <c r="D333" s="118"/>
      <c r="E333" s="118"/>
      <c r="F333" s="118"/>
      <c r="G333" s="118"/>
      <c r="H333" s="118"/>
      <c r="I333" s="118"/>
      <c r="J333" s="118"/>
      <c r="K333" s="118"/>
    </row>
    <row r="334" spans="3:11">
      <c r="C334" s="118"/>
      <c r="D334" s="118"/>
      <c r="E334" s="118"/>
      <c r="F334" s="118"/>
      <c r="G334" s="118"/>
      <c r="H334" s="118"/>
      <c r="I334" s="118"/>
      <c r="J334" s="118"/>
      <c r="K334" s="118"/>
    </row>
    <row r="335" spans="3:11">
      <c r="C335" s="118"/>
      <c r="D335" s="118"/>
      <c r="E335" s="118"/>
      <c r="F335" s="118"/>
      <c r="G335" s="118"/>
      <c r="H335" s="118"/>
      <c r="I335" s="118"/>
      <c r="J335" s="118"/>
      <c r="K335" s="118"/>
    </row>
    <row r="336" spans="3:11">
      <c r="C336" s="118"/>
      <c r="D336" s="118"/>
      <c r="E336" s="118"/>
      <c r="F336" s="118"/>
      <c r="G336" s="118"/>
      <c r="H336" s="118"/>
      <c r="I336" s="118"/>
      <c r="J336" s="118"/>
      <c r="K336" s="118"/>
    </row>
    <row r="337" spans="3:11">
      <c r="C337" s="118"/>
      <c r="D337" s="118"/>
      <c r="E337" s="118"/>
      <c r="F337" s="118"/>
      <c r="G337" s="118"/>
      <c r="H337" s="118"/>
      <c r="I337" s="118"/>
      <c r="J337" s="118"/>
      <c r="K337" s="118"/>
    </row>
    <row r="338" spans="3:11">
      <c r="C338" s="118"/>
      <c r="D338" s="118"/>
      <c r="E338" s="118"/>
      <c r="F338" s="118"/>
      <c r="G338" s="118"/>
      <c r="H338" s="118"/>
      <c r="I338" s="118"/>
      <c r="J338" s="118"/>
      <c r="K338" s="118"/>
    </row>
    <row r="339" spans="3:11">
      <c r="C339" s="118"/>
      <c r="D339" s="118"/>
      <c r="E339" s="118"/>
      <c r="F339" s="118"/>
      <c r="G339" s="118"/>
      <c r="H339" s="118"/>
      <c r="I339" s="118"/>
      <c r="J339" s="118"/>
      <c r="K339" s="118"/>
    </row>
    <row r="340" spans="3:11">
      <c r="C340" s="118"/>
      <c r="D340" s="118"/>
      <c r="E340" s="118"/>
      <c r="F340" s="118"/>
      <c r="G340" s="118"/>
      <c r="H340" s="118"/>
      <c r="I340" s="118"/>
      <c r="J340" s="118"/>
      <c r="K340" s="118"/>
    </row>
    <row r="341" spans="3:11">
      <c r="C341" s="118"/>
      <c r="D341" s="118"/>
      <c r="E341" s="118"/>
      <c r="F341" s="118"/>
      <c r="G341" s="118"/>
      <c r="H341" s="118"/>
      <c r="I341" s="118"/>
      <c r="J341" s="118"/>
      <c r="K341" s="118"/>
    </row>
    <row r="342" spans="3:11">
      <c r="C342" s="118"/>
      <c r="D342" s="118"/>
      <c r="E342" s="118"/>
      <c r="F342" s="118"/>
      <c r="G342" s="118"/>
      <c r="H342" s="118"/>
      <c r="I342" s="118"/>
      <c r="J342" s="118"/>
      <c r="K342" s="118"/>
    </row>
    <row r="343" spans="3:11">
      <c r="C343" s="118"/>
      <c r="D343" s="118"/>
      <c r="E343" s="118"/>
      <c r="F343" s="118"/>
      <c r="G343" s="118"/>
      <c r="H343" s="118"/>
      <c r="I343" s="118"/>
      <c r="J343" s="118"/>
      <c r="K343" s="118"/>
    </row>
    <row r="344" spans="3:11">
      <c r="C344" s="118"/>
      <c r="D344" s="118"/>
      <c r="E344" s="118"/>
      <c r="F344" s="118"/>
      <c r="G344" s="118"/>
      <c r="H344" s="118"/>
      <c r="I344" s="118"/>
      <c r="J344" s="118"/>
      <c r="K344" s="118"/>
    </row>
    <row r="345" spans="3:11">
      <c r="C345" s="118"/>
      <c r="D345" s="118"/>
      <c r="E345" s="118"/>
      <c r="F345" s="118"/>
      <c r="G345" s="118"/>
      <c r="H345" s="118"/>
      <c r="I345" s="118"/>
      <c r="J345" s="118"/>
      <c r="K345" s="118"/>
    </row>
    <row r="346" spans="3:11">
      <c r="C346" s="118"/>
      <c r="D346" s="118"/>
      <c r="E346" s="118"/>
      <c r="F346" s="118"/>
      <c r="G346" s="118"/>
      <c r="H346" s="118"/>
      <c r="I346" s="118"/>
      <c r="J346" s="118"/>
      <c r="K346" s="118"/>
    </row>
    <row r="347" spans="3:11">
      <c r="C347" s="118"/>
      <c r="D347" s="118"/>
      <c r="E347" s="118"/>
      <c r="F347" s="118"/>
      <c r="G347" s="118"/>
      <c r="H347" s="118"/>
      <c r="I347" s="118"/>
      <c r="J347" s="118"/>
      <c r="K347" s="118"/>
    </row>
    <row r="348" spans="3:11">
      <c r="C348" s="118"/>
      <c r="D348" s="118"/>
      <c r="E348" s="118"/>
      <c r="F348" s="118"/>
      <c r="G348" s="118"/>
      <c r="H348" s="118"/>
      <c r="I348" s="118"/>
      <c r="J348" s="118"/>
      <c r="K348" s="118"/>
    </row>
    <row r="349" spans="3:11">
      <c r="C349" s="118"/>
      <c r="D349" s="118"/>
      <c r="E349" s="118"/>
      <c r="F349" s="118"/>
      <c r="G349" s="118"/>
      <c r="H349" s="118"/>
      <c r="I349" s="118"/>
      <c r="J349" s="118"/>
      <c r="K349" s="118"/>
    </row>
    <row r="350" spans="3:11">
      <c r="C350" s="118"/>
      <c r="D350" s="118"/>
      <c r="E350" s="118"/>
      <c r="F350" s="118"/>
      <c r="G350" s="118"/>
      <c r="H350" s="118"/>
      <c r="I350" s="118"/>
      <c r="J350" s="118"/>
      <c r="K350" s="118"/>
    </row>
    <row r="351" spans="3:11">
      <c r="C351" s="118"/>
      <c r="D351" s="118"/>
      <c r="E351" s="118"/>
      <c r="F351" s="118"/>
      <c r="G351" s="118"/>
      <c r="H351" s="118"/>
      <c r="I351" s="118"/>
      <c r="J351" s="118"/>
      <c r="K351" s="118"/>
    </row>
    <row r="352" spans="3:11">
      <c r="C352" s="118"/>
      <c r="D352" s="118"/>
      <c r="E352" s="118"/>
      <c r="F352" s="118"/>
      <c r="G352" s="118"/>
      <c r="H352" s="118"/>
      <c r="I352" s="118"/>
      <c r="J352" s="118"/>
      <c r="K352" s="118"/>
    </row>
    <row r="353" spans="3:11">
      <c r="C353" s="118"/>
      <c r="D353" s="118"/>
      <c r="E353" s="118"/>
      <c r="F353" s="118"/>
      <c r="G353" s="118"/>
      <c r="H353" s="118"/>
      <c r="I353" s="118"/>
      <c r="J353" s="118"/>
      <c r="K353" s="118"/>
    </row>
    <row r="354" spans="3:11">
      <c r="C354" s="118"/>
      <c r="D354" s="118"/>
      <c r="E354" s="118"/>
      <c r="F354" s="118"/>
      <c r="G354" s="118"/>
      <c r="H354" s="118"/>
      <c r="I354" s="118"/>
      <c r="J354" s="118"/>
      <c r="K354" s="118"/>
    </row>
    <row r="355" spans="3:11">
      <c r="C355" s="118"/>
      <c r="D355" s="118"/>
      <c r="E355" s="118"/>
      <c r="F355" s="118"/>
      <c r="G355" s="118"/>
      <c r="H355" s="118"/>
      <c r="I355" s="118"/>
      <c r="J355" s="118"/>
      <c r="K355" s="118"/>
    </row>
    <row r="356" spans="3:11">
      <c r="C356" s="118"/>
      <c r="D356" s="118"/>
      <c r="E356" s="118"/>
      <c r="F356" s="118"/>
      <c r="G356" s="118"/>
      <c r="H356" s="118"/>
      <c r="I356" s="118"/>
      <c r="J356" s="118"/>
      <c r="K356" s="118"/>
    </row>
    <row r="357" spans="3:11">
      <c r="C357" s="118"/>
      <c r="D357" s="118"/>
      <c r="E357" s="118"/>
      <c r="F357" s="118"/>
      <c r="G357" s="118"/>
      <c r="H357" s="118"/>
      <c r="I357" s="118"/>
      <c r="J357" s="118"/>
      <c r="K357" s="118"/>
    </row>
    <row r="358" spans="3:11">
      <c r="C358" s="118"/>
      <c r="D358" s="118"/>
      <c r="E358" s="118"/>
      <c r="F358" s="118"/>
      <c r="G358" s="118"/>
      <c r="H358" s="118"/>
      <c r="I358" s="118"/>
      <c r="J358" s="118"/>
      <c r="K358" s="118"/>
    </row>
    <row r="359" spans="3:11">
      <c r="C359" s="118"/>
      <c r="D359" s="118"/>
      <c r="E359" s="118"/>
      <c r="F359" s="118"/>
      <c r="G359" s="118"/>
      <c r="H359" s="118"/>
      <c r="I359" s="118"/>
      <c r="J359" s="118"/>
      <c r="K359" s="118"/>
    </row>
    <row r="360" spans="3:11">
      <c r="C360" s="118"/>
      <c r="D360" s="118"/>
      <c r="E360" s="118"/>
      <c r="F360" s="118"/>
      <c r="G360" s="118"/>
      <c r="H360" s="118"/>
      <c r="I360" s="118"/>
      <c r="J360" s="118"/>
      <c r="K360" s="118"/>
    </row>
    <row r="361" spans="3:11">
      <c r="C361" s="118"/>
      <c r="D361" s="118"/>
      <c r="E361" s="118"/>
      <c r="F361" s="118"/>
      <c r="G361" s="118"/>
      <c r="H361" s="118"/>
      <c r="I361" s="118"/>
      <c r="J361" s="118"/>
      <c r="K361" s="118"/>
    </row>
    <row r="362" spans="3:11">
      <c r="C362" s="118"/>
      <c r="D362" s="118"/>
      <c r="E362" s="118"/>
      <c r="F362" s="118"/>
      <c r="G362" s="118"/>
      <c r="H362" s="118"/>
      <c r="I362" s="118"/>
      <c r="J362" s="118"/>
      <c r="K362" s="118"/>
    </row>
    <row r="363" spans="3:11">
      <c r="C363" s="118"/>
      <c r="D363" s="118"/>
      <c r="E363" s="118"/>
      <c r="F363" s="118"/>
      <c r="G363" s="118"/>
      <c r="H363" s="118"/>
      <c r="I363" s="118"/>
      <c r="J363" s="118"/>
      <c r="K363" s="118"/>
    </row>
    <row r="364" spans="3:11">
      <c r="C364" s="118"/>
      <c r="D364" s="118"/>
      <c r="E364" s="118"/>
      <c r="F364" s="118"/>
      <c r="G364" s="118"/>
      <c r="H364" s="118"/>
      <c r="I364" s="118"/>
      <c r="J364" s="118"/>
      <c r="K364" s="118"/>
    </row>
    <row r="365" spans="3:11">
      <c r="C365" s="118"/>
      <c r="D365" s="118"/>
      <c r="E365" s="118"/>
      <c r="F365" s="118"/>
      <c r="G365" s="118"/>
      <c r="H365" s="118"/>
      <c r="I365" s="118"/>
      <c r="J365" s="118"/>
      <c r="K365" s="118"/>
    </row>
    <row r="366" spans="3:11">
      <c r="C366" s="118"/>
      <c r="D366" s="118"/>
      <c r="E366" s="118"/>
      <c r="F366" s="118"/>
      <c r="G366" s="118"/>
      <c r="H366" s="118"/>
      <c r="I366" s="118"/>
      <c r="J366" s="118"/>
      <c r="K366" s="118"/>
    </row>
    <row r="367" spans="3:11">
      <c r="C367" s="118"/>
      <c r="D367" s="118"/>
      <c r="E367" s="118"/>
      <c r="F367" s="118"/>
      <c r="G367" s="118"/>
      <c r="H367" s="118"/>
      <c r="I367" s="118"/>
      <c r="J367" s="118"/>
      <c r="K367" s="118"/>
    </row>
    <row r="368" spans="3:11">
      <c r="C368" s="118"/>
      <c r="D368" s="118"/>
      <c r="E368" s="118"/>
      <c r="F368" s="118"/>
      <c r="G368" s="118"/>
      <c r="H368" s="118"/>
      <c r="I368" s="118"/>
      <c r="J368" s="118"/>
      <c r="K368" s="118"/>
    </row>
    <row r="369" spans="3:11">
      <c r="C369" s="118"/>
      <c r="D369" s="118"/>
      <c r="E369" s="118"/>
      <c r="F369" s="118"/>
      <c r="G369" s="118"/>
      <c r="H369" s="118"/>
      <c r="I369" s="118"/>
      <c r="J369" s="118"/>
      <c r="K369" s="118"/>
    </row>
    <row r="370" spans="3:11">
      <c r="C370" s="118"/>
      <c r="D370" s="118"/>
      <c r="E370" s="118"/>
      <c r="F370" s="118"/>
      <c r="G370" s="118"/>
      <c r="H370" s="118"/>
      <c r="I370" s="118"/>
      <c r="J370" s="118"/>
      <c r="K370" s="118"/>
    </row>
    <row r="371" spans="3:11">
      <c r="C371" s="118"/>
      <c r="D371" s="118"/>
      <c r="E371" s="118"/>
      <c r="F371" s="118"/>
      <c r="G371" s="118"/>
      <c r="H371" s="118"/>
      <c r="I371" s="118"/>
      <c r="J371" s="118"/>
      <c r="K371" s="118"/>
    </row>
    <row r="372" spans="3:11">
      <c r="C372" s="118"/>
      <c r="D372" s="118"/>
      <c r="E372" s="118"/>
      <c r="F372" s="118"/>
      <c r="G372" s="118"/>
      <c r="H372" s="118"/>
      <c r="I372" s="118"/>
      <c r="J372" s="118"/>
      <c r="K372" s="118"/>
    </row>
    <row r="373" spans="3:11">
      <c r="C373" s="118"/>
      <c r="D373" s="118"/>
      <c r="E373" s="118"/>
      <c r="F373" s="118"/>
      <c r="G373" s="118"/>
      <c r="H373" s="118"/>
      <c r="I373" s="118"/>
      <c r="J373" s="118"/>
      <c r="K373" s="118"/>
    </row>
    <row r="374" spans="3:11">
      <c r="C374" s="118"/>
      <c r="D374" s="118"/>
      <c r="E374" s="118"/>
      <c r="F374" s="118"/>
      <c r="G374" s="118"/>
      <c r="H374" s="118"/>
      <c r="I374" s="118"/>
      <c r="J374" s="118"/>
      <c r="K374" s="118"/>
    </row>
    <row r="375" spans="3:11">
      <c r="C375" s="118"/>
      <c r="D375" s="118"/>
      <c r="E375" s="118"/>
      <c r="F375" s="118"/>
      <c r="G375" s="118"/>
      <c r="H375" s="118"/>
      <c r="I375" s="118"/>
      <c r="J375" s="118"/>
      <c r="K375" s="118"/>
    </row>
    <row r="376" spans="3:11">
      <c r="C376" s="118"/>
      <c r="D376" s="118"/>
      <c r="E376" s="118"/>
      <c r="F376" s="118"/>
      <c r="G376" s="118"/>
      <c r="H376" s="118"/>
      <c r="I376" s="118"/>
      <c r="J376" s="118"/>
      <c r="K376" s="118"/>
    </row>
    <row r="377" spans="3:11">
      <c r="C377" s="118"/>
      <c r="D377" s="118"/>
      <c r="E377" s="118"/>
      <c r="F377" s="118"/>
      <c r="G377" s="118"/>
      <c r="H377" s="118"/>
      <c r="I377" s="118"/>
      <c r="J377" s="118"/>
      <c r="K377" s="118"/>
    </row>
    <row r="378" spans="3:11">
      <c r="C378" s="118"/>
      <c r="D378" s="118"/>
      <c r="E378" s="118"/>
      <c r="F378" s="118"/>
      <c r="G378" s="118"/>
      <c r="H378" s="118"/>
      <c r="I378" s="118"/>
      <c r="J378" s="118"/>
      <c r="K378" s="118"/>
    </row>
    <row r="379" spans="3:11">
      <c r="C379" s="118"/>
      <c r="D379" s="118"/>
      <c r="E379" s="118"/>
      <c r="F379" s="118"/>
      <c r="G379" s="118"/>
      <c r="H379" s="118"/>
      <c r="I379" s="118"/>
      <c r="J379" s="118"/>
      <c r="K379" s="118"/>
    </row>
    <row r="380" spans="3:11">
      <c r="C380" s="118"/>
      <c r="D380" s="118"/>
      <c r="E380" s="118"/>
      <c r="F380" s="118"/>
      <c r="G380" s="118"/>
      <c r="H380" s="118"/>
      <c r="I380" s="118"/>
      <c r="J380" s="118"/>
      <c r="K380" s="118"/>
    </row>
    <row r="381" spans="3:11">
      <c r="C381" s="118"/>
      <c r="D381" s="118"/>
      <c r="E381" s="118"/>
      <c r="F381" s="118"/>
      <c r="G381" s="118"/>
      <c r="H381" s="118"/>
      <c r="I381" s="118"/>
      <c r="J381" s="118"/>
      <c r="K381" s="118"/>
    </row>
    <row r="382" spans="3:11">
      <c r="C382" s="118"/>
      <c r="D382" s="118"/>
      <c r="E382" s="118"/>
      <c r="F382" s="118"/>
      <c r="G382" s="118"/>
      <c r="H382" s="118"/>
      <c r="I382" s="118"/>
      <c r="J382" s="118"/>
      <c r="K382" s="118"/>
    </row>
    <row r="383" spans="3:11">
      <c r="C383" s="118"/>
      <c r="D383" s="118"/>
      <c r="E383" s="118"/>
      <c r="F383" s="118"/>
      <c r="G383" s="118"/>
      <c r="H383" s="118"/>
      <c r="I383" s="118"/>
      <c r="J383" s="118"/>
      <c r="K383" s="118"/>
    </row>
    <row r="384" spans="3:11">
      <c r="C384" s="118"/>
      <c r="D384" s="118"/>
      <c r="E384" s="118"/>
      <c r="F384" s="118"/>
      <c r="G384" s="118"/>
      <c r="H384" s="118"/>
      <c r="I384" s="118"/>
      <c r="J384" s="118"/>
      <c r="K384" s="118"/>
    </row>
    <row r="385" spans="3:11">
      <c r="C385" s="118"/>
      <c r="D385" s="118"/>
      <c r="E385" s="118"/>
      <c r="F385" s="118"/>
      <c r="G385" s="118"/>
      <c r="H385" s="118"/>
      <c r="I385" s="118"/>
      <c r="J385" s="118"/>
      <c r="K385" s="118"/>
    </row>
    <row r="386" spans="3:11">
      <c r="C386" s="118"/>
      <c r="D386" s="118"/>
      <c r="E386" s="118"/>
      <c r="F386" s="118"/>
      <c r="G386" s="118"/>
      <c r="H386" s="118"/>
      <c r="I386" s="118"/>
      <c r="J386" s="118"/>
      <c r="K386" s="118"/>
    </row>
    <row r="387" spans="3:11">
      <c r="C387" s="118"/>
      <c r="D387" s="118"/>
      <c r="E387" s="118"/>
      <c r="F387" s="118"/>
      <c r="G387" s="118"/>
      <c r="H387" s="118"/>
      <c r="I387" s="118"/>
      <c r="J387" s="118"/>
      <c r="K387" s="118"/>
    </row>
    <row r="388" spans="3:11">
      <c r="C388" s="118"/>
      <c r="D388" s="118"/>
      <c r="E388" s="118"/>
      <c r="F388" s="118"/>
      <c r="G388" s="118"/>
      <c r="H388" s="118"/>
      <c r="I388" s="118"/>
      <c r="J388" s="118"/>
      <c r="K388" s="118"/>
    </row>
    <row r="389" spans="3:11">
      <c r="C389" s="118"/>
      <c r="D389" s="118"/>
      <c r="E389" s="118"/>
      <c r="F389" s="118"/>
      <c r="G389" s="118"/>
      <c r="H389" s="118"/>
      <c r="I389" s="118"/>
      <c r="J389" s="118"/>
      <c r="K389" s="118"/>
    </row>
    <row r="390" spans="3:11">
      <c r="C390" s="118"/>
      <c r="D390" s="118"/>
      <c r="E390" s="118"/>
      <c r="F390" s="118"/>
      <c r="G390" s="118"/>
      <c r="H390" s="118"/>
      <c r="I390" s="118"/>
      <c r="J390" s="118"/>
      <c r="K390" s="118"/>
    </row>
    <row r="391" spans="3:11">
      <c r="C391" s="118"/>
      <c r="D391" s="118"/>
      <c r="E391" s="118"/>
      <c r="F391" s="118"/>
      <c r="G391" s="118"/>
      <c r="H391" s="118"/>
      <c r="I391" s="118"/>
      <c r="J391" s="118"/>
      <c r="K391" s="118"/>
    </row>
    <row r="392" spans="3:11">
      <c r="C392" s="118"/>
      <c r="D392" s="118"/>
      <c r="E392" s="118"/>
      <c r="F392" s="118"/>
      <c r="G392" s="118"/>
      <c r="H392" s="118"/>
      <c r="I392" s="118"/>
      <c r="J392" s="118"/>
      <c r="K392" s="118"/>
    </row>
    <row r="393" spans="3:11">
      <c r="C393" s="118"/>
      <c r="D393" s="118"/>
      <c r="E393" s="118"/>
      <c r="F393" s="118"/>
      <c r="G393" s="118"/>
      <c r="H393" s="118"/>
      <c r="I393" s="118"/>
      <c r="J393" s="118"/>
      <c r="K393" s="118"/>
    </row>
    <row r="394" spans="3:11">
      <c r="C394" s="118"/>
      <c r="D394" s="118"/>
      <c r="E394" s="118"/>
      <c r="F394" s="118"/>
      <c r="G394" s="118"/>
      <c r="H394" s="118"/>
      <c r="I394" s="118"/>
      <c r="J394" s="118"/>
      <c r="K394" s="118"/>
    </row>
    <row r="395" spans="3:11">
      <c r="C395" s="118"/>
      <c r="D395" s="118"/>
      <c r="E395" s="118"/>
      <c r="F395" s="118"/>
      <c r="G395" s="118"/>
      <c r="H395" s="118"/>
      <c r="I395" s="118"/>
      <c r="J395" s="118"/>
      <c r="K395" s="118"/>
    </row>
    <row r="396" spans="3:11">
      <c r="C396" s="118"/>
      <c r="D396" s="118"/>
      <c r="E396" s="118"/>
      <c r="F396" s="118"/>
      <c r="G396" s="118"/>
      <c r="H396" s="118"/>
      <c r="I396" s="118"/>
      <c r="J396" s="118"/>
      <c r="K396" s="118"/>
    </row>
    <row r="397" spans="3:11">
      <c r="C397" s="118"/>
      <c r="D397" s="118"/>
      <c r="E397" s="118"/>
      <c r="F397" s="118"/>
      <c r="G397" s="118"/>
      <c r="H397" s="118"/>
      <c r="I397" s="118"/>
      <c r="J397" s="118"/>
      <c r="K397" s="118"/>
    </row>
    <row r="398" spans="3:11">
      <c r="C398" s="118"/>
      <c r="D398" s="118"/>
      <c r="E398" s="118"/>
      <c r="F398" s="118"/>
      <c r="G398" s="118"/>
      <c r="H398" s="118"/>
      <c r="I398" s="118"/>
      <c r="J398" s="118"/>
      <c r="K398" s="118"/>
    </row>
    <row r="399" spans="3:11">
      <c r="C399" s="118"/>
      <c r="D399" s="118"/>
      <c r="E399" s="118"/>
      <c r="F399" s="118"/>
      <c r="G399" s="118"/>
      <c r="H399" s="118"/>
      <c r="I399" s="118"/>
      <c r="J399" s="118"/>
      <c r="K399" s="118"/>
    </row>
    <row r="400" spans="3:11">
      <c r="C400" s="118"/>
      <c r="D400" s="118"/>
      <c r="E400" s="118"/>
      <c r="F400" s="118"/>
      <c r="G400" s="118"/>
      <c r="H400" s="118"/>
      <c r="I400" s="118"/>
      <c r="J400" s="118"/>
      <c r="K400" s="118"/>
    </row>
    <row r="401" spans="3:11">
      <c r="C401" s="118"/>
      <c r="D401" s="118"/>
      <c r="E401" s="118"/>
      <c r="F401" s="118"/>
      <c r="G401" s="118"/>
      <c r="H401" s="118"/>
      <c r="I401" s="118"/>
      <c r="J401" s="118"/>
      <c r="K401" s="118"/>
    </row>
    <row r="402" spans="3:11">
      <c r="C402" s="118"/>
      <c r="D402" s="118"/>
      <c r="E402" s="118"/>
      <c r="F402" s="118"/>
      <c r="G402" s="118"/>
      <c r="H402" s="118"/>
      <c r="I402" s="118"/>
      <c r="J402" s="118"/>
      <c r="K402" s="118"/>
    </row>
    <row r="403" spans="3:11">
      <c r="C403" s="118"/>
      <c r="D403" s="118"/>
      <c r="E403" s="118"/>
      <c r="F403" s="118"/>
      <c r="G403" s="118"/>
      <c r="H403" s="118"/>
      <c r="I403" s="118"/>
      <c r="J403" s="118"/>
      <c r="K403" s="118"/>
    </row>
    <row r="404" spans="3:11">
      <c r="C404" s="118"/>
      <c r="D404" s="118"/>
      <c r="E404" s="118"/>
      <c r="F404" s="118"/>
      <c r="G404" s="118"/>
      <c r="H404" s="118"/>
      <c r="I404" s="118"/>
      <c r="J404" s="118"/>
      <c r="K404" s="118"/>
    </row>
    <row r="405" spans="3:11">
      <c r="C405" s="118"/>
      <c r="D405" s="118"/>
      <c r="E405" s="118"/>
      <c r="F405" s="118"/>
      <c r="G405" s="118"/>
      <c r="H405" s="118"/>
      <c r="I405" s="118"/>
      <c r="J405" s="118"/>
      <c r="K405" s="118"/>
    </row>
    <row r="406" spans="3:11">
      <c r="C406" s="118"/>
      <c r="D406" s="118"/>
      <c r="E406" s="118"/>
      <c r="F406" s="118"/>
      <c r="G406" s="118"/>
      <c r="H406" s="118"/>
      <c r="I406" s="118"/>
      <c r="J406" s="118"/>
      <c r="K406" s="118"/>
    </row>
    <row r="407" spans="3:11">
      <c r="C407" s="118"/>
      <c r="D407" s="118"/>
      <c r="E407" s="118"/>
      <c r="F407" s="118"/>
      <c r="G407" s="118"/>
      <c r="H407" s="118"/>
      <c r="I407" s="118"/>
      <c r="J407" s="118"/>
      <c r="K407" s="118"/>
    </row>
    <row r="408" spans="3:11">
      <c r="C408" s="118"/>
      <c r="D408" s="118"/>
      <c r="E408" s="118"/>
      <c r="F408" s="118"/>
      <c r="G408" s="118"/>
      <c r="H408" s="118"/>
      <c r="I408" s="118"/>
      <c r="J408" s="118"/>
      <c r="K408" s="118"/>
    </row>
    <row r="409" spans="3:11">
      <c r="C409" s="118"/>
      <c r="D409" s="118"/>
      <c r="E409" s="118"/>
      <c r="F409" s="118"/>
      <c r="G409" s="118"/>
      <c r="H409" s="118"/>
      <c r="I409" s="118"/>
      <c r="J409" s="118"/>
      <c r="K409" s="118"/>
    </row>
    <row r="410" spans="3:11">
      <c r="C410" s="118"/>
      <c r="D410" s="118"/>
      <c r="E410" s="118"/>
      <c r="F410" s="118"/>
      <c r="G410" s="118"/>
      <c r="H410" s="118"/>
      <c r="I410" s="118"/>
      <c r="J410" s="118"/>
      <c r="K410" s="118"/>
    </row>
    <row r="411" spans="3:11">
      <c r="C411" s="118"/>
      <c r="D411" s="118"/>
      <c r="E411" s="118"/>
      <c r="F411" s="118"/>
      <c r="G411" s="118"/>
      <c r="H411" s="118"/>
      <c r="I411" s="118"/>
      <c r="J411" s="118"/>
      <c r="K411" s="118"/>
    </row>
    <row r="412" spans="3:11">
      <c r="C412" s="118"/>
      <c r="D412" s="118"/>
      <c r="E412" s="118"/>
      <c r="F412" s="118"/>
      <c r="G412" s="118"/>
      <c r="H412" s="118"/>
      <c r="I412" s="118"/>
      <c r="J412" s="118"/>
      <c r="K412" s="118"/>
    </row>
    <row r="413" spans="3:11">
      <c r="C413" s="118"/>
      <c r="D413" s="118"/>
      <c r="E413" s="118"/>
      <c r="F413" s="118"/>
      <c r="G413" s="118"/>
      <c r="H413" s="118"/>
      <c r="I413" s="118"/>
      <c r="J413" s="118"/>
      <c r="K413" s="118"/>
    </row>
    <row r="414" spans="3:11">
      <c r="C414" s="118"/>
      <c r="D414" s="118"/>
      <c r="E414" s="118"/>
      <c r="F414" s="118"/>
      <c r="G414" s="118"/>
      <c r="H414" s="118"/>
      <c r="I414" s="118"/>
      <c r="J414" s="118"/>
      <c r="K414" s="118"/>
    </row>
    <row r="415" spans="3:11">
      <c r="C415" s="118"/>
      <c r="D415" s="118"/>
      <c r="E415" s="118"/>
      <c r="F415" s="118"/>
      <c r="G415" s="118"/>
      <c r="H415" s="118"/>
      <c r="I415" s="118"/>
      <c r="J415" s="118"/>
      <c r="K415" s="118"/>
    </row>
    <row r="416" spans="3:11">
      <c r="C416" s="118"/>
      <c r="D416" s="118"/>
      <c r="E416" s="118"/>
      <c r="F416" s="118"/>
      <c r="G416" s="118"/>
      <c r="H416" s="118"/>
      <c r="I416" s="118"/>
      <c r="J416" s="118"/>
      <c r="K416" s="118"/>
    </row>
    <row r="417" spans="3:11">
      <c r="C417" s="118"/>
      <c r="D417" s="118"/>
      <c r="E417" s="118"/>
      <c r="F417" s="118"/>
      <c r="G417" s="118"/>
      <c r="H417" s="118"/>
      <c r="I417" s="118"/>
      <c r="J417" s="118"/>
      <c r="K417" s="118"/>
    </row>
    <row r="418" spans="3:11">
      <c r="C418" s="118"/>
      <c r="D418" s="118"/>
      <c r="E418" s="118"/>
      <c r="F418" s="118"/>
      <c r="G418" s="118"/>
      <c r="H418" s="118"/>
      <c r="I418" s="118"/>
      <c r="J418" s="118"/>
      <c r="K418" s="118"/>
    </row>
    <row r="419" spans="3:11">
      <c r="C419" s="118"/>
      <c r="D419" s="118"/>
      <c r="E419" s="118"/>
      <c r="F419" s="118"/>
      <c r="G419" s="118"/>
      <c r="H419" s="118"/>
      <c r="I419" s="118"/>
      <c r="J419" s="118"/>
      <c r="K419" s="118"/>
    </row>
    <row r="420" spans="3:11">
      <c r="C420" s="118"/>
      <c r="D420" s="118"/>
      <c r="E420" s="118"/>
      <c r="F420" s="118"/>
      <c r="G420" s="118"/>
      <c r="H420" s="118"/>
      <c r="I420" s="118"/>
      <c r="J420" s="118"/>
      <c r="K420" s="118"/>
    </row>
    <row r="421" spans="3:11">
      <c r="C421" s="118"/>
      <c r="D421" s="118"/>
      <c r="E421" s="118"/>
      <c r="F421" s="118"/>
      <c r="G421" s="118"/>
      <c r="H421" s="118"/>
      <c r="I421" s="118"/>
      <c r="J421" s="118"/>
      <c r="K421" s="118"/>
    </row>
    <row r="422" spans="3:11">
      <c r="C422" s="118"/>
      <c r="D422" s="118"/>
      <c r="E422" s="118"/>
      <c r="F422" s="118"/>
      <c r="G422" s="118"/>
      <c r="H422" s="118"/>
      <c r="I422" s="118"/>
      <c r="J422" s="118"/>
      <c r="K422" s="118"/>
    </row>
    <row r="423" spans="3:11">
      <c r="C423" s="118"/>
      <c r="D423" s="118"/>
      <c r="E423" s="118"/>
      <c r="F423" s="118"/>
      <c r="G423" s="118"/>
      <c r="H423" s="118"/>
    </row>
    <row r="424" spans="3:11">
      <c r="C424" s="118"/>
      <c r="D424" s="118"/>
      <c r="E424" s="118"/>
      <c r="F424" s="118"/>
      <c r="G424" s="118"/>
      <c r="H424" s="118"/>
    </row>
    <row r="425" spans="3:11">
      <c r="C425" s="118"/>
      <c r="D425" s="118"/>
      <c r="E425" s="118"/>
      <c r="F425" s="118"/>
      <c r="G425" s="118"/>
      <c r="H425" s="118"/>
    </row>
    <row r="426" spans="3:11">
      <c r="C426" s="118"/>
      <c r="D426" s="118"/>
      <c r="E426" s="118"/>
      <c r="F426" s="118"/>
      <c r="G426" s="118"/>
      <c r="H426" s="118"/>
    </row>
    <row r="427" spans="3:11">
      <c r="C427" s="118"/>
      <c r="D427" s="118"/>
      <c r="E427" s="118"/>
      <c r="F427" s="118"/>
      <c r="G427" s="118"/>
      <c r="H427" s="118"/>
    </row>
    <row r="428" spans="3:11">
      <c r="C428" s="118"/>
      <c r="D428" s="118"/>
      <c r="E428" s="118"/>
      <c r="F428" s="118"/>
      <c r="G428" s="118"/>
      <c r="H428" s="118"/>
    </row>
    <row r="429" spans="3:11">
      <c r="C429" s="118"/>
      <c r="D429" s="118"/>
      <c r="E429" s="118"/>
      <c r="F429" s="118"/>
      <c r="G429" s="118"/>
      <c r="H429" s="118"/>
    </row>
    <row r="430" spans="3:11">
      <c r="C430" s="118"/>
      <c r="D430" s="118"/>
      <c r="E430" s="118"/>
      <c r="F430" s="118"/>
      <c r="G430" s="118"/>
      <c r="H430" s="118"/>
    </row>
    <row r="431" spans="3:11">
      <c r="C431" s="118"/>
      <c r="D431" s="118"/>
      <c r="E431" s="118"/>
      <c r="F431" s="118"/>
      <c r="G431" s="118"/>
      <c r="H431" s="118"/>
    </row>
    <row r="432" spans="3:11">
      <c r="C432" s="118"/>
      <c r="D432" s="118"/>
      <c r="E432" s="118"/>
      <c r="F432" s="118"/>
      <c r="G432" s="118"/>
      <c r="H432" s="118"/>
    </row>
    <row r="433" spans="3:8">
      <c r="C433" s="118"/>
      <c r="D433" s="118"/>
      <c r="E433" s="118"/>
      <c r="F433" s="118"/>
      <c r="G433" s="118"/>
      <c r="H433" s="118"/>
    </row>
    <row r="434" spans="3:8">
      <c r="C434" s="118"/>
      <c r="D434" s="118"/>
      <c r="E434" s="118"/>
      <c r="F434" s="118"/>
      <c r="G434" s="118"/>
      <c r="H434" s="118"/>
    </row>
    <row r="435" spans="3:8">
      <c r="C435" s="118"/>
      <c r="D435" s="118"/>
      <c r="E435" s="118"/>
      <c r="F435" s="118"/>
      <c r="G435" s="118"/>
      <c r="H435" s="118"/>
    </row>
    <row r="436" spans="3:8">
      <c r="C436" s="118"/>
      <c r="D436" s="118"/>
      <c r="E436" s="118"/>
      <c r="F436" s="118"/>
      <c r="G436" s="118"/>
      <c r="H436" s="118"/>
    </row>
    <row r="437" spans="3:8">
      <c r="C437" s="118"/>
      <c r="D437" s="118"/>
      <c r="E437" s="118"/>
      <c r="F437" s="118"/>
      <c r="G437" s="118"/>
      <c r="H437" s="118"/>
    </row>
    <row r="438" spans="3:8">
      <c r="C438" s="118"/>
      <c r="D438" s="118"/>
      <c r="E438" s="118"/>
      <c r="F438" s="118"/>
      <c r="G438" s="118"/>
      <c r="H438" s="118"/>
    </row>
    <row r="439" spans="3:8">
      <c r="C439" s="118"/>
      <c r="D439" s="118"/>
      <c r="E439" s="118"/>
      <c r="F439" s="118"/>
      <c r="G439" s="118"/>
      <c r="H439" s="118"/>
    </row>
    <row r="440" spans="3:8">
      <c r="C440" s="118"/>
      <c r="D440" s="118"/>
      <c r="E440" s="118"/>
      <c r="F440" s="118"/>
      <c r="G440" s="118"/>
      <c r="H440" s="118"/>
    </row>
    <row r="441" spans="3:8">
      <c r="C441" s="118"/>
      <c r="D441" s="118"/>
      <c r="E441" s="118"/>
      <c r="F441" s="118"/>
      <c r="G441" s="118"/>
      <c r="H441" s="118"/>
    </row>
    <row r="442" spans="3:8">
      <c r="C442" s="118"/>
      <c r="D442" s="118"/>
      <c r="E442" s="118"/>
      <c r="F442" s="118"/>
      <c r="G442" s="118"/>
      <c r="H442" s="118"/>
    </row>
    <row r="443" spans="3:8">
      <c r="C443" s="118"/>
      <c r="D443" s="118"/>
      <c r="E443" s="118"/>
      <c r="F443" s="118"/>
      <c r="G443" s="118"/>
      <c r="H443" s="118"/>
    </row>
    <row r="444" spans="3:8">
      <c r="C444" s="118"/>
      <c r="D444" s="118"/>
      <c r="E444" s="118"/>
      <c r="F444" s="118"/>
      <c r="G444" s="118"/>
      <c r="H444" s="118"/>
    </row>
    <row r="445" spans="3:8">
      <c r="C445" s="118"/>
      <c r="D445" s="118"/>
      <c r="E445" s="118"/>
      <c r="F445" s="118"/>
      <c r="G445" s="118"/>
      <c r="H445" s="118"/>
    </row>
    <row r="446" spans="3:8">
      <c r="C446" s="118"/>
      <c r="D446" s="118"/>
      <c r="E446" s="118"/>
      <c r="F446" s="118"/>
      <c r="G446" s="118"/>
      <c r="H446" s="118"/>
    </row>
    <row r="447" spans="3:8">
      <c r="C447" s="118"/>
      <c r="D447" s="118"/>
      <c r="E447" s="118"/>
      <c r="F447" s="118"/>
      <c r="G447" s="118"/>
      <c r="H447" s="118"/>
    </row>
    <row r="448" spans="3:8">
      <c r="C448" s="118"/>
      <c r="D448" s="118"/>
      <c r="E448" s="118"/>
      <c r="F448" s="118"/>
      <c r="G448" s="118"/>
      <c r="H448" s="118"/>
    </row>
    <row r="449" spans="3:8">
      <c r="C449" s="118"/>
      <c r="D449" s="118"/>
      <c r="E449" s="118"/>
      <c r="F449" s="118"/>
      <c r="G449" s="118"/>
      <c r="H449" s="118"/>
    </row>
    <row r="450" spans="3:8">
      <c r="C450" s="118"/>
      <c r="D450" s="118"/>
      <c r="E450" s="118"/>
      <c r="F450" s="118"/>
      <c r="G450" s="118"/>
      <c r="H450" s="118"/>
    </row>
    <row r="451" spans="3:8">
      <c r="C451" s="118"/>
      <c r="D451" s="118"/>
      <c r="E451" s="118"/>
      <c r="F451" s="118"/>
      <c r="G451" s="118"/>
      <c r="H451" s="118"/>
    </row>
    <row r="452" spans="3:8">
      <c r="C452" s="118"/>
      <c r="D452" s="118"/>
      <c r="E452" s="118"/>
      <c r="F452" s="118"/>
      <c r="G452" s="118"/>
      <c r="H452" s="118"/>
    </row>
    <row r="453" spans="3:8">
      <c r="C453" s="118"/>
      <c r="D453" s="118"/>
      <c r="E453" s="118"/>
      <c r="F453" s="118"/>
      <c r="G453" s="118"/>
      <c r="H453" s="118"/>
    </row>
    <row r="454" spans="3:8">
      <c r="C454" s="118"/>
      <c r="D454" s="118"/>
      <c r="E454" s="118"/>
      <c r="F454" s="118"/>
      <c r="G454" s="118"/>
      <c r="H454" s="118"/>
    </row>
    <row r="455" spans="3:8">
      <c r="C455" s="118"/>
      <c r="D455" s="118"/>
      <c r="E455" s="118"/>
      <c r="F455" s="118"/>
      <c r="G455" s="118"/>
      <c r="H455" s="118"/>
    </row>
    <row r="456" spans="3:8">
      <c r="C456" s="118"/>
      <c r="D456" s="118"/>
      <c r="E456" s="118"/>
      <c r="F456" s="118"/>
      <c r="G456" s="118"/>
      <c r="H456" s="118"/>
    </row>
    <row r="457" spans="3:8">
      <c r="C457" s="118"/>
      <c r="D457" s="118"/>
      <c r="E457" s="118"/>
      <c r="F457" s="118"/>
      <c r="G457" s="118"/>
      <c r="H457" s="118"/>
    </row>
    <row r="458" spans="3:8">
      <c r="C458" s="118"/>
      <c r="D458" s="118"/>
      <c r="E458" s="118"/>
      <c r="F458" s="118"/>
      <c r="G458" s="118"/>
      <c r="H458" s="118"/>
    </row>
    <row r="459" spans="3:8">
      <c r="C459" s="118"/>
      <c r="D459" s="118"/>
      <c r="E459" s="118"/>
      <c r="F459" s="118"/>
      <c r="G459" s="118"/>
      <c r="H459" s="118"/>
    </row>
    <row r="460" spans="3:8">
      <c r="C460" s="118"/>
      <c r="D460" s="118"/>
      <c r="E460" s="118"/>
      <c r="F460" s="118"/>
      <c r="G460" s="118"/>
      <c r="H460" s="118"/>
    </row>
    <row r="461" spans="3:8">
      <c r="C461" s="118"/>
      <c r="D461" s="118"/>
      <c r="E461" s="118"/>
      <c r="F461" s="118"/>
      <c r="G461" s="118"/>
      <c r="H461" s="118"/>
    </row>
    <row r="462" spans="3:8">
      <c r="C462" s="118"/>
      <c r="D462" s="118"/>
      <c r="E462" s="118"/>
      <c r="F462" s="118"/>
      <c r="G462" s="118"/>
      <c r="H462" s="118"/>
    </row>
    <row r="463" spans="3:8">
      <c r="C463" s="118"/>
      <c r="D463" s="118"/>
      <c r="E463" s="118"/>
      <c r="F463" s="118"/>
      <c r="G463" s="118"/>
      <c r="H463" s="118"/>
    </row>
    <row r="464" spans="3:8">
      <c r="C464" s="118"/>
      <c r="D464" s="118"/>
      <c r="E464" s="118"/>
      <c r="F464" s="118"/>
      <c r="G464" s="118"/>
      <c r="H464" s="118"/>
    </row>
    <row r="465" spans="3:8">
      <c r="C465" s="118"/>
      <c r="D465" s="118"/>
      <c r="E465" s="118"/>
      <c r="F465" s="118"/>
      <c r="G465" s="118"/>
      <c r="H465" s="118"/>
    </row>
    <row r="466" spans="3:8">
      <c r="C466" s="118"/>
      <c r="D466" s="118"/>
      <c r="E466" s="118"/>
      <c r="F466" s="118"/>
      <c r="G466" s="118"/>
      <c r="H466" s="118"/>
    </row>
    <row r="467" spans="3:8">
      <c r="C467" s="118"/>
      <c r="D467" s="118"/>
      <c r="E467" s="118"/>
      <c r="F467" s="118"/>
      <c r="G467" s="118"/>
      <c r="H467" s="118"/>
    </row>
    <row r="468" spans="3:8">
      <c r="C468" s="118"/>
      <c r="D468" s="118"/>
      <c r="E468" s="118"/>
      <c r="F468" s="118"/>
      <c r="G468" s="118"/>
      <c r="H468" s="118"/>
    </row>
    <row r="469" spans="3:8">
      <c r="C469" s="118"/>
      <c r="D469" s="118"/>
      <c r="E469" s="118"/>
      <c r="F469" s="118"/>
      <c r="G469" s="118"/>
      <c r="H469" s="118"/>
    </row>
    <row r="470" spans="3:8">
      <c r="C470" s="118"/>
      <c r="D470" s="118"/>
      <c r="E470" s="118"/>
      <c r="F470" s="118"/>
      <c r="G470" s="118"/>
      <c r="H470" s="118"/>
    </row>
    <row r="471" spans="3:8">
      <c r="C471" s="118"/>
      <c r="D471" s="118"/>
      <c r="E471" s="118"/>
      <c r="F471" s="118"/>
      <c r="G471" s="118"/>
      <c r="H471" s="118"/>
    </row>
    <row r="472" spans="3:8">
      <c r="C472" s="118"/>
      <c r="D472" s="118"/>
      <c r="E472" s="118"/>
      <c r="F472" s="118"/>
      <c r="G472" s="118"/>
      <c r="H472" s="118"/>
    </row>
    <row r="473" spans="3:8">
      <c r="C473" s="118"/>
      <c r="D473" s="118"/>
      <c r="E473" s="118"/>
      <c r="F473" s="118"/>
      <c r="G473" s="118"/>
      <c r="H473" s="118"/>
    </row>
    <row r="474" spans="3:8">
      <c r="C474" s="118"/>
      <c r="D474" s="118"/>
      <c r="E474" s="118"/>
      <c r="F474" s="118"/>
      <c r="G474" s="118"/>
      <c r="H474" s="118"/>
    </row>
    <row r="475" spans="3:8">
      <c r="C475" s="118"/>
      <c r="D475" s="118"/>
      <c r="E475" s="118"/>
      <c r="F475" s="118"/>
      <c r="G475" s="118"/>
      <c r="H475" s="118"/>
    </row>
    <row r="476" spans="3:8">
      <c r="C476" s="118"/>
      <c r="D476" s="118"/>
      <c r="E476" s="118"/>
      <c r="F476" s="118"/>
      <c r="G476" s="118"/>
      <c r="H476" s="118"/>
    </row>
    <row r="477" spans="3:8">
      <c r="C477" s="118"/>
      <c r="D477" s="118"/>
      <c r="E477" s="118"/>
      <c r="F477" s="118"/>
      <c r="G477" s="118"/>
      <c r="H477" s="118"/>
    </row>
    <row r="478" spans="3:8">
      <c r="C478" s="118"/>
      <c r="D478" s="118"/>
      <c r="E478" s="118"/>
      <c r="F478" s="118"/>
      <c r="G478" s="118"/>
      <c r="H478" s="118"/>
    </row>
    <row r="479" spans="3:8">
      <c r="C479" s="118"/>
      <c r="D479" s="118"/>
      <c r="E479" s="118"/>
      <c r="F479" s="118"/>
      <c r="G479" s="118"/>
      <c r="H479" s="118"/>
    </row>
    <row r="480" spans="3:8">
      <c r="C480" s="118"/>
      <c r="D480" s="118"/>
      <c r="E480" s="118"/>
      <c r="F480" s="118"/>
      <c r="G480" s="118"/>
      <c r="H480" s="118"/>
    </row>
    <row r="481" spans="3:8">
      <c r="C481" s="118"/>
      <c r="D481" s="118"/>
      <c r="E481" s="118"/>
      <c r="F481" s="118"/>
      <c r="G481" s="118"/>
      <c r="H481" s="118"/>
    </row>
    <row r="482" spans="3:8">
      <c r="C482" s="118"/>
      <c r="D482" s="118"/>
      <c r="E482" s="118"/>
      <c r="F482" s="118"/>
      <c r="G482" s="118"/>
      <c r="H482" s="118"/>
    </row>
    <row r="483" spans="3:8">
      <c r="C483" s="118"/>
      <c r="D483" s="118"/>
      <c r="E483" s="118"/>
      <c r="F483" s="118"/>
      <c r="G483" s="118"/>
      <c r="H483" s="118"/>
    </row>
    <row r="484" spans="3:8">
      <c r="C484" s="118"/>
      <c r="D484" s="118"/>
      <c r="E484" s="118"/>
      <c r="F484" s="118"/>
      <c r="G484" s="118"/>
      <c r="H484" s="118"/>
    </row>
    <row r="485" spans="3:8">
      <c r="C485" s="118"/>
      <c r="D485" s="118"/>
      <c r="E485" s="118"/>
      <c r="F485" s="118"/>
      <c r="G485" s="118"/>
      <c r="H485" s="118"/>
    </row>
    <row r="486" spans="3:8">
      <c r="C486" s="118"/>
      <c r="D486" s="118"/>
      <c r="E486" s="118"/>
      <c r="F486" s="118"/>
      <c r="G486" s="118"/>
      <c r="H486" s="118"/>
    </row>
    <row r="487" spans="3:8">
      <c r="C487" s="118"/>
      <c r="D487" s="118"/>
      <c r="E487" s="118"/>
      <c r="F487" s="118"/>
      <c r="G487" s="118"/>
      <c r="H487" s="118"/>
    </row>
    <row r="488" spans="3:8">
      <c r="C488" s="118"/>
      <c r="D488" s="118"/>
      <c r="E488" s="118"/>
      <c r="F488" s="118"/>
      <c r="G488" s="118"/>
      <c r="H488" s="118"/>
    </row>
    <row r="489" spans="3:8">
      <c r="C489" s="118"/>
      <c r="D489" s="118"/>
      <c r="E489" s="118"/>
      <c r="F489" s="118"/>
      <c r="G489" s="118"/>
      <c r="H489" s="118"/>
    </row>
    <row r="490" spans="3:8">
      <c r="C490" s="118"/>
      <c r="D490" s="118"/>
      <c r="E490" s="118"/>
      <c r="F490" s="118"/>
      <c r="G490" s="118"/>
      <c r="H490" s="118"/>
    </row>
    <row r="491" spans="3:8">
      <c r="C491" s="118"/>
      <c r="D491" s="118"/>
      <c r="E491" s="118"/>
      <c r="F491" s="118"/>
      <c r="G491" s="118"/>
      <c r="H491" s="118"/>
    </row>
    <row r="492" spans="3:8">
      <c r="C492" s="118"/>
      <c r="D492" s="118"/>
      <c r="E492" s="118"/>
      <c r="F492" s="118"/>
      <c r="G492" s="118"/>
      <c r="H492" s="118"/>
    </row>
    <row r="493" spans="3:8">
      <c r="C493" s="118"/>
      <c r="D493" s="118"/>
      <c r="E493" s="118"/>
      <c r="F493" s="118"/>
      <c r="G493" s="118"/>
      <c r="H493" s="118"/>
    </row>
    <row r="494" spans="3:8">
      <c r="C494" s="118"/>
      <c r="D494" s="118"/>
      <c r="E494" s="118"/>
      <c r="F494" s="118"/>
      <c r="G494" s="118"/>
      <c r="H494" s="118"/>
    </row>
    <row r="495" spans="3:8">
      <c r="C495" s="118"/>
      <c r="D495" s="118"/>
      <c r="E495" s="118"/>
      <c r="F495" s="118"/>
      <c r="G495" s="118"/>
      <c r="H495" s="118"/>
    </row>
    <row r="496" spans="3:8">
      <c r="C496" s="118"/>
      <c r="D496" s="118"/>
      <c r="E496" s="118"/>
      <c r="F496" s="118"/>
      <c r="G496" s="118"/>
      <c r="H496" s="118"/>
    </row>
    <row r="497" spans="3:8">
      <c r="C497" s="118"/>
      <c r="D497" s="118"/>
      <c r="E497" s="118"/>
      <c r="F497" s="118"/>
      <c r="G497" s="118"/>
      <c r="H497" s="118"/>
    </row>
    <row r="498" spans="3:8">
      <c r="C498" s="118"/>
      <c r="D498" s="118"/>
      <c r="E498" s="118"/>
      <c r="F498" s="118"/>
      <c r="G498" s="118"/>
      <c r="H498" s="118"/>
    </row>
    <row r="499" spans="3:8">
      <c r="C499" s="118"/>
      <c r="D499" s="118"/>
      <c r="E499" s="118"/>
      <c r="F499" s="118"/>
      <c r="G499" s="118"/>
      <c r="H499" s="118"/>
    </row>
    <row r="500" spans="3:8">
      <c r="C500" s="118"/>
      <c r="D500" s="118"/>
      <c r="E500" s="118"/>
      <c r="F500" s="118"/>
      <c r="G500" s="118"/>
      <c r="H500" s="118"/>
    </row>
    <row r="501" spans="3:8">
      <c r="C501" s="118"/>
      <c r="D501" s="118"/>
      <c r="E501" s="118"/>
      <c r="F501" s="118"/>
      <c r="G501" s="118"/>
      <c r="H501" s="118"/>
    </row>
    <row r="502" spans="3:8">
      <c r="C502" s="118"/>
      <c r="D502" s="118"/>
      <c r="E502" s="118"/>
      <c r="F502" s="118"/>
      <c r="G502" s="118"/>
      <c r="H502" s="118"/>
    </row>
    <row r="503" spans="3:8">
      <c r="C503" s="118"/>
      <c r="D503" s="118"/>
      <c r="E503" s="118"/>
      <c r="F503" s="118"/>
      <c r="G503" s="118"/>
      <c r="H503" s="118"/>
    </row>
    <row r="504" spans="3:8">
      <c r="C504" s="118"/>
      <c r="D504" s="118"/>
      <c r="E504" s="118"/>
      <c r="F504" s="118"/>
      <c r="G504" s="118"/>
      <c r="H504" s="118"/>
    </row>
    <row r="505" spans="3:8">
      <c r="C505" s="118"/>
      <c r="D505" s="118"/>
      <c r="E505" s="118"/>
      <c r="F505" s="118"/>
      <c r="G505" s="118"/>
      <c r="H505" s="118"/>
    </row>
    <row r="506" spans="3:8">
      <c r="C506" s="118"/>
      <c r="D506" s="118"/>
      <c r="E506" s="118"/>
      <c r="F506" s="118"/>
      <c r="G506" s="118"/>
      <c r="H506" s="118"/>
    </row>
    <row r="507" spans="3:8">
      <c r="C507" s="118"/>
      <c r="D507" s="118"/>
      <c r="E507" s="118"/>
      <c r="F507" s="118"/>
      <c r="G507" s="118"/>
      <c r="H507" s="118"/>
    </row>
    <row r="508" spans="3:8">
      <c r="C508" s="118"/>
      <c r="D508" s="118"/>
      <c r="E508" s="118"/>
      <c r="F508" s="118"/>
      <c r="G508" s="118"/>
      <c r="H508" s="118"/>
    </row>
    <row r="509" spans="3:8">
      <c r="C509" s="118"/>
      <c r="D509" s="118"/>
      <c r="E509" s="118"/>
      <c r="F509" s="118"/>
      <c r="G509" s="118"/>
      <c r="H509" s="118"/>
    </row>
    <row r="510" spans="3:8">
      <c r="C510" s="118"/>
      <c r="D510" s="118"/>
      <c r="E510" s="118"/>
      <c r="F510" s="118"/>
      <c r="G510" s="118"/>
      <c r="H510" s="118"/>
    </row>
    <row r="511" spans="3:8">
      <c r="C511" s="118"/>
      <c r="D511" s="118"/>
      <c r="E511" s="118"/>
      <c r="F511" s="118"/>
      <c r="G511" s="118"/>
      <c r="H511" s="118"/>
    </row>
    <row r="512" spans="3:8">
      <c r="C512" s="118"/>
      <c r="D512" s="118"/>
      <c r="E512" s="118"/>
      <c r="F512" s="118"/>
      <c r="G512" s="118"/>
      <c r="H512" s="118"/>
    </row>
    <row r="513" spans="3:8">
      <c r="C513" s="118"/>
      <c r="D513" s="118"/>
      <c r="E513" s="118"/>
      <c r="F513" s="118"/>
      <c r="G513" s="118"/>
      <c r="H513" s="118"/>
    </row>
    <row r="514" spans="3:8">
      <c r="C514" s="118"/>
      <c r="D514" s="118"/>
      <c r="E514" s="118"/>
      <c r="F514" s="118"/>
      <c r="G514" s="118"/>
      <c r="H514" s="118"/>
    </row>
    <row r="515" spans="3:8">
      <c r="C515" s="118"/>
      <c r="D515" s="118"/>
      <c r="E515" s="118"/>
      <c r="F515" s="118"/>
      <c r="G515" s="118"/>
      <c r="H515" s="118"/>
    </row>
    <row r="516" spans="3:8">
      <c r="C516" s="118"/>
      <c r="D516" s="118"/>
      <c r="E516" s="118"/>
      <c r="F516" s="118"/>
      <c r="G516" s="118"/>
      <c r="H516" s="118"/>
    </row>
    <row r="517" spans="3:8">
      <c r="C517" s="118"/>
      <c r="D517" s="118"/>
      <c r="E517" s="118"/>
      <c r="F517" s="118"/>
      <c r="G517" s="118"/>
      <c r="H517" s="118"/>
    </row>
    <row r="518" spans="3:8">
      <c r="C518" s="118"/>
      <c r="D518" s="118"/>
      <c r="E518" s="118"/>
      <c r="F518" s="118"/>
      <c r="G518" s="118"/>
      <c r="H518" s="118"/>
    </row>
    <row r="519" spans="3:8">
      <c r="C519" s="118"/>
      <c r="D519" s="118"/>
      <c r="E519" s="118"/>
      <c r="F519" s="118"/>
      <c r="G519" s="118"/>
      <c r="H519" s="118"/>
    </row>
    <row r="520" spans="3:8">
      <c r="C520" s="118"/>
      <c r="D520" s="118"/>
      <c r="E520" s="118"/>
      <c r="F520" s="118"/>
      <c r="G520" s="118"/>
      <c r="H520" s="118"/>
    </row>
    <row r="521" spans="3:8">
      <c r="C521" s="118"/>
      <c r="D521" s="118"/>
      <c r="E521" s="118"/>
      <c r="F521" s="118"/>
      <c r="G521" s="118"/>
      <c r="H521" s="118"/>
    </row>
    <row r="522" spans="3:8">
      <c r="C522" s="118"/>
      <c r="D522" s="118"/>
      <c r="E522" s="118"/>
      <c r="F522" s="118"/>
      <c r="G522" s="118"/>
      <c r="H522" s="118"/>
    </row>
    <row r="523" spans="3:8">
      <c r="C523" s="118"/>
      <c r="D523" s="118"/>
      <c r="E523" s="118"/>
      <c r="F523" s="118"/>
      <c r="G523" s="118"/>
      <c r="H523" s="118"/>
    </row>
    <row r="524" spans="3:8">
      <c r="C524" s="118"/>
      <c r="D524" s="118"/>
      <c r="E524" s="118"/>
      <c r="F524" s="118"/>
      <c r="G524" s="118"/>
      <c r="H524" s="118"/>
    </row>
    <row r="525" spans="3:8">
      <c r="C525" s="118"/>
      <c r="D525" s="118"/>
      <c r="E525" s="118"/>
      <c r="F525" s="118"/>
      <c r="G525" s="118"/>
      <c r="H525" s="118"/>
    </row>
    <row r="526" spans="3:8">
      <c r="C526" s="118"/>
      <c r="D526" s="118"/>
      <c r="E526" s="118"/>
      <c r="F526" s="118"/>
      <c r="G526" s="118"/>
      <c r="H526" s="118"/>
    </row>
    <row r="527" spans="3:8">
      <c r="C527" s="118"/>
      <c r="D527" s="118"/>
      <c r="E527" s="118"/>
      <c r="F527" s="118"/>
      <c r="G527" s="118"/>
      <c r="H527" s="118"/>
    </row>
    <row r="528" spans="3:8">
      <c r="C528" s="118"/>
      <c r="D528" s="118"/>
      <c r="E528" s="118"/>
      <c r="F528" s="118"/>
      <c r="G528" s="118"/>
      <c r="H528" s="118"/>
    </row>
    <row r="529" spans="3:8">
      <c r="C529" s="118"/>
      <c r="D529" s="118"/>
      <c r="E529" s="118"/>
      <c r="F529" s="118"/>
      <c r="G529" s="118"/>
      <c r="H529" s="118"/>
    </row>
    <row r="530" spans="3:8">
      <c r="C530" s="118"/>
      <c r="D530" s="118"/>
      <c r="E530" s="118"/>
      <c r="F530" s="118"/>
      <c r="G530" s="118"/>
      <c r="H530" s="118"/>
    </row>
    <row r="531" spans="3:8">
      <c r="C531" s="118"/>
      <c r="D531" s="118"/>
      <c r="E531" s="118"/>
      <c r="F531" s="118"/>
      <c r="G531" s="118"/>
      <c r="H531" s="118"/>
    </row>
    <row r="532" spans="3:8">
      <c r="C532" s="118"/>
      <c r="D532" s="118"/>
      <c r="E532" s="118"/>
      <c r="F532" s="118"/>
      <c r="G532" s="118"/>
      <c r="H532" s="118"/>
    </row>
    <row r="533" spans="3:8">
      <c r="C533" s="118"/>
      <c r="D533" s="118"/>
      <c r="E533" s="118"/>
      <c r="F533" s="118"/>
      <c r="G533" s="118"/>
      <c r="H533" s="118"/>
    </row>
    <row r="534" spans="3:8">
      <c r="C534" s="118"/>
      <c r="D534" s="118"/>
      <c r="E534" s="118"/>
      <c r="F534" s="118"/>
      <c r="G534" s="118"/>
      <c r="H534" s="118"/>
    </row>
    <row r="535" spans="3:8">
      <c r="C535" s="118"/>
      <c r="D535" s="118"/>
      <c r="E535" s="118"/>
      <c r="F535" s="118"/>
      <c r="G535" s="118"/>
      <c r="H535" s="118"/>
    </row>
    <row r="536" spans="3:8">
      <c r="C536" s="118"/>
      <c r="D536" s="118"/>
      <c r="E536" s="118"/>
      <c r="F536" s="118"/>
      <c r="G536" s="118"/>
      <c r="H536" s="118"/>
    </row>
    <row r="537" spans="3:8">
      <c r="C537" s="118"/>
      <c r="D537" s="118"/>
      <c r="E537" s="118"/>
      <c r="F537" s="118"/>
      <c r="G537" s="118"/>
      <c r="H537" s="118"/>
    </row>
    <row r="538" spans="3:8">
      <c r="C538" s="118"/>
      <c r="D538" s="118"/>
      <c r="E538" s="118"/>
      <c r="F538" s="118"/>
      <c r="G538" s="118"/>
      <c r="H538" s="118"/>
    </row>
    <row r="539" spans="3:8">
      <c r="C539" s="118"/>
      <c r="D539" s="118"/>
      <c r="E539" s="118"/>
      <c r="F539" s="118"/>
      <c r="G539" s="118"/>
      <c r="H539" s="118"/>
    </row>
    <row r="540" spans="3:8">
      <c r="C540" s="118"/>
      <c r="D540" s="118"/>
      <c r="E540" s="118"/>
      <c r="F540" s="118"/>
      <c r="G540" s="118"/>
      <c r="H540" s="118"/>
    </row>
    <row r="541" spans="3:8">
      <c r="C541" s="118"/>
      <c r="D541" s="118"/>
      <c r="E541" s="118"/>
      <c r="F541" s="118"/>
      <c r="G541" s="118"/>
      <c r="H541" s="118"/>
    </row>
    <row r="542" spans="3:8">
      <c r="C542" s="118"/>
      <c r="D542" s="118"/>
      <c r="E542" s="118"/>
      <c r="F542" s="118"/>
      <c r="G542" s="118"/>
      <c r="H542" s="118"/>
    </row>
    <row r="543" spans="3:8">
      <c r="C543" s="118"/>
      <c r="D543" s="118"/>
      <c r="E543" s="118"/>
      <c r="F543" s="118"/>
      <c r="G543" s="118"/>
      <c r="H543" s="118"/>
    </row>
    <row r="544" spans="3:8">
      <c r="C544" s="118"/>
      <c r="D544" s="118"/>
      <c r="E544" s="118"/>
      <c r="F544" s="118"/>
      <c r="G544" s="118"/>
      <c r="H544" s="118"/>
    </row>
    <row r="545" spans="3:8">
      <c r="C545" s="118"/>
      <c r="D545" s="118"/>
      <c r="E545" s="118"/>
      <c r="F545" s="118"/>
      <c r="G545" s="118"/>
      <c r="H545" s="118"/>
    </row>
    <row r="546" spans="3:8">
      <c r="C546" s="118"/>
      <c r="D546" s="118"/>
      <c r="E546" s="118"/>
      <c r="F546" s="118"/>
      <c r="G546" s="118"/>
      <c r="H546" s="118"/>
    </row>
    <row r="547" spans="3:8">
      <c r="C547" s="118"/>
      <c r="D547" s="118"/>
      <c r="E547" s="118"/>
      <c r="F547" s="118"/>
      <c r="G547" s="118"/>
      <c r="H547" s="118"/>
    </row>
    <row r="548" spans="3:8">
      <c r="C548" s="118"/>
      <c r="D548" s="118"/>
      <c r="E548" s="118"/>
      <c r="F548" s="118"/>
      <c r="G548" s="118"/>
      <c r="H548" s="118"/>
    </row>
    <row r="549" spans="3:8">
      <c r="C549" s="118"/>
      <c r="D549" s="118"/>
      <c r="E549" s="118"/>
      <c r="F549" s="118"/>
      <c r="G549" s="118"/>
      <c r="H549" s="118"/>
    </row>
    <row r="550" spans="3:8">
      <c r="C550" s="118"/>
      <c r="D550" s="118"/>
      <c r="E550" s="118"/>
      <c r="F550" s="118"/>
      <c r="G550" s="118"/>
      <c r="H550" s="118"/>
    </row>
    <row r="551" spans="3:8">
      <c r="C551" s="118"/>
      <c r="D551" s="118"/>
      <c r="E551" s="118"/>
      <c r="F551" s="118"/>
      <c r="G551" s="118"/>
      <c r="H551" s="118"/>
    </row>
    <row r="552" spans="3:8">
      <c r="C552" s="118"/>
      <c r="D552" s="118"/>
      <c r="E552" s="118"/>
      <c r="F552" s="118"/>
      <c r="G552" s="118"/>
      <c r="H552" s="118"/>
    </row>
    <row r="553" spans="3:8">
      <c r="C553" s="118"/>
      <c r="D553" s="118"/>
      <c r="E553" s="118"/>
      <c r="F553" s="118"/>
      <c r="G553" s="118"/>
      <c r="H553" s="118"/>
    </row>
    <row r="554" spans="3:8">
      <c r="C554" s="118"/>
      <c r="D554" s="118"/>
      <c r="E554" s="118"/>
      <c r="F554" s="118"/>
      <c r="G554" s="118"/>
      <c r="H554" s="118"/>
    </row>
    <row r="555" spans="3:8">
      <c r="C555" s="118"/>
      <c r="D555" s="118"/>
      <c r="E555" s="118"/>
      <c r="F555" s="118"/>
      <c r="G555" s="118"/>
      <c r="H555" s="118"/>
    </row>
    <row r="556" spans="3:8">
      <c r="C556" s="118"/>
      <c r="D556" s="118"/>
      <c r="E556" s="118"/>
      <c r="F556" s="118"/>
      <c r="G556" s="118"/>
      <c r="H556" s="118"/>
    </row>
    <row r="557" spans="3:8">
      <c r="C557" s="118"/>
      <c r="D557" s="118"/>
      <c r="E557" s="118"/>
      <c r="F557" s="118"/>
      <c r="G557" s="118"/>
      <c r="H557" s="118"/>
    </row>
    <row r="558" spans="3:8">
      <c r="C558" s="118"/>
      <c r="D558" s="118"/>
      <c r="E558" s="118"/>
      <c r="F558" s="118"/>
      <c r="G558" s="118"/>
      <c r="H558" s="118"/>
    </row>
    <row r="559" spans="3:8">
      <c r="C559" s="118"/>
      <c r="D559" s="118"/>
      <c r="E559" s="118"/>
      <c r="F559" s="118"/>
      <c r="G559" s="118"/>
      <c r="H559" s="118"/>
    </row>
    <row r="560" spans="3:8">
      <c r="C560" s="118"/>
      <c r="D560" s="118"/>
      <c r="E560" s="118"/>
      <c r="F560" s="118"/>
      <c r="G560" s="118"/>
      <c r="H560" s="118"/>
    </row>
    <row r="561" spans="3:8">
      <c r="C561" s="118"/>
      <c r="D561" s="118"/>
      <c r="E561" s="118"/>
      <c r="F561" s="118"/>
      <c r="G561" s="118"/>
      <c r="H561" s="118"/>
    </row>
    <row r="562" spans="3:8">
      <c r="C562" s="118"/>
      <c r="D562" s="118"/>
      <c r="E562" s="118"/>
      <c r="F562" s="118"/>
      <c r="G562" s="118"/>
      <c r="H562" s="118"/>
    </row>
    <row r="563" spans="3:8">
      <c r="C563" s="118"/>
      <c r="D563" s="118"/>
      <c r="E563" s="118"/>
      <c r="F563" s="118"/>
      <c r="G563" s="118"/>
      <c r="H563" s="118"/>
    </row>
    <row r="564" spans="3:8">
      <c r="C564" s="118"/>
      <c r="D564" s="118"/>
      <c r="E564" s="118"/>
      <c r="F564" s="118"/>
      <c r="G564" s="118"/>
      <c r="H564" s="118"/>
    </row>
    <row r="565" spans="3:8">
      <c r="C565" s="118"/>
      <c r="D565" s="118"/>
      <c r="E565" s="118"/>
      <c r="F565" s="118"/>
      <c r="G565" s="118"/>
      <c r="H565" s="118"/>
    </row>
    <row r="566" spans="3:8">
      <c r="C566" s="118"/>
      <c r="D566" s="118"/>
      <c r="E566" s="118"/>
      <c r="F566" s="118"/>
      <c r="G566" s="118"/>
      <c r="H566" s="118"/>
    </row>
    <row r="567" spans="3:8">
      <c r="C567" s="118"/>
      <c r="D567" s="118"/>
      <c r="E567" s="118"/>
      <c r="F567" s="118"/>
      <c r="G567" s="118"/>
      <c r="H567" s="118"/>
    </row>
    <row r="568" spans="3:8">
      <c r="C568" s="118"/>
      <c r="D568" s="118"/>
      <c r="E568" s="118"/>
      <c r="F568" s="118"/>
      <c r="G568" s="118"/>
      <c r="H568" s="118"/>
    </row>
    <row r="569" spans="3:8">
      <c r="C569" s="118"/>
      <c r="D569" s="118"/>
      <c r="E569" s="118"/>
      <c r="F569" s="118"/>
      <c r="G569" s="118"/>
      <c r="H569" s="118"/>
    </row>
    <row r="570" spans="3:8">
      <c r="C570" s="118"/>
      <c r="D570" s="118"/>
      <c r="E570" s="118"/>
      <c r="F570" s="118"/>
      <c r="G570" s="118"/>
      <c r="H570" s="118"/>
    </row>
    <row r="571" spans="3:8">
      <c r="C571" s="118"/>
      <c r="D571" s="118"/>
      <c r="E571" s="118"/>
      <c r="F571" s="118"/>
      <c r="G571" s="118"/>
      <c r="H571" s="118"/>
    </row>
    <row r="572" spans="3:8">
      <c r="C572" s="118"/>
      <c r="D572" s="118"/>
      <c r="E572" s="118"/>
      <c r="F572" s="118"/>
      <c r="G572" s="118"/>
      <c r="H572" s="118"/>
    </row>
    <row r="573" spans="3:8">
      <c r="C573" s="118"/>
      <c r="D573" s="118"/>
      <c r="E573" s="118"/>
      <c r="F573" s="118"/>
      <c r="G573" s="118"/>
      <c r="H573" s="118"/>
    </row>
    <row r="574" spans="3:8">
      <c r="C574" s="118"/>
      <c r="D574" s="118"/>
      <c r="E574" s="118"/>
      <c r="F574" s="118"/>
      <c r="G574" s="118"/>
      <c r="H574" s="118"/>
    </row>
    <row r="575" spans="3:8">
      <c r="C575" s="118"/>
      <c r="D575" s="118"/>
      <c r="E575" s="118"/>
      <c r="F575" s="118"/>
      <c r="G575" s="118"/>
      <c r="H575" s="118"/>
    </row>
    <row r="576" spans="3:8">
      <c r="C576" s="118"/>
      <c r="D576" s="118"/>
      <c r="E576" s="118"/>
      <c r="F576" s="118"/>
      <c r="G576" s="118"/>
      <c r="H576" s="118"/>
    </row>
    <row r="577" spans="3:8">
      <c r="C577" s="118"/>
      <c r="D577" s="118"/>
      <c r="E577" s="118"/>
      <c r="F577" s="118"/>
      <c r="G577" s="118"/>
      <c r="H577" s="118"/>
    </row>
    <row r="578" spans="3:8">
      <c r="C578" s="118"/>
      <c r="D578" s="118"/>
      <c r="E578" s="118"/>
      <c r="F578" s="118"/>
      <c r="G578" s="118"/>
      <c r="H578" s="118"/>
    </row>
    <row r="579" spans="3:8">
      <c r="C579" s="118"/>
      <c r="D579" s="118"/>
      <c r="E579" s="118"/>
      <c r="F579" s="118"/>
      <c r="G579" s="118"/>
      <c r="H579" s="118"/>
    </row>
    <row r="580" spans="3:8">
      <c r="C580" s="118"/>
      <c r="D580" s="118"/>
      <c r="E580" s="118"/>
      <c r="F580" s="118"/>
      <c r="G580" s="118"/>
      <c r="H580" s="118"/>
    </row>
    <row r="581" spans="3:8">
      <c r="C581" s="118"/>
      <c r="D581" s="118"/>
      <c r="E581" s="118"/>
      <c r="F581" s="118"/>
      <c r="G581" s="118"/>
      <c r="H581" s="118"/>
    </row>
    <row r="582" spans="3:8">
      <c r="C582" s="118"/>
      <c r="D582" s="118"/>
      <c r="E582" s="118"/>
      <c r="F582" s="118"/>
      <c r="G582" s="118"/>
      <c r="H582" s="118"/>
    </row>
    <row r="583" spans="3:8">
      <c r="C583" s="118"/>
      <c r="D583" s="118"/>
      <c r="E583" s="118"/>
      <c r="F583" s="118"/>
      <c r="G583" s="118"/>
      <c r="H583" s="118"/>
    </row>
    <row r="584" spans="3:8">
      <c r="C584" s="118"/>
      <c r="D584" s="118"/>
      <c r="E584" s="118"/>
      <c r="F584" s="118"/>
      <c r="G584" s="118"/>
      <c r="H584" s="118"/>
    </row>
    <row r="585" spans="3:8">
      <c r="C585" s="118"/>
      <c r="D585" s="118"/>
      <c r="E585" s="118"/>
      <c r="F585" s="118"/>
      <c r="G585" s="118"/>
      <c r="H585" s="118"/>
    </row>
    <row r="586" spans="3:8">
      <c r="C586" s="118"/>
      <c r="D586" s="118"/>
      <c r="E586" s="118"/>
      <c r="F586" s="118"/>
      <c r="G586" s="118"/>
      <c r="H586" s="118"/>
    </row>
    <row r="587" spans="3:8">
      <c r="C587" s="118"/>
      <c r="D587" s="118"/>
      <c r="E587" s="118"/>
      <c r="F587" s="118"/>
      <c r="G587" s="118"/>
      <c r="H587" s="118"/>
    </row>
    <row r="588" spans="3:8">
      <c r="C588" s="118"/>
      <c r="D588" s="118"/>
      <c r="E588" s="118"/>
      <c r="F588" s="118"/>
      <c r="G588" s="118"/>
      <c r="H588" s="118"/>
    </row>
    <row r="589" spans="3:8">
      <c r="C589" s="118"/>
      <c r="D589" s="118"/>
      <c r="E589" s="118"/>
      <c r="F589" s="118"/>
      <c r="G589" s="118"/>
      <c r="H589" s="118"/>
    </row>
    <row r="590" spans="3:8">
      <c r="C590" s="118"/>
      <c r="D590" s="118"/>
      <c r="E590" s="118"/>
      <c r="F590" s="118"/>
      <c r="G590" s="118"/>
      <c r="H590" s="118"/>
    </row>
    <row r="591" spans="3:8">
      <c r="C591" s="118"/>
      <c r="D591" s="118"/>
      <c r="E591" s="118"/>
      <c r="F591" s="118"/>
      <c r="G591" s="118"/>
      <c r="H591" s="118"/>
    </row>
    <row r="592" spans="3:8">
      <c r="C592" s="118"/>
      <c r="D592" s="118"/>
      <c r="E592" s="118"/>
      <c r="F592" s="118"/>
      <c r="G592" s="118"/>
      <c r="H592" s="118"/>
    </row>
    <row r="593" spans="3:8">
      <c r="C593" s="118"/>
      <c r="D593" s="118"/>
      <c r="E593" s="118"/>
      <c r="F593" s="118"/>
      <c r="G593" s="118"/>
      <c r="H593" s="118"/>
    </row>
    <row r="594" spans="3:8">
      <c r="C594" s="118"/>
      <c r="D594" s="118"/>
      <c r="E594" s="118"/>
      <c r="F594" s="118"/>
      <c r="G594" s="118"/>
      <c r="H594" s="118"/>
    </row>
    <row r="595" spans="3:8">
      <c r="C595" s="118"/>
      <c r="D595" s="118"/>
      <c r="E595" s="118"/>
      <c r="F595" s="118"/>
      <c r="G595" s="118"/>
      <c r="H595" s="118"/>
    </row>
    <row r="596" spans="3:8">
      <c r="C596" s="118"/>
      <c r="D596" s="118"/>
      <c r="E596" s="118"/>
      <c r="F596" s="118"/>
      <c r="G596" s="118"/>
      <c r="H596" s="118"/>
    </row>
    <row r="597" spans="3:8">
      <c r="C597" s="118"/>
      <c r="D597" s="118"/>
      <c r="E597" s="118"/>
      <c r="F597" s="118"/>
      <c r="G597" s="118"/>
      <c r="H597" s="118"/>
    </row>
    <row r="598" spans="3:8">
      <c r="C598" s="118"/>
      <c r="D598" s="118"/>
      <c r="E598" s="118"/>
      <c r="F598" s="118"/>
      <c r="G598" s="118"/>
      <c r="H598" s="118"/>
    </row>
    <row r="599" spans="3:8">
      <c r="C599" s="118"/>
      <c r="D599" s="118"/>
      <c r="E599" s="118"/>
      <c r="F599" s="118"/>
      <c r="G599" s="118"/>
      <c r="H599" s="118"/>
    </row>
    <row r="600" spans="3:8">
      <c r="C600" s="118"/>
      <c r="D600" s="118"/>
      <c r="E600" s="118"/>
      <c r="F600" s="118"/>
      <c r="G600" s="118"/>
      <c r="H600" s="118"/>
    </row>
    <row r="601" spans="3:8">
      <c r="C601" s="118"/>
      <c r="D601" s="118"/>
      <c r="E601" s="118"/>
      <c r="F601" s="118"/>
      <c r="G601" s="118"/>
      <c r="H601" s="118"/>
    </row>
    <row r="602" spans="3:8">
      <c r="C602" s="118"/>
      <c r="D602" s="118"/>
      <c r="E602" s="118"/>
      <c r="F602" s="118"/>
      <c r="G602" s="118"/>
      <c r="H602" s="118"/>
    </row>
    <row r="603" spans="3:8">
      <c r="C603" s="118"/>
      <c r="D603" s="118"/>
      <c r="E603" s="118"/>
      <c r="F603" s="118"/>
      <c r="G603" s="118"/>
      <c r="H603" s="118"/>
    </row>
    <row r="604" spans="3:8">
      <c r="C604" s="118"/>
      <c r="D604" s="118"/>
      <c r="E604" s="118"/>
      <c r="F604" s="118"/>
      <c r="G604" s="118"/>
      <c r="H604" s="118"/>
    </row>
    <row r="605" spans="3:8">
      <c r="C605" s="118"/>
      <c r="D605" s="118"/>
      <c r="E605" s="118"/>
      <c r="F605" s="118"/>
      <c r="G605" s="118"/>
      <c r="H605" s="118"/>
    </row>
    <row r="606" spans="3:8">
      <c r="C606" s="118"/>
      <c r="D606" s="118"/>
      <c r="E606" s="118"/>
      <c r="F606" s="118"/>
      <c r="G606" s="118"/>
      <c r="H606" s="118"/>
    </row>
    <row r="607" spans="3:8">
      <c r="C607" s="118"/>
      <c r="D607" s="118"/>
      <c r="E607" s="118"/>
      <c r="F607" s="118"/>
      <c r="G607" s="118"/>
      <c r="H607" s="118"/>
    </row>
    <row r="608" spans="3:8">
      <c r="C608" s="118"/>
      <c r="D608" s="118"/>
      <c r="E608" s="118"/>
      <c r="F608" s="118"/>
      <c r="G608" s="118"/>
      <c r="H608" s="118"/>
    </row>
    <row r="609" spans="3:8">
      <c r="C609" s="118"/>
      <c r="D609" s="118"/>
      <c r="E609" s="118"/>
      <c r="F609" s="118"/>
      <c r="G609" s="118"/>
      <c r="H609" s="118"/>
    </row>
    <row r="610" spans="3:8">
      <c r="C610" s="118"/>
      <c r="D610" s="118"/>
      <c r="E610" s="118"/>
      <c r="F610" s="118"/>
      <c r="G610" s="118"/>
      <c r="H610" s="118"/>
    </row>
    <row r="611" spans="3:8">
      <c r="C611" s="118"/>
      <c r="D611" s="118"/>
      <c r="E611" s="118"/>
      <c r="F611" s="118"/>
      <c r="G611" s="118"/>
      <c r="H611" s="118"/>
    </row>
    <row r="612" spans="3:8">
      <c r="C612" s="118"/>
      <c r="D612" s="118"/>
      <c r="E612" s="118"/>
      <c r="F612" s="118"/>
      <c r="G612" s="118"/>
      <c r="H612" s="118"/>
    </row>
    <row r="613" spans="3:8">
      <c r="C613" s="118"/>
      <c r="D613" s="118"/>
      <c r="E613" s="118"/>
      <c r="F613" s="118"/>
      <c r="G613" s="118"/>
      <c r="H613" s="118"/>
    </row>
    <row r="614" spans="3:8">
      <c r="C614" s="118"/>
      <c r="D614" s="118"/>
      <c r="E614" s="118"/>
      <c r="F614" s="118"/>
      <c r="G614" s="118"/>
      <c r="H614" s="118"/>
    </row>
    <row r="615" spans="3:8">
      <c r="C615" s="118"/>
      <c r="D615" s="118"/>
      <c r="E615" s="118"/>
      <c r="F615" s="118"/>
      <c r="G615" s="118"/>
      <c r="H615" s="118"/>
    </row>
    <row r="616" spans="3:8">
      <c r="C616" s="118"/>
      <c r="D616" s="118"/>
      <c r="E616" s="118"/>
      <c r="F616" s="118"/>
      <c r="G616" s="118"/>
      <c r="H616" s="118"/>
    </row>
    <row r="617" spans="3:8">
      <c r="C617" s="118"/>
      <c r="D617" s="118"/>
      <c r="E617" s="118"/>
      <c r="F617" s="118"/>
      <c r="G617" s="118"/>
      <c r="H617" s="118"/>
    </row>
    <row r="618" spans="3:8">
      <c r="C618" s="118"/>
      <c r="D618" s="118"/>
      <c r="E618" s="118"/>
      <c r="F618" s="118"/>
      <c r="G618" s="118"/>
      <c r="H618" s="118"/>
    </row>
    <row r="619" spans="3:8">
      <c r="C619" s="118"/>
      <c r="D619" s="118"/>
      <c r="E619" s="118"/>
      <c r="F619" s="118"/>
      <c r="G619" s="118"/>
      <c r="H619" s="118"/>
    </row>
    <row r="620" spans="3:8">
      <c r="C620" s="118"/>
      <c r="D620" s="118"/>
      <c r="E620" s="118"/>
      <c r="F620" s="118"/>
      <c r="G620" s="118"/>
      <c r="H620" s="118"/>
    </row>
    <row r="621" spans="3:8">
      <c r="C621" s="118"/>
      <c r="D621" s="118"/>
      <c r="E621" s="118"/>
      <c r="F621" s="118"/>
      <c r="G621" s="118"/>
      <c r="H621" s="118"/>
    </row>
    <row r="622" spans="3:8">
      <c r="C622" s="118"/>
      <c r="D622" s="118"/>
      <c r="E622" s="118"/>
      <c r="F622" s="118"/>
      <c r="G622" s="118"/>
      <c r="H622" s="118"/>
    </row>
    <row r="623" spans="3:8">
      <c r="C623" s="118"/>
      <c r="D623" s="118"/>
      <c r="E623" s="118"/>
      <c r="F623" s="118"/>
      <c r="G623" s="118"/>
      <c r="H623" s="118"/>
    </row>
    <row r="624" spans="3:8">
      <c r="C624" s="118"/>
      <c r="D624" s="118"/>
      <c r="E624" s="118"/>
      <c r="F624" s="118"/>
      <c r="G624" s="118"/>
      <c r="H624" s="118"/>
    </row>
    <row r="625" spans="3:8">
      <c r="C625" s="118"/>
      <c r="D625" s="118"/>
      <c r="E625" s="118"/>
      <c r="F625" s="118"/>
      <c r="G625" s="118"/>
      <c r="H625" s="118"/>
    </row>
    <row r="626" spans="3:8">
      <c r="C626" s="118"/>
      <c r="D626" s="118"/>
      <c r="E626" s="118"/>
      <c r="F626" s="118"/>
      <c r="G626" s="118"/>
      <c r="H626" s="118"/>
    </row>
    <row r="627" spans="3:8">
      <c r="C627" s="118"/>
      <c r="D627" s="118"/>
      <c r="E627" s="118"/>
      <c r="F627" s="118"/>
      <c r="G627" s="118"/>
      <c r="H627" s="118"/>
    </row>
    <row r="628" spans="3:8">
      <c r="C628" s="118"/>
      <c r="D628" s="118"/>
      <c r="E628" s="118"/>
      <c r="F628" s="118"/>
      <c r="G628" s="118"/>
      <c r="H628" s="118"/>
    </row>
    <row r="629" spans="3:8">
      <c r="C629" s="118"/>
      <c r="D629" s="118"/>
      <c r="E629" s="118"/>
      <c r="F629" s="118"/>
      <c r="G629" s="118"/>
      <c r="H629" s="118"/>
    </row>
    <row r="630" spans="3:8">
      <c r="C630" s="118"/>
      <c r="D630" s="118"/>
      <c r="E630" s="118"/>
      <c r="F630" s="118"/>
      <c r="G630" s="118"/>
      <c r="H630" s="118"/>
    </row>
    <row r="631" spans="3:8">
      <c r="C631" s="118"/>
      <c r="D631" s="118"/>
      <c r="E631" s="118"/>
      <c r="F631" s="118"/>
      <c r="G631" s="118"/>
      <c r="H631" s="118"/>
    </row>
    <row r="632" spans="3:8">
      <c r="C632" s="118"/>
      <c r="D632" s="118"/>
      <c r="E632" s="118"/>
      <c r="F632" s="118"/>
      <c r="G632" s="118"/>
      <c r="H632" s="118"/>
    </row>
    <row r="633" spans="3:8">
      <c r="C633" s="118"/>
      <c r="D633" s="118"/>
      <c r="E633" s="118"/>
      <c r="F633" s="118"/>
      <c r="G633" s="118"/>
      <c r="H633" s="118"/>
    </row>
    <row r="634" spans="3:8">
      <c r="C634" s="118"/>
      <c r="D634" s="118"/>
      <c r="E634" s="118"/>
      <c r="F634" s="118"/>
      <c r="G634" s="118"/>
      <c r="H634" s="118"/>
    </row>
    <row r="635" spans="3:8">
      <c r="C635" s="118"/>
      <c r="D635" s="118"/>
      <c r="E635" s="118"/>
      <c r="F635" s="118"/>
      <c r="G635" s="118"/>
      <c r="H635" s="118"/>
    </row>
    <row r="636" spans="3:8">
      <c r="C636" s="118"/>
      <c r="D636" s="118"/>
      <c r="E636" s="118"/>
      <c r="F636" s="118"/>
      <c r="G636" s="118"/>
      <c r="H636" s="118"/>
    </row>
    <row r="637" spans="3:8">
      <c r="C637" s="118"/>
      <c r="D637" s="118"/>
      <c r="E637" s="118"/>
      <c r="F637" s="118"/>
      <c r="G637" s="118"/>
      <c r="H637" s="118"/>
    </row>
    <row r="638" spans="3:8">
      <c r="C638" s="118"/>
      <c r="D638" s="118"/>
      <c r="E638" s="118"/>
      <c r="F638" s="118"/>
      <c r="G638" s="118"/>
      <c r="H638" s="118"/>
    </row>
    <row r="639" spans="3:8">
      <c r="C639" s="118"/>
      <c r="D639" s="118"/>
      <c r="E639" s="118"/>
      <c r="F639" s="118"/>
      <c r="G639" s="118"/>
      <c r="H639" s="118"/>
    </row>
    <row r="640" spans="3:8">
      <c r="C640" s="118"/>
      <c r="D640" s="118"/>
      <c r="E640" s="118"/>
      <c r="F640" s="118"/>
      <c r="G640" s="118"/>
      <c r="H640" s="118"/>
    </row>
    <row r="641" spans="3:8">
      <c r="C641" s="118"/>
      <c r="D641" s="118"/>
      <c r="E641" s="118"/>
      <c r="F641" s="118"/>
      <c r="G641" s="118"/>
      <c r="H641" s="118"/>
    </row>
    <row r="642" spans="3:8">
      <c r="C642" s="118"/>
      <c r="D642" s="118"/>
      <c r="E642" s="118"/>
      <c r="F642" s="118"/>
      <c r="G642" s="118"/>
      <c r="H642" s="118"/>
    </row>
    <row r="643" spans="3:8">
      <c r="C643" s="118"/>
      <c r="D643" s="118"/>
      <c r="E643" s="118"/>
      <c r="F643" s="118"/>
      <c r="G643" s="118"/>
      <c r="H643" s="118"/>
    </row>
    <row r="644" spans="3:8">
      <c r="C644" s="118"/>
      <c r="D644" s="118"/>
      <c r="E644" s="118"/>
      <c r="F644" s="118"/>
      <c r="G644" s="118"/>
      <c r="H644" s="118"/>
    </row>
    <row r="645" spans="3:8">
      <c r="C645" s="118"/>
      <c r="D645" s="118"/>
      <c r="E645" s="118"/>
      <c r="F645" s="118"/>
      <c r="G645" s="118"/>
      <c r="H645" s="118"/>
    </row>
    <row r="646" spans="3:8">
      <c r="C646" s="118"/>
      <c r="D646" s="118"/>
      <c r="E646" s="118"/>
      <c r="F646" s="118"/>
      <c r="G646" s="118"/>
      <c r="H646" s="118"/>
    </row>
    <row r="647" spans="3:8">
      <c r="C647" s="118"/>
      <c r="D647" s="118"/>
      <c r="E647" s="118"/>
      <c r="F647" s="118"/>
      <c r="G647" s="118"/>
      <c r="H647" s="118"/>
    </row>
    <row r="648" spans="3:8">
      <c r="C648" s="118"/>
      <c r="D648" s="118"/>
      <c r="E648" s="118"/>
      <c r="F648" s="118"/>
      <c r="G648" s="118"/>
      <c r="H648" s="118"/>
    </row>
    <row r="649" spans="3:8">
      <c r="C649" s="118"/>
      <c r="D649" s="118"/>
      <c r="E649" s="118"/>
      <c r="F649" s="118"/>
      <c r="G649" s="118"/>
      <c r="H649" s="118"/>
    </row>
    <row r="650" spans="3:8">
      <c r="C650" s="118"/>
      <c r="D650" s="118"/>
      <c r="E650" s="118"/>
      <c r="F650" s="118"/>
      <c r="G650" s="118"/>
      <c r="H650" s="118"/>
    </row>
    <row r="651" spans="3:8">
      <c r="C651" s="118"/>
      <c r="D651" s="118"/>
      <c r="E651" s="118"/>
      <c r="F651" s="118"/>
      <c r="G651" s="118"/>
      <c r="H651" s="118"/>
    </row>
    <row r="652" spans="3:8">
      <c r="C652" s="118"/>
      <c r="D652" s="118"/>
      <c r="E652" s="118"/>
      <c r="F652" s="118"/>
      <c r="G652" s="118"/>
      <c r="H652" s="118"/>
    </row>
    <row r="653" spans="3:8">
      <c r="C653" s="118"/>
      <c r="D653" s="118"/>
      <c r="E653" s="118"/>
      <c r="F653" s="118"/>
      <c r="G653" s="118"/>
      <c r="H653" s="118"/>
    </row>
    <row r="654" spans="3:8">
      <c r="C654" s="118"/>
      <c r="D654" s="118"/>
      <c r="E654" s="118"/>
      <c r="F654" s="118"/>
      <c r="G654" s="118"/>
      <c r="H654" s="118"/>
    </row>
    <row r="655" spans="3:8">
      <c r="C655" s="118"/>
      <c r="D655" s="118"/>
      <c r="E655" s="118"/>
      <c r="F655" s="118"/>
      <c r="G655" s="118"/>
      <c r="H655" s="118"/>
    </row>
    <row r="656" spans="3:8">
      <c r="C656" s="118"/>
      <c r="D656" s="118"/>
      <c r="E656" s="118"/>
      <c r="F656" s="118"/>
      <c r="G656" s="118"/>
      <c r="H656" s="118"/>
    </row>
    <row r="657" spans="3:8">
      <c r="C657" s="118"/>
      <c r="D657" s="118"/>
      <c r="E657" s="118"/>
      <c r="F657" s="118"/>
      <c r="G657" s="118"/>
      <c r="H657" s="118"/>
    </row>
    <row r="658" spans="3:8">
      <c r="C658" s="118"/>
      <c r="D658" s="118"/>
      <c r="E658" s="118"/>
      <c r="F658" s="118"/>
      <c r="G658" s="118"/>
      <c r="H658" s="118"/>
    </row>
    <row r="659" spans="3:8">
      <c r="C659" s="118"/>
      <c r="D659" s="118"/>
      <c r="E659" s="118"/>
      <c r="F659" s="118"/>
      <c r="G659" s="118"/>
      <c r="H659" s="118"/>
    </row>
    <row r="660" spans="3:8">
      <c r="C660" s="118"/>
      <c r="D660" s="118"/>
      <c r="E660" s="118"/>
      <c r="F660" s="118"/>
      <c r="G660" s="118"/>
      <c r="H660" s="118"/>
    </row>
    <row r="661" spans="3:8">
      <c r="C661" s="118"/>
      <c r="D661" s="118"/>
      <c r="E661" s="118"/>
      <c r="F661" s="118"/>
      <c r="G661" s="118"/>
      <c r="H661" s="118"/>
    </row>
    <row r="662" spans="3:8">
      <c r="C662" s="118"/>
      <c r="D662" s="118"/>
      <c r="E662" s="118"/>
      <c r="F662" s="118"/>
      <c r="G662" s="118"/>
      <c r="H662" s="118"/>
    </row>
    <row r="663" spans="3:8">
      <c r="C663" s="118"/>
      <c r="D663" s="118"/>
      <c r="E663" s="118"/>
      <c r="F663" s="118"/>
      <c r="G663" s="118"/>
      <c r="H663" s="118"/>
    </row>
    <row r="664" spans="3:8">
      <c r="C664" s="118"/>
      <c r="D664" s="118"/>
      <c r="E664" s="118"/>
      <c r="F664" s="118"/>
      <c r="G664" s="118"/>
      <c r="H664" s="118"/>
    </row>
    <row r="665" spans="3:8">
      <c r="C665" s="118"/>
      <c r="D665" s="118"/>
      <c r="E665" s="118"/>
      <c r="F665" s="118"/>
      <c r="G665" s="118"/>
      <c r="H665" s="118"/>
    </row>
    <row r="666" spans="3:8">
      <c r="C666" s="118"/>
      <c r="D666" s="118"/>
      <c r="E666" s="118"/>
      <c r="F666" s="118"/>
      <c r="G666" s="118"/>
      <c r="H666" s="118"/>
    </row>
    <row r="667" spans="3:8">
      <c r="C667" s="118"/>
      <c r="D667" s="118"/>
      <c r="E667" s="118"/>
      <c r="F667" s="118"/>
      <c r="G667" s="118"/>
      <c r="H667" s="118"/>
    </row>
    <row r="668" spans="3:8">
      <c r="C668" s="118"/>
      <c r="D668" s="118"/>
      <c r="E668" s="118"/>
      <c r="F668" s="118"/>
      <c r="G668" s="118"/>
      <c r="H668" s="118"/>
    </row>
    <row r="669" spans="3:8">
      <c r="C669" s="118"/>
      <c r="D669" s="118"/>
      <c r="E669" s="118"/>
      <c r="F669" s="118"/>
      <c r="G669" s="118"/>
      <c r="H669" s="118"/>
    </row>
    <row r="670" spans="3:8">
      <c r="C670" s="118"/>
      <c r="D670" s="118"/>
      <c r="E670" s="118"/>
      <c r="F670" s="118"/>
      <c r="G670" s="118"/>
      <c r="H670" s="118"/>
    </row>
    <row r="671" spans="3:8">
      <c r="C671" s="118"/>
      <c r="D671" s="118"/>
      <c r="E671" s="118"/>
      <c r="F671" s="118"/>
      <c r="G671" s="118"/>
      <c r="H671" s="118"/>
    </row>
    <row r="672" spans="3:8">
      <c r="C672" s="118"/>
      <c r="D672" s="118"/>
      <c r="E672" s="118"/>
      <c r="F672" s="118"/>
      <c r="G672" s="118"/>
      <c r="H672" s="118"/>
    </row>
    <row r="673" spans="3:8">
      <c r="C673" s="118"/>
      <c r="D673" s="118"/>
      <c r="E673" s="118"/>
      <c r="F673" s="118"/>
      <c r="G673" s="118"/>
      <c r="H673" s="118"/>
    </row>
    <row r="674" spans="3:8">
      <c r="C674" s="118"/>
      <c r="D674" s="118"/>
      <c r="E674" s="118"/>
      <c r="F674" s="118"/>
      <c r="G674" s="118"/>
      <c r="H674" s="118"/>
    </row>
    <row r="675" spans="3:8">
      <c r="C675" s="118"/>
      <c r="D675" s="118"/>
      <c r="E675" s="118"/>
      <c r="F675" s="118"/>
      <c r="G675" s="118"/>
      <c r="H675" s="118"/>
    </row>
    <row r="676" spans="3:8">
      <c r="C676" s="118"/>
      <c r="D676" s="118"/>
      <c r="E676" s="118"/>
      <c r="F676" s="118"/>
      <c r="G676" s="118"/>
      <c r="H676" s="118"/>
    </row>
    <row r="677" spans="3:8">
      <c r="C677" s="118"/>
      <c r="D677" s="118"/>
      <c r="E677" s="118"/>
      <c r="F677" s="118"/>
      <c r="G677" s="118"/>
      <c r="H677" s="118"/>
    </row>
    <row r="678" spans="3:8">
      <c r="C678" s="118"/>
      <c r="D678" s="118"/>
      <c r="E678" s="118"/>
      <c r="F678" s="118"/>
      <c r="G678" s="118"/>
      <c r="H678" s="118"/>
    </row>
    <row r="679" spans="3:8">
      <c r="C679" s="118"/>
      <c r="D679" s="118"/>
      <c r="E679" s="118"/>
      <c r="F679" s="118"/>
      <c r="G679" s="118"/>
      <c r="H679" s="118"/>
    </row>
    <row r="680" spans="3:8">
      <c r="C680" s="118"/>
      <c r="D680" s="118"/>
      <c r="E680" s="118"/>
      <c r="F680" s="118"/>
      <c r="G680" s="118"/>
      <c r="H680" s="118"/>
    </row>
    <row r="681" spans="3:8">
      <c r="C681" s="118"/>
      <c r="D681" s="118"/>
      <c r="E681" s="118"/>
      <c r="F681" s="118"/>
      <c r="G681" s="118"/>
      <c r="H681" s="118"/>
    </row>
    <row r="682" spans="3:8">
      <c r="C682" s="118"/>
      <c r="D682" s="118"/>
      <c r="E682" s="118"/>
      <c r="F682" s="118"/>
      <c r="G682" s="118"/>
      <c r="H682" s="118"/>
    </row>
    <row r="683" spans="3:8">
      <c r="C683" s="118"/>
      <c r="D683" s="118"/>
      <c r="E683" s="118"/>
      <c r="F683" s="118"/>
      <c r="G683" s="118"/>
      <c r="H683" s="118"/>
    </row>
    <row r="684" spans="3:8">
      <c r="C684" s="118"/>
      <c r="D684" s="118"/>
      <c r="E684" s="118"/>
      <c r="F684" s="118"/>
      <c r="G684" s="118"/>
      <c r="H684" s="118"/>
    </row>
    <row r="685" spans="3:8">
      <c r="C685" s="118"/>
      <c r="D685" s="118"/>
      <c r="E685" s="118"/>
      <c r="F685" s="118"/>
      <c r="G685" s="118"/>
      <c r="H685" s="118"/>
    </row>
    <row r="686" spans="3:8">
      <c r="C686" s="118"/>
      <c r="D686" s="118"/>
      <c r="E686" s="118"/>
      <c r="F686" s="118"/>
      <c r="G686" s="118"/>
      <c r="H686" s="118"/>
    </row>
    <row r="687" spans="3:8">
      <c r="C687" s="118"/>
      <c r="D687" s="118"/>
      <c r="E687" s="118"/>
      <c r="F687" s="118"/>
      <c r="G687" s="118"/>
      <c r="H687" s="118"/>
    </row>
    <row r="688" spans="3:8">
      <c r="C688" s="118"/>
      <c r="D688" s="118"/>
      <c r="E688" s="118"/>
      <c r="F688" s="118"/>
      <c r="G688" s="118"/>
      <c r="H688" s="118"/>
    </row>
    <row r="689" spans="3:8">
      <c r="C689" s="118"/>
      <c r="D689" s="118"/>
      <c r="E689" s="118"/>
      <c r="F689" s="118"/>
      <c r="G689" s="118"/>
      <c r="H689" s="118"/>
    </row>
    <row r="690" spans="3:8">
      <c r="C690" s="118"/>
      <c r="D690" s="118"/>
      <c r="E690" s="118"/>
      <c r="F690" s="118"/>
      <c r="G690" s="118"/>
      <c r="H690" s="118"/>
    </row>
    <row r="691" spans="3:8">
      <c r="C691" s="118"/>
      <c r="D691" s="118"/>
      <c r="E691" s="118"/>
      <c r="F691" s="118"/>
      <c r="G691" s="118"/>
      <c r="H691" s="118"/>
    </row>
    <row r="692" spans="3:8">
      <c r="C692" s="118"/>
      <c r="D692" s="118"/>
      <c r="E692" s="118"/>
      <c r="F692" s="118"/>
      <c r="G692" s="118"/>
      <c r="H692" s="118"/>
    </row>
    <row r="693" spans="3:8">
      <c r="C693" s="118"/>
      <c r="D693" s="118"/>
      <c r="E693" s="118"/>
      <c r="F693" s="118"/>
      <c r="G693" s="118"/>
      <c r="H693" s="118"/>
    </row>
    <row r="694" spans="3:8">
      <c r="C694" s="118"/>
      <c r="D694" s="118"/>
      <c r="E694" s="118"/>
      <c r="F694" s="118"/>
      <c r="G694" s="118"/>
      <c r="H694" s="118"/>
    </row>
    <row r="695" spans="3:8">
      <c r="C695" s="118"/>
      <c r="D695" s="118"/>
      <c r="E695" s="118"/>
      <c r="F695" s="118"/>
      <c r="G695" s="118"/>
      <c r="H695" s="118"/>
    </row>
    <row r="696" spans="3:8">
      <c r="C696" s="118"/>
      <c r="D696" s="118"/>
      <c r="E696" s="118"/>
      <c r="F696" s="118"/>
      <c r="G696" s="118"/>
      <c r="H696" s="118"/>
    </row>
    <row r="697" spans="3:8">
      <c r="C697" s="118"/>
      <c r="D697" s="118"/>
      <c r="E697" s="118"/>
      <c r="F697" s="118"/>
      <c r="G697" s="118"/>
      <c r="H697" s="118"/>
    </row>
    <row r="698" spans="3:8">
      <c r="C698" s="118"/>
      <c r="D698" s="118"/>
      <c r="E698" s="118"/>
      <c r="F698" s="118"/>
      <c r="G698" s="118"/>
      <c r="H698" s="118"/>
    </row>
    <row r="699" spans="3:8">
      <c r="C699" s="118"/>
      <c r="D699" s="118"/>
      <c r="E699" s="118"/>
      <c r="F699" s="118"/>
      <c r="G699" s="118"/>
      <c r="H699" s="118"/>
    </row>
    <row r="700" spans="3:8">
      <c r="C700" s="118"/>
      <c r="D700" s="118"/>
      <c r="E700" s="118"/>
      <c r="F700" s="118"/>
      <c r="G700" s="118"/>
      <c r="H700" s="118"/>
    </row>
    <row r="701" spans="3:8">
      <c r="C701" s="118"/>
      <c r="D701" s="118"/>
      <c r="E701" s="118"/>
      <c r="F701" s="118"/>
      <c r="G701" s="118"/>
      <c r="H701" s="118"/>
    </row>
    <row r="702" spans="3:8">
      <c r="C702" s="118"/>
      <c r="D702" s="118"/>
      <c r="E702" s="118"/>
      <c r="F702" s="118"/>
      <c r="G702" s="118"/>
      <c r="H702" s="118"/>
    </row>
    <row r="703" spans="3:8">
      <c r="C703" s="118"/>
      <c r="D703" s="118"/>
      <c r="E703" s="118"/>
      <c r="F703" s="118"/>
      <c r="G703" s="118"/>
      <c r="H703" s="118"/>
    </row>
    <row r="704" spans="3:8">
      <c r="C704" s="118"/>
      <c r="D704" s="118"/>
      <c r="E704" s="118"/>
      <c r="F704" s="118"/>
      <c r="G704" s="118"/>
      <c r="H704" s="118"/>
    </row>
    <row r="705" spans="3:8">
      <c r="C705" s="118"/>
      <c r="D705" s="118"/>
      <c r="E705" s="118"/>
      <c r="F705" s="118"/>
      <c r="G705" s="118"/>
      <c r="H705" s="118"/>
    </row>
    <row r="706" spans="3:8">
      <c r="C706" s="118"/>
      <c r="D706" s="118"/>
      <c r="E706" s="118"/>
      <c r="F706" s="118"/>
      <c r="G706" s="118"/>
      <c r="H706" s="118"/>
    </row>
    <row r="707" spans="3:8">
      <c r="C707" s="118"/>
      <c r="D707" s="118"/>
      <c r="E707" s="118"/>
      <c r="F707" s="118"/>
      <c r="G707" s="118"/>
      <c r="H707" s="118"/>
    </row>
    <row r="708" spans="3:8">
      <c r="C708" s="118"/>
      <c r="D708" s="118"/>
      <c r="E708" s="118"/>
      <c r="F708" s="118"/>
      <c r="G708" s="118"/>
      <c r="H708" s="118"/>
    </row>
    <row r="709" spans="3:8">
      <c r="C709" s="118"/>
      <c r="D709" s="118"/>
      <c r="E709" s="118"/>
      <c r="F709" s="118"/>
      <c r="G709" s="118"/>
      <c r="H709" s="118"/>
    </row>
    <row r="710" spans="3:8">
      <c r="C710" s="118"/>
      <c r="D710" s="118"/>
      <c r="E710" s="118"/>
      <c r="F710" s="118"/>
      <c r="G710" s="118"/>
      <c r="H710" s="118"/>
    </row>
    <row r="711" spans="3:8">
      <c r="C711" s="118"/>
      <c r="D711" s="118"/>
      <c r="E711" s="118"/>
      <c r="F711" s="118"/>
      <c r="G711" s="118"/>
      <c r="H711" s="118"/>
    </row>
    <row r="712" spans="3:8">
      <c r="C712" s="118"/>
      <c r="D712" s="118"/>
      <c r="E712" s="118"/>
      <c r="F712" s="118"/>
      <c r="G712" s="118"/>
      <c r="H712" s="118"/>
    </row>
    <row r="713" spans="3:8">
      <c r="C713" s="118"/>
      <c r="D713" s="118"/>
      <c r="E713" s="118"/>
      <c r="F713" s="118"/>
      <c r="G713" s="118"/>
      <c r="H713" s="118"/>
    </row>
    <row r="714" spans="3:8">
      <c r="C714" s="118"/>
      <c r="D714" s="118"/>
      <c r="E714" s="118"/>
      <c r="F714" s="118"/>
      <c r="G714" s="118"/>
      <c r="H714" s="118"/>
    </row>
    <row r="715" spans="3:8">
      <c r="C715" s="118"/>
      <c r="D715" s="118"/>
      <c r="E715" s="118"/>
      <c r="F715" s="118"/>
      <c r="G715" s="118"/>
      <c r="H715" s="118"/>
    </row>
    <row r="716" spans="3:8">
      <c r="C716" s="118"/>
      <c r="D716" s="118"/>
      <c r="E716" s="118"/>
      <c r="F716" s="118"/>
      <c r="G716" s="118"/>
      <c r="H716" s="118"/>
    </row>
    <row r="717" spans="3:8">
      <c r="C717" s="118"/>
      <c r="D717" s="118"/>
      <c r="E717" s="118"/>
      <c r="F717" s="118"/>
      <c r="G717" s="118"/>
      <c r="H717" s="118"/>
    </row>
    <row r="718" spans="3:8">
      <c r="C718" s="118"/>
      <c r="D718" s="118"/>
      <c r="E718" s="118"/>
      <c r="F718" s="118"/>
      <c r="G718" s="118"/>
      <c r="H718" s="118"/>
    </row>
    <row r="719" spans="3:8">
      <c r="C719" s="118"/>
      <c r="D719" s="118"/>
      <c r="E719" s="118"/>
      <c r="F719" s="118"/>
      <c r="G719" s="118"/>
      <c r="H719" s="118"/>
    </row>
    <row r="720" spans="3:8">
      <c r="C720" s="118"/>
      <c r="D720" s="118"/>
      <c r="E720" s="118"/>
      <c r="F720" s="118"/>
      <c r="G720" s="118"/>
      <c r="H720" s="118"/>
    </row>
    <row r="721" spans="3:8">
      <c r="C721" s="118"/>
      <c r="D721" s="118"/>
      <c r="E721" s="118"/>
      <c r="F721" s="118"/>
      <c r="G721" s="118"/>
      <c r="H721" s="118"/>
    </row>
    <row r="722" spans="3:8">
      <c r="C722" s="118"/>
      <c r="D722" s="118"/>
      <c r="E722" s="118"/>
      <c r="F722" s="118"/>
      <c r="G722" s="118"/>
      <c r="H722" s="118"/>
    </row>
    <row r="723" spans="3:8">
      <c r="C723" s="118"/>
      <c r="D723" s="118"/>
      <c r="E723" s="118"/>
      <c r="F723" s="118"/>
      <c r="G723" s="118"/>
      <c r="H723" s="118"/>
    </row>
    <row r="724" spans="3:8">
      <c r="C724" s="118"/>
      <c r="D724" s="118"/>
      <c r="E724" s="118"/>
      <c r="F724" s="118"/>
      <c r="G724" s="118"/>
      <c r="H724" s="118"/>
    </row>
    <row r="725" spans="3:8">
      <c r="C725" s="118"/>
      <c r="D725" s="118"/>
      <c r="E725" s="118"/>
      <c r="F725" s="118"/>
      <c r="G725" s="118"/>
      <c r="H725" s="118"/>
    </row>
    <row r="726" spans="3:8">
      <c r="C726" s="118"/>
      <c r="D726" s="118"/>
      <c r="E726" s="118"/>
      <c r="F726" s="118"/>
      <c r="G726" s="118"/>
      <c r="H726" s="118"/>
    </row>
    <row r="727" spans="3:8">
      <c r="C727" s="118"/>
      <c r="D727" s="118"/>
      <c r="E727" s="118"/>
      <c r="F727" s="118"/>
      <c r="G727" s="118"/>
      <c r="H727" s="118"/>
    </row>
    <row r="728" spans="3:8">
      <c r="C728" s="118"/>
      <c r="D728" s="118"/>
      <c r="E728" s="118"/>
      <c r="F728" s="118"/>
      <c r="G728" s="118"/>
      <c r="H728" s="118"/>
    </row>
    <row r="729" spans="3:8">
      <c r="C729" s="118"/>
      <c r="D729" s="118"/>
      <c r="E729" s="118"/>
      <c r="F729" s="118"/>
      <c r="G729" s="118"/>
      <c r="H729" s="118"/>
    </row>
    <row r="730" spans="3:8">
      <c r="C730" s="118"/>
      <c r="D730" s="118"/>
      <c r="E730" s="118"/>
      <c r="F730" s="118"/>
      <c r="G730" s="118"/>
      <c r="H730" s="118"/>
    </row>
    <row r="731" spans="3:8">
      <c r="C731" s="118"/>
      <c r="D731" s="118"/>
      <c r="E731" s="118"/>
      <c r="F731" s="118"/>
      <c r="G731" s="118"/>
      <c r="H731" s="118"/>
    </row>
    <row r="732" spans="3:8">
      <c r="C732" s="118"/>
      <c r="D732" s="118"/>
      <c r="E732" s="118"/>
      <c r="F732" s="118"/>
      <c r="G732" s="118"/>
      <c r="H732" s="118"/>
    </row>
    <row r="733" spans="3:8">
      <c r="C733" s="118"/>
      <c r="D733" s="118"/>
      <c r="E733" s="118"/>
      <c r="F733" s="118"/>
      <c r="G733" s="118"/>
      <c r="H733" s="118"/>
    </row>
    <row r="734" spans="3:8">
      <c r="C734" s="118"/>
      <c r="D734" s="118"/>
      <c r="E734" s="118"/>
      <c r="F734" s="118"/>
      <c r="G734" s="118"/>
      <c r="H734" s="118"/>
    </row>
    <row r="735" spans="3:8">
      <c r="C735" s="118"/>
      <c r="D735" s="118"/>
      <c r="E735" s="118"/>
      <c r="F735" s="118"/>
      <c r="G735" s="118"/>
      <c r="H735" s="118"/>
    </row>
    <row r="736" spans="3:8">
      <c r="C736" s="118"/>
      <c r="D736" s="118"/>
      <c r="E736" s="118"/>
      <c r="F736" s="118"/>
      <c r="G736" s="118"/>
      <c r="H736" s="118"/>
    </row>
    <row r="737" spans="3:8">
      <c r="C737" s="118"/>
      <c r="D737" s="118"/>
      <c r="E737" s="118"/>
      <c r="F737" s="118"/>
      <c r="G737" s="118"/>
      <c r="H737" s="118"/>
    </row>
    <row r="738" spans="3:8">
      <c r="C738" s="118"/>
      <c r="D738" s="118"/>
      <c r="E738" s="118"/>
      <c r="F738" s="118"/>
      <c r="G738" s="118"/>
      <c r="H738" s="118"/>
    </row>
    <row r="739" spans="3:8">
      <c r="C739" s="118"/>
      <c r="D739" s="118"/>
      <c r="E739" s="118"/>
      <c r="F739" s="118"/>
      <c r="G739" s="118"/>
      <c r="H739" s="118"/>
    </row>
    <row r="740" spans="3:8">
      <c r="C740" s="118"/>
      <c r="D740" s="118"/>
      <c r="E740" s="118"/>
      <c r="F740" s="118"/>
      <c r="G740" s="118"/>
      <c r="H740" s="118"/>
    </row>
    <row r="741" spans="3:8">
      <c r="C741" s="118"/>
      <c r="D741" s="118"/>
      <c r="E741" s="118"/>
      <c r="F741" s="118"/>
      <c r="G741" s="118"/>
      <c r="H741" s="118"/>
    </row>
    <row r="742" spans="3:8">
      <c r="C742" s="118"/>
      <c r="D742" s="118"/>
      <c r="E742" s="118"/>
      <c r="F742" s="118"/>
      <c r="G742" s="118"/>
      <c r="H742" s="118"/>
    </row>
    <row r="743" spans="3:8">
      <c r="C743" s="118"/>
      <c r="D743" s="118"/>
      <c r="E743" s="118"/>
      <c r="F743" s="118"/>
      <c r="G743" s="118"/>
      <c r="H743" s="118"/>
    </row>
    <row r="744" spans="3:8">
      <c r="C744" s="118"/>
      <c r="D744" s="118"/>
      <c r="E744" s="118"/>
      <c r="F744" s="118"/>
      <c r="G744" s="118"/>
      <c r="H744" s="118"/>
    </row>
    <row r="745" spans="3:8">
      <c r="C745" s="118"/>
      <c r="D745" s="118"/>
      <c r="E745" s="118"/>
      <c r="F745" s="118"/>
      <c r="G745" s="118"/>
      <c r="H745" s="118"/>
    </row>
    <row r="746" spans="3:8">
      <c r="C746" s="118"/>
      <c r="D746" s="118"/>
      <c r="E746" s="118"/>
      <c r="F746" s="118"/>
      <c r="G746" s="118"/>
      <c r="H746" s="118"/>
    </row>
    <row r="747" spans="3:8">
      <c r="C747" s="118"/>
      <c r="D747" s="118"/>
      <c r="E747" s="118"/>
      <c r="F747" s="118"/>
      <c r="G747" s="118"/>
      <c r="H747" s="118"/>
    </row>
    <row r="748" spans="3:8">
      <c r="C748" s="118"/>
      <c r="D748" s="118"/>
      <c r="E748" s="118"/>
      <c r="F748" s="118"/>
      <c r="G748" s="118"/>
      <c r="H748" s="118"/>
    </row>
    <row r="749" spans="3:8">
      <c r="C749" s="118"/>
      <c r="D749" s="118"/>
      <c r="E749" s="118"/>
      <c r="F749" s="118"/>
      <c r="G749" s="118"/>
      <c r="H749" s="118"/>
    </row>
    <row r="750" spans="3:8">
      <c r="C750" s="118"/>
      <c r="D750" s="118"/>
      <c r="E750" s="118"/>
      <c r="F750" s="118"/>
      <c r="G750" s="118"/>
      <c r="H750" s="118"/>
    </row>
    <row r="751" spans="3:8">
      <c r="C751" s="118"/>
      <c r="D751" s="118"/>
      <c r="E751" s="118"/>
      <c r="F751" s="118"/>
      <c r="G751" s="118"/>
      <c r="H751" s="118"/>
    </row>
    <row r="752" spans="3:8">
      <c r="C752" s="118"/>
      <c r="D752" s="118"/>
      <c r="E752" s="118"/>
      <c r="F752" s="118"/>
      <c r="G752" s="118"/>
      <c r="H752" s="118"/>
    </row>
    <row r="753" spans="3:8">
      <c r="C753" s="118"/>
      <c r="D753" s="118"/>
      <c r="E753" s="118"/>
      <c r="F753" s="118"/>
      <c r="G753" s="118"/>
      <c r="H753" s="118"/>
    </row>
    <row r="754" spans="3:8">
      <c r="C754" s="118"/>
      <c r="D754" s="118"/>
      <c r="E754" s="118"/>
      <c r="F754" s="118"/>
      <c r="G754" s="118"/>
      <c r="H754" s="118"/>
    </row>
    <row r="755" spans="3:8">
      <c r="C755" s="118"/>
      <c r="D755" s="118"/>
      <c r="E755" s="118"/>
      <c r="F755" s="118"/>
      <c r="G755" s="118"/>
      <c r="H755" s="118"/>
    </row>
    <row r="756" spans="3:8">
      <c r="C756" s="118"/>
      <c r="D756" s="118"/>
      <c r="E756" s="118"/>
      <c r="F756" s="118"/>
      <c r="G756" s="118"/>
      <c r="H756" s="118"/>
    </row>
    <row r="757" spans="3:8">
      <c r="C757" s="118"/>
      <c r="D757" s="118"/>
      <c r="E757" s="118"/>
      <c r="F757" s="118"/>
      <c r="G757" s="118"/>
      <c r="H757" s="118"/>
    </row>
    <row r="758" spans="3:8">
      <c r="C758" s="118"/>
      <c r="D758" s="118"/>
      <c r="E758" s="118"/>
      <c r="F758" s="118"/>
      <c r="G758" s="118"/>
      <c r="H758" s="118"/>
    </row>
    <row r="759" spans="3:8">
      <c r="C759" s="118"/>
      <c r="D759" s="118"/>
      <c r="E759" s="118"/>
      <c r="F759" s="118"/>
      <c r="G759" s="118"/>
      <c r="H759" s="118"/>
    </row>
    <row r="760" spans="3:8">
      <c r="C760" s="118"/>
      <c r="D760" s="118"/>
      <c r="E760" s="118"/>
      <c r="F760" s="118"/>
      <c r="G760" s="118"/>
      <c r="H760" s="118"/>
    </row>
    <row r="761" spans="3:8">
      <c r="C761" s="118"/>
      <c r="D761" s="118"/>
      <c r="E761" s="118"/>
      <c r="F761" s="118"/>
      <c r="G761" s="118"/>
      <c r="H761" s="118"/>
    </row>
    <row r="762" spans="3:8">
      <c r="C762" s="118"/>
      <c r="D762" s="118"/>
      <c r="E762" s="118"/>
      <c r="F762" s="118"/>
      <c r="G762" s="118"/>
      <c r="H762" s="118"/>
    </row>
    <row r="763" spans="3:8">
      <c r="C763" s="118"/>
      <c r="D763" s="118"/>
      <c r="E763" s="118"/>
      <c r="F763" s="118"/>
      <c r="G763" s="118"/>
      <c r="H763" s="118"/>
    </row>
    <row r="764" spans="3:8">
      <c r="C764" s="118"/>
      <c r="D764" s="118"/>
      <c r="E764" s="118"/>
      <c r="F764" s="118"/>
      <c r="G764" s="118"/>
      <c r="H764" s="118"/>
    </row>
    <row r="765" spans="3:8">
      <c r="C765" s="118"/>
      <c r="D765" s="118"/>
      <c r="E765" s="118"/>
      <c r="F765" s="118"/>
      <c r="G765" s="118"/>
      <c r="H765" s="118"/>
    </row>
    <row r="766" spans="3:8">
      <c r="C766" s="118"/>
      <c r="D766" s="118"/>
      <c r="E766" s="118"/>
      <c r="F766" s="118"/>
      <c r="G766" s="118"/>
      <c r="H766" s="118"/>
    </row>
    <row r="767" spans="3:8">
      <c r="C767" s="118"/>
      <c r="D767" s="118"/>
      <c r="E767" s="118"/>
      <c r="F767" s="118"/>
      <c r="G767" s="118"/>
      <c r="H767" s="118"/>
    </row>
    <row r="768" spans="3:8">
      <c r="C768" s="118"/>
      <c r="D768" s="118"/>
      <c r="E768" s="118"/>
      <c r="F768" s="118"/>
      <c r="G768" s="118"/>
      <c r="H768" s="118"/>
    </row>
    <row r="769" spans="3:8">
      <c r="C769" s="118"/>
      <c r="D769" s="118"/>
      <c r="E769" s="118"/>
      <c r="F769" s="118"/>
      <c r="G769" s="118"/>
      <c r="H769" s="118"/>
    </row>
    <row r="770" spans="3:8">
      <c r="C770" s="118"/>
      <c r="D770" s="118"/>
      <c r="E770" s="118"/>
      <c r="F770" s="118"/>
      <c r="G770" s="118"/>
      <c r="H770" s="118"/>
    </row>
    <row r="771" spans="3:8">
      <c r="C771" s="118"/>
      <c r="D771" s="118"/>
      <c r="E771" s="118"/>
      <c r="F771" s="118"/>
      <c r="G771" s="118"/>
      <c r="H771" s="118"/>
    </row>
    <row r="772" spans="3:8">
      <c r="C772" s="118"/>
      <c r="D772" s="118"/>
      <c r="E772" s="118"/>
      <c r="F772" s="118"/>
      <c r="G772" s="118"/>
      <c r="H772" s="118"/>
    </row>
    <row r="773" spans="3:8">
      <c r="C773" s="118"/>
      <c r="D773" s="118"/>
      <c r="E773" s="118"/>
      <c r="F773" s="118"/>
      <c r="G773" s="118"/>
      <c r="H773" s="118"/>
    </row>
    <row r="774" spans="3:8">
      <c r="C774" s="118"/>
      <c r="D774" s="118"/>
      <c r="E774" s="118"/>
      <c r="F774" s="118"/>
      <c r="G774" s="118"/>
      <c r="H774" s="118"/>
    </row>
    <row r="775" spans="3:8">
      <c r="C775" s="118"/>
      <c r="D775" s="118"/>
      <c r="E775" s="118"/>
      <c r="F775" s="118"/>
      <c r="G775" s="118"/>
      <c r="H775" s="118"/>
    </row>
    <row r="776" spans="3:8">
      <c r="C776" s="118"/>
      <c r="D776" s="118"/>
      <c r="E776" s="118"/>
      <c r="F776" s="118"/>
      <c r="G776" s="118"/>
      <c r="H776" s="118"/>
    </row>
    <row r="777" spans="3:8">
      <c r="C777" s="118"/>
      <c r="D777" s="118"/>
      <c r="E777" s="118"/>
      <c r="F777" s="118"/>
      <c r="G777" s="118"/>
      <c r="H777" s="118"/>
    </row>
    <row r="778" spans="3:8">
      <c r="C778" s="118"/>
      <c r="D778" s="118"/>
      <c r="E778" s="118"/>
      <c r="F778" s="118"/>
      <c r="G778" s="118"/>
      <c r="H778" s="118"/>
    </row>
    <row r="779" spans="3:8">
      <c r="C779" s="118"/>
      <c r="D779" s="118"/>
      <c r="E779" s="118"/>
      <c r="F779" s="118"/>
      <c r="G779" s="118"/>
      <c r="H779" s="118"/>
    </row>
    <row r="780" spans="3:8">
      <c r="C780" s="118"/>
      <c r="D780" s="118"/>
      <c r="E780" s="118"/>
      <c r="F780" s="118"/>
      <c r="G780" s="118"/>
      <c r="H780" s="118"/>
    </row>
    <row r="781" spans="3:8">
      <c r="C781" s="118"/>
      <c r="D781" s="118"/>
      <c r="E781" s="118"/>
      <c r="F781" s="118"/>
      <c r="G781" s="118"/>
      <c r="H781" s="118"/>
    </row>
    <row r="782" spans="3:8">
      <c r="C782" s="118"/>
      <c r="D782" s="118"/>
      <c r="E782" s="118"/>
      <c r="F782" s="118"/>
      <c r="G782" s="118"/>
      <c r="H782" s="118"/>
    </row>
    <row r="783" spans="3:8">
      <c r="C783" s="118"/>
      <c r="D783" s="118"/>
      <c r="E783" s="118"/>
      <c r="F783" s="118"/>
      <c r="G783" s="118"/>
      <c r="H783" s="118"/>
    </row>
    <row r="784" spans="3:8">
      <c r="C784" s="118"/>
      <c r="D784" s="118"/>
      <c r="E784" s="118"/>
      <c r="F784" s="118"/>
      <c r="G784" s="118"/>
      <c r="H784" s="118"/>
    </row>
    <row r="785" spans="3:8">
      <c r="C785" s="118"/>
      <c r="D785" s="118"/>
      <c r="E785" s="118"/>
      <c r="F785" s="118"/>
      <c r="G785" s="118"/>
      <c r="H785" s="118"/>
    </row>
    <row r="786" spans="3:8">
      <c r="C786" s="118"/>
      <c r="D786" s="118"/>
      <c r="E786" s="118"/>
      <c r="F786" s="118"/>
      <c r="G786" s="118"/>
      <c r="H786" s="118"/>
    </row>
    <row r="787" spans="3:8">
      <c r="C787" s="118"/>
      <c r="D787" s="118"/>
      <c r="E787" s="118"/>
      <c r="F787" s="118"/>
      <c r="G787" s="118"/>
      <c r="H787" s="118"/>
    </row>
    <row r="788" spans="3:8">
      <c r="C788" s="118"/>
      <c r="D788" s="118"/>
      <c r="E788" s="118"/>
      <c r="F788" s="118"/>
      <c r="G788" s="118"/>
      <c r="H788" s="118"/>
    </row>
    <row r="789" spans="3:8">
      <c r="C789" s="118"/>
      <c r="D789" s="118"/>
      <c r="E789" s="118"/>
      <c r="F789" s="118"/>
      <c r="G789" s="118"/>
      <c r="H789" s="118"/>
    </row>
    <row r="790" spans="3:8">
      <c r="C790" s="118"/>
      <c r="D790" s="118"/>
      <c r="E790" s="118"/>
      <c r="F790" s="118"/>
      <c r="G790" s="118"/>
      <c r="H790" s="118"/>
    </row>
    <row r="791" spans="3:8">
      <c r="C791" s="118"/>
      <c r="D791" s="118"/>
      <c r="E791" s="118"/>
      <c r="F791" s="118"/>
      <c r="G791" s="118"/>
      <c r="H791" s="118"/>
    </row>
    <row r="792" spans="3:8">
      <c r="C792" s="118"/>
      <c r="D792" s="118"/>
      <c r="E792" s="118"/>
      <c r="F792" s="118"/>
      <c r="G792" s="118"/>
      <c r="H792" s="118"/>
    </row>
    <row r="793" spans="3:8">
      <c r="C793" s="118"/>
      <c r="D793" s="118"/>
      <c r="E793" s="118"/>
      <c r="F793" s="118"/>
      <c r="G793" s="118"/>
      <c r="H793" s="118"/>
    </row>
    <row r="794" spans="3:8">
      <c r="C794" s="118"/>
      <c r="D794" s="118"/>
      <c r="E794" s="118"/>
      <c r="F794" s="118"/>
      <c r="G794" s="118"/>
      <c r="H794" s="118"/>
    </row>
    <row r="795" spans="3:8">
      <c r="C795" s="118"/>
      <c r="D795" s="118"/>
      <c r="E795" s="118"/>
      <c r="F795" s="118"/>
      <c r="G795" s="118"/>
      <c r="H795" s="118"/>
    </row>
    <row r="796" spans="3:8">
      <c r="C796" s="118"/>
      <c r="D796" s="118"/>
      <c r="E796" s="118"/>
      <c r="F796" s="118"/>
      <c r="G796" s="118"/>
      <c r="H796" s="118"/>
    </row>
    <row r="797" spans="3:8">
      <c r="C797" s="118"/>
      <c r="D797" s="118"/>
      <c r="E797" s="118"/>
      <c r="F797" s="118"/>
      <c r="G797" s="118"/>
      <c r="H797" s="118"/>
    </row>
    <row r="798" spans="3:8">
      <c r="C798" s="118"/>
      <c r="D798" s="118"/>
      <c r="E798" s="118"/>
      <c r="F798" s="118"/>
      <c r="G798" s="118"/>
      <c r="H798" s="118"/>
    </row>
    <row r="799" spans="3:8">
      <c r="C799" s="118"/>
      <c r="D799" s="118"/>
      <c r="E799" s="118"/>
      <c r="F799" s="118"/>
      <c r="G799" s="118"/>
      <c r="H799" s="118"/>
    </row>
    <row r="800" spans="3:8">
      <c r="C800" s="118"/>
      <c r="D800" s="118"/>
      <c r="E800" s="118"/>
      <c r="F800" s="118"/>
      <c r="G800" s="118"/>
      <c r="H800" s="118"/>
    </row>
    <row r="801" spans="3:8">
      <c r="C801" s="118"/>
      <c r="D801" s="118"/>
      <c r="E801" s="118"/>
      <c r="F801" s="118"/>
      <c r="G801" s="118"/>
      <c r="H801" s="118"/>
    </row>
    <row r="802" spans="3:8">
      <c r="C802" s="118"/>
      <c r="D802" s="118"/>
      <c r="E802" s="118"/>
      <c r="F802" s="118"/>
      <c r="G802" s="118"/>
      <c r="H802" s="118"/>
    </row>
    <row r="803" spans="3:8">
      <c r="C803" s="118"/>
      <c r="D803" s="118"/>
      <c r="E803" s="118"/>
      <c r="F803" s="118"/>
      <c r="G803" s="118"/>
      <c r="H803" s="118"/>
    </row>
    <row r="804" spans="3:8">
      <c r="C804" s="118"/>
      <c r="D804" s="118"/>
      <c r="E804" s="118"/>
      <c r="F804" s="118"/>
      <c r="G804" s="118"/>
      <c r="H804" s="118"/>
    </row>
    <row r="805" spans="3:8">
      <c r="C805" s="118"/>
      <c r="D805" s="118"/>
      <c r="E805" s="118"/>
      <c r="F805" s="118"/>
      <c r="G805" s="118"/>
      <c r="H805" s="118"/>
    </row>
    <row r="806" spans="3:8">
      <c r="C806" s="118"/>
      <c r="D806" s="118"/>
      <c r="E806" s="118"/>
      <c r="F806" s="118"/>
      <c r="G806" s="118"/>
      <c r="H806" s="118"/>
    </row>
    <row r="807" spans="3:8">
      <c r="C807" s="118"/>
      <c r="D807" s="118"/>
      <c r="E807" s="118"/>
      <c r="F807" s="118"/>
      <c r="G807" s="118"/>
      <c r="H807" s="118"/>
    </row>
    <row r="808" spans="3:8">
      <c r="C808" s="118"/>
      <c r="D808" s="118"/>
      <c r="E808" s="118"/>
      <c r="F808" s="118"/>
      <c r="G808" s="118"/>
      <c r="H808" s="118"/>
    </row>
    <row r="809" spans="3:8">
      <c r="C809" s="118"/>
      <c r="D809" s="118"/>
      <c r="E809" s="118"/>
      <c r="F809" s="118"/>
      <c r="G809" s="118"/>
      <c r="H809" s="118"/>
    </row>
    <row r="810" spans="3:8">
      <c r="C810" s="118"/>
      <c r="D810" s="118"/>
      <c r="E810" s="118"/>
      <c r="F810" s="118"/>
      <c r="G810" s="118"/>
      <c r="H810" s="118"/>
    </row>
    <row r="811" spans="3:8">
      <c r="C811" s="118"/>
      <c r="D811" s="118"/>
      <c r="E811" s="118"/>
      <c r="F811" s="118"/>
      <c r="G811" s="118"/>
      <c r="H811" s="118"/>
    </row>
    <row r="812" spans="3:8">
      <c r="C812" s="118"/>
      <c r="D812" s="118"/>
      <c r="E812" s="118"/>
      <c r="F812" s="118"/>
      <c r="G812" s="118"/>
      <c r="H812" s="118"/>
    </row>
    <row r="813" spans="3:8">
      <c r="C813" s="118"/>
      <c r="D813" s="118"/>
      <c r="E813" s="118"/>
      <c r="F813" s="118"/>
      <c r="G813" s="118"/>
      <c r="H813" s="118"/>
    </row>
    <row r="814" spans="3:8">
      <c r="C814" s="118"/>
      <c r="D814" s="118"/>
      <c r="E814" s="118"/>
      <c r="F814" s="118"/>
      <c r="G814" s="118"/>
      <c r="H814" s="118"/>
    </row>
    <row r="815" spans="3:8">
      <c r="C815" s="118"/>
      <c r="D815" s="118"/>
      <c r="E815" s="118"/>
      <c r="F815" s="118"/>
      <c r="G815" s="118"/>
      <c r="H815" s="118"/>
    </row>
    <row r="816" spans="3:8">
      <c r="C816" s="118"/>
      <c r="D816" s="118"/>
      <c r="E816" s="118"/>
      <c r="F816" s="118"/>
      <c r="G816" s="118"/>
      <c r="H816" s="118"/>
    </row>
    <row r="817" spans="3:8">
      <c r="C817" s="118"/>
      <c r="D817" s="118"/>
      <c r="E817" s="118"/>
      <c r="F817" s="118"/>
      <c r="G817" s="118"/>
      <c r="H817" s="118"/>
    </row>
    <row r="818" spans="3:8">
      <c r="C818" s="118"/>
      <c r="D818" s="118"/>
      <c r="E818" s="118"/>
      <c r="F818" s="118"/>
      <c r="G818" s="118"/>
      <c r="H818" s="118"/>
    </row>
    <row r="819" spans="3:8">
      <c r="C819" s="118"/>
      <c r="D819" s="118"/>
      <c r="E819" s="118"/>
      <c r="F819" s="118"/>
      <c r="G819" s="118"/>
      <c r="H819" s="118"/>
    </row>
    <row r="820" spans="3:8">
      <c r="C820" s="118"/>
      <c r="D820" s="118"/>
      <c r="E820" s="118"/>
      <c r="F820" s="118"/>
      <c r="G820" s="118"/>
      <c r="H820" s="118"/>
    </row>
    <row r="821" spans="3:8">
      <c r="C821" s="118"/>
      <c r="D821" s="118"/>
      <c r="E821" s="118"/>
      <c r="F821" s="118"/>
      <c r="G821" s="118"/>
      <c r="H821" s="118"/>
    </row>
    <row r="822" spans="3:8">
      <c r="C822" s="118"/>
      <c r="D822" s="118"/>
      <c r="E822" s="118"/>
      <c r="F822" s="118"/>
      <c r="G822" s="118"/>
      <c r="H822" s="118"/>
    </row>
    <row r="823" spans="3:8">
      <c r="C823" s="118"/>
      <c r="D823" s="118"/>
      <c r="E823" s="118"/>
      <c r="F823" s="118"/>
      <c r="G823" s="118"/>
      <c r="H823" s="118"/>
    </row>
    <row r="824" spans="3:8">
      <c r="C824" s="118"/>
      <c r="D824" s="118"/>
      <c r="E824" s="118"/>
      <c r="F824" s="118"/>
      <c r="G824" s="118"/>
      <c r="H824" s="118"/>
    </row>
    <row r="825" spans="3:8">
      <c r="C825" s="118"/>
      <c r="D825" s="118"/>
      <c r="E825" s="118"/>
      <c r="F825" s="118"/>
      <c r="G825" s="118"/>
      <c r="H825" s="118"/>
    </row>
    <row r="826" spans="3:8">
      <c r="C826" s="118"/>
      <c r="D826" s="118"/>
      <c r="E826" s="118"/>
      <c r="F826" s="118"/>
      <c r="G826" s="118"/>
      <c r="H826" s="118"/>
    </row>
    <row r="827" spans="3:8">
      <c r="C827" s="118"/>
      <c r="D827" s="118"/>
      <c r="E827" s="118"/>
      <c r="F827" s="118"/>
      <c r="G827" s="118"/>
      <c r="H827" s="118"/>
    </row>
    <row r="828" spans="3:8">
      <c r="C828" s="118"/>
      <c r="D828" s="118"/>
      <c r="E828" s="118"/>
      <c r="F828" s="118"/>
      <c r="G828" s="118"/>
      <c r="H828" s="118"/>
    </row>
    <row r="829" spans="3:8">
      <c r="C829" s="118"/>
      <c r="D829" s="118"/>
      <c r="E829" s="118"/>
      <c r="F829" s="118"/>
      <c r="G829" s="118"/>
      <c r="H829" s="118"/>
    </row>
    <row r="830" spans="3:8">
      <c r="C830" s="118"/>
      <c r="D830" s="118"/>
      <c r="E830" s="118"/>
      <c r="F830" s="118"/>
      <c r="G830" s="118"/>
      <c r="H830" s="118"/>
    </row>
    <row r="831" spans="3:8">
      <c r="C831" s="118"/>
      <c r="D831" s="118"/>
      <c r="E831" s="118"/>
      <c r="F831" s="118"/>
      <c r="G831" s="118"/>
      <c r="H831" s="118"/>
    </row>
    <row r="832" spans="3:8">
      <c r="C832" s="118"/>
      <c r="D832" s="118"/>
      <c r="E832" s="118"/>
      <c r="F832" s="118"/>
      <c r="G832" s="118"/>
      <c r="H832" s="118"/>
    </row>
    <row r="833" spans="3:8">
      <c r="C833" s="118"/>
      <c r="D833" s="118"/>
      <c r="E833" s="118"/>
      <c r="F833" s="118"/>
      <c r="G833" s="118"/>
      <c r="H833" s="118"/>
    </row>
    <row r="834" spans="3:8">
      <c r="C834" s="118"/>
      <c r="D834" s="118"/>
      <c r="E834" s="118"/>
      <c r="F834" s="118"/>
      <c r="G834" s="118"/>
      <c r="H834" s="118"/>
    </row>
    <row r="835" spans="3:8">
      <c r="C835" s="118"/>
      <c r="D835" s="118"/>
      <c r="E835" s="118"/>
      <c r="F835" s="118"/>
      <c r="G835" s="118"/>
      <c r="H835" s="118"/>
    </row>
    <row r="836" spans="3:8">
      <c r="C836" s="118"/>
      <c r="D836" s="118"/>
      <c r="E836" s="118"/>
      <c r="F836" s="118"/>
      <c r="G836" s="118"/>
      <c r="H836" s="118"/>
    </row>
    <row r="837" spans="3:8">
      <c r="C837" s="118"/>
      <c r="D837" s="118"/>
      <c r="E837" s="118"/>
      <c r="F837" s="118"/>
      <c r="G837" s="118"/>
      <c r="H837" s="118"/>
    </row>
    <row r="838" spans="3:8">
      <c r="C838" s="118"/>
      <c r="D838" s="118"/>
      <c r="E838" s="118"/>
      <c r="F838" s="118"/>
      <c r="G838" s="118"/>
      <c r="H838" s="118"/>
    </row>
    <row r="839" spans="3:8">
      <c r="C839" s="118"/>
      <c r="D839" s="118"/>
      <c r="E839" s="118"/>
      <c r="F839" s="118"/>
      <c r="G839" s="118"/>
      <c r="H839" s="118"/>
    </row>
    <row r="840" spans="3:8">
      <c r="C840" s="118"/>
      <c r="D840" s="118"/>
      <c r="E840" s="118"/>
      <c r="F840" s="118"/>
      <c r="G840" s="118"/>
      <c r="H840" s="118"/>
    </row>
    <row r="841" spans="3:8">
      <c r="C841" s="118"/>
      <c r="D841" s="118"/>
      <c r="E841" s="118"/>
      <c r="F841" s="118"/>
      <c r="G841" s="118"/>
      <c r="H841" s="118"/>
    </row>
    <row r="842" spans="3:8">
      <c r="C842" s="118"/>
      <c r="D842" s="118"/>
      <c r="E842" s="118"/>
      <c r="F842" s="118"/>
      <c r="G842" s="118"/>
      <c r="H842" s="118"/>
    </row>
    <row r="843" spans="3:8">
      <c r="C843" s="118"/>
      <c r="D843" s="118"/>
      <c r="E843" s="118"/>
      <c r="F843" s="118"/>
      <c r="G843" s="118"/>
      <c r="H843" s="118"/>
    </row>
    <row r="844" spans="3:8">
      <c r="C844" s="118"/>
      <c r="D844" s="118"/>
      <c r="E844" s="118"/>
      <c r="F844" s="118"/>
      <c r="G844" s="118"/>
      <c r="H844" s="118"/>
    </row>
    <row r="845" spans="3:8">
      <c r="C845" s="118"/>
      <c r="D845" s="118"/>
      <c r="E845" s="118"/>
      <c r="F845" s="118"/>
      <c r="G845" s="118"/>
      <c r="H845" s="118"/>
    </row>
    <row r="846" spans="3:8">
      <c r="C846" s="118"/>
      <c r="D846" s="118"/>
      <c r="E846" s="118"/>
      <c r="F846" s="118"/>
      <c r="G846" s="118"/>
      <c r="H846" s="118"/>
    </row>
    <row r="847" spans="3:8">
      <c r="C847" s="118"/>
      <c r="D847" s="118"/>
      <c r="E847" s="118"/>
      <c r="F847" s="118"/>
      <c r="G847" s="118"/>
      <c r="H847" s="118"/>
    </row>
    <row r="848" spans="3:8">
      <c r="C848" s="118"/>
      <c r="D848" s="118"/>
      <c r="E848" s="118"/>
      <c r="F848" s="118"/>
      <c r="G848" s="118"/>
      <c r="H848" s="118"/>
    </row>
    <row r="849" spans="3:8">
      <c r="C849" s="118"/>
      <c r="D849" s="118"/>
      <c r="E849" s="118"/>
      <c r="F849" s="118"/>
      <c r="G849" s="118"/>
      <c r="H849" s="118"/>
    </row>
    <row r="850" spans="3:8">
      <c r="C850" s="118"/>
      <c r="D850" s="118"/>
      <c r="E850" s="118"/>
      <c r="F850" s="118"/>
      <c r="G850" s="118"/>
      <c r="H850" s="118"/>
    </row>
    <row r="851" spans="3:8">
      <c r="C851" s="118"/>
      <c r="D851" s="118"/>
      <c r="E851" s="118"/>
      <c r="F851" s="118"/>
      <c r="G851" s="118"/>
      <c r="H851" s="118"/>
    </row>
    <row r="852" spans="3:8">
      <c r="C852" s="118"/>
      <c r="D852" s="118"/>
      <c r="E852" s="118"/>
      <c r="F852" s="118"/>
      <c r="G852" s="118"/>
      <c r="H852" s="118"/>
    </row>
    <row r="853" spans="3:8">
      <c r="C853" s="118"/>
      <c r="D853" s="118"/>
      <c r="E853" s="118"/>
      <c r="F853" s="118"/>
      <c r="G853" s="118"/>
      <c r="H853" s="118"/>
    </row>
    <row r="854" spans="3:8">
      <c r="C854" s="118"/>
      <c r="D854" s="118"/>
      <c r="E854" s="118"/>
      <c r="F854" s="118"/>
      <c r="G854" s="118"/>
      <c r="H854" s="118"/>
    </row>
    <row r="855" spans="3:8">
      <c r="C855" s="118"/>
      <c r="D855" s="118"/>
      <c r="E855" s="118"/>
      <c r="F855" s="118"/>
      <c r="G855" s="118"/>
      <c r="H855" s="118"/>
    </row>
    <row r="856" spans="3:8">
      <c r="C856" s="118"/>
      <c r="D856" s="118"/>
      <c r="E856" s="118"/>
      <c r="F856" s="118"/>
      <c r="G856" s="118"/>
      <c r="H856" s="118"/>
    </row>
    <row r="857" spans="3:8">
      <c r="C857" s="118"/>
      <c r="D857" s="118"/>
      <c r="E857" s="118"/>
      <c r="F857" s="118"/>
      <c r="G857" s="118"/>
      <c r="H857" s="118"/>
    </row>
    <row r="858" spans="3:8">
      <c r="C858" s="118"/>
      <c r="D858" s="118"/>
      <c r="E858" s="118"/>
      <c r="F858" s="118"/>
      <c r="G858" s="118"/>
      <c r="H858" s="118"/>
    </row>
    <row r="859" spans="3:8">
      <c r="C859" s="118"/>
      <c r="D859" s="118"/>
      <c r="E859" s="118"/>
      <c r="F859" s="118"/>
      <c r="G859" s="118"/>
      <c r="H859" s="118"/>
    </row>
    <row r="860" spans="3:8">
      <c r="C860" s="118"/>
      <c r="D860" s="118"/>
      <c r="E860" s="118"/>
      <c r="F860" s="118"/>
      <c r="G860" s="118"/>
      <c r="H860" s="118"/>
    </row>
    <row r="861" spans="3:8">
      <c r="C861" s="118"/>
      <c r="D861" s="118"/>
      <c r="E861" s="118"/>
      <c r="F861" s="118"/>
      <c r="G861" s="118"/>
      <c r="H861" s="118"/>
    </row>
    <row r="862" spans="3:8">
      <c r="C862" s="118"/>
      <c r="D862" s="118"/>
      <c r="E862" s="118"/>
      <c r="F862" s="118"/>
      <c r="G862" s="118"/>
      <c r="H862" s="118"/>
    </row>
    <row r="863" spans="3:8">
      <c r="C863" s="118"/>
      <c r="D863" s="118"/>
      <c r="E863" s="118"/>
      <c r="F863" s="118"/>
      <c r="G863" s="118"/>
      <c r="H863" s="118"/>
    </row>
    <row r="864" spans="3:8">
      <c r="C864" s="118"/>
      <c r="D864" s="118"/>
      <c r="E864" s="118"/>
      <c r="F864" s="118"/>
      <c r="G864" s="118"/>
      <c r="H864" s="118"/>
    </row>
    <row r="865" spans="3:8">
      <c r="C865" s="118"/>
      <c r="D865" s="118"/>
      <c r="E865" s="118"/>
      <c r="F865" s="118"/>
      <c r="G865" s="118"/>
      <c r="H865" s="118"/>
    </row>
    <row r="866" spans="3:8">
      <c r="C866" s="118"/>
      <c r="D866" s="118"/>
      <c r="E866" s="118"/>
      <c r="F866" s="118"/>
      <c r="G866" s="118"/>
      <c r="H866" s="118"/>
    </row>
    <row r="867" spans="3:8">
      <c r="C867" s="118"/>
      <c r="D867" s="118"/>
      <c r="E867" s="118"/>
      <c r="F867" s="118"/>
      <c r="G867" s="118"/>
      <c r="H867" s="118"/>
    </row>
    <row r="868" spans="3:8">
      <c r="C868" s="118"/>
      <c r="D868" s="118"/>
      <c r="E868" s="118"/>
      <c r="F868" s="118"/>
      <c r="G868" s="118"/>
      <c r="H868" s="118"/>
    </row>
    <row r="869" spans="3:8">
      <c r="C869" s="118"/>
      <c r="D869" s="118"/>
      <c r="E869" s="118"/>
      <c r="F869" s="118"/>
      <c r="G869" s="118"/>
      <c r="H869" s="118"/>
    </row>
    <row r="870" spans="3:8">
      <c r="C870" s="118"/>
      <c r="D870" s="118"/>
      <c r="E870" s="118"/>
      <c r="F870" s="118"/>
      <c r="G870" s="118"/>
      <c r="H870" s="118"/>
    </row>
    <row r="871" spans="3:8">
      <c r="C871" s="118"/>
      <c r="D871" s="118"/>
      <c r="E871" s="118"/>
      <c r="F871" s="118"/>
      <c r="G871" s="118"/>
      <c r="H871" s="118"/>
    </row>
    <row r="872" spans="3:8">
      <c r="C872" s="118"/>
      <c r="D872" s="118"/>
      <c r="E872" s="118"/>
      <c r="F872" s="118"/>
      <c r="G872" s="118"/>
      <c r="H872" s="118"/>
    </row>
    <row r="873" spans="3:8">
      <c r="C873" s="118"/>
      <c r="D873" s="118"/>
      <c r="E873" s="118"/>
      <c r="F873" s="118"/>
      <c r="G873" s="118"/>
      <c r="H873" s="118"/>
    </row>
    <row r="874" spans="3:8">
      <c r="C874" s="118"/>
      <c r="D874" s="118"/>
      <c r="E874" s="118"/>
      <c r="F874" s="118"/>
      <c r="G874" s="118"/>
      <c r="H874" s="118"/>
    </row>
    <row r="875" spans="3:8">
      <c r="C875" s="118"/>
      <c r="D875" s="118"/>
      <c r="E875" s="118"/>
      <c r="F875" s="118"/>
      <c r="G875" s="118"/>
      <c r="H875" s="118"/>
    </row>
    <row r="876" spans="3:8">
      <c r="C876" s="118"/>
      <c r="D876" s="118"/>
      <c r="E876" s="118"/>
      <c r="F876" s="118"/>
      <c r="G876" s="118"/>
      <c r="H876" s="118"/>
    </row>
    <row r="877" spans="3:8">
      <c r="C877" s="118"/>
      <c r="D877" s="118"/>
      <c r="E877" s="118"/>
      <c r="F877" s="118"/>
      <c r="G877" s="118"/>
      <c r="H877" s="118"/>
    </row>
    <row r="878" spans="3:8">
      <c r="C878" s="118"/>
      <c r="D878" s="118"/>
      <c r="E878" s="118"/>
      <c r="F878" s="118"/>
      <c r="G878" s="118"/>
      <c r="H878" s="118"/>
    </row>
    <row r="879" spans="3:8">
      <c r="C879" s="118"/>
      <c r="D879" s="118"/>
      <c r="E879" s="118"/>
      <c r="F879" s="118"/>
      <c r="G879" s="118"/>
      <c r="H879" s="118"/>
    </row>
    <row r="880" spans="3:8">
      <c r="C880" s="118"/>
      <c r="D880" s="118"/>
      <c r="E880" s="118"/>
      <c r="F880" s="118"/>
      <c r="G880" s="118"/>
      <c r="H880" s="118"/>
    </row>
    <row r="881" spans="3:8">
      <c r="C881" s="118"/>
      <c r="D881" s="118"/>
      <c r="E881" s="118"/>
      <c r="F881" s="118"/>
      <c r="G881" s="118"/>
      <c r="H881" s="118"/>
    </row>
    <row r="882" spans="3:8">
      <c r="C882" s="118"/>
      <c r="D882" s="118"/>
      <c r="E882" s="118"/>
      <c r="F882" s="118"/>
      <c r="G882" s="118"/>
      <c r="H882" s="118"/>
    </row>
    <row r="883" spans="3:8">
      <c r="C883" s="118"/>
      <c r="D883" s="118"/>
      <c r="E883" s="118"/>
      <c r="F883" s="118"/>
      <c r="G883" s="118"/>
      <c r="H883" s="118"/>
    </row>
    <row r="884" spans="3:8">
      <c r="C884" s="118"/>
      <c r="D884" s="118"/>
      <c r="E884" s="118"/>
      <c r="F884" s="118"/>
      <c r="G884" s="118"/>
      <c r="H884" s="118"/>
    </row>
    <row r="885" spans="3:8">
      <c r="C885" s="118"/>
      <c r="D885" s="118"/>
      <c r="E885" s="118"/>
      <c r="F885" s="118"/>
      <c r="G885" s="118"/>
      <c r="H885" s="118"/>
    </row>
    <row r="886" spans="3:8">
      <c r="C886" s="118"/>
      <c r="D886" s="118"/>
      <c r="E886" s="118"/>
      <c r="F886" s="118"/>
      <c r="G886" s="118"/>
      <c r="H886" s="118"/>
    </row>
    <row r="887" spans="3:8">
      <c r="C887" s="118"/>
      <c r="D887" s="118"/>
      <c r="E887" s="118"/>
      <c r="F887" s="118"/>
      <c r="G887" s="118"/>
      <c r="H887" s="118"/>
    </row>
    <row r="888" spans="3:8">
      <c r="C888" s="118"/>
      <c r="D888" s="118"/>
      <c r="E888" s="118"/>
      <c r="F888" s="118"/>
      <c r="G888" s="118"/>
      <c r="H888" s="118"/>
    </row>
    <row r="889" spans="3:8">
      <c r="C889" s="118"/>
      <c r="D889" s="118"/>
      <c r="E889" s="118"/>
      <c r="F889" s="118"/>
      <c r="G889" s="118"/>
      <c r="H889" s="118"/>
    </row>
    <row r="890" spans="3:8">
      <c r="C890" s="118"/>
      <c r="D890" s="118"/>
      <c r="E890" s="118"/>
      <c r="F890" s="118"/>
      <c r="G890" s="118"/>
      <c r="H890" s="118"/>
    </row>
    <row r="891" spans="3:8">
      <c r="C891" s="118"/>
      <c r="D891" s="118"/>
      <c r="E891" s="118"/>
      <c r="F891" s="118"/>
      <c r="G891" s="118"/>
      <c r="H891" s="118"/>
    </row>
    <row r="892" spans="3:8">
      <c r="C892" s="118"/>
      <c r="D892" s="118"/>
      <c r="E892" s="118"/>
      <c r="F892" s="118"/>
      <c r="G892" s="118"/>
      <c r="H892" s="118"/>
    </row>
    <row r="893" spans="3:8">
      <c r="C893" s="118"/>
      <c r="D893" s="118"/>
      <c r="E893" s="118"/>
      <c r="F893" s="118"/>
      <c r="G893" s="118"/>
      <c r="H893" s="118"/>
    </row>
    <row r="894" spans="3:8">
      <c r="C894" s="118"/>
      <c r="D894" s="118"/>
      <c r="E894" s="118"/>
      <c r="F894" s="118"/>
      <c r="G894" s="118"/>
      <c r="H894" s="118"/>
    </row>
    <row r="895" spans="3:8">
      <c r="C895" s="118"/>
      <c r="D895" s="118"/>
      <c r="E895" s="118"/>
      <c r="F895" s="118"/>
      <c r="G895" s="118"/>
      <c r="H895" s="118"/>
    </row>
    <row r="896" spans="3:8">
      <c r="C896" s="118"/>
      <c r="D896" s="118"/>
      <c r="E896" s="118"/>
      <c r="F896" s="118"/>
      <c r="G896" s="118"/>
      <c r="H896" s="118"/>
    </row>
    <row r="897" spans="3:8">
      <c r="C897" s="118"/>
      <c r="D897" s="118"/>
      <c r="E897" s="118"/>
      <c r="F897" s="118"/>
      <c r="G897" s="118"/>
      <c r="H897" s="118"/>
    </row>
    <row r="898" spans="3:8">
      <c r="C898" s="118"/>
      <c r="D898" s="118"/>
      <c r="E898" s="118"/>
      <c r="F898" s="118"/>
      <c r="G898" s="118"/>
      <c r="H898" s="118"/>
    </row>
    <row r="899" spans="3:8">
      <c r="C899" s="118"/>
      <c r="D899" s="118"/>
      <c r="E899" s="118"/>
      <c r="F899" s="118"/>
      <c r="G899" s="118"/>
      <c r="H899" s="118"/>
    </row>
    <row r="900" spans="3:8">
      <c r="C900" s="118"/>
      <c r="D900" s="118"/>
      <c r="E900" s="118"/>
      <c r="F900" s="118"/>
      <c r="G900" s="118"/>
      <c r="H900" s="118"/>
    </row>
    <row r="901" spans="3:8">
      <c r="C901" s="118"/>
      <c r="D901" s="118"/>
      <c r="E901" s="118"/>
      <c r="F901" s="118"/>
      <c r="G901" s="118"/>
      <c r="H901" s="118"/>
    </row>
    <row r="902" spans="3:8">
      <c r="C902" s="118"/>
      <c r="D902" s="118"/>
      <c r="E902" s="118"/>
      <c r="F902" s="118"/>
      <c r="G902" s="118"/>
      <c r="H902" s="118"/>
    </row>
    <row r="903" spans="3:8">
      <c r="C903" s="118"/>
      <c r="D903" s="118"/>
      <c r="E903" s="118"/>
      <c r="F903" s="118"/>
      <c r="G903" s="118"/>
      <c r="H903" s="118"/>
    </row>
    <row r="904" spans="3:8">
      <c r="C904" s="118"/>
      <c r="D904" s="118"/>
      <c r="E904" s="118"/>
      <c r="F904" s="118"/>
      <c r="G904" s="118"/>
      <c r="H904" s="118"/>
    </row>
    <row r="905" spans="3:8">
      <c r="C905" s="118"/>
      <c r="D905" s="118"/>
      <c r="E905" s="118"/>
      <c r="F905" s="118"/>
      <c r="G905" s="118"/>
      <c r="H905" s="118"/>
    </row>
    <row r="906" spans="3:8">
      <c r="C906" s="118"/>
      <c r="D906" s="118"/>
      <c r="E906" s="118"/>
      <c r="F906" s="118"/>
      <c r="G906" s="118"/>
      <c r="H906" s="118"/>
    </row>
    <row r="907" spans="3:8">
      <c r="C907" s="118"/>
      <c r="D907" s="118"/>
      <c r="E907" s="118"/>
      <c r="F907" s="118"/>
      <c r="G907" s="118"/>
      <c r="H907" s="118"/>
    </row>
    <row r="908" spans="3:8">
      <c r="C908" s="118"/>
      <c r="D908" s="118"/>
      <c r="E908" s="118"/>
      <c r="F908" s="118"/>
      <c r="G908" s="118"/>
      <c r="H908" s="118"/>
    </row>
    <row r="909" spans="3:8">
      <c r="C909" s="118"/>
      <c r="D909" s="118"/>
      <c r="E909" s="118"/>
      <c r="F909" s="118"/>
      <c r="G909" s="118"/>
      <c r="H909" s="118"/>
    </row>
    <row r="910" spans="3:8">
      <c r="C910" s="118"/>
      <c r="D910" s="118"/>
      <c r="E910" s="118"/>
      <c r="F910" s="118"/>
      <c r="G910" s="118"/>
      <c r="H910" s="118"/>
    </row>
    <row r="911" spans="3:8">
      <c r="C911" s="118"/>
      <c r="D911" s="118"/>
      <c r="E911" s="118"/>
      <c r="F911" s="118"/>
      <c r="G911" s="118"/>
      <c r="H911" s="118"/>
    </row>
    <row r="912" spans="3:8">
      <c r="C912" s="118"/>
      <c r="D912" s="118"/>
      <c r="E912" s="118"/>
      <c r="F912" s="118"/>
      <c r="G912" s="118"/>
      <c r="H912" s="118"/>
    </row>
    <row r="913" spans="3:8">
      <c r="C913" s="118"/>
      <c r="D913" s="118"/>
      <c r="E913" s="118"/>
      <c r="F913" s="118"/>
      <c r="G913" s="118"/>
      <c r="H913" s="118"/>
    </row>
    <row r="914" spans="3:8">
      <c r="C914" s="118"/>
      <c r="D914" s="118"/>
      <c r="E914" s="118"/>
      <c r="F914" s="118"/>
      <c r="G914" s="118"/>
      <c r="H914" s="118"/>
    </row>
    <row r="915" spans="3:8">
      <c r="C915" s="118"/>
      <c r="D915" s="118"/>
      <c r="E915" s="118"/>
      <c r="F915" s="118"/>
      <c r="G915" s="118"/>
      <c r="H915" s="118"/>
    </row>
    <row r="916" spans="3:8">
      <c r="C916" s="118"/>
      <c r="D916" s="118"/>
      <c r="E916" s="118"/>
      <c r="F916" s="118"/>
      <c r="G916" s="118"/>
      <c r="H916" s="118"/>
    </row>
    <row r="917" spans="3:8">
      <c r="C917" s="118"/>
      <c r="D917" s="118"/>
      <c r="E917" s="118"/>
      <c r="F917" s="118"/>
      <c r="G917" s="118"/>
      <c r="H917" s="118"/>
    </row>
    <row r="918" spans="3:8">
      <c r="C918" s="118"/>
      <c r="D918" s="118"/>
      <c r="E918" s="118"/>
      <c r="F918" s="118"/>
      <c r="G918" s="118"/>
      <c r="H918" s="118"/>
    </row>
    <row r="919" spans="3:8">
      <c r="C919" s="118"/>
      <c r="D919" s="118"/>
      <c r="E919" s="118"/>
      <c r="F919" s="118"/>
      <c r="G919" s="118"/>
      <c r="H919" s="118"/>
    </row>
    <row r="920" spans="3:8">
      <c r="C920" s="118"/>
      <c r="D920" s="118"/>
      <c r="E920" s="118"/>
      <c r="F920" s="118"/>
      <c r="G920" s="118"/>
      <c r="H920" s="118"/>
    </row>
    <row r="921" spans="3:8">
      <c r="C921" s="118"/>
      <c r="D921" s="118"/>
      <c r="E921" s="118"/>
      <c r="F921" s="118"/>
      <c r="G921" s="118"/>
      <c r="H921" s="118"/>
    </row>
    <row r="922" spans="3:8">
      <c r="C922" s="118"/>
      <c r="D922" s="118"/>
      <c r="E922" s="118"/>
      <c r="F922" s="118"/>
      <c r="G922" s="118"/>
      <c r="H922" s="118"/>
    </row>
    <row r="923" spans="3:8">
      <c r="C923" s="118"/>
      <c r="D923" s="118"/>
      <c r="E923" s="118"/>
      <c r="F923" s="118"/>
      <c r="G923" s="118"/>
      <c r="H923" s="118"/>
    </row>
    <row r="924" spans="3:8">
      <c r="C924" s="118"/>
      <c r="D924" s="118"/>
      <c r="E924" s="118"/>
      <c r="F924" s="118"/>
      <c r="G924" s="118"/>
      <c r="H924" s="118"/>
    </row>
    <row r="925" spans="3:8">
      <c r="C925" s="118"/>
      <c r="D925" s="118"/>
      <c r="E925" s="118"/>
      <c r="F925" s="118"/>
      <c r="G925" s="118"/>
      <c r="H925" s="118"/>
    </row>
    <row r="926" spans="3:8">
      <c r="C926" s="118"/>
      <c r="D926" s="118"/>
      <c r="E926" s="118"/>
      <c r="F926" s="118"/>
      <c r="G926" s="118"/>
      <c r="H926" s="118"/>
    </row>
    <row r="927" spans="3:8">
      <c r="C927" s="118"/>
      <c r="D927" s="118"/>
      <c r="E927" s="118"/>
      <c r="F927" s="118"/>
      <c r="G927" s="118"/>
      <c r="H927" s="118"/>
    </row>
    <row r="928" spans="3:8">
      <c r="C928" s="118"/>
      <c r="D928" s="118"/>
      <c r="E928" s="118"/>
      <c r="F928" s="118"/>
      <c r="G928" s="118"/>
      <c r="H928" s="118"/>
    </row>
    <row r="929" spans="3:8">
      <c r="C929" s="118"/>
      <c r="D929" s="118"/>
      <c r="E929" s="118"/>
      <c r="F929" s="118"/>
      <c r="G929" s="118"/>
      <c r="H929" s="118"/>
    </row>
    <row r="930" spans="3:8">
      <c r="C930" s="118"/>
      <c r="D930" s="118"/>
      <c r="E930" s="118"/>
      <c r="F930" s="118"/>
      <c r="G930" s="118"/>
      <c r="H930" s="118"/>
    </row>
    <row r="931" spans="3:8">
      <c r="C931" s="118"/>
      <c r="D931" s="118"/>
      <c r="E931" s="118"/>
      <c r="F931" s="118"/>
      <c r="G931" s="118"/>
      <c r="H931" s="118"/>
    </row>
    <row r="932" spans="3:8">
      <c r="C932" s="118"/>
      <c r="D932" s="118"/>
      <c r="E932" s="118"/>
      <c r="F932" s="118"/>
      <c r="G932" s="118"/>
      <c r="H932" s="118"/>
    </row>
    <row r="933" spans="3:8">
      <c r="C933" s="118"/>
      <c r="D933" s="118"/>
      <c r="E933" s="118"/>
      <c r="F933" s="118"/>
      <c r="G933" s="118"/>
      <c r="H933" s="118"/>
    </row>
    <row r="934" spans="3:8">
      <c r="C934" s="118"/>
      <c r="D934" s="118"/>
      <c r="E934" s="118"/>
      <c r="F934" s="118"/>
      <c r="G934" s="118"/>
      <c r="H934" s="118"/>
    </row>
    <row r="935" spans="3:8">
      <c r="C935" s="118"/>
      <c r="D935" s="118"/>
      <c r="E935" s="118"/>
      <c r="F935" s="118"/>
      <c r="G935" s="118"/>
      <c r="H935" s="118"/>
    </row>
    <row r="936" spans="3:8">
      <c r="C936" s="118"/>
      <c r="D936" s="118"/>
      <c r="E936" s="118"/>
      <c r="F936" s="118"/>
      <c r="G936" s="118"/>
      <c r="H936" s="118"/>
    </row>
    <row r="937" spans="3:8">
      <c r="C937" s="118"/>
      <c r="D937" s="118"/>
      <c r="E937" s="118"/>
      <c r="F937" s="118"/>
      <c r="G937" s="118"/>
      <c r="H937" s="118"/>
    </row>
    <row r="938" spans="3:8">
      <c r="C938" s="118"/>
      <c r="D938" s="118"/>
      <c r="E938" s="118"/>
      <c r="F938" s="118"/>
      <c r="G938" s="118"/>
      <c r="H938" s="118"/>
    </row>
    <row r="939" spans="3:8">
      <c r="C939" s="118"/>
      <c r="D939" s="118"/>
      <c r="E939" s="118"/>
      <c r="F939" s="118"/>
      <c r="G939" s="118"/>
      <c r="H939" s="118"/>
    </row>
    <row r="940" spans="3:8">
      <c r="C940" s="118"/>
      <c r="D940" s="118"/>
      <c r="E940" s="118"/>
      <c r="F940" s="118"/>
      <c r="G940" s="118"/>
      <c r="H940" s="118"/>
    </row>
    <row r="941" spans="3:8">
      <c r="C941" s="118"/>
      <c r="D941" s="118"/>
      <c r="E941" s="118"/>
      <c r="F941" s="118"/>
      <c r="G941" s="118"/>
      <c r="H941" s="118"/>
    </row>
    <row r="942" spans="3:8">
      <c r="C942" s="118"/>
      <c r="D942" s="118"/>
      <c r="E942" s="118"/>
      <c r="F942" s="118"/>
      <c r="G942" s="118"/>
      <c r="H942" s="118"/>
    </row>
    <row r="943" spans="3:8">
      <c r="C943" s="118"/>
      <c r="D943" s="118"/>
      <c r="E943" s="118"/>
      <c r="F943" s="118"/>
      <c r="G943" s="118"/>
      <c r="H943" s="118"/>
    </row>
    <row r="944" spans="3:8">
      <c r="C944" s="118"/>
      <c r="D944" s="118"/>
      <c r="E944" s="118"/>
      <c r="F944" s="118"/>
      <c r="G944" s="118"/>
      <c r="H944" s="118"/>
    </row>
    <row r="945" spans="3:8">
      <c r="C945" s="118"/>
      <c r="D945" s="118"/>
      <c r="E945" s="118"/>
      <c r="F945" s="118"/>
      <c r="G945" s="118"/>
      <c r="H945" s="118"/>
    </row>
    <row r="946" spans="3:8">
      <c r="C946" s="118"/>
      <c r="D946" s="118"/>
      <c r="E946" s="118"/>
      <c r="F946" s="118"/>
      <c r="G946" s="118"/>
      <c r="H946" s="118"/>
    </row>
    <row r="947" spans="3:8">
      <c r="C947" s="118"/>
      <c r="D947" s="118"/>
      <c r="E947" s="118"/>
      <c r="F947" s="118"/>
      <c r="G947" s="118"/>
      <c r="H947" s="118"/>
    </row>
    <row r="948" spans="3:8">
      <c r="C948" s="118"/>
      <c r="D948" s="118"/>
      <c r="E948" s="118"/>
      <c r="F948" s="118"/>
      <c r="G948" s="118"/>
      <c r="H948" s="118"/>
    </row>
    <row r="949" spans="3:8">
      <c r="C949" s="118"/>
      <c r="D949" s="118"/>
      <c r="E949" s="118"/>
      <c r="F949" s="118"/>
      <c r="G949" s="118"/>
      <c r="H949" s="118"/>
    </row>
    <row r="950" spans="3:8">
      <c r="C950" s="118"/>
      <c r="D950" s="118"/>
      <c r="E950" s="118"/>
      <c r="F950" s="118"/>
      <c r="G950" s="118"/>
      <c r="H950" s="118"/>
    </row>
    <row r="951" spans="3:8">
      <c r="C951" s="118"/>
      <c r="D951" s="118"/>
      <c r="E951" s="118"/>
      <c r="F951" s="118"/>
      <c r="G951" s="118"/>
      <c r="H951" s="118"/>
    </row>
    <row r="952" spans="3:8">
      <c r="C952" s="118"/>
      <c r="D952" s="118"/>
      <c r="E952" s="118"/>
      <c r="F952" s="118"/>
      <c r="G952" s="118"/>
      <c r="H952" s="118"/>
    </row>
    <row r="953" spans="3:8">
      <c r="C953" s="118"/>
      <c r="D953" s="118"/>
      <c r="E953" s="118"/>
      <c r="F953" s="118"/>
      <c r="G953" s="118"/>
      <c r="H953" s="118"/>
    </row>
    <row r="954" spans="3:8">
      <c r="C954" s="118"/>
      <c r="D954" s="118"/>
      <c r="E954" s="118"/>
      <c r="F954" s="118"/>
      <c r="G954" s="118"/>
      <c r="H954" s="118"/>
    </row>
    <row r="955" spans="3:8">
      <c r="C955" s="118"/>
      <c r="D955" s="118"/>
      <c r="E955" s="118"/>
      <c r="F955" s="118"/>
      <c r="G955" s="118"/>
      <c r="H955" s="118"/>
    </row>
    <row r="956" spans="3:8">
      <c r="C956" s="118"/>
      <c r="D956" s="118"/>
      <c r="E956" s="118"/>
      <c r="F956" s="118"/>
      <c r="G956" s="118"/>
      <c r="H956" s="118"/>
    </row>
    <row r="957" spans="3:8">
      <c r="C957" s="118"/>
      <c r="D957" s="118"/>
      <c r="E957" s="118"/>
      <c r="F957" s="118"/>
      <c r="G957" s="118"/>
      <c r="H957" s="118"/>
    </row>
    <row r="958" spans="3:8">
      <c r="C958" s="118"/>
      <c r="D958" s="118"/>
      <c r="E958" s="118"/>
      <c r="F958" s="118"/>
      <c r="G958" s="118"/>
      <c r="H958" s="118"/>
    </row>
    <row r="959" spans="3:8">
      <c r="C959" s="118"/>
      <c r="D959" s="118"/>
      <c r="E959" s="118"/>
      <c r="F959" s="118"/>
      <c r="G959" s="118"/>
      <c r="H959" s="118"/>
    </row>
    <row r="960" spans="3:8">
      <c r="C960" s="118"/>
      <c r="D960" s="118"/>
      <c r="E960" s="118"/>
      <c r="F960" s="118"/>
      <c r="G960" s="118"/>
      <c r="H960" s="118"/>
    </row>
    <row r="961" spans="3:8">
      <c r="C961" s="118"/>
      <c r="D961" s="118"/>
      <c r="E961" s="118"/>
      <c r="F961" s="118"/>
      <c r="G961" s="118"/>
      <c r="H961" s="118"/>
    </row>
    <row r="962" spans="3:8">
      <c r="C962" s="118"/>
      <c r="D962" s="118"/>
      <c r="E962" s="118"/>
      <c r="F962" s="118"/>
      <c r="G962" s="118"/>
      <c r="H962" s="118"/>
    </row>
    <row r="963" spans="3:8">
      <c r="C963" s="118"/>
      <c r="D963" s="118"/>
      <c r="E963" s="118"/>
      <c r="F963" s="118"/>
      <c r="G963" s="118"/>
      <c r="H963" s="118"/>
    </row>
    <row r="964" spans="3:8">
      <c r="C964" s="118"/>
      <c r="D964" s="118"/>
      <c r="E964" s="118"/>
      <c r="F964" s="118"/>
      <c r="G964" s="118"/>
      <c r="H964" s="118"/>
    </row>
    <row r="965" spans="3:8">
      <c r="C965" s="118"/>
      <c r="D965" s="118"/>
      <c r="E965" s="118"/>
      <c r="F965" s="118"/>
      <c r="G965" s="118"/>
      <c r="H965" s="118"/>
    </row>
    <row r="966" spans="3:8">
      <c r="C966" s="118"/>
      <c r="D966" s="118"/>
      <c r="E966" s="118"/>
      <c r="F966" s="118"/>
      <c r="G966" s="118"/>
      <c r="H966" s="118"/>
    </row>
    <row r="967" spans="3:8">
      <c r="C967" s="118"/>
      <c r="D967" s="118"/>
      <c r="E967" s="118"/>
      <c r="F967" s="118"/>
      <c r="G967" s="118"/>
      <c r="H967" s="118"/>
    </row>
    <row r="968" spans="3:8">
      <c r="C968" s="118"/>
      <c r="D968" s="118"/>
      <c r="E968" s="118"/>
      <c r="F968" s="118"/>
      <c r="G968" s="118"/>
      <c r="H968" s="118"/>
    </row>
    <row r="969" spans="3:8">
      <c r="C969" s="118"/>
      <c r="D969" s="118"/>
      <c r="E969" s="118"/>
      <c r="F969" s="118"/>
      <c r="G969" s="118"/>
      <c r="H969" s="118"/>
    </row>
    <row r="970" spans="3:8">
      <c r="C970" s="118"/>
      <c r="D970" s="118"/>
      <c r="E970" s="118"/>
      <c r="F970" s="118"/>
      <c r="G970" s="118"/>
      <c r="H970" s="118"/>
    </row>
    <row r="971" spans="3:8">
      <c r="C971" s="118"/>
      <c r="D971" s="118"/>
      <c r="E971" s="118"/>
      <c r="F971" s="118"/>
      <c r="G971" s="118"/>
      <c r="H971" s="118"/>
    </row>
    <row r="972" spans="3:8">
      <c r="C972" s="118"/>
      <c r="D972" s="118"/>
      <c r="E972" s="118"/>
      <c r="F972" s="118"/>
      <c r="G972" s="118"/>
      <c r="H972" s="118"/>
    </row>
    <row r="973" spans="3:8">
      <c r="C973" s="118"/>
      <c r="D973" s="118"/>
      <c r="E973" s="118"/>
      <c r="F973" s="118"/>
      <c r="G973" s="118"/>
      <c r="H973" s="118"/>
    </row>
    <row r="974" spans="3:8">
      <c r="C974" s="118"/>
      <c r="D974" s="118"/>
      <c r="E974" s="118"/>
      <c r="F974" s="118"/>
      <c r="G974" s="118"/>
      <c r="H974" s="118"/>
    </row>
    <row r="975" spans="3:8">
      <c r="C975" s="118"/>
      <c r="D975" s="118"/>
      <c r="E975" s="118"/>
      <c r="F975" s="118"/>
      <c r="G975" s="118"/>
      <c r="H975" s="118"/>
    </row>
    <row r="976" spans="3:8">
      <c r="C976" s="118"/>
      <c r="D976" s="118"/>
      <c r="E976" s="118"/>
      <c r="F976" s="118"/>
      <c r="G976" s="118"/>
      <c r="H976" s="118"/>
    </row>
    <row r="977" spans="3:8">
      <c r="C977" s="118"/>
      <c r="D977" s="118"/>
      <c r="E977" s="118"/>
      <c r="F977" s="118"/>
      <c r="G977" s="118"/>
      <c r="H977" s="118"/>
    </row>
    <row r="978" spans="3:8">
      <c r="C978" s="118"/>
      <c r="D978" s="118"/>
      <c r="E978" s="118"/>
      <c r="F978" s="118"/>
      <c r="G978" s="118"/>
      <c r="H978" s="118"/>
    </row>
    <row r="979" spans="3:8">
      <c r="C979" s="118"/>
      <c r="D979" s="118"/>
      <c r="E979" s="118"/>
      <c r="F979" s="118"/>
      <c r="G979" s="118"/>
      <c r="H979" s="118"/>
    </row>
    <row r="980" spans="3:8">
      <c r="C980" s="118"/>
      <c r="D980" s="118"/>
      <c r="E980" s="118"/>
      <c r="F980" s="118"/>
      <c r="G980" s="118"/>
      <c r="H980" s="118"/>
    </row>
    <row r="981" spans="3:8">
      <c r="C981" s="118"/>
      <c r="D981" s="118"/>
      <c r="E981" s="118"/>
      <c r="F981" s="118"/>
      <c r="G981" s="118"/>
      <c r="H981" s="118"/>
    </row>
    <row r="982" spans="3:8">
      <c r="C982" s="118"/>
      <c r="D982" s="118"/>
      <c r="E982" s="118"/>
      <c r="F982" s="118"/>
      <c r="G982" s="118"/>
      <c r="H982" s="118"/>
    </row>
    <row r="983" spans="3:8">
      <c r="C983" s="118"/>
      <c r="D983" s="118"/>
      <c r="E983" s="118"/>
      <c r="F983" s="118"/>
      <c r="G983" s="118"/>
      <c r="H983" s="118"/>
    </row>
    <row r="984" spans="3:8">
      <c r="C984" s="118"/>
      <c r="D984" s="118"/>
      <c r="E984" s="118"/>
      <c r="F984" s="118"/>
      <c r="G984" s="118"/>
      <c r="H984" s="118"/>
    </row>
    <row r="985" spans="3:8">
      <c r="C985" s="118"/>
      <c r="D985" s="118"/>
      <c r="E985" s="118"/>
      <c r="F985" s="118"/>
      <c r="G985" s="118"/>
      <c r="H985" s="118"/>
    </row>
    <row r="986" spans="3:8">
      <c r="C986" s="118"/>
      <c r="D986" s="118"/>
      <c r="E986" s="118"/>
      <c r="F986" s="118"/>
      <c r="G986" s="118"/>
      <c r="H986" s="118"/>
    </row>
    <row r="987" spans="3:8">
      <c r="C987" s="118"/>
      <c r="D987" s="118"/>
      <c r="E987" s="118"/>
      <c r="F987" s="118"/>
      <c r="G987" s="118"/>
      <c r="H987" s="118"/>
    </row>
    <row r="988" spans="3:8">
      <c r="C988" s="118"/>
      <c r="D988" s="118"/>
      <c r="E988" s="118"/>
      <c r="F988" s="118"/>
      <c r="G988" s="118"/>
      <c r="H988" s="118"/>
    </row>
    <row r="989" spans="3:8">
      <c r="C989" s="118"/>
      <c r="D989" s="118"/>
      <c r="E989" s="118"/>
      <c r="F989" s="118"/>
      <c r="G989" s="118"/>
      <c r="H989" s="118"/>
    </row>
    <row r="990" spans="3:8">
      <c r="C990" s="118"/>
      <c r="D990" s="118"/>
      <c r="E990" s="118"/>
      <c r="F990" s="118"/>
      <c r="G990" s="118"/>
      <c r="H990" s="118"/>
    </row>
    <row r="991" spans="3:8">
      <c r="C991" s="118"/>
      <c r="D991" s="118"/>
      <c r="E991" s="118"/>
      <c r="F991" s="118"/>
      <c r="G991" s="118"/>
      <c r="H991" s="118"/>
    </row>
    <row r="992" spans="3:8">
      <c r="C992" s="118"/>
      <c r="D992" s="118"/>
      <c r="E992" s="118"/>
      <c r="F992" s="118"/>
      <c r="G992" s="118"/>
      <c r="H992" s="118"/>
    </row>
    <row r="993" spans="3:8">
      <c r="C993" s="118"/>
      <c r="D993" s="118"/>
      <c r="E993" s="118"/>
      <c r="F993" s="118"/>
      <c r="G993" s="118"/>
      <c r="H993" s="118"/>
    </row>
    <row r="994" spans="3:8">
      <c r="C994" s="118"/>
      <c r="D994" s="118"/>
      <c r="E994" s="118"/>
      <c r="F994" s="118"/>
      <c r="G994" s="118"/>
      <c r="H994" s="118"/>
    </row>
    <row r="995" spans="3:8">
      <c r="C995" s="118"/>
      <c r="D995" s="118"/>
      <c r="E995" s="118"/>
      <c r="F995" s="118"/>
      <c r="G995" s="118"/>
      <c r="H995" s="118"/>
    </row>
    <row r="996" spans="3:8">
      <c r="C996" s="118"/>
      <c r="D996" s="118"/>
      <c r="E996" s="118"/>
      <c r="F996" s="118"/>
      <c r="G996" s="118"/>
      <c r="H996" s="118"/>
    </row>
    <row r="997" spans="3:8">
      <c r="C997" s="118"/>
      <c r="D997" s="118"/>
      <c r="E997" s="118"/>
      <c r="F997" s="118"/>
      <c r="G997" s="118"/>
      <c r="H997" s="118"/>
    </row>
    <row r="998" spans="3:8">
      <c r="C998" s="118"/>
      <c r="D998" s="118"/>
      <c r="E998" s="118"/>
      <c r="F998" s="118"/>
      <c r="G998" s="118"/>
      <c r="H998" s="118"/>
    </row>
    <row r="999" spans="3:8">
      <c r="C999" s="118"/>
      <c r="D999" s="118"/>
      <c r="E999" s="118"/>
      <c r="F999" s="118"/>
      <c r="G999" s="118"/>
      <c r="H999" s="118"/>
    </row>
    <row r="1000" spans="3:8">
      <c r="C1000" s="118"/>
      <c r="D1000" s="118"/>
      <c r="E1000" s="118"/>
      <c r="F1000" s="118"/>
      <c r="G1000" s="118"/>
      <c r="H1000" s="118"/>
    </row>
    <row r="1001" spans="3:8">
      <c r="C1001" s="118"/>
      <c r="D1001" s="118"/>
      <c r="E1001" s="118"/>
      <c r="F1001" s="118"/>
      <c r="G1001" s="118"/>
      <c r="H1001" s="118"/>
    </row>
    <row r="1002" spans="3:8">
      <c r="C1002" s="118"/>
      <c r="D1002" s="118"/>
      <c r="E1002" s="118"/>
      <c r="F1002" s="118"/>
      <c r="G1002" s="118"/>
      <c r="H1002" s="118"/>
    </row>
    <row r="1003" spans="3:8">
      <c r="C1003" s="118"/>
      <c r="D1003" s="118"/>
      <c r="E1003" s="118"/>
      <c r="F1003" s="118"/>
      <c r="G1003" s="118"/>
      <c r="H1003" s="118"/>
    </row>
    <row r="1004" spans="3:8">
      <c r="C1004" s="118"/>
      <c r="D1004" s="118"/>
      <c r="E1004" s="118"/>
      <c r="F1004" s="118"/>
      <c r="G1004" s="118"/>
      <c r="H1004" s="118"/>
    </row>
    <row r="1005" spans="3:8">
      <c r="C1005" s="118"/>
      <c r="D1005" s="118"/>
      <c r="E1005" s="118"/>
      <c r="F1005" s="118"/>
      <c r="G1005" s="118"/>
      <c r="H1005" s="118"/>
    </row>
    <row r="1006" spans="3:8">
      <c r="C1006" s="118"/>
      <c r="D1006" s="118"/>
      <c r="E1006" s="118"/>
      <c r="F1006" s="118"/>
      <c r="G1006" s="118"/>
      <c r="H1006" s="118"/>
    </row>
    <row r="1007" spans="3:8">
      <c r="C1007" s="118"/>
      <c r="D1007" s="118"/>
      <c r="E1007" s="118"/>
      <c r="F1007" s="118"/>
      <c r="G1007" s="118"/>
      <c r="H1007" s="118"/>
    </row>
    <row r="1008" spans="3:8">
      <c r="C1008" s="118"/>
      <c r="D1008" s="118"/>
      <c r="E1008" s="118"/>
      <c r="F1008" s="118"/>
      <c r="G1008" s="118"/>
      <c r="H1008" s="118"/>
    </row>
    <row r="1009" spans="3:8">
      <c r="C1009" s="118"/>
      <c r="D1009" s="118"/>
      <c r="E1009" s="118"/>
      <c r="F1009" s="118"/>
      <c r="G1009" s="118"/>
      <c r="H1009" s="118"/>
    </row>
    <row r="1010" spans="3:8">
      <c r="C1010" s="118"/>
      <c r="D1010" s="118"/>
      <c r="E1010" s="118"/>
      <c r="F1010" s="118"/>
      <c r="G1010" s="118"/>
      <c r="H1010" s="118"/>
    </row>
    <row r="1011" spans="3:8">
      <c r="C1011" s="118"/>
      <c r="D1011" s="118"/>
      <c r="E1011" s="118"/>
      <c r="F1011" s="118"/>
      <c r="G1011" s="118"/>
      <c r="H1011" s="118"/>
    </row>
    <row r="1012" spans="3:8">
      <c r="C1012" s="118"/>
      <c r="D1012" s="118"/>
      <c r="E1012" s="118"/>
      <c r="F1012" s="118"/>
      <c r="G1012" s="118"/>
      <c r="H1012" s="118"/>
    </row>
    <row r="1013" spans="3:8">
      <c r="C1013" s="118"/>
      <c r="D1013" s="118"/>
      <c r="E1013" s="118"/>
      <c r="F1013" s="118"/>
      <c r="G1013" s="118"/>
      <c r="H1013" s="118"/>
    </row>
    <row r="1014" spans="3:8">
      <c r="C1014" s="118"/>
      <c r="D1014" s="118"/>
      <c r="E1014" s="118"/>
      <c r="F1014" s="118"/>
      <c r="G1014" s="118"/>
      <c r="H1014" s="118"/>
    </row>
    <row r="1015" spans="3:8">
      <c r="C1015" s="118"/>
      <c r="D1015" s="118"/>
      <c r="E1015" s="118"/>
      <c r="F1015" s="118"/>
      <c r="G1015" s="118"/>
      <c r="H1015" s="118"/>
    </row>
    <row r="1016" spans="3:8">
      <c r="C1016" s="118"/>
      <c r="D1016" s="118"/>
      <c r="E1016" s="118"/>
      <c r="F1016" s="118"/>
      <c r="G1016" s="118"/>
      <c r="H1016" s="118"/>
    </row>
    <row r="1017" spans="3:8">
      <c r="C1017" s="118"/>
      <c r="D1017" s="118"/>
      <c r="E1017" s="118"/>
      <c r="F1017" s="118"/>
      <c r="G1017" s="118"/>
      <c r="H1017" s="118"/>
    </row>
    <row r="1018" spans="3:8">
      <c r="C1018" s="118"/>
      <c r="D1018" s="118"/>
      <c r="E1018" s="118"/>
      <c r="F1018" s="118"/>
      <c r="G1018" s="118"/>
      <c r="H1018" s="118"/>
    </row>
    <row r="1019" spans="3:8">
      <c r="C1019" s="118"/>
      <c r="D1019" s="118"/>
      <c r="E1019" s="118"/>
      <c r="F1019" s="118"/>
      <c r="G1019" s="118"/>
      <c r="H1019" s="118"/>
    </row>
    <row r="1020" spans="3:8">
      <c r="C1020" s="118"/>
      <c r="D1020" s="118"/>
      <c r="E1020" s="118"/>
      <c r="F1020" s="118"/>
      <c r="G1020" s="118"/>
      <c r="H1020" s="118"/>
    </row>
    <row r="1021" spans="3:8">
      <c r="C1021" s="118"/>
      <c r="D1021" s="118"/>
      <c r="E1021" s="118"/>
      <c r="F1021" s="118"/>
      <c r="G1021" s="118"/>
      <c r="H1021" s="118"/>
    </row>
    <row r="1022" spans="3:8">
      <c r="C1022" s="118"/>
      <c r="D1022" s="118"/>
      <c r="E1022" s="118"/>
      <c r="F1022" s="118"/>
      <c r="G1022" s="118"/>
      <c r="H1022" s="118"/>
    </row>
    <row r="1023" spans="3:8">
      <c r="C1023" s="118"/>
      <c r="D1023" s="118"/>
      <c r="E1023" s="118"/>
      <c r="F1023" s="118"/>
      <c r="G1023" s="118"/>
      <c r="H1023" s="118"/>
    </row>
    <row r="1024" spans="3:8">
      <c r="C1024" s="118"/>
      <c r="D1024" s="118"/>
      <c r="E1024" s="118"/>
      <c r="F1024" s="118"/>
      <c r="G1024" s="118"/>
      <c r="H1024" s="118"/>
    </row>
    <row r="1025" spans="3:8">
      <c r="C1025" s="118"/>
      <c r="D1025" s="118"/>
      <c r="E1025" s="118"/>
      <c r="F1025" s="118"/>
      <c r="G1025" s="118"/>
      <c r="H1025" s="118"/>
    </row>
    <row r="1026" spans="3:8">
      <c r="C1026" s="118"/>
      <c r="D1026" s="118"/>
      <c r="E1026" s="118"/>
      <c r="F1026" s="118"/>
      <c r="G1026" s="118"/>
      <c r="H1026" s="118"/>
    </row>
    <row r="1027" spans="3:8">
      <c r="C1027" s="118"/>
      <c r="D1027" s="118"/>
      <c r="E1027" s="118"/>
      <c r="F1027" s="118"/>
      <c r="G1027" s="118"/>
      <c r="H1027" s="118"/>
    </row>
    <row r="1028" spans="3:8">
      <c r="C1028" s="118"/>
      <c r="D1028" s="118"/>
      <c r="E1028" s="118"/>
      <c r="F1028" s="118"/>
      <c r="G1028" s="118"/>
      <c r="H1028" s="118"/>
    </row>
    <row r="1029" spans="3:8">
      <c r="C1029" s="118"/>
      <c r="D1029" s="118"/>
      <c r="E1029" s="118"/>
      <c r="F1029" s="118"/>
      <c r="G1029" s="118"/>
      <c r="H1029" s="118"/>
    </row>
    <row r="1030" spans="3:8">
      <c r="C1030" s="118"/>
      <c r="D1030" s="118"/>
      <c r="E1030" s="118"/>
      <c r="F1030" s="118"/>
      <c r="G1030" s="118"/>
      <c r="H1030" s="118"/>
    </row>
    <row r="1031" spans="3:8">
      <c r="C1031" s="118"/>
      <c r="D1031" s="118"/>
      <c r="E1031" s="118"/>
      <c r="F1031" s="118"/>
      <c r="G1031" s="118"/>
      <c r="H1031" s="118"/>
    </row>
    <row r="1032" spans="3:8">
      <c r="C1032" s="118"/>
      <c r="D1032" s="118"/>
      <c r="E1032" s="118"/>
      <c r="F1032" s="118"/>
      <c r="G1032" s="118"/>
      <c r="H1032" s="118"/>
    </row>
    <row r="1033" spans="3:8">
      <c r="C1033" s="118"/>
      <c r="D1033" s="118"/>
      <c r="E1033" s="118"/>
      <c r="F1033" s="118"/>
      <c r="G1033" s="118"/>
      <c r="H1033" s="118"/>
    </row>
    <row r="1034" spans="3:8">
      <c r="C1034" s="118"/>
      <c r="D1034" s="118"/>
      <c r="E1034" s="118"/>
      <c r="F1034" s="118"/>
      <c r="G1034" s="118"/>
      <c r="H1034" s="118"/>
    </row>
    <row r="1035" spans="3:8">
      <c r="C1035" s="118"/>
      <c r="D1035" s="118"/>
      <c r="E1035" s="118"/>
      <c r="F1035" s="118"/>
      <c r="G1035" s="118"/>
      <c r="H1035" s="118"/>
    </row>
    <row r="1036" spans="3:8">
      <c r="C1036" s="118"/>
      <c r="D1036" s="118"/>
      <c r="E1036" s="118"/>
      <c r="F1036" s="118"/>
      <c r="G1036" s="118"/>
      <c r="H1036" s="118"/>
    </row>
    <row r="1037" spans="3:8">
      <c r="C1037" s="118"/>
      <c r="D1037" s="118"/>
      <c r="E1037" s="118"/>
      <c r="F1037" s="118"/>
      <c r="G1037" s="118"/>
      <c r="H1037" s="118"/>
    </row>
    <row r="1038" spans="3:8">
      <c r="C1038" s="118"/>
      <c r="D1038" s="118"/>
      <c r="E1038" s="118"/>
      <c r="F1038" s="118"/>
      <c r="G1038" s="118"/>
      <c r="H1038" s="118"/>
    </row>
    <row r="1039" spans="3:8">
      <c r="C1039" s="118"/>
      <c r="D1039" s="118"/>
      <c r="E1039" s="118"/>
      <c r="F1039" s="118"/>
      <c r="G1039" s="118"/>
      <c r="H1039" s="118"/>
    </row>
    <row r="1040" spans="3:8">
      <c r="C1040" s="118"/>
      <c r="D1040" s="118"/>
      <c r="E1040" s="118"/>
      <c r="F1040" s="118"/>
      <c r="G1040" s="118"/>
      <c r="H1040" s="118"/>
    </row>
    <row r="1041" spans="3:8">
      <c r="C1041" s="118"/>
      <c r="D1041" s="118"/>
      <c r="E1041" s="118"/>
      <c r="F1041" s="118"/>
      <c r="G1041" s="118"/>
      <c r="H1041" s="118"/>
    </row>
    <row r="1042" spans="3:8">
      <c r="C1042" s="118"/>
      <c r="D1042" s="118"/>
      <c r="E1042" s="118"/>
      <c r="F1042" s="118"/>
      <c r="G1042" s="118"/>
      <c r="H1042" s="118"/>
    </row>
    <row r="1043" spans="3:8">
      <c r="C1043" s="118"/>
      <c r="D1043" s="118"/>
      <c r="E1043" s="118"/>
      <c r="F1043" s="118"/>
      <c r="G1043" s="118"/>
      <c r="H1043" s="118"/>
    </row>
    <row r="1044" spans="3:8">
      <c r="C1044" s="118"/>
      <c r="D1044" s="118"/>
      <c r="E1044" s="118"/>
      <c r="F1044" s="118"/>
      <c r="G1044" s="118"/>
      <c r="H1044" s="118"/>
    </row>
    <row r="1045" spans="3:8">
      <c r="C1045" s="118"/>
      <c r="D1045" s="118"/>
      <c r="E1045" s="118"/>
      <c r="F1045" s="118"/>
      <c r="G1045" s="118"/>
      <c r="H1045" s="118"/>
    </row>
    <row r="1046" spans="3:8">
      <c r="C1046" s="118"/>
      <c r="D1046" s="118"/>
      <c r="E1046" s="118"/>
      <c r="F1046" s="118"/>
      <c r="G1046" s="118"/>
      <c r="H1046" s="118"/>
    </row>
    <row r="1047" spans="3:8">
      <c r="C1047" s="118"/>
      <c r="D1047" s="118"/>
      <c r="E1047" s="118"/>
      <c r="F1047" s="118"/>
      <c r="G1047" s="118"/>
      <c r="H1047" s="118"/>
    </row>
    <row r="1048" spans="3:8">
      <c r="C1048" s="118"/>
      <c r="D1048" s="118"/>
      <c r="E1048" s="118"/>
      <c r="F1048" s="118"/>
      <c r="G1048" s="118"/>
      <c r="H1048" s="118"/>
    </row>
    <row r="1049" spans="3:8">
      <c r="C1049" s="118"/>
      <c r="D1049" s="118"/>
      <c r="E1049" s="118"/>
      <c r="F1049" s="118"/>
      <c r="G1049" s="118"/>
      <c r="H1049" s="118"/>
    </row>
    <row r="1050" spans="3:8">
      <c r="C1050" s="118"/>
      <c r="D1050" s="118"/>
      <c r="E1050" s="118"/>
      <c r="F1050" s="118"/>
      <c r="G1050" s="118"/>
      <c r="H1050" s="118"/>
    </row>
    <row r="1051" spans="3:8">
      <c r="C1051" s="118"/>
      <c r="D1051" s="118"/>
      <c r="E1051" s="118"/>
      <c r="F1051" s="118"/>
      <c r="G1051" s="118"/>
      <c r="H1051" s="118"/>
    </row>
    <row r="1052" spans="3:8">
      <c r="C1052" s="118"/>
      <c r="D1052" s="118"/>
      <c r="E1052" s="118"/>
      <c r="F1052" s="118"/>
      <c r="G1052" s="118"/>
      <c r="H1052" s="118"/>
    </row>
    <row r="1053" spans="3:8">
      <c r="C1053" s="118"/>
      <c r="D1053" s="118"/>
      <c r="E1053" s="118"/>
      <c r="F1053" s="118"/>
      <c r="G1053" s="118"/>
      <c r="H1053" s="118"/>
    </row>
    <row r="1054" spans="3:8">
      <c r="C1054" s="118"/>
      <c r="D1054" s="118"/>
      <c r="E1054" s="118"/>
      <c r="F1054" s="118"/>
      <c r="G1054" s="118"/>
      <c r="H1054" s="118"/>
    </row>
    <row r="1055" spans="3:8">
      <c r="C1055" s="118"/>
      <c r="D1055" s="118"/>
      <c r="E1055" s="118"/>
      <c r="F1055" s="118"/>
      <c r="G1055" s="118"/>
      <c r="H1055" s="118"/>
    </row>
    <row r="1056" spans="3:8">
      <c r="C1056" s="118"/>
      <c r="D1056" s="118"/>
      <c r="E1056" s="118"/>
      <c r="F1056" s="118"/>
      <c r="G1056" s="118"/>
      <c r="H1056" s="118"/>
    </row>
    <row r="1057" spans="3:8">
      <c r="C1057" s="118"/>
      <c r="D1057" s="118"/>
      <c r="E1057" s="118"/>
      <c r="F1057" s="118"/>
      <c r="G1057" s="118"/>
      <c r="H1057" s="118"/>
    </row>
    <row r="1058" spans="3:8">
      <c r="C1058" s="118"/>
      <c r="D1058" s="118"/>
      <c r="E1058" s="118"/>
      <c r="F1058" s="118"/>
      <c r="G1058" s="118"/>
      <c r="H1058" s="118"/>
    </row>
    <row r="1059" spans="3:8">
      <c r="C1059" s="118"/>
      <c r="D1059" s="118"/>
      <c r="E1059" s="118"/>
      <c r="F1059" s="118"/>
      <c r="G1059" s="118"/>
      <c r="H1059" s="118"/>
    </row>
    <row r="1060" spans="3:8">
      <c r="C1060" s="118"/>
      <c r="D1060" s="118"/>
      <c r="E1060" s="118"/>
      <c r="F1060" s="118"/>
      <c r="G1060" s="118"/>
      <c r="H1060" s="118"/>
    </row>
    <row r="1061" spans="3:8">
      <c r="C1061" s="118"/>
      <c r="D1061" s="118"/>
      <c r="E1061" s="118"/>
      <c r="F1061" s="118"/>
      <c r="G1061" s="118"/>
      <c r="H1061" s="118"/>
    </row>
    <row r="1062" spans="3:8">
      <c r="C1062" s="118"/>
      <c r="D1062" s="118"/>
      <c r="E1062" s="118"/>
      <c r="F1062" s="118"/>
      <c r="G1062" s="118"/>
      <c r="H1062" s="118"/>
    </row>
    <row r="1063" spans="3:8">
      <c r="C1063" s="118"/>
      <c r="D1063" s="118"/>
      <c r="E1063" s="118"/>
      <c r="F1063" s="118"/>
      <c r="G1063" s="118"/>
      <c r="H1063" s="118"/>
    </row>
    <row r="1064" spans="3:8">
      <c r="C1064" s="118"/>
      <c r="D1064" s="118"/>
      <c r="E1064" s="118"/>
      <c r="F1064" s="118"/>
      <c r="G1064" s="118"/>
      <c r="H1064" s="118"/>
    </row>
    <row r="1065" spans="3:8">
      <c r="C1065" s="118"/>
      <c r="D1065" s="118"/>
      <c r="E1065" s="118"/>
      <c r="F1065" s="118"/>
      <c r="G1065" s="118"/>
      <c r="H1065" s="118"/>
    </row>
    <row r="1066" spans="3:8">
      <c r="C1066" s="118"/>
      <c r="D1066" s="118"/>
      <c r="E1066" s="118"/>
      <c r="F1066" s="118"/>
      <c r="G1066" s="118"/>
      <c r="H1066" s="118"/>
    </row>
    <row r="1067" spans="3:8">
      <c r="C1067" s="118"/>
      <c r="D1067" s="118"/>
      <c r="E1067" s="118"/>
      <c r="F1067" s="118"/>
      <c r="G1067" s="118"/>
      <c r="H1067" s="118"/>
    </row>
    <row r="1068" spans="3:8">
      <c r="C1068" s="118"/>
      <c r="D1068" s="118"/>
      <c r="E1068" s="118"/>
      <c r="F1068" s="118"/>
      <c r="G1068" s="118"/>
      <c r="H1068" s="118"/>
    </row>
    <row r="1069" spans="3:8">
      <c r="C1069" s="118"/>
      <c r="D1069" s="118"/>
      <c r="E1069" s="118"/>
      <c r="F1069" s="118"/>
      <c r="G1069" s="118"/>
      <c r="H1069" s="118"/>
    </row>
    <row r="1070" spans="3:8">
      <c r="C1070" s="118"/>
      <c r="D1070" s="118"/>
      <c r="E1070" s="118"/>
      <c r="F1070" s="118"/>
      <c r="G1070" s="118"/>
      <c r="H1070" s="118"/>
    </row>
    <row r="1071" spans="3:8">
      <c r="C1071" s="118"/>
      <c r="D1071" s="118"/>
      <c r="E1071" s="118"/>
      <c r="F1071" s="118"/>
      <c r="G1071" s="118"/>
      <c r="H1071" s="118"/>
    </row>
    <row r="1072" spans="3:8">
      <c r="C1072" s="118"/>
      <c r="D1072" s="118"/>
      <c r="E1072" s="118"/>
      <c r="F1072" s="118"/>
      <c r="G1072" s="118"/>
      <c r="H1072" s="118"/>
    </row>
    <row r="1073" spans="3:8">
      <c r="C1073" s="118"/>
      <c r="D1073" s="118"/>
      <c r="E1073" s="118"/>
      <c r="F1073" s="118"/>
      <c r="G1073" s="118"/>
      <c r="H1073" s="118"/>
    </row>
    <row r="1074" spans="3:8">
      <c r="C1074" s="118"/>
      <c r="D1074" s="118"/>
      <c r="E1074" s="118"/>
      <c r="F1074" s="118"/>
      <c r="G1074" s="118"/>
      <c r="H1074" s="118"/>
    </row>
    <row r="1075" spans="3:8">
      <c r="C1075" s="118"/>
      <c r="D1075" s="118"/>
      <c r="E1075" s="118"/>
      <c r="F1075" s="118"/>
      <c r="G1075" s="118"/>
      <c r="H1075" s="118"/>
    </row>
    <row r="1076" spans="3:8">
      <c r="C1076" s="118"/>
      <c r="D1076" s="118"/>
      <c r="E1076" s="118"/>
      <c r="F1076" s="118"/>
      <c r="G1076" s="118"/>
      <c r="H1076" s="118"/>
    </row>
    <row r="1077" spans="3:8">
      <c r="C1077" s="118"/>
      <c r="D1077" s="118"/>
      <c r="E1077" s="118"/>
      <c r="F1077" s="118"/>
      <c r="G1077" s="118"/>
      <c r="H1077" s="118"/>
    </row>
    <row r="1078" spans="3:8">
      <c r="C1078" s="118"/>
      <c r="D1078" s="118"/>
      <c r="E1078" s="118"/>
      <c r="F1078" s="118"/>
      <c r="G1078" s="118"/>
      <c r="H1078" s="118"/>
    </row>
    <row r="1079" spans="3:8">
      <c r="C1079" s="118"/>
      <c r="D1079" s="118"/>
      <c r="E1079" s="118"/>
      <c r="F1079" s="118"/>
      <c r="G1079" s="118"/>
      <c r="H1079" s="118"/>
    </row>
    <row r="1080" spans="3:8">
      <c r="C1080" s="118"/>
      <c r="D1080" s="118"/>
      <c r="E1080" s="118"/>
      <c r="F1080" s="118"/>
      <c r="G1080" s="118"/>
      <c r="H1080" s="118"/>
    </row>
    <row r="1081" spans="3:8">
      <c r="C1081" s="118"/>
      <c r="D1081" s="118"/>
      <c r="E1081" s="118"/>
      <c r="F1081" s="118"/>
      <c r="G1081" s="118"/>
      <c r="H1081" s="118"/>
    </row>
    <row r="1082" spans="3:8">
      <c r="C1082" s="118"/>
      <c r="D1082" s="118"/>
      <c r="E1082" s="118"/>
      <c r="F1082" s="118"/>
      <c r="G1082" s="118"/>
      <c r="H1082" s="118"/>
    </row>
    <row r="1083" spans="3:8">
      <c r="C1083" s="118"/>
      <c r="D1083" s="118"/>
      <c r="E1083" s="118"/>
      <c r="F1083" s="118"/>
      <c r="G1083" s="118"/>
      <c r="H1083" s="118"/>
    </row>
    <row r="1084" spans="3:8">
      <c r="C1084" s="118"/>
      <c r="D1084" s="118"/>
      <c r="E1084" s="118"/>
      <c r="F1084" s="118"/>
      <c r="G1084" s="118"/>
      <c r="H1084" s="118"/>
    </row>
    <row r="1085" spans="3:8">
      <c r="C1085" s="118"/>
      <c r="D1085" s="118"/>
      <c r="E1085" s="118"/>
      <c r="F1085" s="118"/>
      <c r="G1085" s="118"/>
      <c r="H1085" s="118"/>
    </row>
    <row r="1086" spans="3:8">
      <c r="C1086" s="118"/>
      <c r="D1086" s="118"/>
      <c r="E1086" s="118"/>
      <c r="F1086" s="118"/>
      <c r="G1086" s="118"/>
      <c r="H1086" s="118"/>
    </row>
    <row r="1087" spans="3:8">
      <c r="C1087" s="118"/>
      <c r="D1087" s="118"/>
      <c r="E1087" s="118"/>
      <c r="F1087" s="118"/>
      <c r="G1087" s="118"/>
      <c r="H1087" s="118"/>
    </row>
    <row r="1088" spans="3:8">
      <c r="C1088" s="118"/>
      <c r="D1088" s="118"/>
      <c r="E1088" s="118"/>
      <c r="F1088" s="118"/>
      <c r="G1088" s="118"/>
      <c r="H1088" s="118"/>
    </row>
    <row r="1089" spans="3:8">
      <c r="C1089" s="118"/>
      <c r="D1089" s="118"/>
      <c r="E1089" s="118"/>
      <c r="F1089" s="118"/>
      <c r="G1089" s="118"/>
      <c r="H1089" s="118"/>
    </row>
    <row r="1090" spans="3:8">
      <c r="C1090" s="118"/>
      <c r="D1090" s="118"/>
      <c r="E1090" s="118"/>
      <c r="F1090" s="118"/>
      <c r="G1090" s="118"/>
      <c r="H1090" s="118"/>
    </row>
    <row r="1091" spans="3:8">
      <c r="C1091" s="118"/>
      <c r="D1091" s="118"/>
      <c r="E1091" s="118"/>
      <c r="F1091" s="118"/>
      <c r="G1091" s="118"/>
      <c r="H1091" s="118"/>
    </row>
    <row r="1092" spans="3:8">
      <c r="C1092" s="118"/>
      <c r="D1092" s="118"/>
      <c r="E1092" s="118"/>
      <c r="F1092" s="118"/>
      <c r="G1092" s="118"/>
      <c r="H1092" s="118"/>
    </row>
    <row r="1093" spans="3:8">
      <c r="C1093" s="118"/>
      <c r="D1093" s="118"/>
      <c r="E1093" s="118"/>
      <c r="F1093" s="118"/>
      <c r="G1093" s="118"/>
      <c r="H1093" s="118"/>
    </row>
    <row r="1094" spans="3:8">
      <c r="C1094" s="118"/>
      <c r="D1094" s="118"/>
      <c r="E1094" s="118"/>
      <c r="F1094" s="118"/>
      <c r="G1094" s="118"/>
      <c r="H1094" s="118"/>
    </row>
    <row r="1095" spans="3:8">
      <c r="C1095" s="118"/>
      <c r="D1095" s="118"/>
      <c r="E1095" s="118"/>
      <c r="F1095" s="118"/>
      <c r="G1095" s="118"/>
      <c r="H1095" s="118"/>
    </row>
    <row r="1096" spans="3:8">
      <c r="C1096" s="118"/>
      <c r="D1096" s="118"/>
      <c r="E1096" s="118"/>
      <c r="F1096" s="118"/>
      <c r="G1096" s="118"/>
      <c r="H1096" s="118"/>
    </row>
    <row r="1097" spans="3:8">
      <c r="C1097" s="118"/>
      <c r="D1097" s="118"/>
      <c r="E1097" s="118"/>
      <c r="F1097" s="118"/>
      <c r="G1097" s="118"/>
      <c r="H1097" s="118"/>
    </row>
    <row r="1098" spans="3:8">
      <c r="C1098" s="118"/>
      <c r="D1098" s="118"/>
      <c r="E1098" s="118"/>
      <c r="F1098" s="118"/>
      <c r="G1098" s="118"/>
      <c r="H1098" s="118"/>
    </row>
    <row r="1099" spans="3:8">
      <c r="C1099" s="118"/>
      <c r="D1099" s="118"/>
      <c r="E1099" s="118"/>
      <c r="F1099" s="118"/>
      <c r="G1099" s="118"/>
      <c r="H1099" s="118"/>
    </row>
    <row r="1100" spans="3:8">
      <c r="C1100" s="118"/>
      <c r="D1100" s="118"/>
      <c r="E1100" s="118"/>
      <c r="F1100" s="118"/>
      <c r="G1100" s="118"/>
      <c r="H1100" s="118"/>
    </row>
    <row r="1101" spans="3:8">
      <c r="C1101" s="118"/>
      <c r="D1101" s="118"/>
      <c r="E1101" s="118"/>
      <c r="F1101" s="118"/>
      <c r="G1101" s="118"/>
      <c r="H1101" s="118"/>
    </row>
    <row r="1102" spans="3:8">
      <c r="C1102" s="118"/>
      <c r="D1102" s="118"/>
      <c r="E1102" s="118"/>
      <c r="F1102" s="118"/>
      <c r="G1102" s="118"/>
      <c r="H1102" s="118"/>
    </row>
    <row r="1103" spans="3:8">
      <c r="C1103" s="118"/>
      <c r="D1103" s="118"/>
      <c r="E1103" s="118"/>
      <c r="F1103" s="118"/>
      <c r="G1103" s="118"/>
      <c r="H1103" s="118"/>
    </row>
    <row r="1104" spans="3:8">
      <c r="C1104" s="118"/>
      <c r="D1104" s="118"/>
      <c r="E1104" s="118"/>
      <c r="F1104" s="118"/>
      <c r="G1104" s="118"/>
      <c r="H1104" s="118"/>
    </row>
    <row r="1105" spans="3:8">
      <c r="C1105" s="118"/>
      <c r="D1105" s="118"/>
      <c r="E1105" s="118"/>
      <c r="F1105" s="118"/>
      <c r="G1105" s="118"/>
      <c r="H1105" s="118"/>
    </row>
    <row r="1106" spans="3:8">
      <c r="C1106" s="118"/>
      <c r="D1106" s="118"/>
      <c r="E1106" s="118"/>
      <c r="F1106" s="118"/>
      <c r="G1106" s="118"/>
      <c r="H1106" s="118"/>
    </row>
    <row r="1107" spans="3:8">
      <c r="C1107" s="118"/>
      <c r="D1107" s="118"/>
      <c r="E1107" s="118"/>
      <c r="F1107" s="118"/>
      <c r="G1107" s="118"/>
      <c r="H1107" s="118"/>
    </row>
    <row r="1108" spans="3:8">
      <c r="C1108" s="118"/>
      <c r="D1108" s="118"/>
      <c r="E1108" s="118"/>
      <c r="F1108" s="118"/>
      <c r="G1108" s="118"/>
      <c r="H1108" s="118"/>
    </row>
    <row r="1109" spans="3:8">
      <c r="C1109" s="118"/>
      <c r="D1109" s="118"/>
      <c r="E1109" s="118"/>
      <c r="F1109" s="118"/>
      <c r="G1109" s="118"/>
      <c r="H1109" s="118"/>
    </row>
    <row r="1110" spans="3:8">
      <c r="C1110" s="118"/>
      <c r="D1110" s="118"/>
      <c r="E1110" s="118"/>
      <c r="F1110" s="118"/>
      <c r="G1110" s="118"/>
      <c r="H1110" s="118"/>
    </row>
    <row r="1111" spans="3:8">
      <c r="C1111" s="118"/>
      <c r="D1111" s="118"/>
      <c r="E1111" s="118"/>
      <c r="F1111" s="118"/>
      <c r="G1111" s="118"/>
      <c r="H1111" s="118"/>
    </row>
    <row r="1112" spans="3:8">
      <c r="C1112" s="118"/>
      <c r="D1112" s="118"/>
      <c r="E1112" s="118"/>
      <c r="F1112" s="118"/>
      <c r="G1112" s="118"/>
      <c r="H1112" s="118"/>
    </row>
    <row r="1113" spans="3:8">
      <c r="C1113" s="118"/>
      <c r="D1113" s="118"/>
      <c r="E1113" s="118"/>
      <c r="F1113" s="118"/>
      <c r="G1113" s="118"/>
      <c r="H1113" s="118"/>
    </row>
    <row r="1114" spans="3:8">
      <c r="C1114" s="118"/>
      <c r="D1114" s="118"/>
      <c r="E1114" s="118"/>
      <c r="F1114" s="118"/>
      <c r="G1114" s="118"/>
      <c r="H1114" s="118"/>
    </row>
    <row r="1115" spans="3:8">
      <c r="C1115" s="118"/>
      <c r="D1115" s="118"/>
      <c r="E1115" s="118"/>
      <c r="F1115" s="118"/>
      <c r="G1115" s="118"/>
      <c r="H1115" s="118"/>
    </row>
    <row r="1116" spans="3:8">
      <c r="C1116" s="118"/>
      <c r="D1116" s="118"/>
      <c r="E1116" s="118"/>
      <c r="F1116" s="118"/>
      <c r="G1116" s="118"/>
      <c r="H1116" s="118"/>
    </row>
    <row r="1117" spans="3:8">
      <c r="C1117" s="118"/>
      <c r="D1117" s="118"/>
      <c r="E1117" s="118"/>
      <c r="F1117" s="118"/>
      <c r="G1117" s="118"/>
      <c r="H1117" s="118"/>
    </row>
    <row r="1118" spans="3:8">
      <c r="C1118" s="118"/>
      <c r="D1118" s="118"/>
      <c r="E1118" s="118"/>
      <c r="F1118" s="118"/>
      <c r="G1118" s="118"/>
      <c r="H1118" s="118"/>
    </row>
    <row r="1119" spans="3:8">
      <c r="C1119" s="118"/>
      <c r="D1119" s="118"/>
      <c r="E1119" s="118"/>
      <c r="F1119" s="118"/>
      <c r="G1119" s="118"/>
      <c r="H1119" s="118"/>
    </row>
    <row r="1120" spans="3:8">
      <c r="C1120" s="118"/>
      <c r="D1120" s="118"/>
      <c r="E1120" s="118"/>
      <c r="F1120" s="118"/>
      <c r="G1120" s="118"/>
      <c r="H1120" s="118"/>
    </row>
    <row r="1121" spans="3:8">
      <c r="C1121" s="118"/>
      <c r="D1121" s="118"/>
      <c r="E1121" s="118"/>
      <c r="F1121" s="118"/>
      <c r="G1121" s="118"/>
      <c r="H1121" s="118"/>
    </row>
    <row r="1122" spans="3:8">
      <c r="C1122" s="118"/>
      <c r="D1122" s="118"/>
      <c r="E1122" s="118"/>
      <c r="F1122" s="118"/>
      <c r="G1122" s="118"/>
      <c r="H1122" s="118"/>
    </row>
    <row r="1123" spans="3:8">
      <c r="C1123" s="118"/>
      <c r="D1123" s="118"/>
      <c r="E1123" s="118"/>
      <c r="F1123" s="118"/>
      <c r="G1123" s="118"/>
      <c r="H1123" s="118"/>
    </row>
    <row r="1124" spans="3:8">
      <c r="C1124" s="118"/>
      <c r="D1124" s="118"/>
      <c r="E1124" s="118"/>
      <c r="F1124" s="118"/>
      <c r="G1124" s="118"/>
      <c r="H1124" s="118"/>
    </row>
    <row r="1125" spans="3:8">
      <c r="C1125" s="118"/>
      <c r="D1125" s="118"/>
      <c r="E1125" s="118"/>
      <c r="F1125" s="118"/>
      <c r="G1125" s="118"/>
      <c r="H1125" s="118"/>
    </row>
    <row r="1126" spans="3:8">
      <c r="C1126" s="118"/>
      <c r="D1126" s="118"/>
      <c r="E1126" s="118"/>
      <c r="F1126" s="118"/>
      <c r="G1126" s="118"/>
      <c r="H1126" s="118"/>
    </row>
    <row r="1127" spans="3:8">
      <c r="C1127" s="118"/>
      <c r="D1127" s="118"/>
      <c r="E1127" s="118"/>
      <c r="F1127" s="118"/>
      <c r="G1127" s="118"/>
      <c r="H1127" s="118"/>
    </row>
    <row r="1128" spans="3:8">
      <c r="C1128" s="118"/>
      <c r="D1128" s="118"/>
      <c r="E1128" s="118"/>
      <c r="F1128" s="118"/>
      <c r="G1128" s="118"/>
      <c r="H1128" s="118"/>
    </row>
    <row r="1129" spans="3:8">
      <c r="C1129" s="118"/>
      <c r="D1129" s="118"/>
      <c r="E1129" s="118"/>
      <c r="F1129" s="118"/>
      <c r="G1129" s="118"/>
      <c r="H1129" s="118"/>
    </row>
    <row r="1130" spans="3:8">
      <c r="C1130" s="118"/>
      <c r="D1130" s="118"/>
      <c r="E1130" s="118"/>
      <c r="F1130" s="118"/>
      <c r="G1130" s="118"/>
      <c r="H1130" s="118"/>
    </row>
    <row r="1131" spans="3:8">
      <c r="C1131" s="118"/>
      <c r="D1131" s="118"/>
      <c r="E1131" s="118"/>
      <c r="F1131" s="118"/>
      <c r="G1131" s="118"/>
      <c r="H1131" s="118"/>
    </row>
    <row r="1132" spans="3:8">
      <c r="C1132" s="118"/>
      <c r="D1132" s="118"/>
      <c r="E1132" s="118"/>
      <c r="F1132" s="118"/>
      <c r="G1132" s="118"/>
      <c r="H1132" s="118"/>
    </row>
    <row r="1133" spans="3:8">
      <c r="C1133" s="118"/>
      <c r="D1133" s="118"/>
      <c r="E1133" s="118"/>
      <c r="F1133" s="118"/>
      <c r="G1133" s="118"/>
      <c r="H1133" s="118"/>
    </row>
    <row r="1134" spans="3:8">
      <c r="C1134" s="118"/>
      <c r="D1134" s="118"/>
      <c r="E1134" s="118"/>
      <c r="F1134" s="118"/>
      <c r="G1134" s="118"/>
      <c r="H1134" s="118"/>
    </row>
    <row r="1135" spans="3:8">
      <c r="C1135" s="118"/>
      <c r="D1135" s="118"/>
      <c r="E1135" s="118"/>
      <c r="F1135" s="118"/>
      <c r="G1135" s="118"/>
      <c r="H1135" s="118"/>
    </row>
    <row r="1136" spans="3:8">
      <c r="C1136" s="118"/>
      <c r="D1136" s="118"/>
      <c r="E1136" s="118"/>
      <c r="F1136" s="118"/>
      <c r="G1136" s="118"/>
      <c r="H1136" s="118"/>
    </row>
    <row r="1137" spans="3:8">
      <c r="C1137" s="118"/>
      <c r="D1137" s="118"/>
      <c r="E1137" s="118"/>
      <c r="F1137" s="118"/>
      <c r="G1137" s="118"/>
      <c r="H1137" s="118"/>
    </row>
    <row r="1138" spans="3:8">
      <c r="C1138" s="118"/>
      <c r="D1138" s="118"/>
      <c r="E1138" s="118"/>
      <c r="F1138" s="118"/>
      <c r="G1138" s="118"/>
      <c r="H1138" s="118"/>
    </row>
    <row r="1139" spans="3:8">
      <c r="C1139" s="118"/>
      <c r="D1139" s="118"/>
      <c r="E1139" s="118"/>
      <c r="F1139" s="118"/>
      <c r="G1139" s="118"/>
      <c r="H1139" s="118"/>
    </row>
    <row r="1140" spans="3:8">
      <c r="C1140" s="118"/>
      <c r="D1140" s="118"/>
      <c r="E1140" s="118"/>
      <c r="F1140" s="118"/>
      <c r="G1140" s="118"/>
      <c r="H1140" s="118"/>
    </row>
    <row r="1141" spans="3:8">
      <c r="C1141" s="118"/>
      <c r="D1141" s="118"/>
      <c r="E1141" s="118"/>
      <c r="F1141" s="118"/>
      <c r="G1141" s="118"/>
      <c r="H1141" s="118"/>
    </row>
    <row r="1142" spans="3:8">
      <c r="C1142" s="118"/>
      <c r="D1142" s="118"/>
      <c r="E1142" s="118"/>
      <c r="F1142" s="118"/>
      <c r="G1142" s="118"/>
      <c r="H1142" s="118"/>
    </row>
    <row r="1143" spans="3:8">
      <c r="C1143" s="118"/>
      <c r="D1143" s="118"/>
      <c r="E1143" s="118"/>
      <c r="F1143" s="118"/>
      <c r="G1143" s="118"/>
      <c r="H1143" s="118"/>
    </row>
    <row r="1144" spans="3:8">
      <c r="C1144" s="118"/>
      <c r="D1144" s="118"/>
      <c r="E1144" s="118"/>
      <c r="F1144" s="118"/>
      <c r="G1144" s="118"/>
      <c r="H1144" s="118"/>
    </row>
    <row r="1145" spans="3:8">
      <c r="C1145" s="118"/>
      <c r="D1145" s="118"/>
      <c r="E1145" s="118"/>
      <c r="F1145" s="118"/>
      <c r="G1145" s="118"/>
      <c r="H1145" s="118"/>
    </row>
    <row r="1146" spans="3:8">
      <c r="C1146" s="118"/>
      <c r="D1146" s="118"/>
      <c r="E1146" s="118"/>
      <c r="F1146" s="118"/>
      <c r="G1146" s="118"/>
      <c r="H1146" s="118"/>
    </row>
    <row r="1147" spans="3:8">
      <c r="C1147" s="118"/>
      <c r="D1147" s="118"/>
      <c r="E1147" s="118"/>
      <c r="F1147" s="118"/>
      <c r="G1147" s="118"/>
      <c r="H1147" s="118"/>
    </row>
    <row r="1148" spans="3:8">
      <c r="C1148" s="118"/>
      <c r="D1148" s="118"/>
      <c r="E1148" s="118"/>
      <c r="F1148" s="118"/>
      <c r="G1148" s="118"/>
      <c r="H1148" s="118"/>
    </row>
    <row r="1149" spans="3:8">
      <c r="C1149" s="118"/>
      <c r="D1149" s="118"/>
      <c r="E1149" s="118"/>
      <c r="F1149" s="118"/>
      <c r="G1149" s="118"/>
      <c r="H1149" s="118"/>
    </row>
    <row r="1150" spans="3:8">
      <c r="C1150" s="118"/>
      <c r="D1150" s="118"/>
      <c r="E1150" s="118"/>
      <c r="F1150" s="118"/>
      <c r="G1150" s="118"/>
      <c r="H1150" s="118"/>
    </row>
    <row r="1151" spans="3:8">
      <c r="C1151" s="118"/>
      <c r="D1151" s="118"/>
      <c r="E1151" s="118"/>
      <c r="F1151" s="118"/>
      <c r="G1151" s="118"/>
      <c r="H1151" s="118"/>
    </row>
    <row r="1152" spans="3:8">
      <c r="C1152" s="118"/>
      <c r="D1152" s="118"/>
      <c r="E1152" s="118"/>
      <c r="F1152" s="118"/>
      <c r="G1152" s="118"/>
      <c r="H1152" s="118"/>
    </row>
    <row r="1153" spans="3:8">
      <c r="C1153" s="118"/>
      <c r="D1153" s="118"/>
      <c r="E1153" s="118"/>
      <c r="F1153" s="118"/>
      <c r="G1153" s="118"/>
      <c r="H1153" s="118"/>
    </row>
    <row r="1154" spans="3:8">
      <c r="C1154" s="118"/>
      <c r="D1154" s="118"/>
      <c r="E1154" s="118"/>
      <c r="F1154" s="118"/>
      <c r="G1154" s="118"/>
      <c r="H1154" s="118"/>
    </row>
    <row r="1155" spans="3:8">
      <c r="C1155" s="118"/>
      <c r="D1155" s="118"/>
      <c r="E1155" s="118"/>
      <c r="F1155" s="118"/>
      <c r="G1155" s="118"/>
      <c r="H1155" s="118"/>
    </row>
    <row r="1156" spans="3:8">
      <c r="C1156" s="118"/>
      <c r="D1156" s="118"/>
      <c r="E1156" s="118"/>
      <c r="F1156" s="118"/>
      <c r="G1156" s="118"/>
      <c r="H1156" s="118"/>
    </row>
    <row r="1157" spans="3:8">
      <c r="C1157" s="118"/>
      <c r="D1157" s="118"/>
      <c r="E1157" s="118"/>
      <c r="F1157" s="118"/>
      <c r="G1157" s="118"/>
      <c r="H1157" s="118"/>
    </row>
    <row r="1158" spans="3:8">
      <c r="C1158" s="118"/>
      <c r="D1158" s="118"/>
      <c r="E1158" s="118"/>
      <c r="F1158" s="118"/>
      <c r="G1158" s="118"/>
      <c r="H1158" s="118"/>
    </row>
    <row r="1159" spans="3:8">
      <c r="C1159" s="118"/>
      <c r="D1159" s="118"/>
      <c r="E1159" s="118"/>
      <c r="F1159" s="118"/>
      <c r="G1159" s="118"/>
      <c r="H1159" s="118"/>
    </row>
    <row r="1160" spans="3:8">
      <c r="C1160" s="118"/>
      <c r="D1160" s="118"/>
      <c r="E1160" s="118"/>
      <c r="F1160" s="118"/>
      <c r="G1160" s="118"/>
      <c r="H1160" s="118"/>
    </row>
    <row r="1161" spans="3:8">
      <c r="C1161" s="118"/>
      <c r="D1161" s="118"/>
      <c r="E1161" s="118"/>
      <c r="F1161" s="118"/>
      <c r="G1161" s="118"/>
      <c r="H1161" s="118"/>
    </row>
    <row r="1162" spans="3:8">
      <c r="C1162" s="118"/>
      <c r="D1162" s="118"/>
      <c r="E1162" s="118"/>
      <c r="F1162" s="118"/>
      <c r="G1162" s="118"/>
      <c r="H1162" s="118"/>
    </row>
    <row r="1163" spans="3:8">
      <c r="C1163" s="118"/>
      <c r="D1163" s="118"/>
      <c r="E1163" s="118"/>
      <c r="F1163" s="118"/>
      <c r="G1163" s="118"/>
      <c r="H1163" s="118"/>
    </row>
    <row r="1164" spans="3:8">
      <c r="C1164" s="118"/>
      <c r="D1164" s="118"/>
      <c r="E1164" s="118"/>
      <c r="F1164" s="118"/>
      <c r="G1164" s="118"/>
      <c r="H1164" s="118"/>
    </row>
    <row r="1165" spans="3:8">
      <c r="C1165" s="118"/>
      <c r="D1165" s="118"/>
      <c r="E1165" s="118"/>
      <c r="F1165" s="118"/>
      <c r="G1165" s="118"/>
      <c r="H1165" s="118"/>
    </row>
    <row r="1166" spans="3:8">
      <c r="C1166" s="118"/>
      <c r="D1166" s="118"/>
      <c r="E1166" s="118"/>
      <c r="F1166" s="118"/>
      <c r="G1166" s="118"/>
      <c r="H1166" s="118"/>
    </row>
    <row r="1167" spans="3:8">
      <c r="C1167" s="118"/>
      <c r="D1167" s="118"/>
      <c r="E1167" s="118"/>
      <c r="F1167" s="118"/>
      <c r="G1167" s="118"/>
      <c r="H1167" s="118"/>
    </row>
    <row r="1168" spans="3:8">
      <c r="C1168" s="118"/>
      <c r="D1168" s="118"/>
      <c r="E1168" s="118"/>
      <c r="F1168" s="118"/>
      <c r="G1168" s="118"/>
      <c r="H1168" s="118"/>
    </row>
    <row r="1169" spans="3:8">
      <c r="C1169" s="118"/>
      <c r="D1169" s="118"/>
      <c r="E1169" s="118"/>
      <c r="F1169" s="118"/>
      <c r="G1169" s="118"/>
      <c r="H1169" s="118"/>
    </row>
    <row r="1170" spans="3:8">
      <c r="C1170" s="118"/>
      <c r="D1170" s="118"/>
      <c r="E1170" s="118"/>
      <c r="F1170" s="118"/>
      <c r="G1170" s="118"/>
      <c r="H1170" s="118"/>
    </row>
    <row r="1171" spans="3:8">
      <c r="C1171" s="118"/>
      <c r="D1171" s="118"/>
      <c r="E1171" s="118"/>
      <c r="F1171" s="118"/>
      <c r="G1171" s="118"/>
      <c r="H1171" s="118"/>
    </row>
    <row r="1172" spans="3:8">
      <c r="C1172" s="118"/>
      <c r="D1172" s="118"/>
      <c r="E1172" s="118"/>
      <c r="F1172" s="118"/>
      <c r="G1172" s="118"/>
      <c r="H1172" s="118"/>
    </row>
    <row r="1173" spans="3:8">
      <c r="C1173" s="118"/>
      <c r="D1173" s="118"/>
      <c r="E1173" s="118"/>
      <c r="F1173" s="118"/>
      <c r="G1173" s="118"/>
      <c r="H1173" s="118"/>
    </row>
    <row r="1174" spans="3:8">
      <c r="C1174" s="118"/>
      <c r="D1174" s="118"/>
      <c r="E1174" s="118"/>
      <c r="F1174" s="118"/>
      <c r="G1174" s="118"/>
      <c r="H1174" s="118"/>
    </row>
    <row r="1175" spans="3:8">
      <c r="C1175" s="118"/>
      <c r="D1175" s="118"/>
      <c r="E1175" s="118"/>
      <c r="F1175" s="118"/>
      <c r="G1175" s="118"/>
      <c r="H1175" s="118"/>
    </row>
    <row r="1176" spans="3:8">
      <c r="C1176" s="118"/>
      <c r="D1176" s="118"/>
      <c r="E1176" s="118"/>
      <c r="F1176" s="118"/>
      <c r="G1176" s="118"/>
      <c r="H1176" s="118"/>
    </row>
    <row r="1177" spans="3:8">
      <c r="C1177" s="118"/>
      <c r="D1177" s="118"/>
      <c r="E1177" s="118"/>
      <c r="F1177" s="118"/>
      <c r="G1177" s="118"/>
      <c r="H1177" s="118"/>
    </row>
    <row r="1178" spans="3:8">
      <c r="C1178" s="118"/>
      <c r="D1178" s="118"/>
      <c r="E1178" s="118"/>
      <c r="F1178" s="118"/>
      <c r="G1178" s="118"/>
      <c r="H1178" s="118"/>
    </row>
    <row r="1179" spans="3:8">
      <c r="C1179" s="118"/>
      <c r="D1179" s="118"/>
      <c r="E1179" s="118"/>
      <c r="F1179" s="118"/>
      <c r="G1179" s="118"/>
      <c r="H1179" s="118"/>
    </row>
    <row r="1180" spans="3:8">
      <c r="C1180" s="118"/>
      <c r="D1180" s="118"/>
      <c r="E1180" s="118"/>
      <c r="F1180" s="118"/>
      <c r="G1180" s="118"/>
      <c r="H1180" s="118"/>
    </row>
    <row r="1181" spans="3:8">
      <c r="C1181" s="118"/>
      <c r="D1181" s="118"/>
      <c r="E1181" s="118"/>
      <c r="F1181" s="118"/>
      <c r="G1181" s="118"/>
      <c r="H1181" s="118"/>
    </row>
    <row r="1182" spans="3:8">
      <c r="C1182" s="118"/>
      <c r="D1182" s="118"/>
      <c r="E1182" s="118"/>
      <c r="F1182" s="118"/>
      <c r="G1182" s="118"/>
      <c r="H1182" s="118"/>
    </row>
    <row r="1183" spans="3:8">
      <c r="C1183" s="118"/>
      <c r="D1183" s="118"/>
      <c r="E1183" s="118"/>
      <c r="F1183" s="118"/>
      <c r="G1183" s="118"/>
      <c r="H1183" s="118"/>
    </row>
    <row r="1184" spans="3:8">
      <c r="C1184" s="118"/>
      <c r="D1184" s="118"/>
      <c r="E1184" s="118"/>
      <c r="F1184" s="118"/>
      <c r="G1184" s="118"/>
      <c r="H1184" s="118"/>
    </row>
    <row r="1185" spans="3:8">
      <c r="C1185" s="118"/>
      <c r="D1185" s="118"/>
      <c r="E1185" s="118"/>
      <c r="F1185" s="118"/>
      <c r="G1185" s="118"/>
      <c r="H1185" s="118"/>
    </row>
    <row r="1186" spans="3:8">
      <c r="C1186" s="118"/>
      <c r="D1186" s="118"/>
      <c r="E1186" s="118"/>
      <c r="F1186" s="118"/>
      <c r="G1186" s="118"/>
      <c r="H1186" s="118"/>
    </row>
    <row r="1187" spans="3:8">
      <c r="C1187" s="118"/>
      <c r="D1187" s="118"/>
      <c r="E1187" s="118"/>
      <c r="F1187" s="118"/>
      <c r="G1187" s="118"/>
      <c r="H1187" s="118"/>
    </row>
    <row r="1188" spans="3:8">
      <c r="C1188" s="118"/>
      <c r="D1188" s="118"/>
      <c r="E1188" s="118"/>
      <c r="F1188" s="118"/>
      <c r="G1188" s="118"/>
      <c r="H1188" s="118"/>
    </row>
    <row r="1189" spans="3:8">
      <c r="C1189" s="118"/>
      <c r="D1189" s="118"/>
      <c r="E1189" s="118"/>
      <c r="F1189" s="118"/>
      <c r="G1189" s="118"/>
      <c r="H1189" s="118"/>
    </row>
    <row r="1190" spans="3:8">
      <c r="C1190" s="118"/>
      <c r="D1190" s="118"/>
      <c r="E1190" s="118"/>
      <c r="F1190" s="118"/>
      <c r="G1190" s="118"/>
      <c r="H1190" s="118"/>
    </row>
    <row r="1191" spans="3:8">
      <c r="C1191" s="118"/>
      <c r="D1191" s="118"/>
      <c r="E1191" s="118"/>
      <c r="F1191" s="118"/>
      <c r="G1191" s="118"/>
      <c r="H1191" s="118"/>
    </row>
    <row r="1192" spans="3:8">
      <c r="C1192" s="118"/>
      <c r="D1192" s="118"/>
      <c r="E1192" s="118"/>
      <c r="F1192" s="118"/>
      <c r="G1192" s="118"/>
      <c r="H1192" s="118"/>
    </row>
    <row r="1193" spans="3:8">
      <c r="C1193" s="118"/>
      <c r="D1193" s="118"/>
      <c r="E1193" s="118"/>
      <c r="F1193" s="118"/>
      <c r="G1193" s="118"/>
      <c r="H1193" s="118"/>
    </row>
    <row r="1194" spans="3:8">
      <c r="C1194" s="118"/>
      <c r="D1194" s="118"/>
      <c r="E1194" s="118"/>
      <c r="F1194" s="118"/>
      <c r="G1194" s="118"/>
      <c r="H1194" s="118"/>
    </row>
    <row r="1195" spans="3:8">
      <c r="C1195" s="118"/>
      <c r="D1195" s="118"/>
      <c r="E1195" s="118"/>
      <c r="F1195" s="118"/>
      <c r="G1195" s="118"/>
      <c r="H1195" s="118"/>
    </row>
    <row r="1196" spans="3:8">
      <c r="C1196" s="118"/>
      <c r="D1196" s="118"/>
      <c r="E1196" s="118"/>
      <c r="F1196" s="118"/>
      <c r="G1196" s="118"/>
      <c r="H1196" s="118"/>
    </row>
    <row r="1197" spans="3:8">
      <c r="C1197" s="118"/>
      <c r="D1197" s="118"/>
      <c r="E1197" s="118"/>
      <c r="F1197" s="118"/>
      <c r="G1197" s="118"/>
      <c r="H1197" s="118"/>
    </row>
    <row r="1198" spans="3:8">
      <c r="C1198" s="118"/>
      <c r="D1198" s="118"/>
      <c r="E1198" s="118"/>
      <c r="F1198" s="118"/>
      <c r="G1198" s="118"/>
      <c r="H1198" s="118"/>
    </row>
    <row r="1199" spans="3:8">
      <c r="C1199" s="118"/>
      <c r="D1199" s="118"/>
      <c r="E1199" s="118"/>
      <c r="F1199" s="118"/>
      <c r="G1199" s="118"/>
      <c r="H1199" s="118"/>
    </row>
    <row r="1200" spans="3:8">
      <c r="C1200" s="118"/>
      <c r="D1200" s="118"/>
      <c r="E1200" s="118"/>
      <c r="F1200" s="118"/>
      <c r="G1200" s="118"/>
      <c r="H1200" s="118"/>
    </row>
    <row r="1201" spans="3:8">
      <c r="C1201" s="118"/>
      <c r="D1201" s="118"/>
      <c r="E1201" s="118"/>
      <c r="F1201" s="118"/>
      <c r="G1201" s="118"/>
      <c r="H1201" s="118"/>
    </row>
    <row r="1202" spans="3:8">
      <c r="C1202" s="118"/>
      <c r="D1202" s="118"/>
      <c r="E1202" s="118"/>
      <c r="F1202" s="118"/>
      <c r="G1202" s="118"/>
      <c r="H1202" s="118"/>
    </row>
    <row r="1203" spans="3:8">
      <c r="C1203" s="118"/>
      <c r="D1203" s="118"/>
      <c r="E1203" s="118"/>
      <c r="F1203" s="118"/>
      <c r="G1203" s="118"/>
      <c r="H1203" s="118"/>
    </row>
    <row r="1204" spans="3:8">
      <c r="C1204" s="118"/>
      <c r="D1204" s="118"/>
      <c r="E1204" s="118"/>
      <c r="F1204" s="118"/>
      <c r="G1204" s="118"/>
      <c r="H1204" s="118"/>
    </row>
    <row r="1205" spans="3:8">
      <c r="C1205" s="118"/>
      <c r="D1205" s="118"/>
      <c r="E1205" s="118"/>
      <c r="F1205" s="118"/>
      <c r="G1205" s="118"/>
      <c r="H1205" s="118"/>
    </row>
    <row r="1206" spans="3:8">
      <c r="C1206" s="118"/>
      <c r="D1206" s="118"/>
      <c r="E1206" s="118"/>
      <c r="F1206" s="118"/>
      <c r="G1206" s="118"/>
      <c r="H1206" s="118"/>
    </row>
    <row r="1207" spans="3:8">
      <c r="C1207" s="118"/>
      <c r="D1207" s="118"/>
      <c r="E1207" s="118"/>
      <c r="F1207" s="118"/>
      <c r="G1207" s="118"/>
      <c r="H1207" s="118"/>
    </row>
    <row r="1208" spans="3:8">
      <c r="C1208" s="118"/>
      <c r="D1208" s="118"/>
      <c r="E1208" s="118"/>
      <c r="F1208" s="118"/>
      <c r="G1208" s="118"/>
      <c r="H1208" s="118"/>
    </row>
    <row r="1209" spans="3:8">
      <c r="C1209" s="118"/>
      <c r="D1209" s="118"/>
      <c r="E1209" s="118"/>
      <c r="F1209" s="118"/>
      <c r="G1209" s="118"/>
      <c r="H1209" s="118"/>
    </row>
    <row r="1210" spans="3:8">
      <c r="C1210" s="118"/>
      <c r="D1210" s="118"/>
      <c r="E1210" s="118"/>
      <c r="F1210" s="118"/>
      <c r="G1210" s="118"/>
      <c r="H1210" s="118"/>
    </row>
    <row r="1211" spans="3:8">
      <c r="C1211" s="118"/>
      <c r="D1211" s="118"/>
      <c r="E1211" s="118"/>
      <c r="F1211" s="118"/>
      <c r="G1211" s="118"/>
      <c r="H1211" s="118"/>
    </row>
    <row r="1212" spans="3:8">
      <c r="C1212" s="118"/>
      <c r="D1212" s="118"/>
      <c r="E1212" s="118"/>
      <c r="F1212" s="118"/>
      <c r="G1212" s="118"/>
      <c r="H1212" s="118"/>
    </row>
    <row r="1213" spans="3:8">
      <c r="C1213" s="118"/>
      <c r="D1213" s="118"/>
      <c r="E1213" s="118"/>
      <c r="F1213" s="118"/>
      <c r="G1213" s="118"/>
      <c r="H1213" s="118"/>
    </row>
    <row r="1214" spans="3:8">
      <c r="C1214" s="118"/>
      <c r="D1214" s="118"/>
      <c r="E1214" s="118"/>
      <c r="F1214" s="118"/>
      <c r="G1214" s="118"/>
      <c r="H1214" s="118"/>
    </row>
    <row r="1215" spans="3:8">
      <c r="C1215" s="118"/>
      <c r="D1215" s="118"/>
      <c r="E1215" s="118"/>
      <c r="F1215" s="118"/>
      <c r="G1215" s="118"/>
      <c r="H1215" s="118"/>
    </row>
    <row r="1216" spans="3:8">
      <c r="C1216" s="118"/>
      <c r="D1216" s="118"/>
      <c r="E1216" s="118"/>
      <c r="F1216" s="118"/>
      <c r="G1216" s="118"/>
      <c r="H1216" s="118"/>
    </row>
    <row r="1217" spans="3:8">
      <c r="C1217" s="118"/>
      <c r="D1217" s="118"/>
      <c r="E1217" s="118"/>
      <c r="F1217" s="118"/>
      <c r="G1217" s="118"/>
      <c r="H1217" s="118"/>
    </row>
    <row r="1218" spans="3:8">
      <c r="C1218" s="118"/>
      <c r="D1218" s="118"/>
      <c r="E1218" s="118"/>
      <c r="F1218" s="118"/>
      <c r="G1218" s="118"/>
      <c r="H1218" s="118"/>
    </row>
    <row r="1219" spans="3:8">
      <c r="C1219" s="118"/>
      <c r="D1219" s="118"/>
      <c r="E1219" s="118"/>
      <c r="F1219" s="118"/>
      <c r="G1219" s="118"/>
      <c r="H1219" s="118"/>
    </row>
    <row r="1220" spans="3:8">
      <c r="C1220" s="118"/>
      <c r="D1220" s="118"/>
      <c r="E1220" s="118"/>
      <c r="F1220" s="118"/>
      <c r="G1220" s="118"/>
      <c r="H1220" s="118"/>
    </row>
    <row r="1221" spans="3:8">
      <c r="C1221" s="118"/>
      <c r="D1221" s="118"/>
      <c r="E1221" s="118"/>
      <c r="F1221" s="118"/>
      <c r="G1221" s="118"/>
      <c r="H1221" s="118"/>
    </row>
    <row r="1222" spans="3:8">
      <c r="C1222" s="118"/>
      <c r="D1222" s="118"/>
      <c r="E1222" s="118"/>
      <c r="F1222" s="118"/>
      <c r="G1222" s="118"/>
      <c r="H1222" s="118"/>
    </row>
    <row r="1223" spans="3:8">
      <c r="C1223" s="118"/>
      <c r="D1223" s="118"/>
      <c r="E1223" s="118"/>
      <c r="F1223" s="118"/>
      <c r="G1223" s="118"/>
      <c r="H1223" s="118"/>
    </row>
    <row r="1224" spans="3:8">
      <c r="C1224" s="118"/>
      <c r="D1224" s="118"/>
      <c r="E1224" s="118"/>
      <c r="F1224" s="118"/>
      <c r="G1224" s="118"/>
      <c r="H1224" s="118"/>
    </row>
    <row r="1225" spans="3:8">
      <c r="C1225" s="118"/>
      <c r="D1225" s="118"/>
      <c r="E1225" s="118"/>
      <c r="F1225" s="118"/>
      <c r="G1225" s="118"/>
      <c r="H1225" s="118"/>
    </row>
    <row r="1226" spans="3:8">
      <c r="C1226" s="118"/>
      <c r="D1226" s="118"/>
      <c r="E1226" s="118"/>
      <c r="F1226" s="118"/>
      <c r="G1226" s="118"/>
      <c r="H1226" s="118"/>
    </row>
    <row r="1227" spans="3:8">
      <c r="C1227" s="118"/>
      <c r="D1227" s="118"/>
      <c r="E1227" s="118"/>
      <c r="F1227" s="118"/>
      <c r="G1227" s="118"/>
      <c r="H1227" s="118"/>
    </row>
    <row r="1228" spans="3:8">
      <c r="C1228" s="118"/>
      <c r="D1228" s="118"/>
      <c r="E1228" s="118"/>
      <c r="F1228" s="118"/>
      <c r="G1228" s="118"/>
      <c r="H1228" s="118"/>
    </row>
    <row r="1229" spans="3:8">
      <c r="C1229" s="118"/>
      <c r="D1229" s="118"/>
      <c r="E1229" s="118"/>
      <c r="F1229" s="118"/>
      <c r="G1229" s="118"/>
      <c r="H1229" s="118"/>
    </row>
    <row r="1230" spans="3:8">
      <c r="C1230" s="118"/>
      <c r="D1230" s="118"/>
      <c r="E1230" s="118"/>
      <c r="F1230" s="118"/>
      <c r="G1230" s="118"/>
      <c r="H1230" s="118"/>
    </row>
    <row r="1231" spans="3:8">
      <c r="C1231" s="118"/>
      <c r="D1231" s="118"/>
      <c r="E1231" s="118"/>
      <c r="F1231" s="118"/>
      <c r="G1231" s="118"/>
      <c r="H1231" s="118"/>
    </row>
    <row r="1232" spans="3:8">
      <c r="C1232" s="118"/>
      <c r="D1232" s="118"/>
      <c r="E1232" s="118"/>
      <c r="F1232" s="118"/>
      <c r="G1232" s="118"/>
      <c r="H1232" s="118"/>
    </row>
    <row r="1233" spans="3:8">
      <c r="C1233" s="118"/>
      <c r="D1233" s="118"/>
      <c r="E1233" s="118"/>
      <c r="F1233" s="118"/>
      <c r="G1233" s="118"/>
      <c r="H1233" s="118"/>
    </row>
    <row r="1234" spans="3:8">
      <c r="C1234" s="118"/>
      <c r="D1234" s="118"/>
      <c r="E1234" s="118"/>
      <c r="F1234" s="118"/>
      <c r="G1234" s="118"/>
      <c r="H1234" s="118"/>
    </row>
    <row r="1235" spans="3:8">
      <c r="C1235" s="118"/>
      <c r="D1235" s="118"/>
      <c r="E1235" s="118"/>
      <c r="F1235" s="118"/>
      <c r="G1235" s="118"/>
      <c r="H1235" s="118"/>
    </row>
    <row r="1236" spans="3:8">
      <c r="C1236" s="118"/>
      <c r="D1236" s="118"/>
      <c r="E1236" s="118"/>
      <c r="F1236" s="118"/>
      <c r="G1236" s="118"/>
      <c r="H1236" s="118"/>
    </row>
    <row r="1237" spans="3:8">
      <c r="C1237" s="118"/>
      <c r="D1237" s="118"/>
      <c r="E1237" s="118"/>
      <c r="F1237" s="118"/>
      <c r="G1237" s="118"/>
      <c r="H1237" s="118"/>
    </row>
    <row r="1238" spans="3:8">
      <c r="C1238" s="118"/>
      <c r="D1238" s="118"/>
      <c r="E1238" s="118"/>
      <c r="F1238" s="118"/>
      <c r="G1238" s="118"/>
      <c r="H1238" s="118"/>
    </row>
    <row r="1239" spans="3:8">
      <c r="C1239" s="118"/>
      <c r="D1239" s="118"/>
      <c r="E1239" s="118"/>
      <c r="F1239" s="118"/>
      <c r="G1239" s="118"/>
      <c r="H1239" s="118"/>
    </row>
    <row r="1240" spans="3:8">
      <c r="C1240" s="118"/>
      <c r="D1240" s="118"/>
      <c r="E1240" s="118"/>
      <c r="F1240" s="118"/>
      <c r="G1240" s="118"/>
      <c r="H1240" s="118"/>
    </row>
    <row r="1241" spans="3:8">
      <c r="C1241" s="118"/>
      <c r="D1241" s="118"/>
      <c r="E1241" s="118"/>
      <c r="F1241" s="118"/>
      <c r="G1241" s="118"/>
      <c r="H1241" s="118"/>
    </row>
    <row r="1242" spans="3:8">
      <c r="C1242" s="118"/>
      <c r="D1242" s="118"/>
      <c r="E1242" s="118"/>
      <c r="F1242" s="118"/>
      <c r="G1242" s="118"/>
      <c r="H1242" s="118"/>
    </row>
    <row r="1243" spans="3:8">
      <c r="C1243" s="118"/>
      <c r="D1243" s="118"/>
      <c r="E1243" s="118"/>
      <c r="F1243" s="118"/>
      <c r="G1243" s="118"/>
      <c r="H1243" s="118"/>
    </row>
    <row r="1244" spans="3:8">
      <c r="C1244" s="118"/>
      <c r="D1244" s="118"/>
      <c r="E1244" s="118"/>
      <c r="F1244" s="118"/>
      <c r="G1244" s="118"/>
      <c r="H1244" s="118"/>
    </row>
    <row r="1245" spans="3:8">
      <c r="C1245" s="118"/>
      <c r="D1245" s="118"/>
      <c r="E1245" s="118"/>
      <c r="F1245" s="118"/>
      <c r="G1245" s="118"/>
      <c r="H1245" s="118"/>
    </row>
    <row r="1246" spans="3:8">
      <c r="C1246" s="118"/>
      <c r="D1246" s="118"/>
      <c r="E1246" s="118"/>
      <c r="F1246" s="118"/>
      <c r="G1246" s="118"/>
      <c r="H1246" s="118"/>
    </row>
    <row r="1247" spans="3:8">
      <c r="C1247" s="118"/>
      <c r="D1247" s="118"/>
      <c r="E1247" s="118"/>
      <c r="F1247" s="118"/>
      <c r="G1247" s="118"/>
      <c r="H1247" s="118"/>
    </row>
    <row r="1248" spans="3:8">
      <c r="C1248" s="118"/>
      <c r="D1248" s="118"/>
      <c r="E1248" s="118"/>
      <c r="F1248" s="118"/>
      <c r="G1248" s="118"/>
      <c r="H1248" s="118"/>
    </row>
    <row r="1249" spans="3:8">
      <c r="C1249" s="118"/>
      <c r="D1249" s="118"/>
      <c r="E1249" s="118"/>
      <c r="F1249" s="118"/>
      <c r="G1249" s="118"/>
      <c r="H1249" s="118"/>
    </row>
    <row r="1250" spans="3:8">
      <c r="C1250" s="118"/>
      <c r="D1250" s="118"/>
      <c r="E1250" s="118"/>
      <c r="F1250" s="118"/>
      <c r="G1250" s="118"/>
      <c r="H1250" s="118"/>
    </row>
    <row r="1251" spans="3:8">
      <c r="C1251" s="118"/>
      <c r="D1251" s="118"/>
      <c r="E1251" s="118"/>
      <c r="F1251" s="118"/>
      <c r="G1251" s="118"/>
      <c r="H1251" s="118"/>
    </row>
    <row r="1252" spans="3:8">
      <c r="C1252" s="118"/>
      <c r="D1252" s="118"/>
      <c r="E1252" s="118"/>
      <c r="F1252" s="118"/>
      <c r="G1252" s="118"/>
      <c r="H1252" s="118"/>
    </row>
    <row r="1253" spans="3:8">
      <c r="C1253" s="118"/>
      <c r="D1253" s="118"/>
      <c r="E1253" s="118"/>
      <c r="F1253" s="118"/>
      <c r="G1253" s="118"/>
      <c r="H1253" s="118"/>
    </row>
    <row r="1254" spans="3:8">
      <c r="C1254" s="118"/>
      <c r="D1254" s="118"/>
      <c r="E1254" s="118"/>
      <c r="F1254" s="118"/>
      <c r="G1254" s="118"/>
      <c r="H1254" s="118"/>
    </row>
    <row r="1255" spans="3:8">
      <c r="C1255" s="118"/>
      <c r="D1255" s="118"/>
      <c r="E1255" s="118"/>
      <c r="F1255" s="118"/>
      <c r="G1255" s="118"/>
      <c r="H1255" s="118"/>
    </row>
    <row r="1256" spans="3:8">
      <c r="C1256" s="118"/>
      <c r="D1256" s="118"/>
      <c r="E1256" s="118"/>
      <c r="F1256" s="118"/>
      <c r="G1256" s="118"/>
      <c r="H1256" s="118"/>
    </row>
    <row r="1257" spans="3:8">
      <c r="C1257" s="118"/>
      <c r="D1257" s="118"/>
      <c r="E1257" s="118"/>
      <c r="F1257" s="118"/>
      <c r="G1257" s="118"/>
      <c r="H1257" s="118"/>
    </row>
    <row r="1258" spans="3:8">
      <c r="C1258" s="118"/>
      <c r="D1258" s="118"/>
      <c r="E1258" s="118"/>
      <c r="F1258" s="118"/>
      <c r="G1258" s="118"/>
      <c r="H1258" s="118"/>
    </row>
    <row r="1259" spans="3:8">
      <c r="C1259" s="118"/>
      <c r="D1259" s="118"/>
      <c r="E1259" s="118"/>
      <c r="F1259" s="118"/>
      <c r="G1259" s="118"/>
      <c r="H1259" s="118"/>
    </row>
    <row r="1260" spans="3:8">
      <c r="C1260" s="118"/>
      <c r="D1260" s="118"/>
      <c r="E1260" s="118"/>
      <c r="F1260" s="118"/>
      <c r="G1260" s="118"/>
      <c r="H1260" s="118"/>
    </row>
    <row r="1261" spans="3:8">
      <c r="C1261" s="118"/>
      <c r="D1261" s="118"/>
      <c r="E1261" s="118"/>
      <c r="F1261" s="118"/>
      <c r="G1261" s="118"/>
      <c r="H1261" s="118"/>
    </row>
    <row r="1262" spans="3:8">
      <c r="C1262" s="118"/>
      <c r="D1262" s="118"/>
      <c r="E1262" s="118"/>
      <c r="F1262" s="118"/>
      <c r="G1262" s="118"/>
      <c r="H1262" s="118"/>
    </row>
    <row r="1263" spans="3:8">
      <c r="C1263" s="118"/>
      <c r="D1263" s="118"/>
      <c r="E1263" s="118"/>
      <c r="F1263" s="118"/>
      <c r="G1263" s="118"/>
      <c r="H1263" s="118"/>
    </row>
    <row r="1264" spans="3:8">
      <c r="C1264" s="118"/>
      <c r="D1264" s="118"/>
      <c r="E1264" s="118"/>
      <c r="F1264" s="118"/>
      <c r="G1264" s="118"/>
      <c r="H1264" s="118"/>
    </row>
    <row r="1265" spans="3:8">
      <c r="C1265" s="118"/>
      <c r="D1265" s="118"/>
      <c r="E1265" s="118"/>
      <c r="F1265" s="118"/>
      <c r="G1265" s="118"/>
      <c r="H1265" s="118"/>
    </row>
    <row r="1266" spans="3:8">
      <c r="C1266" s="118"/>
      <c r="D1266" s="118"/>
      <c r="E1266" s="118"/>
      <c r="F1266" s="118"/>
      <c r="G1266" s="118"/>
      <c r="H1266" s="118"/>
    </row>
    <row r="1267" spans="3:8">
      <c r="C1267" s="118"/>
      <c r="D1267" s="118"/>
      <c r="E1267" s="118"/>
      <c r="F1267" s="118"/>
      <c r="G1267" s="118"/>
      <c r="H1267" s="118"/>
    </row>
    <row r="1268" spans="3:8">
      <c r="C1268" s="118"/>
      <c r="D1268" s="118"/>
      <c r="E1268" s="118"/>
      <c r="F1268" s="118"/>
      <c r="G1268" s="118"/>
      <c r="H1268" s="118"/>
    </row>
    <row r="1269" spans="3:8">
      <c r="C1269" s="118"/>
      <c r="D1269" s="118"/>
      <c r="E1269" s="118"/>
      <c r="F1269" s="118"/>
      <c r="G1269" s="118"/>
      <c r="H1269" s="118"/>
    </row>
    <row r="1270" spans="3:8">
      <c r="C1270" s="118"/>
      <c r="D1270" s="118"/>
      <c r="E1270" s="118"/>
      <c r="F1270" s="118"/>
      <c r="G1270" s="118"/>
      <c r="H1270" s="118"/>
    </row>
    <row r="1271" spans="3:8">
      <c r="C1271" s="118"/>
      <c r="D1271" s="118"/>
      <c r="E1271" s="118"/>
      <c r="F1271" s="118"/>
      <c r="G1271" s="118"/>
      <c r="H1271" s="118"/>
    </row>
    <row r="1272" spans="3:8">
      <c r="C1272" s="118"/>
      <c r="D1272" s="118"/>
      <c r="E1272" s="118"/>
      <c r="F1272" s="118"/>
      <c r="G1272" s="118"/>
      <c r="H1272" s="118"/>
    </row>
    <row r="1273" spans="3:8">
      <c r="C1273" s="118"/>
      <c r="D1273" s="118"/>
      <c r="E1273" s="118"/>
      <c r="F1273" s="118"/>
      <c r="G1273" s="118"/>
      <c r="H1273" s="118"/>
    </row>
    <row r="1274" spans="3:8">
      <c r="C1274" s="118"/>
      <c r="D1274" s="118"/>
      <c r="E1274" s="118"/>
      <c r="F1274" s="118"/>
      <c r="G1274" s="118"/>
      <c r="H1274" s="118"/>
    </row>
    <row r="1275" spans="3:8">
      <c r="C1275" s="118"/>
      <c r="D1275" s="118"/>
      <c r="E1275" s="118"/>
      <c r="F1275" s="118"/>
      <c r="G1275" s="118"/>
      <c r="H1275" s="118"/>
    </row>
    <row r="1276" spans="3:8">
      <c r="C1276" s="118"/>
      <c r="D1276" s="118"/>
      <c r="E1276" s="118"/>
      <c r="F1276" s="118"/>
      <c r="G1276" s="118"/>
      <c r="H1276" s="118"/>
    </row>
    <row r="1277" spans="3:8">
      <c r="C1277" s="118"/>
      <c r="D1277" s="118"/>
      <c r="E1277" s="118"/>
      <c r="F1277" s="118"/>
      <c r="G1277" s="118"/>
      <c r="H1277" s="118"/>
    </row>
    <row r="1278" spans="3:8">
      <c r="C1278" s="118"/>
      <c r="D1278" s="118"/>
      <c r="E1278" s="118"/>
      <c r="F1278" s="118"/>
      <c r="G1278" s="118"/>
      <c r="H1278" s="118"/>
    </row>
    <row r="1279" spans="3:8">
      <c r="C1279" s="118"/>
      <c r="D1279" s="118"/>
      <c r="E1279" s="118"/>
      <c r="F1279" s="118"/>
      <c r="G1279" s="118"/>
      <c r="H1279" s="118"/>
    </row>
    <row r="1280" spans="3:8">
      <c r="C1280" s="118"/>
      <c r="D1280" s="118"/>
      <c r="E1280" s="118"/>
      <c r="F1280" s="118"/>
      <c r="G1280" s="118"/>
      <c r="H1280" s="118"/>
    </row>
    <row r="1281" spans="3:8">
      <c r="C1281" s="118"/>
      <c r="D1281" s="118"/>
      <c r="E1281" s="118"/>
      <c r="F1281" s="118"/>
      <c r="G1281" s="118"/>
      <c r="H1281" s="118"/>
    </row>
    <row r="1282" spans="3:8">
      <c r="C1282" s="118"/>
      <c r="D1282" s="118"/>
      <c r="E1282" s="118"/>
      <c r="F1282" s="118"/>
      <c r="G1282" s="118"/>
      <c r="H1282" s="118"/>
    </row>
    <row r="1283" spans="3:8">
      <c r="C1283" s="118"/>
      <c r="D1283" s="118"/>
      <c r="E1283" s="118"/>
      <c r="F1283" s="118"/>
      <c r="G1283" s="118"/>
      <c r="H1283" s="118"/>
    </row>
    <row r="1284" spans="3:8">
      <c r="C1284" s="118"/>
      <c r="D1284" s="118"/>
      <c r="E1284" s="118"/>
      <c r="F1284" s="118"/>
      <c r="G1284" s="118"/>
      <c r="H1284" s="118"/>
    </row>
    <row r="1285" spans="3:8">
      <c r="C1285" s="118"/>
      <c r="D1285" s="118"/>
      <c r="E1285" s="118"/>
      <c r="F1285" s="118"/>
      <c r="G1285" s="118"/>
      <c r="H1285" s="118"/>
    </row>
    <row r="1286" spans="3:8">
      <c r="C1286" s="118"/>
      <c r="D1286" s="118"/>
      <c r="E1286" s="118"/>
      <c r="F1286" s="118"/>
      <c r="G1286" s="118"/>
      <c r="H1286" s="118"/>
    </row>
    <row r="1287" spans="3:8">
      <c r="C1287" s="118"/>
      <c r="D1287" s="118"/>
      <c r="E1287" s="118"/>
      <c r="F1287" s="118"/>
      <c r="G1287" s="118"/>
      <c r="H1287" s="118"/>
    </row>
    <row r="1288" spans="3:8">
      <c r="C1288" s="118"/>
      <c r="D1288" s="118"/>
      <c r="E1288" s="118"/>
      <c r="F1288" s="118"/>
      <c r="G1288" s="118"/>
      <c r="H1288" s="118"/>
    </row>
    <row r="1289" spans="3:8">
      <c r="C1289" s="118"/>
      <c r="D1289" s="118"/>
      <c r="E1289" s="118"/>
      <c r="F1289" s="118"/>
      <c r="G1289" s="118"/>
      <c r="H1289" s="118"/>
    </row>
    <row r="1290" spans="3:8">
      <c r="C1290" s="118"/>
      <c r="D1290" s="118"/>
      <c r="E1290" s="118"/>
      <c r="F1290" s="118"/>
      <c r="G1290" s="118"/>
      <c r="H1290" s="118"/>
    </row>
    <row r="1291" spans="3:8">
      <c r="C1291" s="118"/>
      <c r="D1291" s="118"/>
      <c r="E1291" s="118"/>
      <c r="F1291" s="118"/>
      <c r="G1291" s="118"/>
      <c r="H1291" s="118"/>
    </row>
    <row r="1292" spans="3:8">
      <c r="C1292" s="118"/>
      <c r="D1292" s="118"/>
      <c r="E1292" s="118"/>
      <c r="F1292" s="118"/>
      <c r="G1292" s="118"/>
      <c r="H1292" s="118"/>
    </row>
    <row r="1293" spans="3:8">
      <c r="C1293" s="118"/>
      <c r="D1293" s="118"/>
      <c r="E1293" s="118"/>
      <c r="F1293" s="118"/>
      <c r="G1293" s="118"/>
      <c r="H1293" s="118"/>
    </row>
    <row r="1294" spans="3:8">
      <c r="C1294" s="118"/>
      <c r="D1294" s="118"/>
      <c r="E1294" s="118"/>
      <c r="F1294" s="118"/>
      <c r="G1294" s="118"/>
      <c r="H1294" s="118"/>
    </row>
    <row r="1295" spans="3:8">
      <c r="C1295" s="118"/>
      <c r="D1295" s="118"/>
      <c r="E1295" s="118"/>
      <c r="F1295" s="118"/>
      <c r="G1295" s="118"/>
      <c r="H1295" s="118"/>
    </row>
    <row r="1296" spans="3:8">
      <c r="C1296" s="118"/>
      <c r="D1296" s="118"/>
      <c r="E1296" s="118"/>
      <c r="F1296" s="118"/>
      <c r="G1296" s="118"/>
      <c r="H1296" s="118"/>
    </row>
    <row r="1297" spans="3:8">
      <c r="C1297" s="118"/>
      <c r="D1297" s="118"/>
      <c r="E1297" s="118"/>
      <c r="F1297" s="118"/>
      <c r="G1297" s="118"/>
      <c r="H1297" s="118"/>
    </row>
    <row r="1298" spans="3:8">
      <c r="C1298" s="118"/>
      <c r="D1298" s="118"/>
      <c r="E1298" s="118"/>
      <c r="F1298" s="118"/>
      <c r="G1298" s="118"/>
      <c r="H1298" s="118"/>
    </row>
    <row r="1299" spans="3:8">
      <c r="C1299" s="118"/>
      <c r="D1299" s="118"/>
      <c r="E1299" s="118"/>
      <c r="F1299" s="118"/>
      <c r="G1299" s="118"/>
      <c r="H1299" s="118"/>
    </row>
    <row r="1300" spans="3:8">
      <c r="C1300" s="118"/>
      <c r="D1300" s="118"/>
      <c r="E1300" s="118"/>
      <c r="F1300" s="118"/>
      <c r="G1300" s="118"/>
      <c r="H1300" s="118"/>
    </row>
    <row r="1301" spans="3:8">
      <c r="C1301" s="118"/>
      <c r="D1301" s="118"/>
      <c r="E1301" s="118"/>
      <c r="F1301" s="118"/>
      <c r="G1301" s="118"/>
      <c r="H1301" s="118"/>
    </row>
    <row r="1302" spans="3:8">
      <c r="C1302" s="118"/>
      <c r="D1302" s="118"/>
      <c r="E1302" s="118"/>
      <c r="F1302" s="118"/>
      <c r="G1302" s="118"/>
      <c r="H1302" s="118"/>
    </row>
    <row r="1303" spans="3:8">
      <c r="C1303" s="118"/>
      <c r="D1303" s="118"/>
      <c r="E1303" s="118"/>
      <c r="F1303" s="118"/>
      <c r="G1303" s="118"/>
      <c r="H1303" s="118"/>
    </row>
    <row r="1304" spans="3:8">
      <c r="C1304" s="118"/>
      <c r="D1304" s="118"/>
      <c r="E1304" s="118"/>
      <c r="F1304" s="118"/>
      <c r="G1304" s="118"/>
      <c r="H1304" s="118"/>
    </row>
    <row r="1305" spans="3:8">
      <c r="C1305" s="118"/>
      <c r="D1305" s="118"/>
      <c r="E1305" s="118"/>
      <c r="F1305" s="118"/>
      <c r="G1305" s="118"/>
      <c r="H1305" s="118"/>
    </row>
    <row r="1306" spans="3:8">
      <c r="C1306" s="118"/>
      <c r="D1306" s="118"/>
      <c r="E1306" s="118"/>
      <c r="F1306" s="118"/>
      <c r="G1306" s="118"/>
      <c r="H1306" s="118"/>
    </row>
    <row r="1307" spans="3:8">
      <c r="C1307" s="118"/>
      <c r="D1307" s="118"/>
      <c r="E1307" s="118"/>
      <c r="F1307" s="118"/>
      <c r="G1307" s="118"/>
      <c r="H1307" s="118"/>
    </row>
    <row r="1308" spans="3:8">
      <c r="C1308" s="118"/>
      <c r="D1308" s="118"/>
      <c r="E1308" s="118"/>
      <c r="F1308" s="118"/>
      <c r="G1308" s="118"/>
      <c r="H1308" s="118"/>
    </row>
    <row r="1309" spans="3:8">
      <c r="C1309" s="118"/>
      <c r="D1309" s="118"/>
      <c r="E1309" s="118"/>
      <c r="F1309" s="118"/>
      <c r="G1309" s="118"/>
      <c r="H1309" s="118"/>
    </row>
    <row r="1310" spans="3:8">
      <c r="C1310" s="118"/>
      <c r="D1310" s="118"/>
      <c r="E1310" s="118"/>
      <c r="F1310" s="118"/>
      <c r="G1310" s="118"/>
      <c r="H1310" s="118"/>
    </row>
    <row r="1311" spans="3:8">
      <c r="C1311" s="118"/>
      <c r="D1311" s="118"/>
      <c r="E1311" s="118"/>
      <c r="F1311" s="118"/>
      <c r="G1311" s="118"/>
      <c r="H1311" s="118"/>
    </row>
    <row r="1312" spans="3:8">
      <c r="C1312" s="118"/>
      <c r="D1312" s="118"/>
      <c r="E1312" s="118"/>
      <c r="F1312" s="118"/>
      <c r="G1312" s="118"/>
      <c r="H1312" s="118"/>
    </row>
    <row r="1313" spans="3:8">
      <c r="C1313" s="118"/>
      <c r="D1313" s="118"/>
      <c r="E1313" s="118"/>
      <c r="F1313" s="118"/>
      <c r="G1313" s="118"/>
      <c r="H1313" s="118"/>
    </row>
    <row r="1314" spans="3:8">
      <c r="C1314" s="118"/>
      <c r="D1314" s="118"/>
      <c r="E1314" s="118"/>
      <c r="F1314" s="118"/>
      <c r="G1314" s="118"/>
      <c r="H1314" s="118"/>
    </row>
    <row r="1315" spans="3:8">
      <c r="C1315" s="118"/>
      <c r="D1315" s="118"/>
      <c r="E1315" s="118"/>
      <c r="F1315" s="118"/>
      <c r="G1315" s="118"/>
      <c r="H1315" s="118"/>
    </row>
    <row r="1316" spans="3:8">
      <c r="C1316" s="118"/>
      <c r="D1316" s="118"/>
      <c r="E1316" s="118"/>
      <c r="F1316" s="118"/>
      <c r="G1316" s="118"/>
      <c r="H1316" s="118"/>
    </row>
    <row r="1317" spans="3:8">
      <c r="C1317" s="118"/>
      <c r="D1317" s="118"/>
      <c r="E1317" s="118"/>
      <c r="F1317" s="118"/>
      <c r="G1317" s="118"/>
      <c r="H1317" s="118"/>
    </row>
    <row r="1318" spans="3:8">
      <c r="C1318" s="118"/>
      <c r="D1318" s="118"/>
      <c r="E1318" s="118"/>
      <c r="F1318" s="118"/>
      <c r="G1318" s="118"/>
      <c r="H1318" s="118"/>
    </row>
    <row r="1319" spans="3:8">
      <c r="C1319" s="118"/>
      <c r="D1319" s="118"/>
      <c r="E1319" s="118"/>
      <c r="F1319" s="118"/>
      <c r="G1319" s="118"/>
      <c r="H1319" s="118"/>
    </row>
    <row r="1320" spans="3:8">
      <c r="C1320" s="118"/>
      <c r="D1320" s="118"/>
      <c r="E1320" s="118"/>
      <c r="F1320" s="118"/>
      <c r="G1320" s="118"/>
      <c r="H1320" s="118"/>
    </row>
    <row r="1321" spans="3:8">
      <c r="C1321" s="118"/>
      <c r="D1321" s="118"/>
      <c r="E1321" s="118"/>
      <c r="F1321" s="118"/>
      <c r="G1321" s="118"/>
      <c r="H1321" s="118"/>
    </row>
    <row r="1322" spans="3:8">
      <c r="C1322" s="118"/>
      <c r="D1322" s="118"/>
      <c r="E1322" s="118"/>
      <c r="F1322" s="118"/>
      <c r="G1322" s="118"/>
      <c r="H1322" s="118"/>
    </row>
    <row r="1323" spans="3:8">
      <c r="C1323" s="118"/>
      <c r="D1323" s="118"/>
      <c r="E1323" s="118"/>
      <c r="F1323" s="118"/>
      <c r="G1323" s="118"/>
      <c r="H1323" s="118"/>
    </row>
    <row r="1324" spans="3:8">
      <c r="C1324" s="118"/>
      <c r="D1324" s="118"/>
      <c r="E1324" s="118"/>
      <c r="F1324" s="118"/>
      <c r="G1324" s="118"/>
      <c r="H1324" s="118"/>
    </row>
    <row r="1325" spans="3:8">
      <c r="C1325" s="118"/>
      <c r="D1325" s="118"/>
      <c r="E1325" s="118"/>
      <c r="F1325" s="118"/>
      <c r="G1325" s="118"/>
      <c r="H1325" s="118"/>
    </row>
    <row r="1326" spans="3:8">
      <c r="C1326" s="118"/>
      <c r="D1326" s="118"/>
      <c r="E1326" s="118"/>
      <c r="F1326" s="118"/>
      <c r="G1326" s="118"/>
      <c r="H1326" s="118"/>
    </row>
    <row r="1327" spans="3:8">
      <c r="C1327" s="118"/>
      <c r="D1327" s="118"/>
      <c r="E1327" s="118"/>
      <c r="F1327" s="118"/>
      <c r="G1327" s="118"/>
      <c r="H1327" s="118"/>
    </row>
    <row r="1328" spans="3:8">
      <c r="C1328" s="118"/>
      <c r="D1328" s="118"/>
      <c r="E1328" s="118"/>
      <c r="F1328" s="118"/>
      <c r="G1328" s="118"/>
      <c r="H1328" s="118"/>
    </row>
    <row r="1329" spans="3:8">
      <c r="C1329" s="118"/>
      <c r="D1329" s="118"/>
      <c r="E1329" s="118"/>
      <c r="F1329" s="118"/>
      <c r="G1329" s="118"/>
      <c r="H1329" s="118"/>
    </row>
    <row r="1330" spans="3:8">
      <c r="C1330" s="118"/>
      <c r="D1330" s="118"/>
      <c r="E1330" s="118"/>
      <c r="F1330" s="118"/>
      <c r="G1330" s="118"/>
      <c r="H1330" s="118"/>
    </row>
    <row r="1331" spans="3:8">
      <c r="C1331" s="118"/>
      <c r="D1331" s="118"/>
      <c r="E1331" s="118"/>
      <c r="F1331" s="118"/>
      <c r="G1331" s="118"/>
      <c r="H1331" s="118"/>
    </row>
    <row r="1332" spans="3:8">
      <c r="C1332" s="118"/>
      <c r="D1332" s="118"/>
      <c r="E1332" s="118"/>
      <c r="F1332" s="118"/>
      <c r="G1332" s="118"/>
      <c r="H1332" s="118"/>
    </row>
    <row r="1333" spans="3:8">
      <c r="C1333" s="118"/>
      <c r="D1333" s="118"/>
      <c r="E1333" s="118"/>
      <c r="F1333" s="118"/>
      <c r="G1333" s="118"/>
      <c r="H1333" s="118"/>
    </row>
    <row r="1334" spans="3:8">
      <c r="C1334" s="118"/>
      <c r="D1334" s="118"/>
      <c r="E1334" s="118"/>
      <c r="F1334" s="118"/>
      <c r="G1334" s="118"/>
      <c r="H1334" s="118"/>
    </row>
    <row r="1335" spans="3:8">
      <c r="C1335" s="118"/>
      <c r="D1335" s="118"/>
      <c r="E1335" s="118"/>
      <c r="F1335" s="118"/>
      <c r="G1335" s="118"/>
      <c r="H1335" s="118"/>
    </row>
    <row r="1336" spans="3:8">
      <c r="C1336" s="118"/>
      <c r="D1336" s="118"/>
      <c r="E1336" s="118"/>
      <c r="F1336" s="118"/>
      <c r="G1336" s="118"/>
      <c r="H1336" s="118"/>
    </row>
    <row r="1337" spans="3:8">
      <c r="C1337" s="118"/>
      <c r="D1337" s="118"/>
      <c r="E1337" s="118"/>
      <c r="F1337" s="118"/>
      <c r="G1337" s="118"/>
      <c r="H1337" s="118"/>
    </row>
    <row r="1338" spans="3:8">
      <c r="C1338" s="118"/>
      <c r="D1338" s="118"/>
      <c r="E1338" s="118"/>
      <c r="F1338" s="118"/>
      <c r="G1338" s="118"/>
      <c r="H1338" s="118"/>
    </row>
    <row r="1339" spans="3:8">
      <c r="C1339" s="118"/>
      <c r="D1339" s="118"/>
      <c r="E1339" s="118"/>
      <c r="F1339" s="118"/>
      <c r="G1339" s="118"/>
      <c r="H1339" s="118"/>
    </row>
    <row r="1340" spans="3:8">
      <c r="C1340" s="118"/>
      <c r="D1340" s="118"/>
      <c r="E1340" s="118"/>
      <c r="F1340" s="118"/>
      <c r="G1340" s="118"/>
      <c r="H1340" s="118"/>
    </row>
    <row r="1341" spans="3:8">
      <c r="C1341" s="118"/>
      <c r="D1341" s="118"/>
      <c r="E1341" s="118"/>
      <c r="F1341" s="118"/>
      <c r="G1341" s="118"/>
      <c r="H1341" s="118"/>
    </row>
    <row r="1342" spans="3:8">
      <c r="C1342" s="118"/>
      <c r="D1342" s="118"/>
      <c r="E1342" s="118"/>
      <c r="F1342" s="118"/>
      <c r="G1342" s="118"/>
      <c r="H1342" s="118"/>
    </row>
    <row r="1343" spans="3:8">
      <c r="C1343" s="118"/>
      <c r="D1343" s="118"/>
      <c r="E1343" s="118"/>
      <c r="F1343" s="118"/>
      <c r="G1343" s="118"/>
      <c r="H1343" s="118"/>
    </row>
    <row r="1344" spans="3:8">
      <c r="C1344" s="118"/>
      <c r="D1344" s="118"/>
      <c r="E1344" s="118"/>
      <c r="F1344" s="118"/>
      <c r="G1344" s="118"/>
      <c r="H1344" s="118"/>
    </row>
    <row r="1345" spans="3:8">
      <c r="C1345" s="118"/>
      <c r="D1345" s="118"/>
      <c r="E1345" s="118"/>
      <c r="F1345" s="118"/>
      <c r="G1345" s="118"/>
      <c r="H1345" s="118"/>
    </row>
    <row r="1346" spans="3:8">
      <c r="C1346" s="118"/>
      <c r="D1346" s="118"/>
      <c r="E1346" s="118"/>
      <c r="F1346" s="118"/>
      <c r="G1346" s="118"/>
      <c r="H1346" s="118"/>
    </row>
    <row r="1347" spans="3:8">
      <c r="C1347" s="118"/>
      <c r="D1347" s="118"/>
      <c r="E1347" s="118"/>
      <c r="F1347" s="118"/>
      <c r="G1347" s="118"/>
      <c r="H1347" s="118"/>
    </row>
    <row r="1348" spans="3:8">
      <c r="C1348" s="118"/>
      <c r="D1348" s="118"/>
      <c r="E1348" s="118"/>
      <c r="F1348" s="118"/>
      <c r="G1348" s="118"/>
      <c r="H1348" s="118"/>
    </row>
    <row r="1349" spans="3:8">
      <c r="C1349" s="118"/>
      <c r="D1349" s="118"/>
      <c r="E1349" s="118"/>
      <c r="F1349" s="118"/>
      <c r="G1349" s="118"/>
      <c r="H1349" s="118"/>
    </row>
    <row r="1350" spans="3:8">
      <c r="C1350" s="118"/>
      <c r="D1350" s="118"/>
      <c r="E1350" s="118"/>
      <c r="F1350" s="118"/>
      <c r="G1350" s="118"/>
      <c r="H1350" s="118"/>
    </row>
    <row r="1351" spans="3:8">
      <c r="C1351" s="118"/>
      <c r="D1351" s="118"/>
      <c r="E1351" s="118"/>
      <c r="F1351" s="118"/>
      <c r="G1351" s="118"/>
      <c r="H1351" s="118"/>
    </row>
    <row r="1352" spans="3:8">
      <c r="C1352" s="118"/>
      <c r="D1352" s="118"/>
      <c r="E1352" s="118"/>
      <c r="F1352" s="118"/>
      <c r="G1352" s="118"/>
      <c r="H1352" s="118"/>
    </row>
    <row r="1353" spans="3:8">
      <c r="C1353" s="118"/>
      <c r="D1353" s="118"/>
      <c r="E1353" s="118"/>
      <c r="F1353" s="118"/>
      <c r="G1353" s="118"/>
      <c r="H1353" s="118"/>
    </row>
    <row r="1354" spans="3:8">
      <c r="C1354" s="118"/>
      <c r="D1354" s="118"/>
      <c r="E1354" s="118"/>
      <c r="F1354" s="118"/>
      <c r="G1354" s="118"/>
      <c r="H1354" s="118"/>
    </row>
    <row r="1355" spans="3:8">
      <c r="C1355" s="118"/>
      <c r="D1355" s="118"/>
      <c r="E1355" s="118"/>
      <c r="F1355" s="118"/>
      <c r="G1355" s="118"/>
      <c r="H1355" s="118"/>
    </row>
    <row r="1356" spans="3:8">
      <c r="C1356" s="118"/>
      <c r="D1356" s="118"/>
      <c r="E1356" s="118"/>
      <c r="F1356" s="118"/>
      <c r="G1356" s="118"/>
      <c r="H1356" s="118"/>
    </row>
    <row r="1357" spans="3:8">
      <c r="C1357" s="118"/>
      <c r="D1357" s="118"/>
      <c r="E1357" s="118"/>
      <c r="F1357" s="118"/>
      <c r="G1357" s="118"/>
      <c r="H1357" s="118"/>
    </row>
    <row r="1358" spans="3:8">
      <c r="C1358" s="118"/>
      <c r="D1358" s="118"/>
      <c r="E1358" s="118"/>
      <c r="F1358" s="118"/>
      <c r="G1358" s="118"/>
      <c r="H1358" s="118"/>
    </row>
    <row r="1359" spans="3:8">
      <c r="C1359" s="118"/>
      <c r="D1359" s="118"/>
      <c r="E1359" s="118"/>
      <c r="F1359" s="118"/>
      <c r="G1359" s="118"/>
      <c r="H1359" s="118"/>
    </row>
    <row r="1360" spans="3:8">
      <c r="C1360" s="118"/>
      <c r="D1360" s="118"/>
      <c r="E1360" s="118"/>
      <c r="F1360" s="118"/>
      <c r="G1360" s="118"/>
      <c r="H1360" s="118"/>
    </row>
    <row r="1361" spans="3:8">
      <c r="C1361" s="118"/>
      <c r="D1361" s="118"/>
      <c r="E1361" s="118"/>
      <c r="F1361" s="118"/>
      <c r="G1361" s="118"/>
      <c r="H1361" s="118"/>
    </row>
    <row r="1362" spans="3:8">
      <c r="C1362" s="118"/>
      <c r="D1362" s="118"/>
      <c r="E1362" s="118"/>
      <c r="F1362" s="118"/>
      <c r="G1362" s="118"/>
      <c r="H1362" s="118"/>
    </row>
    <row r="1363" spans="3:8">
      <c r="C1363" s="118"/>
      <c r="D1363" s="118"/>
      <c r="E1363" s="118"/>
      <c r="F1363" s="118"/>
      <c r="G1363" s="118"/>
      <c r="H1363" s="118"/>
    </row>
    <row r="1364" spans="3:8">
      <c r="C1364" s="118"/>
      <c r="D1364" s="118"/>
      <c r="E1364" s="118"/>
      <c r="F1364" s="118"/>
      <c r="G1364" s="118"/>
      <c r="H1364" s="118"/>
    </row>
    <row r="1365" spans="3:8">
      <c r="C1365" s="118"/>
      <c r="D1365" s="118"/>
      <c r="E1365" s="118"/>
      <c r="F1365" s="118"/>
      <c r="G1365" s="118"/>
      <c r="H1365" s="118"/>
    </row>
    <row r="1366" spans="3:8">
      <c r="C1366" s="118"/>
      <c r="D1366" s="118"/>
      <c r="E1366" s="118"/>
      <c r="F1366" s="118"/>
      <c r="G1366" s="118"/>
      <c r="H1366" s="118"/>
    </row>
    <row r="1367" spans="3:8">
      <c r="C1367" s="118"/>
      <c r="D1367" s="118"/>
      <c r="E1367" s="118"/>
      <c r="F1367" s="118"/>
      <c r="G1367" s="118"/>
      <c r="H1367" s="118"/>
    </row>
    <row r="1368" spans="3:8">
      <c r="C1368" s="118"/>
      <c r="D1368" s="118"/>
      <c r="E1368" s="118"/>
      <c r="F1368" s="118"/>
      <c r="G1368" s="118"/>
      <c r="H1368" s="118"/>
    </row>
    <row r="1369" spans="3:8">
      <c r="C1369" s="118"/>
      <c r="D1369" s="118"/>
      <c r="E1369" s="118"/>
      <c r="F1369" s="118"/>
      <c r="G1369" s="118"/>
      <c r="H1369" s="118"/>
    </row>
    <row r="1370" spans="3:8">
      <c r="C1370" s="118"/>
      <c r="D1370" s="118"/>
      <c r="E1370" s="118"/>
      <c r="F1370" s="118"/>
      <c r="G1370" s="118"/>
      <c r="H1370" s="118"/>
    </row>
    <row r="1371" spans="3:8">
      <c r="C1371" s="118"/>
      <c r="D1371" s="118"/>
      <c r="E1371" s="118"/>
      <c r="F1371" s="118"/>
      <c r="G1371" s="118"/>
      <c r="H1371" s="118"/>
    </row>
    <row r="1372" spans="3:8">
      <c r="C1372" s="118"/>
      <c r="D1372" s="118"/>
      <c r="E1372" s="118"/>
      <c r="F1372" s="118"/>
      <c r="G1372" s="118"/>
      <c r="H1372" s="118"/>
    </row>
    <row r="1373" spans="3:8">
      <c r="C1373" s="118"/>
      <c r="D1373" s="118"/>
      <c r="E1373" s="118"/>
      <c r="F1373" s="118"/>
      <c r="G1373" s="118"/>
      <c r="H1373" s="118"/>
    </row>
    <row r="1374" spans="3:8">
      <c r="C1374" s="118"/>
      <c r="D1374" s="118"/>
      <c r="E1374" s="118"/>
      <c r="F1374" s="118"/>
      <c r="G1374" s="118"/>
      <c r="H1374" s="118"/>
    </row>
    <row r="1375" spans="3:8">
      <c r="C1375" s="118"/>
      <c r="D1375" s="118"/>
      <c r="E1375" s="118"/>
      <c r="F1375" s="118"/>
      <c r="G1375" s="118"/>
      <c r="H1375" s="118"/>
    </row>
    <row r="1376" spans="3:8">
      <c r="C1376" s="118"/>
      <c r="D1376" s="118"/>
      <c r="E1376" s="118"/>
      <c r="F1376" s="118"/>
      <c r="G1376" s="118"/>
      <c r="H1376" s="118"/>
    </row>
    <row r="1377" spans="3:8">
      <c r="C1377" s="118"/>
      <c r="D1377" s="118"/>
      <c r="E1377" s="118"/>
      <c r="F1377" s="118"/>
      <c r="G1377" s="118"/>
      <c r="H1377" s="118"/>
    </row>
    <row r="1378" spans="3:8">
      <c r="C1378" s="118"/>
      <c r="D1378" s="118"/>
      <c r="E1378" s="118"/>
      <c r="F1378" s="118"/>
      <c r="G1378" s="118"/>
      <c r="H1378" s="118"/>
    </row>
    <row r="1379" spans="3:8">
      <c r="C1379" s="118"/>
      <c r="D1379" s="118"/>
      <c r="E1379" s="118"/>
      <c r="F1379" s="118"/>
      <c r="G1379" s="118"/>
      <c r="H1379" s="118"/>
    </row>
    <row r="1380" spans="3:8">
      <c r="C1380" s="118"/>
      <c r="D1380" s="118"/>
      <c r="E1380" s="118"/>
      <c r="F1380" s="118"/>
      <c r="G1380" s="118"/>
      <c r="H1380" s="118"/>
    </row>
    <row r="1381" spans="3:8">
      <c r="C1381" s="118"/>
      <c r="D1381" s="118"/>
      <c r="E1381" s="118"/>
      <c r="F1381" s="118"/>
      <c r="G1381" s="118"/>
      <c r="H1381" s="118"/>
    </row>
    <row r="1382" spans="3:8">
      <c r="C1382" s="118"/>
      <c r="D1382" s="118"/>
      <c r="E1382" s="118"/>
      <c r="F1382" s="118"/>
      <c r="G1382" s="118"/>
      <c r="H1382" s="118"/>
    </row>
    <row r="1383" spans="3:8">
      <c r="C1383" s="118"/>
      <c r="D1383" s="118"/>
      <c r="E1383" s="118"/>
      <c r="F1383" s="118"/>
      <c r="G1383" s="118"/>
      <c r="H1383" s="118"/>
    </row>
    <row r="1384" spans="3:8">
      <c r="C1384" s="118"/>
      <c r="D1384" s="118"/>
      <c r="E1384" s="118"/>
      <c r="F1384" s="118"/>
      <c r="G1384" s="118"/>
      <c r="H1384" s="118"/>
    </row>
    <row r="1385" spans="3:8">
      <c r="C1385" s="118"/>
      <c r="D1385" s="118"/>
      <c r="E1385" s="118"/>
      <c r="F1385" s="118"/>
      <c r="G1385" s="118"/>
      <c r="H1385" s="118"/>
    </row>
    <row r="1386" spans="3:8">
      <c r="C1386" s="118"/>
      <c r="D1386" s="118"/>
      <c r="E1386" s="118"/>
      <c r="F1386" s="118"/>
      <c r="G1386" s="118"/>
      <c r="H1386" s="118"/>
    </row>
    <row r="1387" spans="3:8">
      <c r="C1387" s="118"/>
      <c r="D1387" s="118"/>
      <c r="E1387" s="118"/>
      <c r="F1387" s="118"/>
      <c r="G1387" s="118"/>
      <c r="H1387" s="118"/>
    </row>
    <row r="1388" spans="3:8">
      <c r="C1388" s="118"/>
      <c r="D1388" s="118"/>
      <c r="E1388" s="118"/>
      <c r="F1388" s="118"/>
      <c r="G1388" s="118"/>
      <c r="H1388" s="118"/>
    </row>
    <row r="1389" spans="3:8">
      <c r="C1389" s="118"/>
      <c r="D1389" s="118"/>
      <c r="E1389" s="118"/>
      <c r="F1389" s="118"/>
      <c r="G1389" s="118"/>
      <c r="H1389" s="118"/>
    </row>
    <row r="1390" spans="3:8">
      <c r="C1390" s="118"/>
      <c r="D1390" s="118"/>
      <c r="E1390" s="118"/>
      <c r="F1390" s="118"/>
      <c r="G1390" s="118"/>
      <c r="H1390" s="118"/>
    </row>
    <row r="1391" spans="3:8">
      <c r="C1391" s="118"/>
      <c r="D1391" s="118"/>
      <c r="E1391" s="118"/>
      <c r="F1391" s="118"/>
      <c r="G1391" s="118"/>
      <c r="H1391" s="118"/>
    </row>
    <row r="1392" spans="3:8">
      <c r="C1392" s="118"/>
      <c r="D1392" s="118"/>
      <c r="E1392" s="118"/>
      <c r="F1392" s="118"/>
      <c r="G1392" s="118"/>
      <c r="H1392" s="118"/>
    </row>
    <row r="1393" spans="3:8">
      <c r="C1393" s="118"/>
      <c r="D1393" s="118"/>
      <c r="E1393" s="118"/>
      <c r="F1393" s="118"/>
      <c r="G1393" s="118"/>
      <c r="H1393" s="118"/>
    </row>
    <row r="1394" spans="3:8">
      <c r="C1394" s="118"/>
      <c r="D1394" s="118"/>
      <c r="E1394" s="118"/>
      <c r="F1394" s="118"/>
      <c r="G1394" s="118"/>
      <c r="H1394" s="118"/>
    </row>
    <row r="1395" spans="3:8">
      <c r="C1395" s="118"/>
      <c r="D1395" s="118"/>
      <c r="E1395" s="118"/>
      <c r="F1395" s="118"/>
      <c r="G1395" s="118"/>
      <c r="H1395" s="118"/>
    </row>
    <row r="1396" spans="3:8">
      <c r="C1396" s="118"/>
      <c r="D1396" s="118"/>
      <c r="E1396" s="118"/>
      <c r="F1396" s="118"/>
      <c r="G1396" s="118"/>
      <c r="H1396" s="118"/>
    </row>
    <row r="1397" spans="3:8">
      <c r="C1397" s="118"/>
      <c r="D1397" s="118"/>
      <c r="E1397" s="118"/>
      <c r="F1397" s="118"/>
      <c r="G1397" s="118"/>
      <c r="H1397" s="118"/>
    </row>
    <row r="1398" spans="3:8">
      <c r="C1398" s="118"/>
      <c r="D1398" s="118"/>
      <c r="E1398" s="118"/>
      <c r="F1398" s="118"/>
      <c r="G1398" s="118"/>
      <c r="H1398" s="118"/>
    </row>
    <row r="1399" spans="3:8">
      <c r="C1399" s="118"/>
      <c r="D1399" s="118"/>
      <c r="E1399" s="118"/>
      <c r="F1399" s="118"/>
      <c r="G1399" s="118"/>
      <c r="H1399" s="118"/>
    </row>
    <row r="1400" spans="3:8">
      <c r="C1400" s="118"/>
      <c r="D1400" s="118"/>
      <c r="E1400" s="118"/>
      <c r="F1400" s="118"/>
      <c r="G1400" s="118"/>
      <c r="H1400" s="118"/>
    </row>
    <row r="1401" spans="3:8">
      <c r="C1401" s="118"/>
      <c r="D1401" s="118"/>
      <c r="E1401" s="118"/>
      <c r="F1401" s="118"/>
      <c r="G1401" s="118"/>
      <c r="H1401" s="118"/>
    </row>
    <row r="1402" spans="3:8">
      <c r="C1402" s="118"/>
      <c r="D1402" s="118"/>
      <c r="E1402" s="118"/>
      <c r="F1402" s="118"/>
      <c r="G1402" s="118"/>
      <c r="H1402" s="118"/>
    </row>
    <row r="1403" spans="3:8">
      <c r="C1403" s="118"/>
      <c r="D1403" s="118"/>
      <c r="E1403" s="118"/>
      <c r="F1403" s="118"/>
      <c r="G1403" s="118"/>
      <c r="H1403" s="118"/>
    </row>
    <row r="1404" spans="3:8">
      <c r="C1404" s="118"/>
      <c r="D1404" s="118"/>
      <c r="E1404" s="118"/>
      <c r="F1404" s="118"/>
      <c r="G1404" s="118"/>
      <c r="H1404" s="118"/>
    </row>
    <row r="1405" spans="3:8">
      <c r="C1405" s="118"/>
      <c r="D1405" s="118"/>
      <c r="E1405" s="118"/>
      <c r="F1405" s="118"/>
      <c r="G1405" s="118"/>
      <c r="H1405" s="118"/>
    </row>
    <row r="1406" spans="3:8">
      <c r="C1406" s="118"/>
      <c r="D1406" s="118"/>
      <c r="E1406" s="118"/>
      <c r="F1406" s="118"/>
      <c r="G1406" s="118"/>
      <c r="H1406" s="118"/>
    </row>
    <row r="1407" spans="3:8">
      <c r="C1407" s="118"/>
      <c r="D1407" s="118"/>
      <c r="E1407" s="118"/>
      <c r="F1407" s="118"/>
      <c r="G1407" s="118"/>
      <c r="H1407" s="118"/>
    </row>
    <row r="1408" spans="3:8">
      <c r="C1408" s="118"/>
      <c r="D1408" s="118"/>
      <c r="E1408" s="118"/>
      <c r="F1408" s="118"/>
      <c r="G1408" s="118"/>
      <c r="H1408" s="118"/>
    </row>
    <row r="1409" spans="3:8">
      <c r="C1409" s="118"/>
      <c r="D1409" s="118"/>
      <c r="E1409" s="118"/>
      <c r="F1409" s="118"/>
      <c r="G1409" s="118"/>
      <c r="H1409" s="118"/>
    </row>
    <row r="1410" spans="3:8">
      <c r="C1410" s="118"/>
      <c r="D1410" s="118"/>
      <c r="E1410" s="118"/>
      <c r="F1410" s="118"/>
      <c r="G1410" s="118"/>
      <c r="H1410" s="118"/>
    </row>
    <row r="1411" spans="3:8">
      <c r="C1411" s="118"/>
      <c r="D1411" s="118"/>
      <c r="E1411" s="118"/>
      <c r="F1411" s="118"/>
      <c r="G1411" s="118"/>
      <c r="H1411" s="118"/>
    </row>
    <row r="1412" spans="3:8">
      <c r="C1412" s="118"/>
      <c r="D1412" s="118"/>
      <c r="E1412" s="118"/>
      <c r="F1412" s="118"/>
      <c r="G1412" s="118"/>
      <c r="H1412" s="118"/>
    </row>
    <row r="1413" spans="3:8">
      <c r="C1413" s="118"/>
      <c r="D1413" s="118"/>
      <c r="E1413" s="118"/>
      <c r="F1413" s="118"/>
      <c r="G1413" s="118"/>
      <c r="H1413" s="118"/>
    </row>
    <row r="1414" spans="3:8">
      <c r="C1414" s="118"/>
      <c r="D1414" s="118"/>
      <c r="E1414" s="118"/>
      <c r="F1414" s="118"/>
      <c r="G1414" s="118"/>
      <c r="H1414" s="118"/>
    </row>
    <row r="1415" spans="3:8">
      <c r="C1415" s="118"/>
      <c r="D1415" s="118"/>
      <c r="E1415" s="118"/>
      <c r="F1415" s="118"/>
      <c r="G1415" s="118"/>
      <c r="H1415" s="118"/>
    </row>
    <row r="1416" spans="3:8">
      <c r="C1416" s="118"/>
      <c r="D1416" s="118"/>
      <c r="E1416" s="118"/>
      <c r="F1416" s="118"/>
      <c r="G1416" s="118"/>
      <c r="H1416" s="118"/>
    </row>
    <row r="1417" spans="3:8">
      <c r="C1417" s="118"/>
      <c r="D1417" s="118"/>
      <c r="E1417" s="118"/>
      <c r="F1417" s="118"/>
      <c r="G1417" s="118"/>
      <c r="H1417" s="118"/>
    </row>
    <row r="1418" spans="3:8">
      <c r="C1418" s="118"/>
      <c r="D1418" s="118"/>
      <c r="E1418" s="118"/>
      <c r="F1418" s="118"/>
      <c r="G1418" s="118"/>
      <c r="H1418" s="118"/>
    </row>
    <row r="1419" spans="3:8">
      <c r="C1419" s="118"/>
      <c r="D1419" s="118"/>
      <c r="E1419" s="118"/>
      <c r="F1419" s="118"/>
      <c r="G1419" s="118"/>
      <c r="H1419" s="118"/>
    </row>
    <row r="1420" spans="3:8">
      <c r="C1420" s="118"/>
      <c r="D1420" s="118"/>
      <c r="E1420" s="118"/>
      <c r="F1420" s="118"/>
      <c r="G1420" s="118"/>
      <c r="H1420" s="118"/>
    </row>
    <row r="1421" spans="3:8">
      <c r="C1421" s="118"/>
      <c r="D1421" s="118"/>
      <c r="E1421" s="118"/>
      <c r="F1421" s="118"/>
      <c r="G1421" s="118"/>
      <c r="H1421" s="118"/>
    </row>
    <row r="1422" spans="3:8">
      <c r="C1422" s="118"/>
      <c r="D1422" s="118"/>
      <c r="E1422" s="118"/>
      <c r="F1422" s="118"/>
      <c r="G1422" s="118"/>
      <c r="H1422" s="118"/>
    </row>
    <row r="1423" spans="3:8">
      <c r="C1423" s="118"/>
      <c r="D1423" s="118"/>
      <c r="E1423" s="118"/>
      <c r="F1423" s="118"/>
      <c r="G1423" s="118"/>
      <c r="H1423" s="118"/>
    </row>
    <row r="1424" spans="3:8">
      <c r="C1424" s="118"/>
      <c r="D1424" s="118"/>
      <c r="E1424" s="118"/>
      <c r="F1424" s="118"/>
      <c r="G1424" s="118"/>
      <c r="H1424" s="118"/>
    </row>
    <row r="1425" spans="3:8">
      <c r="C1425" s="118"/>
      <c r="D1425" s="118"/>
      <c r="E1425" s="118"/>
      <c r="F1425" s="118"/>
      <c r="G1425" s="118"/>
      <c r="H1425" s="118"/>
    </row>
    <row r="1426" spans="3:8">
      <c r="C1426" s="118"/>
      <c r="D1426" s="118"/>
      <c r="E1426" s="118"/>
      <c r="F1426" s="118"/>
      <c r="G1426" s="118"/>
      <c r="H1426" s="118"/>
    </row>
    <row r="1427" spans="3:8">
      <c r="C1427" s="118"/>
      <c r="D1427" s="118"/>
      <c r="E1427" s="118"/>
      <c r="F1427" s="118"/>
      <c r="G1427" s="118"/>
      <c r="H1427" s="118"/>
    </row>
    <row r="1428" spans="3:8">
      <c r="C1428" s="118"/>
      <c r="D1428" s="118"/>
      <c r="E1428" s="118"/>
      <c r="F1428" s="118"/>
      <c r="G1428" s="118"/>
      <c r="H1428" s="118"/>
    </row>
    <row r="1429" spans="3:8">
      <c r="C1429" s="118"/>
      <c r="D1429" s="118"/>
      <c r="E1429" s="118"/>
      <c r="F1429" s="118"/>
      <c r="G1429" s="118"/>
      <c r="H1429" s="118"/>
    </row>
    <row r="1430" spans="3:8">
      <c r="C1430" s="118"/>
      <c r="D1430" s="118"/>
      <c r="E1430" s="118"/>
      <c r="F1430" s="118"/>
      <c r="G1430" s="118"/>
      <c r="H1430" s="118"/>
    </row>
    <row r="1431" spans="3:8">
      <c r="C1431" s="118"/>
      <c r="D1431" s="118"/>
      <c r="E1431" s="118"/>
      <c r="F1431" s="118"/>
      <c r="G1431" s="118"/>
      <c r="H1431" s="118"/>
    </row>
    <row r="1432" spans="3:8">
      <c r="C1432" s="118"/>
      <c r="D1432" s="118"/>
      <c r="E1432" s="118"/>
      <c r="F1432" s="118"/>
      <c r="G1432" s="118"/>
      <c r="H1432" s="118"/>
    </row>
    <row r="1433" spans="3:8">
      <c r="C1433" s="118"/>
      <c r="D1433" s="118"/>
      <c r="E1433" s="118"/>
      <c r="F1433" s="118"/>
      <c r="G1433" s="118"/>
      <c r="H1433" s="118"/>
    </row>
    <row r="1434" spans="3:8">
      <c r="C1434" s="118"/>
      <c r="D1434" s="118"/>
      <c r="E1434" s="118"/>
      <c r="F1434" s="118"/>
      <c r="G1434" s="118"/>
      <c r="H1434" s="118"/>
    </row>
    <row r="1435" spans="3:8">
      <c r="C1435" s="118"/>
      <c r="D1435" s="118"/>
      <c r="E1435" s="118"/>
      <c r="F1435" s="118"/>
      <c r="G1435" s="118"/>
      <c r="H1435" s="118"/>
    </row>
    <row r="1436" spans="3:8">
      <c r="C1436" s="118"/>
      <c r="D1436" s="118"/>
      <c r="E1436" s="118"/>
      <c r="F1436" s="118"/>
      <c r="G1436" s="118"/>
      <c r="H1436" s="118"/>
    </row>
    <row r="1437" spans="3:8">
      <c r="C1437" s="118"/>
      <c r="D1437" s="118"/>
      <c r="E1437" s="118"/>
      <c r="F1437" s="118"/>
      <c r="G1437" s="118"/>
      <c r="H1437" s="118"/>
    </row>
    <row r="1438" spans="3:8">
      <c r="C1438" s="118"/>
      <c r="D1438" s="118"/>
      <c r="E1438" s="118"/>
      <c r="F1438" s="118"/>
      <c r="G1438" s="118"/>
      <c r="H1438" s="118"/>
    </row>
    <row r="1439" spans="3:8">
      <c r="C1439" s="118"/>
      <c r="D1439" s="118"/>
      <c r="E1439" s="118"/>
      <c r="F1439" s="118"/>
      <c r="G1439" s="118"/>
      <c r="H1439" s="118"/>
    </row>
    <row r="1440" spans="3:8">
      <c r="C1440" s="118"/>
      <c r="D1440" s="118"/>
      <c r="E1440" s="118"/>
      <c r="F1440" s="118"/>
      <c r="G1440" s="118"/>
      <c r="H1440" s="118"/>
    </row>
    <row r="1441" spans="3:8">
      <c r="C1441" s="118"/>
      <c r="D1441" s="118"/>
      <c r="E1441" s="118"/>
      <c r="F1441" s="118"/>
      <c r="G1441" s="118"/>
      <c r="H1441" s="118"/>
    </row>
    <row r="1442" spans="3:8">
      <c r="C1442" s="118"/>
      <c r="D1442" s="118"/>
      <c r="E1442" s="118"/>
      <c r="F1442" s="118"/>
      <c r="G1442" s="118"/>
      <c r="H1442" s="118"/>
    </row>
    <row r="1443" spans="3:8">
      <c r="C1443" s="118"/>
      <c r="D1443" s="118"/>
      <c r="E1443" s="118"/>
      <c r="F1443" s="118"/>
      <c r="G1443" s="118"/>
      <c r="H1443" s="118"/>
    </row>
    <row r="1444" spans="3:8">
      <c r="C1444" s="118"/>
      <c r="D1444" s="118"/>
      <c r="E1444" s="118"/>
      <c r="F1444" s="118"/>
      <c r="G1444" s="118"/>
      <c r="H1444" s="118"/>
    </row>
    <row r="1445" spans="3:8">
      <c r="C1445" s="118"/>
      <c r="D1445" s="118"/>
      <c r="E1445" s="118"/>
      <c r="F1445" s="118"/>
      <c r="G1445" s="118"/>
      <c r="H1445" s="118"/>
    </row>
    <row r="1446" spans="3:8">
      <c r="C1446" s="118"/>
      <c r="D1446" s="118"/>
      <c r="E1446" s="118"/>
      <c r="F1446" s="118"/>
      <c r="G1446" s="118"/>
      <c r="H1446" s="118"/>
    </row>
    <row r="1447" spans="3:8">
      <c r="C1447" s="118"/>
      <c r="D1447" s="118"/>
      <c r="E1447" s="118"/>
      <c r="F1447" s="118"/>
      <c r="G1447" s="118"/>
      <c r="H1447" s="118"/>
    </row>
    <row r="1448" spans="3:8">
      <c r="C1448" s="118"/>
      <c r="D1448" s="118"/>
      <c r="E1448" s="118"/>
      <c r="F1448" s="118"/>
      <c r="G1448" s="118"/>
      <c r="H1448" s="118"/>
    </row>
    <row r="1449" spans="3:8">
      <c r="C1449" s="118"/>
      <c r="D1449" s="118"/>
      <c r="E1449" s="118"/>
      <c r="F1449" s="118"/>
      <c r="G1449" s="118"/>
      <c r="H1449" s="118"/>
    </row>
    <row r="1450" spans="3:8">
      <c r="C1450" s="118"/>
      <c r="D1450" s="118"/>
      <c r="E1450" s="118"/>
      <c r="F1450" s="118"/>
      <c r="G1450" s="118"/>
      <c r="H1450" s="118"/>
    </row>
    <row r="1451" spans="3:8">
      <c r="C1451" s="118"/>
      <c r="D1451" s="118"/>
      <c r="E1451" s="118"/>
      <c r="F1451" s="118"/>
      <c r="G1451" s="118"/>
      <c r="H1451" s="118"/>
    </row>
    <row r="1452" spans="3:8">
      <c r="C1452" s="118"/>
      <c r="D1452" s="118"/>
      <c r="E1452" s="118"/>
      <c r="F1452" s="118"/>
      <c r="G1452" s="118"/>
      <c r="H1452" s="118"/>
    </row>
    <row r="1453" spans="3:8">
      <c r="C1453" s="118"/>
      <c r="D1453" s="118"/>
      <c r="E1453" s="118"/>
      <c r="F1453" s="118"/>
      <c r="G1453" s="118"/>
      <c r="H1453" s="118"/>
    </row>
    <row r="1454" spans="3:8">
      <c r="C1454" s="118"/>
      <c r="D1454" s="118"/>
      <c r="E1454" s="118"/>
      <c r="F1454" s="118"/>
      <c r="G1454" s="118"/>
      <c r="H1454" s="118"/>
    </row>
    <row r="1455" spans="3:8">
      <c r="C1455" s="118"/>
      <c r="D1455" s="118"/>
      <c r="E1455" s="118"/>
      <c r="F1455" s="118"/>
      <c r="G1455" s="118"/>
      <c r="H1455" s="118"/>
    </row>
    <row r="1456" spans="3:8">
      <c r="C1456" s="118"/>
      <c r="D1456" s="118"/>
      <c r="E1456" s="118"/>
      <c r="F1456" s="118"/>
      <c r="G1456" s="118"/>
      <c r="H1456" s="118"/>
    </row>
    <row r="1457" spans="3:8">
      <c r="C1457" s="118"/>
      <c r="D1457" s="118"/>
      <c r="E1457" s="118"/>
      <c r="F1457" s="118"/>
      <c r="G1457" s="118"/>
      <c r="H1457" s="118"/>
    </row>
    <row r="1458" spans="3:8">
      <c r="C1458" s="118"/>
      <c r="D1458" s="118"/>
      <c r="E1458" s="118"/>
      <c r="F1458" s="118"/>
      <c r="G1458" s="118"/>
      <c r="H1458" s="118"/>
    </row>
    <row r="1459" spans="3:8">
      <c r="C1459" s="118"/>
      <c r="D1459" s="118"/>
      <c r="E1459" s="118"/>
      <c r="F1459" s="118"/>
      <c r="G1459" s="118"/>
      <c r="H1459" s="118"/>
    </row>
    <row r="1460" spans="3:8">
      <c r="C1460" s="118"/>
      <c r="D1460" s="118"/>
      <c r="E1460" s="118"/>
      <c r="F1460" s="118"/>
      <c r="G1460" s="118"/>
      <c r="H1460" s="118"/>
    </row>
    <row r="1461" spans="3:8">
      <c r="C1461" s="118"/>
      <c r="D1461" s="118"/>
      <c r="E1461" s="118"/>
      <c r="F1461" s="118"/>
      <c r="G1461" s="118"/>
      <c r="H1461" s="118"/>
    </row>
    <row r="1462" spans="3:8">
      <c r="C1462" s="118"/>
      <c r="D1462" s="118"/>
      <c r="E1462" s="118"/>
      <c r="F1462" s="118"/>
      <c r="G1462" s="118"/>
      <c r="H1462" s="118"/>
    </row>
    <row r="1463" spans="3:8">
      <c r="C1463" s="118"/>
      <c r="D1463" s="118"/>
      <c r="E1463" s="118"/>
      <c r="F1463" s="118"/>
      <c r="G1463" s="118"/>
      <c r="H1463" s="118"/>
    </row>
    <row r="1464" spans="3:8">
      <c r="C1464" s="118"/>
      <c r="D1464" s="118"/>
      <c r="E1464" s="118"/>
      <c r="F1464" s="118"/>
      <c r="G1464" s="118"/>
      <c r="H1464" s="118"/>
    </row>
    <row r="1465" spans="3:8">
      <c r="C1465" s="118"/>
      <c r="D1465" s="118"/>
      <c r="E1465" s="118"/>
      <c r="F1465" s="118"/>
      <c r="G1465" s="118"/>
      <c r="H1465" s="118"/>
    </row>
    <row r="1466" spans="3:8">
      <c r="C1466" s="118"/>
      <c r="D1466" s="118"/>
      <c r="E1466" s="118"/>
      <c r="F1466" s="118"/>
      <c r="G1466" s="118"/>
      <c r="H1466" s="118"/>
    </row>
    <row r="1467" spans="3:8">
      <c r="C1467" s="118"/>
      <c r="D1467" s="118"/>
      <c r="E1467" s="118"/>
      <c r="F1467" s="118"/>
      <c r="G1467" s="118"/>
      <c r="H1467" s="118"/>
    </row>
    <row r="1468" spans="3:8">
      <c r="C1468" s="118"/>
      <c r="D1468" s="118"/>
      <c r="E1468" s="118"/>
      <c r="F1468" s="118"/>
      <c r="G1468" s="118"/>
      <c r="H1468" s="118"/>
    </row>
    <row r="1469" spans="3:8">
      <c r="C1469" s="118"/>
      <c r="D1469" s="118"/>
      <c r="E1469" s="118"/>
      <c r="F1469" s="118"/>
      <c r="G1469" s="118"/>
      <c r="H1469" s="118"/>
    </row>
    <row r="1470" spans="3:8">
      <c r="C1470" s="118"/>
      <c r="D1470" s="118"/>
      <c r="E1470" s="118"/>
      <c r="F1470" s="118"/>
      <c r="G1470" s="118"/>
      <c r="H1470" s="118"/>
    </row>
    <row r="1471" spans="3:8">
      <c r="C1471" s="118"/>
      <c r="D1471" s="118"/>
      <c r="E1471" s="118"/>
      <c r="F1471" s="118"/>
      <c r="G1471" s="118"/>
      <c r="H1471" s="118"/>
    </row>
    <row r="1472" spans="3:8">
      <c r="C1472" s="118"/>
      <c r="D1472" s="118"/>
      <c r="E1472" s="118"/>
      <c r="F1472" s="118"/>
      <c r="G1472" s="118"/>
      <c r="H1472" s="118"/>
    </row>
    <row r="1473" spans="3:8">
      <c r="C1473" s="118"/>
      <c r="D1473" s="118"/>
      <c r="E1473" s="118"/>
      <c r="F1473" s="118"/>
      <c r="G1473" s="118"/>
      <c r="H1473" s="118"/>
    </row>
    <row r="1474" spans="3:8">
      <c r="C1474" s="118"/>
      <c r="D1474" s="118"/>
      <c r="E1474" s="118"/>
      <c r="F1474" s="118"/>
      <c r="G1474" s="118"/>
      <c r="H1474" s="118"/>
    </row>
    <row r="1475" spans="3:8">
      <c r="C1475" s="118"/>
      <c r="D1475" s="118"/>
      <c r="E1475" s="118"/>
      <c r="F1475" s="118"/>
      <c r="G1475" s="118"/>
      <c r="H1475" s="118"/>
    </row>
    <row r="1476" spans="3:8">
      <c r="C1476" s="118"/>
      <c r="D1476" s="118"/>
      <c r="E1476" s="118"/>
      <c r="F1476" s="118"/>
      <c r="G1476" s="118"/>
      <c r="H1476" s="118"/>
    </row>
    <row r="1477" spans="3:8">
      <c r="C1477" s="118"/>
      <c r="D1477" s="118"/>
      <c r="E1477" s="118"/>
      <c r="F1477" s="118"/>
      <c r="G1477" s="118"/>
      <c r="H1477" s="118"/>
    </row>
    <row r="1478" spans="3:8">
      <c r="C1478" s="118"/>
      <c r="D1478" s="118"/>
      <c r="E1478" s="118"/>
      <c r="F1478" s="118"/>
      <c r="G1478" s="118"/>
      <c r="H1478" s="118"/>
    </row>
    <row r="1479" spans="3:8">
      <c r="C1479" s="118"/>
      <c r="D1479" s="118"/>
      <c r="E1479" s="118"/>
      <c r="F1479" s="118"/>
      <c r="G1479" s="118"/>
      <c r="H1479" s="118"/>
    </row>
    <row r="1480" spans="3:8">
      <c r="C1480" s="118"/>
      <c r="D1480" s="118"/>
      <c r="E1480" s="118"/>
      <c r="F1480" s="118"/>
      <c r="G1480" s="118"/>
      <c r="H1480" s="118"/>
    </row>
    <row r="1481" spans="3:8">
      <c r="C1481" s="118"/>
      <c r="D1481" s="118"/>
      <c r="E1481" s="118"/>
      <c r="F1481" s="118"/>
      <c r="G1481" s="118"/>
      <c r="H1481" s="118"/>
    </row>
    <row r="1482" spans="3:8">
      <c r="C1482" s="118"/>
      <c r="D1482" s="118"/>
      <c r="E1482" s="118"/>
      <c r="F1482" s="118"/>
      <c r="G1482" s="118"/>
      <c r="H1482" s="118"/>
    </row>
    <row r="1483" spans="3:8">
      <c r="C1483" s="118"/>
      <c r="D1483" s="118"/>
      <c r="E1483" s="118"/>
      <c r="F1483" s="118"/>
      <c r="G1483" s="118"/>
      <c r="H1483" s="118"/>
    </row>
    <row r="1484" spans="3:8">
      <c r="C1484" s="118"/>
      <c r="D1484" s="118"/>
      <c r="E1484" s="118"/>
      <c r="F1484" s="118"/>
      <c r="G1484" s="118"/>
      <c r="H1484" s="118"/>
    </row>
    <row r="1485" spans="3:8">
      <c r="C1485" s="118"/>
      <c r="D1485" s="118"/>
      <c r="E1485" s="118"/>
      <c r="F1485" s="118"/>
      <c r="G1485" s="118"/>
      <c r="H1485" s="118"/>
    </row>
    <row r="1486" spans="3:8">
      <c r="C1486" s="118"/>
      <c r="D1486" s="118"/>
      <c r="E1486" s="118"/>
      <c r="F1486" s="118"/>
      <c r="G1486" s="118"/>
      <c r="H1486" s="118"/>
    </row>
    <row r="1487" spans="3:8">
      <c r="C1487" s="118"/>
      <c r="D1487" s="118"/>
      <c r="E1487" s="118"/>
      <c r="F1487" s="118"/>
      <c r="G1487" s="118"/>
      <c r="H1487" s="118"/>
    </row>
    <row r="1488" spans="3:8">
      <c r="C1488" s="118"/>
      <c r="D1488" s="118"/>
      <c r="E1488" s="118"/>
      <c r="F1488" s="118"/>
      <c r="G1488" s="118"/>
      <c r="H1488" s="118"/>
    </row>
    <row r="1489" spans="3:8">
      <c r="C1489" s="118"/>
      <c r="D1489" s="118"/>
      <c r="E1489" s="118"/>
      <c r="F1489" s="118"/>
      <c r="G1489" s="118"/>
      <c r="H1489" s="118"/>
    </row>
    <row r="1490" spans="3:8">
      <c r="C1490" s="118"/>
      <c r="D1490" s="118"/>
      <c r="E1490" s="118"/>
      <c r="F1490" s="118"/>
      <c r="G1490" s="118"/>
      <c r="H1490" s="118"/>
    </row>
    <row r="1491" spans="3:8">
      <c r="C1491" s="118"/>
      <c r="D1491" s="118"/>
      <c r="E1491" s="118"/>
      <c r="F1491" s="118"/>
      <c r="G1491" s="118"/>
      <c r="H1491" s="118"/>
    </row>
    <row r="1492" spans="3:8">
      <c r="C1492" s="118"/>
      <c r="D1492" s="118"/>
      <c r="E1492" s="118"/>
      <c r="F1492" s="118"/>
      <c r="G1492" s="118"/>
      <c r="H1492" s="118"/>
    </row>
    <row r="1493" spans="3:8">
      <c r="C1493" s="118"/>
      <c r="D1493" s="118"/>
      <c r="E1493" s="118"/>
      <c r="F1493" s="118"/>
      <c r="G1493" s="118"/>
      <c r="H1493" s="118"/>
    </row>
    <row r="1494" spans="3:8">
      <c r="C1494" s="118"/>
      <c r="D1494" s="118"/>
      <c r="E1494" s="118"/>
      <c r="F1494" s="118"/>
      <c r="G1494" s="118"/>
      <c r="H1494" s="118"/>
    </row>
    <row r="1495" spans="3:8">
      <c r="C1495" s="118"/>
      <c r="D1495" s="118"/>
      <c r="E1495" s="118"/>
      <c r="F1495" s="118"/>
      <c r="G1495" s="118"/>
      <c r="H1495" s="118"/>
    </row>
    <row r="1496" spans="3:8">
      <c r="C1496" s="118"/>
      <c r="D1496" s="118"/>
      <c r="E1496" s="118"/>
      <c r="F1496" s="118"/>
      <c r="G1496" s="118"/>
      <c r="H1496" s="118"/>
    </row>
    <row r="1497" spans="3:8">
      <c r="C1497" s="118"/>
      <c r="D1497" s="118"/>
      <c r="E1497" s="118"/>
      <c r="F1497" s="118"/>
      <c r="G1497" s="118"/>
      <c r="H1497" s="118"/>
    </row>
    <row r="1498" spans="3:8">
      <c r="C1498" s="118"/>
      <c r="D1498" s="118"/>
      <c r="E1498" s="118"/>
      <c r="F1498" s="118"/>
      <c r="G1498" s="118"/>
      <c r="H1498" s="118"/>
    </row>
    <row r="1499" spans="3:8">
      <c r="C1499" s="118"/>
      <c r="D1499" s="118"/>
      <c r="E1499" s="118"/>
      <c r="F1499" s="118"/>
      <c r="G1499" s="118"/>
      <c r="H1499" s="118"/>
    </row>
    <row r="1500" spans="3:8">
      <c r="C1500" s="118"/>
      <c r="D1500" s="118"/>
      <c r="E1500" s="118"/>
      <c r="F1500" s="118"/>
      <c r="G1500" s="118"/>
      <c r="H1500" s="118"/>
    </row>
    <row r="1501" spans="3:8">
      <c r="C1501" s="118"/>
      <c r="D1501" s="118"/>
      <c r="E1501" s="118"/>
      <c r="F1501" s="118"/>
      <c r="G1501" s="118"/>
      <c r="H1501" s="118"/>
    </row>
    <row r="1502" spans="3:8">
      <c r="C1502" s="118"/>
      <c r="D1502" s="118"/>
      <c r="E1502" s="118"/>
      <c r="F1502" s="118"/>
      <c r="G1502" s="118"/>
      <c r="H1502" s="118"/>
    </row>
    <row r="1503" spans="3:8">
      <c r="C1503" s="118"/>
      <c r="D1503" s="118"/>
      <c r="E1503" s="118"/>
      <c r="F1503" s="118"/>
      <c r="G1503" s="118"/>
      <c r="H1503" s="118"/>
    </row>
    <row r="1504" spans="3:8">
      <c r="C1504" s="118"/>
      <c r="D1504" s="118"/>
      <c r="E1504" s="118"/>
      <c r="F1504" s="118"/>
      <c r="G1504" s="118"/>
      <c r="H1504" s="118"/>
    </row>
    <row r="1505" spans="3:8">
      <c r="C1505" s="118"/>
      <c r="D1505" s="118"/>
      <c r="E1505" s="118"/>
      <c r="F1505" s="118"/>
      <c r="G1505" s="118"/>
      <c r="H1505" s="118"/>
    </row>
    <row r="1506" spans="3:8">
      <c r="C1506" s="118"/>
      <c r="D1506" s="118"/>
      <c r="E1506" s="118"/>
      <c r="F1506" s="118"/>
      <c r="G1506" s="118"/>
      <c r="H1506" s="118"/>
    </row>
    <row r="1507" spans="3:8">
      <c r="C1507" s="118"/>
      <c r="D1507" s="118"/>
      <c r="E1507" s="118"/>
      <c r="F1507" s="118"/>
      <c r="G1507" s="118"/>
      <c r="H1507" s="118"/>
    </row>
    <row r="1508" spans="3:8">
      <c r="C1508" s="118"/>
      <c r="D1508" s="118"/>
      <c r="E1508" s="118"/>
      <c r="F1508" s="118"/>
      <c r="G1508" s="118"/>
      <c r="H1508" s="118"/>
    </row>
    <row r="1509" spans="3:8">
      <c r="C1509" s="118"/>
      <c r="D1509" s="118"/>
      <c r="E1509" s="118"/>
      <c r="F1509" s="118"/>
      <c r="G1509" s="118"/>
      <c r="H1509" s="118"/>
    </row>
    <row r="1510" spans="3:8">
      <c r="C1510" s="118"/>
      <c r="D1510" s="118"/>
      <c r="E1510" s="118"/>
      <c r="F1510" s="118"/>
      <c r="G1510" s="118"/>
      <c r="H1510" s="118"/>
    </row>
    <row r="1511" spans="3:8">
      <c r="C1511" s="118"/>
      <c r="D1511" s="118"/>
      <c r="E1511" s="118"/>
      <c r="F1511" s="118"/>
      <c r="G1511" s="118"/>
      <c r="H1511" s="118"/>
    </row>
    <row r="1512" spans="3:8">
      <c r="C1512" s="118"/>
      <c r="D1512" s="118"/>
      <c r="E1512" s="118"/>
      <c r="F1512" s="118"/>
      <c r="G1512" s="118"/>
      <c r="H1512" s="118"/>
    </row>
    <row r="1513" spans="3:8">
      <c r="C1513" s="118"/>
      <c r="D1513" s="118"/>
      <c r="E1513" s="118"/>
      <c r="F1513" s="118"/>
      <c r="G1513" s="118"/>
      <c r="H1513" s="118"/>
    </row>
    <row r="1514" spans="3:8">
      <c r="C1514" s="118"/>
      <c r="D1514" s="118"/>
      <c r="E1514" s="118"/>
      <c r="F1514" s="118"/>
      <c r="G1514" s="118"/>
      <c r="H1514" s="118"/>
    </row>
    <row r="1515" spans="3:8">
      <c r="C1515" s="118"/>
      <c r="D1515" s="118"/>
      <c r="E1515" s="118"/>
      <c r="F1515" s="118"/>
      <c r="G1515" s="118"/>
      <c r="H1515" s="118"/>
    </row>
    <row r="1516" spans="3:8">
      <c r="C1516" s="118"/>
      <c r="D1516" s="118"/>
      <c r="E1516" s="118"/>
      <c r="F1516" s="118"/>
      <c r="G1516" s="118"/>
      <c r="H1516" s="118"/>
    </row>
    <row r="1517" spans="3:8">
      <c r="C1517" s="118"/>
      <c r="D1517" s="118"/>
      <c r="E1517" s="118"/>
      <c r="F1517" s="118"/>
      <c r="G1517" s="118"/>
      <c r="H1517" s="118"/>
    </row>
    <row r="1518" spans="3:8">
      <c r="C1518" s="118"/>
      <c r="D1518" s="118"/>
      <c r="E1518" s="118"/>
      <c r="F1518" s="118"/>
      <c r="G1518" s="118"/>
      <c r="H1518" s="118"/>
    </row>
    <row r="1519" spans="3:8">
      <c r="C1519" s="118"/>
      <c r="D1519" s="118"/>
      <c r="E1519" s="118"/>
      <c r="F1519" s="118"/>
      <c r="G1519" s="118"/>
      <c r="H1519" s="118"/>
    </row>
    <row r="1520" spans="3:8">
      <c r="C1520" s="118"/>
      <c r="D1520" s="118"/>
      <c r="E1520" s="118"/>
      <c r="F1520" s="118"/>
      <c r="G1520" s="118"/>
      <c r="H1520" s="118"/>
    </row>
    <row r="1521" spans="3:8">
      <c r="C1521" s="118"/>
      <c r="D1521" s="118"/>
      <c r="E1521" s="118"/>
      <c r="F1521" s="118"/>
      <c r="G1521" s="118"/>
      <c r="H1521" s="118"/>
    </row>
    <row r="1522" spans="3:8">
      <c r="C1522" s="118"/>
      <c r="D1522" s="118"/>
      <c r="E1522" s="118"/>
      <c r="F1522" s="118"/>
      <c r="G1522" s="118"/>
      <c r="H1522" s="118"/>
    </row>
    <row r="1523" spans="3:8">
      <c r="C1523" s="118"/>
      <c r="D1523" s="118"/>
      <c r="E1523" s="118"/>
      <c r="F1523" s="118"/>
      <c r="G1523" s="118"/>
      <c r="H1523" s="118"/>
    </row>
    <row r="1524" spans="3:8">
      <c r="C1524" s="118"/>
      <c r="D1524" s="118"/>
      <c r="E1524" s="118"/>
      <c r="F1524" s="118"/>
      <c r="G1524" s="118"/>
      <c r="H1524" s="118"/>
    </row>
    <row r="1525" spans="3:8">
      <c r="C1525" s="118"/>
      <c r="D1525" s="118"/>
      <c r="E1525" s="118"/>
      <c r="F1525" s="118"/>
      <c r="G1525" s="118"/>
      <c r="H1525" s="118"/>
    </row>
    <row r="1526" spans="3:8">
      <c r="C1526" s="118"/>
      <c r="D1526" s="118"/>
      <c r="E1526" s="118"/>
      <c r="F1526" s="118"/>
      <c r="G1526" s="118"/>
      <c r="H1526" s="118"/>
    </row>
    <row r="1527" spans="3:8">
      <c r="C1527" s="118"/>
      <c r="D1527" s="118"/>
      <c r="E1527" s="118"/>
      <c r="F1527" s="118"/>
      <c r="G1527" s="118"/>
      <c r="H1527" s="118"/>
    </row>
    <row r="1528" spans="3:8">
      <c r="C1528" s="118"/>
      <c r="D1528" s="118"/>
      <c r="E1528" s="118"/>
      <c r="F1528" s="118"/>
      <c r="G1528" s="118"/>
      <c r="H1528" s="118"/>
    </row>
    <row r="1529" spans="3:8">
      <c r="C1529" s="118"/>
      <c r="D1529" s="118"/>
      <c r="E1529" s="118"/>
      <c r="F1529" s="118"/>
      <c r="G1529" s="118"/>
      <c r="H1529" s="118"/>
    </row>
    <row r="1530" spans="3:8">
      <c r="C1530" s="118"/>
      <c r="D1530" s="118"/>
      <c r="E1530" s="118"/>
      <c r="F1530" s="118"/>
      <c r="G1530" s="118"/>
      <c r="H1530" s="118"/>
    </row>
    <row r="1531" spans="3:8">
      <c r="C1531" s="118"/>
      <c r="D1531" s="118"/>
      <c r="E1531" s="118"/>
      <c r="F1531" s="118"/>
      <c r="G1531" s="118"/>
      <c r="H1531" s="118"/>
    </row>
    <row r="1532" spans="3:8">
      <c r="C1532" s="118"/>
      <c r="D1532" s="118"/>
      <c r="E1532" s="118"/>
      <c r="F1532" s="118"/>
      <c r="G1532" s="118"/>
      <c r="H1532" s="118"/>
    </row>
    <row r="1533" spans="3:8">
      <c r="C1533" s="118"/>
      <c r="D1533" s="118"/>
      <c r="E1533" s="118"/>
      <c r="F1533" s="118"/>
      <c r="G1533" s="118"/>
      <c r="H1533" s="118"/>
    </row>
    <row r="1534" spans="3:8">
      <c r="C1534" s="118"/>
      <c r="D1534" s="118"/>
      <c r="E1534" s="118"/>
      <c r="F1534" s="118"/>
      <c r="G1534" s="118"/>
      <c r="H1534" s="118"/>
    </row>
    <row r="1535" spans="3:8">
      <c r="C1535" s="118"/>
      <c r="D1535" s="118"/>
      <c r="E1535" s="118"/>
      <c r="F1535" s="118"/>
      <c r="G1535" s="118"/>
      <c r="H1535" s="118"/>
    </row>
    <row r="1536" spans="3:8">
      <c r="C1536" s="118"/>
      <c r="D1536" s="118"/>
      <c r="E1536" s="118"/>
      <c r="F1536" s="118"/>
      <c r="G1536" s="118"/>
      <c r="H1536" s="118"/>
    </row>
    <row r="1537" spans="3:8">
      <c r="C1537" s="118"/>
      <c r="D1537" s="118"/>
      <c r="E1537" s="118"/>
      <c r="F1537" s="118"/>
      <c r="G1537" s="118"/>
      <c r="H1537" s="118"/>
    </row>
    <row r="1538" spans="3:8">
      <c r="C1538" s="118"/>
      <c r="D1538" s="118"/>
      <c r="E1538" s="118"/>
      <c r="F1538" s="118"/>
      <c r="G1538" s="118"/>
      <c r="H1538" s="118"/>
    </row>
    <row r="1539" spans="3:8">
      <c r="C1539" s="118"/>
      <c r="D1539" s="118"/>
      <c r="E1539" s="118"/>
      <c r="F1539" s="118"/>
      <c r="G1539" s="118"/>
      <c r="H1539" s="118"/>
    </row>
    <row r="1540" spans="3:8">
      <c r="C1540" s="118"/>
      <c r="D1540" s="118"/>
      <c r="E1540" s="118"/>
      <c r="F1540" s="118"/>
      <c r="G1540" s="118"/>
      <c r="H1540" s="118"/>
    </row>
    <row r="1541" spans="3:8">
      <c r="C1541" s="118"/>
      <c r="D1541" s="118"/>
      <c r="E1541" s="118"/>
      <c r="F1541" s="118"/>
      <c r="G1541" s="118"/>
      <c r="H1541" s="118"/>
    </row>
    <row r="1542" spans="3:8">
      <c r="C1542" s="118"/>
      <c r="D1542" s="118"/>
      <c r="E1542" s="118"/>
      <c r="F1542" s="118"/>
      <c r="G1542" s="118"/>
      <c r="H1542" s="118"/>
    </row>
    <row r="1543" spans="3:8">
      <c r="C1543" s="118"/>
      <c r="D1543" s="118"/>
      <c r="E1543" s="118"/>
      <c r="F1543" s="118"/>
      <c r="G1543" s="118"/>
      <c r="H1543" s="118"/>
    </row>
    <row r="1544" spans="3:8">
      <c r="C1544" s="118"/>
      <c r="D1544" s="118"/>
      <c r="E1544" s="118"/>
      <c r="F1544" s="118"/>
      <c r="G1544" s="118"/>
      <c r="H1544" s="118"/>
    </row>
    <row r="1545" spans="3:8">
      <c r="C1545" s="118"/>
      <c r="D1545" s="118"/>
      <c r="E1545" s="118"/>
      <c r="F1545" s="118"/>
      <c r="G1545" s="118"/>
      <c r="H1545" s="118"/>
    </row>
    <row r="1546" spans="3:8">
      <c r="C1546" s="118"/>
      <c r="D1546" s="118"/>
      <c r="E1546" s="118"/>
      <c r="F1546" s="118"/>
      <c r="G1546" s="118"/>
      <c r="H1546" s="118"/>
    </row>
    <row r="1547" spans="3:8">
      <c r="C1547" s="118"/>
      <c r="D1547" s="118"/>
      <c r="E1547" s="118"/>
      <c r="F1547" s="118"/>
      <c r="G1547" s="118"/>
      <c r="H1547" s="118"/>
    </row>
    <row r="1548" spans="3:8">
      <c r="C1548" s="118"/>
      <c r="D1548" s="118"/>
      <c r="E1548" s="118"/>
      <c r="F1548" s="118"/>
      <c r="G1548" s="118"/>
      <c r="H1548" s="118"/>
    </row>
    <row r="1549" spans="3:8">
      <c r="C1549" s="118"/>
      <c r="D1549" s="118"/>
      <c r="E1549" s="118"/>
      <c r="F1549" s="118"/>
      <c r="G1549" s="118"/>
      <c r="H1549" s="118"/>
    </row>
    <row r="1550" spans="3:8">
      <c r="C1550" s="118"/>
      <c r="D1550" s="118"/>
      <c r="E1550" s="118"/>
      <c r="F1550" s="118"/>
      <c r="G1550" s="118"/>
      <c r="H1550" s="118"/>
    </row>
    <row r="1551" spans="3:8">
      <c r="C1551" s="118"/>
      <c r="D1551" s="118"/>
      <c r="E1551" s="118"/>
      <c r="F1551" s="118"/>
      <c r="G1551" s="118"/>
      <c r="H1551" s="118"/>
    </row>
    <row r="1552" spans="3:8">
      <c r="C1552" s="118"/>
      <c r="D1552" s="118"/>
      <c r="E1552" s="118"/>
      <c r="F1552" s="118"/>
      <c r="G1552" s="118"/>
      <c r="H1552" s="118"/>
    </row>
    <row r="1553" spans="3:8">
      <c r="C1553" s="118"/>
      <c r="D1553" s="118"/>
      <c r="E1553" s="118"/>
      <c r="F1553" s="118"/>
      <c r="G1553" s="118"/>
      <c r="H1553" s="118"/>
    </row>
    <row r="1554" spans="3:8">
      <c r="C1554" s="118"/>
      <c r="D1554" s="118"/>
      <c r="E1554" s="118"/>
      <c r="F1554" s="118"/>
      <c r="G1554" s="118"/>
      <c r="H1554" s="118"/>
    </row>
    <row r="1555" spans="3:8">
      <c r="C1555" s="118"/>
      <c r="D1555" s="118"/>
      <c r="E1555" s="118"/>
      <c r="F1555" s="118"/>
      <c r="G1555" s="118"/>
      <c r="H1555" s="118"/>
    </row>
    <row r="1556" spans="3:8">
      <c r="C1556" s="118"/>
      <c r="D1556" s="118"/>
      <c r="E1556" s="118"/>
      <c r="F1556" s="118"/>
      <c r="G1556" s="118"/>
      <c r="H1556" s="118"/>
    </row>
    <row r="1557" spans="3:8">
      <c r="C1557" s="118"/>
      <c r="D1557" s="118"/>
      <c r="E1557" s="118"/>
      <c r="F1557" s="118"/>
      <c r="G1557" s="118"/>
      <c r="H1557" s="118"/>
    </row>
    <row r="1558" spans="3:8">
      <c r="C1558" s="118"/>
      <c r="D1558" s="118"/>
      <c r="E1558" s="118"/>
      <c r="F1558" s="118"/>
      <c r="G1558" s="118"/>
      <c r="H1558" s="118"/>
    </row>
    <row r="1559" spans="3:8">
      <c r="C1559" s="118"/>
      <c r="D1559" s="118"/>
      <c r="E1559" s="118"/>
      <c r="F1559" s="118"/>
      <c r="G1559" s="118"/>
      <c r="H1559" s="118"/>
    </row>
    <row r="1560" spans="3:8">
      <c r="C1560" s="118"/>
      <c r="D1560" s="118"/>
      <c r="E1560" s="118"/>
      <c r="F1560" s="118"/>
      <c r="G1560" s="118"/>
      <c r="H1560" s="118"/>
    </row>
    <row r="1561" spans="3:8">
      <c r="C1561" s="118"/>
      <c r="D1561" s="118"/>
      <c r="E1561" s="118"/>
      <c r="F1561" s="118"/>
      <c r="G1561" s="118"/>
      <c r="H1561" s="118"/>
    </row>
    <row r="1562" spans="3:8">
      <c r="C1562" s="118"/>
      <c r="D1562" s="118"/>
      <c r="E1562" s="118"/>
      <c r="F1562" s="118"/>
      <c r="G1562" s="118"/>
      <c r="H1562" s="118"/>
    </row>
    <row r="1563" spans="3:8">
      <c r="C1563" s="118"/>
      <c r="D1563" s="118"/>
      <c r="E1563" s="118"/>
      <c r="F1563" s="118"/>
      <c r="G1563" s="118"/>
      <c r="H1563" s="118"/>
    </row>
    <row r="1564" spans="3:8">
      <c r="C1564" s="118"/>
      <c r="D1564" s="118"/>
      <c r="E1564" s="118"/>
      <c r="F1564" s="118"/>
      <c r="G1564" s="118"/>
      <c r="H1564" s="118"/>
    </row>
    <row r="1565" spans="3:8">
      <c r="C1565" s="118"/>
      <c r="D1565" s="118"/>
      <c r="E1565" s="118"/>
      <c r="F1565" s="118"/>
      <c r="G1565" s="118"/>
      <c r="H1565" s="118"/>
    </row>
    <row r="1566" spans="3:8">
      <c r="C1566" s="118"/>
      <c r="D1566" s="118"/>
      <c r="E1566" s="118"/>
      <c r="F1566" s="118"/>
      <c r="G1566" s="118"/>
      <c r="H1566" s="118"/>
    </row>
    <row r="1567" spans="3:8">
      <c r="C1567" s="118"/>
      <c r="D1567" s="118"/>
      <c r="E1567" s="118"/>
      <c r="F1567" s="118"/>
      <c r="G1567" s="118"/>
      <c r="H1567" s="118"/>
    </row>
    <row r="1568" spans="3:8">
      <c r="C1568" s="118"/>
      <c r="D1568" s="118"/>
      <c r="E1568" s="118"/>
      <c r="F1568" s="118"/>
      <c r="G1568" s="118"/>
      <c r="H1568" s="118"/>
    </row>
    <row r="1569" spans="3:8">
      <c r="C1569" s="118"/>
      <c r="D1569" s="118"/>
      <c r="E1569" s="118"/>
      <c r="F1569" s="118"/>
      <c r="G1569" s="118"/>
      <c r="H1569" s="118"/>
    </row>
    <row r="1570" spans="3:8">
      <c r="C1570" s="118"/>
      <c r="D1570" s="118"/>
      <c r="E1570" s="118"/>
      <c r="F1570" s="118"/>
      <c r="G1570" s="118"/>
      <c r="H1570" s="118"/>
    </row>
    <row r="1571" spans="3:8">
      <c r="C1571" s="118"/>
      <c r="D1571" s="118"/>
      <c r="E1571" s="118"/>
      <c r="F1571" s="118"/>
      <c r="G1571" s="118"/>
      <c r="H1571" s="118"/>
    </row>
    <row r="1572" spans="3:8">
      <c r="C1572" s="118"/>
      <c r="D1572" s="118"/>
      <c r="E1572" s="118"/>
      <c r="F1572" s="118"/>
      <c r="G1572" s="118"/>
      <c r="H1572" s="118"/>
    </row>
    <row r="1573" spans="3:8">
      <c r="C1573" s="118"/>
      <c r="D1573" s="118"/>
      <c r="E1573" s="118"/>
      <c r="F1573" s="118"/>
      <c r="G1573" s="118"/>
      <c r="H1573" s="118"/>
    </row>
    <row r="1574" spans="3:8">
      <c r="C1574" s="118"/>
      <c r="D1574" s="118"/>
      <c r="E1574" s="118"/>
      <c r="F1574" s="118"/>
      <c r="G1574" s="118"/>
      <c r="H1574" s="118"/>
    </row>
    <row r="1575" spans="3:8">
      <c r="C1575" s="118"/>
      <c r="D1575" s="118"/>
      <c r="E1575" s="118"/>
      <c r="F1575" s="118"/>
      <c r="G1575" s="118"/>
      <c r="H1575" s="118"/>
    </row>
    <row r="1576" spans="3:8">
      <c r="C1576" s="118"/>
      <c r="D1576" s="118"/>
      <c r="E1576" s="118"/>
      <c r="F1576" s="118"/>
      <c r="G1576" s="118"/>
      <c r="H1576" s="118"/>
    </row>
    <row r="1577" spans="3:8">
      <c r="C1577" s="118"/>
      <c r="D1577" s="118"/>
      <c r="E1577" s="118"/>
      <c r="F1577" s="118"/>
      <c r="G1577" s="118"/>
      <c r="H1577" s="118"/>
    </row>
    <row r="1578" spans="3:8">
      <c r="C1578" s="118"/>
      <c r="D1578" s="118"/>
      <c r="E1578" s="118"/>
      <c r="F1578" s="118"/>
      <c r="G1578" s="118"/>
      <c r="H1578" s="118"/>
    </row>
    <row r="1579" spans="3:8">
      <c r="C1579" s="118"/>
      <c r="D1579" s="118"/>
      <c r="E1579" s="118"/>
      <c r="F1579" s="118"/>
      <c r="G1579" s="118"/>
      <c r="H1579" s="118"/>
    </row>
    <row r="1580" spans="3:8">
      <c r="C1580" s="118"/>
      <c r="D1580" s="118"/>
      <c r="E1580" s="118"/>
      <c r="F1580" s="118"/>
      <c r="G1580" s="118"/>
      <c r="H1580" s="118"/>
    </row>
    <row r="1581" spans="3:8">
      <c r="C1581" s="118"/>
      <c r="D1581" s="118"/>
      <c r="E1581" s="118"/>
      <c r="F1581" s="118"/>
      <c r="G1581" s="118"/>
      <c r="H1581" s="118"/>
    </row>
    <row r="1582" spans="3:8">
      <c r="C1582" s="118"/>
      <c r="D1582" s="118"/>
      <c r="E1582" s="118"/>
      <c r="F1582" s="118"/>
      <c r="G1582" s="118"/>
      <c r="H1582" s="118"/>
    </row>
    <row r="1583" spans="3:8">
      <c r="C1583" s="118"/>
      <c r="D1583" s="118"/>
      <c r="E1583" s="118"/>
      <c r="F1583" s="118"/>
      <c r="G1583" s="118"/>
      <c r="H1583" s="118"/>
    </row>
    <row r="1584" spans="3:8">
      <c r="C1584" s="118"/>
      <c r="D1584" s="118"/>
      <c r="E1584" s="118"/>
      <c r="F1584" s="118"/>
      <c r="G1584" s="118"/>
      <c r="H1584" s="118"/>
    </row>
    <row r="1585" spans="3:8">
      <c r="C1585" s="118"/>
      <c r="D1585" s="118"/>
      <c r="E1585" s="118"/>
      <c r="F1585" s="118"/>
      <c r="G1585" s="118"/>
      <c r="H1585" s="118"/>
    </row>
    <row r="1586" spans="3:8">
      <c r="C1586" s="118"/>
      <c r="D1586" s="118"/>
      <c r="E1586" s="118"/>
      <c r="F1586" s="118"/>
      <c r="G1586" s="118"/>
      <c r="H1586" s="118"/>
    </row>
    <row r="1587" spans="3:8">
      <c r="C1587" s="118"/>
      <c r="D1587" s="118"/>
      <c r="E1587" s="118"/>
      <c r="F1587" s="118"/>
      <c r="G1587" s="118"/>
      <c r="H1587" s="118"/>
    </row>
    <row r="1588" spans="3:8">
      <c r="C1588" s="118"/>
      <c r="D1588" s="118"/>
      <c r="E1588" s="118"/>
      <c r="F1588" s="118"/>
      <c r="G1588" s="118"/>
      <c r="H1588" s="118"/>
    </row>
    <row r="1589" spans="3:8">
      <c r="C1589" s="118"/>
      <c r="D1589" s="118"/>
      <c r="E1589" s="118"/>
      <c r="F1589" s="118"/>
      <c r="G1589" s="118"/>
      <c r="H1589" s="118"/>
    </row>
    <row r="1590" spans="3:8">
      <c r="C1590" s="118"/>
      <c r="D1590" s="118"/>
      <c r="E1590" s="118"/>
      <c r="F1590" s="118"/>
      <c r="G1590" s="118"/>
      <c r="H1590" s="118"/>
    </row>
    <row r="1591" spans="3:8">
      <c r="C1591" s="118"/>
      <c r="D1591" s="118"/>
      <c r="E1591" s="118"/>
      <c r="F1591" s="118"/>
      <c r="G1591" s="118"/>
      <c r="H1591" s="118"/>
    </row>
    <row r="1592" spans="3:8">
      <c r="C1592" s="118"/>
      <c r="D1592" s="118"/>
      <c r="E1592" s="118"/>
      <c r="F1592" s="118"/>
      <c r="G1592" s="118"/>
      <c r="H1592" s="118"/>
    </row>
    <row r="1593" spans="3:8">
      <c r="C1593" s="118"/>
      <c r="D1593" s="118"/>
      <c r="E1593" s="118"/>
      <c r="F1593" s="118"/>
      <c r="G1593" s="118"/>
      <c r="H1593" s="118"/>
    </row>
    <row r="1594" spans="3:8">
      <c r="C1594" s="118"/>
      <c r="D1594" s="118"/>
      <c r="E1594" s="118"/>
      <c r="F1594" s="118"/>
      <c r="G1594" s="118"/>
      <c r="H1594" s="118"/>
    </row>
    <row r="1595" spans="3:8">
      <c r="C1595" s="118"/>
      <c r="D1595" s="118"/>
      <c r="E1595" s="118"/>
      <c r="F1595" s="118"/>
      <c r="G1595" s="118"/>
      <c r="H1595" s="118"/>
    </row>
    <row r="1596" spans="3:8">
      <c r="C1596" s="118"/>
      <c r="D1596" s="118"/>
      <c r="E1596" s="118"/>
      <c r="F1596" s="118"/>
      <c r="G1596" s="118"/>
      <c r="H1596" s="118"/>
    </row>
    <row r="1597" spans="3:8">
      <c r="C1597" s="118"/>
      <c r="D1597" s="118"/>
      <c r="E1597" s="118"/>
      <c r="F1597" s="118"/>
      <c r="G1597" s="118"/>
      <c r="H1597" s="118"/>
    </row>
    <row r="1598" spans="3:8">
      <c r="C1598" s="118"/>
      <c r="D1598" s="118"/>
      <c r="E1598" s="118"/>
      <c r="F1598" s="118"/>
      <c r="G1598" s="118"/>
      <c r="H1598" s="118"/>
    </row>
    <row r="1599" spans="3:8">
      <c r="C1599" s="118"/>
      <c r="D1599" s="118"/>
      <c r="E1599" s="118"/>
      <c r="F1599" s="118"/>
      <c r="G1599" s="118"/>
      <c r="H1599" s="118"/>
    </row>
    <row r="1600" spans="3:8">
      <c r="C1600" s="118"/>
      <c r="D1600" s="118"/>
      <c r="E1600" s="118"/>
      <c r="F1600" s="118"/>
      <c r="G1600" s="118"/>
      <c r="H1600" s="118"/>
    </row>
    <row r="1601" spans="3:8">
      <c r="C1601" s="118"/>
      <c r="D1601" s="118"/>
      <c r="E1601" s="118"/>
      <c r="F1601" s="118"/>
      <c r="G1601" s="118"/>
      <c r="H1601" s="118"/>
    </row>
    <row r="1602" spans="3:8">
      <c r="C1602" s="118"/>
      <c r="D1602" s="118"/>
      <c r="E1602" s="118"/>
      <c r="F1602" s="118"/>
      <c r="G1602" s="118"/>
      <c r="H1602" s="118"/>
    </row>
    <row r="1603" spans="3:8">
      <c r="C1603" s="118"/>
      <c r="D1603" s="118"/>
      <c r="E1603" s="118"/>
      <c r="F1603" s="118"/>
      <c r="G1603" s="118"/>
      <c r="H1603" s="118"/>
    </row>
    <row r="1604" spans="3:8">
      <c r="C1604" s="118"/>
      <c r="D1604" s="118"/>
      <c r="E1604" s="118"/>
      <c r="F1604" s="118"/>
      <c r="G1604" s="118"/>
      <c r="H1604" s="118"/>
    </row>
    <row r="1605" spans="3:8">
      <c r="C1605" s="118"/>
      <c r="D1605" s="118"/>
      <c r="E1605" s="118"/>
      <c r="F1605" s="118"/>
      <c r="G1605" s="118"/>
      <c r="H1605" s="118"/>
    </row>
    <row r="1606" spans="3:8">
      <c r="C1606" s="118"/>
      <c r="D1606" s="118"/>
      <c r="E1606" s="118"/>
      <c r="F1606" s="118"/>
      <c r="G1606" s="118"/>
      <c r="H1606" s="118"/>
    </row>
    <row r="1607" spans="3:8">
      <c r="C1607" s="118"/>
      <c r="D1607" s="118"/>
      <c r="E1607" s="118"/>
      <c r="F1607" s="118"/>
      <c r="G1607" s="118"/>
      <c r="H1607" s="118"/>
    </row>
    <row r="1608" spans="3:8">
      <c r="C1608" s="118"/>
      <c r="D1608" s="118"/>
      <c r="E1608" s="118"/>
      <c r="F1608" s="118"/>
      <c r="G1608" s="118"/>
      <c r="H1608" s="118"/>
    </row>
    <row r="1609" spans="3:8">
      <c r="C1609" s="118"/>
      <c r="D1609" s="118"/>
      <c r="E1609" s="118"/>
      <c r="F1609" s="118"/>
      <c r="G1609" s="118"/>
      <c r="H1609" s="118"/>
    </row>
    <row r="1610" spans="3:8">
      <c r="C1610" s="118"/>
      <c r="D1610" s="118"/>
      <c r="E1610" s="118"/>
      <c r="F1610" s="118"/>
      <c r="G1610" s="118"/>
      <c r="H1610" s="118"/>
    </row>
    <row r="1611" spans="3:8">
      <c r="C1611" s="118"/>
      <c r="D1611" s="118"/>
      <c r="E1611" s="118"/>
      <c r="F1611" s="118"/>
      <c r="G1611" s="118"/>
      <c r="H1611" s="118"/>
    </row>
    <row r="1612" spans="3:8">
      <c r="C1612" s="118"/>
      <c r="D1612" s="118"/>
      <c r="E1612" s="118"/>
      <c r="F1612" s="118"/>
      <c r="G1612" s="118"/>
      <c r="H1612" s="118"/>
    </row>
    <row r="1613" spans="3:8">
      <c r="C1613" s="118"/>
      <c r="D1613" s="118"/>
      <c r="E1613" s="118"/>
      <c r="F1613" s="118"/>
      <c r="G1613" s="118"/>
      <c r="H1613" s="118"/>
    </row>
    <row r="1614" spans="3:8">
      <c r="C1614" s="118"/>
      <c r="D1614" s="118"/>
      <c r="E1614" s="118"/>
      <c r="F1614" s="118"/>
      <c r="G1614" s="118"/>
      <c r="H1614" s="118"/>
    </row>
    <row r="1615" spans="3:8">
      <c r="C1615" s="118"/>
      <c r="D1615" s="118"/>
      <c r="E1615" s="118"/>
      <c r="F1615" s="118"/>
      <c r="G1615" s="118"/>
      <c r="H1615" s="118"/>
    </row>
    <row r="1616" spans="3:8">
      <c r="C1616" s="118"/>
      <c r="D1616" s="118"/>
      <c r="E1616" s="118"/>
      <c r="F1616" s="118"/>
      <c r="G1616" s="118"/>
      <c r="H1616" s="118"/>
    </row>
    <row r="1617" spans="3:8">
      <c r="C1617" s="118"/>
      <c r="D1617" s="118"/>
      <c r="E1617" s="118"/>
      <c r="F1617" s="118"/>
      <c r="G1617" s="118"/>
      <c r="H1617" s="118"/>
    </row>
    <row r="1618" spans="3:8">
      <c r="C1618" s="118"/>
      <c r="D1618" s="118"/>
      <c r="E1618" s="118"/>
      <c r="F1618" s="118"/>
      <c r="G1618" s="118"/>
      <c r="H1618" s="118"/>
    </row>
    <row r="1619" spans="3:8">
      <c r="C1619" s="118"/>
      <c r="D1619" s="118"/>
      <c r="E1619" s="118"/>
      <c r="F1619" s="118"/>
      <c r="G1619" s="118"/>
      <c r="H1619" s="118"/>
    </row>
    <row r="1620" spans="3:8">
      <c r="C1620" s="118"/>
      <c r="D1620" s="118"/>
      <c r="E1620" s="118"/>
      <c r="F1620" s="118"/>
      <c r="G1620" s="118"/>
      <c r="H1620" s="118"/>
    </row>
    <row r="1621" spans="3:8">
      <c r="C1621" s="118"/>
      <c r="D1621" s="118"/>
      <c r="E1621" s="118"/>
      <c r="F1621" s="118"/>
      <c r="G1621" s="118"/>
      <c r="H1621" s="118"/>
    </row>
    <row r="1622" spans="3:8">
      <c r="C1622" s="118"/>
      <c r="D1622" s="118"/>
      <c r="E1622" s="118"/>
      <c r="F1622" s="118"/>
      <c r="G1622" s="118"/>
      <c r="H1622" s="118"/>
    </row>
    <row r="1623" spans="3:8">
      <c r="C1623" s="118"/>
      <c r="D1623" s="118"/>
    </row>
    <row r="1624" spans="3:8">
      <c r="C1624" s="118"/>
      <c r="D1624" s="118"/>
    </row>
    <row r="1625" spans="3:8">
      <c r="C1625" s="118"/>
      <c r="D1625" s="118"/>
    </row>
    <row r="1626" spans="3:8">
      <c r="C1626" s="118"/>
      <c r="D1626" s="118"/>
    </row>
    <row r="1627" spans="3:8">
      <c r="C1627" s="118"/>
      <c r="D1627" s="118"/>
    </row>
    <row r="1628" spans="3:8">
      <c r="C1628" s="118"/>
      <c r="D1628" s="118"/>
    </row>
    <row r="1629" spans="3:8">
      <c r="C1629" s="118"/>
      <c r="D1629" s="118"/>
    </row>
    <row r="1630" spans="3:8">
      <c r="C1630" s="118"/>
      <c r="D1630" s="118"/>
    </row>
    <row r="1631" spans="3:8">
      <c r="C1631" s="118"/>
      <c r="D1631" s="118"/>
    </row>
    <row r="1632" spans="3:8">
      <c r="C1632" s="118"/>
      <c r="D1632" s="118"/>
    </row>
    <row r="1633" spans="3:4">
      <c r="C1633" s="118"/>
      <c r="D1633" s="118"/>
    </row>
    <row r="1634" spans="3:4">
      <c r="C1634" s="118"/>
      <c r="D1634" s="118"/>
    </row>
    <row r="1635" spans="3:4">
      <c r="C1635" s="118"/>
      <c r="D1635" s="118"/>
    </row>
    <row r="1636" spans="3:4">
      <c r="C1636" s="118"/>
      <c r="D1636" s="118"/>
    </row>
    <row r="1637" spans="3:4">
      <c r="C1637" s="118"/>
      <c r="D1637" s="118"/>
    </row>
    <row r="1638" spans="3:4">
      <c r="C1638" s="118"/>
      <c r="D1638" s="118"/>
    </row>
    <row r="1639" spans="3:4">
      <c r="C1639" s="118"/>
      <c r="D1639" s="118"/>
    </row>
    <row r="1640" spans="3:4">
      <c r="C1640" s="118"/>
      <c r="D1640" s="118"/>
    </row>
    <row r="1641" spans="3:4">
      <c r="C1641" s="118"/>
      <c r="D1641" s="118"/>
    </row>
    <row r="1642" spans="3:4">
      <c r="C1642" s="118"/>
      <c r="D1642" s="118"/>
    </row>
    <row r="1643" spans="3:4">
      <c r="C1643" s="118"/>
      <c r="D1643" s="118"/>
    </row>
    <row r="1644" spans="3:4">
      <c r="C1644" s="118"/>
      <c r="D1644" s="118"/>
    </row>
    <row r="1645" spans="3:4">
      <c r="C1645" s="118"/>
      <c r="D1645" s="118"/>
    </row>
    <row r="1646" spans="3:4">
      <c r="C1646" s="118"/>
      <c r="D1646" s="118"/>
    </row>
    <row r="1647" spans="3:4">
      <c r="C1647" s="118"/>
      <c r="D1647" s="118"/>
    </row>
    <row r="1648" spans="3:4">
      <c r="C1648" s="118"/>
      <c r="D1648" s="118"/>
    </row>
    <row r="1649" spans="3:4">
      <c r="C1649" s="118"/>
      <c r="D1649" s="118"/>
    </row>
    <row r="1650" spans="3:4">
      <c r="C1650" s="118"/>
      <c r="D1650" s="118"/>
    </row>
    <row r="1651" spans="3:4">
      <c r="C1651" s="118"/>
      <c r="D1651" s="118"/>
    </row>
    <row r="1652" spans="3:4">
      <c r="C1652" s="118"/>
      <c r="D1652" s="118"/>
    </row>
    <row r="1653" spans="3:4">
      <c r="C1653" s="118"/>
      <c r="D1653" s="118"/>
    </row>
    <row r="1654" spans="3:4">
      <c r="C1654" s="118"/>
      <c r="D1654" s="118"/>
    </row>
    <row r="1655" spans="3:4">
      <c r="C1655" s="118"/>
      <c r="D1655" s="118"/>
    </row>
    <row r="1656" spans="3:4">
      <c r="C1656" s="118"/>
      <c r="D1656" s="118"/>
    </row>
    <row r="1657" spans="3:4">
      <c r="C1657" s="118"/>
      <c r="D1657" s="118"/>
    </row>
    <row r="1658" spans="3:4">
      <c r="C1658" s="118"/>
      <c r="D1658" s="118"/>
    </row>
    <row r="1659" spans="3:4">
      <c r="C1659" s="118"/>
      <c r="D1659" s="118"/>
    </row>
    <row r="1660" spans="3:4">
      <c r="C1660" s="118"/>
      <c r="D1660" s="118"/>
    </row>
    <row r="1661" spans="3:4">
      <c r="C1661" s="118"/>
      <c r="D1661" s="118"/>
    </row>
    <row r="1662" spans="3:4">
      <c r="C1662" s="118"/>
      <c r="D1662" s="118"/>
    </row>
    <row r="1663" spans="3:4">
      <c r="C1663" s="118"/>
      <c r="D1663" s="118"/>
    </row>
    <row r="1664" spans="3:4">
      <c r="C1664" s="118"/>
      <c r="D1664" s="118"/>
    </row>
    <row r="1665" spans="3:4">
      <c r="C1665" s="118"/>
      <c r="D1665" s="118"/>
    </row>
    <row r="1666" spans="3:4">
      <c r="C1666" s="118"/>
      <c r="D1666" s="118"/>
    </row>
    <row r="1667" spans="3:4">
      <c r="C1667" s="118"/>
      <c r="D1667" s="118"/>
    </row>
    <row r="1668" spans="3:4">
      <c r="C1668" s="118"/>
      <c r="D1668" s="118"/>
    </row>
    <row r="1669" spans="3:4">
      <c r="C1669" s="118"/>
      <c r="D1669" s="118"/>
    </row>
    <row r="1670" spans="3:4">
      <c r="C1670" s="118"/>
      <c r="D1670" s="118"/>
    </row>
    <row r="1671" spans="3:4">
      <c r="C1671" s="118"/>
      <c r="D1671" s="118"/>
    </row>
    <row r="1672" spans="3:4">
      <c r="C1672" s="118"/>
      <c r="D1672" s="118"/>
    </row>
    <row r="1673" spans="3:4">
      <c r="C1673" s="118"/>
      <c r="D1673" s="118"/>
    </row>
    <row r="1674" spans="3:4">
      <c r="C1674" s="118"/>
      <c r="D1674" s="118"/>
    </row>
    <row r="1675" spans="3:4">
      <c r="C1675" s="118"/>
      <c r="D1675" s="118"/>
    </row>
    <row r="1676" spans="3:4">
      <c r="C1676" s="118"/>
      <c r="D1676" s="118"/>
    </row>
    <row r="1677" spans="3:4">
      <c r="C1677" s="118"/>
      <c r="D1677" s="118"/>
    </row>
    <row r="1678" spans="3:4">
      <c r="C1678" s="118"/>
      <c r="D1678" s="118"/>
    </row>
    <row r="1679" spans="3:4">
      <c r="C1679" s="118"/>
      <c r="D1679" s="118"/>
    </row>
    <row r="1680" spans="3:4">
      <c r="C1680" s="118"/>
      <c r="D1680" s="118"/>
    </row>
    <row r="1681" spans="3:4">
      <c r="C1681" s="118"/>
      <c r="D1681" s="118"/>
    </row>
    <row r="1682" spans="3:4">
      <c r="C1682" s="118"/>
      <c r="D1682" s="118"/>
    </row>
    <row r="1683" spans="3:4">
      <c r="C1683" s="118"/>
      <c r="D1683" s="118"/>
    </row>
    <row r="1684" spans="3:4">
      <c r="C1684" s="118"/>
      <c r="D1684" s="118"/>
    </row>
    <row r="1685" spans="3:4">
      <c r="C1685" s="118"/>
      <c r="D1685" s="118"/>
    </row>
    <row r="1686" spans="3:4">
      <c r="C1686" s="118"/>
      <c r="D1686" s="118"/>
    </row>
    <row r="1687" spans="3:4">
      <c r="C1687" s="118"/>
      <c r="D1687" s="118"/>
    </row>
    <row r="1688" spans="3:4">
      <c r="C1688" s="118"/>
      <c r="D1688" s="118"/>
    </row>
    <row r="1689" spans="3:4">
      <c r="C1689" s="118"/>
      <c r="D1689" s="118"/>
    </row>
    <row r="1690" spans="3:4">
      <c r="C1690" s="118"/>
      <c r="D1690" s="118"/>
    </row>
    <row r="1691" spans="3:4">
      <c r="C1691" s="118"/>
      <c r="D1691" s="118"/>
    </row>
    <row r="1692" spans="3:4">
      <c r="C1692" s="118"/>
      <c r="D1692" s="118"/>
    </row>
    <row r="1693" spans="3:4">
      <c r="C1693" s="118"/>
      <c r="D1693" s="118"/>
    </row>
    <row r="1694" spans="3:4">
      <c r="C1694" s="118"/>
      <c r="D1694" s="118"/>
    </row>
    <row r="1695" spans="3:4">
      <c r="C1695" s="118"/>
      <c r="D1695" s="118"/>
    </row>
    <row r="1696" spans="3:4">
      <c r="C1696" s="118"/>
      <c r="D1696" s="118"/>
    </row>
    <row r="1697" spans="3:4">
      <c r="C1697" s="118"/>
      <c r="D1697" s="118"/>
    </row>
    <row r="1698" spans="3:4">
      <c r="C1698" s="118"/>
      <c r="D1698" s="118"/>
    </row>
    <row r="1699" spans="3:4">
      <c r="C1699" s="118"/>
      <c r="D1699" s="118"/>
    </row>
    <row r="1700" spans="3:4">
      <c r="C1700" s="118"/>
      <c r="D1700" s="118"/>
    </row>
    <row r="1701" spans="3:4">
      <c r="C1701" s="118"/>
      <c r="D1701" s="118"/>
    </row>
    <row r="1702" spans="3:4">
      <c r="C1702" s="118"/>
      <c r="D1702" s="118"/>
    </row>
    <row r="1703" spans="3:4">
      <c r="C1703" s="118"/>
      <c r="D1703" s="118"/>
    </row>
    <row r="1704" spans="3:4">
      <c r="C1704" s="118"/>
      <c r="D1704" s="118"/>
    </row>
    <row r="1705" spans="3:4">
      <c r="C1705" s="118"/>
      <c r="D1705" s="118"/>
    </row>
    <row r="1706" spans="3:4">
      <c r="C1706" s="118"/>
      <c r="D1706" s="118"/>
    </row>
    <row r="1707" spans="3:4">
      <c r="C1707" s="118"/>
      <c r="D1707" s="118"/>
    </row>
    <row r="1708" spans="3:4">
      <c r="C1708" s="118"/>
      <c r="D1708" s="118"/>
    </row>
    <row r="1709" spans="3:4">
      <c r="C1709" s="118"/>
      <c r="D1709" s="118"/>
    </row>
    <row r="1710" spans="3:4">
      <c r="C1710" s="118"/>
      <c r="D1710" s="118"/>
    </row>
    <row r="1711" spans="3:4">
      <c r="C1711" s="118"/>
      <c r="D1711" s="118"/>
    </row>
    <row r="1712" spans="3:4">
      <c r="C1712" s="118"/>
      <c r="D1712" s="118"/>
    </row>
    <row r="1713" spans="3:4">
      <c r="C1713" s="118"/>
      <c r="D1713" s="118"/>
    </row>
    <row r="1714" spans="3:4">
      <c r="C1714" s="118"/>
      <c r="D1714" s="118"/>
    </row>
    <row r="1715" spans="3:4">
      <c r="C1715" s="118"/>
      <c r="D1715" s="118"/>
    </row>
    <row r="1716" spans="3:4">
      <c r="C1716" s="118"/>
      <c r="D1716" s="118"/>
    </row>
    <row r="1717" spans="3:4">
      <c r="C1717" s="118"/>
      <c r="D1717" s="118"/>
    </row>
    <row r="1718" spans="3:4">
      <c r="C1718" s="118"/>
      <c r="D1718" s="118"/>
    </row>
    <row r="1719" spans="3:4">
      <c r="C1719" s="118"/>
      <c r="D1719" s="118"/>
    </row>
    <row r="1720" spans="3:4">
      <c r="C1720" s="118"/>
      <c r="D1720" s="118"/>
    </row>
    <row r="1721" spans="3:4">
      <c r="C1721" s="118"/>
      <c r="D1721" s="118"/>
    </row>
    <row r="1722" spans="3:4">
      <c r="C1722" s="118"/>
      <c r="D1722" s="118"/>
    </row>
    <row r="1723" spans="3:4">
      <c r="C1723" s="118"/>
      <c r="D1723" s="118"/>
    </row>
    <row r="1724" spans="3:4">
      <c r="C1724" s="118"/>
      <c r="D1724" s="118"/>
    </row>
    <row r="1725" spans="3:4">
      <c r="C1725" s="118"/>
      <c r="D1725" s="118"/>
    </row>
    <row r="1726" spans="3:4">
      <c r="C1726" s="118"/>
      <c r="D1726" s="118"/>
    </row>
    <row r="1727" spans="3:4">
      <c r="C1727" s="118"/>
      <c r="D1727" s="118"/>
    </row>
    <row r="1728" spans="3:4">
      <c r="C1728" s="118"/>
      <c r="D1728" s="118"/>
    </row>
    <row r="1729" spans="3:4">
      <c r="C1729" s="118"/>
      <c r="D1729" s="118"/>
    </row>
    <row r="1730" spans="3:4">
      <c r="C1730" s="118"/>
      <c r="D1730" s="118"/>
    </row>
    <row r="1731" spans="3:4">
      <c r="C1731" s="118"/>
      <c r="D1731" s="118"/>
    </row>
    <row r="1732" spans="3:4">
      <c r="C1732" s="118"/>
      <c r="D1732" s="118"/>
    </row>
    <row r="1733" spans="3:4">
      <c r="C1733" s="118"/>
      <c r="D1733" s="118"/>
    </row>
    <row r="1734" spans="3:4">
      <c r="C1734" s="118"/>
      <c r="D1734" s="118"/>
    </row>
    <row r="1735" spans="3:4">
      <c r="C1735" s="118"/>
      <c r="D1735" s="118"/>
    </row>
    <row r="1736" spans="3:4">
      <c r="C1736" s="118"/>
      <c r="D1736" s="118"/>
    </row>
    <row r="1737" spans="3:4">
      <c r="C1737" s="118"/>
      <c r="D1737" s="118"/>
    </row>
    <row r="1738" spans="3:4">
      <c r="C1738" s="118"/>
      <c r="D1738" s="118"/>
    </row>
    <row r="1739" spans="3:4">
      <c r="C1739" s="118"/>
      <c r="D1739" s="118"/>
    </row>
    <row r="1740" spans="3:4">
      <c r="C1740" s="118"/>
      <c r="D1740" s="118"/>
    </row>
    <row r="1741" spans="3:4">
      <c r="C1741" s="118"/>
      <c r="D1741" s="118"/>
    </row>
    <row r="1742" spans="3:4">
      <c r="C1742" s="118"/>
      <c r="D1742" s="118"/>
    </row>
    <row r="1743" spans="3:4">
      <c r="C1743" s="118"/>
      <c r="D1743" s="118"/>
    </row>
    <row r="1744" spans="3:4">
      <c r="C1744" s="118"/>
      <c r="D1744" s="118"/>
    </row>
    <row r="1745" spans="3:4">
      <c r="C1745" s="118"/>
      <c r="D1745" s="118"/>
    </row>
    <row r="1746" spans="3:4">
      <c r="C1746" s="118"/>
      <c r="D1746" s="118"/>
    </row>
    <row r="1747" spans="3:4">
      <c r="C1747" s="118"/>
      <c r="D1747" s="118"/>
    </row>
    <row r="1748" spans="3:4">
      <c r="C1748" s="118"/>
      <c r="D1748" s="118"/>
    </row>
    <row r="1749" spans="3:4">
      <c r="C1749" s="118"/>
      <c r="D1749" s="118"/>
    </row>
    <row r="1750" spans="3:4">
      <c r="C1750" s="118"/>
      <c r="D1750" s="118"/>
    </row>
    <row r="1751" spans="3:4">
      <c r="C1751" s="118"/>
      <c r="D1751" s="118"/>
    </row>
    <row r="1752" spans="3:4">
      <c r="C1752" s="118"/>
      <c r="D1752" s="118"/>
    </row>
    <row r="1753" spans="3:4">
      <c r="C1753" s="118"/>
      <c r="D1753" s="118"/>
    </row>
    <row r="1754" spans="3:4">
      <c r="C1754" s="118"/>
      <c r="D1754" s="118"/>
    </row>
    <row r="1755" spans="3:4">
      <c r="C1755" s="118"/>
      <c r="D1755" s="118"/>
    </row>
    <row r="1756" spans="3:4">
      <c r="C1756" s="118"/>
      <c r="D1756" s="118"/>
    </row>
    <row r="1757" spans="3:4">
      <c r="C1757" s="118"/>
      <c r="D1757" s="118"/>
    </row>
    <row r="1758" spans="3:4">
      <c r="C1758" s="118"/>
      <c r="D1758" s="118"/>
    </row>
    <row r="1759" spans="3:4">
      <c r="C1759" s="118"/>
      <c r="D1759" s="118"/>
    </row>
    <row r="1760" spans="3:4">
      <c r="C1760" s="118"/>
      <c r="D1760" s="118"/>
    </row>
    <row r="1761" spans="3:4">
      <c r="C1761" s="118"/>
      <c r="D1761" s="118"/>
    </row>
    <row r="1762" spans="3:4">
      <c r="C1762" s="118"/>
      <c r="D1762" s="118"/>
    </row>
    <row r="1763" spans="3:4">
      <c r="C1763" s="118"/>
      <c r="D1763" s="118"/>
    </row>
    <row r="1764" spans="3:4">
      <c r="C1764" s="118"/>
      <c r="D1764" s="118"/>
    </row>
    <row r="1765" spans="3:4">
      <c r="C1765" s="118"/>
      <c r="D1765" s="118"/>
    </row>
    <row r="1766" spans="3:4">
      <c r="C1766" s="118"/>
      <c r="D1766" s="118"/>
    </row>
    <row r="1767" spans="3:4">
      <c r="C1767" s="118"/>
      <c r="D1767" s="118"/>
    </row>
    <row r="1768" spans="3:4">
      <c r="C1768" s="118"/>
      <c r="D1768" s="118"/>
    </row>
    <row r="1769" spans="3:4">
      <c r="C1769" s="118"/>
      <c r="D1769" s="118"/>
    </row>
    <row r="1770" spans="3:4">
      <c r="C1770" s="118"/>
      <c r="D1770" s="118"/>
    </row>
    <row r="1771" spans="3:4">
      <c r="C1771" s="118"/>
      <c r="D1771" s="118"/>
    </row>
    <row r="1772" spans="3:4">
      <c r="C1772" s="118"/>
      <c r="D1772" s="118"/>
    </row>
    <row r="1773" spans="3:4">
      <c r="C1773" s="118"/>
      <c r="D1773" s="118"/>
    </row>
    <row r="1774" spans="3:4">
      <c r="C1774" s="118"/>
      <c r="D1774" s="118"/>
    </row>
    <row r="1775" spans="3:4">
      <c r="C1775" s="118"/>
      <c r="D1775" s="118"/>
    </row>
    <row r="1776" spans="3:4">
      <c r="C1776" s="118"/>
      <c r="D1776" s="118"/>
    </row>
    <row r="1777" spans="3:4">
      <c r="C1777" s="118"/>
      <c r="D1777" s="118"/>
    </row>
    <row r="1778" spans="3:4">
      <c r="C1778" s="118"/>
      <c r="D1778" s="118"/>
    </row>
    <row r="1779" spans="3:4">
      <c r="C1779" s="118"/>
      <c r="D1779" s="118"/>
    </row>
    <row r="1780" spans="3:4">
      <c r="C1780" s="118"/>
      <c r="D1780" s="118"/>
    </row>
    <row r="1781" spans="3:4">
      <c r="C1781" s="118"/>
      <c r="D1781" s="118"/>
    </row>
    <row r="1782" spans="3:4">
      <c r="C1782" s="118"/>
      <c r="D1782" s="118"/>
    </row>
    <row r="1783" spans="3:4">
      <c r="C1783" s="118"/>
      <c r="D1783" s="118"/>
    </row>
    <row r="1784" spans="3:4">
      <c r="C1784" s="118"/>
      <c r="D1784" s="118"/>
    </row>
    <row r="1785" spans="3:4">
      <c r="C1785" s="118"/>
      <c r="D1785" s="118"/>
    </row>
    <row r="1786" spans="3:4">
      <c r="C1786" s="118"/>
      <c r="D1786" s="118"/>
    </row>
    <row r="1787" spans="3:4">
      <c r="C1787" s="118"/>
      <c r="D1787" s="118"/>
    </row>
    <row r="1788" spans="3:4">
      <c r="C1788" s="118"/>
      <c r="D1788" s="118"/>
    </row>
    <row r="1789" spans="3:4">
      <c r="C1789" s="118"/>
      <c r="D1789" s="118"/>
    </row>
    <row r="1790" spans="3:4">
      <c r="C1790" s="118"/>
      <c r="D1790" s="118"/>
    </row>
    <row r="1791" spans="3:4">
      <c r="C1791" s="118"/>
      <c r="D1791" s="118"/>
    </row>
    <row r="1792" spans="3:4">
      <c r="C1792" s="118"/>
      <c r="D1792" s="118"/>
    </row>
    <row r="1793" spans="3:4">
      <c r="C1793" s="118"/>
      <c r="D1793" s="118"/>
    </row>
    <row r="1794" spans="3:4">
      <c r="C1794" s="118"/>
      <c r="D1794" s="118"/>
    </row>
    <row r="1795" spans="3:4">
      <c r="C1795" s="118"/>
      <c r="D1795" s="118"/>
    </row>
    <row r="1796" spans="3:4">
      <c r="C1796" s="118"/>
      <c r="D1796" s="118"/>
    </row>
    <row r="1797" spans="3:4">
      <c r="C1797" s="118"/>
      <c r="D1797" s="118"/>
    </row>
    <row r="1798" spans="3:4">
      <c r="C1798" s="118"/>
      <c r="D1798" s="118"/>
    </row>
    <row r="1799" spans="3:4">
      <c r="C1799" s="118"/>
      <c r="D1799" s="118"/>
    </row>
    <row r="1800" spans="3:4">
      <c r="C1800" s="118"/>
      <c r="D1800" s="118"/>
    </row>
    <row r="1801" spans="3:4">
      <c r="C1801" s="118"/>
      <c r="D1801" s="118"/>
    </row>
    <row r="1802" spans="3:4">
      <c r="C1802" s="118"/>
      <c r="D1802" s="118"/>
    </row>
    <row r="1803" spans="3:4">
      <c r="C1803" s="118"/>
      <c r="D1803" s="118"/>
    </row>
    <row r="1804" spans="3:4">
      <c r="C1804" s="118"/>
      <c r="D1804" s="118"/>
    </row>
    <row r="1805" spans="3:4">
      <c r="C1805" s="118"/>
      <c r="D1805" s="118"/>
    </row>
    <row r="1806" spans="3:4">
      <c r="C1806" s="118"/>
      <c r="D1806" s="118"/>
    </row>
    <row r="1807" spans="3:4">
      <c r="C1807" s="118"/>
      <c r="D1807" s="118"/>
    </row>
    <row r="1808" spans="3:4">
      <c r="C1808" s="118"/>
      <c r="D1808" s="118"/>
    </row>
    <row r="1809" spans="3:4">
      <c r="C1809" s="118"/>
      <c r="D1809" s="118"/>
    </row>
    <row r="1810" spans="3:4">
      <c r="C1810" s="118"/>
      <c r="D1810" s="118"/>
    </row>
    <row r="1811" spans="3:4">
      <c r="C1811" s="118"/>
      <c r="D1811" s="118"/>
    </row>
    <row r="1812" spans="3:4">
      <c r="C1812" s="118"/>
      <c r="D1812" s="118"/>
    </row>
    <row r="1813" spans="3:4">
      <c r="C1813" s="118"/>
      <c r="D1813" s="118"/>
    </row>
    <row r="1814" spans="3:4">
      <c r="C1814" s="118"/>
      <c r="D1814" s="118"/>
    </row>
    <row r="1815" spans="3:4">
      <c r="C1815" s="118"/>
      <c r="D1815" s="118"/>
    </row>
    <row r="1816" spans="3:4">
      <c r="C1816" s="118"/>
      <c r="D1816" s="118"/>
    </row>
    <row r="1817" spans="3:4">
      <c r="C1817" s="118"/>
      <c r="D1817" s="118"/>
    </row>
    <row r="1818" spans="3:4">
      <c r="C1818" s="118"/>
      <c r="D1818" s="118"/>
    </row>
    <row r="1819" spans="3:4">
      <c r="C1819" s="118"/>
      <c r="D1819" s="118"/>
    </row>
    <row r="1820" spans="3:4">
      <c r="C1820" s="118"/>
      <c r="D1820" s="118"/>
    </row>
    <row r="1821" spans="3:4">
      <c r="C1821" s="118"/>
      <c r="D1821" s="118"/>
    </row>
    <row r="1822" spans="3:4">
      <c r="C1822" s="118"/>
      <c r="D1822" s="118"/>
    </row>
    <row r="1823" spans="3:4">
      <c r="C1823" s="118"/>
      <c r="D1823" s="118"/>
    </row>
    <row r="1824" spans="3:4">
      <c r="C1824" s="118"/>
      <c r="D1824" s="118"/>
    </row>
    <row r="1825" spans="3:4">
      <c r="C1825" s="118"/>
      <c r="D1825" s="118"/>
    </row>
    <row r="1826" spans="3:4">
      <c r="C1826" s="118"/>
      <c r="D1826" s="118"/>
    </row>
    <row r="1827" spans="3:4">
      <c r="C1827" s="118"/>
      <c r="D1827" s="118"/>
    </row>
    <row r="1828" spans="3:4">
      <c r="C1828" s="118"/>
      <c r="D1828" s="118"/>
    </row>
    <row r="1829" spans="3:4">
      <c r="C1829" s="118"/>
      <c r="D1829" s="118"/>
    </row>
    <row r="1830" spans="3:4">
      <c r="C1830" s="118"/>
      <c r="D1830" s="118"/>
    </row>
    <row r="1831" spans="3:4">
      <c r="C1831" s="118"/>
      <c r="D1831" s="118"/>
    </row>
    <row r="1832" spans="3:4">
      <c r="C1832" s="118"/>
      <c r="D1832" s="118"/>
    </row>
    <row r="1833" spans="3:4">
      <c r="C1833" s="118"/>
      <c r="D1833" s="118"/>
    </row>
    <row r="1834" spans="3:4">
      <c r="C1834" s="118"/>
      <c r="D1834" s="118"/>
    </row>
    <row r="1835" spans="3:4">
      <c r="C1835" s="118"/>
      <c r="D1835" s="118"/>
    </row>
    <row r="1836" spans="3:4">
      <c r="C1836" s="118"/>
      <c r="D1836" s="118"/>
    </row>
    <row r="1837" spans="3:4">
      <c r="C1837" s="118"/>
      <c r="D1837" s="118"/>
    </row>
    <row r="1838" spans="3:4">
      <c r="C1838" s="118"/>
      <c r="D1838" s="118"/>
    </row>
    <row r="1839" spans="3:4">
      <c r="C1839" s="118"/>
      <c r="D1839" s="118"/>
    </row>
    <row r="1840" spans="3:4">
      <c r="C1840" s="118"/>
      <c r="D1840" s="118"/>
    </row>
    <row r="1841" spans="3:4">
      <c r="C1841" s="118"/>
      <c r="D1841" s="118"/>
    </row>
    <row r="1842" spans="3:4">
      <c r="C1842" s="118"/>
      <c r="D1842" s="118"/>
    </row>
    <row r="1843" spans="3:4">
      <c r="C1843" s="118"/>
      <c r="D1843" s="118"/>
    </row>
    <row r="1844" spans="3:4">
      <c r="C1844" s="118"/>
      <c r="D1844" s="118"/>
    </row>
    <row r="1845" spans="3:4">
      <c r="C1845" s="118"/>
      <c r="D1845" s="118"/>
    </row>
    <row r="1846" spans="3:4">
      <c r="C1846" s="118"/>
      <c r="D1846" s="118"/>
    </row>
    <row r="1847" spans="3:4">
      <c r="C1847" s="118"/>
      <c r="D1847" s="118"/>
    </row>
    <row r="1848" spans="3:4">
      <c r="C1848" s="118"/>
      <c r="D1848" s="118"/>
    </row>
    <row r="1849" spans="3:4">
      <c r="C1849" s="118"/>
      <c r="D1849" s="118"/>
    </row>
    <row r="1850" spans="3:4">
      <c r="C1850" s="118"/>
      <c r="D1850" s="118"/>
    </row>
    <row r="1851" spans="3:4">
      <c r="C1851" s="118"/>
      <c r="D1851" s="118"/>
    </row>
    <row r="1852" spans="3:4">
      <c r="C1852" s="118"/>
      <c r="D1852" s="118"/>
    </row>
    <row r="1853" spans="3:4">
      <c r="C1853" s="118"/>
      <c r="D1853" s="118"/>
    </row>
    <row r="1854" spans="3:4">
      <c r="C1854" s="118"/>
      <c r="D1854" s="118"/>
    </row>
    <row r="1855" spans="3:4">
      <c r="C1855" s="118"/>
      <c r="D1855" s="118"/>
    </row>
    <row r="1856" spans="3:4">
      <c r="C1856" s="118"/>
      <c r="D1856" s="118"/>
    </row>
    <row r="1857" spans="3:4">
      <c r="C1857" s="118"/>
      <c r="D1857" s="118"/>
    </row>
    <row r="1858" spans="3:4">
      <c r="C1858" s="118"/>
      <c r="D1858" s="118"/>
    </row>
    <row r="1859" spans="3:4">
      <c r="C1859" s="118"/>
      <c r="D1859" s="118"/>
    </row>
    <row r="1860" spans="3:4">
      <c r="C1860" s="118"/>
      <c r="D1860" s="118"/>
    </row>
    <row r="1861" spans="3:4">
      <c r="C1861" s="118"/>
      <c r="D1861" s="118"/>
    </row>
    <row r="1862" spans="3:4">
      <c r="C1862" s="118"/>
      <c r="D1862" s="118"/>
    </row>
    <row r="1863" spans="3:4">
      <c r="C1863" s="118"/>
      <c r="D1863" s="118"/>
    </row>
    <row r="1864" spans="3:4">
      <c r="C1864" s="118"/>
      <c r="D1864" s="118"/>
    </row>
    <row r="1865" spans="3:4">
      <c r="C1865" s="118"/>
      <c r="D1865" s="118"/>
    </row>
    <row r="1866" spans="3:4">
      <c r="C1866" s="118"/>
      <c r="D1866" s="118"/>
    </row>
    <row r="1867" spans="3:4">
      <c r="C1867" s="118"/>
      <c r="D1867" s="118"/>
    </row>
    <row r="1868" spans="3:4">
      <c r="C1868" s="118"/>
      <c r="D1868" s="118"/>
    </row>
    <row r="1869" spans="3:4">
      <c r="C1869" s="118"/>
      <c r="D1869" s="118"/>
    </row>
    <row r="1870" spans="3:4">
      <c r="C1870" s="118"/>
      <c r="D1870" s="118"/>
    </row>
    <row r="1871" spans="3:4">
      <c r="C1871" s="118"/>
      <c r="D1871" s="118"/>
    </row>
    <row r="1872" spans="3:4">
      <c r="C1872" s="118"/>
      <c r="D1872" s="118"/>
    </row>
    <row r="1873" spans="3:4">
      <c r="C1873" s="118"/>
      <c r="D1873" s="118"/>
    </row>
    <row r="1874" spans="3:4">
      <c r="C1874" s="118"/>
      <c r="D1874" s="118"/>
    </row>
    <row r="1875" spans="3:4">
      <c r="C1875" s="118"/>
      <c r="D1875" s="118"/>
    </row>
    <row r="1876" spans="3:4">
      <c r="C1876" s="118"/>
      <c r="D1876" s="118"/>
    </row>
    <row r="1877" spans="3:4">
      <c r="C1877" s="118"/>
      <c r="D1877" s="118"/>
    </row>
    <row r="1878" spans="3:4">
      <c r="C1878" s="118"/>
      <c r="D1878" s="118"/>
    </row>
    <row r="1879" spans="3:4">
      <c r="C1879" s="118"/>
      <c r="D1879" s="118"/>
    </row>
    <row r="1880" spans="3:4">
      <c r="C1880" s="118"/>
      <c r="D1880" s="118"/>
    </row>
    <row r="1881" spans="3:4">
      <c r="C1881" s="118"/>
      <c r="D1881" s="118"/>
    </row>
    <row r="1882" spans="3:4">
      <c r="C1882" s="118"/>
      <c r="D1882" s="118"/>
    </row>
    <row r="1883" spans="3:4">
      <c r="C1883" s="118"/>
      <c r="D1883" s="118"/>
    </row>
    <row r="1884" spans="3:4">
      <c r="C1884" s="118"/>
      <c r="D1884" s="118"/>
    </row>
    <row r="1885" spans="3:4">
      <c r="C1885" s="118"/>
      <c r="D1885" s="118"/>
    </row>
    <row r="1886" spans="3:4">
      <c r="C1886" s="118"/>
      <c r="D1886" s="118"/>
    </row>
    <row r="1887" spans="3:4">
      <c r="C1887" s="118"/>
      <c r="D1887" s="118"/>
    </row>
    <row r="1888" spans="3:4">
      <c r="C1888" s="118"/>
      <c r="D1888" s="118"/>
    </row>
    <row r="1889" spans="3:4">
      <c r="C1889" s="118"/>
      <c r="D1889" s="118"/>
    </row>
    <row r="1890" spans="3:4">
      <c r="C1890" s="118"/>
      <c r="D1890" s="118"/>
    </row>
    <row r="1891" spans="3:4">
      <c r="C1891" s="118"/>
      <c r="D1891" s="118"/>
    </row>
    <row r="1892" spans="3:4">
      <c r="C1892" s="118"/>
      <c r="D1892" s="118"/>
    </row>
    <row r="1893" spans="3:4">
      <c r="C1893" s="118"/>
      <c r="D1893" s="118"/>
    </row>
    <row r="1894" spans="3:4">
      <c r="C1894" s="118"/>
      <c r="D1894" s="118"/>
    </row>
    <row r="1895" spans="3:4">
      <c r="C1895" s="118"/>
      <c r="D1895" s="118"/>
    </row>
    <row r="1896" spans="3:4">
      <c r="C1896" s="118"/>
      <c r="D1896" s="118"/>
    </row>
    <row r="1897" spans="3:4">
      <c r="C1897" s="118"/>
      <c r="D1897" s="118"/>
    </row>
    <row r="1898" spans="3:4">
      <c r="C1898" s="118"/>
      <c r="D1898" s="118"/>
    </row>
    <row r="1899" spans="3:4">
      <c r="C1899" s="118"/>
      <c r="D1899" s="118"/>
    </row>
    <row r="1900" spans="3:4">
      <c r="C1900" s="118"/>
      <c r="D1900" s="118"/>
    </row>
    <row r="1901" spans="3:4">
      <c r="C1901" s="118"/>
      <c r="D1901" s="118"/>
    </row>
    <row r="1902" spans="3:4">
      <c r="C1902" s="118"/>
      <c r="D1902" s="118"/>
    </row>
    <row r="1903" spans="3:4">
      <c r="C1903" s="118"/>
      <c r="D1903" s="118"/>
    </row>
    <row r="1904" spans="3:4">
      <c r="C1904" s="118"/>
      <c r="D1904" s="118"/>
    </row>
    <row r="1905" spans="3:4">
      <c r="C1905" s="118"/>
      <c r="D1905" s="118"/>
    </row>
    <row r="1906" spans="3:4">
      <c r="C1906" s="118"/>
      <c r="D1906" s="118"/>
    </row>
    <row r="1907" spans="3:4">
      <c r="C1907" s="118"/>
      <c r="D1907" s="118"/>
    </row>
    <row r="1908" spans="3:4">
      <c r="C1908" s="118"/>
      <c r="D1908" s="118"/>
    </row>
    <row r="1909" spans="3:4">
      <c r="C1909" s="118"/>
      <c r="D1909" s="118"/>
    </row>
    <row r="1910" spans="3:4">
      <c r="C1910" s="118"/>
      <c r="D1910" s="118"/>
    </row>
    <row r="1911" spans="3:4">
      <c r="C1911" s="118"/>
      <c r="D1911" s="118"/>
    </row>
    <row r="1912" spans="3:4">
      <c r="C1912" s="118"/>
      <c r="D1912" s="118"/>
    </row>
    <row r="1913" spans="3:4">
      <c r="C1913" s="118"/>
      <c r="D1913" s="118"/>
    </row>
    <row r="1914" spans="3:4">
      <c r="C1914" s="118"/>
      <c r="D1914" s="118"/>
    </row>
    <row r="1915" spans="3:4">
      <c r="C1915" s="118"/>
      <c r="D1915" s="118"/>
    </row>
    <row r="1916" spans="3:4">
      <c r="C1916" s="118"/>
      <c r="D1916" s="118"/>
    </row>
    <row r="1917" spans="3:4">
      <c r="C1917" s="118"/>
      <c r="D1917" s="118"/>
    </row>
    <row r="1918" spans="3:4">
      <c r="C1918" s="118"/>
      <c r="D1918" s="118"/>
    </row>
    <row r="1919" spans="3:4">
      <c r="C1919" s="118"/>
      <c r="D1919" s="118"/>
    </row>
    <row r="1920" spans="3:4">
      <c r="C1920" s="118"/>
      <c r="D1920" s="118"/>
    </row>
    <row r="1921" spans="3:4">
      <c r="C1921" s="118"/>
      <c r="D1921" s="118"/>
    </row>
    <row r="1922" spans="3:4">
      <c r="C1922" s="118"/>
      <c r="D1922" s="118"/>
    </row>
    <row r="1923" spans="3:4">
      <c r="C1923" s="118"/>
      <c r="D1923" s="118"/>
    </row>
    <row r="1924" spans="3:4">
      <c r="C1924" s="118"/>
      <c r="D1924" s="118"/>
    </row>
    <row r="1925" spans="3:4">
      <c r="C1925" s="118"/>
      <c r="D1925" s="118"/>
    </row>
    <row r="1926" spans="3:4">
      <c r="C1926" s="118"/>
      <c r="D1926" s="118"/>
    </row>
    <row r="1927" spans="3:4">
      <c r="C1927" s="118"/>
      <c r="D1927" s="118"/>
    </row>
    <row r="1928" spans="3:4">
      <c r="C1928" s="118"/>
      <c r="D1928" s="118"/>
    </row>
    <row r="1929" spans="3:4">
      <c r="C1929" s="118"/>
      <c r="D1929" s="118"/>
    </row>
    <row r="1930" spans="3:4">
      <c r="C1930" s="118"/>
      <c r="D1930" s="118"/>
    </row>
    <row r="1931" spans="3:4">
      <c r="C1931" s="118"/>
      <c r="D1931" s="118"/>
    </row>
    <row r="1932" spans="3:4">
      <c r="C1932" s="118"/>
      <c r="D1932" s="118"/>
    </row>
    <row r="1933" spans="3:4">
      <c r="C1933" s="118"/>
      <c r="D1933" s="118"/>
    </row>
    <row r="1934" spans="3:4">
      <c r="C1934" s="118"/>
      <c r="D1934" s="118"/>
    </row>
    <row r="1935" spans="3:4">
      <c r="C1935" s="118"/>
      <c r="D1935" s="118"/>
    </row>
    <row r="1936" spans="3:4">
      <c r="C1936" s="118"/>
      <c r="D1936" s="118"/>
    </row>
    <row r="1937" spans="3:4">
      <c r="C1937" s="118"/>
      <c r="D1937" s="118"/>
    </row>
    <row r="1938" spans="3:4">
      <c r="C1938" s="118"/>
      <c r="D1938" s="118"/>
    </row>
    <row r="1939" spans="3:4">
      <c r="C1939" s="118"/>
      <c r="D1939" s="118"/>
    </row>
    <row r="1940" spans="3:4">
      <c r="C1940" s="118"/>
      <c r="D1940" s="118"/>
    </row>
    <row r="1941" spans="3:4">
      <c r="C1941" s="118"/>
      <c r="D1941" s="118"/>
    </row>
    <row r="1942" spans="3:4">
      <c r="C1942" s="118"/>
      <c r="D1942" s="118"/>
    </row>
    <row r="1943" spans="3:4">
      <c r="C1943" s="118"/>
      <c r="D1943" s="118"/>
    </row>
    <row r="1944" spans="3:4">
      <c r="C1944" s="118"/>
      <c r="D1944" s="118"/>
    </row>
    <row r="1945" spans="3:4">
      <c r="C1945" s="118"/>
      <c r="D1945" s="118"/>
    </row>
    <row r="1946" spans="3:4">
      <c r="C1946" s="118"/>
      <c r="D1946" s="118"/>
    </row>
    <row r="1947" spans="3:4">
      <c r="C1947" s="118"/>
      <c r="D1947" s="118"/>
    </row>
    <row r="1948" spans="3:4">
      <c r="C1948" s="118"/>
      <c r="D1948" s="118"/>
    </row>
    <row r="1949" spans="3:4">
      <c r="C1949" s="118"/>
      <c r="D1949" s="118"/>
    </row>
    <row r="1950" spans="3:4">
      <c r="C1950" s="118"/>
      <c r="D1950" s="118"/>
    </row>
    <row r="1951" spans="3:4">
      <c r="C1951" s="118"/>
      <c r="D1951" s="118"/>
    </row>
    <row r="1952" spans="3:4">
      <c r="C1952" s="118"/>
      <c r="D1952" s="118"/>
    </row>
    <row r="1953" spans="3:4">
      <c r="C1953" s="118"/>
      <c r="D1953" s="118"/>
    </row>
    <row r="1954" spans="3:4">
      <c r="C1954" s="118"/>
      <c r="D1954" s="118"/>
    </row>
    <row r="1955" spans="3:4">
      <c r="C1955" s="118"/>
      <c r="D1955" s="118"/>
    </row>
    <row r="1956" spans="3:4">
      <c r="C1956" s="118"/>
      <c r="D1956" s="118"/>
    </row>
    <row r="1957" spans="3:4">
      <c r="C1957" s="118"/>
      <c r="D1957" s="118"/>
    </row>
    <row r="1958" spans="3:4">
      <c r="C1958" s="118"/>
      <c r="D1958" s="118"/>
    </row>
    <row r="1959" spans="3:4">
      <c r="C1959" s="118"/>
      <c r="D1959" s="118"/>
    </row>
    <row r="1960" spans="3:4">
      <c r="C1960" s="118"/>
      <c r="D1960" s="118"/>
    </row>
    <row r="1961" spans="3:4">
      <c r="C1961" s="118"/>
      <c r="D1961" s="118"/>
    </row>
    <row r="1962" spans="3:4">
      <c r="C1962" s="118"/>
      <c r="D1962" s="118"/>
    </row>
    <row r="1963" spans="3:4">
      <c r="C1963" s="118"/>
      <c r="D1963" s="118"/>
    </row>
    <row r="1964" spans="3:4">
      <c r="C1964" s="118"/>
      <c r="D1964" s="118"/>
    </row>
    <row r="1965" spans="3:4">
      <c r="C1965" s="118"/>
      <c r="D1965" s="118"/>
    </row>
    <row r="1966" spans="3:4">
      <c r="C1966" s="118"/>
      <c r="D1966" s="118"/>
    </row>
    <row r="1967" spans="3:4">
      <c r="C1967" s="118"/>
      <c r="D1967" s="118"/>
    </row>
    <row r="1968" spans="3:4">
      <c r="C1968" s="118"/>
      <c r="D1968" s="118"/>
    </row>
    <row r="1969" spans="3:4">
      <c r="C1969" s="118"/>
      <c r="D1969" s="118"/>
    </row>
    <row r="1970" spans="3:4">
      <c r="C1970" s="118"/>
      <c r="D1970" s="118"/>
    </row>
    <row r="1971" spans="3:4">
      <c r="C1971" s="118"/>
      <c r="D1971" s="118"/>
    </row>
    <row r="1972" spans="3:4">
      <c r="C1972" s="118"/>
      <c r="D1972" s="118"/>
    </row>
    <row r="1973" spans="3:4">
      <c r="C1973" s="118"/>
      <c r="D1973" s="118"/>
    </row>
    <row r="1974" spans="3:4">
      <c r="C1974" s="118"/>
      <c r="D1974" s="118"/>
    </row>
    <row r="1975" spans="3:4">
      <c r="C1975" s="118"/>
      <c r="D1975" s="118"/>
    </row>
    <row r="1976" spans="3:4">
      <c r="C1976" s="118"/>
      <c r="D1976" s="118"/>
    </row>
    <row r="1977" spans="3:4">
      <c r="C1977" s="118"/>
      <c r="D1977" s="118"/>
    </row>
    <row r="1978" spans="3:4">
      <c r="C1978" s="118"/>
      <c r="D1978" s="118"/>
    </row>
    <row r="1979" spans="3:4">
      <c r="C1979" s="118"/>
      <c r="D1979" s="118"/>
    </row>
    <row r="1980" spans="3:4">
      <c r="C1980" s="118"/>
      <c r="D1980" s="118"/>
    </row>
    <row r="1981" spans="3:4">
      <c r="C1981" s="118"/>
      <c r="D1981" s="118"/>
    </row>
    <row r="1982" spans="3:4">
      <c r="C1982" s="118"/>
      <c r="D1982" s="118"/>
    </row>
    <row r="1983" spans="3:4">
      <c r="C1983" s="118"/>
      <c r="D1983" s="118"/>
    </row>
    <row r="1984" spans="3:4">
      <c r="C1984" s="118"/>
      <c r="D1984" s="118"/>
    </row>
    <row r="1985" spans="3:4">
      <c r="C1985" s="118"/>
      <c r="D1985" s="118"/>
    </row>
    <row r="1986" spans="3:4">
      <c r="C1986" s="118"/>
      <c r="D1986" s="118"/>
    </row>
    <row r="1987" spans="3:4">
      <c r="C1987" s="118"/>
      <c r="D1987" s="118"/>
    </row>
    <row r="1988" spans="3:4">
      <c r="C1988" s="118"/>
      <c r="D1988" s="118"/>
    </row>
    <row r="1989" spans="3:4">
      <c r="C1989" s="118"/>
      <c r="D1989" s="118"/>
    </row>
    <row r="1990" spans="3:4">
      <c r="C1990" s="118"/>
      <c r="D1990" s="118"/>
    </row>
    <row r="1991" spans="3:4">
      <c r="C1991" s="118"/>
      <c r="D1991" s="118"/>
    </row>
    <row r="1992" spans="3:4">
      <c r="C1992" s="118"/>
      <c r="D1992" s="118"/>
    </row>
    <row r="1993" spans="3:4">
      <c r="C1993" s="118"/>
      <c r="D1993" s="118"/>
    </row>
    <row r="1994" spans="3:4">
      <c r="C1994" s="118"/>
      <c r="D1994" s="118"/>
    </row>
    <row r="1995" spans="3:4">
      <c r="C1995" s="118"/>
      <c r="D1995" s="118"/>
    </row>
    <row r="1996" spans="3:4">
      <c r="C1996" s="118"/>
      <c r="D1996" s="118"/>
    </row>
    <row r="1997" spans="3:4">
      <c r="C1997" s="118"/>
      <c r="D1997" s="118"/>
    </row>
    <row r="1998" spans="3:4">
      <c r="C1998" s="118"/>
      <c r="D1998" s="118"/>
    </row>
    <row r="1999" spans="3:4">
      <c r="C1999" s="118"/>
      <c r="D1999" s="118"/>
    </row>
    <row r="2000" spans="3:4">
      <c r="C2000" s="118"/>
      <c r="D2000" s="118"/>
    </row>
    <row r="2001" spans="3:4">
      <c r="C2001" s="118"/>
      <c r="D2001" s="118"/>
    </row>
    <row r="2002" spans="3:4">
      <c r="C2002" s="118"/>
      <c r="D2002" s="118"/>
    </row>
    <row r="2003" spans="3:4">
      <c r="C2003" s="118"/>
      <c r="D2003" s="118"/>
    </row>
    <row r="2004" spans="3:4">
      <c r="C2004" s="118"/>
      <c r="D2004" s="118"/>
    </row>
    <row r="2005" spans="3:4">
      <c r="C2005" s="118"/>
      <c r="D2005" s="118"/>
    </row>
    <row r="2006" spans="3:4">
      <c r="C2006" s="118"/>
      <c r="D2006" s="118"/>
    </row>
    <row r="2007" spans="3:4">
      <c r="C2007" s="118"/>
      <c r="D2007" s="118"/>
    </row>
    <row r="2008" spans="3:4">
      <c r="C2008" s="118"/>
      <c r="D2008" s="118"/>
    </row>
    <row r="2009" spans="3:4">
      <c r="C2009" s="118"/>
      <c r="D2009" s="118"/>
    </row>
    <row r="2010" spans="3:4">
      <c r="C2010" s="118"/>
      <c r="D2010" s="118"/>
    </row>
    <row r="2011" spans="3:4">
      <c r="C2011" s="118"/>
      <c r="D2011" s="118"/>
    </row>
    <row r="2012" spans="3:4">
      <c r="C2012" s="118"/>
      <c r="D2012" s="118"/>
    </row>
    <row r="2013" spans="3:4">
      <c r="C2013" s="118"/>
      <c r="D2013" s="118"/>
    </row>
    <row r="2014" spans="3:4">
      <c r="C2014" s="118"/>
      <c r="D2014" s="118"/>
    </row>
    <row r="2015" spans="3:4">
      <c r="C2015" s="118"/>
      <c r="D2015" s="118"/>
    </row>
    <row r="2016" spans="3:4">
      <c r="C2016" s="118"/>
      <c r="D2016" s="118"/>
    </row>
    <row r="2017" spans="3:4">
      <c r="C2017" s="118"/>
      <c r="D2017" s="118"/>
    </row>
    <row r="2018" spans="3:4">
      <c r="C2018" s="118"/>
      <c r="D2018" s="118"/>
    </row>
    <row r="2019" spans="3:4">
      <c r="C2019" s="118"/>
      <c r="D2019" s="118"/>
    </row>
    <row r="2020" spans="3:4">
      <c r="C2020" s="118"/>
      <c r="D2020" s="118"/>
    </row>
    <row r="2021" spans="3:4">
      <c r="C2021" s="118"/>
      <c r="D2021" s="118"/>
    </row>
    <row r="2022" spans="3:4">
      <c r="C2022" s="118"/>
      <c r="D2022" s="118"/>
    </row>
    <row r="2023" spans="3:4">
      <c r="C2023" s="118"/>
      <c r="D2023" s="118"/>
    </row>
    <row r="2024" spans="3:4">
      <c r="C2024" s="118"/>
      <c r="D2024" s="118"/>
    </row>
    <row r="2025" spans="3:4">
      <c r="C2025" s="118"/>
      <c r="D2025" s="118"/>
    </row>
    <row r="2026" spans="3:4">
      <c r="C2026" s="118"/>
      <c r="D2026" s="118"/>
    </row>
    <row r="2027" spans="3:4">
      <c r="C2027" s="118"/>
      <c r="D2027" s="118"/>
    </row>
    <row r="2028" spans="3:4">
      <c r="C2028" s="118"/>
      <c r="D2028" s="118"/>
    </row>
    <row r="2029" spans="3:4">
      <c r="C2029" s="118"/>
      <c r="D2029" s="118"/>
    </row>
    <row r="2030" spans="3:4">
      <c r="C2030" s="118"/>
      <c r="D2030" s="118"/>
    </row>
    <row r="2031" spans="3:4">
      <c r="C2031" s="118"/>
      <c r="D2031" s="118"/>
    </row>
    <row r="2032" spans="3:4">
      <c r="C2032" s="118"/>
      <c r="D2032" s="118"/>
    </row>
    <row r="2033" spans="3:4">
      <c r="C2033" s="118"/>
      <c r="D2033" s="118"/>
    </row>
    <row r="2034" spans="3:4">
      <c r="C2034" s="118"/>
      <c r="D2034" s="118"/>
    </row>
    <row r="2035" spans="3:4">
      <c r="C2035" s="118"/>
      <c r="D2035" s="118"/>
    </row>
    <row r="2036" spans="3:4">
      <c r="C2036" s="118"/>
      <c r="D2036" s="118"/>
    </row>
    <row r="2037" spans="3:4">
      <c r="C2037" s="118"/>
      <c r="D2037" s="118"/>
    </row>
    <row r="2038" spans="3:4">
      <c r="C2038" s="118"/>
      <c r="D2038" s="118"/>
    </row>
    <row r="2039" spans="3:4">
      <c r="C2039" s="118"/>
      <c r="D2039" s="118"/>
    </row>
    <row r="2040" spans="3:4">
      <c r="C2040" s="118"/>
      <c r="D2040" s="118"/>
    </row>
    <row r="2041" spans="3:4">
      <c r="C2041" s="118"/>
      <c r="D2041" s="118"/>
    </row>
    <row r="2042" spans="3:4">
      <c r="C2042" s="118"/>
      <c r="D2042" s="118"/>
    </row>
    <row r="2043" spans="3:4">
      <c r="C2043" s="118"/>
      <c r="D2043" s="118"/>
    </row>
    <row r="2044" spans="3:4">
      <c r="C2044" s="118"/>
      <c r="D2044" s="118"/>
    </row>
    <row r="2045" spans="3:4">
      <c r="C2045" s="118"/>
      <c r="D2045" s="118"/>
    </row>
    <row r="2046" spans="3:4">
      <c r="C2046" s="118"/>
      <c r="D2046" s="118"/>
    </row>
    <row r="2047" spans="3:4">
      <c r="C2047" s="118"/>
      <c r="D2047" s="118"/>
    </row>
    <row r="2048" spans="3:4">
      <c r="C2048" s="118"/>
      <c r="D2048" s="118"/>
    </row>
    <row r="2049" spans="3:4">
      <c r="C2049" s="118"/>
      <c r="D2049" s="118"/>
    </row>
    <row r="2050" spans="3:4">
      <c r="C2050" s="118"/>
      <c r="D2050" s="118"/>
    </row>
    <row r="2051" spans="3:4">
      <c r="C2051" s="118"/>
      <c r="D2051" s="118"/>
    </row>
    <row r="2052" spans="3:4">
      <c r="C2052" s="118"/>
      <c r="D2052" s="118"/>
    </row>
    <row r="2053" spans="3:4">
      <c r="C2053" s="118"/>
      <c r="D2053" s="118"/>
    </row>
    <row r="2054" spans="3:4">
      <c r="C2054" s="118"/>
      <c r="D2054" s="118"/>
    </row>
    <row r="2055" spans="3:4">
      <c r="C2055" s="118"/>
      <c r="D2055" s="118"/>
    </row>
    <row r="2056" spans="3:4">
      <c r="C2056" s="118"/>
      <c r="D2056" s="118"/>
    </row>
    <row r="2057" spans="3:4">
      <c r="C2057" s="118"/>
      <c r="D2057" s="118"/>
    </row>
    <row r="2058" spans="3:4">
      <c r="C2058" s="118"/>
      <c r="D2058" s="118"/>
    </row>
    <row r="2059" spans="3:4">
      <c r="C2059" s="118"/>
      <c r="D2059" s="118"/>
    </row>
    <row r="2060" spans="3:4">
      <c r="C2060" s="118"/>
      <c r="D2060" s="118"/>
    </row>
    <row r="2061" spans="3:4">
      <c r="C2061" s="118"/>
      <c r="D2061" s="118"/>
    </row>
    <row r="2062" spans="3:4">
      <c r="C2062" s="118"/>
      <c r="D2062" s="118"/>
    </row>
    <row r="2063" spans="3:4">
      <c r="C2063" s="118"/>
      <c r="D2063" s="118"/>
    </row>
    <row r="2064" spans="3:4">
      <c r="C2064" s="118"/>
      <c r="D2064" s="118"/>
    </row>
    <row r="2065" spans="3:4">
      <c r="C2065" s="118"/>
      <c r="D2065" s="118"/>
    </row>
    <row r="2066" spans="3:4">
      <c r="C2066" s="118"/>
      <c r="D2066" s="118"/>
    </row>
    <row r="2067" spans="3:4">
      <c r="C2067" s="118"/>
      <c r="D2067" s="118"/>
    </row>
    <row r="2068" spans="3:4">
      <c r="C2068" s="118"/>
      <c r="D2068" s="118"/>
    </row>
    <row r="2069" spans="3:4">
      <c r="C2069" s="118"/>
      <c r="D2069" s="118"/>
    </row>
    <row r="2070" spans="3:4">
      <c r="C2070" s="118"/>
      <c r="D2070" s="118"/>
    </row>
    <row r="2071" spans="3:4">
      <c r="C2071" s="118"/>
      <c r="D2071" s="118"/>
    </row>
    <row r="2072" spans="3:4">
      <c r="C2072" s="118"/>
      <c r="D2072" s="118"/>
    </row>
    <row r="2073" spans="3:4">
      <c r="C2073" s="118"/>
      <c r="D2073" s="118"/>
    </row>
    <row r="2074" spans="3:4">
      <c r="C2074" s="118"/>
      <c r="D2074" s="118"/>
    </row>
    <row r="2075" spans="3:4">
      <c r="C2075" s="118"/>
      <c r="D2075" s="118"/>
    </row>
    <row r="2076" spans="3:4">
      <c r="C2076" s="118"/>
      <c r="D2076" s="118"/>
    </row>
    <row r="2077" spans="3:4">
      <c r="C2077" s="118"/>
      <c r="D2077" s="118"/>
    </row>
    <row r="2078" spans="3:4">
      <c r="C2078" s="118"/>
      <c r="D2078" s="118"/>
    </row>
    <row r="2079" spans="3:4">
      <c r="C2079" s="118"/>
      <c r="D2079" s="118"/>
    </row>
    <row r="2080" spans="3:4">
      <c r="C2080" s="118"/>
      <c r="D2080" s="118"/>
    </row>
    <row r="2081" spans="3:4">
      <c r="C2081" s="118"/>
      <c r="D2081" s="118"/>
    </row>
    <row r="2082" spans="3:4">
      <c r="C2082" s="118"/>
      <c r="D2082" s="118"/>
    </row>
    <row r="2083" spans="3:4">
      <c r="C2083" s="118"/>
      <c r="D2083" s="118"/>
    </row>
    <row r="2084" spans="3:4">
      <c r="C2084" s="118"/>
      <c r="D2084" s="118"/>
    </row>
    <row r="2085" spans="3:4">
      <c r="C2085" s="118"/>
      <c r="D2085" s="118"/>
    </row>
    <row r="2086" spans="3:4">
      <c r="C2086" s="118"/>
      <c r="D2086" s="118"/>
    </row>
    <row r="2087" spans="3:4">
      <c r="C2087" s="118"/>
      <c r="D2087" s="118"/>
    </row>
    <row r="2088" spans="3:4">
      <c r="C2088" s="118"/>
      <c r="D2088" s="118"/>
    </row>
    <row r="2089" spans="3:4">
      <c r="C2089" s="118"/>
      <c r="D2089" s="118"/>
    </row>
    <row r="2090" spans="3:4">
      <c r="C2090" s="118"/>
      <c r="D2090" s="118"/>
    </row>
    <row r="2091" spans="3:4">
      <c r="C2091" s="118"/>
      <c r="D2091" s="118"/>
    </row>
    <row r="2092" spans="3:4">
      <c r="C2092" s="118"/>
      <c r="D2092" s="118"/>
    </row>
    <row r="2093" spans="3:4">
      <c r="C2093" s="118"/>
      <c r="D2093" s="118"/>
    </row>
    <row r="2094" spans="3:4">
      <c r="C2094" s="118"/>
      <c r="D2094" s="118"/>
    </row>
    <row r="2095" spans="3:4">
      <c r="C2095" s="118"/>
      <c r="D2095" s="118"/>
    </row>
    <row r="2096" spans="3:4">
      <c r="C2096" s="118"/>
      <c r="D2096" s="118"/>
    </row>
    <row r="2097" spans="3:4">
      <c r="C2097" s="118"/>
      <c r="D2097" s="118"/>
    </row>
    <row r="2098" spans="3:4">
      <c r="C2098" s="118"/>
      <c r="D2098" s="118"/>
    </row>
    <row r="2099" spans="3:4">
      <c r="C2099" s="118"/>
      <c r="D2099" s="118"/>
    </row>
    <row r="2100" spans="3:4">
      <c r="C2100" s="118"/>
      <c r="D2100" s="118"/>
    </row>
    <row r="2101" spans="3:4">
      <c r="C2101" s="118"/>
      <c r="D2101" s="118"/>
    </row>
    <row r="2102" spans="3:4">
      <c r="C2102" s="118"/>
      <c r="D2102" s="118"/>
    </row>
    <row r="2103" spans="3:4">
      <c r="C2103" s="118"/>
      <c r="D2103" s="118"/>
    </row>
    <row r="2104" spans="3:4">
      <c r="C2104" s="118"/>
      <c r="D2104" s="118"/>
    </row>
    <row r="2105" spans="3:4">
      <c r="C2105" s="118"/>
      <c r="D2105" s="118"/>
    </row>
    <row r="2106" spans="3:4">
      <c r="C2106" s="118"/>
      <c r="D2106" s="118"/>
    </row>
    <row r="2107" spans="3:4">
      <c r="C2107" s="118"/>
      <c r="D2107" s="118"/>
    </row>
    <row r="2108" spans="3:4">
      <c r="C2108" s="118"/>
      <c r="D2108" s="118"/>
    </row>
    <row r="2109" spans="3:4">
      <c r="C2109" s="118"/>
      <c r="D2109" s="118"/>
    </row>
    <row r="2110" spans="3:4">
      <c r="C2110" s="118"/>
      <c r="D2110" s="118"/>
    </row>
    <row r="2111" spans="3:4">
      <c r="C2111" s="118"/>
      <c r="D2111" s="118"/>
    </row>
    <row r="2112" spans="3:4">
      <c r="C2112" s="118"/>
      <c r="D2112" s="118"/>
    </row>
    <row r="2113" spans="3:4">
      <c r="C2113" s="118"/>
      <c r="D2113" s="118"/>
    </row>
    <row r="2114" spans="3:4">
      <c r="C2114" s="118"/>
      <c r="D2114" s="118"/>
    </row>
    <row r="2115" spans="3:4">
      <c r="C2115" s="118"/>
      <c r="D2115" s="118"/>
    </row>
    <row r="2116" spans="3:4">
      <c r="C2116" s="118"/>
      <c r="D2116" s="118"/>
    </row>
    <row r="2117" spans="3:4">
      <c r="C2117" s="118"/>
      <c r="D2117" s="118"/>
    </row>
    <row r="2118" spans="3:4">
      <c r="C2118" s="118"/>
      <c r="D2118" s="118"/>
    </row>
    <row r="2119" spans="3:4">
      <c r="C2119" s="118"/>
      <c r="D2119" s="118"/>
    </row>
    <row r="2120" spans="3:4">
      <c r="C2120" s="118"/>
      <c r="D2120" s="118"/>
    </row>
    <row r="2121" spans="3:4">
      <c r="C2121" s="118"/>
      <c r="D2121" s="118"/>
    </row>
    <row r="2122" spans="3:4">
      <c r="C2122" s="118"/>
      <c r="D2122" s="118"/>
    </row>
    <row r="2123" spans="3:4">
      <c r="C2123" s="118"/>
      <c r="D2123" s="118"/>
    </row>
    <row r="2124" spans="3:4">
      <c r="C2124" s="118"/>
      <c r="D2124" s="118"/>
    </row>
    <row r="2125" spans="3:4">
      <c r="C2125" s="118"/>
      <c r="D2125" s="118"/>
    </row>
    <row r="2126" spans="3:4">
      <c r="C2126" s="118"/>
      <c r="D2126" s="118"/>
    </row>
    <row r="2127" spans="3:4">
      <c r="C2127" s="118"/>
      <c r="D2127" s="118"/>
    </row>
    <row r="2128" spans="3:4">
      <c r="C2128" s="118"/>
      <c r="D2128" s="118"/>
    </row>
    <row r="2129" spans="3:4">
      <c r="C2129" s="118"/>
      <c r="D2129" s="118"/>
    </row>
    <row r="2130" spans="3:4">
      <c r="C2130" s="118"/>
      <c r="D2130" s="118"/>
    </row>
    <row r="2131" spans="3:4">
      <c r="C2131" s="118"/>
      <c r="D2131" s="118"/>
    </row>
    <row r="2132" spans="3:4">
      <c r="C2132" s="118"/>
      <c r="D2132" s="118"/>
    </row>
    <row r="2133" spans="3:4">
      <c r="C2133" s="118"/>
      <c r="D2133" s="118"/>
    </row>
    <row r="2134" spans="3:4">
      <c r="C2134" s="118"/>
      <c r="D2134" s="118"/>
    </row>
    <row r="2135" spans="3:4">
      <c r="C2135" s="118"/>
      <c r="D2135" s="118"/>
    </row>
    <row r="2136" spans="3:4">
      <c r="C2136" s="118"/>
      <c r="D2136" s="118"/>
    </row>
    <row r="2137" spans="3:4">
      <c r="C2137" s="118"/>
      <c r="D2137" s="118"/>
    </row>
    <row r="2138" spans="3:4">
      <c r="C2138" s="118"/>
      <c r="D2138" s="118"/>
    </row>
    <row r="2139" spans="3:4">
      <c r="C2139" s="118"/>
      <c r="D2139" s="118"/>
    </row>
    <row r="2140" spans="3:4">
      <c r="C2140" s="118"/>
      <c r="D2140" s="118"/>
    </row>
    <row r="2141" spans="3:4">
      <c r="C2141" s="118"/>
      <c r="D2141" s="118"/>
    </row>
    <row r="2142" spans="3:4">
      <c r="C2142" s="118"/>
      <c r="D2142" s="118"/>
    </row>
    <row r="2143" spans="3:4">
      <c r="C2143" s="118"/>
      <c r="D2143" s="118"/>
    </row>
    <row r="2144" spans="3:4">
      <c r="C2144" s="118"/>
      <c r="D2144" s="118"/>
    </row>
    <row r="2145" spans="3:4">
      <c r="C2145" s="118"/>
      <c r="D2145" s="118"/>
    </row>
    <row r="2146" spans="3:4">
      <c r="C2146" s="118"/>
      <c r="D2146" s="118"/>
    </row>
    <row r="2147" spans="3:4">
      <c r="C2147" s="118"/>
      <c r="D2147" s="118"/>
    </row>
    <row r="2148" spans="3:4">
      <c r="C2148" s="118"/>
      <c r="D2148" s="118"/>
    </row>
    <row r="2149" spans="3:4">
      <c r="C2149" s="118"/>
      <c r="D2149" s="118"/>
    </row>
    <row r="2150" spans="3:4">
      <c r="C2150" s="118"/>
      <c r="D2150" s="118"/>
    </row>
    <row r="2151" spans="3:4">
      <c r="C2151" s="118"/>
      <c r="D2151" s="118"/>
    </row>
    <row r="2152" spans="3:4">
      <c r="C2152" s="118"/>
      <c r="D2152" s="118"/>
    </row>
    <row r="2153" spans="3:4">
      <c r="C2153" s="118"/>
      <c r="D2153" s="118"/>
    </row>
    <row r="2154" spans="3:4">
      <c r="C2154" s="118"/>
      <c r="D2154" s="118"/>
    </row>
    <row r="2155" spans="3:4">
      <c r="C2155" s="118"/>
      <c r="D2155" s="118"/>
    </row>
    <row r="2156" spans="3:4">
      <c r="C2156" s="118"/>
      <c r="D2156" s="118"/>
    </row>
    <row r="2157" spans="3:4">
      <c r="C2157" s="118"/>
      <c r="D2157" s="118"/>
    </row>
    <row r="2158" spans="3:4">
      <c r="C2158" s="118"/>
      <c r="D2158" s="118"/>
    </row>
    <row r="2159" spans="3:4">
      <c r="C2159" s="118"/>
      <c r="D2159" s="118"/>
    </row>
    <row r="2160" spans="3:4">
      <c r="C2160" s="118"/>
      <c r="D2160" s="118"/>
    </row>
    <row r="2161" spans="3:4">
      <c r="C2161" s="118"/>
      <c r="D2161" s="118"/>
    </row>
    <row r="2162" spans="3:4">
      <c r="C2162" s="118"/>
      <c r="D2162" s="118"/>
    </row>
    <row r="2163" spans="3:4">
      <c r="C2163" s="118"/>
      <c r="D2163" s="118"/>
    </row>
    <row r="2164" spans="3:4">
      <c r="C2164" s="118"/>
      <c r="D2164" s="118"/>
    </row>
    <row r="2165" spans="3:4">
      <c r="C2165" s="118"/>
      <c r="D2165" s="118"/>
    </row>
    <row r="2166" spans="3:4">
      <c r="C2166" s="118"/>
      <c r="D2166" s="118"/>
    </row>
    <row r="2167" spans="3:4">
      <c r="C2167" s="118"/>
      <c r="D2167" s="118"/>
    </row>
    <row r="2168" spans="3:4">
      <c r="C2168" s="118"/>
      <c r="D2168" s="118"/>
    </row>
    <row r="2169" spans="3:4">
      <c r="C2169" s="118"/>
      <c r="D2169" s="118"/>
    </row>
    <row r="2170" spans="3:4">
      <c r="C2170" s="118"/>
      <c r="D2170" s="118"/>
    </row>
    <row r="2171" spans="3:4">
      <c r="C2171" s="118"/>
      <c r="D2171" s="118"/>
    </row>
    <row r="2172" spans="3:4">
      <c r="C2172" s="118"/>
      <c r="D2172" s="118"/>
    </row>
    <row r="2173" spans="3:4">
      <c r="C2173" s="118"/>
      <c r="D2173" s="118"/>
    </row>
    <row r="2174" spans="3:4">
      <c r="C2174" s="118"/>
      <c r="D2174" s="118"/>
    </row>
    <row r="2175" spans="3:4">
      <c r="C2175" s="118"/>
      <c r="D2175" s="118"/>
    </row>
    <row r="2176" spans="3:4">
      <c r="C2176" s="118"/>
      <c r="D2176" s="118"/>
    </row>
    <row r="2177" spans="3:4">
      <c r="C2177" s="118"/>
      <c r="D2177" s="118"/>
    </row>
    <row r="2178" spans="3:4">
      <c r="C2178" s="118"/>
      <c r="D2178" s="118"/>
    </row>
    <row r="2179" spans="3:4">
      <c r="C2179" s="118"/>
      <c r="D2179" s="118"/>
    </row>
    <row r="2180" spans="3:4">
      <c r="C2180" s="118"/>
      <c r="D2180" s="118"/>
    </row>
    <row r="2181" spans="3:4">
      <c r="C2181" s="118"/>
      <c r="D2181" s="118"/>
    </row>
    <row r="2182" spans="3:4">
      <c r="C2182" s="118"/>
      <c r="D2182" s="118"/>
    </row>
    <row r="2183" spans="3:4">
      <c r="C2183" s="118"/>
      <c r="D2183" s="118"/>
    </row>
    <row r="2184" spans="3:4">
      <c r="C2184" s="118"/>
      <c r="D2184" s="118"/>
    </row>
    <row r="2185" spans="3:4">
      <c r="C2185" s="118"/>
      <c r="D2185" s="118"/>
    </row>
    <row r="2186" spans="3:4">
      <c r="C2186" s="118"/>
      <c r="D2186" s="118"/>
    </row>
    <row r="2187" spans="3:4">
      <c r="C2187" s="118"/>
      <c r="D2187" s="118"/>
    </row>
    <row r="2188" spans="3:4">
      <c r="C2188" s="118"/>
      <c r="D2188" s="118"/>
    </row>
    <row r="2189" spans="3:4">
      <c r="C2189" s="118"/>
      <c r="D2189" s="118"/>
    </row>
    <row r="2190" spans="3:4">
      <c r="C2190" s="118"/>
      <c r="D2190" s="118"/>
    </row>
    <row r="2191" spans="3:4">
      <c r="C2191" s="118"/>
      <c r="D2191" s="118"/>
    </row>
    <row r="2192" spans="3:4">
      <c r="C2192" s="118"/>
      <c r="D2192" s="118"/>
    </row>
    <row r="2193" spans="3:4">
      <c r="C2193" s="118"/>
      <c r="D2193" s="118"/>
    </row>
    <row r="2194" spans="3:4">
      <c r="C2194" s="118"/>
      <c r="D2194" s="118"/>
    </row>
    <row r="2195" spans="3:4">
      <c r="C2195" s="118"/>
      <c r="D2195" s="118"/>
    </row>
    <row r="2196" spans="3:4">
      <c r="C2196" s="118"/>
      <c r="D2196" s="118"/>
    </row>
    <row r="2197" spans="3:4">
      <c r="C2197" s="118"/>
      <c r="D2197" s="118"/>
    </row>
    <row r="2198" spans="3:4">
      <c r="C2198" s="118"/>
      <c r="D2198" s="118"/>
    </row>
    <row r="2199" spans="3:4">
      <c r="C2199" s="118"/>
      <c r="D2199" s="118"/>
    </row>
    <row r="2200" spans="3:4">
      <c r="C2200" s="118"/>
      <c r="D2200" s="118"/>
    </row>
    <row r="2201" spans="3:4">
      <c r="C2201" s="118"/>
      <c r="D2201" s="118"/>
    </row>
    <row r="2202" spans="3:4">
      <c r="C2202" s="118"/>
      <c r="D2202" s="118"/>
    </row>
    <row r="2203" spans="3:4">
      <c r="C2203" s="118"/>
      <c r="D2203" s="118"/>
    </row>
    <row r="2204" spans="3:4">
      <c r="C2204" s="118"/>
      <c r="D2204" s="118"/>
    </row>
    <row r="2205" spans="3:4">
      <c r="C2205" s="118"/>
      <c r="D2205" s="118"/>
    </row>
    <row r="2206" spans="3:4">
      <c r="C2206" s="118"/>
      <c r="D2206" s="118"/>
    </row>
    <row r="2207" spans="3:4">
      <c r="C2207" s="118"/>
      <c r="D2207" s="118"/>
    </row>
    <row r="2208" spans="3:4">
      <c r="C2208" s="118"/>
      <c r="D2208" s="118"/>
    </row>
    <row r="2209" spans="3:4">
      <c r="C2209" s="118"/>
      <c r="D2209" s="118"/>
    </row>
    <row r="2210" spans="3:4">
      <c r="C2210" s="118"/>
      <c r="D2210" s="118"/>
    </row>
    <row r="2211" spans="3:4">
      <c r="C2211" s="118"/>
      <c r="D2211" s="118"/>
    </row>
    <row r="2212" spans="3:4">
      <c r="C2212" s="118"/>
      <c r="D2212" s="118"/>
    </row>
    <row r="2213" spans="3:4">
      <c r="C2213" s="118"/>
      <c r="D2213" s="118"/>
    </row>
    <row r="2214" spans="3:4">
      <c r="C2214" s="118"/>
      <c r="D2214" s="118"/>
    </row>
    <row r="2215" spans="3:4">
      <c r="C2215" s="118"/>
      <c r="D2215" s="118"/>
    </row>
    <row r="2216" spans="3:4">
      <c r="C2216" s="118"/>
      <c r="D2216" s="118"/>
    </row>
    <row r="2217" spans="3:4">
      <c r="C2217" s="118"/>
      <c r="D2217" s="118"/>
    </row>
    <row r="2218" spans="3:4">
      <c r="C2218" s="118"/>
      <c r="D2218" s="118"/>
    </row>
    <row r="2219" spans="3:4">
      <c r="C2219" s="118"/>
      <c r="D2219" s="118"/>
    </row>
    <row r="2220" spans="3:4">
      <c r="C2220" s="118"/>
      <c r="D2220" s="118"/>
    </row>
    <row r="2221" spans="3:4">
      <c r="C2221" s="118"/>
      <c r="D2221" s="118"/>
    </row>
    <row r="2222" spans="3:4">
      <c r="C2222" s="118"/>
      <c r="D2222" s="118"/>
    </row>
    <row r="2223" spans="3:4">
      <c r="C2223" s="118"/>
      <c r="D2223" s="118"/>
    </row>
    <row r="2224" spans="3:4">
      <c r="C2224" s="118"/>
      <c r="D2224" s="118"/>
    </row>
    <row r="2225" spans="3:4">
      <c r="C2225" s="118"/>
      <c r="D2225" s="118"/>
    </row>
    <row r="2226" spans="3:4">
      <c r="C2226" s="118"/>
      <c r="D2226" s="118"/>
    </row>
    <row r="2227" spans="3:4">
      <c r="C2227" s="118"/>
      <c r="D2227" s="118"/>
    </row>
    <row r="2228" spans="3:4">
      <c r="C2228" s="118"/>
      <c r="D2228" s="118"/>
    </row>
    <row r="2229" spans="3:4">
      <c r="C2229" s="118"/>
      <c r="D2229" s="118"/>
    </row>
    <row r="2230" spans="3:4">
      <c r="C2230" s="118"/>
      <c r="D2230" s="118"/>
    </row>
    <row r="2231" spans="3:4">
      <c r="C2231" s="118"/>
      <c r="D2231" s="118"/>
    </row>
    <row r="2232" spans="3:4">
      <c r="C2232" s="118"/>
      <c r="D2232" s="118"/>
    </row>
    <row r="2233" spans="3:4">
      <c r="C2233" s="118"/>
      <c r="D2233" s="118"/>
    </row>
    <row r="2234" spans="3:4">
      <c r="C2234" s="118"/>
      <c r="D2234" s="118"/>
    </row>
    <row r="2235" spans="3:4">
      <c r="C2235" s="118"/>
      <c r="D2235" s="118"/>
    </row>
    <row r="2236" spans="3:4">
      <c r="C2236" s="118"/>
      <c r="D2236" s="118"/>
    </row>
    <row r="2237" spans="3:4">
      <c r="C2237" s="118"/>
      <c r="D2237" s="118"/>
    </row>
    <row r="2238" spans="3:4">
      <c r="C2238" s="118"/>
      <c r="D2238" s="118"/>
    </row>
    <row r="2239" spans="3:4">
      <c r="C2239" s="118"/>
      <c r="D2239" s="118"/>
    </row>
    <row r="2240" spans="3:4">
      <c r="C2240" s="118"/>
      <c r="D2240" s="118"/>
    </row>
    <row r="2241" spans="3:4">
      <c r="C2241" s="118"/>
      <c r="D2241" s="118"/>
    </row>
    <row r="2242" spans="3:4">
      <c r="C2242" s="118"/>
      <c r="D2242" s="118"/>
    </row>
    <row r="2243" spans="3:4">
      <c r="C2243" s="118"/>
      <c r="D2243" s="118"/>
    </row>
    <row r="2244" spans="3:4">
      <c r="C2244" s="118"/>
      <c r="D2244" s="118"/>
    </row>
    <row r="2245" spans="3:4">
      <c r="C2245" s="118"/>
      <c r="D2245" s="118"/>
    </row>
    <row r="2246" spans="3:4">
      <c r="C2246" s="118"/>
      <c r="D2246" s="118"/>
    </row>
    <row r="2247" spans="3:4">
      <c r="C2247" s="118"/>
      <c r="D2247" s="118"/>
    </row>
    <row r="2248" spans="3:4">
      <c r="C2248" s="118"/>
      <c r="D2248" s="118"/>
    </row>
    <row r="2249" spans="3:4">
      <c r="C2249" s="118"/>
      <c r="D2249" s="118"/>
    </row>
    <row r="2250" spans="3:4">
      <c r="C2250" s="118"/>
      <c r="D2250" s="118"/>
    </row>
    <row r="2251" spans="3:4">
      <c r="C2251" s="118"/>
      <c r="D2251" s="118"/>
    </row>
    <row r="2252" spans="3:4">
      <c r="C2252" s="118"/>
      <c r="D2252" s="118"/>
    </row>
    <row r="2253" spans="3:4">
      <c r="C2253" s="118"/>
      <c r="D2253" s="118"/>
    </row>
    <row r="2254" spans="3:4">
      <c r="C2254" s="118"/>
      <c r="D2254" s="118"/>
    </row>
    <row r="2255" spans="3:4">
      <c r="C2255" s="118"/>
      <c r="D2255" s="118"/>
    </row>
    <row r="2256" spans="3:4">
      <c r="C2256" s="118"/>
      <c r="D2256" s="118"/>
    </row>
    <row r="2257" spans="3:4">
      <c r="C2257" s="118"/>
      <c r="D2257" s="118"/>
    </row>
    <row r="2258" spans="3:4">
      <c r="C2258" s="118"/>
      <c r="D2258" s="118"/>
    </row>
    <row r="2259" spans="3:4">
      <c r="C2259" s="118"/>
      <c r="D2259" s="118"/>
    </row>
    <row r="2260" spans="3:4">
      <c r="C2260" s="118"/>
      <c r="D2260" s="118"/>
    </row>
    <row r="2261" spans="3:4">
      <c r="C2261" s="118"/>
      <c r="D2261" s="118"/>
    </row>
    <row r="2262" spans="3:4">
      <c r="C2262" s="118"/>
      <c r="D2262" s="118"/>
    </row>
    <row r="2263" spans="3:4">
      <c r="C2263" s="118"/>
      <c r="D2263" s="118"/>
    </row>
    <row r="2264" spans="3:4">
      <c r="C2264" s="118"/>
      <c r="D2264" s="118"/>
    </row>
    <row r="2265" spans="3:4">
      <c r="C2265" s="118"/>
      <c r="D2265" s="118"/>
    </row>
    <row r="2266" spans="3:4">
      <c r="C2266" s="118"/>
      <c r="D2266" s="118"/>
    </row>
    <row r="2267" spans="3:4">
      <c r="C2267" s="118"/>
      <c r="D2267" s="118"/>
    </row>
    <row r="2268" spans="3:4">
      <c r="C2268" s="118"/>
      <c r="D2268" s="118"/>
    </row>
    <row r="2269" spans="3:4">
      <c r="C2269" s="118"/>
      <c r="D2269" s="118"/>
    </row>
    <row r="2270" spans="3:4">
      <c r="C2270" s="118"/>
      <c r="D2270" s="118"/>
    </row>
    <row r="2271" spans="3:4">
      <c r="C2271" s="118"/>
      <c r="D2271" s="118"/>
    </row>
    <row r="2272" spans="3:4">
      <c r="C2272" s="118"/>
      <c r="D2272" s="118"/>
    </row>
    <row r="2273" spans="3:4">
      <c r="C2273" s="118"/>
      <c r="D2273" s="118"/>
    </row>
    <row r="2274" spans="3:4">
      <c r="C2274" s="118"/>
      <c r="D2274" s="118"/>
    </row>
    <row r="2275" spans="3:4">
      <c r="C2275" s="118"/>
      <c r="D2275" s="118"/>
    </row>
    <row r="2276" spans="3:4">
      <c r="C2276" s="118"/>
      <c r="D2276" s="118"/>
    </row>
    <row r="2277" spans="3:4">
      <c r="C2277" s="118"/>
      <c r="D2277" s="118"/>
    </row>
    <row r="2278" spans="3:4">
      <c r="C2278" s="118"/>
      <c r="D2278" s="118"/>
    </row>
    <row r="2279" spans="3:4">
      <c r="C2279" s="118"/>
      <c r="D2279" s="118"/>
    </row>
    <row r="2280" spans="3:4">
      <c r="C2280" s="118"/>
      <c r="D2280" s="118"/>
    </row>
    <row r="2281" spans="3:4">
      <c r="C2281" s="118"/>
      <c r="D2281" s="118"/>
    </row>
    <row r="2282" spans="3:4">
      <c r="C2282" s="118"/>
      <c r="D2282" s="118"/>
    </row>
    <row r="2283" spans="3:4">
      <c r="C2283" s="118"/>
      <c r="D2283" s="118"/>
    </row>
    <row r="2284" spans="3:4">
      <c r="C2284" s="118"/>
      <c r="D2284" s="118"/>
    </row>
    <row r="2285" spans="3:4">
      <c r="C2285" s="118"/>
      <c r="D2285" s="118"/>
    </row>
    <row r="2286" spans="3:4">
      <c r="C2286" s="118"/>
      <c r="D2286" s="118"/>
    </row>
    <row r="2287" spans="3:4">
      <c r="C2287" s="118"/>
      <c r="D2287" s="118"/>
    </row>
    <row r="2288" spans="3:4">
      <c r="C2288" s="118"/>
      <c r="D2288" s="118"/>
    </row>
    <row r="2289" spans="3:4">
      <c r="C2289" s="118"/>
      <c r="D2289" s="118"/>
    </row>
    <row r="2290" spans="3:4">
      <c r="C2290" s="118"/>
      <c r="D2290" s="118"/>
    </row>
    <row r="2291" spans="3:4">
      <c r="C2291" s="118"/>
      <c r="D2291" s="118"/>
    </row>
    <row r="2292" spans="3:4">
      <c r="C2292" s="118"/>
      <c r="D2292" s="118"/>
    </row>
    <row r="2293" spans="3:4">
      <c r="C2293" s="118"/>
      <c r="D2293" s="118"/>
    </row>
    <row r="2294" spans="3:4">
      <c r="C2294" s="118"/>
      <c r="D2294" s="118"/>
    </row>
    <row r="2295" spans="3:4">
      <c r="C2295" s="118"/>
      <c r="D2295" s="118"/>
    </row>
    <row r="2296" spans="3:4">
      <c r="C2296" s="118"/>
      <c r="D2296" s="118"/>
    </row>
    <row r="2297" spans="3:4">
      <c r="C2297" s="118"/>
      <c r="D2297" s="118"/>
    </row>
    <row r="2298" spans="3:4">
      <c r="C2298" s="118"/>
      <c r="D2298" s="118"/>
    </row>
    <row r="2299" spans="3:4">
      <c r="C2299" s="118"/>
      <c r="D2299" s="118"/>
    </row>
    <row r="2300" spans="3:4">
      <c r="C2300" s="118"/>
      <c r="D2300" s="118"/>
    </row>
    <row r="2301" spans="3:4">
      <c r="C2301" s="118"/>
      <c r="D2301" s="118"/>
    </row>
    <row r="2302" spans="3:4">
      <c r="C2302" s="118"/>
      <c r="D2302" s="118"/>
    </row>
    <row r="2303" spans="3:4">
      <c r="C2303" s="118"/>
      <c r="D2303" s="118"/>
    </row>
    <row r="2304" spans="3:4">
      <c r="C2304" s="118"/>
      <c r="D2304" s="118"/>
    </row>
    <row r="2305" spans="3:4">
      <c r="C2305" s="118"/>
      <c r="D2305" s="118"/>
    </row>
    <row r="2306" spans="3:4">
      <c r="C2306" s="118"/>
      <c r="D2306" s="118"/>
    </row>
    <row r="2307" spans="3:4">
      <c r="C2307" s="118"/>
      <c r="D2307" s="118"/>
    </row>
    <row r="2308" spans="3:4">
      <c r="C2308" s="118"/>
      <c r="D2308" s="118"/>
    </row>
    <row r="2309" spans="3:4">
      <c r="C2309" s="118"/>
      <c r="D2309" s="118"/>
    </row>
    <row r="2310" spans="3:4">
      <c r="C2310" s="118"/>
      <c r="D2310" s="118"/>
    </row>
    <row r="2311" spans="3:4">
      <c r="C2311" s="118"/>
      <c r="D2311" s="118"/>
    </row>
    <row r="2312" spans="3:4">
      <c r="C2312" s="118"/>
      <c r="D2312" s="118"/>
    </row>
    <row r="2313" spans="3:4">
      <c r="C2313" s="118"/>
      <c r="D2313" s="118"/>
    </row>
    <row r="2314" spans="3:4">
      <c r="C2314" s="118"/>
      <c r="D2314" s="118"/>
    </row>
    <row r="2315" spans="3:4">
      <c r="C2315" s="118"/>
      <c r="D2315" s="118"/>
    </row>
    <row r="2316" spans="3:4">
      <c r="C2316" s="118"/>
      <c r="D2316" s="118"/>
    </row>
    <row r="2317" spans="3:4">
      <c r="C2317" s="118"/>
      <c r="D2317" s="118"/>
    </row>
    <row r="2318" spans="3:4">
      <c r="C2318" s="118"/>
      <c r="D2318" s="118"/>
    </row>
    <row r="2319" spans="3:4">
      <c r="C2319" s="118"/>
      <c r="D2319" s="118"/>
    </row>
    <row r="2320" spans="3:4">
      <c r="C2320" s="118"/>
      <c r="D2320" s="118"/>
    </row>
    <row r="2321" spans="3:4">
      <c r="C2321" s="118"/>
      <c r="D2321" s="118"/>
    </row>
    <row r="2322" spans="3:4">
      <c r="C2322" s="118"/>
      <c r="D2322" s="118"/>
    </row>
    <row r="2323" spans="3:4">
      <c r="C2323" s="118"/>
      <c r="D2323" s="118"/>
    </row>
    <row r="2324" spans="3:4">
      <c r="C2324" s="118"/>
      <c r="D2324" s="118"/>
    </row>
    <row r="2325" spans="3:4">
      <c r="C2325" s="118"/>
      <c r="D2325" s="118"/>
    </row>
    <row r="2326" spans="3:4">
      <c r="C2326" s="118"/>
      <c r="D2326" s="118"/>
    </row>
    <row r="2327" spans="3:4">
      <c r="C2327" s="118"/>
      <c r="D2327" s="118"/>
    </row>
    <row r="2328" spans="3:4">
      <c r="C2328" s="118"/>
      <c r="D2328" s="118"/>
    </row>
    <row r="2329" spans="3:4">
      <c r="C2329" s="118"/>
      <c r="D2329" s="118"/>
    </row>
    <row r="2330" spans="3:4">
      <c r="C2330" s="118"/>
      <c r="D2330" s="118"/>
    </row>
    <row r="2331" spans="3:4">
      <c r="C2331" s="118"/>
      <c r="D2331" s="118"/>
    </row>
    <row r="2332" spans="3:4">
      <c r="C2332" s="118"/>
      <c r="D2332" s="118"/>
    </row>
    <row r="2333" spans="3:4">
      <c r="C2333" s="118"/>
      <c r="D2333" s="118"/>
    </row>
    <row r="2334" spans="3:4">
      <c r="C2334" s="118"/>
      <c r="D2334" s="118"/>
    </row>
    <row r="2335" spans="3:4">
      <c r="C2335" s="118"/>
      <c r="D2335" s="118"/>
    </row>
    <row r="2336" spans="3:4">
      <c r="C2336" s="118"/>
      <c r="D2336" s="118"/>
    </row>
    <row r="2337" spans="3:4">
      <c r="C2337" s="118"/>
      <c r="D2337" s="118"/>
    </row>
    <row r="2338" spans="3:4">
      <c r="C2338" s="118"/>
      <c r="D2338" s="118"/>
    </row>
    <row r="2339" spans="3:4">
      <c r="C2339" s="118"/>
      <c r="D2339" s="118"/>
    </row>
    <row r="2340" spans="3:4">
      <c r="C2340" s="118"/>
      <c r="D2340" s="118"/>
    </row>
    <row r="2341" spans="3:4">
      <c r="C2341" s="118"/>
      <c r="D2341" s="118"/>
    </row>
    <row r="2342" spans="3:4">
      <c r="C2342" s="118"/>
      <c r="D2342" s="118"/>
    </row>
    <row r="2343" spans="3:4">
      <c r="C2343" s="118"/>
      <c r="D2343" s="118"/>
    </row>
    <row r="2344" spans="3:4">
      <c r="C2344" s="118"/>
      <c r="D2344" s="118"/>
    </row>
    <row r="2345" spans="3:4">
      <c r="C2345" s="118"/>
      <c r="D2345" s="118"/>
    </row>
    <row r="2346" spans="3:4">
      <c r="C2346" s="118"/>
      <c r="D2346" s="118"/>
    </row>
    <row r="2347" spans="3:4">
      <c r="C2347" s="118"/>
      <c r="D2347" s="118"/>
    </row>
    <row r="2348" spans="3:4">
      <c r="C2348" s="118"/>
      <c r="D2348" s="118"/>
    </row>
    <row r="2349" spans="3:4">
      <c r="C2349" s="118"/>
      <c r="D2349" s="118"/>
    </row>
    <row r="2350" spans="3:4">
      <c r="C2350" s="118"/>
      <c r="D2350" s="118"/>
    </row>
    <row r="2351" spans="3:4">
      <c r="C2351" s="118"/>
      <c r="D2351" s="118"/>
    </row>
    <row r="2352" spans="3:4">
      <c r="C2352" s="118"/>
      <c r="D2352" s="118"/>
    </row>
    <row r="2353" spans="3:4">
      <c r="C2353" s="118"/>
      <c r="D2353" s="118"/>
    </row>
    <row r="2354" spans="3:4">
      <c r="C2354" s="118"/>
      <c r="D2354" s="118"/>
    </row>
    <row r="2355" spans="3:4">
      <c r="C2355" s="118"/>
      <c r="D2355" s="118"/>
    </row>
    <row r="2356" spans="3:4">
      <c r="C2356" s="118"/>
      <c r="D2356" s="118"/>
    </row>
    <row r="2357" spans="3:4">
      <c r="C2357" s="118"/>
      <c r="D2357" s="118"/>
    </row>
    <row r="2358" spans="3:4">
      <c r="C2358" s="118"/>
      <c r="D2358" s="118"/>
    </row>
    <row r="2359" spans="3:4">
      <c r="C2359" s="118"/>
      <c r="D2359" s="118"/>
    </row>
    <row r="2360" spans="3:4">
      <c r="C2360" s="118"/>
      <c r="D2360" s="118"/>
    </row>
    <row r="2361" spans="3:4">
      <c r="C2361" s="118"/>
      <c r="D2361" s="118"/>
    </row>
    <row r="2362" spans="3:4">
      <c r="C2362" s="118"/>
      <c r="D2362" s="118"/>
    </row>
    <row r="2363" spans="3:4">
      <c r="C2363" s="118"/>
      <c r="D2363" s="118"/>
    </row>
    <row r="2364" spans="3:4">
      <c r="C2364" s="118"/>
      <c r="D2364" s="118"/>
    </row>
    <row r="2365" spans="3:4">
      <c r="C2365" s="118"/>
      <c r="D2365" s="118"/>
    </row>
    <row r="2366" spans="3:4">
      <c r="C2366" s="118"/>
      <c r="D2366" s="118"/>
    </row>
    <row r="2367" spans="3:4">
      <c r="C2367" s="118"/>
      <c r="D2367" s="118"/>
    </row>
    <row r="2368" spans="3:4">
      <c r="C2368" s="118"/>
      <c r="D2368" s="118"/>
    </row>
    <row r="2369" spans="3:4">
      <c r="C2369" s="118"/>
      <c r="D2369" s="118"/>
    </row>
    <row r="2370" spans="3:4">
      <c r="C2370" s="118"/>
      <c r="D2370" s="118"/>
    </row>
    <row r="2371" spans="3:4">
      <c r="C2371" s="118"/>
      <c r="D2371" s="118"/>
    </row>
    <row r="2372" spans="3:4">
      <c r="C2372" s="118"/>
      <c r="D2372" s="118"/>
    </row>
    <row r="2373" spans="3:4">
      <c r="C2373" s="118"/>
      <c r="D2373" s="118"/>
    </row>
    <row r="2374" spans="3:4">
      <c r="C2374" s="118"/>
      <c r="D2374" s="118"/>
    </row>
    <row r="2375" spans="3:4">
      <c r="C2375" s="118"/>
      <c r="D2375" s="118"/>
    </row>
    <row r="2376" spans="3:4">
      <c r="C2376" s="118"/>
      <c r="D2376" s="118"/>
    </row>
    <row r="2377" spans="3:4">
      <c r="C2377" s="118"/>
      <c r="D2377" s="118"/>
    </row>
    <row r="2378" spans="3:4">
      <c r="C2378" s="118"/>
      <c r="D2378" s="118"/>
    </row>
    <row r="2379" spans="3:4">
      <c r="C2379" s="118"/>
      <c r="D2379" s="118"/>
    </row>
    <row r="2380" spans="3:4">
      <c r="C2380" s="118"/>
      <c r="D2380" s="118"/>
    </row>
    <row r="2381" spans="3:4">
      <c r="C2381" s="118"/>
      <c r="D2381" s="118"/>
    </row>
    <row r="2382" spans="3:4">
      <c r="C2382" s="118"/>
      <c r="D2382" s="118"/>
    </row>
    <row r="2383" spans="3:4">
      <c r="C2383" s="118"/>
      <c r="D2383" s="118"/>
    </row>
    <row r="2384" spans="3:4">
      <c r="C2384" s="118"/>
      <c r="D2384" s="118"/>
    </row>
    <row r="2385" spans="3:4">
      <c r="C2385" s="118"/>
      <c r="D2385" s="118"/>
    </row>
    <row r="2386" spans="3:4">
      <c r="C2386" s="118"/>
      <c r="D2386" s="118"/>
    </row>
    <row r="2387" spans="3:4">
      <c r="C2387" s="118"/>
      <c r="D2387" s="118"/>
    </row>
    <row r="2388" spans="3:4">
      <c r="C2388" s="118"/>
      <c r="D2388" s="118"/>
    </row>
    <row r="2389" spans="3:4">
      <c r="C2389" s="118"/>
      <c r="D2389" s="118"/>
    </row>
    <row r="2390" spans="3:4">
      <c r="C2390" s="118"/>
      <c r="D2390" s="118"/>
    </row>
    <row r="2391" spans="3:4">
      <c r="C2391" s="118"/>
      <c r="D2391" s="118"/>
    </row>
    <row r="2392" spans="3:4">
      <c r="C2392" s="118"/>
      <c r="D2392" s="118"/>
    </row>
    <row r="2393" spans="3:4">
      <c r="C2393" s="118"/>
      <c r="D2393" s="118"/>
    </row>
    <row r="2394" spans="3:4">
      <c r="C2394" s="118"/>
      <c r="D2394" s="118"/>
    </row>
    <row r="2395" spans="3:4">
      <c r="C2395" s="118"/>
      <c r="D2395" s="118"/>
    </row>
    <row r="2396" spans="3:4">
      <c r="C2396" s="118"/>
      <c r="D2396" s="118"/>
    </row>
    <row r="2397" spans="3:4">
      <c r="C2397" s="118"/>
      <c r="D2397" s="118"/>
    </row>
    <row r="2398" spans="3:4">
      <c r="C2398" s="118"/>
      <c r="D2398" s="118"/>
    </row>
    <row r="2399" spans="3:4">
      <c r="C2399" s="118"/>
      <c r="D2399" s="118"/>
    </row>
    <row r="2400" spans="3:4">
      <c r="C2400" s="118"/>
      <c r="D2400" s="118"/>
    </row>
    <row r="2401" spans="3:4">
      <c r="C2401" s="118"/>
      <c r="D2401" s="118"/>
    </row>
    <row r="2402" spans="3:4">
      <c r="C2402" s="118"/>
      <c r="D2402" s="118"/>
    </row>
    <row r="2403" spans="3:4">
      <c r="C2403" s="118"/>
      <c r="D2403" s="118"/>
    </row>
    <row r="2404" spans="3:4">
      <c r="C2404" s="118"/>
      <c r="D2404" s="118"/>
    </row>
    <row r="2405" spans="3:4">
      <c r="C2405" s="118"/>
      <c r="D2405" s="118"/>
    </row>
    <row r="2406" spans="3:4">
      <c r="C2406" s="118"/>
      <c r="D2406" s="118"/>
    </row>
    <row r="2407" spans="3:4">
      <c r="C2407" s="118"/>
      <c r="D2407" s="118"/>
    </row>
    <row r="2408" spans="3:4">
      <c r="C2408" s="118"/>
      <c r="D2408" s="118"/>
    </row>
    <row r="2409" spans="3:4">
      <c r="C2409" s="118"/>
      <c r="D2409" s="118"/>
    </row>
    <row r="2410" spans="3:4">
      <c r="C2410" s="118"/>
      <c r="D2410" s="118"/>
    </row>
    <row r="2411" spans="3:4">
      <c r="C2411" s="118"/>
      <c r="D2411" s="118"/>
    </row>
    <row r="2412" spans="3:4">
      <c r="C2412" s="118"/>
      <c r="D2412" s="118"/>
    </row>
    <row r="2413" spans="3:4">
      <c r="C2413" s="118"/>
      <c r="D2413" s="118"/>
    </row>
    <row r="2414" spans="3:4">
      <c r="C2414" s="118"/>
      <c r="D2414" s="118"/>
    </row>
    <row r="2415" spans="3:4">
      <c r="C2415" s="118"/>
      <c r="D2415" s="118"/>
    </row>
    <row r="2416" spans="3:4">
      <c r="C2416" s="118"/>
      <c r="D2416" s="118"/>
    </row>
    <row r="2417" spans="3:4">
      <c r="C2417" s="118"/>
      <c r="D2417" s="118"/>
    </row>
    <row r="2418" spans="3:4">
      <c r="C2418" s="118"/>
      <c r="D2418" s="118"/>
    </row>
    <row r="2419" spans="3:4">
      <c r="C2419" s="118"/>
      <c r="D2419" s="118"/>
    </row>
    <row r="2420" spans="3:4">
      <c r="C2420" s="118"/>
      <c r="D2420" s="118"/>
    </row>
    <row r="2421" spans="3:4">
      <c r="C2421" s="118"/>
      <c r="D2421" s="118"/>
    </row>
    <row r="2422" spans="3:4">
      <c r="C2422" s="118"/>
      <c r="D2422" s="118"/>
    </row>
    <row r="2423" spans="3:4">
      <c r="C2423" s="118"/>
      <c r="D2423" s="118"/>
    </row>
    <row r="2424" spans="3:4">
      <c r="C2424" s="118"/>
      <c r="D2424" s="118"/>
    </row>
    <row r="2425" spans="3:4">
      <c r="C2425" s="118"/>
      <c r="D2425" s="118"/>
    </row>
    <row r="2426" spans="3:4">
      <c r="C2426" s="118"/>
      <c r="D2426" s="118"/>
    </row>
    <row r="2427" spans="3:4">
      <c r="C2427" s="118"/>
      <c r="D2427" s="118"/>
    </row>
    <row r="2428" spans="3:4">
      <c r="C2428" s="118"/>
      <c r="D2428" s="118"/>
    </row>
    <row r="2429" spans="3:4">
      <c r="C2429" s="118"/>
      <c r="D2429" s="118"/>
    </row>
    <row r="2430" spans="3:4">
      <c r="C2430" s="118"/>
      <c r="D2430" s="118"/>
    </row>
    <row r="2431" spans="3:4">
      <c r="C2431" s="118"/>
      <c r="D2431" s="118"/>
    </row>
    <row r="2432" spans="3:4">
      <c r="C2432" s="118"/>
      <c r="D2432" s="118"/>
    </row>
    <row r="2433" spans="3:4">
      <c r="C2433" s="118"/>
      <c r="D2433" s="118"/>
    </row>
    <row r="2434" spans="3:4">
      <c r="C2434" s="118"/>
      <c r="D2434" s="118"/>
    </row>
    <row r="2435" spans="3:4">
      <c r="C2435" s="118"/>
      <c r="D2435" s="118"/>
    </row>
    <row r="2436" spans="3:4">
      <c r="C2436" s="118"/>
      <c r="D2436" s="118"/>
    </row>
    <row r="2437" spans="3:4">
      <c r="C2437" s="118"/>
      <c r="D2437" s="118"/>
    </row>
    <row r="2438" spans="3:4">
      <c r="C2438" s="118"/>
      <c r="D2438" s="118"/>
    </row>
    <row r="2439" spans="3:4">
      <c r="C2439" s="118"/>
      <c r="D2439" s="118"/>
    </row>
    <row r="2440" spans="3:4">
      <c r="C2440" s="118"/>
      <c r="D2440" s="118"/>
    </row>
    <row r="2441" spans="3:4">
      <c r="C2441" s="118"/>
      <c r="D2441" s="118"/>
    </row>
    <row r="2442" spans="3:4">
      <c r="C2442" s="118"/>
      <c r="D2442" s="118"/>
    </row>
    <row r="2443" spans="3:4">
      <c r="C2443" s="118"/>
      <c r="D2443" s="118"/>
    </row>
    <row r="2444" spans="3:4">
      <c r="C2444" s="118"/>
      <c r="D2444" s="118"/>
    </row>
    <row r="2445" spans="3:4">
      <c r="C2445" s="118"/>
      <c r="D2445" s="118"/>
    </row>
    <row r="2446" spans="3:4">
      <c r="C2446" s="118"/>
      <c r="D2446" s="118"/>
    </row>
    <row r="2447" spans="3:4">
      <c r="C2447" s="118"/>
      <c r="D2447" s="118"/>
    </row>
    <row r="2448" spans="3:4">
      <c r="C2448" s="118"/>
      <c r="D2448" s="118"/>
    </row>
    <row r="2449" spans="3:4">
      <c r="C2449" s="118"/>
      <c r="D2449" s="118"/>
    </row>
    <row r="2450" spans="3:4">
      <c r="C2450" s="118"/>
      <c r="D2450" s="118"/>
    </row>
    <row r="2451" spans="3:4">
      <c r="C2451" s="118"/>
      <c r="D2451" s="118"/>
    </row>
    <row r="2452" spans="3:4">
      <c r="C2452" s="118"/>
      <c r="D2452" s="118"/>
    </row>
    <row r="2453" spans="3:4">
      <c r="C2453" s="118"/>
      <c r="D2453" s="118"/>
    </row>
    <row r="2454" spans="3:4">
      <c r="C2454" s="118"/>
      <c r="D2454" s="118"/>
    </row>
    <row r="2455" spans="3:4">
      <c r="C2455" s="118"/>
      <c r="D2455" s="118"/>
    </row>
    <row r="2456" spans="3:4">
      <c r="C2456" s="118"/>
      <c r="D2456" s="118"/>
    </row>
    <row r="2457" spans="3:4">
      <c r="C2457" s="118"/>
      <c r="D2457" s="118"/>
    </row>
    <row r="2458" spans="3:4">
      <c r="C2458" s="118"/>
      <c r="D2458" s="118"/>
    </row>
    <row r="2459" spans="3:4">
      <c r="C2459" s="118"/>
      <c r="D2459" s="118"/>
    </row>
    <row r="2460" spans="3:4">
      <c r="C2460" s="118"/>
      <c r="D2460" s="118"/>
    </row>
    <row r="2461" spans="3:4">
      <c r="C2461" s="118"/>
      <c r="D2461" s="118"/>
    </row>
    <row r="2462" spans="3:4">
      <c r="C2462" s="118"/>
      <c r="D2462" s="118"/>
    </row>
    <row r="2463" spans="3:4">
      <c r="C2463" s="118"/>
      <c r="D2463" s="118"/>
    </row>
    <row r="2464" spans="3:4">
      <c r="C2464" s="118"/>
      <c r="D2464" s="118"/>
    </row>
    <row r="2465" spans="3:4">
      <c r="C2465" s="118"/>
      <c r="D2465" s="118"/>
    </row>
    <row r="2466" spans="3:4">
      <c r="C2466" s="118"/>
      <c r="D2466" s="118"/>
    </row>
  </sheetData>
  <conditionalFormatting pivot="1" sqref="D10:F19">
    <cfRule type="iconSet" priority="1">
      <iconSet reverse="1">
        <cfvo type="percent" val="0"/>
        <cfvo type="num" val="0" gte="0"/>
        <cfvo type="num" val="0.3"/>
      </iconSet>
    </cfRule>
  </conditionalFormatting>
  <pageMargins left="0.7" right="0.7" top="0.75" bottom="0.75" header="0.3" footer="0.3"/>
  <pageSetup orientation="portrait" r:id="rId17"/>
  <drawing r:id="rId18"/>
  <extLst>
    <ext xmlns:x14="http://schemas.microsoft.com/office/spreadsheetml/2009/9/main" uri="{A8765BA9-456A-4dab-B4F3-ACF838C121DE}">
      <x14:slicerList>
        <x14:slicer r:id="rId19"/>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zoomScale="80" zoomScaleNormal="80" workbookViewId="0">
      <selection activeCell="B90" sqref="B90"/>
    </sheetView>
  </sheetViews>
  <sheetFormatPr defaultColWidth="9" defaultRowHeight="15.75"/>
  <cols>
    <col min="1" max="1" width="31.875" style="58" bestFit="1" customWidth="1"/>
    <col min="2" max="2" width="21.5" style="58" bestFit="1" customWidth="1"/>
    <col min="3" max="3" width="10.375" style="58" bestFit="1" customWidth="1"/>
    <col min="4" max="4" width="65.75" style="58" hidden="1" customWidth="1"/>
    <col min="5" max="5" width="73.875" style="58" hidden="1" customWidth="1"/>
    <col min="6" max="6" width="86" style="58" hidden="1" customWidth="1"/>
    <col min="7" max="7" width="11" style="58" customWidth="1"/>
    <col min="8" max="16384" width="9" style="58"/>
  </cols>
  <sheetData>
    <row r="27" spans="1:7" hidden="1">
      <c r="A27" s="835" t="s">
        <v>18</v>
      </c>
      <c r="B27" s="836" t="s">
        <v>1895</v>
      </c>
    </row>
    <row r="28" spans="1:7" hidden="1"/>
    <row r="29" spans="1:7" s="101" customFormat="1" ht="31.5" hidden="1">
      <c r="A29" s="872" t="s">
        <v>20</v>
      </c>
      <c r="B29" s="872" t="s">
        <v>21</v>
      </c>
      <c r="C29" s="847" t="s">
        <v>1943</v>
      </c>
      <c r="D29" s="836" t="s">
        <v>2710</v>
      </c>
      <c r="E29" s="836" t="s">
        <v>2709</v>
      </c>
      <c r="F29" s="836" t="s">
        <v>2708</v>
      </c>
      <c r="G29"/>
    </row>
    <row r="30" spans="1:7" hidden="1">
      <c r="A30" s="836" t="s">
        <v>700</v>
      </c>
      <c r="B30" s="836" t="s">
        <v>1236</v>
      </c>
      <c r="C30" s="838">
        <v>1209</v>
      </c>
      <c r="D30" s="838">
        <v>489</v>
      </c>
      <c r="E30" s="838">
        <v>18</v>
      </c>
      <c r="F30" s="838">
        <v>0</v>
      </c>
      <c r="G30"/>
    </row>
    <row r="31" spans="1:7" hidden="1">
      <c r="A31" s="836"/>
      <c r="B31" s="836" t="s">
        <v>1281</v>
      </c>
      <c r="C31" s="838">
        <v>871</v>
      </c>
      <c r="D31" s="838">
        <v>436</v>
      </c>
      <c r="E31" s="838">
        <v>0</v>
      </c>
      <c r="F31" s="838">
        <v>0</v>
      </c>
      <c r="G31"/>
    </row>
    <row r="32" spans="1:7" hidden="1">
      <c r="A32" s="836"/>
      <c r="B32" s="836" t="s">
        <v>3094</v>
      </c>
      <c r="C32" s="838">
        <v>937</v>
      </c>
      <c r="D32" s="838">
        <v>105</v>
      </c>
      <c r="E32" s="838">
        <v>0</v>
      </c>
      <c r="F32" s="838">
        <v>0</v>
      </c>
      <c r="G32"/>
    </row>
    <row r="33" spans="1:7" hidden="1">
      <c r="A33" s="836"/>
      <c r="B33" s="836" t="s">
        <v>1275</v>
      </c>
      <c r="C33" s="838">
        <v>617</v>
      </c>
      <c r="D33" s="838">
        <v>75</v>
      </c>
      <c r="E33" s="838">
        <v>156</v>
      </c>
      <c r="F33" s="838">
        <v>0</v>
      </c>
      <c r="G33"/>
    </row>
    <row r="34" spans="1:7" hidden="1">
      <c r="A34" s="836"/>
      <c r="B34" s="836" t="s">
        <v>1248</v>
      </c>
      <c r="C34" s="838">
        <v>272</v>
      </c>
      <c r="D34" s="838">
        <v>103</v>
      </c>
      <c r="E34" s="838">
        <v>0</v>
      </c>
      <c r="F34" s="838">
        <v>0</v>
      </c>
      <c r="G34"/>
    </row>
    <row r="35" spans="1:7" hidden="1">
      <c r="A35" s="836"/>
      <c r="B35" s="836" t="s">
        <v>3101</v>
      </c>
      <c r="C35" s="838">
        <v>5336</v>
      </c>
      <c r="D35" s="838">
        <v>0</v>
      </c>
      <c r="E35" s="838">
        <v>819</v>
      </c>
      <c r="F35" s="838">
        <v>0</v>
      </c>
      <c r="G35"/>
    </row>
    <row r="36" spans="1:7" hidden="1">
      <c r="A36" s="836"/>
      <c r="B36" s="836" t="s">
        <v>3122</v>
      </c>
      <c r="C36" s="838">
        <v>4563</v>
      </c>
      <c r="D36" s="838">
        <v>0</v>
      </c>
      <c r="E36" s="838">
        <v>1494</v>
      </c>
      <c r="F36" s="838">
        <v>0</v>
      </c>
      <c r="G36"/>
    </row>
    <row r="37" spans="1:7" hidden="1">
      <c r="A37" s="836"/>
      <c r="B37" s="836" t="s">
        <v>3157</v>
      </c>
      <c r="C37" s="838">
        <v>6495</v>
      </c>
      <c r="D37" s="838">
        <v>67</v>
      </c>
      <c r="E37" s="838">
        <v>944</v>
      </c>
      <c r="F37" s="838">
        <v>0</v>
      </c>
      <c r="G37"/>
    </row>
    <row r="38" spans="1:7" hidden="1">
      <c r="A38" s="836"/>
      <c r="B38" s="836" t="s">
        <v>1258</v>
      </c>
      <c r="C38" s="838">
        <v>4171</v>
      </c>
      <c r="D38" s="838">
        <v>0</v>
      </c>
      <c r="E38" s="838">
        <v>3359</v>
      </c>
      <c r="F38" s="838">
        <v>4171</v>
      </c>
      <c r="G38"/>
    </row>
    <row r="39" spans="1:7" hidden="1">
      <c r="A39" s="836" t="s">
        <v>3220</v>
      </c>
      <c r="B39" s="836"/>
      <c r="C39" s="838">
        <v>24471</v>
      </c>
      <c r="D39" s="838">
        <v>1275</v>
      </c>
      <c r="E39" s="838">
        <v>6790</v>
      </c>
      <c r="F39" s="838">
        <v>4171</v>
      </c>
      <c r="G39"/>
    </row>
    <row r="40" spans="1:7" hidden="1">
      <c r="A40" s="836" t="s">
        <v>2687</v>
      </c>
      <c r="B40" s="836" t="s">
        <v>359</v>
      </c>
      <c r="C40" s="838">
        <v>10353</v>
      </c>
      <c r="D40" s="838">
        <v>336</v>
      </c>
      <c r="E40" s="838">
        <v>1719</v>
      </c>
      <c r="F40" s="838">
        <v>969</v>
      </c>
      <c r="G40"/>
    </row>
    <row r="41" spans="1:7" hidden="1">
      <c r="A41" s="836"/>
      <c r="B41" s="836" t="s">
        <v>304</v>
      </c>
      <c r="C41" s="838">
        <v>68279</v>
      </c>
      <c r="D41" s="838">
        <v>2247</v>
      </c>
      <c r="E41" s="838">
        <v>19257</v>
      </c>
      <c r="F41" s="838">
        <v>30838</v>
      </c>
      <c r="G41"/>
    </row>
    <row r="42" spans="1:7" hidden="1">
      <c r="A42" s="836"/>
      <c r="B42" s="836" t="s">
        <v>314</v>
      </c>
      <c r="C42" s="838">
        <v>79158</v>
      </c>
      <c r="D42" s="838">
        <v>0</v>
      </c>
      <c r="E42" s="838">
        <v>0</v>
      </c>
      <c r="F42" s="838">
        <v>0</v>
      </c>
      <c r="G42"/>
    </row>
    <row r="43" spans="1:7" hidden="1">
      <c r="A43" s="836"/>
      <c r="B43" s="836" t="s">
        <v>473</v>
      </c>
      <c r="C43" s="838">
        <v>6742</v>
      </c>
      <c r="D43" s="838">
        <v>5074</v>
      </c>
      <c r="E43" s="838">
        <v>1790</v>
      </c>
      <c r="F43" s="838">
        <v>3070</v>
      </c>
      <c r="G43"/>
    </row>
    <row r="44" spans="1:7" hidden="1">
      <c r="A44" s="836"/>
      <c r="B44" s="836" t="s">
        <v>401</v>
      </c>
      <c r="C44" s="838">
        <v>651</v>
      </c>
      <c r="D44" s="838">
        <v>651</v>
      </c>
      <c r="E44" s="838">
        <v>651</v>
      </c>
      <c r="F44" s="838">
        <v>434</v>
      </c>
      <c r="G44"/>
    </row>
    <row r="45" spans="1:7" hidden="1">
      <c r="A45" s="836"/>
      <c r="B45" s="836" t="s">
        <v>404</v>
      </c>
      <c r="C45" s="838">
        <v>81845</v>
      </c>
      <c r="D45" s="838">
        <v>6381</v>
      </c>
      <c r="E45" s="838">
        <v>9774</v>
      </c>
      <c r="F45" s="838">
        <v>58398</v>
      </c>
      <c r="G45"/>
    </row>
    <row r="46" spans="1:7" hidden="1">
      <c r="A46" s="836"/>
      <c r="B46" s="836" t="s">
        <v>297</v>
      </c>
      <c r="C46" s="838">
        <v>392315</v>
      </c>
      <c r="D46" s="838">
        <v>29368</v>
      </c>
      <c r="E46" s="838">
        <v>7422</v>
      </c>
      <c r="F46" s="838">
        <v>62943</v>
      </c>
      <c r="G46"/>
    </row>
    <row r="47" spans="1:7" hidden="1">
      <c r="A47" s="836" t="s">
        <v>2688</v>
      </c>
      <c r="B47" s="836"/>
      <c r="C47" s="838">
        <v>639343</v>
      </c>
      <c r="D47" s="838">
        <v>44057</v>
      </c>
      <c r="E47" s="838">
        <v>40613</v>
      </c>
      <c r="F47" s="838">
        <v>156652</v>
      </c>
      <c r="G47"/>
    </row>
    <row r="48" spans="1:7" hidden="1">
      <c r="A48" s="836" t="s">
        <v>2686</v>
      </c>
      <c r="B48" s="836" t="s">
        <v>321</v>
      </c>
      <c r="C48" s="838">
        <v>308731</v>
      </c>
      <c r="D48" s="838">
        <v>186019</v>
      </c>
      <c r="E48" s="838">
        <v>15924</v>
      </c>
      <c r="F48" s="838">
        <v>49819</v>
      </c>
      <c r="G48"/>
    </row>
    <row r="49" spans="1:7" hidden="1">
      <c r="A49" s="836"/>
      <c r="B49" s="836" t="s">
        <v>307</v>
      </c>
      <c r="C49" s="838">
        <v>86638</v>
      </c>
      <c r="D49" s="838">
        <v>30613</v>
      </c>
      <c r="E49" s="838">
        <v>10160</v>
      </c>
      <c r="F49" s="838">
        <v>18677</v>
      </c>
      <c r="G49"/>
    </row>
    <row r="50" spans="1:7" hidden="1">
      <c r="A50" s="836"/>
      <c r="B50" s="836" t="s">
        <v>339</v>
      </c>
      <c r="C50" s="838">
        <v>12909</v>
      </c>
      <c r="D50" s="838">
        <v>0</v>
      </c>
      <c r="E50" s="838">
        <v>0</v>
      </c>
      <c r="F50" s="838">
        <v>0</v>
      </c>
      <c r="G50"/>
    </row>
    <row r="51" spans="1:7" hidden="1">
      <c r="A51" s="836" t="s">
        <v>2689</v>
      </c>
      <c r="B51" s="836"/>
      <c r="C51" s="838">
        <v>408278</v>
      </c>
      <c r="D51" s="838">
        <v>216632</v>
      </c>
      <c r="E51" s="838">
        <v>26084</v>
      </c>
      <c r="F51" s="838">
        <v>68496</v>
      </c>
      <c r="G51"/>
    </row>
    <row r="52" spans="1:7" hidden="1">
      <c r="A52" s="836" t="s">
        <v>1642</v>
      </c>
      <c r="B52" s="836"/>
      <c r="C52" s="838">
        <v>1072092</v>
      </c>
      <c r="D52" s="838">
        <v>261964</v>
      </c>
      <c r="E52" s="838">
        <v>73487</v>
      </c>
      <c r="F52" s="838">
        <v>229319</v>
      </c>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156"/>
  <sheetViews>
    <sheetView showGridLines="0" tabSelected="1" view="pageBreakPreview" zoomScale="90" zoomScaleNormal="60" zoomScaleSheetLayoutView="90" zoomScalePageLayoutView="80" workbookViewId="0">
      <selection activeCell="V18" sqref="V18"/>
    </sheetView>
  </sheetViews>
  <sheetFormatPr defaultColWidth="9" defaultRowHeight="12.75"/>
  <cols>
    <col min="1" max="1" width="1.375" style="17" customWidth="1"/>
    <col min="2" max="2" width="11.75" style="17" customWidth="1"/>
    <col min="3" max="3" width="26.875" style="17" customWidth="1"/>
    <col min="4" max="4" width="10.625" style="17" customWidth="1"/>
    <col min="5" max="5" width="10.875" style="17" customWidth="1"/>
    <col min="6" max="6" width="14.875" style="17" customWidth="1"/>
    <col min="7" max="7" width="12" style="17" customWidth="1"/>
    <col min="8" max="8" width="1.25" style="17" customWidth="1"/>
    <col min="9" max="9" width="10" style="17" customWidth="1"/>
    <col min="10" max="10" width="10.625" style="17" customWidth="1"/>
    <col min="11" max="11" width="9.625" style="17" customWidth="1"/>
    <col min="12" max="12" width="10.75" style="17" customWidth="1"/>
    <col min="13" max="13" width="8" style="17" customWidth="1"/>
    <col min="14" max="14" width="10.125" style="17" customWidth="1"/>
    <col min="15" max="15" width="10.75" style="17" customWidth="1"/>
    <col min="16" max="16" width="8" style="17" customWidth="1"/>
    <col min="17" max="17" width="16.75" style="17" customWidth="1"/>
    <col min="18" max="18" width="12" style="17" customWidth="1"/>
    <col min="19" max="19" width="4.625" style="17" customWidth="1"/>
    <col min="20" max="20" width="4.375" style="17" customWidth="1"/>
    <col min="21" max="21" width="8.125" style="17" customWidth="1"/>
    <col min="22" max="22" width="11.25" style="17" bestFit="1" customWidth="1"/>
    <col min="23" max="23" width="8.125" style="17" customWidth="1"/>
    <col min="24" max="24" width="3.875" style="17" customWidth="1"/>
    <col min="25" max="25" width="16.125" style="17" bestFit="1" customWidth="1"/>
    <col min="26" max="26" width="9" style="17"/>
    <col min="27" max="27" width="21.75" style="17" bestFit="1" customWidth="1"/>
    <col min="28" max="28" width="13.25" style="17" customWidth="1"/>
    <col min="29" max="16384" width="9" style="17"/>
  </cols>
  <sheetData>
    <row r="1" spans="1:29" ht="39" customHeight="1">
      <c r="A1" s="524"/>
      <c r="B1" s="940" t="s">
        <v>3222</v>
      </c>
      <c r="C1" s="940"/>
      <c r="D1" s="940"/>
      <c r="E1" s="940"/>
      <c r="F1" s="940"/>
      <c r="G1" s="940"/>
      <c r="H1" s="940"/>
      <c r="I1" s="940"/>
      <c r="J1" s="940"/>
      <c r="K1" s="940"/>
      <c r="L1" s="940"/>
      <c r="M1" s="940"/>
      <c r="N1" s="940"/>
      <c r="O1" s="940"/>
      <c r="P1" s="940"/>
      <c r="Q1" s="940"/>
      <c r="R1" s="719"/>
      <c r="S1" s="719"/>
      <c r="T1" s="719"/>
      <c r="U1" s="170"/>
      <c r="V1" s="170"/>
      <c r="W1" s="170"/>
      <c r="X1" s="170"/>
      <c r="Y1" s="170"/>
      <c r="Z1" s="170"/>
      <c r="AA1" s="170"/>
      <c r="AB1" s="170"/>
    </row>
    <row r="8" spans="1:29">
      <c r="AC8" s="17" t="s">
        <v>1941</v>
      </c>
    </row>
    <row r="41" ht="15" customHeight="1"/>
    <row r="43" ht="18" customHeight="1"/>
    <row r="44" ht="24.75" customHeight="1"/>
    <row r="50" spans="2:25" ht="15.75">
      <c r="U50"/>
    </row>
    <row r="51" spans="2:25" ht="15.75">
      <c r="U51" s="543"/>
      <c r="V51" s="543"/>
    </row>
    <row r="52" spans="2:25" ht="15.75">
      <c r="U52" s="543"/>
      <c r="V52" s="543"/>
    </row>
    <row r="53" spans="2:25" ht="15.75">
      <c r="U53" s="543"/>
      <c r="V53" s="543"/>
    </row>
    <row r="56" spans="2:25" ht="15.75">
      <c r="W56"/>
      <c r="X56"/>
    </row>
    <row r="57" spans="2:25" ht="15.75">
      <c r="U57" s="180"/>
      <c r="V57"/>
      <c r="W57"/>
      <c r="X57"/>
      <c r="Y57"/>
    </row>
    <row r="58" spans="2:25" ht="17.25" customHeight="1">
      <c r="U58" s="180"/>
      <c r="V58" s="429"/>
      <c r="W58" s="429"/>
      <c r="X58" s="429"/>
      <c r="Y58"/>
    </row>
    <row r="59" spans="2:25" ht="15.75">
      <c r="U59" s="180"/>
      <c r="V59" s="429"/>
      <c r="W59" s="429"/>
      <c r="X59" s="429"/>
      <c r="Y59"/>
    </row>
    <row r="60" spans="2:25" ht="15.75">
      <c r="U60" s="180"/>
      <c r="V60" s="429"/>
      <c r="W60" s="429"/>
      <c r="X60" s="429"/>
      <c r="Y60"/>
    </row>
    <row r="61" spans="2:25" ht="15.75">
      <c r="N61" s="99"/>
      <c r="O61" s="99"/>
      <c r="P61" s="99"/>
      <c r="Q61" s="99"/>
      <c r="R61" s="99"/>
      <c r="S61" s="99"/>
      <c r="T61" s="99"/>
      <c r="U61" s="180"/>
      <c r="V61" s="429"/>
      <c r="W61" s="429"/>
      <c r="X61" s="429"/>
      <c r="Y61"/>
    </row>
    <row r="62" spans="2:25" ht="20.25" customHeight="1">
      <c r="N62" s="99"/>
      <c r="O62" s="99"/>
      <c r="P62" s="99"/>
      <c r="Q62" s="99"/>
      <c r="R62" s="99"/>
      <c r="S62" s="99"/>
      <c r="T62" s="99"/>
      <c r="U62" s="180"/>
      <c r="V62" s="429"/>
      <c r="W62" s="429"/>
      <c r="X62" s="429"/>
      <c r="Y62"/>
    </row>
    <row r="63" spans="2:25" ht="15.75" customHeight="1">
      <c r="N63" s="99"/>
      <c r="O63" s="99"/>
      <c r="P63" s="99"/>
      <c r="Q63" s="99"/>
      <c r="R63" s="99"/>
      <c r="S63" s="99"/>
      <c r="T63" s="99"/>
      <c r="U63" s="180"/>
      <c r="V63" s="429"/>
      <c r="W63" s="429"/>
      <c r="X63" s="429"/>
      <c r="Y63"/>
    </row>
    <row r="64" spans="2:25" ht="53.25" customHeight="1">
      <c r="B64" s="720" t="s">
        <v>2124</v>
      </c>
      <c r="C64" s="721" t="s">
        <v>1923</v>
      </c>
      <c r="D64" s="722" t="s">
        <v>1903</v>
      </c>
      <c r="E64" s="722" t="s">
        <v>1924</v>
      </c>
      <c r="F64" s="722" t="s">
        <v>1925</v>
      </c>
      <c r="G64" s="723" t="s">
        <v>1926</v>
      </c>
      <c r="N64" s="99"/>
      <c r="O64" s="99"/>
      <c r="P64" s="99"/>
      <c r="Q64" s="99"/>
      <c r="R64" s="99"/>
      <c r="S64" s="99"/>
      <c r="T64" s="99"/>
      <c r="U64" s="543"/>
      <c r="V64" s="543"/>
      <c r="W64" s="543"/>
      <c r="X64" s="429"/>
      <c r="Y64"/>
    </row>
    <row r="65" spans="2:25" ht="31.5">
      <c r="B65" s="724" t="s">
        <v>321</v>
      </c>
      <c r="C65" s="725" t="s">
        <v>2971</v>
      </c>
      <c r="D65" s="726">
        <v>128913</v>
      </c>
      <c r="E65" s="727">
        <v>0.84651664300729945</v>
      </c>
      <c r="F65" s="727">
        <v>0.95727351004165595</v>
      </c>
      <c r="G65" s="728">
        <v>0.27884697431601158</v>
      </c>
      <c r="N65" s="99"/>
      <c r="O65" s="99"/>
      <c r="P65" s="99"/>
      <c r="Q65" s="99"/>
      <c r="R65" s="543"/>
      <c r="S65" s="543"/>
      <c r="T65" s="99"/>
      <c r="U65" s="543"/>
      <c r="V65" s="543"/>
      <c r="W65" s="543"/>
      <c r="X65" s="429"/>
      <c r="Y65"/>
    </row>
    <row r="66" spans="2:25" ht="15.75">
      <c r="B66" s="729" t="s">
        <v>359</v>
      </c>
      <c r="C66" s="725" t="s">
        <v>2294</v>
      </c>
      <c r="D66" s="726">
        <v>3451</v>
      </c>
      <c r="E66" s="727">
        <v>0.90640394088669951</v>
      </c>
      <c r="F66" s="727">
        <v>0.83396117067516662</v>
      </c>
      <c r="G66" s="728">
        <v>1</v>
      </c>
      <c r="R66" s="543"/>
      <c r="S66" s="543"/>
      <c r="U66" s="543"/>
      <c r="V66" s="543"/>
      <c r="W66" s="543"/>
      <c r="X66" s="429"/>
      <c r="Y66"/>
    </row>
    <row r="67" spans="2:25" ht="15.75">
      <c r="B67" s="724" t="s">
        <v>304</v>
      </c>
      <c r="C67" s="725" t="s">
        <v>3036</v>
      </c>
      <c r="D67" s="726">
        <v>12151</v>
      </c>
      <c r="E67" s="727">
        <v>2.7075960826269396E-2</v>
      </c>
      <c r="F67" s="727">
        <v>0.36992840095465396</v>
      </c>
      <c r="G67" s="728">
        <v>0.98765533700929964</v>
      </c>
      <c r="R67" s="543"/>
      <c r="S67" s="543"/>
      <c r="U67" s="543"/>
      <c r="V67" s="543"/>
      <c r="W67" s="543"/>
      <c r="X67" s="429"/>
      <c r="Y67"/>
    </row>
    <row r="68" spans="2:25" ht="31.5">
      <c r="B68" s="724" t="s">
        <v>307</v>
      </c>
      <c r="C68" s="725" t="s">
        <v>2972</v>
      </c>
      <c r="D68" s="726">
        <v>35825</v>
      </c>
      <c r="E68" s="727">
        <v>0.78339148639218426</v>
      </c>
      <c r="F68" s="727">
        <v>0.89057920446615491</v>
      </c>
      <c r="G68" s="728">
        <v>0.5697976273551989</v>
      </c>
      <c r="R68" s="543"/>
      <c r="S68" s="543"/>
      <c r="U68" s="543"/>
      <c r="V68" s="543"/>
      <c r="W68" s="543"/>
      <c r="X68" s="429"/>
      <c r="Y68"/>
    </row>
    <row r="69" spans="2:25" ht="15.75">
      <c r="B69" s="724" t="s">
        <v>314</v>
      </c>
      <c r="C69" s="725" t="s">
        <v>316</v>
      </c>
      <c r="D69" s="726">
        <v>24963</v>
      </c>
      <c r="E69" s="727">
        <v>1</v>
      </c>
      <c r="F69" s="727">
        <v>1</v>
      </c>
      <c r="G69" s="728">
        <v>1</v>
      </c>
      <c r="R69" s="543"/>
      <c r="S69" s="543"/>
      <c r="U69" s="543"/>
      <c r="V69" s="543"/>
      <c r="W69" s="543"/>
      <c r="X69" s="429"/>
      <c r="Y69"/>
    </row>
    <row r="70" spans="2:25" ht="15.75">
      <c r="B70" s="724" t="s">
        <v>473</v>
      </c>
      <c r="C70" s="766" t="s">
        <v>233</v>
      </c>
      <c r="D70" s="726">
        <v>5101</v>
      </c>
      <c r="E70" s="727">
        <v>0.69907861203685551</v>
      </c>
      <c r="F70" s="727">
        <v>0.82454420701823172</v>
      </c>
      <c r="G70" s="728">
        <v>0.32699470692021171</v>
      </c>
      <c r="R70" s="543"/>
      <c r="S70" s="543"/>
      <c r="U70" s="543"/>
      <c r="V70" s="543"/>
      <c r="W70" s="543"/>
      <c r="X70" s="429"/>
      <c r="Y70"/>
    </row>
    <row r="71" spans="2:25" ht="15.75">
      <c r="B71" s="729" t="s">
        <v>401</v>
      </c>
      <c r="C71" s="766" t="s">
        <v>400</v>
      </c>
      <c r="D71" s="726">
        <v>217</v>
      </c>
      <c r="E71" s="727">
        <v>0</v>
      </c>
      <c r="F71" s="727">
        <v>0</v>
      </c>
      <c r="G71" s="728">
        <v>0</v>
      </c>
      <c r="R71" s="543"/>
      <c r="S71" s="543"/>
      <c r="U71" s="543"/>
      <c r="V71" s="543"/>
      <c r="W71" s="543"/>
      <c r="X71" s="429"/>
      <c r="Y71"/>
    </row>
    <row r="72" spans="2:25" ht="15.75">
      <c r="B72" s="729" t="s">
        <v>404</v>
      </c>
      <c r="C72" s="766" t="s">
        <v>2754</v>
      </c>
      <c r="D72" s="726">
        <v>27419</v>
      </c>
      <c r="E72" s="764">
        <v>0.19938728618840951</v>
      </c>
      <c r="F72" s="764">
        <v>0.83690141872424229</v>
      </c>
      <c r="G72" s="765">
        <v>0.78040774645318933</v>
      </c>
      <c r="R72" s="543"/>
      <c r="S72" s="543"/>
      <c r="U72" s="543"/>
      <c r="V72" s="543"/>
      <c r="W72" s="543"/>
      <c r="X72" s="543"/>
      <c r="Y72" s="543"/>
    </row>
    <row r="73" spans="2:25" ht="32.25" thickBot="1">
      <c r="B73" s="730" t="s">
        <v>297</v>
      </c>
      <c r="C73" s="767" t="s">
        <v>3075</v>
      </c>
      <c r="D73" s="733">
        <v>168507</v>
      </c>
      <c r="E73" s="731">
        <v>0.79403229539425668</v>
      </c>
      <c r="F73" s="731">
        <v>0.9629748319060929</v>
      </c>
      <c r="G73" s="732">
        <v>0.93213338318289451</v>
      </c>
      <c r="R73" s="543"/>
      <c r="S73" s="543"/>
      <c r="U73" s="543"/>
      <c r="V73" s="543"/>
      <c r="W73" s="543"/>
      <c r="X73" s="429"/>
      <c r="Y73"/>
    </row>
    <row r="74" spans="2:25" ht="23.25" customHeight="1" thickTop="1">
      <c r="B74" s="201" t="s">
        <v>1904</v>
      </c>
      <c r="C74" s="706" t="s">
        <v>2123</v>
      </c>
      <c r="D74" s="776">
        <v>406547</v>
      </c>
      <c r="E74" s="202">
        <v>0.75869456667986723</v>
      </c>
      <c r="F74" s="202">
        <v>0.92748685883796955</v>
      </c>
      <c r="G74" s="203">
        <v>0.68113157888263842</v>
      </c>
      <c r="R74" s="543"/>
      <c r="U74" s="543"/>
      <c r="V74" s="543"/>
      <c r="W74" s="543"/>
      <c r="X74" s="429"/>
      <c r="Y74"/>
    </row>
    <row r="75" spans="2:25" ht="15.75">
      <c r="R75" s="543"/>
      <c r="U75" s="543"/>
      <c r="V75" s="543"/>
      <c r="W75" s="543"/>
      <c r="X75" s="429"/>
      <c r="Y75" s="429"/>
    </row>
    <row r="76" spans="2:25" ht="15.75">
      <c r="R76" s="543"/>
      <c r="U76" s="543"/>
      <c r="V76" s="543"/>
      <c r="W76" s="543"/>
      <c r="X76" s="429"/>
      <c r="Y76" s="429"/>
    </row>
    <row r="77" spans="2:25" ht="15.75">
      <c r="U77" s="543"/>
      <c r="V77" s="543"/>
      <c r="W77" s="543"/>
      <c r="X77" s="429"/>
      <c r="Y77" s="429"/>
    </row>
    <row r="78" spans="2:25" ht="15.75">
      <c r="U78" s="543"/>
      <c r="V78" s="543"/>
      <c r="W78" s="543"/>
      <c r="X78" s="429"/>
      <c r="Y78" s="429"/>
    </row>
    <row r="79" spans="2:25" ht="15.75">
      <c r="U79" s="543"/>
      <c r="V79" s="543"/>
      <c r="W79" s="543"/>
      <c r="X79" s="429"/>
      <c r="Y79" s="429"/>
    </row>
    <row r="80" spans="2:25" ht="15.75">
      <c r="U80" s="543"/>
      <c r="V80" s="543"/>
      <c r="W80" s="543"/>
      <c r="X80" s="429"/>
      <c r="Y80" s="429"/>
    </row>
    <row r="81" spans="2:26" ht="15.75">
      <c r="U81" s="543"/>
      <c r="V81" s="543"/>
      <c r="W81" s="543"/>
      <c r="X81" s="429"/>
      <c r="Y81" s="429"/>
    </row>
    <row r="82" spans="2:26" ht="15.75">
      <c r="U82" s="543"/>
      <c r="V82" s="543"/>
      <c r="W82" s="543"/>
      <c r="X82" s="429"/>
      <c r="Y82" s="429"/>
    </row>
    <row r="83" spans="2:26" ht="15.75">
      <c r="U83" s="543"/>
      <c r="V83" s="543"/>
      <c r="W83" s="543"/>
      <c r="X83" s="429"/>
      <c r="Y83" s="429"/>
    </row>
    <row r="84" spans="2:26" ht="15.75">
      <c r="U84" s="429"/>
      <c r="V84" s="429"/>
      <c r="W84" s="429"/>
      <c r="X84" s="429"/>
      <c r="Y84" s="429"/>
    </row>
    <row r="85" spans="2:26" ht="15.75">
      <c r="U85" s="429"/>
      <c r="V85" s="429"/>
      <c r="W85" s="429"/>
      <c r="X85" s="429"/>
      <c r="Y85" s="429"/>
    </row>
    <row r="86" spans="2:26" ht="15.75">
      <c r="U86" s="429"/>
      <c r="V86" s="429"/>
      <c r="W86" s="429"/>
      <c r="X86" s="429"/>
      <c r="Y86" s="429"/>
    </row>
    <row r="87" spans="2:26" ht="15.75">
      <c r="U87" s="429"/>
      <c r="V87" s="429"/>
      <c r="W87" s="429"/>
      <c r="X87" s="429"/>
      <c r="Y87" s="429"/>
    </row>
    <row r="88" spans="2:26" ht="15.75">
      <c r="U88" s="429"/>
      <c r="V88" s="429"/>
      <c r="W88" s="429"/>
      <c r="X88" s="429"/>
      <c r="Y88" s="429"/>
    </row>
    <row r="89" spans="2:26" ht="15.75">
      <c r="U89" s="429"/>
      <c r="V89" s="429"/>
      <c r="W89" s="429"/>
      <c r="X89" s="429"/>
      <c r="Y89" s="429"/>
    </row>
    <row r="90" spans="2:26" ht="15.75">
      <c r="U90" s="429"/>
      <c r="V90" s="429"/>
      <c r="W90" s="429"/>
      <c r="X90" s="429"/>
      <c r="Y90" s="429"/>
    </row>
    <row r="91" spans="2:26" ht="15.75">
      <c r="U91" s="429"/>
      <c r="V91" s="429"/>
      <c r="W91" s="429"/>
      <c r="X91" s="429"/>
      <c r="Y91" s="429"/>
    </row>
    <row r="92" spans="2:26" ht="9" customHeight="1">
      <c r="U92" s="429"/>
      <c r="V92" s="429"/>
      <c r="W92" s="429"/>
      <c r="X92" s="429"/>
      <c r="Y92" s="429"/>
    </row>
    <row r="93" spans="2:26" ht="21">
      <c r="B93" s="941" t="s">
        <v>21</v>
      </c>
      <c r="C93" s="949" t="s">
        <v>2991</v>
      </c>
      <c r="D93" s="943"/>
      <c r="E93" s="943"/>
      <c r="F93" s="948" t="s">
        <v>1938</v>
      </c>
      <c r="G93" s="948"/>
      <c r="U93" s="429"/>
      <c r="V93" s="429"/>
      <c r="W93" s="429"/>
      <c r="X93" s="429"/>
      <c r="Y93" s="429"/>
    </row>
    <row r="94" spans="2:26" ht="31.5">
      <c r="B94" s="942"/>
      <c r="C94" s="735" t="s">
        <v>3221</v>
      </c>
      <c r="D94" s="735" t="s">
        <v>2992</v>
      </c>
      <c r="E94" s="736" t="s">
        <v>2993</v>
      </c>
      <c r="F94" s="737" t="s">
        <v>2994</v>
      </c>
      <c r="G94" s="761" t="s">
        <v>2995</v>
      </c>
      <c r="V94" s="429"/>
      <c r="W94" s="429"/>
      <c r="X94" s="429"/>
      <c r="Y94" s="429"/>
      <c r="Z94" s="429"/>
    </row>
    <row r="95" spans="2:26" ht="15.75">
      <c r="B95" s="738" t="s">
        <v>327</v>
      </c>
      <c r="C95" s="946">
        <v>7</v>
      </c>
      <c r="D95" s="739">
        <v>214</v>
      </c>
      <c r="E95" s="740">
        <v>1010</v>
      </c>
      <c r="F95" s="741">
        <v>1</v>
      </c>
      <c r="G95" s="741">
        <v>1</v>
      </c>
      <c r="V95" s="543"/>
      <c r="W95" s="543"/>
      <c r="X95" s="543"/>
      <c r="Y95" s="543"/>
      <c r="Z95" s="543"/>
    </row>
    <row r="96" spans="2:26" ht="15.75">
      <c r="B96" s="738" t="s">
        <v>321</v>
      </c>
      <c r="C96" s="946">
        <v>21</v>
      </c>
      <c r="D96" s="739">
        <v>1269</v>
      </c>
      <c r="E96" s="740">
        <v>7870</v>
      </c>
      <c r="F96" s="741">
        <v>0.86531130876747142</v>
      </c>
      <c r="G96" s="741">
        <v>0.47941550190597204</v>
      </c>
      <c r="V96" s="429"/>
      <c r="W96" s="429"/>
      <c r="X96" s="429"/>
      <c r="Y96" s="429"/>
      <c r="Z96" s="429"/>
    </row>
    <row r="97" spans="2:26" ht="15.75">
      <c r="B97" s="738" t="s">
        <v>359</v>
      </c>
      <c r="C97" s="946">
        <v>1</v>
      </c>
      <c r="D97" s="739">
        <v>6</v>
      </c>
      <c r="E97" s="740">
        <v>15</v>
      </c>
      <c r="F97" s="742">
        <v>1</v>
      </c>
      <c r="G97" s="742">
        <v>1</v>
      </c>
      <c r="V97" s="429"/>
      <c r="W97" s="429"/>
      <c r="X97" s="429"/>
      <c r="Y97" s="429"/>
      <c r="Z97" s="429"/>
    </row>
    <row r="98" spans="2:26" ht="15.75">
      <c r="B98" s="738" t="s">
        <v>304</v>
      </c>
      <c r="C98" s="946">
        <v>4</v>
      </c>
      <c r="D98" s="739">
        <v>445</v>
      </c>
      <c r="E98" s="740">
        <v>2229</v>
      </c>
      <c r="F98" s="742">
        <v>0.17092866756392999</v>
      </c>
      <c r="G98" s="742">
        <v>0</v>
      </c>
      <c r="V98" s="429"/>
      <c r="W98" s="429"/>
      <c r="X98" s="429"/>
      <c r="Y98" s="429"/>
      <c r="Z98" s="429"/>
    </row>
    <row r="99" spans="2:26" ht="15.75">
      <c r="B99" s="738" t="s">
        <v>314</v>
      </c>
      <c r="C99" s="946">
        <v>37</v>
      </c>
      <c r="D99" s="739">
        <v>1737</v>
      </c>
      <c r="E99" s="740">
        <v>6329</v>
      </c>
      <c r="F99" s="742">
        <v>0.91973455522199399</v>
      </c>
      <c r="G99" s="742">
        <v>1</v>
      </c>
      <c r="V99" s="429"/>
      <c r="W99" s="429"/>
      <c r="X99" s="429"/>
      <c r="Y99" s="429"/>
      <c r="Z99" s="429"/>
    </row>
    <row r="100" spans="2:26" ht="15.75">
      <c r="B100" s="738" t="s">
        <v>473</v>
      </c>
      <c r="C100" s="946">
        <v>28</v>
      </c>
      <c r="D100" s="739">
        <v>3709</v>
      </c>
      <c r="E100" s="740">
        <v>13150</v>
      </c>
      <c r="F100" s="742">
        <v>0.44486692015209128</v>
      </c>
      <c r="G100" s="742">
        <v>0.29049429657794679</v>
      </c>
      <c r="V100" s="429"/>
      <c r="W100" s="429"/>
      <c r="X100" s="429"/>
      <c r="Y100" s="429"/>
      <c r="Z100" s="429"/>
    </row>
    <row r="101" spans="2:26" ht="15.75">
      <c r="B101" s="738" t="s">
        <v>401</v>
      </c>
      <c r="C101" s="946">
        <v>26</v>
      </c>
      <c r="D101" s="739">
        <v>1069</v>
      </c>
      <c r="E101" s="740">
        <v>3984</v>
      </c>
      <c r="F101" s="742">
        <v>0.91465863453815266</v>
      </c>
      <c r="G101" s="742">
        <v>1</v>
      </c>
      <c r="V101" s="429"/>
      <c r="W101" s="429"/>
      <c r="X101" s="429"/>
      <c r="Y101" s="429"/>
      <c r="Z101" s="429"/>
    </row>
    <row r="102" spans="2:26" ht="15.75">
      <c r="B102" s="743" t="s">
        <v>404</v>
      </c>
      <c r="C102" s="947">
        <v>4</v>
      </c>
      <c r="D102" s="744">
        <v>63</v>
      </c>
      <c r="E102" s="745">
        <v>246</v>
      </c>
      <c r="F102" s="746">
        <v>0.55284552845528456</v>
      </c>
      <c r="G102" s="746">
        <v>1</v>
      </c>
      <c r="V102" s="429"/>
      <c r="W102" s="429"/>
      <c r="X102" s="429"/>
      <c r="Y102" s="429"/>
      <c r="Z102" s="429"/>
    </row>
    <row r="103" spans="2:26" ht="15.75">
      <c r="B103" s="743" t="s">
        <v>454</v>
      </c>
      <c r="C103" s="947">
        <v>7</v>
      </c>
      <c r="D103" s="744">
        <v>355</v>
      </c>
      <c r="E103" s="745">
        <v>1807</v>
      </c>
      <c r="F103" s="746">
        <v>0.30935251798561147</v>
      </c>
      <c r="G103" s="746">
        <v>0</v>
      </c>
      <c r="V103" s="429"/>
      <c r="W103" s="429"/>
      <c r="X103" s="429"/>
      <c r="Y103" s="429"/>
      <c r="Z103" s="429"/>
    </row>
    <row r="104" spans="2:26" ht="15.75">
      <c r="B104" s="743" t="s">
        <v>339</v>
      </c>
      <c r="C104" s="947">
        <v>28</v>
      </c>
      <c r="D104" s="744">
        <v>2683</v>
      </c>
      <c r="E104" s="745">
        <v>11053</v>
      </c>
      <c r="F104" s="746">
        <v>0.9385687143761875</v>
      </c>
      <c r="G104" s="746">
        <v>1</v>
      </c>
      <c r="V104" s="429"/>
      <c r="W104" s="429"/>
      <c r="X104" s="429"/>
      <c r="Y104" s="429"/>
      <c r="Z104" s="429"/>
    </row>
    <row r="105" spans="2:26" ht="15.75">
      <c r="B105" s="743" t="s">
        <v>297</v>
      </c>
      <c r="C105" s="947">
        <v>11</v>
      </c>
      <c r="D105" s="744">
        <v>1225</v>
      </c>
      <c r="E105" s="745">
        <v>4285</v>
      </c>
      <c r="F105" s="746">
        <v>0.43687281213535589</v>
      </c>
      <c r="G105" s="945">
        <v>0.89264877479579929</v>
      </c>
      <c r="V105" s="543"/>
      <c r="W105" s="543"/>
      <c r="X105" s="543"/>
      <c r="Y105" s="543"/>
      <c r="Z105" s="543"/>
    </row>
    <row r="106" spans="2:26" ht="15.75">
      <c r="B106" s="747" t="s">
        <v>1904</v>
      </c>
      <c r="C106" s="748">
        <f>SUM(C95:C105)</f>
        <v>174</v>
      </c>
      <c r="D106" s="748">
        <f>SUM(D95:D105)</f>
        <v>12775</v>
      </c>
      <c r="E106" s="748">
        <f>SUM(E95:E105)</f>
        <v>51978</v>
      </c>
      <c r="F106" s="749">
        <v>0.70168148062641889</v>
      </c>
      <c r="G106" s="762">
        <v>0.65518103813151718</v>
      </c>
      <c r="V106" s="429"/>
      <c r="W106" s="429"/>
      <c r="X106" s="429"/>
      <c r="Y106" s="429"/>
      <c r="Z106" s="429"/>
    </row>
    <row r="107" spans="2:26" ht="15.75">
      <c r="B107" s="763" t="s">
        <v>3034</v>
      </c>
      <c r="C107" s="763"/>
      <c r="D107" s="763"/>
      <c r="E107" s="763"/>
      <c r="F107" s="763"/>
      <c r="G107" s="763"/>
      <c r="U107" s="429"/>
      <c r="V107" s="429"/>
      <c r="W107" s="429"/>
      <c r="X107" s="429"/>
      <c r="Y107" s="429"/>
    </row>
    <row r="108" spans="2:26" ht="15.75">
      <c r="U108" s="429"/>
      <c r="V108" s="429"/>
      <c r="W108" s="429"/>
      <c r="X108" s="429"/>
      <c r="Y108" s="429"/>
    </row>
    <row r="109" spans="2:26" ht="15.75">
      <c r="U109" s="429"/>
      <c r="V109" s="429"/>
      <c r="W109" s="429"/>
      <c r="X109" s="429"/>
      <c r="Y109" s="429"/>
    </row>
    <row r="110" spans="2:26" ht="15.75">
      <c r="U110" s="429"/>
      <c r="V110" s="429"/>
      <c r="W110" s="429"/>
      <c r="X110" s="429"/>
      <c r="Y110" s="429"/>
    </row>
    <row r="111" spans="2:26" ht="15.75">
      <c r="U111" s="429"/>
      <c r="V111" s="429"/>
      <c r="W111" s="429"/>
      <c r="X111" s="429"/>
      <c r="Y111" s="429"/>
    </row>
    <row r="112" spans="2:26" ht="15.75">
      <c r="U112" s="429"/>
      <c r="V112" s="429"/>
      <c r="W112" s="429"/>
      <c r="X112" s="429"/>
      <c r="Y112" s="429"/>
    </row>
    <row r="113" spans="21:25" ht="15.75">
      <c r="U113" s="429"/>
      <c r="V113" s="429"/>
      <c r="W113" s="429"/>
      <c r="X113" s="429"/>
      <c r="Y113" s="429"/>
    </row>
    <row r="114" spans="21:25" ht="15.75">
      <c r="U114" s="429"/>
      <c r="V114" s="429"/>
      <c r="W114" s="429"/>
      <c r="X114" s="429"/>
      <c r="Y114" s="429"/>
    </row>
    <row r="115" spans="21:25" ht="15.75">
      <c r="U115" s="429"/>
      <c r="V115" s="429"/>
      <c r="W115" s="429"/>
      <c r="X115" s="429"/>
      <c r="Y115" s="429"/>
    </row>
    <row r="116" spans="21:25" ht="15.75">
      <c r="U116" s="429"/>
      <c r="V116" s="429"/>
      <c r="W116" s="429"/>
      <c r="X116" s="429"/>
      <c r="Y116" s="429"/>
    </row>
    <row r="117" spans="21:25" ht="15.75">
      <c r="U117" s="429"/>
      <c r="V117" s="429"/>
      <c r="W117" s="429"/>
      <c r="X117" s="429"/>
      <c r="Y117" s="429"/>
    </row>
    <row r="118" spans="21:25" ht="15.75">
      <c r="U118" s="429"/>
      <c r="V118" s="429"/>
      <c r="W118" s="429"/>
      <c r="X118" s="429"/>
      <c r="Y118" s="429"/>
    </row>
    <row r="119" spans="21:25" ht="15.75">
      <c r="U119" s="429"/>
      <c r="V119" s="429"/>
      <c r="W119" s="429"/>
      <c r="X119" s="429"/>
      <c r="Y119" s="429"/>
    </row>
    <row r="120" spans="21:25" ht="15.75">
      <c r="U120" s="429"/>
      <c r="V120" s="429"/>
      <c r="W120" s="429"/>
      <c r="X120" s="429"/>
      <c r="Y120" s="429"/>
    </row>
    <row r="121" spans="21:25" ht="15.75">
      <c r="U121" s="429"/>
      <c r="V121" s="429"/>
      <c r="W121" s="429"/>
      <c r="X121" s="429"/>
      <c r="Y121" s="429"/>
    </row>
    <row r="122" spans="21:25" ht="15.75">
      <c r="U122" s="429"/>
      <c r="V122" s="429"/>
      <c r="W122" s="429"/>
      <c r="X122" s="429"/>
      <c r="Y122" s="429"/>
    </row>
    <row r="123" spans="21:25" ht="15.75">
      <c r="W123"/>
      <c r="X123"/>
    </row>
    <row r="124" spans="21:25" ht="15.75">
      <c r="W124"/>
      <c r="X124"/>
    </row>
    <row r="125" spans="21:25" ht="15.75">
      <c r="W125"/>
      <c r="X125"/>
    </row>
    <row r="126" spans="21:25" ht="15.75">
      <c r="W126"/>
      <c r="X126"/>
    </row>
    <row r="127" spans="21:25" ht="15.75">
      <c r="W127"/>
      <c r="X127"/>
    </row>
    <row r="128" spans="21:25" ht="15.75">
      <c r="W128"/>
      <c r="X128"/>
    </row>
    <row r="129" spans="23:24" ht="15.75">
      <c r="W129"/>
      <c r="X129"/>
    </row>
    <row r="130" spans="23:24" ht="15.75">
      <c r="W130"/>
      <c r="X130"/>
    </row>
    <row r="131" spans="23:24" ht="15.75">
      <c r="W131"/>
      <c r="X131"/>
    </row>
    <row r="132" spans="23:24" ht="15.75">
      <c r="W132"/>
      <c r="X132"/>
    </row>
    <row r="133" spans="23:24" ht="15.75">
      <c r="W133"/>
      <c r="X133"/>
    </row>
    <row r="134" spans="23:24" ht="15.75">
      <c r="W134"/>
      <c r="X134"/>
    </row>
    <row r="135" spans="23:24" ht="15.75">
      <c r="W135"/>
      <c r="X135"/>
    </row>
    <row r="136" spans="23:24" ht="15.75">
      <c r="W136"/>
      <c r="X136"/>
    </row>
    <row r="137" spans="23:24" ht="15.75">
      <c r="W137"/>
      <c r="X137"/>
    </row>
    <row r="138" spans="23:24" ht="15.75">
      <c r="W138"/>
      <c r="X138"/>
    </row>
    <row r="139" spans="23:24" ht="15.75">
      <c r="W139"/>
      <c r="X139"/>
    </row>
    <row r="140" spans="23:24" ht="15.75">
      <c r="W140"/>
      <c r="X140"/>
    </row>
    <row r="141" spans="23:24" ht="15.75">
      <c r="W141"/>
      <c r="X141"/>
    </row>
    <row r="142" spans="23:24" ht="15.75">
      <c r="W142"/>
      <c r="X142"/>
    </row>
    <row r="143" spans="23:24" ht="15.75">
      <c r="W143"/>
      <c r="X143"/>
    </row>
    <row r="144" spans="23:24" ht="15.75">
      <c r="W144"/>
      <c r="X144"/>
    </row>
    <row r="145" spans="23:24" ht="15.75">
      <c r="W145"/>
      <c r="X145"/>
    </row>
    <row r="146" spans="23:24" ht="15.75">
      <c r="W146"/>
      <c r="X146"/>
    </row>
    <row r="147" spans="23:24" ht="15.75">
      <c r="W147"/>
      <c r="X147"/>
    </row>
    <row r="148" spans="23:24" ht="15.75">
      <c r="W148"/>
      <c r="X148"/>
    </row>
    <row r="149" spans="23:24" ht="15.75">
      <c r="W149"/>
      <c r="X149"/>
    </row>
    <row r="150" spans="23:24" ht="15.75">
      <c r="W150"/>
      <c r="X150"/>
    </row>
    <row r="151" spans="23:24" ht="15.75">
      <c r="W151"/>
      <c r="X151"/>
    </row>
    <row r="152" spans="23:24" ht="15.75">
      <c r="W152"/>
      <c r="X152"/>
    </row>
    <row r="153" spans="23:24" ht="15.75">
      <c r="W153"/>
      <c r="X153"/>
    </row>
    <row r="154" spans="23:24" ht="15.75">
      <c r="W154"/>
      <c r="X154"/>
    </row>
    <row r="155" spans="23:24" ht="15.75">
      <c r="W155"/>
      <c r="X155"/>
    </row>
    <row r="156" spans="23:24" ht="15.75">
      <c r="W156"/>
      <c r="X156"/>
    </row>
  </sheetData>
  <mergeCells count="3">
    <mergeCell ref="B1:Q1"/>
    <mergeCell ref="B93:B94"/>
    <mergeCell ref="C93:E93"/>
  </mergeCells>
  <conditionalFormatting sqref="E65:G74">
    <cfRule type="iconSet" priority="7">
      <iconSet reverse="1">
        <cfvo type="percent" val="0"/>
        <cfvo type="num" val="0" gte="0"/>
        <cfvo type="num" val="0.3"/>
      </iconSet>
    </cfRule>
  </conditionalFormatting>
  <conditionalFormatting sqref="F96:G106">
    <cfRule type="iconSet" priority="2">
      <iconSet reverse="1">
        <cfvo type="percent" val="0"/>
        <cfvo type="percent" val="0" gte="0"/>
        <cfvo type="percent" val="30"/>
      </iconSet>
    </cfRule>
  </conditionalFormatting>
  <conditionalFormatting sqref="F95:G95">
    <cfRule type="iconSet" priority="1">
      <iconSet reverse="1">
        <cfvo type="percent" val="0"/>
        <cfvo type="percent" val="0" gte="0"/>
        <cfvo type="percent" val="30"/>
      </iconSet>
    </cfRule>
  </conditionalFormatting>
  <printOptions horizontalCentered="1" verticalCentered="1"/>
  <pageMargins left="0" right="0" top="0" bottom="0" header="0.3" footer="0.3"/>
  <pageSetup paperSize="9" scale="50"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73"/>
  <sheetViews>
    <sheetView showGridLines="0" topLeftCell="F2" zoomScale="91" zoomScaleNormal="91" workbookViewId="0">
      <selection activeCell="G30" sqref="G30"/>
    </sheetView>
  </sheetViews>
  <sheetFormatPr defaultColWidth="9" defaultRowHeight="15.75"/>
  <cols>
    <col min="1" max="1" width="27.375" style="58" hidden="1" customWidth="1"/>
    <col min="2" max="2" width="17.125" style="58" hidden="1" customWidth="1"/>
    <col min="3" max="3" width="59.625" style="58" hidden="1" customWidth="1"/>
    <col min="4" max="4" width="47.25" style="58" hidden="1" customWidth="1"/>
    <col min="5" max="5" width="75.375" style="58" hidden="1" customWidth="1"/>
    <col min="6" max="6" width="37.25" style="58" customWidth="1"/>
    <col min="7" max="7" width="59.375" style="58" customWidth="1"/>
    <col min="8" max="16384" width="9" style="58"/>
  </cols>
  <sheetData>
    <row r="1" spans="1:20" ht="26.25">
      <c r="A1" s="944" t="s">
        <v>3035</v>
      </c>
      <c r="B1" s="944"/>
      <c r="C1" s="944"/>
      <c r="D1" s="944"/>
      <c r="E1" s="944"/>
      <c r="F1" s="944"/>
      <c r="G1" s="944"/>
      <c r="H1" s="944"/>
      <c r="I1" s="944"/>
      <c r="J1" s="944"/>
      <c r="K1" s="944"/>
      <c r="L1" s="944"/>
      <c r="M1" s="944"/>
      <c r="N1" s="944"/>
      <c r="O1" s="944"/>
      <c r="P1" s="944"/>
      <c r="Q1" s="944"/>
      <c r="R1" s="944"/>
      <c r="S1" s="944"/>
      <c r="T1" s="944"/>
    </row>
    <row r="33" spans="1:7">
      <c r="A33"/>
      <c r="B33"/>
    </row>
    <row r="34" spans="1:7">
      <c r="A34" s="835" t="s">
        <v>18</v>
      </c>
      <c r="B34" s="836" t="s">
        <v>2382</v>
      </c>
    </row>
    <row r="35" spans="1:7">
      <c r="A35" s="872" t="s">
        <v>21</v>
      </c>
      <c r="B35" s="836" t="s">
        <v>1895</v>
      </c>
    </row>
    <row r="36" spans="1:7">
      <c r="A36" s="872" t="s">
        <v>20</v>
      </c>
      <c r="B36" s="836" t="s">
        <v>1895</v>
      </c>
    </row>
    <row r="37" spans="1:7">
      <c r="C37" s="200"/>
      <c r="D37" s="200"/>
      <c r="E37" s="200"/>
    </row>
    <row r="38" spans="1:7" s="101" customFormat="1">
      <c r="A38" s="835" t="s">
        <v>2951</v>
      </c>
      <c r="B38" s="847" t="s">
        <v>1943</v>
      </c>
      <c r="C38" s="836" t="s">
        <v>2757</v>
      </c>
      <c r="D38" s="836" t="s">
        <v>2758</v>
      </c>
      <c r="E38" s="836" t="s">
        <v>2759</v>
      </c>
      <c r="F38"/>
      <c r="G38"/>
    </row>
    <row r="39" spans="1:7">
      <c r="A39" s="836" t="s">
        <v>638</v>
      </c>
      <c r="B39" s="838">
        <v>415</v>
      </c>
      <c r="C39" s="838">
        <v>11</v>
      </c>
      <c r="D39" s="838">
        <v>320</v>
      </c>
      <c r="E39" s="838">
        <v>415</v>
      </c>
      <c r="F39"/>
      <c r="G39"/>
    </row>
    <row r="40" spans="1:7">
      <c r="A40" s="836" t="s">
        <v>2716</v>
      </c>
      <c r="B40" s="838">
        <v>17672</v>
      </c>
      <c r="C40" s="838">
        <v>17670</v>
      </c>
      <c r="D40" s="838">
        <v>0</v>
      </c>
      <c r="E40" s="838">
        <v>0</v>
      </c>
      <c r="F40"/>
      <c r="G40"/>
    </row>
    <row r="41" spans="1:7">
      <c r="A41" s="836" t="s">
        <v>946</v>
      </c>
      <c r="B41" s="838">
        <v>382</v>
      </c>
      <c r="C41" s="838">
        <v>0</v>
      </c>
      <c r="D41" s="838">
        <v>250</v>
      </c>
      <c r="E41" s="838">
        <v>250</v>
      </c>
      <c r="F41"/>
      <c r="G41"/>
    </row>
    <row r="42" spans="1:7">
      <c r="A42" s="836" t="s">
        <v>468</v>
      </c>
      <c r="B42" s="838">
        <v>2552</v>
      </c>
      <c r="C42" s="838">
        <v>0</v>
      </c>
      <c r="D42" s="838">
        <v>0</v>
      </c>
      <c r="E42" s="838">
        <v>0</v>
      </c>
      <c r="F42"/>
      <c r="G42"/>
    </row>
    <row r="43" spans="1:7">
      <c r="A43" s="836" t="s">
        <v>1750</v>
      </c>
      <c r="B43" s="838">
        <v>110</v>
      </c>
      <c r="C43" s="838">
        <v>0</v>
      </c>
      <c r="D43" s="838">
        <v>100</v>
      </c>
      <c r="E43" s="838">
        <v>110</v>
      </c>
      <c r="F43"/>
      <c r="G43"/>
    </row>
    <row r="44" spans="1:7">
      <c r="A44" s="836" t="s">
        <v>413</v>
      </c>
      <c r="B44" s="838">
        <v>2050</v>
      </c>
      <c r="C44" s="838">
        <v>0</v>
      </c>
      <c r="D44" s="838">
        <v>0</v>
      </c>
      <c r="E44" s="838">
        <v>0</v>
      </c>
      <c r="F44"/>
      <c r="G44"/>
    </row>
    <row r="45" spans="1:7">
      <c r="A45" s="836" t="s">
        <v>568</v>
      </c>
      <c r="B45" s="838">
        <v>559</v>
      </c>
      <c r="C45" s="838">
        <v>0</v>
      </c>
      <c r="D45" s="838">
        <v>0</v>
      </c>
      <c r="E45" s="838">
        <v>0</v>
      </c>
      <c r="F45"/>
      <c r="G45"/>
    </row>
    <row r="46" spans="1:7">
      <c r="A46" s="836" t="s">
        <v>2634</v>
      </c>
      <c r="B46" s="838">
        <v>414</v>
      </c>
      <c r="C46" s="838">
        <v>0</v>
      </c>
      <c r="D46" s="838">
        <v>0</v>
      </c>
      <c r="E46" s="838">
        <v>0</v>
      </c>
      <c r="F46"/>
      <c r="G46"/>
    </row>
    <row r="47" spans="1:7">
      <c r="A47" s="836" t="s">
        <v>2543</v>
      </c>
      <c r="B47" s="838">
        <v>17641</v>
      </c>
      <c r="C47" s="838">
        <v>15968</v>
      </c>
      <c r="D47" s="838">
        <v>0</v>
      </c>
      <c r="E47" s="838">
        <v>835</v>
      </c>
      <c r="F47"/>
      <c r="G47"/>
    </row>
    <row r="48" spans="1:7">
      <c r="A48" s="836" t="s">
        <v>2631</v>
      </c>
      <c r="B48" s="838">
        <v>329</v>
      </c>
      <c r="C48" s="838">
        <v>0</v>
      </c>
      <c r="D48" s="838">
        <v>0</v>
      </c>
      <c r="E48" s="838">
        <v>0</v>
      </c>
      <c r="F48"/>
      <c r="G48"/>
    </row>
    <row r="49" spans="1:7">
      <c r="A49" s="836" t="s">
        <v>2561</v>
      </c>
      <c r="B49" s="838">
        <v>1698</v>
      </c>
      <c r="C49" s="838">
        <v>0</v>
      </c>
      <c r="D49" s="838">
        <v>0</v>
      </c>
      <c r="E49" s="838">
        <v>0</v>
      </c>
      <c r="F49"/>
      <c r="G49"/>
    </row>
    <row r="50" spans="1:7">
      <c r="A50" s="836" t="s">
        <v>2649</v>
      </c>
      <c r="B50" s="838">
        <v>940</v>
      </c>
      <c r="C50" s="838">
        <v>0</v>
      </c>
      <c r="D50" s="838">
        <v>0</v>
      </c>
      <c r="E50" s="838">
        <v>0</v>
      </c>
      <c r="F50"/>
      <c r="G50"/>
    </row>
    <row r="51" spans="1:7">
      <c r="A51" s="836" t="s">
        <v>3021</v>
      </c>
      <c r="B51" s="838">
        <v>199</v>
      </c>
      <c r="C51" s="838">
        <v>0</v>
      </c>
      <c r="D51" s="838">
        <v>199</v>
      </c>
      <c r="E51" s="838">
        <v>199</v>
      </c>
      <c r="F51"/>
      <c r="G51"/>
    </row>
    <row r="52" spans="1:7">
      <c r="A52" s="836" t="s">
        <v>897</v>
      </c>
      <c r="B52" s="838">
        <v>2009</v>
      </c>
      <c r="C52" s="838">
        <v>0</v>
      </c>
      <c r="D52" s="838">
        <v>0</v>
      </c>
      <c r="E52" s="838">
        <v>0</v>
      </c>
      <c r="F52"/>
      <c r="G52"/>
    </row>
    <row r="53" spans="1:7">
      <c r="A53" s="836" t="s">
        <v>2720</v>
      </c>
      <c r="B53" s="838">
        <v>2882</v>
      </c>
      <c r="C53" s="838">
        <v>2880</v>
      </c>
      <c r="D53" s="838">
        <v>0</v>
      </c>
      <c r="E53" s="838">
        <v>0</v>
      </c>
      <c r="F53"/>
      <c r="G53"/>
    </row>
    <row r="54" spans="1:7">
      <c r="A54" s="836" t="s">
        <v>372</v>
      </c>
      <c r="B54" s="838">
        <v>428</v>
      </c>
      <c r="C54" s="838">
        <v>0</v>
      </c>
      <c r="D54" s="838">
        <v>0</v>
      </c>
      <c r="E54" s="838">
        <v>0</v>
      </c>
      <c r="F54"/>
      <c r="G54"/>
    </row>
    <row r="55" spans="1:7">
      <c r="A55" s="836" t="s">
        <v>2301</v>
      </c>
      <c r="B55" s="838">
        <v>314</v>
      </c>
      <c r="C55" s="838">
        <v>0</v>
      </c>
      <c r="D55" s="838">
        <v>0</v>
      </c>
      <c r="E55" s="838">
        <v>0</v>
      </c>
      <c r="F55"/>
      <c r="G55"/>
    </row>
    <row r="56" spans="1:7">
      <c r="A56" s="836" t="s">
        <v>2866</v>
      </c>
      <c r="B56" s="838">
        <v>184</v>
      </c>
      <c r="C56" s="838">
        <v>0</v>
      </c>
      <c r="D56" s="838">
        <v>144</v>
      </c>
      <c r="E56" s="838">
        <v>184</v>
      </c>
      <c r="F56"/>
      <c r="G56"/>
    </row>
    <row r="57" spans="1:7">
      <c r="A57" s="836" t="s">
        <v>1091</v>
      </c>
      <c r="B57" s="838">
        <v>1435</v>
      </c>
      <c r="C57" s="838">
        <v>0</v>
      </c>
      <c r="D57" s="838">
        <v>0</v>
      </c>
      <c r="E57" s="838">
        <v>0</v>
      </c>
      <c r="F57"/>
      <c r="G57"/>
    </row>
    <row r="58" spans="1:7">
      <c r="A58" s="836" t="s">
        <v>2550</v>
      </c>
      <c r="B58" s="838">
        <v>570</v>
      </c>
      <c r="C58" s="838">
        <v>0</v>
      </c>
      <c r="D58" s="838">
        <v>0</v>
      </c>
      <c r="E58" s="838">
        <v>0</v>
      </c>
      <c r="F58"/>
      <c r="G58"/>
    </row>
    <row r="59" spans="1:7">
      <c r="A59" s="836" t="s">
        <v>2549</v>
      </c>
      <c r="B59" s="838">
        <v>42</v>
      </c>
      <c r="C59" s="838">
        <v>0</v>
      </c>
      <c r="D59" s="838">
        <v>0</v>
      </c>
      <c r="E59" s="838">
        <v>0</v>
      </c>
      <c r="F59"/>
      <c r="G59"/>
    </row>
    <row r="60" spans="1:7">
      <c r="A60" s="836" t="s">
        <v>2643</v>
      </c>
      <c r="B60" s="838">
        <v>593</v>
      </c>
      <c r="C60" s="838">
        <v>0</v>
      </c>
      <c r="D60" s="838">
        <v>0</v>
      </c>
      <c r="E60" s="838">
        <v>0</v>
      </c>
      <c r="F60"/>
      <c r="G60"/>
    </row>
    <row r="61" spans="1:7">
      <c r="A61" s="836" t="s">
        <v>2623</v>
      </c>
      <c r="B61" s="838">
        <v>4476</v>
      </c>
      <c r="C61" s="838">
        <v>0</v>
      </c>
      <c r="D61" s="838">
        <v>0</v>
      </c>
      <c r="E61" s="838">
        <v>0</v>
      </c>
      <c r="F61"/>
      <c r="G61"/>
    </row>
    <row r="62" spans="1:7">
      <c r="A62" s="836" t="s">
        <v>3032</v>
      </c>
      <c r="B62" s="838">
        <v>145</v>
      </c>
      <c r="C62" s="838">
        <v>0</v>
      </c>
      <c r="D62" s="838">
        <v>145</v>
      </c>
      <c r="E62" s="838">
        <v>145</v>
      </c>
      <c r="F62"/>
      <c r="G62"/>
    </row>
    <row r="63" spans="1:7">
      <c r="A63" s="836" t="s">
        <v>464</v>
      </c>
      <c r="B63" s="838">
        <v>421</v>
      </c>
      <c r="C63" s="838">
        <v>0</v>
      </c>
      <c r="D63" s="838">
        <v>0</v>
      </c>
      <c r="E63" s="838">
        <v>0</v>
      </c>
      <c r="F63"/>
      <c r="G63"/>
    </row>
    <row r="64" spans="1:7">
      <c r="A64" s="836" t="s">
        <v>2075</v>
      </c>
      <c r="B64" s="838">
        <v>266</v>
      </c>
      <c r="C64" s="838">
        <v>0</v>
      </c>
      <c r="D64" s="838">
        <v>266</v>
      </c>
      <c r="E64" s="838">
        <v>266</v>
      </c>
      <c r="F64"/>
      <c r="G64"/>
    </row>
    <row r="65" spans="1:7">
      <c r="A65" s="836" t="s">
        <v>3013</v>
      </c>
      <c r="B65" s="838">
        <v>302</v>
      </c>
      <c r="C65" s="838">
        <v>0</v>
      </c>
      <c r="D65" s="838">
        <v>200.00000000000003</v>
      </c>
      <c r="E65" s="838">
        <v>250</v>
      </c>
      <c r="F65"/>
      <c r="G65"/>
    </row>
    <row r="66" spans="1:7">
      <c r="A66" s="836" t="s">
        <v>3033</v>
      </c>
      <c r="B66" s="838">
        <v>120</v>
      </c>
      <c r="C66" s="838">
        <v>0</v>
      </c>
      <c r="D66" s="838">
        <v>100</v>
      </c>
      <c r="E66" s="838">
        <v>120</v>
      </c>
      <c r="F66"/>
      <c r="G66"/>
    </row>
    <row r="67" spans="1:7">
      <c r="A67" s="836" t="s">
        <v>2610</v>
      </c>
      <c r="B67" s="838">
        <v>1083</v>
      </c>
      <c r="C67" s="838">
        <v>0</v>
      </c>
      <c r="D67" s="838">
        <v>0</v>
      </c>
      <c r="E67" s="838">
        <v>0</v>
      </c>
      <c r="F67"/>
      <c r="G67"/>
    </row>
    <row r="68" spans="1:7">
      <c r="A68" s="836" t="s">
        <v>457</v>
      </c>
      <c r="B68" s="838">
        <v>102</v>
      </c>
      <c r="C68" s="838">
        <v>0</v>
      </c>
      <c r="D68" s="838">
        <v>100</v>
      </c>
      <c r="E68" s="838">
        <v>0</v>
      </c>
      <c r="F68"/>
      <c r="G68"/>
    </row>
    <row r="69" spans="1:7">
      <c r="A69" s="836" t="s">
        <v>2624</v>
      </c>
      <c r="B69" s="838">
        <v>1867</v>
      </c>
      <c r="C69" s="838">
        <v>0</v>
      </c>
      <c r="D69" s="838">
        <v>0</v>
      </c>
      <c r="E69" s="838">
        <v>0</v>
      </c>
      <c r="F69"/>
      <c r="G69"/>
    </row>
    <row r="70" spans="1:7">
      <c r="A70" s="836" t="s">
        <v>1751</v>
      </c>
      <c r="B70" s="838">
        <v>3768</v>
      </c>
      <c r="C70" s="838">
        <v>0</v>
      </c>
      <c r="D70" s="838">
        <v>0</v>
      </c>
      <c r="E70" s="838">
        <v>0</v>
      </c>
      <c r="F70"/>
      <c r="G70"/>
    </row>
    <row r="71" spans="1:7">
      <c r="A71" s="836" t="s">
        <v>2617</v>
      </c>
      <c r="B71" s="838">
        <v>1520</v>
      </c>
      <c r="C71" s="838">
        <v>1520</v>
      </c>
      <c r="D71" s="838">
        <v>21</v>
      </c>
      <c r="E71" s="838">
        <v>1520</v>
      </c>
      <c r="F71"/>
      <c r="G71"/>
    </row>
    <row r="72" spans="1:7">
      <c r="A72" s="836" t="s">
        <v>2618</v>
      </c>
      <c r="B72" s="838">
        <v>1156</v>
      </c>
      <c r="C72" s="838">
        <v>1156</v>
      </c>
      <c r="D72" s="838">
        <v>13</v>
      </c>
      <c r="E72" s="838">
        <v>1156</v>
      </c>
      <c r="F72"/>
      <c r="G72"/>
    </row>
    <row r="73" spans="1:7">
      <c r="A73" s="836" t="s">
        <v>2647</v>
      </c>
      <c r="B73" s="838">
        <v>1314</v>
      </c>
      <c r="C73" s="838">
        <v>0</v>
      </c>
      <c r="D73" s="838">
        <v>0</v>
      </c>
      <c r="E73" s="838">
        <v>0</v>
      </c>
      <c r="F73"/>
      <c r="G73"/>
    </row>
    <row r="74" spans="1:7">
      <c r="A74" s="836" t="s">
        <v>619</v>
      </c>
      <c r="B74" s="838">
        <v>172</v>
      </c>
      <c r="C74" s="838">
        <v>0</v>
      </c>
      <c r="D74" s="838">
        <v>172</v>
      </c>
      <c r="E74" s="838">
        <v>172</v>
      </c>
      <c r="F74"/>
      <c r="G74"/>
    </row>
    <row r="75" spans="1:7">
      <c r="A75" s="836" t="s">
        <v>2579</v>
      </c>
      <c r="B75" s="838">
        <v>864</v>
      </c>
      <c r="C75" s="838">
        <v>0</v>
      </c>
      <c r="D75" s="838">
        <v>0</v>
      </c>
      <c r="E75" s="838">
        <v>0</v>
      </c>
      <c r="F75"/>
      <c r="G75"/>
    </row>
    <row r="76" spans="1:7">
      <c r="A76" s="836" t="s">
        <v>637</v>
      </c>
      <c r="B76" s="838">
        <v>397</v>
      </c>
      <c r="C76" s="838">
        <v>11</v>
      </c>
      <c r="D76" s="838">
        <v>352</v>
      </c>
      <c r="E76" s="838">
        <v>397</v>
      </c>
      <c r="F76"/>
      <c r="G76"/>
    </row>
    <row r="77" spans="1:7">
      <c r="A77" s="836" t="s">
        <v>558</v>
      </c>
      <c r="B77" s="838">
        <v>802</v>
      </c>
      <c r="C77" s="838">
        <v>0</v>
      </c>
      <c r="D77" s="838">
        <v>0</v>
      </c>
      <c r="E77" s="838">
        <v>0</v>
      </c>
      <c r="F77"/>
      <c r="G77"/>
    </row>
    <row r="78" spans="1:7">
      <c r="A78" s="836" t="s">
        <v>649</v>
      </c>
      <c r="B78" s="838">
        <v>533</v>
      </c>
      <c r="C78" s="838">
        <v>0</v>
      </c>
      <c r="D78" s="838">
        <v>0</v>
      </c>
      <c r="E78" s="838">
        <v>0</v>
      </c>
      <c r="F78"/>
      <c r="G78"/>
    </row>
    <row r="79" spans="1:7">
      <c r="A79" s="836" t="s">
        <v>2551</v>
      </c>
      <c r="B79" s="838">
        <v>1155</v>
      </c>
      <c r="C79" s="838">
        <v>0</v>
      </c>
      <c r="D79" s="838">
        <v>0</v>
      </c>
      <c r="E79" s="838">
        <v>0</v>
      </c>
      <c r="F79"/>
      <c r="G79"/>
    </row>
    <row r="80" spans="1:7">
      <c r="A80" s="836" t="s">
        <v>2552</v>
      </c>
      <c r="B80" s="838">
        <v>1322</v>
      </c>
      <c r="C80" s="838">
        <v>0</v>
      </c>
      <c r="D80" s="838">
        <v>0</v>
      </c>
      <c r="E80" s="838">
        <v>0</v>
      </c>
      <c r="F80"/>
      <c r="G80"/>
    </row>
    <row r="81" spans="1:7">
      <c r="A81" s="836" t="s">
        <v>2652</v>
      </c>
      <c r="B81" s="838">
        <v>398</v>
      </c>
      <c r="C81" s="838">
        <v>0</v>
      </c>
      <c r="D81" s="838">
        <v>0</v>
      </c>
      <c r="E81" s="838">
        <v>0</v>
      </c>
      <c r="F81"/>
      <c r="G81"/>
    </row>
    <row r="82" spans="1:7">
      <c r="A82" s="836" t="s">
        <v>2564</v>
      </c>
      <c r="B82" s="838">
        <v>663</v>
      </c>
      <c r="C82" s="838">
        <v>663</v>
      </c>
      <c r="D82" s="838">
        <v>180</v>
      </c>
      <c r="E82" s="838">
        <v>663</v>
      </c>
      <c r="F82"/>
      <c r="G82"/>
    </row>
    <row r="83" spans="1:7">
      <c r="A83" s="836" t="s">
        <v>2640</v>
      </c>
      <c r="B83" s="838">
        <v>735</v>
      </c>
      <c r="C83" s="838">
        <v>0</v>
      </c>
      <c r="D83" s="838">
        <v>0</v>
      </c>
      <c r="E83" s="838">
        <v>0</v>
      </c>
      <c r="F83"/>
      <c r="G83"/>
    </row>
    <row r="84" spans="1:7">
      <c r="A84" s="836" t="s">
        <v>431</v>
      </c>
      <c r="B84" s="838">
        <v>1738</v>
      </c>
      <c r="C84" s="838">
        <v>1738</v>
      </c>
      <c r="D84" s="838">
        <v>105</v>
      </c>
      <c r="E84" s="838">
        <v>1738</v>
      </c>
      <c r="F84"/>
      <c r="G84"/>
    </row>
    <row r="85" spans="1:7">
      <c r="A85" s="836" t="s">
        <v>609</v>
      </c>
      <c r="B85" s="838">
        <v>343</v>
      </c>
      <c r="C85" s="838">
        <v>10</v>
      </c>
      <c r="D85" s="838">
        <v>343</v>
      </c>
      <c r="E85" s="838">
        <v>249.99999999999997</v>
      </c>
      <c r="F85"/>
      <c r="G85"/>
    </row>
    <row r="86" spans="1:7">
      <c r="A86" s="836" t="s">
        <v>2592</v>
      </c>
      <c r="B86" s="838">
        <v>427</v>
      </c>
      <c r="C86" s="838">
        <v>0</v>
      </c>
      <c r="D86" s="838">
        <v>50</v>
      </c>
      <c r="E86" s="838">
        <v>427</v>
      </c>
      <c r="F86"/>
      <c r="G86"/>
    </row>
    <row r="87" spans="1:7">
      <c r="A87" s="836" t="s">
        <v>2715</v>
      </c>
      <c r="B87" s="838">
        <v>17176</v>
      </c>
      <c r="C87" s="838">
        <v>17175</v>
      </c>
      <c r="D87" s="838">
        <v>0</v>
      </c>
      <c r="E87" s="838">
        <v>0</v>
      </c>
      <c r="F87"/>
      <c r="G87"/>
    </row>
    <row r="88" spans="1:7">
      <c r="A88" s="836" t="s">
        <v>2664</v>
      </c>
      <c r="B88" s="838">
        <v>9236</v>
      </c>
      <c r="C88" s="838">
        <v>9235</v>
      </c>
      <c r="D88" s="838">
        <v>0</v>
      </c>
      <c r="E88" s="838">
        <v>0</v>
      </c>
      <c r="F88"/>
      <c r="G88"/>
    </row>
    <row r="89" spans="1:7">
      <c r="A89" s="836" t="s">
        <v>2542</v>
      </c>
      <c r="B89" s="838">
        <v>1816</v>
      </c>
      <c r="C89" s="838">
        <v>0</v>
      </c>
      <c r="D89" s="838">
        <v>0</v>
      </c>
      <c r="E89" s="838">
        <v>908</v>
      </c>
      <c r="F89"/>
      <c r="G89"/>
    </row>
    <row r="90" spans="1:7">
      <c r="A90" s="836" t="s">
        <v>3031</v>
      </c>
      <c r="B90" s="838">
        <v>407</v>
      </c>
      <c r="C90" s="838">
        <v>0</v>
      </c>
      <c r="D90" s="838">
        <v>200</v>
      </c>
      <c r="E90" s="838">
        <v>407</v>
      </c>
      <c r="F90"/>
      <c r="G90"/>
    </row>
    <row r="91" spans="1:7">
      <c r="A91" s="836" t="s">
        <v>636</v>
      </c>
      <c r="B91" s="838">
        <v>91</v>
      </c>
      <c r="C91" s="838">
        <v>0</v>
      </c>
      <c r="D91" s="838">
        <v>91</v>
      </c>
      <c r="E91" s="838">
        <v>91</v>
      </c>
      <c r="F91"/>
      <c r="G91"/>
    </row>
    <row r="92" spans="1:7">
      <c r="A92" s="836" t="s">
        <v>642</v>
      </c>
      <c r="B92" s="838">
        <v>1316</v>
      </c>
      <c r="C92" s="838">
        <v>0</v>
      </c>
      <c r="D92" s="838">
        <v>530</v>
      </c>
      <c r="E92" s="838">
        <v>658</v>
      </c>
      <c r="F92"/>
      <c r="G92"/>
    </row>
    <row r="93" spans="1:7">
      <c r="A93" s="836" t="s">
        <v>369</v>
      </c>
      <c r="B93" s="838">
        <v>2392</v>
      </c>
      <c r="C93" s="838">
        <v>0</v>
      </c>
      <c r="D93" s="838">
        <v>0</v>
      </c>
      <c r="E93" s="838">
        <v>0</v>
      </c>
      <c r="F93"/>
      <c r="G93"/>
    </row>
    <row r="94" spans="1:7">
      <c r="A94" s="836" t="s">
        <v>2562</v>
      </c>
      <c r="B94" s="838">
        <v>702</v>
      </c>
      <c r="C94" s="838">
        <v>0</v>
      </c>
      <c r="D94" s="838">
        <v>0</v>
      </c>
      <c r="E94" s="838">
        <v>0</v>
      </c>
      <c r="F94"/>
      <c r="G94"/>
    </row>
    <row r="95" spans="1:7">
      <c r="A95" s="836" t="s">
        <v>2584</v>
      </c>
      <c r="B95" s="838">
        <v>1006</v>
      </c>
      <c r="C95" s="838">
        <v>0</v>
      </c>
      <c r="D95" s="838">
        <v>100</v>
      </c>
      <c r="E95" s="838">
        <v>1006</v>
      </c>
      <c r="F95"/>
      <c r="G95"/>
    </row>
    <row r="96" spans="1:7">
      <c r="A96" s="836" t="s">
        <v>2641</v>
      </c>
      <c r="B96" s="838">
        <v>142</v>
      </c>
      <c r="C96" s="838">
        <v>0</v>
      </c>
      <c r="D96" s="838">
        <v>0</v>
      </c>
      <c r="E96" s="838">
        <v>0</v>
      </c>
      <c r="F96"/>
      <c r="G96"/>
    </row>
    <row r="97" spans="1:7">
      <c r="A97" s="836" t="s">
        <v>2611</v>
      </c>
      <c r="B97" s="838">
        <v>373</v>
      </c>
      <c r="C97" s="838">
        <v>0</v>
      </c>
      <c r="D97" s="838">
        <v>0</v>
      </c>
      <c r="E97" s="838">
        <v>0</v>
      </c>
      <c r="F97"/>
      <c r="G97"/>
    </row>
    <row r="98" spans="1:7">
      <c r="A98" s="836" t="s">
        <v>2612</v>
      </c>
      <c r="B98" s="838">
        <v>481</v>
      </c>
      <c r="C98" s="838">
        <v>0</v>
      </c>
      <c r="D98" s="838">
        <v>0</v>
      </c>
      <c r="E98" s="838">
        <v>0</v>
      </c>
      <c r="F98"/>
      <c r="G98"/>
    </row>
    <row r="99" spans="1:7">
      <c r="A99" s="836" t="s">
        <v>2769</v>
      </c>
      <c r="B99" s="838">
        <v>256</v>
      </c>
      <c r="C99" s="838">
        <v>0</v>
      </c>
      <c r="D99" s="838">
        <v>200</v>
      </c>
      <c r="E99" s="838">
        <v>250</v>
      </c>
      <c r="F99"/>
      <c r="G99"/>
    </row>
    <row r="100" spans="1:7">
      <c r="A100" s="836" t="s">
        <v>403</v>
      </c>
      <c r="B100" s="838">
        <v>217</v>
      </c>
      <c r="C100" s="838">
        <v>217</v>
      </c>
      <c r="D100" s="838">
        <v>217</v>
      </c>
      <c r="E100" s="838">
        <v>217</v>
      </c>
      <c r="F100"/>
      <c r="G100"/>
    </row>
    <row r="101" spans="1:7">
      <c r="A101" s="836" t="s">
        <v>2861</v>
      </c>
      <c r="B101" s="838">
        <v>241</v>
      </c>
      <c r="C101" s="838">
        <v>0</v>
      </c>
      <c r="D101" s="838">
        <v>241</v>
      </c>
      <c r="E101" s="838">
        <v>241</v>
      </c>
      <c r="F101"/>
      <c r="G101"/>
    </row>
    <row r="102" spans="1:7">
      <c r="A102" s="836" t="s">
        <v>2576</v>
      </c>
      <c r="B102" s="838">
        <v>1018</v>
      </c>
      <c r="C102" s="838">
        <v>0</v>
      </c>
      <c r="D102" s="838">
        <v>0</v>
      </c>
      <c r="E102" s="838">
        <v>0</v>
      </c>
      <c r="F102"/>
      <c r="G102"/>
    </row>
    <row r="103" spans="1:7">
      <c r="A103" s="836" t="s">
        <v>2023</v>
      </c>
      <c r="B103" s="838">
        <v>2168</v>
      </c>
      <c r="C103" s="838">
        <v>0</v>
      </c>
      <c r="D103" s="838">
        <v>0</v>
      </c>
      <c r="E103" s="838">
        <v>0</v>
      </c>
      <c r="F103"/>
      <c r="G103"/>
    </row>
    <row r="104" spans="1:7">
      <c r="A104" s="836" t="s">
        <v>647</v>
      </c>
      <c r="B104" s="838">
        <v>557</v>
      </c>
      <c r="C104" s="838">
        <v>0</v>
      </c>
      <c r="D104" s="838">
        <v>0</v>
      </c>
      <c r="E104" s="838">
        <v>0</v>
      </c>
      <c r="F104"/>
      <c r="G104"/>
    </row>
    <row r="105" spans="1:7">
      <c r="A105" s="836" t="s">
        <v>611</v>
      </c>
      <c r="B105" s="838">
        <v>100</v>
      </c>
      <c r="C105" s="838">
        <v>0</v>
      </c>
      <c r="D105" s="838">
        <v>0</v>
      </c>
      <c r="E105" s="838">
        <v>0</v>
      </c>
      <c r="F105"/>
      <c r="G105"/>
    </row>
    <row r="106" spans="1:7">
      <c r="A106" s="836" t="s">
        <v>2711</v>
      </c>
      <c r="B106" s="838">
        <v>5070</v>
      </c>
      <c r="C106" s="838">
        <v>5070</v>
      </c>
      <c r="D106" s="838">
        <v>0</v>
      </c>
      <c r="E106" s="838">
        <v>0</v>
      </c>
      <c r="F106"/>
      <c r="G106"/>
    </row>
    <row r="107" spans="1:7">
      <c r="A107" s="836" t="s">
        <v>2626</v>
      </c>
      <c r="B107" s="838">
        <v>715</v>
      </c>
      <c r="C107" s="838">
        <v>0</v>
      </c>
      <c r="D107" s="838">
        <v>0</v>
      </c>
      <c r="E107" s="838">
        <v>0</v>
      </c>
      <c r="F107"/>
      <c r="G107"/>
    </row>
    <row r="108" spans="1:7">
      <c r="A108" s="836" t="s">
        <v>2966</v>
      </c>
      <c r="B108" s="838">
        <v>248</v>
      </c>
      <c r="C108" s="838">
        <v>225</v>
      </c>
      <c r="D108" s="838">
        <v>210</v>
      </c>
      <c r="E108" s="838">
        <v>248</v>
      </c>
      <c r="F108"/>
      <c r="G108"/>
    </row>
    <row r="109" spans="1:7">
      <c r="A109" s="836" t="s">
        <v>2569</v>
      </c>
      <c r="B109" s="838">
        <v>393</v>
      </c>
      <c r="C109" s="838">
        <v>393</v>
      </c>
      <c r="D109" s="838">
        <v>260</v>
      </c>
      <c r="E109" s="838">
        <v>393</v>
      </c>
      <c r="F109"/>
      <c r="G109"/>
    </row>
    <row r="110" spans="1:7">
      <c r="A110" s="836" t="s">
        <v>2629</v>
      </c>
      <c r="B110" s="838">
        <v>801</v>
      </c>
      <c r="C110" s="838">
        <v>0</v>
      </c>
      <c r="D110" s="838">
        <v>0</v>
      </c>
      <c r="E110" s="838">
        <v>0</v>
      </c>
      <c r="F110"/>
      <c r="G110"/>
    </row>
    <row r="111" spans="1:7">
      <c r="A111" s="836" t="s">
        <v>2019</v>
      </c>
      <c r="B111" s="838">
        <v>656</v>
      </c>
      <c r="C111" s="838">
        <v>0</v>
      </c>
      <c r="D111" s="838">
        <v>0</v>
      </c>
      <c r="E111" s="838">
        <v>0</v>
      </c>
      <c r="F111"/>
      <c r="G111"/>
    </row>
    <row r="112" spans="1:7">
      <c r="A112" s="836" t="s">
        <v>2616</v>
      </c>
      <c r="B112" s="838">
        <v>1117</v>
      </c>
      <c r="C112" s="838">
        <v>0</v>
      </c>
      <c r="D112" s="838">
        <v>0</v>
      </c>
      <c r="E112" s="838">
        <v>0</v>
      </c>
      <c r="F112"/>
      <c r="G112"/>
    </row>
    <row r="113" spans="1:7">
      <c r="A113" s="836" t="s">
        <v>656</v>
      </c>
      <c r="B113" s="838">
        <v>207</v>
      </c>
      <c r="C113" s="838">
        <v>10</v>
      </c>
      <c r="D113" s="838">
        <v>166</v>
      </c>
      <c r="E113" s="838">
        <v>207</v>
      </c>
      <c r="F113"/>
      <c r="G113"/>
    </row>
    <row r="114" spans="1:7">
      <c r="A114" s="836" t="s">
        <v>615</v>
      </c>
      <c r="B114" s="838">
        <v>523</v>
      </c>
      <c r="C114" s="838">
        <v>0</v>
      </c>
      <c r="D114" s="838">
        <v>300</v>
      </c>
      <c r="E114" s="838">
        <v>523</v>
      </c>
      <c r="F114"/>
      <c r="G114"/>
    </row>
    <row r="115" spans="1:7">
      <c r="A115" s="836" t="s">
        <v>2055</v>
      </c>
      <c r="B115" s="838">
        <v>989</v>
      </c>
      <c r="C115" s="838">
        <v>0</v>
      </c>
      <c r="D115" s="838">
        <v>712</v>
      </c>
      <c r="E115" s="838">
        <v>989</v>
      </c>
      <c r="F115"/>
      <c r="G115"/>
    </row>
    <row r="116" spans="1:7">
      <c r="A116" s="836" t="s">
        <v>3029</v>
      </c>
      <c r="B116" s="838">
        <v>203</v>
      </c>
      <c r="C116" s="838">
        <v>0</v>
      </c>
      <c r="D116" s="838">
        <v>100</v>
      </c>
      <c r="E116" s="838">
        <v>203</v>
      </c>
      <c r="F116"/>
      <c r="G116"/>
    </row>
    <row r="117" spans="1:7">
      <c r="A117" s="836" t="s">
        <v>617</v>
      </c>
      <c r="B117" s="838">
        <v>184</v>
      </c>
      <c r="C117" s="838">
        <v>9</v>
      </c>
      <c r="D117" s="838">
        <v>72</v>
      </c>
      <c r="E117" s="838">
        <v>184</v>
      </c>
      <c r="F117"/>
      <c r="G117"/>
    </row>
    <row r="118" spans="1:7">
      <c r="A118" s="836" t="s">
        <v>2615</v>
      </c>
      <c r="B118" s="838">
        <v>741</v>
      </c>
      <c r="C118" s="838">
        <v>0</v>
      </c>
      <c r="D118" s="838">
        <v>0</v>
      </c>
      <c r="E118" s="838">
        <v>0</v>
      </c>
      <c r="F118"/>
      <c r="G118"/>
    </row>
    <row r="119" spans="1:7">
      <c r="A119" s="836" t="s">
        <v>2614</v>
      </c>
      <c r="B119" s="838">
        <v>978</v>
      </c>
      <c r="C119" s="838">
        <v>0</v>
      </c>
      <c r="D119" s="838">
        <v>0</v>
      </c>
      <c r="E119" s="838">
        <v>0</v>
      </c>
      <c r="F119"/>
      <c r="G119"/>
    </row>
    <row r="120" spans="1:7">
      <c r="A120" s="836" t="s">
        <v>2558</v>
      </c>
      <c r="B120" s="838">
        <v>85</v>
      </c>
      <c r="C120" s="838">
        <v>0</v>
      </c>
      <c r="D120" s="838">
        <v>0</v>
      </c>
      <c r="E120" s="838">
        <v>0</v>
      </c>
      <c r="F120"/>
      <c r="G120"/>
    </row>
    <row r="121" spans="1:7">
      <c r="A121" s="836" t="s">
        <v>452</v>
      </c>
      <c r="B121" s="838">
        <v>812</v>
      </c>
      <c r="C121" s="838">
        <v>812</v>
      </c>
      <c r="D121" s="838">
        <v>54</v>
      </c>
      <c r="E121" s="838">
        <v>812</v>
      </c>
      <c r="F121"/>
      <c r="G121"/>
    </row>
    <row r="122" spans="1:7">
      <c r="A122" s="836" t="s">
        <v>2016</v>
      </c>
      <c r="B122" s="838">
        <v>694</v>
      </c>
      <c r="C122" s="838">
        <v>0</v>
      </c>
      <c r="D122" s="838">
        <v>0</v>
      </c>
      <c r="E122" s="838">
        <v>0</v>
      </c>
      <c r="F122"/>
      <c r="G122"/>
    </row>
    <row r="123" spans="1:7">
      <c r="A123" s="836" t="s">
        <v>2846</v>
      </c>
      <c r="B123" s="838">
        <v>193</v>
      </c>
      <c r="C123" s="838">
        <v>193</v>
      </c>
      <c r="D123" s="838">
        <v>170</v>
      </c>
      <c r="E123" s="838">
        <v>193</v>
      </c>
      <c r="F123"/>
      <c r="G123"/>
    </row>
    <row r="124" spans="1:7">
      <c r="A124" s="836" t="s">
        <v>612</v>
      </c>
      <c r="B124" s="838">
        <v>157</v>
      </c>
      <c r="C124" s="838">
        <v>0</v>
      </c>
      <c r="D124" s="838">
        <v>0</v>
      </c>
      <c r="E124" s="838">
        <v>0</v>
      </c>
      <c r="F124"/>
      <c r="G124"/>
    </row>
    <row r="125" spans="1:7">
      <c r="A125" s="836" t="s">
        <v>2639</v>
      </c>
      <c r="B125" s="838">
        <v>985</v>
      </c>
      <c r="C125" s="838">
        <v>0</v>
      </c>
      <c r="D125" s="838">
        <v>0</v>
      </c>
      <c r="E125" s="838">
        <v>0</v>
      </c>
      <c r="F125"/>
      <c r="G125"/>
    </row>
    <row r="126" spans="1:7">
      <c r="A126" s="836" t="s">
        <v>2578</v>
      </c>
      <c r="B126" s="838">
        <v>970</v>
      </c>
      <c r="C126" s="838">
        <v>0</v>
      </c>
      <c r="D126" s="838">
        <v>249.99999999999997</v>
      </c>
      <c r="E126" s="838">
        <v>0</v>
      </c>
      <c r="F126"/>
      <c r="G126"/>
    </row>
    <row r="127" spans="1:7">
      <c r="A127" s="836" t="s">
        <v>2619</v>
      </c>
      <c r="B127" s="838">
        <v>1027</v>
      </c>
      <c r="C127" s="838">
        <v>0</v>
      </c>
      <c r="D127" s="838">
        <v>0</v>
      </c>
      <c r="E127" s="838">
        <v>0</v>
      </c>
      <c r="F127"/>
      <c r="G127"/>
    </row>
    <row r="128" spans="1:7">
      <c r="A128" s="836" t="s">
        <v>2583</v>
      </c>
      <c r="B128" s="838">
        <v>776</v>
      </c>
      <c r="C128" s="838">
        <v>0</v>
      </c>
      <c r="D128" s="838">
        <v>99.999999999999986</v>
      </c>
      <c r="E128" s="838">
        <v>776</v>
      </c>
      <c r="F128"/>
      <c r="G128"/>
    </row>
    <row r="129" spans="1:7">
      <c r="A129" s="836" t="s">
        <v>3016</v>
      </c>
      <c r="B129" s="838">
        <v>134</v>
      </c>
      <c r="C129" s="838">
        <v>0</v>
      </c>
      <c r="D129" s="838">
        <v>134</v>
      </c>
      <c r="E129" s="838">
        <v>134</v>
      </c>
      <c r="F129"/>
      <c r="G129"/>
    </row>
    <row r="130" spans="1:7">
      <c r="A130" s="836" t="s">
        <v>3003</v>
      </c>
      <c r="B130" s="838">
        <v>493</v>
      </c>
      <c r="C130" s="838">
        <v>493</v>
      </c>
      <c r="D130" s="838">
        <v>100</v>
      </c>
      <c r="E130" s="838">
        <v>493</v>
      </c>
      <c r="F130"/>
      <c r="G130"/>
    </row>
    <row r="131" spans="1:7">
      <c r="A131" s="836" t="s">
        <v>598</v>
      </c>
      <c r="B131" s="838">
        <v>486</v>
      </c>
      <c r="C131" s="838">
        <v>10</v>
      </c>
      <c r="D131" s="838">
        <v>192</v>
      </c>
      <c r="E131" s="838">
        <v>486</v>
      </c>
      <c r="F131"/>
      <c r="G131"/>
    </row>
    <row r="132" spans="1:7">
      <c r="A132" s="836" t="s">
        <v>2593</v>
      </c>
      <c r="B132" s="838">
        <v>265</v>
      </c>
      <c r="C132" s="838">
        <v>0</v>
      </c>
      <c r="D132" s="838">
        <v>0</v>
      </c>
      <c r="E132" s="838">
        <v>265</v>
      </c>
      <c r="F132"/>
      <c r="G132"/>
    </row>
    <row r="133" spans="1:7">
      <c r="A133" s="836" t="s">
        <v>2650</v>
      </c>
      <c r="B133" s="838">
        <v>743</v>
      </c>
      <c r="C133" s="838">
        <v>0</v>
      </c>
      <c r="D133" s="838">
        <v>0</v>
      </c>
      <c r="E133" s="838">
        <v>0</v>
      </c>
      <c r="F133"/>
      <c r="G133"/>
    </row>
    <row r="134" spans="1:7">
      <c r="A134" s="836" t="s">
        <v>2555</v>
      </c>
      <c r="B134" s="838">
        <v>927</v>
      </c>
      <c r="C134" s="838">
        <v>0</v>
      </c>
      <c r="D134" s="838">
        <v>0</v>
      </c>
      <c r="E134" s="838">
        <v>0</v>
      </c>
      <c r="F134"/>
      <c r="G134"/>
    </row>
    <row r="135" spans="1:7">
      <c r="A135" s="836" t="s">
        <v>3028</v>
      </c>
      <c r="B135" s="838">
        <v>129</v>
      </c>
      <c r="C135" s="838">
        <v>0</v>
      </c>
      <c r="D135" s="838">
        <v>0</v>
      </c>
      <c r="E135" s="838">
        <v>129</v>
      </c>
      <c r="F135"/>
      <c r="G135"/>
    </row>
    <row r="136" spans="1:7">
      <c r="A136" s="836" t="s">
        <v>648</v>
      </c>
      <c r="B136" s="838">
        <v>69</v>
      </c>
      <c r="C136" s="838">
        <v>0</v>
      </c>
      <c r="D136" s="838">
        <v>66</v>
      </c>
      <c r="E136" s="838">
        <v>69</v>
      </c>
      <c r="F136"/>
      <c r="G136"/>
    </row>
    <row r="137" spans="1:7">
      <c r="A137" s="836" t="s">
        <v>3014</v>
      </c>
      <c r="B137" s="838">
        <v>112</v>
      </c>
      <c r="C137" s="838">
        <v>0</v>
      </c>
      <c r="D137" s="838">
        <v>0</v>
      </c>
      <c r="E137" s="838">
        <v>112</v>
      </c>
      <c r="F137"/>
      <c r="G137"/>
    </row>
    <row r="138" spans="1:7">
      <c r="A138" s="836" t="s">
        <v>2633</v>
      </c>
      <c r="B138" s="838">
        <v>1027</v>
      </c>
      <c r="C138" s="838">
        <v>0</v>
      </c>
      <c r="D138" s="838">
        <v>0</v>
      </c>
      <c r="E138" s="838">
        <v>0</v>
      </c>
      <c r="F138"/>
      <c r="G138"/>
    </row>
    <row r="139" spans="1:7">
      <c r="A139" s="836" t="s">
        <v>2632</v>
      </c>
      <c r="B139" s="838">
        <v>119</v>
      </c>
      <c r="C139" s="838">
        <v>0</v>
      </c>
      <c r="D139" s="838">
        <v>0</v>
      </c>
      <c r="E139" s="838">
        <v>0</v>
      </c>
      <c r="F139"/>
      <c r="G139"/>
    </row>
    <row r="140" spans="1:7">
      <c r="A140" s="836" t="s">
        <v>557</v>
      </c>
      <c r="B140" s="838">
        <v>1503</v>
      </c>
      <c r="C140" s="838">
        <v>0</v>
      </c>
      <c r="D140" s="838">
        <v>1292</v>
      </c>
      <c r="E140" s="838">
        <v>1503</v>
      </c>
      <c r="F140"/>
      <c r="G140"/>
    </row>
    <row r="141" spans="1:7">
      <c r="A141" s="836" t="s">
        <v>2587</v>
      </c>
      <c r="B141" s="838">
        <v>1614</v>
      </c>
      <c r="C141" s="838">
        <v>0</v>
      </c>
      <c r="D141" s="838">
        <v>50</v>
      </c>
      <c r="E141" s="838">
        <v>0</v>
      </c>
      <c r="F141"/>
      <c r="G141"/>
    </row>
    <row r="142" spans="1:7">
      <c r="A142" s="836" t="s">
        <v>693</v>
      </c>
      <c r="B142" s="838">
        <v>915</v>
      </c>
      <c r="C142" s="838">
        <v>9</v>
      </c>
      <c r="D142" s="838">
        <v>352</v>
      </c>
      <c r="E142" s="838">
        <v>915</v>
      </c>
      <c r="F142"/>
      <c r="G142"/>
    </row>
    <row r="143" spans="1:7">
      <c r="A143" s="836" t="s">
        <v>2247</v>
      </c>
      <c r="B143" s="838">
        <v>665</v>
      </c>
      <c r="C143" s="838">
        <v>0</v>
      </c>
      <c r="D143" s="838">
        <v>242</v>
      </c>
      <c r="E143" s="838">
        <v>665</v>
      </c>
      <c r="F143"/>
      <c r="G143"/>
    </row>
    <row r="144" spans="1:7">
      <c r="A144" s="836" t="s">
        <v>618</v>
      </c>
      <c r="B144" s="838">
        <v>631</v>
      </c>
      <c r="C144" s="838">
        <v>8</v>
      </c>
      <c r="D144" s="838">
        <v>298</v>
      </c>
      <c r="E144" s="838">
        <v>631</v>
      </c>
      <c r="F144"/>
      <c r="G144"/>
    </row>
    <row r="145" spans="1:7">
      <c r="A145" s="836" t="s">
        <v>2591</v>
      </c>
      <c r="B145" s="838">
        <v>1711</v>
      </c>
      <c r="C145" s="838">
        <v>0</v>
      </c>
      <c r="D145" s="838">
        <v>100</v>
      </c>
      <c r="E145" s="838">
        <v>0</v>
      </c>
      <c r="F145"/>
      <c r="G145"/>
    </row>
    <row r="146" spans="1:7">
      <c r="A146" s="836" t="s">
        <v>519</v>
      </c>
      <c r="B146" s="838">
        <v>361</v>
      </c>
      <c r="C146" s="838">
        <v>0</v>
      </c>
      <c r="D146" s="838">
        <v>180</v>
      </c>
      <c r="E146" s="838">
        <v>361</v>
      </c>
      <c r="F146"/>
      <c r="G146"/>
    </row>
    <row r="147" spans="1:7">
      <c r="A147" s="836" t="s">
        <v>2590</v>
      </c>
      <c r="B147" s="838">
        <v>2287</v>
      </c>
      <c r="C147" s="838">
        <v>0</v>
      </c>
      <c r="D147" s="838">
        <v>200</v>
      </c>
      <c r="E147" s="838">
        <v>2287</v>
      </c>
      <c r="F147"/>
      <c r="G147"/>
    </row>
    <row r="148" spans="1:7">
      <c r="A148" s="836" t="s">
        <v>584</v>
      </c>
      <c r="B148" s="838">
        <v>854</v>
      </c>
      <c r="C148" s="838">
        <v>0</v>
      </c>
      <c r="D148" s="838">
        <v>640</v>
      </c>
      <c r="E148" s="838">
        <v>854</v>
      </c>
      <c r="F148"/>
      <c r="G148"/>
    </row>
    <row r="149" spans="1:7">
      <c r="A149" s="836" t="s">
        <v>546</v>
      </c>
      <c r="B149" s="838">
        <v>1089</v>
      </c>
      <c r="C149" s="838">
        <v>0</v>
      </c>
      <c r="D149" s="838">
        <v>0</v>
      </c>
      <c r="E149" s="838">
        <v>0</v>
      </c>
      <c r="F149"/>
      <c r="G149"/>
    </row>
    <row r="150" spans="1:7">
      <c r="A150" s="836" t="s">
        <v>459</v>
      </c>
      <c r="B150" s="838">
        <v>1751</v>
      </c>
      <c r="C150" s="838">
        <v>0</v>
      </c>
      <c r="D150" s="838">
        <v>0</v>
      </c>
      <c r="E150" s="838">
        <v>0</v>
      </c>
      <c r="F150"/>
      <c r="G150"/>
    </row>
    <row r="151" spans="1:7">
      <c r="A151" s="836" t="s">
        <v>3012</v>
      </c>
      <c r="B151" s="838">
        <v>302</v>
      </c>
      <c r="C151" s="838">
        <v>0</v>
      </c>
      <c r="D151" s="838">
        <v>250</v>
      </c>
      <c r="E151" s="838">
        <v>250</v>
      </c>
      <c r="F151"/>
      <c r="G151"/>
    </row>
    <row r="152" spans="1:7">
      <c r="A152" s="836" t="s">
        <v>438</v>
      </c>
      <c r="B152" s="838">
        <v>87567</v>
      </c>
      <c r="C152" s="838">
        <v>0</v>
      </c>
      <c r="D152" s="838">
        <v>200</v>
      </c>
      <c r="E152" s="838">
        <v>1815</v>
      </c>
      <c r="F152"/>
      <c r="G152"/>
    </row>
    <row r="153" spans="1:7">
      <c r="A153" s="836" t="s">
        <v>2621</v>
      </c>
      <c r="B153" s="838">
        <v>369</v>
      </c>
      <c r="C153" s="838">
        <v>0</v>
      </c>
      <c r="D153" s="838">
        <v>0</v>
      </c>
      <c r="E153" s="838">
        <v>0</v>
      </c>
      <c r="F153"/>
      <c r="G153"/>
    </row>
    <row r="154" spans="1:7">
      <c r="A154" s="836" t="s">
        <v>2581</v>
      </c>
      <c r="B154" s="838">
        <v>959</v>
      </c>
      <c r="C154" s="838">
        <v>0</v>
      </c>
      <c r="D154" s="838">
        <v>50</v>
      </c>
      <c r="E154" s="838">
        <v>959</v>
      </c>
      <c r="F154"/>
      <c r="G154"/>
    </row>
    <row r="155" spans="1:7">
      <c r="A155" s="836" t="s">
        <v>538</v>
      </c>
      <c r="B155" s="838">
        <v>394</v>
      </c>
      <c r="C155" s="838">
        <v>9</v>
      </c>
      <c r="D155" s="838">
        <v>372</v>
      </c>
      <c r="E155" s="838">
        <v>394</v>
      </c>
      <c r="F155"/>
      <c r="G155"/>
    </row>
    <row r="156" spans="1:7">
      <c r="A156" s="836" t="s">
        <v>660</v>
      </c>
      <c r="B156" s="838">
        <v>249</v>
      </c>
      <c r="C156" s="838">
        <v>0</v>
      </c>
      <c r="D156" s="838">
        <v>0</v>
      </c>
      <c r="E156" s="838">
        <v>0</v>
      </c>
      <c r="F156"/>
      <c r="G156"/>
    </row>
    <row r="157" spans="1:7">
      <c r="A157" s="836" t="s">
        <v>3017</v>
      </c>
      <c r="B157" s="838">
        <v>151</v>
      </c>
      <c r="C157" s="838">
        <v>0</v>
      </c>
      <c r="D157" s="838">
        <v>100.00000000000001</v>
      </c>
      <c r="E157" s="838">
        <v>151</v>
      </c>
      <c r="F157"/>
      <c r="G157"/>
    </row>
    <row r="158" spans="1:7">
      <c r="A158" s="836" t="s">
        <v>1913</v>
      </c>
      <c r="B158" s="838">
        <v>1397</v>
      </c>
      <c r="C158" s="838">
        <v>0</v>
      </c>
      <c r="D158" s="838">
        <v>0</v>
      </c>
      <c r="E158" s="838">
        <v>0</v>
      </c>
      <c r="F158"/>
      <c r="G158"/>
    </row>
    <row r="159" spans="1:7">
      <c r="A159" s="836" t="s">
        <v>2004</v>
      </c>
      <c r="B159" s="838">
        <v>206</v>
      </c>
      <c r="C159" s="838">
        <v>4</v>
      </c>
      <c r="D159" s="838">
        <v>136</v>
      </c>
      <c r="E159" s="838">
        <v>206</v>
      </c>
      <c r="F159"/>
      <c r="G159"/>
    </row>
    <row r="160" spans="1:7">
      <c r="A160" s="836" t="s">
        <v>338</v>
      </c>
      <c r="B160" s="838">
        <v>792</v>
      </c>
      <c r="C160" s="838">
        <v>9</v>
      </c>
      <c r="D160" s="838">
        <v>310</v>
      </c>
      <c r="E160" s="838">
        <v>792</v>
      </c>
      <c r="F160"/>
      <c r="G160"/>
    </row>
    <row r="161" spans="1:7">
      <c r="A161" s="836" t="s">
        <v>655</v>
      </c>
      <c r="B161" s="838">
        <v>825</v>
      </c>
      <c r="C161" s="838">
        <v>10</v>
      </c>
      <c r="D161" s="838">
        <v>454</v>
      </c>
      <c r="E161" s="838">
        <v>825</v>
      </c>
      <c r="F161"/>
      <c r="G161"/>
    </row>
    <row r="162" spans="1:7">
      <c r="A162" s="836" t="s">
        <v>2620</v>
      </c>
      <c r="B162" s="838">
        <v>370</v>
      </c>
      <c r="C162" s="838">
        <v>0</v>
      </c>
      <c r="D162" s="838">
        <v>0</v>
      </c>
      <c r="E162" s="838">
        <v>0</v>
      </c>
      <c r="F162"/>
      <c r="G162"/>
    </row>
    <row r="163" spans="1:7">
      <c r="A163" s="836" t="s">
        <v>2544</v>
      </c>
      <c r="B163" s="838">
        <v>798</v>
      </c>
      <c r="C163" s="838">
        <v>0</v>
      </c>
      <c r="D163" s="838">
        <v>0</v>
      </c>
      <c r="E163" s="838">
        <v>0</v>
      </c>
      <c r="F163"/>
      <c r="G163"/>
    </row>
    <row r="164" spans="1:7">
      <c r="A164" s="836" t="s">
        <v>696</v>
      </c>
      <c r="B164" s="838">
        <v>609</v>
      </c>
      <c r="C164" s="838">
        <v>10</v>
      </c>
      <c r="D164" s="838">
        <v>609</v>
      </c>
      <c r="E164" s="838">
        <v>609</v>
      </c>
      <c r="F164"/>
      <c r="G164"/>
    </row>
    <row r="165" spans="1:7">
      <c r="A165" s="836" t="s">
        <v>2594</v>
      </c>
      <c r="B165" s="838">
        <v>92</v>
      </c>
      <c r="C165" s="838">
        <v>0</v>
      </c>
      <c r="D165" s="838">
        <v>0</v>
      </c>
      <c r="E165" s="838">
        <v>0</v>
      </c>
      <c r="F165"/>
      <c r="G165"/>
    </row>
    <row r="166" spans="1:7">
      <c r="A166" s="836" t="s">
        <v>2295</v>
      </c>
      <c r="B166" s="838">
        <v>323</v>
      </c>
      <c r="C166" s="838">
        <v>0</v>
      </c>
      <c r="D166" s="838">
        <v>323</v>
      </c>
      <c r="E166" s="838">
        <v>323</v>
      </c>
      <c r="F166"/>
      <c r="G166"/>
    </row>
    <row r="167" spans="1:7">
      <c r="A167" s="836" t="s">
        <v>2622</v>
      </c>
      <c r="B167" s="838">
        <v>1369</v>
      </c>
      <c r="C167" s="838">
        <v>0</v>
      </c>
      <c r="D167" s="838">
        <v>0</v>
      </c>
      <c r="E167" s="838">
        <v>0</v>
      </c>
      <c r="F167"/>
      <c r="G167"/>
    </row>
    <row r="168" spans="1:7">
      <c r="A168" s="836" t="s">
        <v>2585</v>
      </c>
      <c r="B168" s="838">
        <v>601</v>
      </c>
      <c r="C168" s="838">
        <v>0</v>
      </c>
      <c r="D168" s="838">
        <v>601</v>
      </c>
      <c r="E168" s="838">
        <v>601</v>
      </c>
      <c r="F168"/>
      <c r="G168"/>
    </row>
    <row r="169" spans="1:7">
      <c r="A169" s="836" t="s">
        <v>2076</v>
      </c>
      <c r="B169" s="838">
        <v>93</v>
      </c>
      <c r="C169" s="838">
        <v>0</v>
      </c>
      <c r="D169" s="838">
        <v>90</v>
      </c>
      <c r="E169" s="838">
        <v>93</v>
      </c>
      <c r="F169"/>
      <c r="G169"/>
    </row>
    <row r="170" spans="1:7">
      <c r="A170" s="836" t="s">
        <v>2625</v>
      </c>
      <c r="B170" s="838">
        <v>1750</v>
      </c>
      <c r="C170" s="838">
        <v>0</v>
      </c>
      <c r="D170" s="838">
        <v>0</v>
      </c>
      <c r="E170" s="838">
        <v>0</v>
      </c>
      <c r="F170"/>
      <c r="G170"/>
    </row>
    <row r="171" spans="1:7">
      <c r="A171" s="836" t="s">
        <v>878</v>
      </c>
      <c r="B171" s="838">
        <v>585</v>
      </c>
      <c r="C171" s="838">
        <v>0</v>
      </c>
      <c r="D171" s="838">
        <v>0</v>
      </c>
      <c r="E171" s="838">
        <v>0</v>
      </c>
      <c r="F171"/>
      <c r="G171"/>
    </row>
    <row r="172" spans="1:7">
      <c r="A172" s="836" t="s">
        <v>586</v>
      </c>
      <c r="B172" s="838">
        <v>233</v>
      </c>
      <c r="C172" s="838">
        <v>0</v>
      </c>
      <c r="D172" s="838">
        <v>233</v>
      </c>
      <c r="E172" s="838">
        <v>233</v>
      </c>
    </row>
    <row r="173" spans="1:7">
      <c r="A173" s="836" t="s">
        <v>467</v>
      </c>
      <c r="B173" s="838">
        <v>513</v>
      </c>
      <c r="C173" s="838">
        <v>0</v>
      </c>
      <c r="D173" s="838">
        <v>0</v>
      </c>
      <c r="E173" s="838">
        <v>0</v>
      </c>
    </row>
    <row r="174" spans="1:7">
      <c r="A174" s="836" t="s">
        <v>2586</v>
      </c>
      <c r="B174" s="838">
        <v>1292</v>
      </c>
      <c r="C174" s="838">
        <v>0</v>
      </c>
      <c r="D174" s="838">
        <v>500.00000000000006</v>
      </c>
      <c r="E174" s="838">
        <v>1292</v>
      </c>
    </row>
    <row r="175" spans="1:7">
      <c r="A175" s="836" t="s">
        <v>2638</v>
      </c>
      <c r="B175" s="838">
        <v>1698</v>
      </c>
      <c r="C175" s="838">
        <v>0</v>
      </c>
      <c r="D175" s="838">
        <v>0</v>
      </c>
      <c r="E175" s="838">
        <v>0</v>
      </c>
    </row>
    <row r="176" spans="1:7">
      <c r="A176" s="836" t="s">
        <v>420</v>
      </c>
      <c r="B176" s="838">
        <v>1362</v>
      </c>
      <c r="C176" s="838">
        <v>0</v>
      </c>
      <c r="D176" s="838">
        <v>0</v>
      </c>
      <c r="E176" s="838">
        <v>1362</v>
      </c>
    </row>
    <row r="177" spans="1:5">
      <c r="A177" s="836" t="s">
        <v>421</v>
      </c>
      <c r="B177" s="838">
        <v>2179</v>
      </c>
      <c r="C177" s="838">
        <v>0</v>
      </c>
      <c r="D177" s="838">
        <v>0</v>
      </c>
      <c r="E177" s="838">
        <v>0</v>
      </c>
    </row>
    <row r="178" spans="1:5">
      <c r="A178" s="836" t="s">
        <v>2630</v>
      </c>
      <c r="B178" s="838">
        <v>156</v>
      </c>
      <c r="C178" s="838">
        <v>0</v>
      </c>
      <c r="D178" s="838">
        <v>0</v>
      </c>
      <c r="E178" s="838">
        <v>0</v>
      </c>
    </row>
    <row r="179" spans="1:5">
      <c r="A179" s="836" t="s">
        <v>439</v>
      </c>
      <c r="B179" s="838">
        <v>695</v>
      </c>
      <c r="C179" s="838">
        <v>695</v>
      </c>
      <c r="D179" s="838">
        <v>0</v>
      </c>
      <c r="E179" s="838">
        <v>695</v>
      </c>
    </row>
    <row r="180" spans="1:5">
      <c r="A180" s="836" t="s">
        <v>435</v>
      </c>
      <c r="B180" s="838">
        <v>1390</v>
      </c>
      <c r="C180" s="838">
        <v>904</v>
      </c>
      <c r="D180" s="838">
        <v>0</v>
      </c>
      <c r="E180" s="838">
        <v>1390</v>
      </c>
    </row>
    <row r="181" spans="1:5">
      <c r="A181" s="836" t="s">
        <v>2651</v>
      </c>
      <c r="B181" s="838">
        <v>964</v>
      </c>
      <c r="C181" s="838">
        <v>0</v>
      </c>
      <c r="D181" s="838">
        <v>0</v>
      </c>
      <c r="E181" s="838">
        <v>0</v>
      </c>
    </row>
    <row r="182" spans="1:5">
      <c r="A182" s="836" t="s">
        <v>418</v>
      </c>
      <c r="B182" s="838">
        <v>442</v>
      </c>
      <c r="C182" s="838">
        <v>442</v>
      </c>
      <c r="D182" s="838">
        <v>0</v>
      </c>
      <c r="E182" s="838">
        <v>0</v>
      </c>
    </row>
    <row r="183" spans="1:5">
      <c r="A183" s="836" t="s">
        <v>1909</v>
      </c>
      <c r="B183" s="838">
        <v>625</v>
      </c>
      <c r="C183" s="838">
        <v>625</v>
      </c>
      <c r="D183" s="838">
        <v>0</v>
      </c>
      <c r="E183" s="838">
        <v>625</v>
      </c>
    </row>
    <row r="184" spans="1:5">
      <c r="A184" s="836" t="s">
        <v>2546</v>
      </c>
      <c r="B184" s="838">
        <v>847</v>
      </c>
      <c r="C184" s="838">
        <v>0</v>
      </c>
      <c r="D184" s="838">
        <v>0</v>
      </c>
      <c r="E184" s="838">
        <v>0</v>
      </c>
    </row>
    <row r="185" spans="1:5">
      <c r="A185" s="836" t="s">
        <v>588</v>
      </c>
      <c r="B185" s="838">
        <v>91</v>
      </c>
      <c r="C185" s="838">
        <v>0</v>
      </c>
      <c r="D185" s="838">
        <v>0</v>
      </c>
      <c r="E185" s="838">
        <v>0</v>
      </c>
    </row>
    <row r="186" spans="1:5">
      <c r="A186" s="836" t="s">
        <v>632</v>
      </c>
      <c r="B186" s="838">
        <v>418</v>
      </c>
      <c r="C186" s="838">
        <v>10</v>
      </c>
      <c r="D186" s="838">
        <v>418</v>
      </c>
      <c r="E186" s="838">
        <v>418</v>
      </c>
    </row>
    <row r="187" spans="1:5">
      <c r="A187" s="836" t="s">
        <v>2559</v>
      </c>
      <c r="B187" s="838">
        <v>256</v>
      </c>
      <c r="C187" s="838">
        <v>0</v>
      </c>
      <c r="D187" s="838">
        <v>0</v>
      </c>
      <c r="E187" s="838">
        <v>0</v>
      </c>
    </row>
    <row r="188" spans="1:5">
      <c r="A188" s="836" t="s">
        <v>2862</v>
      </c>
      <c r="B188" s="838">
        <v>249</v>
      </c>
      <c r="C188" s="838">
        <v>0</v>
      </c>
      <c r="D188" s="838">
        <v>249</v>
      </c>
      <c r="E188" s="838">
        <v>249</v>
      </c>
    </row>
    <row r="189" spans="1:5">
      <c r="A189" s="836" t="s">
        <v>595</v>
      </c>
      <c r="B189" s="838">
        <v>1006</v>
      </c>
      <c r="C189" s="838">
        <v>0</v>
      </c>
      <c r="D189" s="838">
        <v>0</v>
      </c>
      <c r="E189" s="838">
        <v>0</v>
      </c>
    </row>
    <row r="190" spans="1:5">
      <c r="A190" s="836" t="s">
        <v>3015</v>
      </c>
      <c r="B190" s="838">
        <v>249</v>
      </c>
      <c r="C190" s="838">
        <v>0</v>
      </c>
      <c r="D190" s="838">
        <v>0</v>
      </c>
      <c r="E190" s="838">
        <v>249</v>
      </c>
    </row>
    <row r="191" spans="1:5">
      <c r="A191" s="836" t="s">
        <v>2061</v>
      </c>
      <c r="B191" s="838">
        <v>401</v>
      </c>
      <c r="C191" s="838">
        <v>0</v>
      </c>
      <c r="D191" s="838">
        <v>0</v>
      </c>
      <c r="E191" s="838">
        <v>0</v>
      </c>
    </row>
    <row r="192" spans="1:5">
      <c r="A192" s="836" t="s">
        <v>1135</v>
      </c>
      <c r="B192" s="838">
        <v>1923</v>
      </c>
      <c r="C192" s="838">
        <v>0</v>
      </c>
      <c r="D192" s="838">
        <v>0</v>
      </c>
      <c r="E192" s="838">
        <v>0</v>
      </c>
    </row>
    <row r="193" spans="1:5">
      <c r="A193" s="836" t="s">
        <v>465</v>
      </c>
      <c r="B193" s="838">
        <v>170</v>
      </c>
      <c r="C193" s="838">
        <v>0</v>
      </c>
      <c r="D193" s="838">
        <v>0</v>
      </c>
      <c r="E193" s="838">
        <v>0</v>
      </c>
    </row>
    <row r="194" spans="1:5">
      <c r="A194" s="836" t="s">
        <v>2654</v>
      </c>
      <c r="B194" s="838">
        <v>53</v>
      </c>
      <c r="C194" s="838">
        <v>0</v>
      </c>
      <c r="D194" s="838">
        <v>0</v>
      </c>
      <c r="E194" s="838">
        <v>0</v>
      </c>
    </row>
    <row r="195" spans="1:5">
      <c r="A195" s="836" t="s">
        <v>410</v>
      </c>
      <c r="B195" s="838">
        <v>1055</v>
      </c>
      <c r="C195" s="838">
        <v>346</v>
      </c>
      <c r="D195" s="838">
        <v>100</v>
      </c>
      <c r="E195" s="838">
        <v>1055</v>
      </c>
    </row>
    <row r="196" spans="1:5">
      <c r="A196" s="836" t="s">
        <v>2645</v>
      </c>
      <c r="B196" s="838">
        <v>532</v>
      </c>
      <c r="C196" s="838">
        <v>0</v>
      </c>
      <c r="D196" s="838">
        <v>0</v>
      </c>
      <c r="E196" s="838">
        <v>0</v>
      </c>
    </row>
    <row r="197" spans="1:5">
      <c r="A197" s="836" t="s">
        <v>406</v>
      </c>
      <c r="B197" s="838">
        <v>3946</v>
      </c>
      <c r="C197" s="838">
        <v>1443</v>
      </c>
      <c r="D197" s="838">
        <v>100</v>
      </c>
      <c r="E197" s="838">
        <v>3946</v>
      </c>
    </row>
    <row r="198" spans="1:5">
      <c r="A198" s="836" t="s">
        <v>405</v>
      </c>
      <c r="B198" s="838">
        <v>2034</v>
      </c>
      <c r="C198" s="838">
        <v>526</v>
      </c>
      <c r="D198" s="838">
        <v>400</v>
      </c>
      <c r="E198" s="838">
        <v>2034</v>
      </c>
    </row>
    <row r="199" spans="1:5">
      <c r="A199" s="836" t="s">
        <v>2646</v>
      </c>
      <c r="B199" s="838">
        <v>542</v>
      </c>
      <c r="C199" s="838">
        <v>0</v>
      </c>
      <c r="D199" s="838">
        <v>0</v>
      </c>
      <c r="E199" s="838">
        <v>0</v>
      </c>
    </row>
    <row r="200" spans="1:5">
      <c r="A200" s="836" t="s">
        <v>2017</v>
      </c>
      <c r="B200" s="838">
        <v>412</v>
      </c>
      <c r="C200" s="838">
        <v>0</v>
      </c>
      <c r="D200" s="838">
        <v>0</v>
      </c>
      <c r="E200" s="838">
        <v>0</v>
      </c>
    </row>
    <row r="201" spans="1:5">
      <c r="A201" s="836" t="s">
        <v>3018</v>
      </c>
      <c r="B201" s="838">
        <v>120</v>
      </c>
      <c r="C201" s="838">
        <v>0</v>
      </c>
      <c r="D201" s="838">
        <v>0</v>
      </c>
      <c r="E201" s="838">
        <v>120</v>
      </c>
    </row>
    <row r="202" spans="1:5">
      <c r="A202" s="836" t="s">
        <v>2637</v>
      </c>
      <c r="B202" s="838">
        <v>2111</v>
      </c>
      <c r="C202" s="838">
        <v>0</v>
      </c>
      <c r="D202" s="838">
        <v>0</v>
      </c>
      <c r="E202" s="838">
        <v>0</v>
      </c>
    </row>
    <row r="203" spans="1:5">
      <c r="A203" s="836" t="s">
        <v>2863</v>
      </c>
      <c r="B203" s="838">
        <v>332</v>
      </c>
      <c r="C203" s="838">
        <v>0</v>
      </c>
      <c r="D203" s="838">
        <v>90</v>
      </c>
      <c r="E203" s="838">
        <v>332</v>
      </c>
    </row>
    <row r="204" spans="1:5">
      <c r="A204" s="836" t="s">
        <v>2653</v>
      </c>
      <c r="B204" s="838">
        <v>713</v>
      </c>
      <c r="C204" s="838">
        <v>0</v>
      </c>
      <c r="D204" s="838">
        <v>0</v>
      </c>
      <c r="E204" s="838">
        <v>0</v>
      </c>
    </row>
    <row r="205" spans="1:5">
      <c r="A205" s="836" t="s">
        <v>3030</v>
      </c>
      <c r="B205" s="838">
        <v>350</v>
      </c>
      <c r="C205" s="838">
        <v>0</v>
      </c>
      <c r="D205" s="838">
        <v>150</v>
      </c>
      <c r="E205" s="838">
        <v>250</v>
      </c>
    </row>
    <row r="206" spans="1:5">
      <c r="A206" s="836" t="s">
        <v>2644</v>
      </c>
      <c r="B206" s="838">
        <v>190</v>
      </c>
      <c r="C206" s="838">
        <v>0</v>
      </c>
      <c r="D206" s="838">
        <v>0</v>
      </c>
      <c r="E206" s="838">
        <v>0</v>
      </c>
    </row>
    <row r="207" spans="1:5">
      <c r="A207" s="836" t="s">
        <v>2860</v>
      </c>
      <c r="B207" s="838">
        <v>2652</v>
      </c>
      <c r="C207" s="838">
        <v>0</v>
      </c>
      <c r="D207" s="838">
        <v>360</v>
      </c>
      <c r="E207" s="838">
        <v>2652</v>
      </c>
    </row>
    <row r="208" spans="1:5">
      <c r="A208" s="836" t="s">
        <v>2548</v>
      </c>
      <c r="B208" s="838">
        <v>86</v>
      </c>
      <c r="C208" s="838">
        <v>0</v>
      </c>
      <c r="D208" s="838">
        <v>0</v>
      </c>
      <c r="E208" s="838">
        <v>0</v>
      </c>
    </row>
    <row r="209" spans="1:5">
      <c r="A209" s="836" t="s">
        <v>462</v>
      </c>
      <c r="B209" s="838">
        <v>1423</v>
      </c>
      <c r="C209" s="838">
        <v>0</v>
      </c>
      <c r="D209" s="838">
        <v>0</v>
      </c>
      <c r="E209" s="838">
        <v>0</v>
      </c>
    </row>
    <row r="210" spans="1:5">
      <c r="A210" s="836" t="s">
        <v>2589</v>
      </c>
      <c r="B210" s="838">
        <v>354</v>
      </c>
      <c r="C210" s="838">
        <v>0</v>
      </c>
      <c r="D210" s="838">
        <v>0</v>
      </c>
      <c r="E210" s="838">
        <v>354</v>
      </c>
    </row>
    <row r="211" spans="1:5">
      <c r="A211" s="836" t="s">
        <v>2588</v>
      </c>
      <c r="B211" s="838">
        <v>1018</v>
      </c>
      <c r="C211" s="838">
        <v>0</v>
      </c>
      <c r="D211" s="838">
        <v>150</v>
      </c>
      <c r="E211" s="838">
        <v>1018</v>
      </c>
    </row>
    <row r="212" spans="1:5">
      <c r="A212" s="836" t="s">
        <v>694</v>
      </c>
      <c r="B212" s="838">
        <v>375</v>
      </c>
      <c r="C212" s="838">
        <v>10</v>
      </c>
      <c r="D212" s="838">
        <v>6</v>
      </c>
      <c r="E212" s="838">
        <v>375</v>
      </c>
    </row>
    <row r="213" spans="1:5">
      <c r="A213" s="836" t="s">
        <v>937</v>
      </c>
      <c r="B213" s="838">
        <v>867</v>
      </c>
      <c r="C213" s="838">
        <v>10</v>
      </c>
      <c r="D213" s="838">
        <v>532</v>
      </c>
      <c r="E213" s="838">
        <v>867</v>
      </c>
    </row>
    <row r="214" spans="1:5">
      <c r="A214" s="836" t="s">
        <v>2547</v>
      </c>
      <c r="B214" s="838">
        <v>343</v>
      </c>
      <c r="C214" s="838">
        <v>0</v>
      </c>
      <c r="D214" s="838">
        <v>0</v>
      </c>
      <c r="E214" s="838">
        <v>0</v>
      </c>
    </row>
    <row r="215" spans="1:5">
      <c r="A215" s="836" t="s">
        <v>691</v>
      </c>
      <c r="B215" s="838">
        <v>745</v>
      </c>
      <c r="C215" s="838">
        <v>228</v>
      </c>
      <c r="D215" s="838">
        <v>250</v>
      </c>
      <c r="E215" s="838">
        <v>745</v>
      </c>
    </row>
    <row r="216" spans="1:5">
      <c r="A216" s="836" t="s">
        <v>2557</v>
      </c>
      <c r="B216" s="838">
        <v>73</v>
      </c>
      <c r="C216" s="838">
        <v>0</v>
      </c>
      <c r="D216" s="838">
        <v>0</v>
      </c>
      <c r="E216" s="838">
        <v>0</v>
      </c>
    </row>
    <row r="217" spans="1:5">
      <c r="A217" s="836" t="s">
        <v>2636</v>
      </c>
      <c r="B217" s="838">
        <v>413</v>
      </c>
      <c r="C217" s="838">
        <v>0</v>
      </c>
      <c r="D217" s="838">
        <v>0</v>
      </c>
      <c r="E217" s="838">
        <v>0</v>
      </c>
    </row>
    <row r="218" spans="1:5">
      <c r="A218" s="836" t="s">
        <v>1755</v>
      </c>
      <c r="B218" s="838">
        <v>1118</v>
      </c>
      <c r="C218" s="838">
        <v>0</v>
      </c>
      <c r="D218" s="838">
        <v>0</v>
      </c>
      <c r="E218" s="838">
        <v>0</v>
      </c>
    </row>
    <row r="219" spans="1:5">
      <c r="A219" s="836" t="s">
        <v>2730</v>
      </c>
      <c r="B219" s="838">
        <v>163</v>
      </c>
      <c r="C219" s="838">
        <v>0</v>
      </c>
      <c r="D219" s="838">
        <v>0</v>
      </c>
      <c r="E219" s="838">
        <v>0</v>
      </c>
    </row>
    <row r="220" spans="1:5">
      <c r="A220" s="836" t="s">
        <v>2054</v>
      </c>
      <c r="B220" s="838">
        <v>626</v>
      </c>
      <c r="C220" s="838">
        <v>0</v>
      </c>
      <c r="D220" s="838">
        <v>492</v>
      </c>
      <c r="E220" s="838">
        <v>626</v>
      </c>
    </row>
    <row r="221" spans="1:5">
      <c r="A221" s="836" t="s">
        <v>2553</v>
      </c>
      <c r="B221" s="838">
        <v>1207</v>
      </c>
      <c r="C221" s="838">
        <v>0</v>
      </c>
      <c r="D221" s="838">
        <v>0</v>
      </c>
      <c r="E221" s="838">
        <v>0</v>
      </c>
    </row>
    <row r="222" spans="1:5">
      <c r="A222" s="836" t="s">
        <v>2554</v>
      </c>
      <c r="B222" s="838">
        <v>39</v>
      </c>
      <c r="C222" s="838">
        <v>0</v>
      </c>
      <c r="D222" s="838">
        <v>0</v>
      </c>
      <c r="E222" s="838">
        <v>0</v>
      </c>
    </row>
    <row r="223" spans="1:5">
      <c r="A223" s="836" t="s">
        <v>423</v>
      </c>
      <c r="B223" s="838">
        <v>5579</v>
      </c>
      <c r="C223" s="838">
        <v>1033</v>
      </c>
      <c r="D223" s="838">
        <v>0</v>
      </c>
      <c r="E223" s="838">
        <v>5579</v>
      </c>
    </row>
    <row r="224" spans="1:5">
      <c r="A224" s="836" t="s">
        <v>419</v>
      </c>
      <c r="B224" s="838">
        <v>2427</v>
      </c>
      <c r="C224" s="838">
        <v>1635</v>
      </c>
      <c r="D224" s="838">
        <v>200</v>
      </c>
      <c r="E224" s="838">
        <v>2427</v>
      </c>
    </row>
    <row r="225" spans="1:5">
      <c r="A225" s="836" t="s">
        <v>448</v>
      </c>
      <c r="B225" s="838">
        <v>658</v>
      </c>
      <c r="C225" s="838">
        <v>0</v>
      </c>
      <c r="D225" s="838">
        <v>0</v>
      </c>
      <c r="E225" s="838">
        <v>0</v>
      </c>
    </row>
    <row r="226" spans="1:5">
      <c r="A226" s="836" t="s">
        <v>2714</v>
      </c>
      <c r="B226" s="838">
        <v>1690</v>
      </c>
      <c r="C226" s="838">
        <v>0</v>
      </c>
      <c r="D226" s="838">
        <v>564</v>
      </c>
      <c r="E226" s="838">
        <v>1690</v>
      </c>
    </row>
    <row r="227" spans="1:5">
      <c r="A227" s="836" t="s">
        <v>578</v>
      </c>
      <c r="B227" s="838">
        <v>300</v>
      </c>
      <c r="C227" s="838">
        <v>0</v>
      </c>
      <c r="D227" s="838">
        <v>300</v>
      </c>
      <c r="E227" s="838">
        <v>300</v>
      </c>
    </row>
    <row r="228" spans="1:5">
      <c r="A228" s="836" t="s">
        <v>2628</v>
      </c>
      <c r="B228" s="838">
        <v>12993</v>
      </c>
      <c r="C228" s="838">
        <v>0</v>
      </c>
      <c r="D228" s="838">
        <v>0</v>
      </c>
      <c r="E228" s="838">
        <v>0</v>
      </c>
    </row>
    <row r="229" spans="1:5">
      <c r="A229" s="836" t="s">
        <v>436</v>
      </c>
      <c r="B229" s="838">
        <v>74</v>
      </c>
      <c r="C229" s="838">
        <v>74</v>
      </c>
      <c r="D229" s="838">
        <v>0</v>
      </c>
      <c r="E229" s="838">
        <v>74</v>
      </c>
    </row>
    <row r="230" spans="1:5">
      <c r="A230" s="836" t="s">
        <v>2012</v>
      </c>
      <c r="B230" s="838">
        <v>742</v>
      </c>
      <c r="C230" s="838">
        <v>0</v>
      </c>
      <c r="D230" s="838">
        <v>0</v>
      </c>
      <c r="E230" s="838">
        <v>0</v>
      </c>
    </row>
    <row r="231" spans="1:5">
      <c r="A231" s="836" t="s">
        <v>2250</v>
      </c>
      <c r="B231" s="838">
        <v>2714</v>
      </c>
      <c r="C231" s="838">
        <v>0</v>
      </c>
      <c r="D231" s="838">
        <v>390</v>
      </c>
      <c r="E231" s="838">
        <v>813</v>
      </c>
    </row>
    <row r="232" spans="1:5">
      <c r="A232" s="836" t="s">
        <v>2635</v>
      </c>
      <c r="B232" s="838">
        <v>308</v>
      </c>
      <c r="C232" s="838">
        <v>0</v>
      </c>
      <c r="D232" s="838">
        <v>0</v>
      </c>
      <c r="E232" s="838">
        <v>0</v>
      </c>
    </row>
    <row r="233" spans="1:5">
      <c r="A233" s="836" t="s">
        <v>2642</v>
      </c>
      <c r="B233" s="838">
        <v>630</v>
      </c>
      <c r="C233" s="838">
        <v>0</v>
      </c>
      <c r="D233" s="838">
        <v>0</v>
      </c>
      <c r="E233" s="838">
        <v>0</v>
      </c>
    </row>
    <row r="234" spans="1:5">
      <c r="A234" s="836" t="s">
        <v>876</v>
      </c>
      <c r="B234" s="838">
        <v>1574</v>
      </c>
      <c r="C234" s="838">
        <v>0</v>
      </c>
      <c r="D234" s="838">
        <v>0</v>
      </c>
      <c r="E234" s="838">
        <v>0</v>
      </c>
    </row>
    <row r="235" spans="1:5">
      <c r="A235" s="836" t="s">
        <v>2845</v>
      </c>
      <c r="B235" s="838">
        <v>97</v>
      </c>
      <c r="C235" s="838">
        <v>97</v>
      </c>
      <c r="D235" s="838">
        <v>97</v>
      </c>
      <c r="E235" s="838">
        <v>97</v>
      </c>
    </row>
    <row r="236" spans="1:5">
      <c r="A236" s="836" t="s">
        <v>2613</v>
      </c>
      <c r="B236" s="838">
        <v>454</v>
      </c>
      <c r="C236" s="838">
        <v>0</v>
      </c>
      <c r="D236" s="838">
        <v>0</v>
      </c>
      <c r="E236" s="838">
        <v>0</v>
      </c>
    </row>
    <row r="237" spans="1:5">
      <c r="A237" s="836" t="s">
        <v>2582</v>
      </c>
      <c r="B237" s="838">
        <v>957</v>
      </c>
      <c r="C237" s="838">
        <v>0</v>
      </c>
      <c r="D237" s="838">
        <v>100</v>
      </c>
      <c r="E237" s="838">
        <v>957</v>
      </c>
    </row>
    <row r="238" spans="1:5">
      <c r="A238" s="836" t="s">
        <v>2577</v>
      </c>
      <c r="B238" s="838">
        <v>276</v>
      </c>
      <c r="C238" s="838">
        <v>0</v>
      </c>
      <c r="D238" s="838">
        <v>0</v>
      </c>
      <c r="E238" s="838">
        <v>0</v>
      </c>
    </row>
    <row r="239" spans="1:5">
      <c r="A239" s="836" t="s">
        <v>2560</v>
      </c>
      <c r="B239" s="838">
        <v>263</v>
      </c>
      <c r="C239" s="838">
        <v>0</v>
      </c>
      <c r="D239" s="838">
        <v>0</v>
      </c>
      <c r="E239" s="838">
        <v>0</v>
      </c>
    </row>
    <row r="240" spans="1:5">
      <c r="A240" s="836" t="s">
        <v>2969</v>
      </c>
      <c r="B240" s="838">
        <v>239</v>
      </c>
      <c r="C240" s="838">
        <v>239</v>
      </c>
      <c r="D240" s="838">
        <v>152</v>
      </c>
      <c r="E240" s="838">
        <v>239</v>
      </c>
    </row>
    <row r="241" spans="1:5">
      <c r="A241" s="836" t="s">
        <v>2970</v>
      </c>
      <c r="B241" s="838">
        <v>506</v>
      </c>
      <c r="C241" s="838">
        <v>506</v>
      </c>
      <c r="D241" s="838">
        <v>232</v>
      </c>
      <c r="E241" s="838">
        <v>506</v>
      </c>
    </row>
    <row r="242" spans="1:5">
      <c r="A242" s="836" t="s">
        <v>2648</v>
      </c>
      <c r="B242" s="838">
        <v>1125</v>
      </c>
      <c r="C242" s="838">
        <v>0</v>
      </c>
      <c r="D242" s="838">
        <v>0</v>
      </c>
      <c r="E242" s="838">
        <v>0</v>
      </c>
    </row>
    <row r="243" spans="1:5">
      <c r="A243" s="836" t="s">
        <v>2545</v>
      </c>
      <c r="B243" s="838">
        <v>580</v>
      </c>
      <c r="C243" s="838">
        <v>0</v>
      </c>
      <c r="D243" s="838">
        <v>0</v>
      </c>
      <c r="E243" s="838">
        <v>0</v>
      </c>
    </row>
    <row r="244" spans="1:5">
      <c r="A244" s="836" t="s">
        <v>2022</v>
      </c>
      <c r="B244" s="838">
        <v>1529</v>
      </c>
      <c r="C244" s="838">
        <v>0</v>
      </c>
      <c r="D244" s="838">
        <v>0</v>
      </c>
      <c r="E244" s="838">
        <v>0</v>
      </c>
    </row>
    <row r="245" spans="1:5">
      <c r="A245" s="836" t="s">
        <v>2567</v>
      </c>
      <c r="B245" s="838">
        <v>315</v>
      </c>
      <c r="C245" s="838">
        <v>315</v>
      </c>
      <c r="D245" s="838">
        <v>120</v>
      </c>
      <c r="E245" s="838">
        <v>315</v>
      </c>
    </row>
    <row r="246" spans="1:5">
      <c r="A246" s="836" t="s">
        <v>2722</v>
      </c>
      <c r="B246" s="838">
        <v>2260</v>
      </c>
      <c r="C246" s="838">
        <v>2260</v>
      </c>
      <c r="D246" s="838">
        <v>0</v>
      </c>
      <c r="E246" s="838">
        <v>0</v>
      </c>
    </row>
    <row r="247" spans="1:5">
      <c r="A247" s="836" t="s">
        <v>2566</v>
      </c>
      <c r="B247" s="838">
        <v>582</v>
      </c>
      <c r="C247" s="838">
        <v>582</v>
      </c>
      <c r="D247" s="838">
        <v>299.99999999999994</v>
      </c>
      <c r="E247" s="838">
        <v>582</v>
      </c>
    </row>
    <row r="248" spans="1:5">
      <c r="A248" s="836" t="s">
        <v>2580</v>
      </c>
      <c r="B248" s="838">
        <v>1246</v>
      </c>
      <c r="C248" s="838">
        <v>0</v>
      </c>
      <c r="D248" s="838">
        <v>50</v>
      </c>
      <c r="E248" s="838">
        <v>1246</v>
      </c>
    </row>
    <row r="249" spans="1:5">
      <c r="A249" s="836" t="s">
        <v>940</v>
      </c>
      <c r="B249" s="838">
        <v>96</v>
      </c>
      <c r="C249" s="838">
        <v>0</v>
      </c>
      <c r="D249" s="838">
        <v>96</v>
      </c>
      <c r="E249" s="838">
        <v>96</v>
      </c>
    </row>
    <row r="250" spans="1:5">
      <c r="A250" s="836" t="s">
        <v>2859</v>
      </c>
      <c r="B250" s="838">
        <v>1713</v>
      </c>
      <c r="C250" s="838">
        <v>0</v>
      </c>
      <c r="D250" s="838">
        <v>400</v>
      </c>
      <c r="E250" s="838">
        <v>1713</v>
      </c>
    </row>
    <row r="251" spans="1:5">
      <c r="A251" s="836" t="s">
        <v>671</v>
      </c>
      <c r="B251" s="838">
        <v>1473</v>
      </c>
      <c r="C251" s="838">
        <v>0</v>
      </c>
      <c r="D251" s="838">
        <v>0</v>
      </c>
      <c r="E251" s="838">
        <v>0</v>
      </c>
    </row>
    <row r="252" spans="1:5">
      <c r="A252" s="836" t="s">
        <v>565</v>
      </c>
      <c r="B252" s="838">
        <v>5929</v>
      </c>
      <c r="C252" s="838">
        <v>5929</v>
      </c>
      <c r="D252" s="838">
        <v>0</v>
      </c>
      <c r="E252" s="838">
        <v>0</v>
      </c>
    </row>
    <row r="253" spans="1:5">
      <c r="A253" s="836" t="s">
        <v>440</v>
      </c>
      <c r="B253" s="838">
        <v>354</v>
      </c>
      <c r="C253" s="838">
        <v>354</v>
      </c>
      <c r="D253" s="838">
        <v>101</v>
      </c>
      <c r="E253" s="838">
        <v>354</v>
      </c>
    </row>
    <row r="254" spans="1:5">
      <c r="A254" s="836" t="s">
        <v>2717</v>
      </c>
      <c r="B254" s="838">
        <v>9374</v>
      </c>
      <c r="C254" s="838">
        <v>9374</v>
      </c>
      <c r="D254" s="838">
        <v>0</v>
      </c>
      <c r="E254" s="838">
        <v>0</v>
      </c>
    </row>
    <row r="255" spans="1:5">
      <c r="A255" s="836" t="s">
        <v>2865</v>
      </c>
      <c r="B255" s="838">
        <v>1012</v>
      </c>
      <c r="C255" s="838">
        <v>0</v>
      </c>
      <c r="D255" s="838">
        <v>1012</v>
      </c>
      <c r="E255" s="838">
        <v>1012</v>
      </c>
    </row>
    <row r="256" spans="1:5">
      <c r="A256" s="836" t="s">
        <v>610</v>
      </c>
      <c r="B256" s="838">
        <v>610</v>
      </c>
      <c r="C256" s="838">
        <v>0</v>
      </c>
      <c r="D256" s="838">
        <v>150</v>
      </c>
      <c r="E256" s="838">
        <v>610</v>
      </c>
    </row>
    <row r="257" spans="1:5">
      <c r="A257" s="836" t="s">
        <v>3052</v>
      </c>
      <c r="B257" s="838">
        <v>353</v>
      </c>
      <c r="C257" s="838">
        <v>0</v>
      </c>
      <c r="D257" s="838">
        <v>200</v>
      </c>
      <c r="E257" s="838">
        <v>353</v>
      </c>
    </row>
    <row r="258" spans="1:5">
      <c r="A258" s="836" t="s">
        <v>614</v>
      </c>
      <c r="B258" s="838">
        <v>629</v>
      </c>
      <c r="C258" s="838">
        <v>0</v>
      </c>
      <c r="D258" s="838">
        <v>150</v>
      </c>
      <c r="E258" s="838">
        <v>629</v>
      </c>
    </row>
    <row r="259" spans="1:5">
      <c r="A259" s="836" t="s">
        <v>659</v>
      </c>
      <c r="B259" s="838">
        <v>376</v>
      </c>
      <c r="C259" s="838">
        <v>0</v>
      </c>
      <c r="D259" s="838">
        <v>200</v>
      </c>
      <c r="E259" s="838">
        <v>376</v>
      </c>
    </row>
    <row r="260" spans="1:5">
      <c r="A260" s="836" t="s">
        <v>2046</v>
      </c>
      <c r="B260" s="838">
        <v>292</v>
      </c>
      <c r="C260" s="838">
        <v>0</v>
      </c>
      <c r="D260" s="838">
        <v>100</v>
      </c>
      <c r="E260" s="838">
        <v>292</v>
      </c>
    </row>
    <row r="261" spans="1:5">
      <c r="A261" s="836" t="s">
        <v>3053</v>
      </c>
      <c r="B261" s="838">
        <v>605</v>
      </c>
      <c r="C261" s="838">
        <v>0</v>
      </c>
      <c r="D261" s="838">
        <v>50</v>
      </c>
      <c r="E261" s="838">
        <v>605</v>
      </c>
    </row>
    <row r="262" spans="1:5">
      <c r="A262" s="836" t="s">
        <v>3054</v>
      </c>
      <c r="B262" s="838">
        <v>253</v>
      </c>
      <c r="C262" s="838">
        <v>0</v>
      </c>
      <c r="D262" s="838">
        <v>100</v>
      </c>
      <c r="E262" s="838">
        <v>253</v>
      </c>
    </row>
    <row r="263" spans="1:5">
      <c r="A263" s="836" t="s">
        <v>3055</v>
      </c>
      <c r="B263" s="838">
        <v>270</v>
      </c>
      <c r="C263" s="838">
        <v>0</v>
      </c>
      <c r="D263" s="838">
        <v>200</v>
      </c>
      <c r="E263" s="838">
        <v>270</v>
      </c>
    </row>
    <row r="264" spans="1:5">
      <c r="A264" s="836" t="s">
        <v>3056</v>
      </c>
      <c r="B264" s="838">
        <v>693</v>
      </c>
      <c r="C264" s="838">
        <v>0</v>
      </c>
      <c r="D264" s="838">
        <v>300</v>
      </c>
      <c r="E264" s="838">
        <v>693</v>
      </c>
    </row>
    <row r="265" spans="1:5">
      <c r="A265" s="836" t="s">
        <v>2095</v>
      </c>
      <c r="B265" s="838">
        <v>522</v>
      </c>
      <c r="C265" s="838">
        <v>0</v>
      </c>
      <c r="D265" s="838">
        <v>150</v>
      </c>
      <c r="E265" s="838">
        <v>522</v>
      </c>
    </row>
    <row r="266" spans="1:5">
      <c r="A266" s="836" t="s">
        <v>3066</v>
      </c>
      <c r="B266" s="838">
        <v>368</v>
      </c>
      <c r="C266" s="838">
        <v>0</v>
      </c>
      <c r="D266" s="838">
        <v>0</v>
      </c>
      <c r="E266" s="838">
        <v>0</v>
      </c>
    </row>
    <row r="267" spans="1:5">
      <c r="A267" s="836" t="s">
        <v>3057</v>
      </c>
      <c r="B267" s="838">
        <v>274</v>
      </c>
      <c r="C267" s="838">
        <v>0</v>
      </c>
      <c r="D267" s="838">
        <v>0</v>
      </c>
      <c r="E267" s="838">
        <v>0</v>
      </c>
    </row>
    <row r="268" spans="1:5">
      <c r="A268" s="836" t="s">
        <v>3068</v>
      </c>
      <c r="B268" s="838">
        <v>910</v>
      </c>
      <c r="C268" s="838">
        <v>0</v>
      </c>
      <c r="D268" s="838">
        <v>0</v>
      </c>
      <c r="E268" s="838">
        <v>0</v>
      </c>
    </row>
    <row r="269" spans="1:5">
      <c r="A269" s="836" t="s">
        <v>3069</v>
      </c>
      <c r="B269" s="838">
        <v>146</v>
      </c>
      <c r="C269" s="838">
        <v>0</v>
      </c>
      <c r="D269" s="838">
        <v>0</v>
      </c>
      <c r="E269" s="838">
        <v>0</v>
      </c>
    </row>
    <row r="270" spans="1:5">
      <c r="A270" s="836" t="s">
        <v>540</v>
      </c>
      <c r="B270" s="838">
        <v>491</v>
      </c>
      <c r="C270" s="838">
        <v>0</v>
      </c>
      <c r="D270" s="838">
        <v>150</v>
      </c>
      <c r="E270" s="838">
        <v>491</v>
      </c>
    </row>
    <row r="271" spans="1:5">
      <c r="A271" s="836" t="s">
        <v>2967</v>
      </c>
      <c r="B271" s="838">
        <v>2722</v>
      </c>
      <c r="C271" s="838">
        <v>0</v>
      </c>
      <c r="D271" s="838">
        <v>150</v>
      </c>
      <c r="E271" s="838">
        <v>2722</v>
      </c>
    </row>
    <row r="272" spans="1:5">
      <c r="A272" s="836" t="s">
        <v>542</v>
      </c>
      <c r="B272" s="838">
        <v>1757</v>
      </c>
      <c r="C272" s="838">
        <v>0</v>
      </c>
      <c r="D272" s="838">
        <v>200</v>
      </c>
      <c r="E272" s="838">
        <v>1757</v>
      </c>
    </row>
    <row r="273" spans="1:5">
      <c r="A273" s="836" t="s">
        <v>3058</v>
      </c>
      <c r="B273" s="838">
        <v>2435</v>
      </c>
      <c r="C273" s="838">
        <v>0</v>
      </c>
      <c r="D273" s="838">
        <v>100</v>
      </c>
      <c r="E273" s="838">
        <v>2435</v>
      </c>
    </row>
    <row r="274" spans="1:5">
      <c r="A274" s="836" t="s">
        <v>3059</v>
      </c>
      <c r="B274" s="838">
        <v>251</v>
      </c>
      <c r="C274" s="838">
        <v>0</v>
      </c>
      <c r="D274" s="838">
        <v>0</v>
      </c>
      <c r="E274" s="838">
        <v>251</v>
      </c>
    </row>
    <row r="275" spans="1:5">
      <c r="A275" s="836" t="s">
        <v>3070</v>
      </c>
      <c r="B275" s="838">
        <v>2499</v>
      </c>
      <c r="C275" s="838">
        <v>0</v>
      </c>
      <c r="D275" s="838">
        <v>0</v>
      </c>
      <c r="E275" s="838">
        <v>0</v>
      </c>
    </row>
    <row r="276" spans="1:5">
      <c r="A276" s="836" t="s">
        <v>3071</v>
      </c>
      <c r="B276" s="838">
        <v>140</v>
      </c>
      <c r="C276" s="838">
        <v>0</v>
      </c>
      <c r="D276" s="838">
        <v>0</v>
      </c>
      <c r="E276" s="838">
        <v>140</v>
      </c>
    </row>
    <row r="277" spans="1:5">
      <c r="A277" s="836" t="s">
        <v>3072</v>
      </c>
      <c r="B277" s="838">
        <v>801</v>
      </c>
      <c r="C277" s="838">
        <v>0</v>
      </c>
      <c r="D277" s="838">
        <v>0</v>
      </c>
      <c r="E277" s="838">
        <v>0</v>
      </c>
    </row>
    <row r="278" spans="1:5">
      <c r="A278" s="836" t="s">
        <v>3060</v>
      </c>
      <c r="B278" s="838">
        <v>1028</v>
      </c>
      <c r="C278" s="838">
        <v>0</v>
      </c>
      <c r="D278" s="838">
        <v>0</v>
      </c>
      <c r="E278" s="838">
        <v>0</v>
      </c>
    </row>
    <row r="279" spans="1:5">
      <c r="A279" s="836" t="s">
        <v>3061</v>
      </c>
      <c r="B279" s="838">
        <v>387</v>
      </c>
      <c r="C279" s="838">
        <v>0</v>
      </c>
      <c r="D279" s="838">
        <v>0</v>
      </c>
      <c r="E279" s="838">
        <v>0</v>
      </c>
    </row>
    <row r="280" spans="1:5">
      <c r="A280" s="836" t="s">
        <v>3073</v>
      </c>
      <c r="B280" s="838">
        <v>237</v>
      </c>
      <c r="C280" s="838">
        <v>0</v>
      </c>
      <c r="D280" s="838">
        <v>0</v>
      </c>
      <c r="E280" s="838">
        <v>0</v>
      </c>
    </row>
    <row r="281" spans="1:5">
      <c r="A281" s="836" t="s">
        <v>3076</v>
      </c>
      <c r="B281" s="838">
        <v>1757</v>
      </c>
      <c r="C281" s="838">
        <v>1755</v>
      </c>
      <c r="D281" s="838">
        <v>0</v>
      </c>
      <c r="E281" s="838">
        <v>0</v>
      </c>
    </row>
    <row r="282" spans="1:5">
      <c r="A282" s="836" t="s">
        <v>2078</v>
      </c>
      <c r="B282" s="838">
        <v>5661</v>
      </c>
      <c r="C282" s="838">
        <v>5660</v>
      </c>
      <c r="D282" s="838">
        <v>0</v>
      </c>
      <c r="E282" s="838">
        <v>0</v>
      </c>
    </row>
    <row r="283" spans="1:5">
      <c r="A283" s="836" t="s">
        <v>3077</v>
      </c>
      <c r="B283" s="838">
        <v>4165</v>
      </c>
      <c r="C283" s="838">
        <v>4165</v>
      </c>
      <c r="D283" s="838">
        <v>0</v>
      </c>
      <c r="E283" s="838">
        <v>0</v>
      </c>
    </row>
    <row r="284" spans="1:5">
      <c r="A284" s="836" t="s">
        <v>3078</v>
      </c>
      <c r="B284" s="838">
        <v>6894</v>
      </c>
      <c r="C284" s="838">
        <v>6894</v>
      </c>
      <c r="D284" s="838">
        <v>0</v>
      </c>
      <c r="E284" s="838">
        <v>0</v>
      </c>
    </row>
    <row r="285" spans="1:5">
      <c r="A285" s="836" t="s">
        <v>2723</v>
      </c>
      <c r="B285" s="838">
        <v>1395</v>
      </c>
      <c r="C285" s="838">
        <v>1395</v>
      </c>
      <c r="D285" s="838">
        <v>0</v>
      </c>
      <c r="E285" s="838">
        <v>0</v>
      </c>
    </row>
    <row r="286" spans="1:5">
      <c r="A286" s="836" t="s">
        <v>2724</v>
      </c>
      <c r="B286" s="838">
        <v>1622</v>
      </c>
      <c r="C286" s="838">
        <v>1620</v>
      </c>
      <c r="D286" s="838">
        <v>0</v>
      </c>
      <c r="E286" s="838">
        <v>0</v>
      </c>
    </row>
    <row r="287" spans="1:5">
      <c r="A287" s="836" t="s">
        <v>2725</v>
      </c>
      <c r="B287" s="838">
        <v>1328</v>
      </c>
      <c r="C287" s="838">
        <v>1328</v>
      </c>
      <c r="D287" s="838">
        <v>0</v>
      </c>
      <c r="E287" s="838">
        <v>0</v>
      </c>
    </row>
    <row r="288" spans="1:5">
      <c r="A288" s="836" t="s">
        <v>3084</v>
      </c>
      <c r="B288" s="838">
        <v>133</v>
      </c>
      <c r="C288" s="838">
        <v>133</v>
      </c>
      <c r="D288" s="838">
        <v>0</v>
      </c>
      <c r="E288" s="838">
        <v>0</v>
      </c>
    </row>
    <row r="289" spans="1:5">
      <c r="A289" s="836" t="s">
        <v>3085</v>
      </c>
      <c r="B289" s="838">
        <v>240</v>
      </c>
      <c r="C289" s="838">
        <v>135</v>
      </c>
      <c r="D289" s="838">
        <v>18</v>
      </c>
      <c r="E289" s="838">
        <v>0</v>
      </c>
    </row>
    <row r="290" spans="1:5">
      <c r="A290" s="836" t="s">
        <v>3086</v>
      </c>
      <c r="B290" s="838">
        <v>836</v>
      </c>
      <c r="C290" s="838">
        <v>221</v>
      </c>
      <c r="D290" s="838">
        <v>0</v>
      </c>
      <c r="E290" s="838">
        <v>0</v>
      </c>
    </row>
    <row r="291" spans="1:5">
      <c r="A291" s="836" t="s">
        <v>3088</v>
      </c>
      <c r="B291" s="838">
        <v>258</v>
      </c>
      <c r="C291" s="838">
        <v>97</v>
      </c>
      <c r="D291" s="838">
        <v>0</v>
      </c>
      <c r="E291" s="838">
        <v>0</v>
      </c>
    </row>
    <row r="292" spans="1:5">
      <c r="A292" s="836" t="s">
        <v>3089</v>
      </c>
      <c r="B292" s="838">
        <v>190</v>
      </c>
      <c r="C292" s="838">
        <v>190</v>
      </c>
      <c r="D292" s="838">
        <v>0</v>
      </c>
      <c r="E292" s="838">
        <v>0</v>
      </c>
    </row>
    <row r="293" spans="1:5">
      <c r="A293" s="836" t="s">
        <v>3090</v>
      </c>
      <c r="B293" s="838">
        <v>254</v>
      </c>
      <c r="C293" s="838">
        <v>39</v>
      </c>
      <c r="D293" s="838">
        <v>0</v>
      </c>
      <c r="E293" s="838">
        <v>0</v>
      </c>
    </row>
    <row r="294" spans="1:5">
      <c r="A294" s="836" t="s">
        <v>3091</v>
      </c>
      <c r="B294" s="838">
        <v>169</v>
      </c>
      <c r="C294" s="838">
        <v>110</v>
      </c>
      <c r="D294" s="838">
        <v>0</v>
      </c>
      <c r="E294" s="838">
        <v>0</v>
      </c>
    </row>
    <row r="295" spans="1:5">
      <c r="A295" s="836" t="s">
        <v>3095</v>
      </c>
      <c r="B295" s="838">
        <v>937</v>
      </c>
      <c r="C295" s="838">
        <v>105</v>
      </c>
      <c r="D295" s="838">
        <v>0</v>
      </c>
      <c r="E295" s="838">
        <v>0</v>
      </c>
    </row>
    <row r="296" spans="1:5">
      <c r="A296" s="836" t="s">
        <v>3096</v>
      </c>
      <c r="B296" s="838">
        <v>352</v>
      </c>
      <c r="C296" s="838">
        <v>41</v>
      </c>
      <c r="D296" s="838">
        <v>102</v>
      </c>
      <c r="E296" s="838">
        <v>0</v>
      </c>
    </row>
    <row r="297" spans="1:5">
      <c r="A297" s="836" t="s">
        <v>3097</v>
      </c>
      <c r="B297" s="838">
        <v>265</v>
      </c>
      <c r="C297" s="838">
        <v>34</v>
      </c>
      <c r="D297" s="838">
        <v>54</v>
      </c>
      <c r="E297" s="838">
        <v>0</v>
      </c>
    </row>
    <row r="298" spans="1:5">
      <c r="A298" s="836" t="s">
        <v>3098</v>
      </c>
      <c r="B298" s="838">
        <v>117</v>
      </c>
      <c r="C298" s="838">
        <v>40</v>
      </c>
      <c r="D298" s="838">
        <v>0</v>
      </c>
      <c r="E298" s="838">
        <v>0</v>
      </c>
    </row>
    <row r="299" spans="1:5">
      <c r="A299" s="836" t="s">
        <v>3099</v>
      </c>
      <c r="B299" s="838">
        <v>155</v>
      </c>
      <c r="C299" s="838">
        <v>63</v>
      </c>
      <c r="D299" s="838">
        <v>0</v>
      </c>
      <c r="E299" s="838">
        <v>0</v>
      </c>
    </row>
    <row r="300" spans="1:5">
      <c r="A300" s="836" t="s">
        <v>3102</v>
      </c>
      <c r="B300" s="838">
        <v>172</v>
      </c>
      <c r="C300" s="838">
        <v>0</v>
      </c>
      <c r="D300" s="838">
        <v>72</v>
      </c>
      <c r="E300" s="838">
        <v>0</v>
      </c>
    </row>
    <row r="301" spans="1:5">
      <c r="A301" s="836" t="s">
        <v>3103</v>
      </c>
      <c r="B301" s="838">
        <v>266</v>
      </c>
      <c r="C301" s="838">
        <v>0</v>
      </c>
      <c r="D301" s="838">
        <v>18</v>
      </c>
      <c r="E301" s="838">
        <v>0</v>
      </c>
    </row>
    <row r="302" spans="1:5">
      <c r="A302" s="836" t="s">
        <v>3104</v>
      </c>
      <c r="B302" s="838">
        <v>136</v>
      </c>
      <c r="C302" s="838">
        <v>0</v>
      </c>
      <c r="D302" s="838">
        <v>36</v>
      </c>
      <c r="E302" s="838">
        <v>0</v>
      </c>
    </row>
    <row r="303" spans="1:5">
      <c r="A303" s="836" t="s">
        <v>3108</v>
      </c>
      <c r="B303" s="838">
        <v>131</v>
      </c>
      <c r="C303" s="838">
        <v>0</v>
      </c>
      <c r="D303" s="838">
        <v>131</v>
      </c>
      <c r="E303" s="838">
        <v>0</v>
      </c>
    </row>
    <row r="304" spans="1:5">
      <c r="A304" s="836" t="s">
        <v>3109</v>
      </c>
      <c r="B304" s="838">
        <v>142</v>
      </c>
      <c r="C304" s="838">
        <v>0</v>
      </c>
      <c r="D304" s="838">
        <v>142</v>
      </c>
      <c r="E304" s="838">
        <v>0</v>
      </c>
    </row>
    <row r="305" spans="1:5">
      <c r="A305" s="836" t="s">
        <v>3110</v>
      </c>
      <c r="B305" s="838">
        <v>162</v>
      </c>
      <c r="C305" s="838">
        <v>0</v>
      </c>
      <c r="D305" s="838">
        <v>162</v>
      </c>
      <c r="E305" s="838">
        <v>0</v>
      </c>
    </row>
    <row r="306" spans="1:5">
      <c r="A306" s="836" t="s">
        <v>3111</v>
      </c>
      <c r="B306" s="838">
        <v>190</v>
      </c>
      <c r="C306" s="838">
        <v>0</v>
      </c>
      <c r="D306" s="838">
        <v>30</v>
      </c>
      <c r="E306" s="838">
        <v>0</v>
      </c>
    </row>
    <row r="307" spans="1:5">
      <c r="A307" s="836" t="s">
        <v>3112</v>
      </c>
      <c r="B307" s="838">
        <v>275</v>
      </c>
      <c r="C307" s="838">
        <v>0</v>
      </c>
      <c r="D307" s="838">
        <v>36</v>
      </c>
      <c r="E307" s="838">
        <v>0</v>
      </c>
    </row>
    <row r="308" spans="1:5">
      <c r="A308" s="836" t="s">
        <v>3113</v>
      </c>
      <c r="B308" s="838">
        <v>185</v>
      </c>
      <c r="C308" s="838">
        <v>0</v>
      </c>
      <c r="D308" s="838">
        <v>18</v>
      </c>
      <c r="E308" s="838">
        <v>0</v>
      </c>
    </row>
    <row r="309" spans="1:5">
      <c r="A309" s="836" t="s">
        <v>3114</v>
      </c>
      <c r="B309" s="838">
        <v>189</v>
      </c>
      <c r="C309" s="838">
        <v>0</v>
      </c>
      <c r="D309" s="838">
        <v>30</v>
      </c>
      <c r="E309" s="838">
        <v>0</v>
      </c>
    </row>
    <row r="310" spans="1:5">
      <c r="A310" s="836" t="s">
        <v>3115</v>
      </c>
      <c r="B310" s="838">
        <v>253</v>
      </c>
      <c r="C310" s="838">
        <v>0</v>
      </c>
      <c r="D310" s="838">
        <v>42</v>
      </c>
      <c r="E310" s="838">
        <v>0</v>
      </c>
    </row>
    <row r="311" spans="1:5">
      <c r="A311" s="836" t="s">
        <v>3116</v>
      </c>
      <c r="B311" s="838">
        <v>150</v>
      </c>
      <c r="C311" s="838">
        <v>0</v>
      </c>
      <c r="D311" s="838">
        <v>24</v>
      </c>
      <c r="E311" s="838">
        <v>0</v>
      </c>
    </row>
    <row r="312" spans="1:5">
      <c r="A312" s="836" t="s">
        <v>3117</v>
      </c>
      <c r="B312" s="838">
        <v>393</v>
      </c>
      <c r="C312" s="838">
        <v>0</v>
      </c>
      <c r="D312" s="838">
        <v>0</v>
      </c>
      <c r="E312" s="838">
        <v>0</v>
      </c>
    </row>
    <row r="313" spans="1:5">
      <c r="A313" s="836" t="s">
        <v>3118</v>
      </c>
      <c r="B313" s="838">
        <v>290</v>
      </c>
      <c r="C313" s="838">
        <v>0</v>
      </c>
      <c r="D313" s="838">
        <v>0</v>
      </c>
      <c r="E313" s="838">
        <v>0</v>
      </c>
    </row>
    <row r="314" spans="1:5">
      <c r="A314" s="836" t="s">
        <v>3119</v>
      </c>
      <c r="B314" s="838">
        <v>712</v>
      </c>
      <c r="C314" s="838">
        <v>0</v>
      </c>
      <c r="D314" s="838">
        <v>54</v>
      </c>
      <c r="E314" s="838">
        <v>0</v>
      </c>
    </row>
    <row r="315" spans="1:5">
      <c r="A315" s="836" t="s">
        <v>3120</v>
      </c>
      <c r="B315" s="838">
        <v>565</v>
      </c>
      <c r="C315" s="838">
        <v>0</v>
      </c>
      <c r="D315" s="838">
        <v>24</v>
      </c>
      <c r="E315" s="838">
        <v>0</v>
      </c>
    </row>
    <row r="316" spans="1:5">
      <c r="A316" s="836" t="s">
        <v>3121</v>
      </c>
      <c r="B316" s="838">
        <v>1125</v>
      </c>
      <c r="C316" s="838">
        <v>0</v>
      </c>
      <c r="D316" s="838">
        <v>0</v>
      </c>
      <c r="E316" s="838">
        <v>0</v>
      </c>
    </row>
    <row r="317" spans="1:5">
      <c r="A317" s="836" t="s">
        <v>3133</v>
      </c>
      <c r="B317" s="838">
        <v>97</v>
      </c>
      <c r="C317" s="838">
        <v>0</v>
      </c>
      <c r="D317" s="838">
        <v>42</v>
      </c>
      <c r="E317" s="838">
        <v>0</v>
      </c>
    </row>
    <row r="318" spans="1:5">
      <c r="A318" s="836" t="s">
        <v>3134</v>
      </c>
      <c r="B318" s="838">
        <v>139</v>
      </c>
      <c r="C318" s="838">
        <v>0</v>
      </c>
      <c r="D318" s="838">
        <v>72</v>
      </c>
      <c r="E318" s="838">
        <v>0</v>
      </c>
    </row>
    <row r="319" spans="1:5">
      <c r="A319" s="836" t="s">
        <v>3135</v>
      </c>
      <c r="B319" s="838">
        <v>404</v>
      </c>
      <c r="C319" s="838">
        <v>0</v>
      </c>
      <c r="D319" s="838">
        <v>24</v>
      </c>
      <c r="E319" s="838">
        <v>0</v>
      </c>
    </row>
    <row r="320" spans="1:5">
      <c r="A320" s="836" t="s">
        <v>3136</v>
      </c>
      <c r="B320" s="838">
        <v>80</v>
      </c>
      <c r="C320" s="838">
        <v>0</v>
      </c>
      <c r="D320" s="838">
        <v>24</v>
      </c>
      <c r="E320" s="838">
        <v>0</v>
      </c>
    </row>
    <row r="321" spans="1:5">
      <c r="A321" s="836" t="s">
        <v>3137</v>
      </c>
      <c r="B321" s="838">
        <v>292</v>
      </c>
      <c r="C321" s="838">
        <v>0</v>
      </c>
      <c r="D321" s="838">
        <v>204</v>
      </c>
      <c r="E321" s="838">
        <v>0</v>
      </c>
    </row>
    <row r="322" spans="1:5">
      <c r="A322" s="836" t="s">
        <v>3138</v>
      </c>
      <c r="B322" s="838">
        <v>75</v>
      </c>
      <c r="C322" s="838">
        <v>0</v>
      </c>
      <c r="D322" s="838">
        <v>12</v>
      </c>
      <c r="E322" s="838">
        <v>0</v>
      </c>
    </row>
    <row r="323" spans="1:5">
      <c r="A323" s="836" t="s">
        <v>3139</v>
      </c>
      <c r="B323" s="838">
        <v>159</v>
      </c>
      <c r="C323" s="838">
        <v>0</v>
      </c>
      <c r="D323" s="838">
        <v>113.99999999999999</v>
      </c>
      <c r="E323" s="838">
        <v>0</v>
      </c>
    </row>
    <row r="324" spans="1:5">
      <c r="A324" s="836" t="s">
        <v>3140</v>
      </c>
      <c r="B324" s="838">
        <v>101</v>
      </c>
      <c r="C324" s="838">
        <v>0</v>
      </c>
      <c r="D324" s="838">
        <v>78</v>
      </c>
      <c r="E324" s="838">
        <v>0</v>
      </c>
    </row>
    <row r="325" spans="1:5">
      <c r="A325" s="836" t="s">
        <v>3141</v>
      </c>
      <c r="B325" s="838">
        <v>133</v>
      </c>
      <c r="C325" s="838">
        <v>0</v>
      </c>
      <c r="D325" s="838">
        <v>120</v>
      </c>
      <c r="E325" s="838">
        <v>0</v>
      </c>
    </row>
    <row r="326" spans="1:5">
      <c r="A326" s="836" t="s">
        <v>3142</v>
      </c>
      <c r="B326" s="838">
        <v>126</v>
      </c>
      <c r="C326" s="838">
        <v>0</v>
      </c>
      <c r="D326" s="838">
        <v>60</v>
      </c>
      <c r="E326" s="838">
        <v>0</v>
      </c>
    </row>
    <row r="327" spans="1:5">
      <c r="A327" s="836" t="s">
        <v>3143</v>
      </c>
      <c r="B327" s="838">
        <v>179</v>
      </c>
      <c r="C327" s="838">
        <v>0</v>
      </c>
      <c r="D327" s="838">
        <v>66</v>
      </c>
      <c r="E327" s="838">
        <v>0</v>
      </c>
    </row>
    <row r="328" spans="1:5">
      <c r="A328" s="836" t="s">
        <v>3144</v>
      </c>
      <c r="B328" s="838">
        <v>113</v>
      </c>
      <c r="C328" s="838">
        <v>0</v>
      </c>
      <c r="D328" s="838">
        <v>0</v>
      </c>
      <c r="E328" s="838">
        <v>0</v>
      </c>
    </row>
    <row r="329" spans="1:5">
      <c r="A329" s="836" t="s">
        <v>3145</v>
      </c>
      <c r="B329" s="838">
        <v>166</v>
      </c>
      <c r="C329" s="838">
        <v>0</v>
      </c>
      <c r="D329" s="838">
        <v>66</v>
      </c>
      <c r="E329" s="838">
        <v>0</v>
      </c>
    </row>
    <row r="330" spans="1:5">
      <c r="A330" s="836" t="s">
        <v>3146</v>
      </c>
      <c r="B330" s="838">
        <v>119</v>
      </c>
      <c r="C330" s="838">
        <v>0</v>
      </c>
      <c r="D330" s="838">
        <v>84</v>
      </c>
      <c r="E330" s="838">
        <v>0</v>
      </c>
    </row>
    <row r="331" spans="1:5">
      <c r="A331" s="836" t="s">
        <v>3147</v>
      </c>
      <c r="B331" s="838">
        <v>303</v>
      </c>
      <c r="C331" s="838">
        <v>0</v>
      </c>
      <c r="D331" s="838">
        <v>204</v>
      </c>
      <c r="E331" s="838">
        <v>0</v>
      </c>
    </row>
    <row r="332" spans="1:5">
      <c r="A332" s="836" t="s">
        <v>3148</v>
      </c>
      <c r="B332" s="838">
        <v>201</v>
      </c>
      <c r="C332" s="838">
        <v>0</v>
      </c>
      <c r="D332" s="838">
        <v>24</v>
      </c>
      <c r="E332" s="838">
        <v>0</v>
      </c>
    </row>
    <row r="333" spans="1:5">
      <c r="A333" s="836" t="s">
        <v>3149</v>
      </c>
      <c r="B333" s="838">
        <v>245</v>
      </c>
      <c r="C333" s="838">
        <v>0</v>
      </c>
      <c r="D333" s="838">
        <v>30</v>
      </c>
      <c r="E333" s="838">
        <v>0</v>
      </c>
    </row>
    <row r="334" spans="1:5">
      <c r="A334" s="836" t="s">
        <v>3150</v>
      </c>
      <c r="B334" s="838">
        <v>308</v>
      </c>
      <c r="C334" s="838">
        <v>0</v>
      </c>
      <c r="D334" s="838">
        <v>54</v>
      </c>
      <c r="E334" s="838">
        <v>0</v>
      </c>
    </row>
    <row r="335" spans="1:5">
      <c r="A335" s="836" t="s">
        <v>3151</v>
      </c>
      <c r="B335" s="838">
        <v>178</v>
      </c>
      <c r="C335" s="838">
        <v>0</v>
      </c>
      <c r="D335" s="838">
        <v>36</v>
      </c>
      <c r="E335" s="838">
        <v>0</v>
      </c>
    </row>
    <row r="336" spans="1:5">
      <c r="A336" s="836" t="s">
        <v>3152</v>
      </c>
      <c r="B336" s="838">
        <v>393</v>
      </c>
      <c r="C336" s="838">
        <v>0</v>
      </c>
      <c r="D336" s="838">
        <v>24</v>
      </c>
      <c r="E336" s="838">
        <v>0</v>
      </c>
    </row>
    <row r="337" spans="1:5">
      <c r="A337" s="836" t="s">
        <v>3153</v>
      </c>
      <c r="B337" s="838">
        <v>131</v>
      </c>
      <c r="C337" s="838">
        <v>0</v>
      </c>
      <c r="D337" s="838">
        <v>6</v>
      </c>
      <c r="E337" s="838">
        <v>0</v>
      </c>
    </row>
    <row r="338" spans="1:5">
      <c r="A338" s="836" t="s">
        <v>3154</v>
      </c>
      <c r="B338" s="838">
        <v>112</v>
      </c>
      <c r="C338" s="838">
        <v>0</v>
      </c>
      <c r="D338" s="838">
        <v>6</v>
      </c>
      <c r="E338" s="838">
        <v>0</v>
      </c>
    </row>
    <row r="339" spans="1:5">
      <c r="A339" s="836" t="s">
        <v>3155</v>
      </c>
      <c r="B339" s="838">
        <v>166</v>
      </c>
      <c r="C339" s="838">
        <v>0</v>
      </c>
      <c r="D339" s="838">
        <v>90</v>
      </c>
      <c r="E339" s="838">
        <v>0</v>
      </c>
    </row>
    <row r="340" spans="1:5">
      <c r="A340" s="836" t="s">
        <v>3156</v>
      </c>
      <c r="B340" s="838">
        <v>343</v>
      </c>
      <c r="C340" s="838">
        <v>0</v>
      </c>
      <c r="D340" s="838">
        <v>54.000000000000007</v>
      </c>
      <c r="E340" s="838">
        <v>0</v>
      </c>
    </row>
    <row r="341" spans="1:5">
      <c r="A341" s="836" t="s">
        <v>3162</v>
      </c>
      <c r="B341" s="838">
        <v>134</v>
      </c>
      <c r="C341" s="838">
        <v>29</v>
      </c>
      <c r="D341" s="838">
        <v>36</v>
      </c>
      <c r="E341" s="838">
        <v>0</v>
      </c>
    </row>
    <row r="342" spans="1:5">
      <c r="A342" s="836" t="s">
        <v>3163</v>
      </c>
      <c r="B342" s="838">
        <v>157</v>
      </c>
      <c r="C342" s="838">
        <v>38</v>
      </c>
      <c r="D342" s="838">
        <v>6</v>
      </c>
      <c r="E342" s="838">
        <v>0</v>
      </c>
    </row>
    <row r="343" spans="1:5">
      <c r="A343" s="836" t="s">
        <v>3173</v>
      </c>
      <c r="B343" s="838">
        <v>143</v>
      </c>
      <c r="C343" s="838">
        <v>0</v>
      </c>
      <c r="D343" s="838">
        <v>84</v>
      </c>
      <c r="E343" s="838">
        <v>0</v>
      </c>
    </row>
    <row r="344" spans="1:5">
      <c r="A344" s="836" t="s">
        <v>3174</v>
      </c>
      <c r="B344" s="838">
        <v>176</v>
      </c>
      <c r="C344" s="838">
        <v>0</v>
      </c>
      <c r="D344" s="838">
        <v>176</v>
      </c>
      <c r="E344" s="838">
        <v>0</v>
      </c>
    </row>
    <row r="345" spans="1:5">
      <c r="A345" s="836" t="s">
        <v>3175</v>
      </c>
      <c r="B345" s="838">
        <v>236</v>
      </c>
      <c r="C345" s="838">
        <v>0</v>
      </c>
      <c r="D345" s="838">
        <v>12</v>
      </c>
      <c r="E345" s="838">
        <v>0</v>
      </c>
    </row>
    <row r="346" spans="1:5">
      <c r="A346" s="836" t="s">
        <v>3176</v>
      </c>
      <c r="B346" s="838">
        <v>111</v>
      </c>
      <c r="C346" s="838">
        <v>0</v>
      </c>
      <c r="D346" s="838">
        <v>48</v>
      </c>
      <c r="E346" s="838">
        <v>0</v>
      </c>
    </row>
    <row r="347" spans="1:5">
      <c r="A347" s="836" t="s">
        <v>3177</v>
      </c>
      <c r="B347" s="838">
        <v>445</v>
      </c>
      <c r="C347" s="838">
        <v>0</v>
      </c>
      <c r="D347" s="838">
        <v>0</v>
      </c>
      <c r="E347" s="838">
        <v>0</v>
      </c>
    </row>
    <row r="348" spans="1:5">
      <c r="A348" s="836" t="s">
        <v>3178</v>
      </c>
      <c r="B348" s="838">
        <v>132</v>
      </c>
      <c r="C348" s="838">
        <v>0</v>
      </c>
      <c r="D348" s="838">
        <v>6</v>
      </c>
      <c r="E348" s="838">
        <v>0</v>
      </c>
    </row>
    <row r="349" spans="1:5">
      <c r="A349" s="836" t="s">
        <v>3179</v>
      </c>
      <c r="B349" s="838">
        <v>320</v>
      </c>
      <c r="C349" s="838">
        <v>0</v>
      </c>
      <c r="D349" s="838">
        <v>12</v>
      </c>
      <c r="E349" s="838">
        <v>0</v>
      </c>
    </row>
    <row r="350" spans="1:5">
      <c r="A350" s="836" t="s">
        <v>3180</v>
      </c>
      <c r="B350" s="838">
        <v>73</v>
      </c>
      <c r="C350" s="838">
        <v>0</v>
      </c>
      <c r="D350" s="838">
        <v>6</v>
      </c>
      <c r="E350" s="838">
        <v>0</v>
      </c>
    </row>
    <row r="351" spans="1:5">
      <c r="A351" s="836" t="s">
        <v>3181</v>
      </c>
      <c r="B351" s="838">
        <v>110</v>
      </c>
      <c r="C351" s="838">
        <v>0</v>
      </c>
      <c r="D351" s="838">
        <v>0</v>
      </c>
      <c r="E351" s="838">
        <v>0</v>
      </c>
    </row>
    <row r="352" spans="1:5">
      <c r="A352" s="836" t="s">
        <v>3182</v>
      </c>
      <c r="B352" s="838">
        <v>918</v>
      </c>
      <c r="C352" s="838">
        <v>0</v>
      </c>
      <c r="D352" s="838">
        <v>30</v>
      </c>
      <c r="E352" s="838">
        <v>0</v>
      </c>
    </row>
    <row r="353" spans="1:5">
      <c r="A353" s="836" t="s">
        <v>3183</v>
      </c>
      <c r="B353" s="838">
        <v>406</v>
      </c>
      <c r="C353" s="838">
        <v>0</v>
      </c>
      <c r="D353" s="838">
        <v>78</v>
      </c>
      <c r="E353" s="838">
        <v>0</v>
      </c>
    </row>
    <row r="354" spans="1:5">
      <c r="A354" s="836" t="s">
        <v>3184</v>
      </c>
      <c r="B354" s="838">
        <v>215</v>
      </c>
      <c r="C354" s="838">
        <v>0</v>
      </c>
      <c r="D354" s="838">
        <v>0</v>
      </c>
      <c r="E354" s="838">
        <v>0</v>
      </c>
    </row>
    <row r="355" spans="1:5">
      <c r="A355" s="836" t="s">
        <v>3185</v>
      </c>
      <c r="B355" s="838">
        <v>708</v>
      </c>
      <c r="C355" s="838">
        <v>0</v>
      </c>
      <c r="D355" s="838">
        <v>144</v>
      </c>
      <c r="E355" s="838">
        <v>0</v>
      </c>
    </row>
    <row r="356" spans="1:5">
      <c r="A356" s="836" t="s">
        <v>3186</v>
      </c>
      <c r="B356" s="838">
        <v>381</v>
      </c>
      <c r="C356" s="838">
        <v>0</v>
      </c>
      <c r="D356" s="838">
        <v>120</v>
      </c>
      <c r="E356" s="838">
        <v>0</v>
      </c>
    </row>
    <row r="357" spans="1:5">
      <c r="A357" s="836" t="s">
        <v>3187</v>
      </c>
      <c r="B357" s="838">
        <v>640</v>
      </c>
      <c r="C357" s="838">
        <v>0</v>
      </c>
      <c r="D357" s="838">
        <v>24</v>
      </c>
      <c r="E357" s="838">
        <v>0</v>
      </c>
    </row>
    <row r="358" spans="1:5">
      <c r="A358" s="836" t="s">
        <v>3188</v>
      </c>
      <c r="B358" s="838">
        <v>847</v>
      </c>
      <c r="C358" s="838">
        <v>0</v>
      </c>
      <c r="D358" s="838">
        <v>138</v>
      </c>
      <c r="E358" s="838">
        <v>0</v>
      </c>
    </row>
    <row r="359" spans="1:5">
      <c r="A359" s="836" t="s">
        <v>3189</v>
      </c>
      <c r="B359" s="838">
        <v>157</v>
      </c>
      <c r="C359" s="838">
        <v>0</v>
      </c>
      <c r="D359" s="838">
        <v>6</v>
      </c>
      <c r="E359" s="838">
        <v>0</v>
      </c>
    </row>
    <row r="360" spans="1:5">
      <c r="A360" s="836" t="s">
        <v>3190</v>
      </c>
      <c r="B360" s="838">
        <v>186</v>
      </c>
      <c r="C360" s="838">
        <v>0</v>
      </c>
      <c r="D360" s="838">
        <v>18</v>
      </c>
      <c r="E360" s="838">
        <v>0</v>
      </c>
    </row>
    <row r="361" spans="1:5">
      <c r="A361" s="836" t="s">
        <v>3192</v>
      </c>
      <c r="B361" s="838">
        <v>569</v>
      </c>
      <c r="C361" s="838">
        <v>0</v>
      </c>
      <c r="D361" s="838">
        <v>420</v>
      </c>
      <c r="E361" s="838">
        <v>569</v>
      </c>
    </row>
    <row r="362" spans="1:5">
      <c r="A362" s="836" t="s">
        <v>3193</v>
      </c>
      <c r="B362" s="838">
        <v>2624</v>
      </c>
      <c r="C362" s="838">
        <v>0</v>
      </c>
      <c r="D362" s="838">
        <v>2040</v>
      </c>
      <c r="E362" s="838">
        <v>2624</v>
      </c>
    </row>
    <row r="363" spans="1:5">
      <c r="A363" s="836" t="s">
        <v>3194</v>
      </c>
      <c r="B363" s="838">
        <v>719</v>
      </c>
      <c r="C363" s="838">
        <v>0</v>
      </c>
      <c r="D363" s="838">
        <v>719</v>
      </c>
      <c r="E363" s="838">
        <v>719</v>
      </c>
    </row>
    <row r="364" spans="1:5">
      <c r="A364" s="836" t="s">
        <v>3195</v>
      </c>
      <c r="B364" s="838">
        <v>259</v>
      </c>
      <c r="C364" s="838">
        <v>0</v>
      </c>
      <c r="D364" s="838">
        <v>180</v>
      </c>
      <c r="E364" s="838">
        <v>259</v>
      </c>
    </row>
    <row r="365" spans="1:5">
      <c r="A365" s="836" t="s">
        <v>450</v>
      </c>
      <c r="B365" s="838">
        <v>1790</v>
      </c>
      <c r="C365" s="838">
        <v>20</v>
      </c>
      <c r="D365" s="838">
        <v>480</v>
      </c>
      <c r="E365" s="838">
        <v>1790</v>
      </c>
    </row>
    <row r="366" spans="1:5">
      <c r="A366" s="836" t="s">
        <v>1672</v>
      </c>
      <c r="B366" s="838">
        <v>2100</v>
      </c>
      <c r="C366" s="838">
        <v>20</v>
      </c>
      <c r="D366" s="838">
        <v>1880</v>
      </c>
      <c r="E366" s="838">
        <v>2100</v>
      </c>
    </row>
    <row r="367" spans="1:5">
      <c r="A367" s="836" t="s">
        <v>3203</v>
      </c>
      <c r="B367" s="838">
        <v>913</v>
      </c>
      <c r="C367" s="838">
        <v>20</v>
      </c>
      <c r="D367" s="838">
        <v>72</v>
      </c>
      <c r="E367" s="838">
        <v>913</v>
      </c>
    </row>
    <row r="368" spans="1:5">
      <c r="A368" s="836" t="s">
        <v>3204</v>
      </c>
      <c r="B368" s="838">
        <v>1172</v>
      </c>
      <c r="C368" s="838">
        <v>20</v>
      </c>
      <c r="D368" s="838">
        <v>120</v>
      </c>
      <c r="E368" s="838">
        <v>1172</v>
      </c>
    </row>
    <row r="369" spans="1:5">
      <c r="A369" s="836" t="s">
        <v>3205</v>
      </c>
      <c r="B369" s="838">
        <v>636</v>
      </c>
      <c r="C369" s="838">
        <v>20</v>
      </c>
      <c r="D369" s="838">
        <v>60.000000000000007</v>
      </c>
      <c r="E369" s="838">
        <v>636</v>
      </c>
    </row>
    <row r="370" spans="1:5">
      <c r="A370" s="836" t="s">
        <v>1887</v>
      </c>
      <c r="B370" s="838">
        <v>210</v>
      </c>
      <c r="C370" s="838">
        <v>40</v>
      </c>
      <c r="D370" s="838">
        <v>210</v>
      </c>
      <c r="E370" s="838">
        <v>210</v>
      </c>
    </row>
    <row r="371" spans="1:5">
      <c r="A371" s="836" t="s">
        <v>444</v>
      </c>
      <c r="B371" s="838">
        <v>1150</v>
      </c>
      <c r="C371" s="838">
        <v>20</v>
      </c>
      <c r="D371" s="838">
        <v>600</v>
      </c>
      <c r="E371" s="838">
        <v>1150</v>
      </c>
    </row>
    <row r="372" spans="1:5">
      <c r="A372" s="836" t="s">
        <v>873</v>
      </c>
      <c r="B372" s="838">
        <v>1530</v>
      </c>
      <c r="C372" s="838">
        <v>20</v>
      </c>
      <c r="D372" s="838">
        <v>879.99999999999989</v>
      </c>
      <c r="E372" s="838">
        <v>1530</v>
      </c>
    </row>
    <row r="373" spans="1:5">
      <c r="A373" s="836" t="s">
        <v>840</v>
      </c>
      <c r="B373" s="838">
        <v>590</v>
      </c>
      <c r="C373" s="838">
        <v>20</v>
      </c>
      <c r="D373" s="838">
        <v>160</v>
      </c>
      <c r="E373" s="838">
        <v>590</v>
      </c>
    </row>
    <row r="374" spans="1:5">
      <c r="A374" s="836" t="s">
        <v>837</v>
      </c>
      <c r="B374" s="838">
        <v>3400</v>
      </c>
      <c r="C374" s="838">
        <v>20</v>
      </c>
      <c r="D374" s="838">
        <v>300</v>
      </c>
      <c r="E374" s="838">
        <v>3400</v>
      </c>
    </row>
    <row r="375" spans="1:5">
      <c r="A375" s="836" t="s">
        <v>2781</v>
      </c>
      <c r="B375" s="838">
        <v>360</v>
      </c>
      <c r="C375" s="838">
        <v>360</v>
      </c>
      <c r="D375" s="838">
        <v>0</v>
      </c>
      <c r="E375" s="838">
        <v>0</v>
      </c>
    </row>
    <row r="376" spans="1:5">
      <c r="A376" s="836" t="s">
        <v>2785</v>
      </c>
      <c r="B376" s="838">
        <v>746</v>
      </c>
      <c r="C376" s="838">
        <v>746</v>
      </c>
      <c r="D376" s="838">
        <v>0</v>
      </c>
      <c r="E376" s="838">
        <v>0</v>
      </c>
    </row>
    <row r="377" spans="1:5">
      <c r="A377" s="836" t="s">
        <v>2784</v>
      </c>
      <c r="B377" s="838">
        <v>69</v>
      </c>
      <c r="C377" s="838">
        <v>69</v>
      </c>
      <c r="D377" s="838">
        <v>0</v>
      </c>
      <c r="E377" s="838">
        <v>0</v>
      </c>
    </row>
    <row r="378" spans="1:5">
      <c r="A378" s="836" t="s">
        <v>2780</v>
      </c>
      <c r="B378" s="838">
        <v>277</v>
      </c>
      <c r="C378" s="838">
        <v>277</v>
      </c>
      <c r="D378" s="838">
        <v>0</v>
      </c>
      <c r="E378" s="838">
        <v>0</v>
      </c>
    </row>
    <row r="379" spans="1:5">
      <c r="A379" s="836" t="s">
        <v>2783</v>
      </c>
      <c r="B379" s="838">
        <v>302</v>
      </c>
      <c r="C379" s="838">
        <v>302</v>
      </c>
      <c r="D379" s="838">
        <v>0</v>
      </c>
      <c r="E379" s="838">
        <v>0</v>
      </c>
    </row>
    <row r="380" spans="1:5">
      <c r="A380" s="836" t="s">
        <v>2788</v>
      </c>
      <c r="B380" s="838">
        <v>497</v>
      </c>
      <c r="C380" s="838">
        <v>497</v>
      </c>
      <c r="D380" s="838">
        <v>0</v>
      </c>
      <c r="E380" s="838">
        <v>0</v>
      </c>
    </row>
    <row r="381" spans="1:5">
      <c r="A381" s="836" t="s">
        <v>3206</v>
      </c>
      <c r="B381" s="838">
        <v>73</v>
      </c>
      <c r="C381" s="838">
        <v>73</v>
      </c>
      <c r="D381" s="838">
        <v>0</v>
      </c>
      <c r="E381" s="838">
        <v>0</v>
      </c>
    </row>
    <row r="382" spans="1:5">
      <c r="A382" s="836" t="s">
        <v>3207</v>
      </c>
      <c r="B382" s="838">
        <v>541</v>
      </c>
      <c r="C382" s="838">
        <v>541</v>
      </c>
      <c r="D382" s="838">
        <v>0</v>
      </c>
      <c r="E382" s="838">
        <v>0</v>
      </c>
    </row>
    <row r="383" spans="1:5">
      <c r="A383" s="836" t="s">
        <v>3211</v>
      </c>
      <c r="B383" s="838">
        <v>150</v>
      </c>
      <c r="C383" s="838">
        <v>150</v>
      </c>
      <c r="D383" s="838">
        <v>0</v>
      </c>
      <c r="E383" s="838">
        <v>0</v>
      </c>
    </row>
    <row r="384" spans="1:5">
      <c r="A384" s="836" t="s">
        <v>3212</v>
      </c>
      <c r="B384" s="838">
        <v>293</v>
      </c>
      <c r="C384" s="838">
        <v>293</v>
      </c>
      <c r="D384" s="838">
        <v>0</v>
      </c>
      <c r="E384" s="838">
        <v>0</v>
      </c>
    </row>
    <row r="385" spans="1:5">
      <c r="A385" s="836" t="s">
        <v>3208</v>
      </c>
      <c r="B385" s="838">
        <v>152</v>
      </c>
      <c r="C385" s="838">
        <v>125</v>
      </c>
      <c r="D385" s="838">
        <v>0</v>
      </c>
      <c r="E385" s="838">
        <v>0</v>
      </c>
    </row>
    <row r="386" spans="1:5">
      <c r="A386" s="836" t="s">
        <v>1642</v>
      </c>
      <c r="B386" s="838">
        <v>439825</v>
      </c>
      <c r="C386" s="838">
        <v>130910</v>
      </c>
      <c r="D386" s="838">
        <v>36270</v>
      </c>
      <c r="E386" s="838">
        <v>102273</v>
      </c>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8"/>
  <sheetViews>
    <sheetView showGridLines="0" zoomScale="70" zoomScaleNormal="70" workbookViewId="0">
      <selection activeCell="Q13" sqref="Q13"/>
    </sheetView>
  </sheetViews>
  <sheetFormatPr defaultColWidth="14" defaultRowHeight="15.75"/>
  <cols>
    <col min="9" max="9" width="22.625" customWidth="1"/>
    <col min="10" max="10" width="24.75" customWidth="1"/>
    <col min="11" max="11" width="42.5" customWidth="1"/>
    <col min="12" max="12" width="17.25" hidden="1" customWidth="1"/>
    <col min="13" max="13" width="15.875" hidden="1" customWidth="1"/>
    <col min="14" max="14" width="57" hidden="1" customWidth="1"/>
    <col min="15" max="15" width="45.375" hidden="1" customWidth="1"/>
    <col min="16" max="16" width="71.75" hidden="1" customWidth="1"/>
  </cols>
  <sheetData>
    <row r="2" spans="12:16">
      <c r="L2" s="555" t="s">
        <v>33</v>
      </c>
      <c r="M2" s="543" t="s">
        <v>1895</v>
      </c>
    </row>
    <row r="3" spans="12:16">
      <c r="N3" s="429"/>
      <c r="O3" s="429"/>
      <c r="P3" s="429"/>
    </row>
    <row r="4" spans="12:16">
      <c r="L4" s="555" t="s">
        <v>18</v>
      </c>
      <c r="M4" s="543" t="s">
        <v>2985</v>
      </c>
      <c r="N4" s="543" t="s">
        <v>2757</v>
      </c>
      <c r="O4" s="543" t="s">
        <v>2758</v>
      </c>
      <c r="P4" s="543" t="s">
        <v>2759</v>
      </c>
    </row>
    <row r="5" spans="12:16">
      <c r="L5" s="543" t="s">
        <v>2380</v>
      </c>
      <c r="M5" s="542">
        <v>68716</v>
      </c>
      <c r="N5" s="542">
        <v>4919</v>
      </c>
      <c r="O5" s="542">
        <v>0</v>
      </c>
      <c r="P5" s="542">
        <v>13962</v>
      </c>
    </row>
    <row r="6" spans="12:16">
      <c r="L6" s="543" t="s">
        <v>2381</v>
      </c>
      <c r="M6" s="542">
        <v>155092</v>
      </c>
      <c r="N6" s="542">
        <v>13013</v>
      </c>
      <c r="O6" s="542">
        <v>1183</v>
      </c>
      <c r="P6" s="542">
        <v>14274</v>
      </c>
    </row>
    <row r="7" spans="12:16">
      <c r="L7" s="543" t="s">
        <v>2382</v>
      </c>
      <c r="M7" s="542">
        <v>168507</v>
      </c>
      <c r="N7" s="542">
        <v>11436</v>
      </c>
      <c r="O7" s="542">
        <v>6239</v>
      </c>
      <c r="P7" s="542">
        <v>34707</v>
      </c>
    </row>
    <row r="8" spans="12:16">
      <c r="L8" s="543" t="s">
        <v>1642</v>
      </c>
      <c r="M8" s="542">
        <v>392315</v>
      </c>
      <c r="N8" s="542">
        <v>29368</v>
      </c>
      <c r="O8" s="542">
        <v>7422</v>
      </c>
      <c r="P8" s="542">
        <v>62943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topLeftCell="R40" workbookViewId="0">
      <selection activeCell="AB40" sqref="AB40:AC83"/>
    </sheetView>
  </sheetViews>
  <sheetFormatPr defaultColWidth="9" defaultRowHeight="12.75"/>
  <cols>
    <col min="1" max="3" width="9" style="18"/>
    <col min="4" max="4" width="9" style="67"/>
    <col min="5" max="5" width="15.875" style="66" customWidth="1"/>
    <col min="6" max="14" width="9" style="18"/>
    <col min="15" max="15" width="15.875" style="18" customWidth="1"/>
    <col min="16" max="27" width="9" style="18"/>
    <col min="28" max="28" width="13" style="62" customWidth="1"/>
    <col min="29" max="29" width="16.75" style="62" customWidth="1"/>
    <col min="30" max="16384" width="9" style="18"/>
  </cols>
  <sheetData>
    <row r="1" spans="1:29" ht="14.25" thickTop="1" thickBot="1">
      <c r="A1" s="1" t="s">
        <v>0</v>
      </c>
      <c r="B1" s="1" t="s">
        <v>1</v>
      </c>
      <c r="C1" s="1" t="s">
        <v>2</v>
      </c>
      <c r="D1" s="48" t="s">
        <v>3</v>
      </c>
      <c r="E1" s="48" t="s">
        <v>4</v>
      </c>
      <c r="F1" s="1" t="s">
        <v>1152</v>
      </c>
      <c r="G1" s="1" t="s">
        <v>5</v>
      </c>
      <c r="H1" s="1" t="s">
        <v>6</v>
      </c>
      <c r="I1" s="1" t="s">
        <v>50</v>
      </c>
      <c r="J1" s="1" t="s">
        <v>51</v>
      </c>
      <c r="K1" s="1" t="s">
        <v>54</v>
      </c>
      <c r="L1" s="2" t="s">
        <v>56</v>
      </c>
      <c r="M1" s="2" t="s">
        <v>58</v>
      </c>
      <c r="N1" s="2" t="s">
        <v>112</v>
      </c>
      <c r="O1" s="2" t="s">
        <v>113</v>
      </c>
      <c r="P1" s="2" t="s">
        <v>60</v>
      </c>
      <c r="Q1" s="2" t="s">
        <v>59</v>
      </c>
      <c r="R1" s="3" t="s">
        <v>61</v>
      </c>
      <c r="S1" s="3" t="s">
        <v>1153</v>
      </c>
      <c r="T1" s="4" t="s">
        <v>63</v>
      </c>
      <c r="U1" s="3" t="s">
        <v>64</v>
      </c>
      <c r="V1" s="3" t="s">
        <v>65</v>
      </c>
      <c r="W1" s="5" t="s">
        <v>66</v>
      </c>
      <c r="X1" s="5"/>
      <c r="Y1" s="5" t="s">
        <v>1154</v>
      </c>
      <c r="Z1" s="5" t="s">
        <v>67</v>
      </c>
      <c r="AA1" s="46" t="s">
        <v>68</v>
      </c>
      <c r="AB1" s="62" t="s">
        <v>1155</v>
      </c>
    </row>
    <row r="2" spans="1:29" ht="13.5" thickBot="1">
      <c r="A2" s="11" t="s">
        <v>14</v>
      </c>
      <c r="B2" s="12" t="s">
        <v>14</v>
      </c>
      <c r="C2" s="11" t="s">
        <v>14</v>
      </c>
      <c r="D2" s="52" t="s">
        <v>14</v>
      </c>
      <c r="E2" s="49" t="s">
        <v>14</v>
      </c>
      <c r="F2" s="12" t="s">
        <v>15</v>
      </c>
      <c r="G2" s="11" t="s">
        <v>15</v>
      </c>
      <c r="H2" s="12" t="s">
        <v>53</v>
      </c>
      <c r="I2" s="11" t="s">
        <v>14</v>
      </c>
      <c r="J2" s="12" t="s">
        <v>17</v>
      </c>
      <c r="K2" s="11" t="s">
        <v>55</v>
      </c>
      <c r="L2" s="12" t="s">
        <v>15</v>
      </c>
      <c r="M2" s="11" t="s">
        <v>15</v>
      </c>
      <c r="N2" s="12" t="s">
        <v>15</v>
      </c>
      <c r="O2" s="11" t="s">
        <v>15</v>
      </c>
      <c r="P2" s="12" t="s">
        <v>55</v>
      </c>
      <c r="Q2" s="11" t="s">
        <v>15</v>
      </c>
      <c r="R2" s="12" t="s">
        <v>15</v>
      </c>
      <c r="S2" s="11" t="s">
        <v>15</v>
      </c>
      <c r="T2" s="12" t="s">
        <v>15</v>
      </c>
      <c r="U2" s="11" t="s">
        <v>1156</v>
      </c>
      <c r="V2" s="12" t="s">
        <v>1156</v>
      </c>
      <c r="W2" s="11" t="s">
        <v>15</v>
      </c>
      <c r="X2" s="11"/>
      <c r="Y2" s="12" t="s">
        <v>15</v>
      </c>
      <c r="Z2" s="11" t="s">
        <v>15</v>
      </c>
      <c r="AA2" s="47" t="s">
        <v>15</v>
      </c>
    </row>
    <row r="3" spans="1:29" ht="129" thickTop="1" thickBot="1">
      <c r="A3" s="14" t="s">
        <v>18</v>
      </c>
      <c r="B3" s="13" t="s">
        <v>1157</v>
      </c>
      <c r="C3" s="14" t="s">
        <v>20</v>
      </c>
      <c r="D3" s="53" t="s">
        <v>21</v>
      </c>
      <c r="E3" s="50" t="s">
        <v>22</v>
      </c>
      <c r="F3" s="13" t="s">
        <v>24</v>
      </c>
      <c r="G3" s="14" t="s">
        <v>1158</v>
      </c>
      <c r="H3" s="13" t="s">
        <v>1159</v>
      </c>
      <c r="I3" s="14" t="s">
        <v>1160</v>
      </c>
      <c r="J3" s="13" t="s">
        <v>1161</v>
      </c>
      <c r="K3" s="14" t="s">
        <v>1162</v>
      </c>
      <c r="L3" s="13" t="s">
        <v>1163</v>
      </c>
      <c r="M3" s="14" t="s">
        <v>1164</v>
      </c>
      <c r="N3" s="13" t="s">
        <v>1165</v>
      </c>
      <c r="O3" s="14" t="s">
        <v>1166</v>
      </c>
      <c r="P3" s="13" t="s">
        <v>1167</v>
      </c>
      <c r="Q3" s="14" t="s">
        <v>1168</v>
      </c>
      <c r="R3" s="13" t="s">
        <v>1169</v>
      </c>
      <c r="S3" s="14" t="s">
        <v>1170</v>
      </c>
      <c r="T3" s="13" t="s">
        <v>1171</v>
      </c>
      <c r="U3" s="14" t="s">
        <v>1172</v>
      </c>
      <c r="V3" s="13" t="s">
        <v>1173</v>
      </c>
      <c r="W3" s="16" t="s">
        <v>1174</v>
      </c>
      <c r="X3" s="16" t="s">
        <v>1175</v>
      </c>
      <c r="Y3" s="13" t="s">
        <v>1176</v>
      </c>
      <c r="Z3" s="14" t="s">
        <v>1177</v>
      </c>
      <c r="AA3" s="56" t="s">
        <v>1178</v>
      </c>
      <c r="AB3" s="63" t="s">
        <v>1179</v>
      </c>
      <c r="AC3" s="63" t="s">
        <v>1180</v>
      </c>
    </row>
    <row r="4" spans="1:29" ht="14.25" thickTop="1" thickBot="1">
      <c r="A4" s="10" t="s">
        <v>1181</v>
      </c>
      <c r="B4" s="10" t="s">
        <v>1182</v>
      </c>
      <c r="C4" s="8" t="s">
        <v>37</v>
      </c>
      <c r="D4" s="51" t="s">
        <v>327</v>
      </c>
      <c r="E4" s="51" t="s">
        <v>629</v>
      </c>
      <c r="F4" s="7"/>
      <c r="G4" s="8"/>
      <c r="H4" s="7" t="s">
        <v>41</v>
      </c>
      <c r="I4" s="40" t="s">
        <v>312</v>
      </c>
      <c r="J4" s="7"/>
      <c r="K4" s="15">
        <v>0</v>
      </c>
      <c r="L4" s="7"/>
      <c r="M4" s="8"/>
      <c r="N4" s="7"/>
      <c r="O4" s="8"/>
      <c r="P4" s="7"/>
      <c r="Q4" s="7"/>
      <c r="R4" s="8"/>
      <c r="S4" s="7"/>
      <c r="T4" s="9"/>
      <c r="U4" s="7" t="s">
        <v>129</v>
      </c>
      <c r="V4" s="7" t="s">
        <v>129</v>
      </c>
      <c r="W4" s="7"/>
      <c r="X4" s="7" t="s">
        <v>130</v>
      </c>
      <c r="Y4" s="8"/>
      <c r="Z4" s="7"/>
      <c r="AA4" s="57"/>
      <c r="AB4" s="62" t="s">
        <v>2687</v>
      </c>
      <c r="AC4" s="62" t="s">
        <v>359</v>
      </c>
    </row>
    <row r="5" spans="1:29" ht="14.25" thickTop="1" thickBot="1">
      <c r="A5" s="10" t="s">
        <v>1183</v>
      </c>
      <c r="B5" s="10" t="s">
        <v>316</v>
      </c>
      <c r="C5" s="8" t="s">
        <v>296</v>
      </c>
      <c r="D5" s="51" t="s">
        <v>187</v>
      </c>
      <c r="E5" s="51" t="s">
        <v>542</v>
      </c>
      <c r="F5" s="7"/>
      <c r="G5" s="8"/>
      <c r="H5" s="7" t="s">
        <v>128</v>
      </c>
      <c r="I5" s="40" t="s">
        <v>142</v>
      </c>
      <c r="J5" s="7"/>
      <c r="K5" s="15">
        <v>0.1</v>
      </c>
      <c r="L5" s="7"/>
      <c r="M5" s="8"/>
      <c r="N5" s="7"/>
      <c r="O5" s="8"/>
      <c r="P5" s="7"/>
      <c r="Q5" s="7"/>
      <c r="R5" s="8"/>
      <c r="S5" s="7"/>
      <c r="T5" s="9"/>
      <c r="U5" s="7" t="s">
        <v>1184</v>
      </c>
      <c r="V5" s="7" t="s">
        <v>143</v>
      </c>
      <c r="W5" s="7"/>
      <c r="X5" s="7" t="s">
        <v>221</v>
      </c>
      <c r="Y5" s="8"/>
      <c r="Z5" s="7"/>
      <c r="AA5" s="57"/>
      <c r="AB5" s="62" t="s">
        <v>2687</v>
      </c>
      <c r="AC5" s="62" t="s">
        <v>304</v>
      </c>
    </row>
    <row r="6" spans="1:29" ht="14.25" thickTop="1" thickBot="1">
      <c r="A6" s="10" t="s">
        <v>1185</v>
      </c>
      <c r="B6" s="10" t="s">
        <v>1186</v>
      </c>
      <c r="C6" s="8" t="s">
        <v>700</v>
      </c>
      <c r="D6" s="51" t="s">
        <v>321</v>
      </c>
      <c r="E6" s="51" t="s">
        <v>663</v>
      </c>
      <c r="F6" s="7"/>
      <c r="G6" s="8"/>
      <c r="H6" s="7" t="s">
        <v>285</v>
      </c>
      <c r="I6" s="6" t="s">
        <v>1187</v>
      </c>
      <c r="J6" s="7"/>
      <c r="K6" s="15">
        <v>0.2</v>
      </c>
      <c r="L6" s="7"/>
      <c r="M6" s="8"/>
      <c r="N6" s="7"/>
      <c r="O6" s="8"/>
      <c r="P6" s="7"/>
      <c r="Q6" s="7"/>
      <c r="R6" s="8"/>
      <c r="S6" s="7"/>
      <c r="T6" s="9"/>
      <c r="U6" s="7" t="s">
        <v>178</v>
      </c>
      <c r="V6" s="7" t="s">
        <v>178</v>
      </c>
      <c r="W6" s="7"/>
      <c r="X6" s="7" t="s">
        <v>137</v>
      </c>
      <c r="Y6" s="8"/>
      <c r="Z6" s="7"/>
      <c r="AA6" s="57"/>
      <c r="AB6" s="62" t="s">
        <v>2687</v>
      </c>
      <c r="AC6" s="62" t="s">
        <v>314</v>
      </c>
    </row>
    <row r="7" spans="1:29" ht="14.25" thickTop="1" thickBot="1">
      <c r="A7" s="10" t="s">
        <v>1188</v>
      </c>
      <c r="B7" s="10" t="s">
        <v>1189</v>
      </c>
      <c r="D7" s="51" t="s">
        <v>138</v>
      </c>
      <c r="E7" s="51" t="s">
        <v>581</v>
      </c>
      <c r="F7" s="7"/>
      <c r="G7" s="8"/>
      <c r="H7" s="7"/>
      <c r="I7" s="40" t="s">
        <v>329</v>
      </c>
      <c r="J7" s="7"/>
      <c r="K7" s="15">
        <v>0.3</v>
      </c>
      <c r="L7" s="7"/>
      <c r="M7" s="8"/>
      <c r="N7" s="7"/>
      <c r="O7" s="8"/>
      <c r="P7" s="7"/>
      <c r="Q7" s="7"/>
      <c r="R7" s="8"/>
      <c r="S7" s="7"/>
      <c r="T7" s="9"/>
      <c r="U7" s="7" t="s">
        <v>132</v>
      </c>
      <c r="V7" s="7" t="s">
        <v>132</v>
      </c>
      <c r="W7" s="7"/>
      <c r="X7" s="7"/>
      <c r="Y7" s="8"/>
      <c r="Z7" s="7"/>
      <c r="AA7" s="57"/>
      <c r="AB7" s="62" t="s">
        <v>2687</v>
      </c>
      <c r="AC7" s="62" t="s">
        <v>473</v>
      </c>
    </row>
    <row r="8" spans="1:29" ht="14.25" thickTop="1" thickBot="1">
      <c r="A8" s="10" t="s">
        <v>1190</v>
      </c>
      <c r="B8" s="10" t="s">
        <v>1191</v>
      </c>
      <c r="D8" s="51" t="s">
        <v>140</v>
      </c>
      <c r="E8" s="51" t="s">
        <v>603</v>
      </c>
      <c r="F8" s="7"/>
      <c r="G8" s="8"/>
      <c r="H8" s="7"/>
      <c r="I8" s="54" t="s">
        <v>1192</v>
      </c>
      <c r="J8" s="7"/>
      <c r="K8" s="15">
        <v>0.4</v>
      </c>
      <c r="L8" s="7"/>
      <c r="M8" s="8"/>
      <c r="N8" s="7"/>
      <c r="O8" s="8"/>
      <c r="P8" s="7"/>
      <c r="Q8" s="7"/>
      <c r="R8" s="8"/>
      <c r="S8" s="7"/>
      <c r="T8" s="9"/>
      <c r="U8" s="65"/>
      <c r="V8" s="65"/>
      <c r="W8" s="7"/>
      <c r="X8" s="7"/>
      <c r="Y8" s="8"/>
      <c r="Z8" s="7"/>
      <c r="AA8" s="57"/>
      <c r="AB8" s="62" t="s">
        <v>2687</v>
      </c>
      <c r="AC8" s="62" t="s">
        <v>401</v>
      </c>
    </row>
    <row r="9" spans="1:29" ht="13.5" thickBot="1">
      <c r="A9" s="10" t="s">
        <v>1193</v>
      </c>
      <c r="B9" s="10" t="s">
        <v>2294</v>
      </c>
      <c r="D9" s="51" t="s">
        <v>719</v>
      </c>
      <c r="E9" s="51" t="s">
        <v>650</v>
      </c>
      <c r="F9" s="7"/>
      <c r="G9" s="8"/>
      <c r="H9" s="7"/>
      <c r="I9" s="39" t="s">
        <v>1194</v>
      </c>
      <c r="J9" s="7"/>
      <c r="K9" s="15">
        <v>0.5</v>
      </c>
      <c r="L9" s="7"/>
      <c r="M9" s="8"/>
      <c r="N9" s="7"/>
      <c r="O9" s="8"/>
      <c r="P9" s="7"/>
      <c r="Q9" s="7"/>
      <c r="R9" s="8"/>
      <c r="S9" s="7"/>
      <c r="T9" s="9"/>
      <c r="U9" s="7"/>
      <c r="V9" s="8"/>
      <c r="W9" s="7"/>
      <c r="X9" s="7"/>
      <c r="Y9" s="8"/>
      <c r="Z9" s="7"/>
      <c r="AA9" s="57"/>
      <c r="AB9" s="62" t="s">
        <v>2687</v>
      </c>
      <c r="AC9" s="62" t="s">
        <v>404</v>
      </c>
    </row>
    <row r="10" spans="1:29" ht="13.5" thickBot="1">
      <c r="A10" s="10" t="s">
        <v>1195</v>
      </c>
      <c r="B10" s="10" t="s">
        <v>306</v>
      </c>
      <c r="D10" s="51" t="s">
        <v>741</v>
      </c>
      <c r="E10" s="51" t="s">
        <v>938</v>
      </c>
      <c r="F10" s="7"/>
      <c r="G10" s="8"/>
      <c r="H10" s="7"/>
      <c r="I10" s="39" t="s">
        <v>1197</v>
      </c>
      <c r="J10" s="7"/>
      <c r="K10" s="15">
        <v>0.6</v>
      </c>
      <c r="L10" s="7"/>
      <c r="M10" s="8"/>
      <c r="N10" s="7"/>
      <c r="O10" s="8"/>
      <c r="P10" s="7"/>
      <c r="Q10" s="7"/>
      <c r="R10" s="8"/>
      <c r="S10" s="7"/>
      <c r="T10" s="9"/>
      <c r="U10" s="7"/>
      <c r="V10" s="8"/>
      <c r="W10" s="7"/>
      <c r="X10" s="7"/>
      <c r="Y10" s="8"/>
      <c r="Z10" s="7"/>
      <c r="AA10" s="57"/>
      <c r="AB10" s="62" t="s">
        <v>2687</v>
      </c>
      <c r="AC10" s="62" t="s">
        <v>454</v>
      </c>
    </row>
    <row r="11" spans="1:29" ht="13.5" thickBot="1">
      <c r="A11" s="10" t="s">
        <v>1195</v>
      </c>
      <c r="B11" s="10" t="s">
        <v>1196</v>
      </c>
      <c r="D11" s="51" t="s">
        <v>773</v>
      </c>
      <c r="E11" s="51" t="s">
        <v>540</v>
      </c>
      <c r="F11" s="7"/>
      <c r="G11" s="8"/>
      <c r="H11" s="7"/>
      <c r="I11" s="30" t="s">
        <v>299</v>
      </c>
      <c r="J11" s="7"/>
      <c r="K11" s="15">
        <v>0.7</v>
      </c>
      <c r="L11" s="7"/>
      <c r="M11" s="8"/>
      <c r="N11" s="7"/>
      <c r="O11" s="8"/>
      <c r="P11" s="7"/>
      <c r="Q11" s="7"/>
      <c r="R11" s="8"/>
      <c r="S11" s="7"/>
      <c r="T11" s="9"/>
      <c r="U11" s="7"/>
      <c r="V11" s="8"/>
      <c r="W11" s="7"/>
      <c r="X11" s="7"/>
      <c r="Y11" s="8"/>
      <c r="Z11" s="7"/>
      <c r="AA11" s="57"/>
      <c r="AB11" s="62" t="s">
        <v>2687</v>
      </c>
      <c r="AC11" s="62" t="s">
        <v>356</v>
      </c>
    </row>
    <row r="12" spans="1:29" ht="13.5" thickBot="1">
      <c r="A12" s="10" t="s">
        <v>1198</v>
      </c>
      <c r="B12" s="10" t="s">
        <v>320</v>
      </c>
      <c r="D12" s="51" t="s">
        <v>1071</v>
      </c>
      <c r="E12" s="51" t="s">
        <v>569</v>
      </c>
      <c r="F12" s="7"/>
      <c r="G12" s="8"/>
      <c r="H12" s="7"/>
      <c r="I12" s="30" t="s">
        <v>220</v>
      </c>
      <c r="J12" s="7"/>
      <c r="K12" s="15">
        <v>0.8</v>
      </c>
      <c r="L12" s="7"/>
      <c r="M12" s="8"/>
      <c r="N12" s="7"/>
      <c r="O12" s="8"/>
      <c r="P12" s="7"/>
      <c r="Q12" s="7"/>
      <c r="R12" s="8"/>
      <c r="S12" s="7"/>
      <c r="T12" s="9"/>
      <c r="U12" s="7"/>
      <c r="V12" s="8"/>
      <c r="W12" s="7"/>
      <c r="X12" s="7"/>
      <c r="Y12" s="8"/>
      <c r="Z12" s="7"/>
      <c r="AA12" s="57"/>
      <c r="AB12" s="62" t="s">
        <v>2687</v>
      </c>
      <c r="AC12" s="62" t="s">
        <v>297</v>
      </c>
    </row>
    <row r="13" spans="1:29" ht="13.5" thickBot="1">
      <c r="A13" s="10" t="s">
        <v>1200</v>
      </c>
      <c r="B13" s="10" t="s">
        <v>1199</v>
      </c>
      <c r="C13" s="65"/>
      <c r="D13" s="51" t="s">
        <v>704</v>
      </c>
      <c r="E13" s="51" t="s">
        <v>591</v>
      </c>
      <c r="F13" s="7"/>
      <c r="G13" s="8"/>
      <c r="H13" s="7"/>
      <c r="I13" s="30" t="s">
        <v>40</v>
      </c>
      <c r="J13" s="7"/>
      <c r="K13" s="15">
        <v>0.9</v>
      </c>
      <c r="L13" s="7"/>
      <c r="M13" s="8"/>
      <c r="N13" s="7"/>
      <c r="O13" s="8"/>
      <c r="P13" s="7"/>
      <c r="Q13" s="7"/>
      <c r="R13" s="8"/>
      <c r="S13" s="7"/>
      <c r="T13" s="9"/>
      <c r="U13" s="7"/>
      <c r="V13" s="8"/>
      <c r="W13" s="7"/>
      <c r="X13" s="7"/>
      <c r="Y13" s="8"/>
      <c r="Z13" s="7"/>
      <c r="AA13" s="57"/>
      <c r="AB13" s="62" t="s">
        <v>37</v>
      </c>
      <c r="AC13" s="62" t="s">
        <v>187</v>
      </c>
    </row>
    <row r="14" spans="1:29" ht="13.5" thickBot="1">
      <c r="A14" s="10" t="s">
        <v>1202</v>
      </c>
      <c r="B14" s="10" t="s">
        <v>1201</v>
      </c>
      <c r="D14" s="51" t="s">
        <v>359</v>
      </c>
      <c r="E14" s="51" t="s">
        <v>583</v>
      </c>
      <c r="F14" s="7"/>
      <c r="G14" s="8"/>
      <c r="H14" s="7"/>
      <c r="I14" s="45" t="s">
        <v>218</v>
      </c>
      <c r="J14" s="7"/>
      <c r="K14" s="15">
        <v>1</v>
      </c>
      <c r="L14" s="7"/>
      <c r="M14" s="8"/>
      <c r="N14" s="7"/>
      <c r="O14" s="8"/>
      <c r="P14" s="7"/>
      <c r="Q14" s="7"/>
      <c r="R14" s="8"/>
      <c r="S14" s="7"/>
      <c r="T14" s="9"/>
      <c r="U14" s="7"/>
      <c r="V14" s="8"/>
      <c r="W14" s="7"/>
      <c r="X14" s="7"/>
      <c r="Y14" s="8"/>
      <c r="Z14" s="7"/>
      <c r="AA14" s="57"/>
      <c r="AB14" s="62" t="s">
        <v>37</v>
      </c>
      <c r="AC14" s="62" t="s">
        <v>138</v>
      </c>
    </row>
    <row r="15" spans="1:29" ht="13.5" thickBot="1">
      <c r="A15" s="10" t="s">
        <v>1204</v>
      </c>
      <c r="B15" s="10" t="s">
        <v>1203</v>
      </c>
      <c r="D15" s="51" t="s">
        <v>304</v>
      </c>
      <c r="E15" s="51" t="s">
        <v>552</v>
      </c>
      <c r="F15" s="7"/>
      <c r="G15" s="8"/>
      <c r="H15" s="7"/>
      <c r="I15" s="30" t="s">
        <v>284</v>
      </c>
      <c r="J15" s="7"/>
      <c r="K15" s="8"/>
      <c r="L15" s="7"/>
      <c r="M15" s="8"/>
      <c r="N15" s="7"/>
      <c r="O15" s="8"/>
      <c r="P15" s="7"/>
      <c r="Q15" s="7"/>
      <c r="R15" s="8"/>
      <c r="S15" s="7"/>
      <c r="T15" s="9"/>
      <c r="U15" s="7"/>
      <c r="V15" s="8"/>
      <c r="W15" s="7"/>
      <c r="X15" s="7"/>
      <c r="Y15" s="8"/>
      <c r="Z15" s="7"/>
      <c r="AA15" s="57"/>
      <c r="AB15" s="62" t="s">
        <v>37</v>
      </c>
      <c r="AC15" s="62" t="s">
        <v>140</v>
      </c>
    </row>
    <row r="16" spans="1:29" ht="13.5" thickBot="1">
      <c r="A16" s="10" t="s">
        <v>1207</v>
      </c>
      <c r="B16" s="10" t="s">
        <v>1205</v>
      </c>
      <c r="D16" s="51" t="s">
        <v>1076</v>
      </c>
      <c r="E16" s="51" t="s">
        <v>553</v>
      </c>
      <c r="F16" s="7"/>
      <c r="G16" s="8"/>
      <c r="H16" s="7"/>
      <c r="I16" s="30" t="s">
        <v>703</v>
      </c>
      <c r="J16" s="7"/>
      <c r="K16" s="8"/>
      <c r="L16" s="7"/>
      <c r="M16" s="8"/>
      <c r="N16" s="7"/>
      <c r="O16" s="8"/>
      <c r="P16" s="7"/>
      <c r="Q16" s="7"/>
      <c r="R16" s="8"/>
      <c r="S16" s="7"/>
      <c r="T16" s="9"/>
      <c r="U16" s="7"/>
      <c r="V16" s="8"/>
      <c r="W16" s="7"/>
      <c r="X16" s="7"/>
      <c r="Y16" s="8"/>
      <c r="Z16" s="7"/>
      <c r="AA16" s="57"/>
      <c r="AB16" s="62" t="s">
        <v>37</v>
      </c>
      <c r="AC16" s="62" t="s">
        <v>773</v>
      </c>
    </row>
    <row r="17" spans="1:29" ht="13.5" thickBot="1">
      <c r="A17" s="10" t="s">
        <v>1208</v>
      </c>
      <c r="B17" s="10" t="s">
        <v>411</v>
      </c>
      <c r="D17" s="51" t="s">
        <v>38</v>
      </c>
      <c r="E17" s="51" t="s">
        <v>531</v>
      </c>
      <c r="F17" s="7"/>
      <c r="G17" s="8"/>
      <c r="H17" s="7"/>
      <c r="I17" s="30" t="s">
        <v>277</v>
      </c>
      <c r="J17" s="7"/>
      <c r="K17" s="8"/>
      <c r="L17" s="7"/>
      <c r="M17" s="8"/>
      <c r="N17" s="7"/>
      <c r="O17" s="8"/>
      <c r="P17" s="7"/>
      <c r="Q17" s="7"/>
      <c r="R17" s="8"/>
      <c r="S17" s="7"/>
      <c r="T17" s="9"/>
      <c r="U17" s="7"/>
      <c r="V17" s="8"/>
      <c r="W17" s="7"/>
      <c r="X17" s="7"/>
      <c r="Y17" s="8"/>
      <c r="Z17" s="7"/>
      <c r="AA17" s="57"/>
      <c r="AB17" s="62" t="s">
        <v>37</v>
      </c>
      <c r="AC17" s="62" t="s">
        <v>1071</v>
      </c>
    </row>
    <row r="18" spans="1:29" ht="13.5" thickBot="1">
      <c r="A18" s="41" t="s">
        <v>1210</v>
      </c>
      <c r="B18" s="10" t="s">
        <v>1209</v>
      </c>
      <c r="D18" s="51" t="s">
        <v>707</v>
      </c>
      <c r="E18" s="51" t="s">
        <v>666</v>
      </c>
      <c r="F18" s="7"/>
      <c r="G18" s="8"/>
      <c r="H18" s="7"/>
      <c r="I18" s="30" t="s">
        <v>270</v>
      </c>
      <c r="J18" s="7"/>
      <c r="K18" s="8"/>
      <c r="L18" s="7"/>
      <c r="M18" s="8"/>
      <c r="N18" s="7"/>
      <c r="O18" s="8"/>
      <c r="P18" s="7"/>
      <c r="Q18" s="7"/>
      <c r="R18" s="8"/>
      <c r="S18" s="7"/>
      <c r="T18" s="9"/>
      <c r="U18" s="7"/>
      <c r="V18" s="8"/>
      <c r="W18" s="7"/>
      <c r="X18" s="7"/>
      <c r="Y18" s="8"/>
      <c r="Z18" s="7"/>
      <c r="AA18" s="57"/>
      <c r="AB18" s="62" t="s">
        <v>37</v>
      </c>
      <c r="AC18" s="62" t="s">
        <v>1076</v>
      </c>
    </row>
    <row r="19" spans="1:29" ht="13.5" thickBot="1">
      <c r="A19" s="41" t="s">
        <v>1212</v>
      </c>
      <c r="B19" s="10" t="s">
        <v>1211</v>
      </c>
      <c r="D19" s="51" t="s">
        <v>307</v>
      </c>
      <c r="E19" s="51" t="s">
        <v>665</v>
      </c>
      <c r="F19" s="7"/>
      <c r="G19" s="8"/>
      <c r="H19" s="7"/>
      <c r="I19" s="30" t="s">
        <v>309</v>
      </c>
      <c r="J19" s="7"/>
      <c r="K19" s="8"/>
      <c r="L19" s="7"/>
      <c r="M19" s="8"/>
      <c r="N19" s="7"/>
      <c r="O19" s="8"/>
      <c r="P19" s="7"/>
      <c r="Q19" s="7"/>
      <c r="R19" s="8"/>
      <c r="S19" s="7"/>
      <c r="T19" s="9"/>
      <c r="U19" s="7"/>
      <c r="V19" s="8"/>
      <c r="W19" s="7"/>
      <c r="X19" s="7"/>
      <c r="Y19" s="8"/>
      <c r="Z19" s="7"/>
      <c r="AA19" s="57"/>
      <c r="AB19" s="62" t="s">
        <v>37</v>
      </c>
      <c r="AC19" s="62" t="s">
        <v>1318</v>
      </c>
    </row>
    <row r="20" spans="1:29" ht="13.5" thickBot="1">
      <c r="A20" s="41" t="s">
        <v>35</v>
      </c>
      <c r="B20" s="10" t="s">
        <v>133</v>
      </c>
      <c r="D20" s="51" t="s">
        <v>314</v>
      </c>
      <c r="E20" s="51" t="s">
        <v>642</v>
      </c>
      <c r="F20" s="7"/>
      <c r="G20" s="8"/>
      <c r="H20" s="7"/>
      <c r="I20" s="30" t="s">
        <v>318</v>
      </c>
      <c r="J20" s="7"/>
      <c r="K20" s="8"/>
      <c r="L20" s="7"/>
      <c r="M20" s="8"/>
      <c r="N20" s="7"/>
      <c r="O20" s="8"/>
      <c r="P20" s="7"/>
      <c r="Q20" s="7"/>
      <c r="R20" s="8"/>
      <c r="S20" s="7"/>
      <c r="T20" s="9"/>
      <c r="U20" s="7"/>
      <c r="V20" s="8"/>
      <c r="W20" s="7"/>
      <c r="X20" s="7"/>
      <c r="Y20" s="8"/>
      <c r="Z20" s="7"/>
      <c r="AA20" s="57"/>
      <c r="AB20" s="62" t="s">
        <v>37</v>
      </c>
      <c r="AC20" s="62" t="s">
        <v>38</v>
      </c>
    </row>
    <row r="21" spans="1:29" ht="13.5" thickBot="1">
      <c r="A21" s="41" t="s">
        <v>1214</v>
      </c>
      <c r="B21" s="10" t="s">
        <v>36</v>
      </c>
      <c r="D21" s="51" t="s">
        <v>144</v>
      </c>
      <c r="E21" s="51" t="s">
        <v>580</v>
      </c>
      <c r="F21" s="7"/>
      <c r="G21" s="8"/>
      <c r="H21" s="7"/>
      <c r="I21" s="39" t="s">
        <v>1216</v>
      </c>
      <c r="J21" s="7"/>
      <c r="K21" s="8"/>
      <c r="L21" s="7"/>
      <c r="M21" s="8"/>
      <c r="N21" s="7"/>
      <c r="O21" s="8"/>
      <c r="P21" s="7"/>
      <c r="Q21" s="7"/>
      <c r="R21" s="8"/>
      <c r="S21" s="7"/>
      <c r="T21" s="9"/>
      <c r="U21" s="7"/>
      <c r="V21" s="8"/>
      <c r="W21" s="7"/>
      <c r="X21" s="7"/>
      <c r="Y21" s="8"/>
      <c r="Z21" s="7"/>
      <c r="AA21" s="57"/>
      <c r="AB21" s="62" t="s">
        <v>37</v>
      </c>
      <c r="AC21" s="62" t="s">
        <v>144</v>
      </c>
    </row>
    <row r="22" spans="1:29" ht="13.5" thickBot="1">
      <c r="A22" s="41" t="s">
        <v>1984</v>
      </c>
      <c r="B22" s="10" t="s">
        <v>1215</v>
      </c>
      <c r="D22" s="51" t="s">
        <v>149</v>
      </c>
      <c r="E22" s="51" t="s">
        <v>543</v>
      </c>
      <c r="F22" s="7"/>
      <c r="G22" s="8"/>
      <c r="H22" s="7"/>
      <c r="I22" s="39" t="s">
        <v>1218</v>
      </c>
      <c r="J22" s="7"/>
      <c r="K22" s="8"/>
      <c r="L22" s="7"/>
      <c r="M22" s="8"/>
      <c r="N22" s="7"/>
      <c r="O22" s="8"/>
      <c r="P22" s="7"/>
      <c r="Q22" s="7"/>
      <c r="R22" s="8"/>
      <c r="S22" s="7"/>
      <c r="T22" s="9"/>
      <c r="U22" s="7"/>
      <c r="V22" s="8"/>
      <c r="W22" s="7"/>
      <c r="X22" s="7"/>
      <c r="Y22" s="8"/>
      <c r="Z22" s="7"/>
      <c r="AA22" s="57"/>
      <c r="AB22" s="62" t="s">
        <v>37</v>
      </c>
      <c r="AC22" s="62" t="s">
        <v>149</v>
      </c>
    </row>
    <row r="23" spans="1:29" ht="13.5" thickBot="1">
      <c r="A23" s="41" t="s">
        <v>2235</v>
      </c>
      <c r="B23" s="10" t="s">
        <v>1217</v>
      </c>
      <c r="D23" s="51" t="s">
        <v>197</v>
      </c>
      <c r="E23" s="51" t="s">
        <v>661</v>
      </c>
      <c r="F23" s="7"/>
      <c r="G23" s="8"/>
      <c r="H23" s="7"/>
      <c r="I23" s="30" t="s">
        <v>336</v>
      </c>
      <c r="J23" s="7"/>
      <c r="K23" s="8"/>
      <c r="L23" s="7"/>
      <c r="M23" s="8"/>
      <c r="N23" s="7"/>
      <c r="O23" s="8"/>
      <c r="P23" s="7"/>
      <c r="Q23" s="7"/>
      <c r="R23" s="8"/>
      <c r="S23" s="7"/>
      <c r="T23" s="9"/>
      <c r="U23" s="7"/>
      <c r="V23" s="8"/>
      <c r="W23" s="7"/>
      <c r="X23" s="7"/>
      <c r="Y23" s="8"/>
      <c r="Z23" s="7"/>
      <c r="AA23" s="57"/>
      <c r="AB23" s="62" t="s">
        <v>37</v>
      </c>
      <c r="AC23" s="62" t="s">
        <v>197</v>
      </c>
    </row>
    <row r="24" spans="1:29" ht="13.5" thickBot="1">
      <c r="A24" s="41" t="s">
        <v>2236</v>
      </c>
      <c r="B24" s="10" t="s">
        <v>1219</v>
      </c>
      <c r="D24" s="51" t="s">
        <v>473</v>
      </c>
      <c r="E24" s="51" t="s">
        <v>622</v>
      </c>
      <c r="F24" s="7"/>
      <c r="G24" s="8"/>
      <c r="H24" s="7"/>
      <c r="I24" s="30" t="s">
        <v>706</v>
      </c>
      <c r="J24" s="7"/>
      <c r="K24" s="8"/>
      <c r="L24" s="7"/>
      <c r="M24" s="8"/>
      <c r="N24" s="7"/>
      <c r="O24" s="8"/>
      <c r="P24" s="7"/>
      <c r="Q24" s="7"/>
      <c r="R24" s="8"/>
      <c r="S24" s="7"/>
      <c r="T24" s="9"/>
      <c r="U24" s="7"/>
      <c r="V24" s="8"/>
      <c r="W24" s="7"/>
      <c r="X24" s="7"/>
      <c r="Y24" s="8"/>
      <c r="Z24" s="7"/>
      <c r="AA24" s="57"/>
      <c r="AB24" s="62" t="s">
        <v>37</v>
      </c>
      <c r="AC24" s="62" t="s">
        <v>151</v>
      </c>
    </row>
    <row r="25" spans="1:29" ht="13.5" thickBot="1">
      <c r="A25" s="41" t="s">
        <v>2379</v>
      </c>
      <c r="B25" s="10" t="s">
        <v>1220</v>
      </c>
      <c r="D25" s="51" t="s">
        <v>710</v>
      </c>
      <c r="E25" s="51" t="s">
        <v>615</v>
      </c>
      <c r="F25" s="7"/>
      <c r="G25" s="8"/>
      <c r="H25" s="7"/>
      <c r="I25" s="39" t="s">
        <v>1222</v>
      </c>
      <c r="J25" s="7"/>
      <c r="K25" s="8"/>
      <c r="L25" s="7"/>
      <c r="M25" s="8"/>
      <c r="N25" s="7"/>
      <c r="O25" s="8"/>
      <c r="P25" s="7"/>
      <c r="Q25" s="7"/>
      <c r="R25" s="8"/>
      <c r="S25" s="7"/>
      <c r="T25" s="9"/>
      <c r="U25" s="7"/>
      <c r="V25" s="8"/>
      <c r="W25" s="7"/>
      <c r="X25" s="7"/>
      <c r="Y25" s="8"/>
      <c r="Z25" s="7"/>
      <c r="AA25" s="57"/>
      <c r="AB25" s="62" t="s">
        <v>37</v>
      </c>
      <c r="AC25" s="62" t="s">
        <v>1206</v>
      </c>
    </row>
    <row r="26" spans="1:29" ht="13.5" thickBot="1">
      <c r="A26" s="41" t="s">
        <v>2380</v>
      </c>
      <c r="B26" s="10" t="s">
        <v>295</v>
      </c>
      <c r="D26" s="51" t="s">
        <v>401</v>
      </c>
      <c r="E26" s="51" t="s">
        <v>606</v>
      </c>
      <c r="F26" s="7"/>
      <c r="G26" s="8"/>
      <c r="H26" s="7"/>
      <c r="I26" s="30" t="s">
        <v>463</v>
      </c>
      <c r="J26" s="7"/>
      <c r="K26" s="8"/>
      <c r="L26" s="7"/>
      <c r="M26" s="8"/>
      <c r="N26" s="7"/>
      <c r="O26" s="8"/>
      <c r="P26" s="7"/>
      <c r="Q26" s="7"/>
      <c r="R26" s="8"/>
      <c r="S26" s="7"/>
      <c r="T26" s="9"/>
      <c r="U26" s="7"/>
      <c r="V26" s="8"/>
      <c r="W26" s="7"/>
      <c r="X26" s="7"/>
      <c r="Y26" s="8"/>
      <c r="Z26" s="7"/>
      <c r="AA26" s="57"/>
      <c r="AB26" s="62" t="s">
        <v>37</v>
      </c>
      <c r="AC26" s="62" t="s">
        <v>165</v>
      </c>
    </row>
    <row r="27" spans="1:29" ht="13.5" thickBot="1">
      <c r="A27" s="41" t="s">
        <v>2381</v>
      </c>
      <c r="B27" s="10" t="s">
        <v>310</v>
      </c>
      <c r="D27" s="51" t="s">
        <v>151</v>
      </c>
      <c r="E27" s="51" t="s">
        <v>534</v>
      </c>
      <c r="F27" s="7"/>
      <c r="G27" s="8"/>
      <c r="H27" s="7"/>
      <c r="I27" s="30" t="s">
        <v>341</v>
      </c>
      <c r="J27" s="7"/>
      <c r="K27" s="8"/>
      <c r="L27" s="7"/>
      <c r="M27" s="8"/>
      <c r="N27" s="7"/>
      <c r="O27" s="8"/>
      <c r="P27" s="7"/>
      <c r="Q27" s="7"/>
      <c r="R27" s="8"/>
      <c r="S27" s="7"/>
      <c r="T27" s="9"/>
      <c r="U27" s="7"/>
      <c r="V27" s="8"/>
      <c r="W27" s="7"/>
      <c r="X27" s="7"/>
      <c r="Y27" s="8"/>
      <c r="Z27" s="7"/>
      <c r="AA27" s="57"/>
      <c r="AB27" s="62" t="s">
        <v>37</v>
      </c>
      <c r="AC27" s="62" t="s">
        <v>206</v>
      </c>
    </row>
    <row r="28" spans="1:29" ht="13.5" thickBot="1">
      <c r="A28" s="41" t="s">
        <v>2382</v>
      </c>
      <c r="B28" s="10" t="s">
        <v>1223</v>
      </c>
      <c r="D28" s="51" t="s">
        <v>701</v>
      </c>
      <c r="E28" s="51" t="s">
        <v>582</v>
      </c>
      <c r="F28" s="7"/>
      <c r="G28" s="8"/>
      <c r="H28" s="7"/>
      <c r="I28" s="30" t="s">
        <v>298</v>
      </c>
      <c r="J28" s="7"/>
      <c r="K28" s="8"/>
      <c r="L28" s="7"/>
      <c r="M28" s="8"/>
      <c r="N28" s="7"/>
      <c r="O28" s="8"/>
      <c r="P28" s="7"/>
      <c r="Q28" s="7"/>
      <c r="R28" s="8"/>
      <c r="S28" s="7"/>
      <c r="T28" s="9"/>
      <c r="U28" s="7"/>
      <c r="V28" s="8"/>
      <c r="W28" s="7"/>
      <c r="X28" s="7"/>
      <c r="Y28" s="8"/>
      <c r="Z28" s="7"/>
      <c r="AA28" s="57"/>
      <c r="AB28" s="62" t="s">
        <v>37</v>
      </c>
      <c r="AC28" s="62" t="s">
        <v>176</v>
      </c>
    </row>
    <row r="29" spans="1:29" ht="13.5" thickBot="1">
      <c r="A29" s="65"/>
      <c r="B29" s="10" t="s">
        <v>1224</v>
      </c>
      <c r="C29" s="65"/>
      <c r="D29" s="51" t="s">
        <v>721</v>
      </c>
      <c r="E29" s="51" t="s">
        <v>589</v>
      </c>
      <c r="F29" s="7"/>
      <c r="G29" s="8"/>
      <c r="H29" s="7"/>
      <c r="I29" s="30" t="s">
        <v>291</v>
      </c>
      <c r="J29" s="7"/>
      <c r="K29" s="8"/>
      <c r="L29" s="7"/>
      <c r="M29" s="8"/>
      <c r="N29" s="7"/>
      <c r="O29" s="8"/>
      <c r="P29" s="7"/>
      <c r="Q29" s="7"/>
      <c r="R29" s="8"/>
      <c r="S29" s="7"/>
      <c r="T29" s="9"/>
      <c r="U29" s="7"/>
      <c r="V29" s="8"/>
      <c r="W29" s="7"/>
      <c r="X29" s="7"/>
      <c r="Y29" s="8"/>
      <c r="Z29" s="7"/>
      <c r="AA29" s="57"/>
      <c r="AB29" s="62" t="s">
        <v>37</v>
      </c>
      <c r="AC29" s="62" t="s">
        <v>1137</v>
      </c>
    </row>
    <row r="30" spans="1:29" ht="13.5" thickBot="1">
      <c r="A30" s="65"/>
      <c r="B30" s="10" t="s">
        <v>184</v>
      </c>
      <c r="D30" s="51" t="s">
        <v>1125</v>
      </c>
      <c r="E30" s="51" t="s">
        <v>651</v>
      </c>
      <c r="F30" s="7"/>
      <c r="G30" s="8"/>
      <c r="H30" s="7"/>
      <c r="I30" s="39" t="s">
        <v>1226</v>
      </c>
      <c r="J30" s="7"/>
      <c r="K30" s="8"/>
      <c r="L30" s="7"/>
      <c r="M30" s="8"/>
      <c r="N30" s="7"/>
      <c r="O30" s="8"/>
      <c r="P30" s="7"/>
      <c r="Q30" s="7"/>
      <c r="R30" s="8"/>
      <c r="S30" s="7"/>
      <c r="T30" s="9"/>
      <c r="U30" s="7"/>
      <c r="V30" s="8"/>
      <c r="W30" s="7"/>
      <c r="X30" s="7"/>
      <c r="Y30" s="8"/>
      <c r="Z30" s="7"/>
      <c r="AA30" s="57"/>
      <c r="AB30" s="62" t="s">
        <v>37</v>
      </c>
      <c r="AC30" s="62" t="s">
        <v>1213</v>
      </c>
    </row>
    <row r="31" spans="1:29" ht="13.5" thickBot="1">
      <c r="B31" s="10" t="s">
        <v>1225</v>
      </c>
      <c r="D31" s="51" t="s">
        <v>404</v>
      </c>
      <c r="E31" s="51" t="s">
        <v>652</v>
      </c>
      <c r="F31" s="7"/>
      <c r="G31" s="8"/>
      <c r="H31" s="7"/>
      <c r="I31" s="30" t="s">
        <v>236</v>
      </c>
      <c r="J31" s="7"/>
      <c r="K31" s="8"/>
      <c r="L31" s="7"/>
      <c r="M31" s="8"/>
      <c r="N31" s="7"/>
      <c r="O31" s="8"/>
      <c r="P31" s="7"/>
      <c r="Q31" s="7"/>
      <c r="R31" s="8"/>
      <c r="S31" s="7"/>
      <c r="T31" s="9"/>
      <c r="U31" s="7"/>
      <c r="V31" s="8"/>
      <c r="W31" s="7"/>
      <c r="X31" s="7"/>
      <c r="Y31" s="8"/>
      <c r="Z31" s="7"/>
      <c r="AA31" s="57"/>
      <c r="AB31" s="62" t="s">
        <v>37</v>
      </c>
      <c r="AC31" s="62" t="s">
        <v>134</v>
      </c>
    </row>
    <row r="32" spans="1:29" ht="13.5" thickBot="1">
      <c r="B32" s="10" t="s">
        <v>1228</v>
      </c>
      <c r="D32" s="51" t="s">
        <v>454</v>
      </c>
      <c r="E32" s="51" t="s">
        <v>944</v>
      </c>
      <c r="F32" s="7"/>
      <c r="G32" s="8"/>
      <c r="H32" s="7"/>
      <c r="I32" s="30" t="s">
        <v>724</v>
      </c>
      <c r="J32" s="7"/>
      <c r="K32" s="8"/>
      <c r="L32" s="7"/>
      <c r="M32" s="8"/>
      <c r="N32" s="7"/>
      <c r="O32" s="8"/>
      <c r="P32" s="7"/>
      <c r="Q32" s="7"/>
      <c r="R32" s="8"/>
      <c r="S32" s="7"/>
      <c r="T32" s="9"/>
      <c r="U32" s="7"/>
      <c r="V32" s="8"/>
      <c r="W32" s="7"/>
      <c r="X32" s="7"/>
      <c r="Y32" s="8"/>
      <c r="Z32" s="7"/>
      <c r="AA32" s="57"/>
      <c r="AB32" s="62" t="s">
        <v>2686</v>
      </c>
      <c r="AC32" s="62" t="s">
        <v>321</v>
      </c>
    </row>
    <row r="33" spans="1:29" ht="13.5" thickBot="1">
      <c r="A33" s="65"/>
      <c r="B33" s="10" t="s">
        <v>1229</v>
      </c>
      <c r="D33" s="51" t="s">
        <v>165</v>
      </c>
      <c r="E33" s="51" t="s">
        <v>533</v>
      </c>
      <c r="F33" s="7"/>
      <c r="G33" s="8"/>
      <c r="H33" s="7"/>
      <c r="I33" s="18" t="s">
        <v>289</v>
      </c>
      <c r="J33" s="7"/>
      <c r="K33" s="8"/>
      <c r="L33" s="7"/>
      <c r="M33" s="8"/>
      <c r="N33" s="7"/>
      <c r="O33" s="8"/>
      <c r="P33" s="7"/>
      <c r="Q33" s="7"/>
      <c r="R33" s="8"/>
      <c r="S33" s="7"/>
      <c r="T33" s="9"/>
      <c r="U33" s="7"/>
      <c r="V33" s="8"/>
      <c r="W33" s="7"/>
      <c r="X33" s="7"/>
      <c r="Y33" s="8"/>
      <c r="Z33" s="7"/>
      <c r="AA33" s="57"/>
      <c r="AB33" s="62" t="s">
        <v>2686</v>
      </c>
      <c r="AC33" s="62" t="s">
        <v>307</v>
      </c>
    </row>
    <row r="34" spans="1:29" ht="13.5" thickBot="1">
      <c r="A34" s="65"/>
      <c r="B34" s="10" t="s">
        <v>1920</v>
      </c>
      <c r="D34" s="51" t="s">
        <v>356</v>
      </c>
      <c r="E34" s="51" t="s">
        <v>662</v>
      </c>
      <c r="F34" s="7"/>
      <c r="G34" s="8"/>
      <c r="H34" s="7"/>
      <c r="I34" s="18" t="s">
        <v>1659</v>
      </c>
      <c r="J34" s="7"/>
      <c r="K34" s="8"/>
      <c r="L34" s="7"/>
      <c r="M34" s="8"/>
      <c r="N34" s="7"/>
      <c r="O34" s="8"/>
      <c r="P34" s="7"/>
      <c r="Q34" s="7"/>
      <c r="R34" s="8"/>
      <c r="S34" s="7"/>
      <c r="T34" s="9"/>
      <c r="U34" s="7"/>
      <c r="V34" s="8"/>
      <c r="W34" s="7"/>
      <c r="X34" s="7"/>
      <c r="Y34" s="8"/>
      <c r="Z34" s="7"/>
      <c r="AA34" s="57"/>
      <c r="AB34" s="62" t="s">
        <v>2686</v>
      </c>
      <c r="AC34" s="62" t="s">
        <v>339</v>
      </c>
    </row>
    <row r="35" spans="1:29" ht="13.5" thickBot="1">
      <c r="A35" s="65"/>
      <c r="B35" s="10" t="s">
        <v>1230</v>
      </c>
      <c r="D35" s="51" t="s">
        <v>339</v>
      </c>
      <c r="E35" s="51" t="s">
        <v>620</v>
      </c>
      <c r="F35" s="7"/>
      <c r="G35" s="8"/>
      <c r="H35" s="7"/>
      <c r="I35" s="30" t="s">
        <v>1893</v>
      </c>
      <c r="J35" s="7"/>
      <c r="K35" s="8"/>
      <c r="L35" s="7"/>
      <c r="M35" s="8"/>
      <c r="N35" s="7"/>
      <c r="O35" s="8"/>
      <c r="P35" s="7"/>
      <c r="Q35" s="7"/>
      <c r="R35" s="8"/>
      <c r="S35" s="7"/>
      <c r="T35" s="9"/>
      <c r="U35" s="7"/>
      <c r="V35" s="8"/>
      <c r="W35" s="7"/>
      <c r="X35" s="7"/>
      <c r="Y35" s="8"/>
      <c r="Z35" s="7"/>
      <c r="AA35" s="57"/>
      <c r="AB35" s="62" t="s">
        <v>296</v>
      </c>
      <c r="AC35" s="62" t="s">
        <v>327</v>
      </c>
    </row>
    <row r="36" spans="1:29" ht="13.5" thickBot="1">
      <c r="A36" s="65"/>
      <c r="B36" s="10" t="s">
        <v>371</v>
      </c>
      <c r="D36" s="51" t="s">
        <v>206</v>
      </c>
      <c r="E36" s="51" t="s">
        <v>654</v>
      </c>
      <c r="F36" s="7"/>
      <c r="G36" s="8"/>
      <c r="H36" s="7"/>
      <c r="I36" s="30" t="s">
        <v>136</v>
      </c>
      <c r="J36" s="7"/>
      <c r="K36" s="8"/>
      <c r="L36" s="7"/>
      <c r="M36" s="8"/>
      <c r="N36" s="7"/>
      <c r="O36" s="8"/>
      <c r="P36" s="7"/>
      <c r="Q36" s="7"/>
      <c r="R36" s="8"/>
      <c r="S36" s="7"/>
      <c r="T36" s="9"/>
      <c r="U36" s="7"/>
      <c r="V36" s="8"/>
      <c r="W36" s="7"/>
      <c r="X36" s="7"/>
      <c r="Y36" s="8"/>
      <c r="Z36" s="7"/>
      <c r="AA36" s="57"/>
      <c r="AB36" s="62" t="s">
        <v>296</v>
      </c>
      <c r="AC36" s="62" t="s">
        <v>1221</v>
      </c>
    </row>
    <row r="37" spans="1:29" ht="13.5" thickBot="1">
      <c r="B37" s="10" t="s">
        <v>1231</v>
      </c>
      <c r="D37" s="51" t="s">
        <v>297</v>
      </c>
      <c r="E37" s="51" t="s">
        <v>570</v>
      </c>
      <c r="F37" s="7"/>
      <c r="G37" s="8"/>
      <c r="H37" s="7"/>
      <c r="I37" s="30" t="s">
        <v>1893</v>
      </c>
      <c r="J37" s="7"/>
      <c r="K37" s="8"/>
      <c r="L37" s="7"/>
      <c r="M37" s="8"/>
      <c r="N37" s="7"/>
      <c r="O37" s="8"/>
      <c r="P37" s="7"/>
      <c r="Q37" s="7"/>
      <c r="R37" s="8"/>
      <c r="S37" s="7"/>
      <c r="T37" s="9"/>
      <c r="U37" s="7"/>
      <c r="V37" s="8"/>
      <c r="W37" s="7"/>
      <c r="X37" s="7"/>
      <c r="Y37" s="8"/>
      <c r="Z37" s="7"/>
      <c r="AA37" s="57"/>
      <c r="AB37" s="62" t="s">
        <v>296</v>
      </c>
      <c r="AC37" s="62" t="s">
        <v>1227</v>
      </c>
    </row>
    <row r="38" spans="1:29" ht="13.5" thickBot="1">
      <c r="B38" s="10" t="s">
        <v>301</v>
      </c>
      <c r="D38" s="51" t="s">
        <v>176</v>
      </c>
      <c r="E38" s="51" t="s">
        <v>604</v>
      </c>
      <c r="F38" s="7"/>
      <c r="G38" s="8"/>
      <c r="H38" s="7"/>
      <c r="I38" s="39" t="s">
        <v>791</v>
      </c>
      <c r="J38" s="7"/>
      <c r="K38" s="8"/>
      <c r="L38" s="7"/>
      <c r="M38" s="8"/>
      <c r="N38" s="7"/>
      <c r="O38" s="8"/>
      <c r="P38" s="7"/>
      <c r="Q38" s="7"/>
      <c r="R38" s="8"/>
      <c r="S38" s="7"/>
      <c r="T38" s="9"/>
      <c r="U38" s="7"/>
      <c r="V38" s="8"/>
      <c r="W38" s="7"/>
      <c r="X38" s="7"/>
      <c r="Y38" s="8"/>
      <c r="Z38" s="7"/>
      <c r="AA38" s="57"/>
      <c r="AB38" s="62" t="s">
        <v>296</v>
      </c>
      <c r="AC38" s="62" t="s">
        <v>1232</v>
      </c>
    </row>
    <row r="39" spans="1:29" ht="13.5" thickBot="1">
      <c r="B39" s="10" t="s">
        <v>1233</v>
      </c>
      <c r="D39" s="51" t="s">
        <v>134</v>
      </c>
      <c r="E39" s="51" t="s">
        <v>1235</v>
      </c>
      <c r="F39" s="7"/>
      <c r="G39" s="8"/>
      <c r="H39" s="7"/>
      <c r="I39" s="30" t="s">
        <v>233</v>
      </c>
      <c r="J39" s="7"/>
      <c r="K39" s="8"/>
      <c r="L39" s="7"/>
      <c r="M39" s="8"/>
      <c r="N39" s="7"/>
      <c r="O39" s="8"/>
      <c r="P39" s="7"/>
      <c r="Q39" s="7"/>
      <c r="R39" s="8"/>
      <c r="S39" s="7"/>
      <c r="T39" s="9"/>
      <c r="U39" s="7"/>
      <c r="V39" s="8"/>
      <c r="W39" s="7"/>
      <c r="X39" s="7"/>
      <c r="Y39" s="8"/>
      <c r="Z39" s="7"/>
      <c r="AA39" s="57"/>
      <c r="AB39" s="62" t="s">
        <v>296</v>
      </c>
      <c r="AC39" s="62" t="s">
        <v>1234</v>
      </c>
    </row>
    <row r="40" spans="1:29" ht="13.5" thickBot="1">
      <c r="B40" s="10" t="s">
        <v>368</v>
      </c>
      <c r="D40" s="51"/>
      <c r="E40" s="51" t="s">
        <v>633</v>
      </c>
      <c r="F40" s="7"/>
      <c r="G40" s="8"/>
      <c r="H40" s="7"/>
      <c r="I40" s="30" t="s">
        <v>238</v>
      </c>
      <c r="J40" s="7"/>
      <c r="K40" s="8"/>
      <c r="L40" s="7"/>
      <c r="M40" s="8"/>
      <c r="N40" s="7"/>
      <c r="O40" s="8"/>
      <c r="P40" s="7"/>
      <c r="Q40" s="7"/>
      <c r="R40" s="8"/>
      <c r="S40" s="7"/>
      <c r="T40" s="9"/>
      <c r="U40" s="7"/>
      <c r="V40" s="8"/>
      <c r="W40" s="7"/>
      <c r="X40" s="7"/>
      <c r="Y40" s="8"/>
      <c r="Z40" s="7"/>
      <c r="AA40" s="57"/>
      <c r="AB40" s="62" t="s">
        <v>700</v>
      </c>
      <c r="AC40" s="62" t="s">
        <v>1236</v>
      </c>
    </row>
    <row r="41" spans="1:29" ht="13.5" thickBot="1">
      <c r="B41" s="10" t="s">
        <v>1237</v>
      </c>
      <c r="D41" s="51"/>
      <c r="E41" s="51" t="s">
        <v>648</v>
      </c>
      <c r="F41" s="7"/>
      <c r="G41" s="8"/>
      <c r="H41" s="7"/>
      <c r="I41" s="30" t="s">
        <v>186</v>
      </c>
      <c r="J41" s="7"/>
      <c r="K41" s="8"/>
      <c r="L41" s="7"/>
      <c r="M41" s="8"/>
      <c r="N41" s="7"/>
      <c r="O41" s="8"/>
      <c r="P41" s="7"/>
      <c r="Q41" s="7"/>
      <c r="R41" s="8"/>
      <c r="S41" s="7"/>
      <c r="T41" s="9"/>
      <c r="U41" s="7"/>
      <c r="V41" s="8"/>
      <c r="W41" s="7"/>
      <c r="X41" s="7"/>
      <c r="Y41" s="8"/>
      <c r="Z41" s="7"/>
      <c r="AA41" s="57"/>
      <c r="AB41" s="62" t="s">
        <v>700</v>
      </c>
      <c r="AC41" s="62" t="s">
        <v>1238</v>
      </c>
    </row>
    <row r="42" spans="1:29" ht="13.5" thickBot="1">
      <c r="B42" s="10" t="s">
        <v>1239</v>
      </c>
      <c r="D42" s="51"/>
      <c r="E42" s="51" t="s">
        <v>584</v>
      </c>
      <c r="F42" s="7"/>
      <c r="G42" s="8"/>
      <c r="H42" s="7"/>
      <c r="I42" s="30" t="s">
        <v>191</v>
      </c>
      <c r="J42" s="7"/>
      <c r="K42" s="8"/>
      <c r="L42" s="7"/>
      <c r="M42" s="8"/>
      <c r="N42" s="7"/>
      <c r="O42" s="8"/>
      <c r="P42" s="7"/>
      <c r="Q42" s="7"/>
      <c r="R42" s="8"/>
      <c r="S42" s="7"/>
      <c r="T42" s="9"/>
      <c r="U42" s="7"/>
      <c r="V42" s="8"/>
      <c r="W42" s="7"/>
      <c r="X42" s="7"/>
      <c r="Y42" s="8"/>
      <c r="Z42" s="7"/>
      <c r="AA42" s="57"/>
      <c r="AB42" s="62" t="s">
        <v>700</v>
      </c>
      <c r="AC42" s="62" t="s">
        <v>1240</v>
      </c>
    </row>
    <row r="43" spans="1:29" ht="13.5" thickBot="1">
      <c r="B43" s="430" t="s">
        <v>2308</v>
      </c>
      <c r="D43" s="51"/>
      <c r="E43" s="51" t="s">
        <v>546</v>
      </c>
      <c r="F43" s="7"/>
      <c r="G43" s="8"/>
      <c r="H43" s="7"/>
      <c r="I43" s="30" t="s">
        <v>200</v>
      </c>
      <c r="J43" s="7"/>
      <c r="K43" s="8"/>
      <c r="L43" s="7"/>
      <c r="M43" s="8"/>
      <c r="N43" s="7"/>
      <c r="O43" s="8"/>
      <c r="P43" s="7"/>
      <c r="Q43" s="7"/>
      <c r="R43" s="8"/>
      <c r="S43" s="7"/>
      <c r="T43" s="9"/>
      <c r="U43" s="7"/>
      <c r="V43" s="8"/>
      <c r="W43" s="7"/>
      <c r="X43" s="7"/>
      <c r="Y43" s="8"/>
      <c r="Z43" s="7"/>
      <c r="AA43" s="57"/>
      <c r="AB43" s="62" t="s">
        <v>700</v>
      </c>
      <c r="AC43" s="62" t="s">
        <v>1242</v>
      </c>
    </row>
    <row r="44" spans="1:29" ht="13.5" thickBot="1">
      <c r="B44" s="430" t="s">
        <v>2683</v>
      </c>
      <c r="D44" s="51"/>
      <c r="E44" s="51" t="s">
        <v>653</v>
      </c>
      <c r="F44" s="7"/>
      <c r="G44" s="8"/>
      <c r="H44" s="7"/>
      <c r="I44" s="30" t="s">
        <v>714</v>
      </c>
      <c r="J44" s="7"/>
      <c r="K44" s="8"/>
      <c r="L44" s="7"/>
      <c r="M44" s="8"/>
      <c r="N44" s="7"/>
      <c r="O44" s="8"/>
      <c r="P44" s="7"/>
      <c r="Q44" s="7"/>
      <c r="R44" s="8"/>
      <c r="S44" s="7"/>
      <c r="T44" s="9"/>
      <c r="U44" s="7"/>
      <c r="V44" s="8"/>
      <c r="W44" s="7"/>
      <c r="X44" s="7"/>
      <c r="Y44" s="8"/>
      <c r="Z44" s="7"/>
      <c r="AA44" s="57"/>
      <c r="AB44" s="62" t="s">
        <v>700</v>
      </c>
      <c r="AC44" s="62" t="s">
        <v>1243</v>
      </c>
    </row>
    <row r="45" spans="1:29" ht="13.5" thickBot="1">
      <c r="B45" s="430" t="s">
        <v>2540</v>
      </c>
      <c r="D45" s="51"/>
      <c r="E45" s="51" t="s">
        <v>547</v>
      </c>
      <c r="F45" s="7"/>
      <c r="G45" s="8"/>
      <c r="H45" s="7"/>
      <c r="I45" s="30" t="s">
        <v>189</v>
      </c>
      <c r="J45" s="7"/>
      <c r="K45" s="8"/>
      <c r="L45" s="7"/>
      <c r="M45" s="8"/>
      <c r="N45" s="7"/>
      <c r="O45" s="8"/>
      <c r="P45" s="7"/>
      <c r="Q45" s="7"/>
      <c r="R45" s="8"/>
      <c r="S45" s="7"/>
      <c r="T45" s="9"/>
      <c r="U45" s="7"/>
      <c r="V45" s="8"/>
      <c r="W45" s="7"/>
      <c r="X45" s="7"/>
      <c r="Y45" s="8"/>
      <c r="Z45" s="7"/>
      <c r="AA45" s="57"/>
      <c r="AB45" s="62" t="s">
        <v>700</v>
      </c>
      <c r="AC45" s="62" t="s">
        <v>719</v>
      </c>
    </row>
    <row r="46" spans="1:29" ht="13.5" thickBot="1">
      <c r="B46" s="10" t="s">
        <v>1241</v>
      </c>
      <c r="D46" s="51"/>
      <c r="E46" s="51" t="s">
        <v>943</v>
      </c>
      <c r="F46" s="7"/>
      <c r="G46" s="8"/>
      <c r="H46" s="7"/>
      <c r="I46" s="30" t="s">
        <v>204</v>
      </c>
      <c r="J46" s="7"/>
      <c r="K46" s="8"/>
      <c r="L46" s="7"/>
      <c r="M46" s="8"/>
      <c r="N46" s="7"/>
      <c r="O46" s="8"/>
      <c r="P46" s="7"/>
      <c r="Q46" s="7"/>
      <c r="R46" s="8"/>
      <c r="S46" s="7"/>
      <c r="T46" s="9"/>
      <c r="U46" s="7"/>
      <c r="V46" s="8"/>
      <c r="W46" s="7"/>
      <c r="X46" s="7"/>
      <c r="Y46" s="8"/>
      <c r="Z46" s="7"/>
      <c r="AA46" s="57"/>
      <c r="AB46" s="62" t="s">
        <v>700</v>
      </c>
      <c r="AC46" s="62" t="s">
        <v>741</v>
      </c>
    </row>
    <row r="47" spans="1:29" ht="13.5" thickBot="1">
      <c r="B47" s="10" t="s">
        <v>400</v>
      </c>
      <c r="D47" s="51"/>
      <c r="E47" s="51" t="s">
        <v>646</v>
      </c>
      <c r="F47" s="7"/>
      <c r="G47" s="8"/>
      <c r="H47" s="7"/>
      <c r="I47" s="30" t="s">
        <v>194</v>
      </c>
      <c r="J47" s="7"/>
      <c r="K47" s="8"/>
      <c r="L47" s="7"/>
      <c r="M47" s="8"/>
      <c r="N47" s="7"/>
      <c r="O47" s="8"/>
      <c r="P47" s="7"/>
      <c r="Q47" s="7"/>
      <c r="R47" s="8"/>
      <c r="S47" s="7"/>
      <c r="T47" s="9"/>
      <c r="U47" s="7"/>
      <c r="V47" s="8"/>
      <c r="W47" s="7"/>
      <c r="X47" s="7"/>
      <c r="Y47" s="8"/>
      <c r="Z47" s="7"/>
      <c r="AA47" s="57"/>
      <c r="AB47" s="62" t="s">
        <v>700</v>
      </c>
      <c r="AC47" s="62" t="s">
        <v>1246</v>
      </c>
    </row>
    <row r="48" spans="1:29" ht="13.5" thickBot="1">
      <c r="B48" s="10" t="s">
        <v>289</v>
      </c>
      <c r="D48" s="51"/>
      <c r="E48" s="51" t="s">
        <v>920</v>
      </c>
      <c r="F48" s="7"/>
      <c r="G48" s="8"/>
      <c r="H48" s="7"/>
      <c r="I48" s="30" t="s">
        <v>718</v>
      </c>
      <c r="J48" s="7"/>
      <c r="K48" s="8"/>
      <c r="L48" s="7"/>
      <c r="M48" s="8"/>
      <c r="N48" s="7"/>
      <c r="O48" s="8"/>
      <c r="P48" s="7"/>
      <c r="Q48" s="7"/>
      <c r="R48" s="8"/>
      <c r="S48" s="7"/>
      <c r="T48" s="9"/>
      <c r="U48" s="7"/>
      <c r="V48" s="8"/>
      <c r="W48" s="7"/>
      <c r="X48" s="7"/>
      <c r="Y48" s="8"/>
      <c r="Z48" s="7"/>
      <c r="AA48" s="57"/>
      <c r="AB48" s="62" t="s">
        <v>700</v>
      </c>
      <c r="AC48" s="62" t="s">
        <v>1248</v>
      </c>
    </row>
    <row r="49" spans="2:29" ht="13.5" thickBot="1">
      <c r="B49" s="10" t="s">
        <v>1244</v>
      </c>
      <c r="D49" s="51"/>
      <c r="E49" s="51" t="s">
        <v>586</v>
      </c>
      <c r="F49" s="7"/>
      <c r="G49" s="8"/>
      <c r="H49" s="7"/>
      <c r="I49" s="30" t="s">
        <v>737</v>
      </c>
      <c r="J49" s="7"/>
      <c r="K49" s="8"/>
      <c r="L49" s="7"/>
      <c r="M49" s="8"/>
      <c r="N49" s="7"/>
      <c r="O49" s="8"/>
      <c r="P49" s="7"/>
      <c r="Q49" s="7"/>
      <c r="R49" s="8"/>
      <c r="S49" s="7"/>
      <c r="T49" s="9"/>
      <c r="U49" s="7"/>
      <c r="V49" s="8"/>
      <c r="W49" s="7"/>
      <c r="X49" s="7"/>
      <c r="Y49" s="8"/>
      <c r="Z49" s="7"/>
      <c r="AA49" s="57"/>
      <c r="AB49" s="62" t="s">
        <v>700</v>
      </c>
      <c r="AC49" s="62" t="s">
        <v>1249</v>
      </c>
    </row>
    <row r="50" spans="2:29" ht="13.5" thickBot="1">
      <c r="B50" s="10" t="s">
        <v>1245</v>
      </c>
      <c r="D50" s="51"/>
      <c r="E50" s="51" t="s">
        <v>574</v>
      </c>
      <c r="F50" s="7"/>
      <c r="G50" s="8"/>
      <c r="H50" s="7"/>
      <c r="I50" s="30" t="s">
        <v>717</v>
      </c>
      <c r="J50" s="7"/>
      <c r="K50" s="8"/>
      <c r="L50" s="7"/>
      <c r="M50" s="8"/>
      <c r="N50" s="7"/>
      <c r="O50" s="8"/>
      <c r="P50" s="7"/>
      <c r="Q50" s="7"/>
      <c r="R50" s="8"/>
      <c r="S50" s="7"/>
      <c r="T50" s="9"/>
      <c r="U50" s="7"/>
      <c r="V50" s="8"/>
      <c r="W50" s="7"/>
      <c r="X50" s="7"/>
      <c r="Y50" s="8"/>
      <c r="Z50" s="7"/>
      <c r="AA50" s="57"/>
      <c r="AB50" s="62" t="s">
        <v>700</v>
      </c>
      <c r="AC50" s="62" t="s">
        <v>1250</v>
      </c>
    </row>
    <row r="51" spans="2:29" ht="13.5" thickBot="1">
      <c r="B51" s="10" t="s">
        <v>1247</v>
      </c>
      <c r="D51" s="51"/>
      <c r="E51" s="51" t="s">
        <v>535</v>
      </c>
      <c r="F51" s="7"/>
      <c r="G51" s="8"/>
      <c r="H51" s="7"/>
      <c r="I51" s="30" t="s">
        <v>210</v>
      </c>
      <c r="J51" s="7"/>
      <c r="K51" s="8"/>
      <c r="L51" s="7"/>
      <c r="M51" s="8"/>
      <c r="N51" s="7"/>
      <c r="O51" s="8"/>
      <c r="P51" s="7"/>
      <c r="Q51" s="7"/>
      <c r="R51" s="8"/>
      <c r="S51" s="7"/>
      <c r="T51" s="9"/>
      <c r="U51" s="7"/>
      <c r="V51" s="8"/>
      <c r="W51" s="7"/>
      <c r="X51" s="7"/>
      <c r="Y51" s="8"/>
      <c r="Z51" s="7"/>
      <c r="AA51" s="57"/>
      <c r="AB51" s="62" t="s">
        <v>700</v>
      </c>
      <c r="AC51" s="62" t="s">
        <v>1252</v>
      </c>
    </row>
    <row r="52" spans="2:29" ht="13.5" thickBot="1">
      <c r="B52" s="10" t="s">
        <v>234</v>
      </c>
      <c r="C52" s="65"/>
      <c r="D52" s="51"/>
      <c r="E52" s="51" t="s">
        <v>588</v>
      </c>
      <c r="F52" s="7"/>
      <c r="G52" s="8"/>
      <c r="H52" s="7"/>
      <c r="I52" s="30" t="s">
        <v>323</v>
      </c>
      <c r="J52" s="7"/>
      <c r="K52" s="8"/>
      <c r="L52" s="7"/>
      <c r="M52" s="8"/>
      <c r="N52" s="7"/>
      <c r="O52" s="8"/>
      <c r="P52" s="7"/>
      <c r="Q52" s="7"/>
      <c r="R52" s="8"/>
      <c r="S52" s="7"/>
      <c r="T52" s="9"/>
      <c r="U52" s="7"/>
      <c r="V52" s="8"/>
      <c r="W52" s="7"/>
      <c r="X52" s="7"/>
      <c r="Y52" s="8"/>
      <c r="Z52" s="7"/>
      <c r="AA52" s="57"/>
      <c r="AB52" s="62" t="s">
        <v>700</v>
      </c>
      <c r="AC52" s="62" t="s">
        <v>704</v>
      </c>
    </row>
    <row r="53" spans="2:29" ht="14.25" thickTop="1" thickBot="1">
      <c r="B53" s="10" t="s">
        <v>268</v>
      </c>
      <c r="D53" s="51"/>
      <c r="E53" s="51" t="s">
        <v>657</v>
      </c>
      <c r="F53" s="7"/>
      <c r="G53" s="8"/>
      <c r="H53" s="7"/>
      <c r="I53" s="6"/>
      <c r="J53" s="7"/>
      <c r="K53" s="8"/>
      <c r="L53" s="7"/>
      <c r="M53" s="8"/>
      <c r="N53" s="7"/>
      <c r="O53" s="8"/>
      <c r="P53" s="7"/>
      <c r="Q53" s="7"/>
      <c r="R53" s="8"/>
      <c r="S53" s="7"/>
      <c r="T53" s="9"/>
      <c r="U53" s="7"/>
      <c r="V53" s="8"/>
      <c r="W53" s="7"/>
      <c r="X53" s="7"/>
      <c r="Y53" s="8"/>
      <c r="Z53" s="7"/>
      <c r="AA53" s="57"/>
      <c r="AB53" s="62" t="s">
        <v>700</v>
      </c>
      <c r="AC53" s="62" t="s">
        <v>1255</v>
      </c>
    </row>
    <row r="54" spans="2:29" ht="14.25" thickTop="1" thickBot="1">
      <c r="B54" s="10" t="s">
        <v>1251</v>
      </c>
      <c r="D54" s="51"/>
      <c r="E54" s="51" t="s">
        <v>524</v>
      </c>
      <c r="F54" s="7"/>
      <c r="G54" s="8"/>
      <c r="H54" s="7"/>
      <c r="I54" s="6"/>
      <c r="J54" s="7"/>
      <c r="K54" s="8"/>
      <c r="L54" s="7"/>
      <c r="M54" s="8"/>
      <c r="N54" s="7"/>
      <c r="O54" s="8"/>
      <c r="P54" s="7"/>
      <c r="Q54" s="7"/>
      <c r="R54" s="8"/>
      <c r="S54" s="7"/>
      <c r="T54" s="9"/>
      <c r="U54" s="7"/>
      <c r="V54" s="8"/>
      <c r="W54" s="7"/>
      <c r="X54" s="7"/>
      <c r="Y54" s="8"/>
      <c r="Z54" s="7"/>
      <c r="AA54" s="57"/>
      <c r="AB54" s="62" t="s">
        <v>700</v>
      </c>
      <c r="AC54" s="62" t="s">
        <v>1256</v>
      </c>
    </row>
    <row r="55" spans="2:29" ht="14.25" thickTop="1" thickBot="1">
      <c r="B55" s="10" t="s">
        <v>1253</v>
      </c>
      <c r="D55" s="51"/>
      <c r="E55" s="51" t="s">
        <v>526</v>
      </c>
      <c r="F55" s="7"/>
      <c r="G55" s="8"/>
      <c r="H55" s="7"/>
      <c r="I55" s="6"/>
      <c r="J55" s="7"/>
      <c r="K55" s="8"/>
      <c r="L55" s="7"/>
      <c r="M55" s="8"/>
      <c r="N55" s="7"/>
      <c r="O55" s="8"/>
      <c r="P55" s="7"/>
      <c r="Q55" s="7"/>
      <c r="R55" s="8"/>
      <c r="S55" s="7"/>
      <c r="T55" s="9"/>
      <c r="U55" s="7"/>
      <c r="V55" s="8"/>
      <c r="W55" s="7"/>
      <c r="X55" s="7"/>
      <c r="Y55" s="8"/>
      <c r="Z55" s="7"/>
      <c r="AA55" s="57"/>
      <c r="AB55" s="62" t="s">
        <v>700</v>
      </c>
      <c r="AC55" s="62" t="s">
        <v>1257</v>
      </c>
    </row>
    <row r="56" spans="2:29" ht="14.25" thickTop="1" thickBot="1">
      <c r="B56" s="10" t="s">
        <v>233</v>
      </c>
      <c r="D56" s="51"/>
      <c r="E56" s="51" t="s">
        <v>600</v>
      </c>
      <c r="F56" s="7"/>
      <c r="G56" s="8"/>
      <c r="H56" s="7"/>
      <c r="I56" s="6"/>
      <c r="J56" s="7"/>
      <c r="K56" s="8"/>
      <c r="L56" s="7"/>
      <c r="M56" s="8"/>
      <c r="N56" s="7"/>
      <c r="O56" s="8"/>
      <c r="P56" s="7"/>
      <c r="Q56" s="7"/>
      <c r="R56" s="8"/>
      <c r="S56" s="7"/>
      <c r="T56" s="9"/>
      <c r="U56" s="7"/>
      <c r="V56" s="8"/>
      <c r="W56" s="7"/>
      <c r="X56" s="7"/>
      <c r="Y56" s="8"/>
      <c r="Z56" s="7"/>
      <c r="AA56" s="57"/>
      <c r="AB56" s="62" t="s">
        <v>700</v>
      </c>
      <c r="AC56" s="62" t="s">
        <v>1258</v>
      </c>
    </row>
    <row r="57" spans="2:29" ht="14.25" thickTop="1" thickBot="1">
      <c r="B57" s="544" t="s">
        <v>2864</v>
      </c>
      <c r="D57" s="51"/>
      <c r="E57" s="51" t="s">
        <v>602</v>
      </c>
      <c r="F57" s="7"/>
      <c r="G57" s="8"/>
      <c r="H57" s="7"/>
      <c r="I57" s="6"/>
      <c r="J57" s="7"/>
      <c r="K57" s="8"/>
      <c r="L57" s="7"/>
      <c r="M57" s="8"/>
      <c r="N57" s="7"/>
      <c r="O57" s="8"/>
      <c r="P57" s="7"/>
      <c r="Q57" s="7"/>
      <c r="R57" s="8"/>
      <c r="S57" s="7"/>
      <c r="T57" s="9"/>
      <c r="U57" s="7"/>
      <c r="V57" s="8"/>
      <c r="W57" s="7"/>
      <c r="X57" s="7"/>
      <c r="Y57" s="8"/>
      <c r="Z57" s="7"/>
      <c r="AA57" s="57"/>
      <c r="AB57" s="62" t="s">
        <v>700</v>
      </c>
      <c r="AC57" s="62" t="s">
        <v>1259</v>
      </c>
    </row>
    <row r="58" spans="2:29" ht="14.25" thickTop="1" thickBot="1">
      <c r="B58" s="10" t="s">
        <v>283</v>
      </c>
      <c r="D58" s="51"/>
      <c r="E58" s="51" t="s">
        <v>555</v>
      </c>
      <c r="F58" s="7"/>
      <c r="G58" s="8"/>
      <c r="H58" s="7"/>
      <c r="I58" s="6"/>
      <c r="J58" s="7"/>
      <c r="K58" s="8"/>
      <c r="L58" s="7"/>
      <c r="M58" s="8"/>
      <c r="N58" s="7"/>
      <c r="O58" s="8"/>
      <c r="P58" s="7"/>
      <c r="Q58" s="7"/>
      <c r="R58" s="8"/>
      <c r="S58" s="7"/>
      <c r="T58" s="9"/>
      <c r="U58" s="7"/>
      <c r="V58" s="8"/>
      <c r="W58" s="7"/>
      <c r="X58" s="7"/>
      <c r="Y58" s="8"/>
      <c r="Z58" s="7"/>
      <c r="AA58" s="57"/>
      <c r="AB58" s="62" t="s">
        <v>700</v>
      </c>
      <c r="AC58" s="62" t="s">
        <v>1260</v>
      </c>
    </row>
    <row r="59" spans="2:29" ht="14.25" thickTop="1" thickBot="1">
      <c r="B59" s="505" t="s">
        <v>2727</v>
      </c>
      <c r="D59" s="51"/>
      <c r="E59" s="51" t="s">
        <v>585</v>
      </c>
      <c r="F59" s="7"/>
      <c r="G59" s="8"/>
      <c r="H59" s="7"/>
      <c r="I59" s="6"/>
      <c r="J59" s="7"/>
      <c r="K59" s="8"/>
      <c r="L59" s="7"/>
      <c r="M59" s="8"/>
      <c r="N59" s="7"/>
      <c r="O59" s="8"/>
      <c r="P59" s="7"/>
      <c r="Q59" s="7"/>
      <c r="R59" s="8"/>
      <c r="S59" s="7"/>
      <c r="T59" s="9"/>
      <c r="U59" s="7"/>
      <c r="V59" s="8"/>
      <c r="W59" s="7"/>
      <c r="X59" s="7"/>
      <c r="Y59" s="8"/>
      <c r="Z59" s="7"/>
      <c r="AA59" s="57"/>
      <c r="AB59" s="62" t="s">
        <v>700</v>
      </c>
      <c r="AC59" s="62" t="s">
        <v>1261</v>
      </c>
    </row>
    <row r="60" spans="2:29" ht="14.25" thickTop="1" thickBot="1">
      <c r="B60" s="18" t="s">
        <v>1901</v>
      </c>
      <c r="D60" s="51"/>
      <c r="E60" s="51" t="s">
        <v>544</v>
      </c>
      <c r="F60" s="7"/>
      <c r="G60" s="8"/>
      <c r="H60" s="7"/>
      <c r="I60" s="6"/>
      <c r="J60" s="7"/>
      <c r="K60" s="8"/>
      <c r="L60" s="7"/>
      <c r="M60" s="8"/>
      <c r="N60" s="7"/>
      <c r="O60" s="8"/>
      <c r="P60" s="7"/>
      <c r="Q60" s="7"/>
      <c r="R60" s="8"/>
      <c r="S60" s="7"/>
      <c r="T60" s="9"/>
      <c r="U60" s="7"/>
      <c r="V60" s="8"/>
      <c r="W60" s="7"/>
      <c r="X60" s="7"/>
      <c r="Y60" s="8"/>
      <c r="Z60" s="7"/>
      <c r="AA60" s="57"/>
      <c r="AB60" s="62" t="s">
        <v>700</v>
      </c>
      <c r="AC60" s="62" t="s">
        <v>1262</v>
      </c>
    </row>
    <row r="61" spans="2:29" ht="14.25" thickTop="1" thickBot="1">
      <c r="B61" s="10"/>
      <c r="D61" s="51"/>
      <c r="E61" s="51" t="s">
        <v>945</v>
      </c>
      <c r="F61" s="7"/>
      <c r="G61" s="8"/>
      <c r="H61" s="7"/>
      <c r="I61" s="6"/>
      <c r="J61" s="7"/>
      <c r="K61" s="8"/>
      <c r="L61" s="7"/>
      <c r="M61" s="8"/>
      <c r="N61" s="7"/>
      <c r="O61" s="8"/>
      <c r="P61" s="7"/>
      <c r="Q61" s="7"/>
      <c r="R61" s="8"/>
      <c r="S61" s="7"/>
      <c r="T61" s="9"/>
      <c r="U61" s="7"/>
      <c r="V61" s="8"/>
      <c r="W61" s="7"/>
      <c r="X61" s="7"/>
      <c r="Y61" s="8"/>
      <c r="Z61" s="7"/>
      <c r="AA61" s="57"/>
      <c r="AB61" s="62" t="s">
        <v>700</v>
      </c>
      <c r="AC61" s="62" t="s">
        <v>1263</v>
      </c>
    </row>
    <row r="62" spans="2:29" ht="14.25" thickTop="1" thickBot="1">
      <c r="B62" s="10"/>
      <c r="D62" s="51"/>
      <c r="E62" s="51" t="s">
        <v>579</v>
      </c>
      <c r="F62" s="7"/>
      <c r="G62" s="8"/>
      <c r="H62" s="7"/>
      <c r="I62" s="6"/>
      <c r="J62" s="7"/>
      <c r="K62" s="8"/>
      <c r="L62" s="7"/>
      <c r="M62" s="8"/>
      <c r="N62" s="7"/>
      <c r="O62" s="8"/>
      <c r="P62" s="7"/>
      <c r="Q62" s="7"/>
      <c r="R62" s="8"/>
      <c r="S62" s="7"/>
      <c r="T62" s="9"/>
      <c r="U62" s="7"/>
      <c r="V62" s="8"/>
      <c r="W62" s="7"/>
      <c r="X62" s="7"/>
      <c r="Y62" s="8"/>
      <c r="Z62" s="7"/>
      <c r="AA62" s="57"/>
      <c r="AB62" s="62" t="s">
        <v>700</v>
      </c>
      <c r="AC62" s="62" t="s">
        <v>707</v>
      </c>
    </row>
    <row r="63" spans="2:29" ht="14.25" thickTop="1" thickBot="1">
      <c r="B63" s="10"/>
      <c r="D63" s="51"/>
      <c r="E63" s="51" t="s">
        <v>578</v>
      </c>
      <c r="F63" s="7"/>
      <c r="G63" s="8"/>
      <c r="H63" s="7"/>
      <c r="I63" s="6"/>
      <c r="J63" s="7"/>
      <c r="K63" s="8"/>
      <c r="L63" s="7"/>
      <c r="M63" s="8"/>
      <c r="N63" s="7"/>
      <c r="O63" s="8"/>
      <c r="P63" s="7"/>
      <c r="Q63" s="7"/>
      <c r="R63" s="8"/>
      <c r="S63" s="7"/>
      <c r="T63" s="9"/>
      <c r="U63" s="7"/>
      <c r="V63" s="8"/>
      <c r="W63" s="7"/>
      <c r="X63" s="7"/>
      <c r="Y63" s="8"/>
      <c r="Z63" s="7"/>
      <c r="AA63" s="57"/>
      <c r="AB63" s="62" t="s">
        <v>700</v>
      </c>
      <c r="AC63" s="62" t="s">
        <v>1264</v>
      </c>
    </row>
    <row r="64" spans="2:29" ht="14.25" thickTop="1" thickBot="1">
      <c r="B64" s="10"/>
      <c r="D64" s="51"/>
      <c r="E64" s="51" t="s">
        <v>527</v>
      </c>
      <c r="F64" s="7"/>
      <c r="G64" s="8"/>
      <c r="H64" s="7"/>
      <c r="I64" s="6"/>
      <c r="J64" s="7"/>
      <c r="K64" s="8"/>
      <c r="L64" s="7"/>
      <c r="M64" s="8"/>
      <c r="N64" s="7"/>
      <c r="O64" s="8"/>
      <c r="P64" s="7"/>
      <c r="Q64" s="7"/>
      <c r="R64" s="8"/>
      <c r="S64" s="7"/>
      <c r="T64" s="9"/>
      <c r="U64" s="7"/>
      <c r="V64" s="8"/>
      <c r="W64" s="7"/>
      <c r="X64" s="7"/>
      <c r="Y64" s="8"/>
      <c r="Z64" s="7"/>
      <c r="AA64" s="57"/>
      <c r="AB64" s="62" t="s">
        <v>700</v>
      </c>
      <c r="AC64" s="62" t="s">
        <v>1265</v>
      </c>
    </row>
    <row r="65" spans="2:29" ht="14.25" thickTop="1" thickBot="1">
      <c r="B65" s="10"/>
      <c r="D65" s="51"/>
      <c r="E65" s="51" t="s">
        <v>532</v>
      </c>
      <c r="F65" s="7"/>
      <c r="G65" s="8"/>
      <c r="H65" s="7"/>
      <c r="I65" s="6"/>
      <c r="J65" s="7"/>
      <c r="K65" s="8"/>
      <c r="L65" s="7"/>
      <c r="M65" s="8"/>
      <c r="N65" s="7"/>
      <c r="O65" s="8"/>
      <c r="P65" s="7"/>
      <c r="Q65" s="7"/>
      <c r="R65" s="8"/>
      <c r="S65" s="7"/>
      <c r="T65" s="9"/>
      <c r="U65" s="7"/>
      <c r="V65" s="8"/>
      <c r="W65" s="7"/>
      <c r="X65" s="7"/>
      <c r="Y65" s="8"/>
      <c r="Z65" s="7"/>
      <c r="AA65" s="57"/>
      <c r="AB65" s="62" t="s">
        <v>700</v>
      </c>
      <c r="AC65" s="62" t="s">
        <v>1266</v>
      </c>
    </row>
    <row r="66" spans="2:29" ht="14.25" thickTop="1" thickBot="1">
      <c r="B66" s="10"/>
      <c r="D66" s="51"/>
      <c r="E66" s="51" t="s">
        <v>590</v>
      </c>
      <c r="F66" s="7"/>
      <c r="G66" s="8"/>
      <c r="H66" s="7"/>
      <c r="I66" s="6"/>
      <c r="J66" s="7"/>
      <c r="K66" s="8"/>
      <c r="L66" s="7"/>
      <c r="M66" s="8"/>
      <c r="N66" s="7"/>
      <c r="O66" s="8"/>
      <c r="P66" s="7"/>
      <c r="Q66" s="7"/>
      <c r="R66" s="8"/>
      <c r="S66" s="7"/>
      <c r="T66" s="9"/>
      <c r="U66" s="7"/>
      <c r="V66" s="8"/>
      <c r="W66" s="7"/>
      <c r="X66" s="7"/>
      <c r="Y66" s="8"/>
      <c r="Z66" s="7"/>
      <c r="AA66" s="57"/>
      <c r="AB66" s="62" t="s">
        <v>700</v>
      </c>
      <c r="AC66" s="62" t="s">
        <v>1267</v>
      </c>
    </row>
    <row r="67" spans="2:29" ht="14.25" thickTop="1" thickBot="1">
      <c r="B67" s="10"/>
      <c r="D67" s="51"/>
      <c r="E67" s="51" t="s">
        <v>352</v>
      </c>
      <c r="F67" s="7"/>
      <c r="G67" s="8"/>
      <c r="H67" s="7"/>
      <c r="I67" s="6"/>
      <c r="J67" s="7"/>
      <c r="K67" s="8"/>
      <c r="L67" s="7"/>
      <c r="M67" s="8"/>
      <c r="N67" s="7"/>
      <c r="O67" s="8"/>
      <c r="P67" s="7"/>
      <c r="Q67" s="7"/>
      <c r="R67" s="8"/>
      <c r="S67" s="7"/>
      <c r="T67" s="9"/>
      <c r="U67" s="7"/>
      <c r="V67" s="8"/>
      <c r="W67" s="7"/>
      <c r="X67" s="7"/>
      <c r="Y67" s="8"/>
      <c r="Z67" s="7"/>
      <c r="AA67" s="57"/>
      <c r="AB67" s="62" t="s">
        <v>700</v>
      </c>
      <c r="AC67" s="62" t="s">
        <v>710</v>
      </c>
    </row>
    <row r="68" spans="2:29" ht="14.25" thickTop="1" thickBot="1">
      <c r="B68" s="10"/>
      <c r="D68" s="51"/>
      <c r="E68" s="51" t="s">
        <v>572</v>
      </c>
      <c r="F68" s="7"/>
      <c r="G68" s="8"/>
      <c r="H68" s="7"/>
      <c r="I68" s="6"/>
      <c r="J68" s="7"/>
      <c r="K68" s="8"/>
      <c r="L68" s="7"/>
      <c r="M68" s="8"/>
      <c r="N68" s="7"/>
      <c r="O68" s="8"/>
      <c r="P68" s="7"/>
      <c r="Q68" s="7"/>
      <c r="R68" s="8"/>
      <c r="S68" s="7"/>
      <c r="T68" s="9"/>
      <c r="U68" s="7"/>
      <c r="V68" s="8"/>
      <c r="W68" s="7"/>
      <c r="X68" s="7"/>
      <c r="Y68" s="8"/>
      <c r="Z68" s="7"/>
      <c r="AA68" s="57"/>
      <c r="AB68" s="62" t="s">
        <v>700</v>
      </c>
      <c r="AC68" s="62" t="s">
        <v>1268</v>
      </c>
    </row>
    <row r="69" spans="2:29" ht="14.25" thickTop="1" thickBot="1">
      <c r="B69" s="10"/>
      <c r="D69" s="66"/>
      <c r="E69" s="51" t="s">
        <v>641</v>
      </c>
      <c r="F69" s="7"/>
      <c r="G69" s="8"/>
      <c r="H69" s="7"/>
      <c r="I69" s="6"/>
      <c r="J69" s="7"/>
      <c r="K69" s="8"/>
      <c r="L69" s="7"/>
      <c r="M69" s="8"/>
      <c r="N69" s="7"/>
      <c r="O69" s="8"/>
      <c r="P69" s="7"/>
      <c r="Q69" s="7"/>
      <c r="R69" s="8"/>
      <c r="S69" s="7"/>
      <c r="T69" s="9"/>
      <c r="U69" s="7"/>
      <c r="V69" s="8"/>
      <c r="W69" s="7"/>
      <c r="X69" s="7"/>
      <c r="Y69" s="8"/>
      <c r="Z69" s="7"/>
      <c r="AA69" s="57"/>
      <c r="AB69" s="62" t="s">
        <v>700</v>
      </c>
      <c r="AC69" s="62" t="s">
        <v>701</v>
      </c>
    </row>
    <row r="70" spans="2:29" ht="14.25" thickTop="1" thickBot="1">
      <c r="B70" s="10"/>
      <c r="D70" s="66"/>
      <c r="E70" s="51" t="s">
        <v>919</v>
      </c>
      <c r="F70" s="7"/>
      <c r="G70" s="8"/>
      <c r="H70" s="7"/>
      <c r="I70" s="6"/>
      <c r="J70" s="7"/>
      <c r="K70" s="8"/>
      <c r="L70" s="7"/>
      <c r="M70" s="8"/>
      <c r="N70" s="7"/>
      <c r="O70" s="8"/>
      <c r="P70" s="7"/>
      <c r="Q70" s="7"/>
      <c r="R70" s="8"/>
      <c r="S70" s="7"/>
      <c r="T70" s="9"/>
      <c r="U70" s="7"/>
      <c r="V70" s="8"/>
      <c r="W70" s="7"/>
      <c r="X70" s="7"/>
      <c r="Y70" s="8"/>
      <c r="Z70" s="7"/>
      <c r="AA70" s="57"/>
      <c r="AB70" s="62" t="s">
        <v>700</v>
      </c>
      <c r="AC70" s="62" t="s">
        <v>1269</v>
      </c>
    </row>
    <row r="71" spans="2:29" ht="14.25" thickTop="1" thickBot="1">
      <c r="B71" s="10"/>
      <c r="D71" s="66"/>
      <c r="E71" s="51" t="s">
        <v>669</v>
      </c>
      <c r="F71" s="7"/>
      <c r="G71" s="8"/>
      <c r="H71" s="7"/>
      <c r="I71" s="6"/>
      <c r="J71" s="7"/>
      <c r="K71" s="8"/>
      <c r="L71" s="7"/>
      <c r="M71" s="8"/>
      <c r="N71" s="7"/>
      <c r="O71" s="8"/>
      <c r="P71" s="7"/>
      <c r="Q71" s="7"/>
      <c r="R71" s="8"/>
      <c r="S71" s="7"/>
      <c r="T71" s="9"/>
      <c r="U71" s="7"/>
      <c r="V71" s="8"/>
      <c r="W71" s="7"/>
      <c r="X71" s="7"/>
      <c r="Y71" s="8"/>
      <c r="Z71" s="7"/>
      <c r="AA71" s="57"/>
      <c r="AB71" s="62" t="s">
        <v>700</v>
      </c>
      <c r="AC71" s="62" t="s">
        <v>721</v>
      </c>
    </row>
    <row r="72" spans="2:29" ht="14.25" thickTop="1" thickBot="1">
      <c r="B72" s="10"/>
      <c r="D72" s="66"/>
      <c r="E72" s="51" t="s">
        <v>577</v>
      </c>
      <c r="F72" s="7"/>
      <c r="G72" s="8"/>
      <c r="H72" s="7"/>
      <c r="I72" s="6"/>
      <c r="J72" s="7"/>
      <c r="K72" s="8"/>
      <c r="L72" s="7"/>
      <c r="M72" s="8"/>
      <c r="N72" s="7"/>
      <c r="O72" s="8"/>
      <c r="P72" s="7"/>
      <c r="Q72" s="7"/>
      <c r="R72" s="8"/>
      <c r="S72" s="7"/>
      <c r="T72" s="9"/>
      <c r="U72" s="7"/>
      <c r="V72" s="8"/>
      <c r="W72" s="7"/>
      <c r="X72" s="7"/>
      <c r="Y72" s="8"/>
      <c r="Z72" s="7"/>
      <c r="AA72" s="57"/>
      <c r="AB72" s="62" t="s">
        <v>700</v>
      </c>
      <c r="AC72" s="62" t="s">
        <v>1270</v>
      </c>
    </row>
    <row r="73" spans="2:29" ht="14.25" thickTop="1" thickBot="1">
      <c r="B73" s="10"/>
      <c r="D73" s="66"/>
      <c r="E73" s="51" t="s">
        <v>362</v>
      </c>
      <c r="F73" s="7"/>
      <c r="G73" s="8"/>
      <c r="H73" s="7"/>
      <c r="I73" s="6"/>
      <c r="J73" s="7"/>
      <c r="K73" s="8"/>
      <c r="L73" s="7"/>
      <c r="M73" s="8"/>
      <c r="N73" s="7"/>
      <c r="O73" s="8"/>
      <c r="P73" s="7"/>
      <c r="Q73" s="7"/>
      <c r="R73" s="8"/>
      <c r="S73" s="7"/>
      <c r="T73" s="9"/>
      <c r="U73" s="7"/>
      <c r="V73" s="8"/>
      <c r="W73" s="7"/>
      <c r="X73" s="7"/>
      <c r="Y73" s="8"/>
      <c r="Z73" s="7"/>
      <c r="AA73" s="57"/>
      <c r="AB73" s="62" t="s">
        <v>700</v>
      </c>
      <c r="AC73" s="62" t="s">
        <v>1271</v>
      </c>
    </row>
    <row r="74" spans="2:29" ht="14.25" thickTop="1" thickBot="1">
      <c r="B74" s="10"/>
      <c r="D74" s="66"/>
      <c r="E74" s="51" t="s">
        <v>364</v>
      </c>
      <c r="F74" s="7"/>
      <c r="G74" s="8"/>
      <c r="H74" s="7"/>
      <c r="I74" s="6"/>
      <c r="J74" s="7"/>
      <c r="K74" s="8"/>
      <c r="L74" s="7"/>
      <c r="M74" s="8"/>
      <c r="N74" s="7"/>
      <c r="O74" s="8"/>
      <c r="P74" s="7"/>
      <c r="Q74" s="7"/>
      <c r="R74" s="8"/>
      <c r="S74" s="7"/>
      <c r="T74" s="9"/>
      <c r="U74" s="7"/>
      <c r="V74" s="8"/>
      <c r="W74" s="7"/>
      <c r="X74" s="7"/>
      <c r="Y74" s="8"/>
      <c r="Z74" s="7"/>
      <c r="AA74" s="57"/>
      <c r="AB74" s="62" t="s">
        <v>700</v>
      </c>
      <c r="AC74" s="62" t="s">
        <v>1272</v>
      </c>
    </row>
    <row r="75" spans="2:29" ht="14.25" thickTop="1" thickBot="1">
      <c r="B75" s="10"/>
      <c r="D75" s="66"/>
      <c r="E75" s="51" t="s">
        <v>369</v>
      </c>
      <c r="F75" s="7"/>
      <c r="G75" s="8"/>
      <c r="H75" s="7"/>
      <c r="I75" s="6"/>
      <c r="J75" s="7"/>
      <c r="K75" s="8"/>
      <c r="L75" s="7"/>
      <c r="M75" s="8"/>
      <c r="N75" s="7"/>
      <c r="O75" s="8"/>
      <c r="P75" s="7"/>
      <c r="Q75" s="7"/>
      <c r="R75" s="8"/>
      <c r="S75" s="7"/>
      <c r="T75" s="9"/>
      <c r="U75" s="7"/>
      <c r="V75" s="8"/>
      <c r="W75" s="7"/>
      <c r="X75" s="7"/>
      <c r="Y75" s="8"/>
      <c r="Z75" s="7"/>
      <c r="AA75" s="57"/>
      <c r="AB75" s="62" t="s">
        <v>700</v>
      </c>
      <c r="AC75" s="62" t="s">
        <v>1273</v>
      </c>
    </row>
    <row r="76" spans="2:29" ht="14.25" thickTop="1" thickBot="1">
      <c r="B76" s="10"/>
      <c r="D76" s="66"/>
      <c r="E76" s="51" t="s">
        <v>361</v>
      </c>
      <c r="F76" s="7"/>
      <c r="G76" s="8"/>
      <c r="H76" s="7"/>
      <c r="I76" s="6"/>
      <c r="J76" s="7"/>
      <c r="K76" s="8"/>
      <c r="L76" s="7"/>
      <c r="M76" s="8"/>
      <c r="N76" s="7"/>
      <c r="O76" s="8"/>
      <c r="P76" s="7"/>
      <c r="Q76" s="7"/>
      <c r="R76" s="8"/>
      <c r="S76" s="7"/>
      <c r="T76" s="9"/>
      <c r="U76" s="7"/>
      <c r="V76" s="8"/>
      <c r="W76" s="7"/>
      <c r="X76" s="7"/>
      <c r="Y76" s="8"/>
      <c r="Z76" s="7"/>
      <c r="AA76" s="57"/>
      <c r="AB76" s="62" t="s">
        <v>700</v>
      </c>
      <c r="AC76" s="62" t="s">
        <v>1274</v>
      </c>
    </row>
    <row r="77" spans="2:29" ht="14.25" thickTop="1" thickBot="1">
      <c r="B77" s="10"/>
      <c r="D77" s="66"/>
      <c r="E77" s="51" t="s">
        <v>799</v>
      </c>
      <c r="F77" s="7"/>
      <c r="G77" s="8"/>
      <c r="H77" s="7"/>
      <c r="I77" s="6"/>
      <c r="J77" s="7"/>
      <c r="K77" s="8"/>
      <c r="L77" s="7"/>
      <c r="M77" s="8"/>
      <c r="N77" s="7"/>
      <c r="O77" s="8"/>
      <c r="P77" s="7"/>
      <c r="Q77" s="7"/>
      <c r="R77" s="8"/>
      <c r="S77" s="7"/>
      <c r="T77" s="9"/>
      <c r="U77" s="7"/>
      <c r="V77" s="8"/>
      <c r="W77" s="7"/>
      <c r="X77" s="7"/>
      <c r="Y77" s="8"/>
      <c r="Z77" s="7"/>
      <c r="AA77" s="57"/>
      <c r="AB77" s="62" t="s">
        <v>700</v>
      </c>
      <c r="AC77" s="62" t="s">
        <v>1275</v>
      </c>
    </row>
    <row r="78" spans="2:29" ht="14.25" thickTop="1" thickBot="1">
      <c r="B78" s="10"/>
      <c r="D78" s="66"/>
      <c r="E78" s="51" t="s">
        <v>798</v>
      </c>
      <c r="F78" s="7"/>
      <c r="G78" s="8"/>
      <c r="H78" s="7"/>
      <c r="I78" s="6"/>
      <c r="J78" s="7"/>
      <c r="K78" s="8"/>
      <c r="L78" s="7"/>
      <c r="M78" s="8"/>
      <c r="N78" s="7"/>
      <c r="O78" s="8"/>
      <c r="P78" s="7"/>
      <c r="Q78" s="7"/>
      <c r="R78" s="8"/>
      <c r="S78" s="7"/>
      <c r="T78" s="9"/>
      <c r="U78" s="7"/>
      <c r="V78" s="8"/>
      <c r="W78" s="7"/>
      <c r="X78" s="7"/>
      <c r="Y78" s="8"/>
      <c r="Z78" s="7"/>
      <c r="AA78" s="57"/>
      <c r="AB78" s="62" t="s">
        <v>700</v>
      </c>
      <c r="AC78" s="62" t="s">
        <v>1276</v>
      </c>
    </row>
    <row r="79" spans="2:29" ht="14.25" thickTop="1" thickBot="1">
      <c r="B79" s="10"/>
      <c r="D79" s="66"/>
      <c r="E79" s="51" t="s">
        <v>366</v>
      </c>
      <c r="F79" s="7"/>
      <c r="G79" s="8"/>
      <c r="H79" s="7"/>
      <c r="I79" s="6"/>
      <c r="J79" s="7"/>
      <c r="K79" s="8"/>
      <c r="L79" s="7"/>
      <c r="M79" s="8"/>
      <c r="N79" s="7"/>
      <c r="O79" s="8"/>
      <c r="P79" s="7"/>
      <c r="Q79" s="7"/>
      <c r="R79" s="8"/>
      <c r="S79" s="7"/>
      <c r="T79" s="9"/>
      <c r="U79" s="7"/>
      <c r="V79" s="8"/>
      <c r="W79" s="7"/>
      <c r="X79" s="7"/>
      <c r="Y79" s="8"/>
      <c r="Z79" s="7"/>
      <c r="AA79" s="57"/>
      <c r="AB79" s="62" t="s">
        <v>700</v>
      </c>
      <c r="AC79" s="62" t="s">
        <v>1277</v>
      </c>
    </row>
    <row r="80" spans="2:29" ht="14.25" thickTop="1" thickBot="1">
      <c r="B80" s="10"/>
      <c r="D80" s="66"/>
      <c r="E80" s="51" t="s">
        <v>363</v>
      </c>
      <c r="F80" s="7"/>
      <c r="G80" s="8"/>
      <c r="H80" s="7"/>
      <c r="I80" s="6"/>
      <c r="J80" s="7"/>
      <c r="K80" s="8"/>
      <c r="L80" s="7"/>
      <c r="M80" s="8"/>
      <c r="N80" s="7"/>
      <c r="O80" s="8"/>
      <c r="P80" s="7"/>
      <c r="Q80" s="7"/>
      <c r="R80" s="8"/>
      <c r="S80" s="7"/>
      <c r="T80" s="9"/>
      <c r="U80" s="7"/>
      <c r="V80" s="8"/>
      <c r="W80" s="7"/>
      <c r="X80" s="7"/>
      <c r="Y80" s="8"/>
      <c r="Z80" s="7"/>
      <c r="AA80" s="57"/>
      <c r="AB80" s="62" t="s">
        <v>700</v>
      </c>
      <c r="AC80" s="62" t="s">
        <v>1278</v>
      </c>
    </row>
    <row r="81" spans="2:29" ht="14.25" thickTop="1" thickBot="1">
      <c r="B81" s="10"/>
      <c r="D81" s="66"/>
      <c r="E81" s="51" t="s">
        <v>365</v>
      </c>
      <c r="F81" s="7"/>
      <c r="G81" s="8"/>
      <c r="H81" s="7"/>
      <c r="I81" s="6"/>
      <c r="J81" s="7"/>
      <c r="K81" s="8"/>
      <c r="L81" s="7"/>
      <c r="M81" s="8"/>
      <c r="N81" s="7"/>
      <c r="O81" s="8"/>
      <c r="P81" s="7"/>
      <c r="Q81" s="7"/>
      <c r="R81" s="8"/>
      <c r="S81" s="7"/>
      <c r="T81" s="9"/>
      <c r="U81" s="7"/>
      <c r="V81" s="8"/>
      <c r="W81" s="7"/>
      <c r="X81" s="7"/>
      <c r="Y81" s="8"/>
      <c r="Z81" s="7"/>
      <c r="AA81" s="57"/>
      <c r="AB81" s="62" t="s">
        <v>700</v>
      </c>
      <c r="AC81" s="62" t="s">
        <v>1279</v>
      </c>
    </row>
    <row r="82" spans="2:29" ht="14.25" thickTop="1" thickBot="1">
      <c r="B82" s="10"/>
      <c r="D82" s="66"/>
      <c r="E82" s="51" t="s">
        <v>367</v>
      </c>
      <c r="F82" s="7"/>
      <c r="G82" s="8"/>
      <c r="H82" s="7"/>
      <c r="I82" s="6"/>
      <c r="J82" s="7"/>
      <c r="K82" s="8"/>
      <c r="L82" s="7"/>
      <c r="M82" s="8"/>
      <c r="N82" s="7"/>
      <c r="O82" s="8"/>
      <c r="P82" s="7"/>
      <c r="Q82" s="7"/>
      <c r="R82" s="8"/>
      <c r="S82" s="7"/>
      <c r="T82" s="9"/>
      <c r="U82" s="7"/>
      <c r="V82" s="8"/>
      <c r="W82" s="7"/>
      <c r="X82" s="7"/>
      <c r="Y82" s="8"/>
      <c r="Z82" s="7"/>
      <c r="AA82" s="57"/>
      <c r="AB82" s="62" t="s">
        <v>700</v>
      </c>
      <c r="AC82" s="62" t="s">
        <v>1280</v>
      </c>
    </row>
    <row r="83" spans="2:29" ht="14.25" thickTop="1" thickBot="1">
      <c r="B83" s="10"/>
      <c r="D83" s="66"/>
      <c r="E83" s="51" t="s">
        <v>360</v>
      </c>
      <c r="F83" s="7"/>
      <c r="G83" s="8"/>
      <c r="H83" s="7"/>
      <c r="I83" s="6"/>
      <c r="J83" s="7"/>
      <c r="K83" s="8"/>
      <c r="L83" s="7"/>
      <c r="M83" s="8"/>
      <c r="N83" s="7"/>
      <c r="O83" s="8"/>
      <c r="P83" s="7"/>
      <c r="Q83" s="7"/>
      <c r="R83" s="8"/>
      <c r="S83" s="7"/>
      <c r="T83" s="9"/>
      <c r="U83" s="7"/>
      <c r="V83" s="8"/>
      <c r="W83" s="7"/>
      <c r="X83" s="7"/>
      <c r="Y83" s="8"/>
      <c r="Z83" s="7"/>
      <c r="AA83" s="57"/>
      <c r="AB83" s="64" t="s">
        <v>700</v>
      </c>
      <c r="AC83" s="64" t="s">
        <v>1281</v>
      </c>
    </row>
    <row r="84" spans="2:29" ht="14.25" thickTop="1" thickBot="1">
      <c r="B84" s="10"/>
      <c r="D84" s="66"/>
      <c r="E84" s="51" t="s">
        <v>947</v>
      </c>
      <c r="F84" s="7"/>
      <c r="G84" s="8"/>
      <c r="H84" s="7"/>
      <c r="I84" s="6"/>
      <c r="J84" s="7"/>
      <c r="K84" s="8"/>
      <c r="L84" s="7"/>
      <c r="M84" s="8"/>
      <c r="N84" s="7"/>
      <c r="O84" s="8"/>
      <c r="P84" s="7"/>
      <c r="Q84" s="7"/>
      <c r="R84" s="8"/>
      <c r="S84" s="7"/>
      <c r="T84" s="9"/>
      <c r="U84" s="7"/>
      <c r="V84" s="8"/>
      <c r="W84" s="7"/>
      <c r="X84" s="7"/>
      <c r="Y84" s="8"/>
      <c r="Z84" s="7"/>
      <c r="AA84" s="8"/>
    </row>
    <row r="85" spans="2:29" ht="14.25" thickTop="1" thickBot="1">
      <c r="B85" s="10"/>
      <c r="D85" s="66"/>
      <c r="E85" s="51" t="s">
        <v>946</v>
      </c>
      <c r="F85" s="7"/>
      <c r="G85" s="8"/>
      <c r="H85" s="7"/>
      <c r="I85" s="6"/>
      <c r="J85" s="7"/>
      <c r="K85" s="8"/>
      <c r="L85" s="7"/>
      <c r="M85" s="8"/>
      <c r="N85" s="7"/>
      <c r="O85" s="8"/>
      <c r="P85" s="7"/>
      <c r="Q85" s="7"/>
      <c r="R85" s="8"/>
      <c r="S85" s="7"/>
      <c r="T85" s="9"/>
      <c r="U85" s="7"/>
      <c r="V85" s="8"/>
      <c r="W85" s="7"/>
      <c r="X85" s="7"/>
      <c r="Y85" s="8"/>
      <c r="Z85" s="7"/>
      <c r="AA85" s="8"/>
    </row>
    <row r="86" spans="2:29" ht="14.25" thickTop="1" thickBot="1">
      <c r="B86" s="10"/>
      <c r="D86" s="66"/>
      <c r="E86" s="51" t="s">
        <v>568</v>
      </c>
      <c r="F86" s="7"/>
      <c r="G86" s="8"/>
      <c r="H86" s="7"/>
      <c r="I86" s="6"/>
      <c r="J86" s="7"/>
      <c r="K86" s="8"/>
      <c r="L86" s="7"/>
      <c r="M86" s="8"/>
      <c r="N86" s="7"/>
      <c r="O86" s="8"/>
      <c r="P86" s="7"/>
      <c r="Q86" s="7"/>
      <c r="R86" s="8"/>
      <c r="S86" s="7"/>
      <c r="T86" s="9"/>
      <c r="U86" s="7"/>
      <c r="V86" s="8"/>
      <c r="W86" s="7"/>
      <c r="X86" s="7"/>
      <c r="Y86" s="8"/>
      <c r="Z86" s="7"/>
      <c r="AA86" s="8"/>
    </row>
    <row r="87" spans="2:29" ht="14.25" thickTop="1" thickBot="1">
      <c r="B87" s="10"/>
      <c r="D87" s="66"/>
      <c r="E87" s="51" t="s">
        <v>554</v>
      </c>
      <c r="F87" s="7"/>
      <c r="G87" s="8"/>
      <c r="H87" s="7"/>
      <c r="I87" s="6"/>
      <c r="J87" s="7"/>
      <c r="K87" s="8"/>
      <c r="L87" s="7"/>
      <c r="M87" s="8"/>
      <c r="N87" s="7"/>
      <c r="O87" s="8"/>
      <c r="P87" s="7"/>
      <c r="Q87" s="7"/>
      <c r="R87" s="8"/>
      <c r="S87" s="7"/>
      <c r="T87" s="9"/>
      <c r="U87" s="7"/>
      <c r="V87" s="8"/>
      <c r="W87" s="7"/>
      <c r="X87" s="7"/>
      <c r="Y87" s="8"/>
      <c r="Z87" s="7"/>
      <c r="AA87" s="8"/>
    </row>
    <row r="88" spans="2:29" ht="14.25" thickTop="1" thickBot="1">
      <c r="B88" s="10"/>
      <c r="D88" s="66"/>
      <c r="E88" s="51" t="s">
        <v>558</v>
      </c>
      <c r="F88" s="7"/>
      <c r="G88" s="8"/>
      <c r="H88" s="7"/>
      <c r="I88" s="6"/>
      <c r="J88" s="7"/>
      <c r="K88" s="8"/>
      <c r="L88" s="7"/>
      <c r="M88" s="8"/>
      <c r="N88" s="7"/>
      <c r="O88" s="8"/>
      <c r="P88" s="7"/>
      <c r="Q88" s="7"/>
      <c r="R88" s="8"/>
      <c r="S88" s="7"/>
      <c r="T88" s="9"/>
      <c r="U88" s="7"/>
      <c r="V88" s="8"/>
      <c r="W88" s="7"/>
      <c r="X88" s="7"/>
      <c r="Y88" s="8"/>
      <c r="Z88" s="7"/>
      <c r="AA88" s="8"/>
    </row>
    <row r="89" spans="2:29" ht="14.25" thickTop="1" thickBot="1">
      <c r="B89" s="10"/>
      <c r="D89" s="66"/>
      <c r="E89" s="51" t="s">
        <v>609</v>
      </c>
      <c r="F89" s="7"/>
      <c r="G89" s="8"/>
      <c r="H89" s="7"/>
      <c r="I89" s="6"/>
      <c r="J89" s="7"/>
      <c r="K89" s="8"/>
      <c r="L89" s="7"/>
      <c r="M89" s="8"/>
      <c r="N89" s="7"/>
      <c r="O89" s="8"/>
      <c r="P89" s="7"/>
      <c r="Q89" s="7"/>
      <c r="R89" s="8"/>
      <c r="S89" s="7"/>
      <c r="T89" s="9"/>
      <c r="U89" s="7"/>
      <c r="V89" s="8"/>
      <c r="W89" s="7"/>
      <c r="X89" s="7"/>
      <c r="Y89" s="8"/>
      <c r="Z89" s="7"/>
      <c r="AA89" s="8"/>
    </row>
    <row r="90" spans="2:29" ht="14.25" thickTop="1" thickBot="1">
      <c r="B90" s="10"/>
      <c r="D90" s="66"/>
      <c r="E90" s="51" t="s">
        <v>926</v>
      </c>
      <c r="F90" s="7"/>
      <c r="G90" s="8"/>
      <c r="H90" s="7"/>
      <c r="I90" s="6"/>
      <c r="J90" s="7"/>
      <c r="K90" s="8"/>
      <c r="L90" s="7"/>
      <c r="M90" s="8"/>
      <c r="N90" s="7"/>
      <c r="O90" s="8"/>
      <c r="P90" s="7"/>
      <c r="Q90" s="7"/>
      <c r="R90" s="8"/>
      <c r="S90" s="7"/>
      <c r="T90" s="9"/>
      <c r="U90" s="7"/>
      <c r="V90" s="8"/>
      <c r="W90" s="7"/>
      <c r="X90" s="7"/>
      <c r="Y90" s="8"/>
      <c r="Z90" s="7"/>
      <c r="AA90" s="8"/>
    </row>
    <row r="91" spans="2:29" ht="14.25" thickTop="1" thickBot="1">
      <c r="B91" s="10"/>
      <c r="D91" s="66"/>
      <c r="E91" s="51" t="s">
        <v>647</v>
      </c>
      <c r="F91" s="7"/>
      <c r="G91" s="8"/>
      <c r="H91" s="7"/>
      <c r="I91" s="6"/>
      <c r="J91" s="7"/>
      <c r="K91" s="8"/>
      <c r="L91" s="7"/>
      <c r="M91" s="8"/>
      <c r="N91" s="7"/>
      <c r="O91" s="8"/>
      <c r="P91" s="7"/>
      <c r="Q91" s="7"/>
      <c r="R91" s="8"/>
      <c r="S91" s="7"/>
      <c r="T91" s="9"/>
      <c r="U91" s="7"/>
      <c r="V91" s="8"/>
      <c r="W91" s="7"/>
      <c r="X91" s="7"/>
      <c r="Y91" s="8"/>
      <c r="Z91" s="7"/>
      <c r="AA91" s="8"/>
    </row>
    <row r="92" spans="2:29" ht="14.25" thickTop="1" thickBot="1">
      <c r="B92" s="10"/>
      <c r="D92" s="66"/>
      <c r="E92" s="51" t="s">
        <v>918</v>
      </c>
      <c r="F92" s="7"/>
      <c r="G92" s="8"/>
      <c r="H92" s="7"/>
      <c r="I92" s="6"/>
      <c r="J92" s="7"/>
      <c r="K92" s="8"/>
      <c r="L92" s="7"/>
      <c r="M92" s="8"/>
      <c r="N92" s="7"/>
      <c r="O92" s="8"/>
      <c r="P92" s="7"/>
      <c r="Q92" s="7"/>
      <c r="R92" s="8"/>
      <c r="S92" s="7"/>
      <c r="T92" s="9"/>
      <c r="U92" s="7"/>
      <c r="V92" s="8"/>
      <c r="W92" s="7"/>
      <c r="X92" s="7"/>
      <c r="Y92" s="8"/>
      <c r="Z92" s="7"/>
      <c r="AA92" s="8"/>
    </row>
    <row r="93" spans="2:29" ht="14.25" thickTop="1" thickBot="1">
      <c r="B93" s="10"/>
      <c r="D93" s="66"/>
      <c r="E93" s="51" t="s">
        <v>612</v>
      </c>
      <c r="F93" s="7"/>
      <c r="G93" s="8"/>
      <c r="H93" s="7"/>
      <c r="I93" s="6"/>
      <c r="J93" s="7"/>
      <c r="K93" s="8"/>
      <c r="L93" s="7"/>
      <c r="M93" s="8"/>
      <c r="N93" s="7"/>
      <c r="O93" s="8"/>
      <c r="P93" s="7"/>
      <c r="Q93" s="7"/>
      <c r="R93" s="8"/>
      <c r="S93" s="7"/>
      <c r="T93" s="9"/>
      <c r="U93" s="7"/>
      <c r="V93" s="8"/>
      <c r="W93" s="7"/>
      <c r="X93" s="7"/>
      <c r="Y93" s="8"/>
      <c r="Z93" s="7"/>
      <c r="AA93" s="8"/>
    </row>
    <row r="94" spans="2:29" ht="14.25" thickTop="1" thickBot="1">
      <c r="B94" s="10"/>
      <c r="D94" s="66"/>
      <c r="E94" s="51" t="s">
        <v>942</v>
      </c>
      <c r="F94" s="7"/>
      <c r="G94" s="8"/>
      <c r="H94" s="7"/>
      <c r="I94" s="6"/>
      <c r="J94" s="7"/>
      <c r="K94" s="8"/>
      <c r="L94" s="7"/>
      <c r="M94" s="8"/>
      <c r="N94" s="7"/>
      <c r="O94" s="8"/>
      <c r="P94" s="7"/>
      <c r="Q94" s="7"/>
      <c r="R94" s="8"/>
      <c r="S94" s="7"/>
      <c r="T94" s="9"/>
      <c r="U94" s="7"/>
      <c r="V94" s="8"/>
      <c r="W94" s="7"/>
      <c r="X94" s="7"/>
      <c r="Y94" s="8"/>
      <c r="Z94" s="7"/>
      <c r="AA94" s="8"/>
    </row>
    <row r="95" spans="2:29" ht="14.25" thickTop="1" thickBot="1">
      <c r="B95" s="10"/>
      <c r="D95" s="66"/>
      <c r="E95" s="51" t="s">
        <v>1132</v>
      </c>
      <c r="F95" s="7"/>
      <c r="G95" s="8"/>
      <c r="H95" s="7"/>
      <c r="I95" s="6"/>
      <c r="J95" s="7"/>
      <c r="K95" s="8"/>
      <c r="L95" s="7"/>
      <c r="M95" s="8"/>
      <c r="N95" s="7"/>
      <c r="O95" s="8"/>
      <c r="P95" s="7"/>
      <c r="Q95" s="7"/>
      <c r="R95" s="8"/>
      <c r="S95" s="7"/>
      <c r="T95" s="9"/>
      <c r="U95" s="7"/>
      <c r="V95" s="8"/>
      <c r="W95" s="7"/>
      <c r="X95" s="7"/>
      <c r="Y95" s="8"/>
      <c r="Z95" s="7"/>
      <c r="AA95" s="8"/>
    </row>
    <row r="96" spans="2:29" ht="14.25" thickTop="1" thickBot="1">
      <c r="B96" s="10"/>
      <c r="D96" s="66"/>
      <c r="E96" s="51" t="s">
        <v>595</v>
      </c>
      <c r="F96" s="7"/>
      <c r="G96" s="8"/>
      <c r="H96" s="7"/>
      <c r="I96" s="6"/>
      <c r="J96" s="7"/>
      <c r="K96" s="8"/>
      <c r="L96" s="7"/>
      <c r="M96" s="8"/>
      <c r="N96" s="7"/>
      <c r="O96" s="8"/>
      <c r="P96" s="7"/>
      <c r="Q96" s="7"/>
      <c r="R96" s="8"/>
      <c r="S96" s="7"/>
      <c r="T96" s="9"/>
      <c r="U96" s="7"/>
      <c r="V96" s="8"/>
      <c r="W96" s="7"/>
      <c r="X96" s="7"/>
      <c r="Y96" s="8"/>
      <c r="Z96" s="7"/>
      <c r="AA96" s="8"/>
    </row>
    <row r="97" spans="2:27" ht="14.25" thickTop="1" thickBot="1">
      <c r="B97" s="10"/>
      <c r="D97" s="66"/>
      <c r="E97" s="51" t="s">
        <v>597</v>
      </c>
      <c r="F97" s="7"/>
      <c r="G97" s="8"/>
      <c r="H97" s="7"/>
      <c r="I97" s="6"/>
      <c r="J97" s="7"/>
      <c r="K97" s="8"/>
      <c r="L97" s="7"/>
      <c r="M97" s="8"/>
      <c r="N97" s="7"/>
      <c r="O97" s="8"/>
      <c r="P97" s="7"/>
      <c r="Q97" s="7"/>
      <c r="R97" s="8"/>
      <c r="S97" s="7"/>
      <c r="T97" s="9"/>
      <c r="U97" s="7"/>
      <c r="V97" s="8"/>
      <c r="W97" s="7"/>
      <c r="X97" s="7"/>
      <c r="Y97" s="8"/>
      <c r="Z97" s="7"/>
      <c r="AA97" s="8"/>
    </row>
    <row r="98" spans="2:27" ht="14.25" thickTop="1" thickBot="1">
      <c r="B98" s="10"/>
      <c r="D98" s="66"/>
      <c r="E98" s="51" t="s">
        <v>948</v>
      </c>
      <c r="F98" s="7"/>
      <c r="G98" s="8"/>
      <c r="H98" s="7"/>
      <c r="I98" s="6"/>
      <c r="J98" s="7"/>
      <c r="K98" s="8"/>
      <c r="L98" s="7"/>
      <c r="M98" s="8"/>
      <c r="N98" s="7"/>
      <c r="O98" s="8"/>
      <c r="P98" s="7"/>
      <c r="Q98" s="7"/>
      <c r="R98" s="8"/>
      <c r="S98" s="7"/>
      <c r="T98" s="9"/>
      <c r="U98" s="7"/>
      <c r="V98" s="8"/>
      <c r="W98" s="7"/>
      <c r="X98" s="7"/>
      <c r="Y98" s="8"/>
      <c r="Z98" s="7"/>
      <c r="AA98" s="8"/>
    </row>
    <row r="99" spans="2:27" ht="14.25" thickTop="1" thickBot="1">
      <c r="B99" s="10"/>
      <c r="D99" s="66"/>
      <c r="E99" s="51" t="s">
        <v>616</v>
      </c>
      <c r="F99" s="7"/>
      <c r="G99" s="8"/>
      <c r="H99" s="7"/>
      <c r="I99" s="6"/>
      <c r="J99" s="7"/>
      <c r="K99" s="8"/>
      <c r="L99" s="7"/>
      <c r="M99" s="8"/>
      <c r="N99" s="7"/>
      <c r="O99" s="8"/>
      <c r="P99" s="7"/>
      <c r="Q99" s="7"/>
      <c r="R99" s="8"/>
      <c r="S99" s="7"/>
      <c r="T99" s="9"/>
      <c r="U99" s="7"/>
      <c r="V99" s="8"/>
      <c r="W99" s="7"/>
      <c r="X99" s="7"/>
      <c r="Y99" s="8"/>
      <c r="Z99" s="7"/>
      <c r="AA99" s="8"/>
    </row>
    <row r="100" spans="2:27" ht="14.25" thickTop="1" thickBot="1">
      <c r="B100" s="10"/>
      <c r="D100" s="66"/>
      <c r="E100" s="51" t="s">
        <v>952</v>
      </c>
      <c r="F100" s="7"/>
      <c r="G100" s="8"/>
      <c r="H100" s="7"/>
      <c r="I100" s="6"/>
      <c r="J100" s="7"/>
      <c r="K100" s="8"/>
      <c r="L100" s="7"/>
      <c r="M100" s="8"/>
      <c r="N100" s="7"/>
      <c r="O100" s="8"/>
      <c r="P100" s="7"/>
      <c r="Q100" s="7"/>
      <c r="R100" s="8"/>
      <c r="S100" s="7"/>
      <c r="T100" s="9"/>
      <c r="U100" s="7"/>
      <c r="V100" s="8"/>
      <c r="W100" s="7"/>
      <c r="X100" s="7"/>
      <c r="Y100" s="8"/>
      <c r="Z100" s="7"/>
      <c r="AA100" s="8"/>
    </row>
    <row r="101" spans="2:27" ht="14.25" thickTop="1" thickBot="1">
      <c r="B101" s="10"/>
      <c r="D101" s="66"/>
      <c r="E101" s="51" t="s">
        <v>930</v>
      </c>
      <c r="F101" s="7"/>
      <c r="G101" s="8"/>
      <c r="H101" s="7"/>
      <c r="I101" s="6"/>
      <c r="J101" s="7"/>
      <c r="K101" s="8"/>
      <c r="L101" s="7"/>
      <c r="M101" s="8"/>
      <c r="N101" s="7"/>
      <c r="O101" s="8"/>
      <c r="P101" s="7"/>
      <c r="Q101" s="7"/>
      <c r="R101" s="8"/>
      <c r="S101" s="7"/>
      <c r="T101" s="9"/>
      <c r="U101" s="7"/>
      <c r="V101" s="8"/>
      <c r="W101" s="7"/>
      <c r="X101" s="7"/>
      <c r="Y101" s="8"/>
      <c r="Z101" s="7"/>
      <c r="AA101" s="8"/>
    </row>
    <row r="102" spans="2:27" ht="14.25" thickTop="1" thickBot="1">
      <c r="B102" s="10"/>
      <c r="D102" s="66"/>
      <c r="E102" s="51" t="s">
        <v>794</v>
      </c>
      <c r="F102" s="7"/>
      <c r="G102" s="8"/>
      <c r="H102" s="7"/>
      <c r="I102" s="6"/>
      <c r="J102" s="7"/>
      <c r="K102" s="8"/>
      <c r="L102" s="7"/>
      <c r="M102" s="8"/>
      <c r="N102" s="7"/>
      <c r="O102" s="8"/>
      <c r="P102" s="7"/>
      <c r="Q102" s="7"/>
      <c r="R102" s="8"/>
      <c r="S102" s="7"/>
      <c r="T102" s="9"/>
      <c r="U102" s="7"/>
      <c r="V102" s="8"/>
      <c r="W102" s="7"/>
      <c r="X102" s="7"/>
      <c r="Y102" s="8"/>
      <c r="Z102" s="7"/>
      <c r="AA102" s="8"/>
    </row>
    <row r="103" spans="2:27" ht="14.25" thickTop="1" thickBot="1">
      <c r="B103" s="10"/>
      <c r="D103" s="66"/>
      <c r="E103" s="51" t="s">
        <v>575</v>
      </c>
      <c r="F103" s="7"/>
      <c r="G103" s="8"/>
      <c r="H103" s="7"/>
      <c r="I103" s="6"/>
      <c r="J103" s="7"/>
      <c r="K103" s="8"/>
      <c r="L103" s="7"/>
      <c r="M103" s="8"/>
      <c r="N103" s="7"/>
      <c r="O103" s="8"/>
      <c r="P103" s="7"/>
      <c r="Q103" s="7"/>
      <c r="R103" s="8"/>
      <c r="S103" s="7"/>
      <c r="T103" s="9"/>
      <c r="U103" s="7"/>
      <c r="V103" s="8"/>
      <c r="W103" s="7"/>
      <c r="X103" s="7"/>
      <c r="Y103" s="8"/>
      <c r="Z103" s="7"/>
      <c r="AA103" s="8"/>
    </row>
    <row r="104" spans="2:27" ht="14.25" thickTop="1" thickBot="1">
      <c r="B104" s="10"/>
      <c r="D104" s="66"/>
      <c r="E104" s="51" t="s">
        <v>571</v>
      </c>
      <c r="F104" s="7"/>
      <c r="G104" s="8"/>
      <c r="H104" s="7"/>
      <c r="I104" s="6"/>
      <c r="J104" s="7"/>
      <c r="K104" s="8"/>
      <c r="L104" s="7"/>
      <c r="M104" s="8"/>
      <c r="N104" s="7"/>
      <c r="O104" s="8"/>
      <c r="P104" s="7"/>
      <c r="Q104" s="7"/>
      <c r="R104" s="8"/>
      <c r="S104" s="7"/>
      <c r="T104" s="9"/>
      <c r="U104" s="7"/>
      <c r="V104" s="8"/>
      <c r="W104" s="7"/>
      <c r="X104" s="7"/>
      <c r="Y104" s="8"/>
      <c r="Z104" s="7"/>
      <c r="AA104" s="8"/>
    </row>
    <row r="105" spans="2:27" ht="14.25" thickTop="1" thickBot="1">
      <c r="B105" s="10"/>
      <c r="D105" s="66"/>
      <c r="E105" s="51" t="s">
        <v>934</v>
      </c>
      <c r="F105" s="7"/>
      <c r="G105" s="8"/>
      <c r="H105" s="7"/>
      <c r="I105" s="6"/>
      <c r="J105" s="7"/>
      <c r="K105" s="8"/>
      <c r="L105" s="7"/>
      <c r="M105" s="8"/>
      <c r="N105" s="7"/>
      <c r="O105" s="8"/>
      <c r="P105" s="7"/>
      <c r="Q105" s="7"/>
      <c r="R105" s="8"/>
      <c r="S105" s="7"/>
      <c r="T105" s="9"/>
      <c r="U105" s="7"/>
      <c r="V105" s="8"/>
      <c r="W105" s="7"/>
      <c r="X105" s="7"/>
      <c r="Y105" s="8"/>
      <c r="Z105" s="7"/>
      <c r="AA105" s="8"/>
    </row>
    <row r="106" spans="2:27" ht="14.25" thickTop="1" thickBot="1">
      <c r="B106" s="10"/>
      <c r="D106" s="66"/>
      <c r="E106" s="51" t="s">
        <v>308</v>
      </c>
      <c r="F106" s="7"/>
      <c r="G106" s="8"/>
      <c r="H106" s="7"/>
      <c r="I106" s="6"/>
      <c r="J106" s="7"/>
      <c r="K106" s="8"/>
      <c r="L106" s="7"/>
      <c r="M106" s="8"/>
      <c r="N106" s="7"/>
      <c r="O106" s="8"/>
      <c r="P106" s="7"/>
      <c r="Q106" s="7"/>
      <c r="R106" s="8"/>
      <c r="S106" s="7"/>
      <c r="T106" s="9"/>
      <c r="U106" s="7"/>
      <c r="V106" s="8"/>
      <c r="W106" s="7"/>
      <c r="X106" s="7"/>
      <c r="Y106" s="8"/>
      <c r="Z106" s="7"/>
      <c r="AA106" s="8"/>
    </row>
    <row r="107" spans="2:27" ht="14.25" thickTop="1" thickBot="1">
      <c r="B107" s="10"/>
      <c r="D107" s="66"/>
      <c r="E107" s="51" t="s">
        <v>1282</v>
      </c>
      <c r="F107" s="7"/>
      <c r="G107" s="8"/>
      <c r="H107" s="7"/>
      <c r="I107" s="6"/>
      <c r="J107" s="7"/>
      <c r="K107" s="8"/>
      <c r="L107" s="7"/>
      <c r="M107" s="8"/>
      <c r="N107" s="7"/>
      <c r="O107" s="8"/>
      <c r="P107" s="7"/>
      <c r="Q107" s="7"/>
      <c r="R107" s="8"/>
      <c r="S107" s="7"/>
      <c r="T107" s="9"/>
      <c r="U107" s="7"/>
      <c r="V107" s="8"/>
      <c r="W107" s="7"/>
      <c r="X107" s="7"/>
      <c r="Y107" s="8"/>
      <c r="Z107" s="7"/>
      <c r="AA107" s="8"/>
    </row>
    <row r="108" spans="2:27" ht="14.25" thickTop="1" thickBot="1">
      <c r="B108" s="10"/>
      <c r="D108" s="66"/>
      <c r="E108" s="51" t="s">
        <v>933</v>
      </c>
      <c r="F108" s="7"/>
      <c r="G108" s="8"/>
      <c r="H108" s="7"/>
      <c r="I108" s="6"/>
      <c r="J108" s="7"/>
      <c r="K108" s="8"/>
      <c r="L108" s="7"/>
      <c r="M108" s="8"/>
      <c r="N108" s="7"/>
      <c r="O108" s="8"/>
      <c r="P108" s="7"/>
      <c r="Q108" s="7"/>
      <c r="R108" s="8"/>
      <c r="S108" s="7"/>
      <c r="T108" s="9"/>
      <c r="U108" s="7"/>
      <c r="V108" s="8"/>
      <c r="W108" s="7"/>
      <c r="X108" s="7"/>
      <c r="Y108" s="8"/>
      <c r="Z108" s="7"/>
      <c r="AA108" s="8"/>
    </row>
    <row r="109" spans="2:27" ht="14.25" thickTop="1" thickBot="1">
      <c r="B109" s="10"/>
      <c r="D109" s="66"/>
      <c r="E109" s="51" t="s">
        <v>311</v>
      </c>
      <c r="F109" s="7"/>
      <c r="G109" s="8"/>
      <c r="H109" s="7"/>
      <c r="I109" s="6"/>
      <c r="J109" s="7"/>
      <c r="K109" s="8"/>
      <c r="L109" s="7"/>
      <c r="M109" s="8"/>
      <c r="N109" s="7"/>
      <c r="O109" s="8"/>
      <c r="P109" s="7"/>
      <c r="Q109" s="7"/>
      <c r="R109" s="8"/>
      <c r="S109" s="7"/>
      <c r="T109" s="9"/>
      <c r="U109" s="7"/>
      <c r="V109" s="8"/>
      <c r="W109" s="7"/>
      <c r="X109" s="7"/>
      <c r="Y109" s="8"/>
      <c r="Z109" s="7"/>
      <c r="AA109" s="8"/>
    </row>
    <row r="110" spans="2:27" ht="14.25" thickTop="1" thickBot="1">
      <c r="B110" s="10"/>
      <c r="D110" s="66"/>
      <c r="E110" s="51" t="s">
        <v>1089</v>
      </c>
      <c r="F110" s="7"/>
      <c r="G110" s="8"/>
      <c r="H110" s="7"/>
      <c r="I110" s="6"/>
      <c r="J110" s="7"/>
      <c r="K110" s="8"/>
      <c r="L110" s="7"/>
      <c r="M110" s="8"/>
      <c r="N110" s="7"/>
      <c r="O110" s="8"/>
      <c r="P110" s="7"/>
      <c r="Q110" s="7"/>
      <c r="R110" s="8"/>
      <c r="S110" s="7"/>
      <c r="T110" s="9"/>
      <c r="U110" s="7"/>
      <c r="V110" s="8"/>
      <c r="W110" s="7"/>
      <c r="X110" s="7"/>
      <c r="Y110" s="8"/>
      <c r="Z110" s="7"/>
      <c r="AA110" s="8"/>
    </row>
    <row r="111" spans="2:27" ht="14.25" thickTop="1" thickBot="1">
      <c r="B111" s="10"/>
      <c r="D111" s="66"/>
      <c r="E111" s="51" t="s">
        <v>954</v>
      </c>
      <c r="F111" s="7"/>
      <c r="G111" s="8"/>
      <c r="H111" s="7"/>
      <c r="I111" s="6"/>
      <c r="J111" s="7"/>
      <c r="K111" s="8"/>
      <c r="L111" s="7"/>
      <c r="M111" s="8"/>
      <c r="N111" s="7"/>
      <c r="O111" s="8"/>
      <c r="P111" s="7"/>
      <c r="Q111" s="7"/>
      <c r="R111" s="8"/>
      <c r="S111" s="7"/>
      <c r="T111" s="9"/>
      <c r="U111" s="7"/>
      <c r="V111" s="8"/>
      <c r="W111" s="7"/>
      <c r="X111" s="7"/>
      <c r="Y111" s="8"/>
      <c r="Z111" s="7"/>
      <c r="AA111" s="8"/>
    </row>
    <row r="112" spans="2:27" ht="14.25" thickTop="1" thickBot="1">
      <c r="B112" s="10"/>
      <c r="D112" s="66"/>
      <c r="E112" s="51" t="s">
        <v>670</v>
      </c>
      <c r="F112" s="7"/>
      <c r="G112" s="8"/>
      <c r="H112" s="7"/>
      <c r="I112" s="6"/>
      <c r="J112" s="7"/>
      <c r="K112" s="8"/>
      <c r="L112" s="7"/>
      <c r="M112" s="8"/>
      <c r="N112" s="7"/>
      <c r="O112" s="8"/>
      <c r="P112" s="7"/>
      <c r="Q112" s="7"/>
      <c r="R112" s="8"/>
      <c r="S112" s="7"/>
      <c r="T112" s="9"/>
      <c r="U112" s="7"/>
      <c r="V112" s="8"/>
      <c r="W112" s="7"/>
      <c r="X112" s="7"/>
      <c r="Y112" s="8"/>
      <c r="Z112" s="7"/>
      <c r="AA112" s="8"/>
    </row>
    <row r="113" spans="2:27" ht="14.25" thickTop="1" thickBot="1">
      <c r="B113" s="10"/>
      <c r="D113" s="66"/>
      <c r="E113" s="51" t="s">
        <v>567</v>
      </c>
      <c r="F113" s="7"/>
      <c r="G113" s="8"/>
      <c r="H113" s="7"/>
      <c r="I113" s="6"/>
      <c r="J113" s="7"/>
      <c r="K113" s="8"/>
      <c r="L113" s="7"/>
      <c r="M113" s="8"/>
      <c r="N113" s="7"/>
      <c r="O113" s="8"/>
      <c r="P113" s="7"/>
      <c r="Q113" s="7"/>
      <c r="R113" s="8"/>
      <c r="S113" s="7"/>
      <c r="T113" s="9"/>
      <c r="U113" s="7"/>
      <c r="V113" s="8"/>
      <c r="W113" s="7"/>
      <c r="X113" s="7"/>
      <c r="Y113" s="8"/>
      <c r="Z113" s="7"/>
      <c r="AA113" s="8"/>
    </row>
    <row r="114" spans="2:27" ht="14.25" thickTop="1" thickBot="1">
      <c r="B114" s="10"/>
      <c r="D114" s="66"/>
      <c r="E114" s="51" t="s">
        <v>317</v>
      </c>
      <c r="F114" s="7"/>
      <c r="G114" s="8"/>
      <c r="H114" s="7"/>
      <c r="I114" s="6"/>
      <c r="J114" s="7"/>
      <c r="K114" s="8"/>
      <c r="L114" s="7"/>
      <c r="M114" s="8"/>
      <c r="N114" s="7"/>
      <c r="O114" s="8"/>
      <c r="P114" s="7"/>
      <c r="Q114" s="7"/>
      <c r="R114" s="8"/>
      <c r="S114" s="7"/>
      <c r="T114" s="9"/>
      <c r="U114" s="7"/>
      <c r="V114" s="8"/>
      <c r="W114" s="7"/>
      <c r="X114" s="7"/>
      <c r="Y114" s="8"/>
      <c r="Z114" s="7"/>
      <c r="AA114" s="8"/>
    </row>
    <row r="115" spans="2:27" ht="14.25" thickTop="1" thickBot="1">
      <c r="B115" s="10"/>
      <c r="D115" s="66"/>
      <c r="E115" s="51" t="s">
        <v>319</v>
      </c>
      <c r="F115" s="7"/>
      <c r="G115" s="8"/>
      <c r="H115" s="7"/>
      <c r="I115" s="6"/>
      <c r="J115" s="7"/>
      <c r="K115" s="8"/>
      <c r="L115" s="7"/>
      <c r="M115" s="8"/>
      <c r="N115" s="7"/>
      <c r="O115" s="8"/>
      <c r="P115" s="7"/>
      <c r="Q115" s="7"/>
      <c r="R115" s="8"/>
      <c r="S115" s="7"/>
      <c r="T115" s="9"/>
      <c r="U115" s="7"/>
      <c r="V115" s="8"/>
      <c r="W115" s="7"/>
      <c r="X115" s="7"/>
      <c r="Y115" s="8"/>
      <c r="Z115" s="7"/>
      <c r="AA115" s="8"/>
    </row>
    <row r="116" spans="2:27" ht="14.25" thickTop="1" thickBot="1">
      <c r="B116" s="10"/>
      <c r="D116" s="66"/>
      <c r="E116" s="51" t="s">
        <v>560</v>
      </c>
      <c r="F116" s="7"/>
      <c r="G116" s="8"/>
      <c r="H116" s="7"/>
      <c r="I116" s="6"/>
      <c r="J116" s="7"/>
      <c r="K116" s="8"/>
      <c r="L116" s="7"/>
      <c r="M116" s="8"/>
      <c r="N116" s="7"/>
      <c r="O116" s="8"/>
      <c r="P116" s="7"/>
      <c r="Q116" s="7"/>
      <c r="R116" s="8"/>
      <c r="S116" s="7"/>
      <c r="T116" s="9"/>
      <c r="U116" s="7"/>
      <c r="V116" s="8"/>
      <c r="W116" s="7"/>
      <c r="X116" s="7"/>
      <c r="Y116" s="8"/>
      <c r="Z116" s="7"/>
      <c r="AA116" s="8"/>
    </row>
    <row r="117" spans="2:27" ht="14.25" thickTop="1" thickBot="1">
      <c r="B117" s="10"/>
      <c r="D117" s="66"/>
      <c r="E117" s="51" t="s">
        <v>681</v>
      </c>
      <c r="F117" s="7"/>
      <c r="G117" s="8"/>
      <c r="H117" s="7"/>
      <c r="I117" s="6"/>
      <c r="J117" s="7"/>
      <c r="K117" s="8"/>
      <c r="L117" s="7"/>
      <c r="M117" s="8"/>
      <c r="N117" s="7"/>
      <c r="O117" s="8"/>
      <c r="P117" s="7"/>
      <c r="Q117" s="7"/>
      <c r="R117" s="8"/>
      <c r="S117" s="7"/>
      <c r="T117" s="9"/>
      <c r="U117" s="7"/>
      <c r="V117" s="8"/>
      <c r="W117" s="7"/>
      <c r="X117" s="7"/>
      <c r="Y117" s="8"/>
      <c r="Z117" s="7"/>
      <c r="AA117" s="8"/>
    </row>
    <row r="118" spans="2:27" ht="14.25" thickTop="1" thickBot="1">
      <c r="B118" s="10"/>
      <c r="D118" s="66"/>
      <c r="E118" s="51" t="s">
        <v>928</v>
      </c>
      <c r="F118" s="7"/>
      <c r="G118" s="8"/>
      <c r="H118" s="7"/>
      <c r="I118" s="6"/>
      <c r="J118" s="7"/>
      <c r="K118" s="8"/>
      <c r="L118" s="7"/>
      <c r="M118" s="8"/>
      <c r="N118" s="7"/>
      <c r="O118" s="8"/>
      <c r="P118" s="7"/>
      <c r="Q118" s="7"/>
      <c r="R118" s="8"/>
      <c r="S118" s="7"/>
      <c r="T118" s="9"/>
      <c r="U118" s="7"/>
      <c r="V118" s="8"/>
      <c r="W118" s="7"/>
      <c r="X118" s="7"/>
      <c r="Y118" s="8"/>
      <c r="Z118" s="7"/>
      <c r="AA118" s="8"/>
    </row>
    <row r="119" spans="2:27" ht="14.25" thickTop="1" thickBot="1">
      <c r="B119" s="10"/>
      <c r="D119" s="66"/>
      <c r="E119" s="51" t="s">
        <v>631</v>
      </c>
      <c r="F119" s="7"/>
      <c r="G119" s="8"/>
      <c r="H119" s="7"/>
      <c r="I119" s="6"/>
      <c r="J119" s="7"/>
      <c r="K119" s="8"/>
      <c r="L119" s="7"/>
      <c r="M119" s="8"/>
      <c r="N119" s="7"/>
      <c r="O119" s="8"/>
      <c r="P119" s="7"/>
      <c r="Q119" s="7"/>
      <c r="R119" s="8"/>
      <c r="S119" s="7"/>
      <c r="T119" s="9"/>
      <c r="U119" s="7"/>
      <c r="V119" s="8"/>
      <c r="W119" s="7"/>
      <c r="X119" s="7"/>
      <c r="Y119" s="8"/>
      <c r="Z119" s="7"/>
      <c r="AA119" s="8"/>
    </row>
    <row r="120" spans="2:27" ht="14.25" thickTop="1" thickBot="1">
      <c r="B120" s="10"/>
      <c r="D120" s="66"/>
      <c r="E120" s="51" t="s">
        <v>627</v>
      </c>
      <c r="F120" s="7"/>
      <c r="G120" s="8"/>
      <c r="H120" s="7"/>
      <c r="I120" s="6"/>
      <c r="J120" s="7"/>
      <c r="K120" s="8"/>
      <c r="L120" s="7"/>
      <c r="M120" s="8"/>
      <c r="N120" s="7"/>
      <c r="O120" s="8"/>
      <c r="P120" s="7"/>
      <c r="Q120" s="7"/>
      <c r="R120" s="8"/>
      <c r="S120" s="7"/>
      <c r="T120" s="9"/>
      <c r="U120" s="7"/>
      <c r="V120" s="8"/>
      <c r="W120" s="7"/>
      <c r="X120" s="7"/>
      <c r="Y120" s="8"/>
      <c r="Z120" s="7"/>
      <c r="AA120" s="8"/>
    </row>
    <row r="121" spans="2:27" ht="14.25" thickTop="1" thickBot="1">
      <c r="B121" s="10"/>
      <c r="D121" s="66"/>
      <c r="E121" s="51" t="s">
        <v>623</v>
      </c>
      <c r="F121" s="7"/>
      <c r="G121" s="8"/>
      <c r="H121" s="7"/>
      <c r="I121" s="6"/>
      <c r="J121" s="7"/>
      <c r="K121" s="8"/>
      <c r="L121" s="7"/>
      <c r="M121" s="8"/>
      <c r="N121" s="7"/>
      <c r="O121" s="8"/>
      <c r="P121" s="7"/>
      <c r="Q121" s="7"/>
      <c r="R121" s="8"/>
      <c r="S121" s="7"/>
      <c r="T121" s="9"/>
      <c r="U121" s="7"/>
      <c r="V121" s="8"/>
      <c r="W121" s="7"/>
      <c r="X121" s="7"/>
      <c r="Y121" s="8"/>
      <c r="Z121" s="7"/>
      <c r="AA121" s="8"/>
    </row>
    <row r="122" spans="2:27" ht="14.25" thickTop="1" thickBot="1">
      <c r="B122" s="10"/>
      <c r="D122" s="66"/>
      <c r="E122" s="51" t="s">
        <v>605</v>
      </c>
      <c r="F122" s="7"/>
      <c r="G122" s="8"/>
      <c r="H122" s="7"/>
      <c r="I122" s="6"/>
      <c r="J122" s="7"/>
      <c r="K122" s="8"/>
      <c r="L122" s="7"/>
      <c r="M122" s="8"/>
      <c r="N122" s="7"/>
      <c r="O122" s="8"/>
      <c r="P122" s="7"/>
      <c r="Q122" s="7"/>
      <c r="R122" s="8"/>
      <c r="S122" s="7"/>
      <c r="T122" s="9"/>
      <c r="U122" s="7"/>
      <c r="V122" s="8"/>
      <c r="W122" s="7"/>
      <c r="X122" s="7"/>
      <c r="Y122" s="8"/>
      <c r="Z122" s="7"/>
      <c r="AA122" s="8"/>
    </row>
    <row r="123" spans="2:27" ht="14.25" thickTop="1" thickBot="1">
      <c r="B123" s="10"/>
      <c r="D123" s="66"/>
      <c r="E123" s="51" t="s">
        <v>932</v>
      </c>
      <c r="F123" s="7"/>
      <c r="G123" s="8"/>
      <c r="H123" s="7"/>
      <c r="I123" s="6"/>
      <c r="J123" s="7"/>
      <c r="K123" s="8"/>
      <c r="L123" s="7"/>
      <c r="M123" s="8"/>
      <c r="N123" s="7"/>
      <c r="O123" s="8"/>
      <c r="P123" s="7"/>
      <c r="Q123" s="7"/>
      <c r="R123" s="8"/>
      <c r="S123" s="7"/>
      <c r="T123" s="9"/>
      <c r="U123" s="7"/>
      <c r="V123" s="8"/>
      <c r="W123" s="7"/>
      <c r="X123" s="7"/>
      <c r="Y123" s="8"/>
      <c r="Z123" s="7"/>
      <c r="AA123" s="8"/>
    </row>
    <row r="124" spans="2:27" ht="14.25" thickTop="1" thickBot="1">
      <c r="B124" s="10"/>
      <c r="D124" s="66"/>
      <c r="E124" s="51" t="s">
        <v>676</v>
      </c>
      <c r="F124" s="7"/>
      <c r="G124" s="8"/>
      <c r="H124" s="7"/>
      <c r="I124" s="6"/>
      <c r="J124" s="7"/>
      <c r="K124" s="8"/>
      <c r="L124" s="7"/>
      <c r="M124" s="8"/>
      <c r="N124" s="7"/>
      <c r="O124" s="8"/>
      <c r="P124" s="7"/>
      <c r="Q124" s="7"/>
      <c r="R124" s="8"/>
      <c r="S124" s="7"/>
      <c r="T124" s="9"/>
      <c r="U124" s="7"/>
      <c r="V124" s="8"/>
      <c r="W124" s="7"/>
      <c r="X124" s="7"/>
      <c r="Y124" s="8"/>
      <c r="Z124" s="7"/>
      <c r="AA124" s="8"/>
    </row>
    <row r="125" spans="2:27" ht="14.25" thickTop="1" thickBot="1">
      <c r="B125" s="10"/>
      <c r="D125" s="66"/>
      <c r="E125" s="51" t="s">
        <v>682</v>
      </c>
      <c r="F125" s="7"/>
      <c r="G125" s="8"/>
      <c r="H125" s="7"/>
      <c r="I125" s="6"/>
      <c r="J125" s="7"/>
      <c r="K125" s="8"/>
      <c r="L125" s="7"/>
      <c r="M125" s="8"/>
      <c r="N125" s="7"/>
      <c r="O125" s="8"/>
      <c r="P125" s="7"/>
      <c r="Q125" s="7"/>
      <c r="R125" s="8"/>
      <c r="S125" s="7"/>
      <c r="T125" s="9"/>
      <c r="U125" s="7"/>
      <c r="V125" s="8"/>
      <c r="W125" s="7"/>
      <c r="X125" s="7"/>
      <c r="Y125" s="8"/>
      <c r="Z125" s="7"/>
      <c r="AA125" s="8"/>
    </row>
    <row r="126" spans="2:27" ht="14.25" thickTop="1" thickBot="1">
      <c r="B126" s="10"/>
      <c r="D126" s="66"/>
      <c r="E126" s="51" t="s">
        <v>494</v>
      </c>
      <c r="F126" s="7"/>
      <c r="G126" s="8"/>
      <c r="H126" s="7"/>
      <c r="I126" s="6"/>
      <c r="J126" s="7"/>
      <c r="K126" s="8"/>
      <c r="L126" s="7"/>
      <c r="M126" s="8"/>
      <c r="N126" s="7"/>
      <c r="O126" s="8"/>
      <c r="P126" s="7"/>
      <c r="Q126" s="7"/>
      <c r="R126" s="8"/>
      <c r="S126" s="7"/>
      <c r="T126" s="9"/>
      <c r="U126" s="7"/>
      <c r="V126" s="8"/>
      <c r="W126" s="7"/>
      <c r="X126" s="7"/>
      <c r="Y126" s="8"/>
      <c r="Z126" s="7"/>
      <c r="AA126" s="8"/>
    </row>
    <row r="127" spans="2:27" ht="14.25" thickTop="1" thickBot="1">
      <c r="B127" s="10"/>
      <c r="D127" s="66"/>
      <c r="E127" s="51" t="s">
        <v>518</v>
      </c>
      <c r="F127" s="7"/>
      <c r="G127" s="8"/>
      <c r="H127" s="7"/>
      <c r="I127" s="6"/>
      <c r="J127" s="7"/>
      <c r="K127" s="8"/>
      <c r="L127" s="7"/>
      <c r="M127" s="8"/>
      <c r="N127" s="7"/>
      <c r="O127" s="8"/>
      <c r="P127" s="7"/>
      <c r="Q127" s="7"/>
      <c r="R127" s="8"/>
      <c r="S127" s="7"/>
      <c r="T127" s="9"/>
      <c r="U127" s="7"/>
      <c r="V127" s="8"/>
      <c r="W127" s="7"/>
      <c r="X127" s="7"/>
      <c r="Y127" s="8"/>
      <c r="Z127" s="7"/>
      <c r="AA127" s="8"/>
    </row>
    <row r="128" spans="2:27" ht="14.25" thickTop="1" thickBot="1">
      <c r="B128" s="10"/>
      <c r="D128" s="66"/>
      <c r="E128" s="51" t="s">
        <v>678</v>
      </c>
      <c r="F128" s="7"/>
      <c r="G128" s="8"/>
      <c r="H128" s="7"/>
      <c r="I128" s="6"/>
      <c r="J128" s="7"/>
      <c r="K128" s="8"/>
      <c r="L128" s="7"/>
      <c r="M128" s="8"/>
      <c r="N128" s="7"/>
      <c r="O128" s="8"/>
      <c r="P128" s="7"/>
      <c r="Q128" s="7"/>
      <c r="R128" s="8"/>
      <c r="S128" s="7"/>
      <c r="T128" s="9"/>
      <c r="U128" s="7"/>
      <c r="V128" s="8"/>
      <c r="W128" s="7"/>
      <c r="X128" s="7"/>
      <c r="Y128" s="8"/>
      <c r="Z128" s="7"/>
      <c r="AA128" s="8"/>
    </row>
    <row r="129" spans="2:27" ht="14.25" thickTop="1" thickBot="1">
      <c r="B129" s="10"/>
      <c r="D129" s="66"/>
      <c r="E129" s="51" t="s">
        <v>566</v>
      </c>
      <c r="F129" s="7"/>
      <c r="G129" s="8"/>
      <c r="H129" s="7"/>
      <c r="I129" s="6"/>
      <c r="J129" s="7"/>
      <c r="K129" s="8"/>
      <c r="L129" s="7"/>
      <c r="M129" s="8"/>
      <c r="N129" s="7"/>
      <c r="O129" s="8"/>
      <c r="P129" s="7"/>
      <c r="Q129" s="7"/>
      <c r="R129" s="8"/>
      <c r="S129" s="7"/>
      <c r="T129" s="9"/>
      <c r="U129" s="7"/>
      <c r="V129" s="8"/>
      <c r="W129" s="7"/>
      <c r="X129" s="7"/>
      <c r="Y129" s="8"/>
      <c r="Z129" s="7"/>
      <c r="AA129" s="8"/>
    </row>
    <row r="130" spans="2:27" ht="14.25" thickTop="1" thickBot="1">
      <c r="B130" s="10"/>
      <c r="D130" s="66"/>
      <c r="E130" s="51" t="s">
        <v>677</v>
      </c>
      <c r="F130" s="7"/>
      <c r="G130" s="8"/>
      <c r="H130" s="7"/>
      <c r="I130" s="6"/>
      <c r="J130" s="7"/>
      <c r="K130" s="8"/>
      <c r="L130" s="7"/>
      <c r="M130" s="8"/>
      <c r="N130" s="7"/>
      <c r="O130" s="8"/>
      <c r="P130" s="7"/>
      <c r="Q130" s="7"/>
      <c r="R130" s="8"/>
      <c r="S130" s="7"/>
      <c r="T130" s="9"/>
      <c r="U130" s="7"/>
      <c r="V130" s="8"/>
      <c r="W130" s="7"/>
      <c r="X130" s="7"/>
      <c r="Y130" s="8"/>
      <c r="Z130" s="7"/>
      <c r="AA130" s="8"/>
    </row>
    <row r="131" spans="2:27" ht="14.25" thickTop="1" thickBot="1">
      <c r="B131" s="10"/>
      <c r="D131" s="66"/>
      <c r="E131" s="51" t="s">
        <v>325</v>
      </c>
      <c r="F131" s="7"/>
      <c r="G131" s="8"/>
      <c r="H131" s="7"/>
      <c r="I131" s="6"/>
      <c r="J131" s="7"/>
      <c r="K131" s="8"/>
      <c r="L131" s="7"/>
      <c r="M131" s="8"/>
      <c r="N131" s="7"/>
      <c r="O131" s="8"/>
      <c r="P131" s="7"/>
      <c r="Q131" s="7"/>
      <c r="R131" s="8"/>
      <c r="S131" s="7"/>
      <c r="T131" s="9"/>
      <c r="U131" s="7"/>
      <c r="V131" s="8"/>
      <c r="W131" s="7"/>
      <c r="X131" s="7"/>
      <c r="Y131" s="8"/>
      <c r="Z131" s="7"/>
      <c r="AA131" s="8"/>
    </row>
    <row r="132" spans="2:27" ht="14.25" thickTop="1" thickBot="1">
      <c r="B132" s="10"/>
      <c r="D132" s="66"/>
      <c r="E132" s="51" t="s">
        <v>599</v>
      </c>
      <c r="F132" s="7"/>
      <c r="G132" s="8"/>
      <c r="H132" s="7"/>
      <c r="I132" s="6"/>
      <c r="J132" s="7"/>
      <c r="K132" s="8"/>
      <c r="L132" s="7"/>
      <c r="M132" s="8"/>
      <c r="N132" s="7"/>
      <c r="O132" s="8"/>
      <c r="P132" s="7"/>
      <c r="Q132" s="7"/>
      <c r="R132" s="8"/>
      <c r="S132" s="7"/>
      <c r="T132" s="9"/>
      <c r="U132" s="7"/>
      <c r="V132" s="8"/>
      <c r="W132" s="7"/>
      <c r="X132" s="7"/>
      <c r="Y132" s="8"/>
      <c r="Z132" s="7"/>
      <c r="AA132" s="8"/>
    </row>
    <row r="133" spans="2:27" ht="14.25" thickTop="1" thickBot="1">
      <c r="B133" s="10"/>
      <c r="D133" s="66"/>
      <c r="E133" s="51" t="s">
        <v>936</v>
      </c>
      <c r="F133" s="7"/>
      <c r="G133" s="8"/>
      <c r="H133" s="7"/>
      <c r="I133" s="6"/>
      <c r="J133" s="7"/>
      <c r="K133" s="8"/>
      <c r="L133" s="7"/>
      <c r="M133" s="8"/>
      <c r="N133" s="7"/>
      <c r="O133" s="8"/>
      <c r="P133" s="7"/>
      <c r="Q133" s="7"/>
      <c r="R133" s="8"/>
      <c r="S133" s="7"/>
      <c r="T133" s="9"/>
      <c r="U133" s="7"/>
      <c r="V133" s="8"/>
      <c r="W133" s="7"/>
      <c r="X133" s="7"/>
      <c r="Y133" s="8"/>
      <c r="Z133" s="7"/>
      <c r="AA133" s="8"/>
    </row>
    <row r="134" spans="2:27" ht="14.25" thickTop="1" thickBot="1">
      <c r="B134" s="10"/>
      <c r="D134" s="66"/>
      <c r="E134" s="51" t="s">
        <v>1115</v>
      </c>
      <c r="F134" s="7"/>
      <c r="G134" s="8"/>
      <c r="H134" s="7"/>
      <c r="I134" s="6"/>
      <c r="J134" s="7"/>
      <c r="K134" s="8"/>
      <c r="L134" s="7"/>
      <c r="M134" s="8"/>
      <c r="N134" s="7"/>
      <c r="O134" s="8"/>
      <c r="P134" s="7"/>
      <c r="Q134" s="7"/>
      <c r="R134" s="8"/>
      <c r="S134" s="7"/>
      <c r="T134" s="9"/>
      <c r="U134" s="7"/>
      <c r="V134" s="8"/>
      <c r="W134" s="7"/>
      <c r="X134" s="7"/>
      <c r="Y134" s="8"/>
      <c r="Z134" s="7"/>
      <c r="AA134" s="8"/>
    </row>
    <row r="135" spans="2:27" ht="14.25" thickTop="1" thickBot="1">
      <c r="B135" s="10"/>
      <c r="D135" s="66"/>
      <c r="E135" s="51" t="s">
        <v>1117</v>
      </c>
      <c r="F135" s="7"/>
      <c r="G135" s="8"/>
      <c r="H135" s="7"/>
      <c r="I135" s="6"/>
      <c r="J135" s="7"/>
      <c r="K135" s="8"/>
      <c r="L135" s="7"/>
      <c r="M135" s="8"/>
      <c r="N135" s="7"/>
      <c r="O135" s="8"/>
      <c r="P135" s="7"/>
      <c r="Q135" s="7"/>
      <c r="R135" s="8"/>
      <c r="S135" s="7"/>
      <c r="T135" s="9"/>
      <c r="U135" s="7"/>
      <c r="V135" s="8"/>
      <c r="W135" s="7"/>
      <c r="X135" s="7"/>
      <c r="Y135" s="8"/>
      <c r="Z135" s="7"/>
      <c r="AA135" s="8"/>
    </row>
    <row r="136" spans="2:27" ht="14.25" thickTop="1" thickBot="1">
      <c r="B136" s="10"/>
      <c r="D136" s="66"/>
      <c r="E136" s="51" t="s">
        <v>1116</v>
      </c>
      <c r="F136" s="7"/>
      <c r="G136" s="8"/>
      <c r="H136" s="7"/>
      <c r="I136" s="6"/>
      <c r="J136" s="7"/>
      <c r="K136" s="8"/>
      <c r="L136" s="7"/>
      <c r="M136" s="8"/>
      <c r="N136" s="7"/>
      <c r="O136" s="8"/>
      <c r="P136" s="7"/>
      <c r="Q136" s="7"/>
      <c r="R136" s="8"/>
      <c r="S136" s="7"/>
      <c r="T136" s="9"/>
      <c r="U136" s="7"/>
      <c r="V136" s="8"/>
      <c r="W136" s="7"/>
      <c r="X136" s="7"/>
      <c r="Y136" s="8"/>
      <c r="Z136" s="7"/>
      <c r="AA136" s="8"/>
    </row>
    <row r="137" spans="2:27" ht="14.25" thickTop="1" thickBot="1">
      <c r="B137" s="10"/>
      <c r="D137" s="66"/>
      <c r="E137" s="51" t="s">
        <v>1283</v>
      </c>
      <c r="F137" s="7"/>
      <c r="G137" s="8"/>
      <c r="H137" s="7"/>
      <c r="I137" s="6"/>
      <c r="J137" s="7"/>
      <c r="K137" s="8"/>
      <c r="L137" s="7"/>
      <c r="M137" s="8"/>
      <c r="N137" s="7"/>
      <c r="O137" s="8"/>
      <c r="P137" s="7"/>
      <c r="Q137" s="7"/>
      <c r="R137" s="8"/>
      <c r="S137" s="7"/>
      <c r="T137" s="9"/>
      <c r="U137" s="7"/>
      <c r="V137" s="8"/>
      <c r="W137" s="7"/>
      <c r="X137" s="7"/>
      <c r="Y137" s="8"/>
      <c r="Z137" s="7"/>
      <c r="AA137" s="8"/>
    </row>
    <row r="138" spans="2:27" ht="14.25" thickTop="1" thickBot="1">
      <c r="B138" s="10"/>
      <c r="D138" s="66"/>
      <c r="E138" s="51" t="s">
        <v>333</v>
      </c>
      <c r="F138" s="7"/>
      <c r="G138" s="8"/>
      <c r="H138" s="7"/>
      <c r="I138" s="6"/>
      <c r="J138" s="7"/>
      <c r="K138" s="8"/>
      <c r="L138" s="7"/>
      <c r="M138" s="8"/>
      <c r="N138" s="7"/>
      <c r="O138" s="8"/>
      <c r="P138" s="7"/>
      <c r="Q138" s="7"/>
      <c r="R138" s="8"/>
      <c r="S138" s="7"/>
      <c r="T138" s="9"/>
      <c r="U138" s="7"/>
      <c r="V138" s="8"/>
      <c r="W138" s="7"/>
      <c r="X138" s="7"/>
      <c r="Y138" s="8"/>
      <c r="Z138" s="7"/>
      <c r="AA138" s="8"/>
    </row>
    <row r="139" spans="2:27" ht="14.25" thickTop="1" thickBot="1">
      <c r="B139" s="10"/>
      <c r="D139" s="66"/>
      <c r="E139" s="51" t="s">
        <v>334</v>
      </c>
      <c r="F139" s="7"/>
      <c r="G139" s="8"/>
      <c r="H139" s="7"/>
      <c r="I139" s="6"/>
      <c r="J139" s="7"/>
      <c r="K139" s="8"/>
      <c r="L139" s="7"/>
      <c r="M139" s="8"/>
      <c r="N139" s="7"/>
      <c r="O139" s="8"/>
      <c r="P139" s="7"/>
      <c r="Q139" s="7"/>
      <c r="R139" s="8"/>
      <c r="S139" s="7"/>
      <c r="T139" s="9"/>
      <c r="U139" s="7"/>
      <c r="V139" s="8"/>
      <c r="W139" s="7"/>
      <c r="X139" s="7"/>
      <c r="Y139" s="8"/>
      <c r="Z139" s="7"/>
      <c r="AA139" s="8"/>
    </row>
    <row r="140" spans="2:27" ht="14.25" thickTop="1" thickBot="1">
      <c r="B140" s="10"/>
      <c r="D140" s="66"/>
      <c r="E140" s="51" t="s">
        <v>519</v>
      </c>
      <c r="F140" s="7"/>
      <c r="G140" s="8"/>
      <c r="H140" s="7"/>
      <c r="I140" s="6"/>
      <c r="J140" s="7"/>
      <c r="K140" s="8"/>
      <c r="L140" s="7"/>
      <c r="M140" s="8"/>
      <c r="N140" s="7"/>
      <c r="O140" s="8"/>
      <c r="P140" s="7"/>
      <c r="Q140" s="7"/>
      <c r="R140" s="8"/>
      <c r="S140" s="7"/>
      <c r="T140" s="9"/>
      <c r="U140" s="7"/>
      <c r="V140" s="8"/>
      <c r="W140" s="7"/>
      <c r="X140" s="7"/>
      <c r="Y140" s="8"/>
      <c r="Z140" s="7"/>
      <c r="AA140" s="8"/>
    </row>
    <row r="141" spans="2:27" ht="14.25" thickTop="1" thickBot="1">
      <c r="B141" s="10"/>
      <c r="D141" s="66"/>
      <c r="E141" s="51" t="s">
        <v>596</v>
      </c>
      <c r="F141" s="7"/>
      <c r="G141" s="8"/>
      <c r="H141" s="7"/>
      <c r="I141" s="6"/>
      <c r="J141" s="7"/>
      <c r="K141" s="8"/>
      <c r="L141" s="7"/>
      <c r="M141" s="8"/>
      <c r="N141" s="7"/>
      <c r="O141" s="8"/>
      <c r="P141" s="7"/>
      <c r="Q141" s="7"/>
      <c r="R141" s="8"/>
      <c r="S141" s="7"/>
      <c r="T141" s="9"/>
      <c r="U141" s="7"/>
      <c r="V141" s="8"/>
      <c r="W141" s="7"/>
      <c r="X141" s="7"/>
      <c r="Y141" s="8"/>
      <c r="Z141" s="7"/>
      <c r="AA141" s="8"/>
    </row>
    <row r="142" spans="2:27" ht="14.25" thickTop="1" thickBot="1">
      <c r="B142" s="10"/>
      <c r="D142" s="66"/>
      <c r="E142" s="51" t="s">
        <v>337</v>
      </c>
      <c r="F142" s="7"/>
      <c r="G142" s="8"/>
      <c r="H142" s="7"/>
      <c r="I142" s="6"/>
      <c r="J142" s="7"/>
      <c r="K142" s="8"/>
      <c r="L142" s="7"/>
      <c r="M142" s="8"/>
      <c r="N142" s="7"/>
      <c r="O142" s="8"/>
      <c r="P142" s="7"/>
      <c r="Q142" s="7"/>
      <c r="R142" s="8"/>
      <c r="S142" s="7"/>
      <c r="T142" s="9"/>
      <c r="U142" s="7"/>
      <c r="V142" s="8"/>
      <c r="W142" s="7"/>
      <c r="X142" s="7"/>
      <c r="Y142" s="8"/>
      <c r="Z142" s="7"/>
      <c r="AA142" s="8"/>
    </row>
    <row r="143" spans="2:27" ht="14.25" thickTop="1" thickBot="1">
      <c r="B143" s="10"/>
      <c r="D143" s="66"/>
      <c r="E143" s="51" t="s">
        <v>601</v>
      </c>
      <c r="F143" s="7"/>
      <c r="G143" s="8"/>
      <c r="H143" s="7"/>
      <c r="I143" s="6"/>
      <c r="J143" s="7"/>
      <c r="K143" s="8"/>
      <c r="L143" s="7"/>
      <c r="M143" s="8"/>
      <c r="N143" s="7"/>
      <c r="O143" s="8"/>
      <c r="P143" s="7"/>
      <c r="Q143" s="7"/>
      <c r="R143" s="8"/>
      <c r="S143" s="7"/>
      <c r="T143" s="9"/>
      <c r="U143" s="7"/>
      <c r="V143" s="8"/>
      <c r="W143" s="7"/>
      <c r="X143" s="7"/>
      <c r="Y143" s="8"/>
      <c r="Z143" s="7"/>
      <c r="AA143" s="8"/>
    </row>
    <row r="144" spans="2:27" ht="14.25" thickTop="1" thickBot="1">
      <c r="B144" s="10"/>
      <c r="D144" s="66"/>
      <c r="E144" s="51" t="s">
        <v>296</v>
      </c>
      <c r="F144" s="7"/>
      <c r="G144" s="8"/>
      <c r="H144" s="7"/>
      <c r="I144" s="6"/>
      <c r="J144" s="7"/>
      <c r="K144" s="8"/>
      <c r="L144" s="7"/>
      <c r="M144" s="8"/>
      <c r="N144" s="7"/>
      <c r="O144" s="8"/>
      <c r="P144" s="7"/>
      <c r="Q144" s="7"/>
      <c r="R144" s="8"/>
      <c r="S144" s="7"/>
      <c r="T144" s="9"/>
      <c r="U144" s="7"/>
      <c r="V144" s="8"/>
      <c r="W144" s="7"/>
      <c r="X144" s="7"/>
      <c r="Y144" s="8"/>
      <c r="Z144" s="7"/>
      <c r="AA144" s="8"/>
    </row>
    <row r="145" spans="2:27" ht="14.25" thickTop="1" thickBot="1">
      <c r="B145" s="10"/>
      <c r="D145" s="66"/>
      <c r="E145" s="51" t="s">
        <v>342</v>
      </c>
      <c r="F145" s="7"/>
      <c r="G145" s="8"/>
      <c r="H145" s="7"/>
      <c r="I145" s="6"/>
      <c r="J145" s="7"/>
      <c r="K145" s="8"/>
      <c r="L145" s="7"/>
      <c r="M145" s="8"/>
      <c r="N145" s="7"/>
      <c r="O145" s="8"/>
      <c r="P145" s="7"/>
      <c r="Q145" s="7"/>
      <c r="R145" s="8"/>
      <c r="S145" s="7"/>
      <c r="T145" s="9"/>
      <c r="U145" s="7"/>
      <c r="V145" s="8"/>
      <c r="W145" s="7"/>
      <c r="X145" s="7"/>
      <c r="Y145" s="8"/>
      <c r="Z145" s="7"/>
      <c r="AA145" s="8"/>
    </row>
    <row r="146" spans="2:27" ht="14.25" thickTop="1" thickBot="1">
      <c r="B146" s="10"/>
      <c r="D146" s="66"/>
      <c r="E146" s="51" t="s">
        <v>344</v>
      </c>
      <c r="F146" s="7"/>
      <c r="G146" s="8"/>
      <c r="H146" s="7"/>
      <c r="I146" s="6"/>
      <c r="J146" s="7"/>
      <c r="K146" s="8"/>
      <c r="L146" s="7"/>
      <c r="M146" s="8"/>
      <c r="N146" s="7"/>
      <c r="O146" s="8"/>
      <c r="P146" s="7"/>
      <c r="Q146" s="7"/>
      <c r="R146" s="8"/>
      <c r="S146" s="7"/>
      <c r="T146" s="9"/>
      <c r="U146" s="7"/>
      <c r="V146" s="8"/>
      <c r="W146" s="7"/>
      <c r="X146" s="7"/>
      <c r="Y146" s="8"/>
      <c r="Z146" s="7"/>
      <c r="AA146" s="8"/>
    </row>
    <row r="147" spans="2:27" ht="14.25" thickTop="1" thickBot="1">
      <c r="B147" s="10"/>
      <c r="D147" s="66"/>
      <c r="E147" s="51" t="s">
        <v>673</v>
      </c>
      <c r="F147" s="7"/>
      <c r="G147" s="8"/>
      <c r="H147" s="7"/>
      <c r="I147" s="6"/>
      <c r="J147" s="7"/>
      <c r="K147" s="8"/>
      <c r="L147" s="7"/>
      <c r="M147" s="8"/>
      <c r="N147" s="7"/>
      <c r="O147" s="8"/>
      <c r="P147" s="7"/>
      <c r="Q147" s="7"/>
      <c r="R147" s="8"/>
      <c r="S147" s="7"/>
      <c r="T147" s="9"/>
      <c r="U147" s="7"/>
      <c r="V147" s="8"/>
      <c r="W147" s="7"/>
      <c r="X147" s="7"/>
      <c r="Y147" s="8"/>
      <c r="Z147" s="7"/>
      <c r="AA147" s="8"/>
    </row>
    <row r="148" spans="2:27" ht="14.25" thickTop="1" thickBot="1">
      <c r="B148" s="10"/>
      <c r="D148" s="66"/>
      <c r="E148" s="51" t="s">
        <v>564</v>
      </c>
      <c r="F148" s="7"/>
      <c r="G148" s="8"/>
      <c r="H148" s="7"/>
      <c r="I148" s="6"/>
      <c r="J148" s="7"/>
      <c r="K148" s="8"/>
      <c r="L148" s="7"/>
      <c r="M148" s="8"/>
      <c r="N148" s="7"/>
      <c r="O148" s="8"/>
      <c r="P148" s="7"/>
      <c r="Q148" s="7"/>
      <c r="R148" s="8"/>
      <c r="S148" s="7"/>
      <c r="T148" s="9"/>
      <c r="U148" s="7"/>
      <c r="V148" s="8"/>
      <c r="W148" s="7"/>
      <c r="X148" s="7"/>
      <c r="Y148" s="8"/>
      <c r="Z148" s="7"/>
      <c r="AA148" s="8"/>
    </row>
    <row r="149" spans="2:27" ht="14.25" thickTop="1" thickBot="1">
      <c r="B149" s="10"/>
      <c r="D149" s="66"/>
      <c r="E149" s="51" t="s">
        <v>346</v>
      </c>
      <c r="F149" s="7"/>
      <c r="G149" s="8"/>
      <c r="H149" s="7"/>
      <c r="I149" s="6"/>
      <c r="J149" s="7"/>
      <c r="K149" s="8"/>
      <c r="L149" s="7"/>
      <c r="M149" s="8"/>
      <c r="N149" s="7"/>
      <c r="O149" s="8"/>
      <c r="P149" s="7"/>
      <c r="Q149" s="7"/>
      <c r="R149" s="8"/>
      <c r="S149" s="7"/>
      <c r="T149" s="9"/>
      <c r="U149" s="7"/>
      <c r="V149" s="8"/>
      <c r="W149" s="7"/>
      <c r="X149" s="7"/>
      <c r="Y149" s="8"/>
      <c r="Z149" s="7"/>
      <c r="AA149" s="8"/>
    </row>
    <row r="150" spans="2:27" ht="14.25" thickTop="1" thickBot="1">
      <c r="B150" s="10"/>
      <c r="D150" s="66"/>
      <c r="E150" s="51" t="s">
        <v>592</v>
      </c>
      <c r="F150" s="7"/>
      <c r="G150" s="8"/>
      <c r="H150" s="7"/>
      <c r="I150" s="6"/>
      <c r="J150" s="7"/>
      <c r="K150" s="8"/>
      <c r="L150" s="7"/>
      <c r="M150" s="8"/>
      <c r="N150" s="7"/>
      <c r="O150" s="8"/>
      <c r="P150" s="7"/>
      <c r="Q150" s="7"/>
      <c r="R150" s="8"/>
      <c r="S150" s="7"/>
      <c r="T150" s="9"/>
      <c r="U150" s="7"/>
      <c r="V150" s="8"/>
      <c r="W150" s="7"/>
      <c r="X150" s="7"/>
      <c r="Y150" s="8"/>
      <c r="Z150" s="7"/>
      <c r="AA150" s="8"/>
    </row>
    <row r="151" spans="2:27" ht="14.25" thickTop="1" thickBot="1">
      <c r="B151" s="10"/>
      <c r="D151" s="66"/>
      <c r="E151" s="51" t="s">
        <v>939</v>
      </c>
      <c r="F151" s="7"/>
      <c r="G151" s="8"/>
      <c r="H151" s="7"/>
      <c r="I151" s="6"/>
      <c r="J151" s="7"/>
      <c r="K151" s="8"/>
      <c r="L151" s="7"/>
      <c r="M151" s="8"/>
      <c r="N151" s="7"/>
      <c r="O151" s="8"/>
      <c r="P151" s="7"/>
      <c r="Q151" s="7"/>
      <c r="R151" s="8"/>
      <c r="S151" s="7"/>
      <c r="T151" s="9"/>
      <c r="U151" s="7"/>
      <c r="V151" s="8"/>
      <c r="W151" s="7"/>
      <c r="X151" s="7"/>
      <c r="Y151" s="8"/>
      <c r="Z151" s="7"/>
      <c r="AA151" s="8"/>
    </row>
    <row r="152" spans="2:27" ht="14.25" thickTop="1" thickBot="1">
      <c r="B152" s="10"/>
      <c r="D152" s="66"/>
      <c r="E152" s="51" t="s">
        <v>955</v>
      </c>
      <c r="F152" s="7"/>
      <c r="G152" s="8"/>
      <c r="H152" s="7"/>
      <c r="I152" s="6"/>
      <c r="J152" s="7"/>
      <c r="K152" s="8"/>
      <c r="L152" s="7"/>
      <c r="M152" s="8"/>
      <c r="N152" s="7"/>
      <c r="O152" s="8"/>
      <c r="P152" s="7"/>
      <c r="Q152" s="7"/>
      <c r="R152" s="8"/>
      <c r="S152" s="7"/>
      <c r="T152" s="9"/>
      <c r="U152" s="7"/>
      <c r="V152" s="8"/>
      <c r="W152" s="7"/>
      <c r="X152" s="7"/>
      <c r="Y152" s="8"/>
      <c r="Z152" s="7"/>
      <c r="AA152" s="8"/>
    </row>
    <row r="153" spans="2:27" ht="14.25" thickTop="1" thickBot="1">
      <c r="B153" s="10"/>
      <c r="D153" s="66"/>
      <c r="E153" s="51" t="s">
        <v>956</v>
      </c>
      <c r="F153" s="7"/>
      <c r="G153" s="8"/>
      <c r="H153" s="7"/>
      <c r="I153" s="6"/>
      <c r="J153" s="7"/>
      <c r="K153" s="8"/>
      <c r="L153" s="7"/>
      <c r="M153" s="8"/>
      <c r="N153" s="7"/>
      <c r="O153" s="8"/>
      <c r="P153" s="7"/>
      <c r="Q153" s="7"/>
      <c r="R153" s="8"/>
      <c r="S153" s="7"/>
      <c r="T153" s="9"/>
      <c r="U153" s="7"/>
      <c r="V153" s="8"/>
      <c r="W153" s="7"/>
      <c r="X153" s="7"/>
      <c r="Y153" s="8"/>
      <c r="Z153" s="7"/>
      <c r="AA153" s="8"/>
    </row>
    <row r="154" spans="2:27" ht="14.25" thickTop="1" thickBot="1">
      <c r="B154" s="10"/>
      <c r="D154" s="66"/>
      <c r="E154" s="51" t="s">
        <v>957</v>
      </c>
      <c r="F154" s="7"/>
      <c r="G154" s="8"/>
      <c r="H154" s="7"/>
      <c r="I154" s="6"/>
      <c r="J154" s="7"/>
      <c r="K154" s="8"/>
      <c r="L154" s="7"/>
      <c r="M154" s="8"/>
      <c r="N154" s="7"/>
      <c r="O154" s="8"/>
      <c r="P154" s="7"/>
      <c r="Q154" s="7"/>
      <c r="R154" s="8"/>
      <c r="S154" s="7"/>
      <c r="T154" s="9"/>
      <c r="U154" s="7"/>
      <c r="V154" s="8"/>
      <c r="W154" s="7"/>
      <c r="X154" s="7"/>
      <c r="Y154" s="8"/>
      <c r="Z154" s="7"/>
      <c r="AA154" s="8"/>
    </row>
    <row r="155" spans="2:27" ht="14.25" thickTop="1" thickBot="1">
      <c r="B155" s="10"/>
      <c r="D155" s="66"/>
      <c r="E155" s="51" t="s">
        <v>347</v>
      </c>
      <c r="F155" s="7"/>
      <c r="G155" s="8"/>
      <c r="H155" s="7"/>
      <c r="I155" s="6"/>
      <c r="J155" s="7"/>
      <c r="K155" s="8"/>
      <c r="L155" s="7"/>
      <c r="M155" s="8"/>
      <c r="N155" s="7"/>
      <c r="O155" s="8"/>
      <c r="P155" s="7"/>
      <c r="Q155" s="7"/>
      <c r="R155" s="8"/>
      <c r="S155" s="7"/>
      <c r="T155" s="9"/>
      <c r="U155" s="7"/>
      <c r="V155" s="8"/>
      <c r="W155" s="7"/>
      <c r="X155" s="7"/>
      <c r="Y155" s="8"/>
      <c r="Z155" s="7"/>
      <c r="AA155" s="8"/>
    </row>
    <row r="156" spans="2:27" ht="14.25" thickTop="1" thickBot="1">
      <c r="B156" s="10"/>
      <c r="D156" s="66"/>
      <c r="E156" s="51" t="s">
        <v>349</v>
      </c>
      <c r="F156" s="7"/>
      <c r="G156" s="8"/>
      <c r="H156" s="7"/>
      <c r="I156" s="6"/>
      <c r="J156" s="7"/>
      <c r="K156" s="8"/>
      <c r="L156" s="7"/>
      <c r="M156" s="8"/>
      <c r="N156" s="7"/>
      <c r="O156" s="8"/>
      <c r="P156" s="7"/>
      <c r="Q156" s="7"/>
      <c r="R156" s="8"/>
      <c r="S156" s="7"/>
      <c r="T156" s="9"/>
      <c r="U156" s="7"/>
      <c r="V156" s="8"/>
      <c r="W156" s="7"/>
      <c r="X156" s="7"/>
      <c r="Y156" s="8"/>
      <c r="Z156" s="7"/>
      <c r="AA156" s="8"/>
    </row>
    <row r="157" spans="2:27" ht="14.25" thickTop="1" thickBot="1">
      <c r="B157" s="10"/>
      <c r="D157" s="66"/>
      <c r="E157" s="51" t="s">
        <v>353</v>
      </c>
      <c r="F157" s="7"/>
      <c r="G157" s="8"/>
      <c r="H157" s="7"/>
      <c r="I157" s="6"/>
      <c r="J157" s="7"/>
      <c r="K157" s="8"/>
      <c r="L157" s="7"/>
      <c r="M157" s="8"/>
      <c r="N157" s="7"/>
      <c r="O157" s="8"/>
      <c r="P157" s="7"/>
      <c r="Q157" s="7"/>
      <c r="R157" s="8"/>
      <c r="S157" s="7"/>
      <c r="T157" s="9"/>
      <c r="U157" s="7"/>
      <c r="V157" s="8"/>
      <c r="W157" s="7"/>
      <c r="X157" s="7"/>
      <c r="Y157" s="8"/>
      <c r="Z157" s="7"/>
      <c r="AA157" s="8"/>
    </row>
    <row r="158" spans="2:27" ht="14.25" thickTop="1" thickBot="1">
      <c r="B158" s="10"/>
      <c r="D158" s="66"/>
      <c r="E158" s="51" t="s">
        <v>1148</v>
      </c>
      <c r="F158" s="7"/>
      <c r="G158" s="8"/>
      <c r="H158" s="7"/>
      <c r="I158" s="6"/>
      <c r="J158" s="7"/>
      <c r="K158" s="8"/>
      <c r="L158" s="7"/>
      <c r="M158" s="8"/>
      <c r="N158" s="7"/>
      <c r="O158" s="8"/>
      <c r="P158" s="7"/>
      <c r="Q158" s="7"/>
      <c r="R158" s="8"/>
      <c r="S158" s="7"/>
      <c r="T158" s="9"/>
      <c r="U158" s="7"/>
      <c r="V158" s="8"/>
      <c r="W158" s="7"/>
      <c r="X158" s="7"/>
      <c r="Y158" s="8"/>
      <c r="Z158" s="7"/>
      <c r="AA158" s="8"/>
    </row>
    <row r="159" spans="2:27" ht="14.25" thickTop="1" thickBot="1">
      <c r="B159" s="10"/>
      <c r="D159" s="66"/>
      <c r="E159" s="51" t="s">
        <v>684</v>
      </c>
      <c r="F159" s="7"/>
      <c r="G159" s="8"/>
      <c r="H159" s="7"/>
      <c r="I159" s="6"/>
      <c r="J159" s="7"/>
      <c r="K159" s="8"/>
      <c r="L159" s="7"/>
      <c r="M159" s="8"/>
      <c r="N159" s="7"/>
      <c r="O159" s="8"/>
      <c r="P159" s="7"/>
      <c r="Q159" s="7"/>
      <c r="R159" s="8"/>
      <c r="S159" s="7"/>
      <c r="T159" s="9"/>
      <c r="U159" s="7"/>
      <c r="V159" s="8"/>
      <c r="W159" s="7"/>
      <c r="X159" s="7"/>
      <c r="Y159" s="8"/>
      <c r="Z159" s="7"/>
      <c r="AA159" s="8"/>
    </row>
    <row r="160" spans="2:27" ht="14.25" thickTop="1" thickBot="1">
      <c r="B160" s="10"/>
      <c r="D160" s="66"/>
      <c r="E160" s="51" t="s">
        <v>935</v>
      </c>
      <c r="F160" s="7"/>
      <c r="G160" s="8"/>
      <c r="H160" s="7"/>
      <c r="I160" s="6"/>
      <c r="J160" s="7"/>
      <c r="K160" s="8"/>
      <c r="L160" s="7"/>
      <c r="M160" s="8"/>
      <c r="N160" s="7"/>
      <c r="O160" s="8"/>
      <c r="P160" s="7"/>
      <c r="Q160" s="7"/>
      <c r="R160" s="8"/>
      <c r="S160" s="7"/>
      <c r="T160" s="9"/>
      <c r="U160" s="7"/>
      <c r="V160" s="8"/>
      <c r="W160" s="7"/>
      <c r="X160" s="7"/>
      <c r="Y160" s="8"/>
      <c r="Z160" s="7"/>
      <c r="AA160" s="8"/>
    </row>
    <row r="161" spans="2:27" ht="14.25" thickTop="1" thickBot="1">
      <c r="B161" s="10"/>
      <c r="D161" s="66"/>
      <c r="E161" s="51" t="s">
        <v>940</v>
      </c>
      <c r="F161" s="7"/>
      <c r="G161" s="8"/>
      <c r="H161" s="7"/>
      <c r="I161" s="6"/>
      <c r="J161" s="7"/>
      <c r="K161" s="8"/>
      <c r="L161" s="7"/>
      <c r="M161" s="8"/>
      <c r="N161" s="7"/>
      <c r="O161" s="8"/>
      <c r="P161" s="7"/>
      <c r="Q161" s="7"/>
      <c r="R161" s="8"/>
      <c r="S161" s="7"/>
      <c r="T161" s="9"/>
      <c r="U161" s="7"/>
      <c r="V161" s="8"/>
      <c r="W161" s="7"/>
      <c r="X161" s="7"/>
      <c r="Y161" s="8"/>
      <c r="Z161" s="7"/>
      <c r="AA161" s="8"/>
    </row>
    <row r="162" spans="2:27" ht="14.25" thickTop="1" thickBot="1">
      <c r="D162" s="66"/>
      <c r="E162" s="51" t="s">
        <v>354</v>
      </c>
      <c r="F162" s="7"/>
      <c r="G162" s="8"/>
      <c r="H162" s="7"/>
      <c r="I162" s="6"/>
      <c r="J162" s="7"/>
      <c r="K162" s="8"/>
      <c r="L162" s="7"/>
      <c r="M162" s="8"/>
      <c r="N162" s="7"/>
      <c r="O162" s="8"/>
      <c r="P162" s="7"/>
      <c r="Q162" s="7"/>
      <c r="R162" s="8"/>
      <c r="S162" s="7"/>
      <c r="T162" s="9"/>
      <c r="U162" s="7"/>
      <c r="V162" s="8"/>
      <c r="W162" s="7"/>
      <c r="X162" s="7"/>
      <c r="Y162" s="8"/>
      <c r="Z162" s="7"/>
      <c r="AA162" s="8"/>
    </row>
    <row r="163" spans="2:27" ht="14.25" thickTop="1" thickBot="1">
      <c r="D163" s="66"/>
      <c r="E163" s="51" t="s">
        <v>355</v>
      </c>
      <c r="F163" s="7"/>
      <c r="G163" s="8"/>
      <c r="H163" s="7"/>
      <c r="I163" s="6"/>
      <c r="J163" s="7"/>
      <c r="K163" s="8"/>
      <c r="L163" s="7"/>
      <c r="M163" s="8"/>
      <c r="N163" s="7"/>
      <c r="O163" s="8"/>
      <c r="P163" s="7"/>
      <c r="Q163" s="7"/>
      <c r="R163" s="8"/>
      <c r="S163" s="7"/>
      <c r="T163" s="9"/>
      <c r="U163" s="7"/>
      <c r="V163" s="8"/>
      <c r="W163" s="7"/>
      <c r="X163" s="7"/>
      <c r="Y163" s="8"/>
      <c r="Z163" s="7"/>
      <c r="AA163" s="8"/>
    </row>
    <row r="164" spans="2:27" ht="14.25" thickTop="1" thickBot="1">
      <c r="D164" s="66"/>
      <c r="E164" s="51" t="s">
        <v>565</v>
      </c>
      <c r="F164" s="7"/>
      <c r="G164" s="8"/>
      <c r="H164" s="7"/>
      <c r="I164" s="6"/>
      <c r="J164" s="7"/>
      <c r="K164" s="8"/>
      <c r="L164" s="7"/>
      <c r="M164" s="8"/>
      <c r="N164" s="7"/>
      <c r="O164" s="8"/>
      <c r="P164" s="7"/>
      <c r="Q164" s="7"/>
      <c r="R164" s="8"/>
      <c r="S164" s="7"/>
      <c r="T164" s="9"/>
      <c r="U164" s="7"/>
      <c r="V164" s="8"/>
      <c r="W164" s="7"/>
      <c r="X164" s="7"/>
      <c r="Y164" s="8"/>
      <c r="Z164" s="7"/>
      <c r="AA164" s="8"/>
    </row>
    <row r="165" spans="2:27" ht="14.25" thickTop="1" thickBot="1">
      <c r="D165" s="66"/>
      <c r="E165" s="51" t="s">
        <v>923</v>
      </c>
      <c r="F165" s="7"/>
      <c r="G165" s="8"/>
      <c r="H165" s="7"/>
      <c r="I165" s="6"/>
      <c r="J165" s="7"/>
      <c r="K165" s="8"/>
      <c r="L165" s="7"/>
      <c r="M165" s="8"/>
      <c r="N165" s="7"/>
      <c r="O165" s="8"/>
      <c r="P165" s="7"/>
      <c r="Q165" s="7"/>
      <c r="R165" s="8"/>
      <c r="S165" s="7"/>
      <c r="T165" s="9"/>
      <c r="U165" s="7"/>
      <c r="V165" s="8"/>
      <c r="W165" s="7"/>
      <c r="X165" s="7"/>
      <c r="Y165" s="8"/>
      <c r="Z165" s="7"/>
      <c r="AA165" s="8"/>
    </row>
    <row r="166" spans="2:27" ht="14.25" thickTop="1" thickBot="1">
      <c r="D166" s="66"/>
      <c r="E166" s="51" t="s">
        <v>910</v>
      </c>
      <c r="F166" s="7"/>
      <c r="G166" s="8"/>
      <c r="H166" s="7"/>
      <c r="I166" s="6"/>
      <c r="J166" s="7"/>
      <c r="K166" s="8"/>
      <c r="L166" s="7"/>
      <c r="M166" s="8"/>
      <c r="N166" s="7"/>
      <c r="O166" s="8"/>
      <c r="P166" s="7"/>
      <c r="Q166" s="7"/>
      <c r="R166" s="8"/>
      <c r="S166" s="7"/>
      <c r="T166" s="9"/>
      <c r="U166" s="7"/>
      <c r="V166" s="8"/>
      <c r="W166" s="7"/>
      <c r="X166" s="7"/>
      <c r="Y166" s="8"/>
      <c r="Z166" s="7"/>
      <c r="AA166" s="8"/>
    </row>
    <row r="167" spans="2:27" ht="14.25" thickTop="1" thickBot="1">
      <c r="D167" s="66"/>
      <c r="E167" s="51" t="s">
        <v>814</v>
      </c>
      <c r="F167" s="7"/>
      <c r="G167" s="8"/>
      <c r="H167" s="7"/>
      <c r="I167" s="6"/>
      <c r="J167" s="7"/>
      <c r="K167" s="8"/>
      <c r="L167" s="7"/>
      <c r="M167" s="8"/>
      <c r="N167" s="7"/>
      <c r="O167" s="8"/>
      <c r="P167" s="7"/>
      <c r="Q167" s="7"/>
      <c r="R167" s="8"/>
      <c r="S167" s="7"/>
      <c r="T167" s="9"/>
      <c r="U167" s="7"/>
      <c r="V167" s="8"/>
      <c r="W167" s="7"/>
      <c r="X167" s="7"/>
      <c r="Y167" s="8"/>
      <c r="Z167" s="7"/>
      <c r="AA167" s="8"/>
    </row>
    <row r="168" spans="2:27" ht="14.25" thickTop="1" thickBot="1">
      <c r="D168" s="66"/>
      <c r="E168" s="51" t="s">
        <v>815</v>
      </c>
      <c r="F168" s="7"/>
      <c r="G168" s="8"/>
      <c r="H168" s="7"/>
      <c r="I168" s="6"/>
      <c r="J168" s="7"/>
      <c r="K168" s="8"/>
      <c r="L168" s="7"/>
      <c r="M168" s="8"/>
      <c r="N168" s="7"/>
      <c r="O168" s="8"/>
      <c r="P168" s="7"/>
      <c r="Q168" s="7"/>
      <c r="R168" s="8"/>
      <c r="S168" s="7"/>
      <c r="T168" s="9"/>
      <c r="U168" s="7"/>
      <c r="V168" s="8"/>
      <c r="W168" s="7"/>
      <c r="X168" s="7"/>
      <c r="Y168" s="8"/>
      <c r="Z168" s="7"/>
      <c r="AA168" s="8"/>
    </row>
    <row r="169" spans="2:27" ht="14.25" thickTop="1" thickBot="1">
      <c r="D169" s="66"/>
      <c r="E169" s="51" t="s">
        <v>817</v>
      </c>
      <c r="F169" s="7"/>
      <c r="G169" s="8"/>
      <c r="H169" s="7"/>
      <c r="I169" s="6"/>
      <c r="J169" s="7"/>
      <c r="K169" s="8"/>
      <c r="L169" s="7"/>
      <c r="M169" s="8"/>
      <c r="N169" s="7"/>
      <c r="O169" s="8"/>
      <c r="P169" s="7"/>
      <c r="Q169" s="7"/>
      <c r="R169" s="8"/>
      <c r="S169" s="7"/>
      <c r="T169" s="9"/>
      <c r="U169" s="7"/>
      <c r="V169" s="8"/>
      <c r="W169" s="7"/>
      <c r="X169" s="7"/>
      <c r="Y169" s="8"/>
      <c r="Z169" s="7"/>
      <c r="AA169" s="8"/>
    </row>
    <row r="170" spans="2:27" ht="14.25" thickTop="1" thickBot="1">
      <c r="D170" s="66"/>
      <c r="E170" s="51" t="s">
        <v>832</v>
      </c>
      <c r="F170" s="7"/>
      <c r="G170" s="8"/>
      <c r="H170" s="7"/>
      <c r="I170" s="6"/>
      <c r="J170" s="7"/>
      <c r="K170" s="8"/>
      <c r="L170" s="7"/>
      <c r="M170" s="8"/>
      <c r="N170" s="7"/>
      <c r="O170" s="8"/>
      <c r="P170" s="7"/>
      <c r="Q170" s="7"/>
      <c r="R170" s="8"/>
      <c r="S170" s="7"/>
      <c r="T170" s="9"/>
      <c r="U170" s="7"/>
      <c r="V170" s="8"/>
      <c r="W170" s="7"/>
      <c r="X170" s="7"/>
      <c r="Y170" s="8"/>
      <c r="Z170" s="7"/>
      <c r="AA170" s="8"/>
    </row>
    <row r="171" spans="2:27" ht="14.25" thickTop="1" thickBot="1">
      <c r="D171" s="66"/>
      <c r="E171" s="51" t="s">
        <v>830</v>
      </c>
      <c r="F171" s="7"/>
      <c r="G171" s="8"/>
      <c r="H171" s="7"/>
      <c r="I171" s="6"/>
      <c r="J171" s="7"/>
      <c r="K171" s="8"/>
      <c r="L171" s="7"/>
      <c r="M171" s="8"/>
      <c r="N171" s="7"/>
      <c r="O171" s="8"/>
      <c r="P171" s="7"/>
      <c r="Q171" s="7"/>
      <c r="R171" s="8"/>
      <c r="S171" s="7"/>
      <c r="T171" s="9"/>
      <c r="U171" s="7"/>
      <c r="V171" s="8"/>
      <c r="W171" s="7"/>
      <c r="X171" s="7"/>
      <c r="Y171" s="8"/>
      <c r="Z171" s="7"/>
      <c r="AA171" s="8"/>
    </row>
    <row r="172" spans="2:27" ht="14.25" thickTop="1" thickBot="1">
      <c r="D172" s="66"/>
      <c r="E172" s="51" t="s">
        <v>403</v>
      </c>
      <c r="F172" s="7"/>
      <c r="G172" s="8"/>
      <c r="H172" s="7"/>
      <c r="I172" s="6"/>
      <c r="J172" s="7"/>
      <c r="K172" s="8"/>
      <c r="L172" s="7"/>
      <c r="M172" s="8"/>
      <c r="N172" s="7"/>
      <c r="O172" s="8"/>
      <c r="P172" s="7"/>
      <c r="Q172" s="7"/>
      <c r="R172" s="8"/>
      <c r="S172" s="7"/>
      <c r="T172" s="9"/>
      <c r="U172" s="7"/>
      <c r="V172" s="8"/>
      <c r="W172" s="7"/>
      <c r="X172" s="7"/>
      <c r="Y172" s="8"/>
      <c r="Z172" s="7"/>
      <c r="AA172" s="8"/>
    </row>
    <row r="173" spans="2:27" ht="14.25" thickTop="1" thickBot="1">
      <c r="D173" s="66"/>
      <c r="E173" s="51" t="s">
        <v>846</v>
      </c>
      <c r="F173" s="7"/>
      <c r="G173" s="8"/>
      <c r="H173" s="7"/>
      <c r="I173" s="6"/>
      <c r="J173" s="7"/>
      <c r="K173" s="8"/>
      <c r="L173" s="7"/>
      <c r="M173" s="8"/>
      <c r="N173" s="7"/>
      <c r="O173" s="8"/>
      <c r="P173" s="7"/>
      <c r="Q173" s="7"/>
      <c r="R173" s="8"/>
      <c r="S173" s="7"/>
      <c r="T173" s="9"/>
      <c r="U173" s="7"/>
      <c r="V173" s="8"/>
      <c r="W173" s="7"/>
      <c r="X173" s="7"/>
      <c r="Y173" s="8"/>
      <c r="Z173" s="7"/>
      <c r="AA173" s="8"/>
    </row>
    <row r="174" spans="2:27" ht="14.25" thickTop="1" thickBot="1">
      <c r="D174" s="66"/>
      <c r="E174" s="51" t="s">
        <v>813</v>
      </c>
      <c r="F174" s="7"/>
      <c r="G174" s="8"/>
      <c r="H174" s="7"/>
      <c r="I174" s="6"/>
      <c r="J174" s="7"/>
      <c r="K174" s="8"/>
      <c r="L174" s="7"/>
      <c r="M174" s="8"/>
      <c r="N174" s="7"/>
      <c r="O174" s="8"/>
      <c r="P174" s="7"/>
      <c r="Q174" s="7"/>
      <c r="R174" s="8"/>
      <c r="S174" s="7"/>
      <c r="T174" s="9"/>
      <c r="U174" s="7"/>
      <c r="V174" s="8"/>
      <c r="W174" s="7"/>
      <c r="X174" s="7"/>
      <c r="Y174" s="8"/>
      <c r="Z174" s="7"/>
      <c r="AA174" s="8"/>
    </row>
    <row r="175" spans="2:27" ht="14.25" thickTop="1" thickBot="1">
      <c r="D175" s="66"/>
      <c r="E175" s="51" t="s">
        <v>816</v>
      </c>
      <c r="F175" s="7"/>
      <c r="G175" s="8"/>
      <c r="H175" s="7"/>
      <c r="I175" s="6"/>
      <c r="J175" s="7"/>
      <c r="K175" s="8"/>
      <c r="L175" s="7"/>
      <c r="M175" s="8"/>
      <c r="N175" s="7"/>
      <c r="O175" s="8"/>
      <c r="P175" s="7"/>
      <c r="Q175" s="7"/>
      <c r="R175" s="8"/>
      <c r="S175" s="7"/>
      <c r="T175" s="9"/>
      <c r="U175" s="7"/>
      <c r="V175" s="8"/>
      <c r="W175" s="7"/>
      <c r="X175" s="7"/>
      <c r="Y175" s="8"/>
      <c r="Z175" s="7"/>
      <c r="AA175" s="8"/>
    </row>
    <row r="176" spans="2:27" ht="14.25" thickTop="1" thickBot="1">
      <c r="D176" s="66"/>
      <c r="E176" s="51" t="s">
        <v>818</v>
      </c>
      <c r="F176" s="7"/>
      <c r="G176" s="8"/>
      <c r="H176" s="7"/>
      <c r="I176" s="6"/>
      <c r="J176" s="7"/>
      <c r="K176" s="8"/>
      <c r="L176" s="7"/>
      <c r="M176" s="8"/>
      <c r="N176" s="7"/>
      <c r="O176" s="8"/>
      <c r="P176" s="7"/>
      <c r="Q176" s="7"/>
      <c r="R176" s="8"/>
      <c r="S176" s="7"/>
      <c r="T176" s="9"/>
      <c r="U176" s="7"/>
      <c r="V176" s="8"/>
      <c r="W176" s="7"/>
      <c r="X176" s="7"/>
      <c r="Y176" s="8"/>
      <c r="Z176" s="7"/>
      <c r="AA176" s="8"/>
    </row>
    <row r="177" spans="4:27" ht="14.25" thickTop="1" thickBot="1">
      <c r="D177" s="66"/>
      <c r="E177" s="51" t="s">
        <v>402</v>
      </c>
      <c r="F177" s="7"/>
      <c r="G177" s="8"/>
      <c r="H177" s="7"/>
      <c r="I177" s="6"/>
      <c r="J177" s="7"/>
      <c r="K177" s="8"/>
      <c r="L177" s="7"/>
      <c r="M177" s="8"/>
      <c r="N177" s="7"/>
      <c r="O177" s="8"/>
      <c r="P177" s="7"/>
      <c r="Q177" s="7"/>
      <c r="R177" s="8"/>
      <c r="S177" s="7"/>
      <c r="T177" s="9"/>
      <c r="U177" s="7"/>
      <c r="V177" s="8"/>
      <c r="W177" s="7"/>
      <c r="X177" s="7"/>
      <c r="Y177" s="8"/>
      <c r="Z177" s="7"/>
      <c r="AA177" s="8"/>
    </row>
    <row r="178" spans="4:27" ht="14.25" thickTop="1" thickBot="1">
      <c r="D178" s="66"/>
      <c r="E178" s="51" t="s">
        <v>823</v>
      </c>
      <c r="F178" s="7"/>
      <c r="G178" s="8"/>
      <c r="H178" s="7"/>
      <c r="I178" s="6"/>
      <c r="J178" s="7"/>
      <c r="K178" s="8"/>
      <c r="L178" s="7"/>
      <c r="M178" s="8"/>
      <c r="N178" s="7"/>
      <c r="O178" s="8"/>
      <c r="P178" s="7"/>
      <c r="Q178" s="7"/>
      <c r="R178" s="8"/>
      <c r="S178" s="7"/>
      <c r="T178" s="9"/>
      <c r="U178" s="7"/>
      <c r="V178" s="8"/>
      <c r="W178" s="7"/>
      <c r="X178" s="7"/>
      <c r="Y178" s="8"/>
      <c r="Z178" s="7"/>
      <c r="AA178" s="8"/>
    </row>
    <row r="179" spans="4:27" ht="14.25" thickTop="1" thickBot="1">
      <c r="D179" s="66"/>
      <c r="E179" s="51" t="s">
        <v>836</v>
      </c>
      <c r="F179" s="7"/>
      <c r="G179" s="8"/>
      <c r="H179" s="7"/>
      <c r="I179" s="6"/>
      <c r="J179" s="7"/>
      <c r="K179" s="8"/>
      <c r="L179" s="7"/>
      <c r="M179" s="8"/>
      <c r="N179" s="7"/>
      <c r="O179" s="8"/>
      <c r="P179" s="7"/>
      <c r="Q179" s="7"/>
      <c r="R179" s="8"/>
      <c r="S179" s="7"/>
      <c r="T179" s="9"/>
      <c r="U179" s="7"/>
      <c r="V179" s="8"/>
      <c r="W179" s="7"/>
      <c r="X179" s="7"/>
      <c r="Y179" s="8"/>
      <c r="Z179" s="7"/>
      <c r="AA179" s="8"/>
    </row>
    <row r="180" spans="4:27" ht="14.25" thickTop="1" thickBot="1">
      <c r="D180" s="66"/>
      <c r="E180" s="51" t="s">
        <v>831</v>
      </c>
      <c r="F180" s="7"/>
      <c r="G180" s="8"/>
      <c r="H180" s="7"/>
      <c r="I180" s="6"/>
      <c r="J180" s="7"/>
      <c r="K180" s="8"/>
      <c r="L180" s="7"/>
      <c r="M180" s="8"/>
      <c r="N180" s="7"/>
      <c r="O180" s="8"/>
      <c r="P180" s="7"/>
      <c r="Q180" s="7"/>
      <c r="R180" s="8"/>
      <c r="S180" s="7"/>
      <c r="T180" s="9"/>
      <c r="U180" s="7"/>
      <c r="V180" s="8"/>
      <c r="W180" s="7"/>
      <c r="X180" s="7"/>
      <c r="Y180" s="8"/>
      <c r="Z180" s="7"/>
      <c r="AA180" s="8"/>
    </row>
    <row r="181" spans="4:27" ht="14.25" thickTop="1" thickBot="1">
      <c r="D181" s="66"/>
      <c r="E181" s="51" t="s">
        <v>835</v>
      </c>
      <c r="F181" s="7"/>
      <c r="G181" s="8"/>
      <c r="H181" s="7"/>
      <c r="I181" s="6"/>
      <c r="J181" s="7"/>
      <c r="K181" s="8"/>
      <c r="L181" s="7"/>
      <c r="M181" s="8"/>
      <c r="N181" s="7"/>
      <c r="O181" s="8"/>
      <c r="P181" s="7"/>
      <c r="Q181" s="7"/>
      <c r="R181" s="8"/>
      <c r="S181" s="7"/>
      <c r="T181" s="9"/>
      <c r="U181" s="7"/>
      <c r="V181" s="8"/>
      <c r="W181" s="7"/>
      <c r="X181" s="7"/>
      <c r="Y181" s="8"/>
      <c r="Z181" s="7"/>
      <c r="AA181" s="8"/>
    </row>
    <row r="182" spans="4:27" ht="14.25" thickTop="1" thickBot="1">
      <c r="D182" s="66"/>
      <c r="E182" s="51" t="s">
        <v>859</v>
      </c>
      <c r="F182" s="7"/>
      <c r="G182" s="8"/>
      <c r="H182" s="7"/>
      <c r="I182" s="6"/>
      <c r="J182" s="7"/>
      <c r="K182" s="8"/>
      <c r="L182" s="7"/>
      <c r="M182" s="8"/>
      <c r="N182" s="7"/>
      <c r="O182" s="8"/>
      <c r="P182" s="7"/>
      <c r="Q182" s="7"/>
      <c r="R182" s="8"/>
      <c r="S182" s="7"/>
      <c r="T182" s="9"/>
      <c r="U182" s="7"/>
      <c r="V182" s="8"/>
      <c r="W182" s="7"/>
      <c r="X182" s="7"/>
      <c r="Y182" s="8"/>
      <c r="Z182" s="7"/>
      <c r="AA182" s="8"/>
    </row>
    <row r="183" spans="4:27" ht="14.25" thickTop="1" thickBot="1">
      <c r="D183" s="66"/>
      <c r="E183" s="51" t="s">
        <v>412</v>
      </c>
      <c r="F183" s="7"/>
      <c r="G183" s="8"/>
      <c r="H183" s="7"/>
      <c r="I183" s="6"/>
      <c r="J183" s="7"/>
      <c r="K183" s="8"/>
      <c r="L183" s="7"/>
      <c r="M183" s="8"/>
      <c r="N183" s="7"/>
      <c r="O183" s="8"/>
      <c r="P183" s="7"/>
      <c r="Q183" s="7"/>
      <c r="R183" s="8"/>
      <c r="S183" s="7"/>
      <c r="T183" s="9"/>
      <c r="U183" s="7"/>
      <c r="V183" s="8"/>
      <c r="W183" s="7"/>
      <c r="X183" s="7"/>
      <c r="Y183" s="8"/>
      <c r="Z183" s="7"/>
      <c r="AA183" s="8"/>
    </row>
    <row r="184" spans="4:27" ht="14.25" thickTop="1" thickBot="1">
      <c r="D184" s="66"/>
      <c r="E184" s="51" t="s">
        <v>408</v>
      </c>
      <c r="F184" s="7"/>
      <c r="G184" s="8"/>
      <c r="H184" s="7"/>
      <c r="I184" s="6"/>
      <c r="J184" s="7"/>
      <c r="K184" s="8"/>
      <c r="L184" s="7"/>
      <c r="M184" s="8"/>
      <c r="N184" s="7"/>
      <c r="O184" s="8"/>
      <c r="P184" s="7"/>
      <c r="Q184" s="7"/>
      <c r="R184" s="8"/>
      <c r="S184" s="7"/>
      <c r="T184" s="9"/>
      <c r="U184" s="7"/>
      <c r="V184" s="8"/>
      <c r="W184" s="7"/>
      <c r="X184" s="7"/>
      <c r="Y184" s="8"/>
      <c r="Z184" s="7"/>
      <c r="AA184" s="8"/>
    </row>
    <row r="185" spans="4:27" ht="14.25" thickTop="1" thickBot="1">
      <c r="D185" s="66"/>
      <c r="E185" s="51" t="s">
        <v>409</v>
      </c>
      <c r="F185" s="7"/>
      <c r="G185" s="8"/>
      <c r="H185" s="7"/>
      <c r="I185" s="6"/>
      <c r="J185" s="7"/>
      <c r="K185" s="8"/>
      <c r="L185" s="7"/>
      <c r="M185" s="8"/>
      <c r="N185" s="7"/>
      <c r="O185" s="8"/>
      <c r="P185" s="7"/>
      <c r="Q185" s="7"/>
      <c r="R185" s="8"/>
      <c r="S185" s="7"/>
      <c r="T185" s="9"/>
      <c r="U185" s="7"/>
      <c r="V185" s="8"/>
      <c r="W185" s="7"/>
      <c r="X185" s="7"/>
      <c r="Y185" s="8"/>
      <c r="Z185" s="7"/>
      <c r="AA185" s="8"/>
    </row>
    <row r="186" spans="4:27" ht="14.25" thickTop="1" thickBot="1">
      <c r="D186" s="66"/>
      <c r="E186" s="51" t="s">
        <v>826</v>
      </c>
      <c r="F186" s="7"/>
      <c r="G186" s="8"/>
      <c r="H186" s="7"/>
      <c r="I186" s="6"/>
      <c r="J186" s="7"/>
      <c r="K186" s="8"/>
      <c r="L186" s="7"/>
      <c r="M186" s="8"/>
      <c r="N186" s="7"/>
      <c r="O186" s="8"/>
      <c r="P186" s="7"/>
      <c r="Q186" s="7"/>
      <c r="R186" s="8"/>
      <c r="S186" s="7"/>
      <c r="T186" s="9"/>
      <c r="U186" s="7"/>
      <c r="V186" s="8"/>
      <c r="W186" s="7"/>
      <c r="X186" s="7"/>
      <c r="Y186" s="8"/>
      <c r="Z186" s="7"/>
      <c r="AA186" s="8"/>
    </row>
    <row r="187" spans="4:27" ht="14.25" thickTop="1" thickBot="1">
      <c r="D187" s="66"/>
      <c r="E187" s="51" t="s">
        <v>410</v>
      </c>
      <c r="F187" s="7"/>
      <c r="G187" s="8"/>
      <c r="H187" s="7"/>
      <c r="I187" s="6"/>
      <c r="J187" s="7"/>
      <c r="K187" s="8"/>
      <c r="L187" s="7"/>
      <c r="M187" s="8"/>
      <c r="N187" s="7"/>
      <c r="O187" s="8"/>
      <c r="P187" s="7"/>
      <c r="Q187" s="7"/>
      <c r="R187" s="8"/>
      <c r="S187" s="7"/>
      <c r="T187" s="9"/>
      <c r="U187" s="7"/>
      <c r="V187" s="8"/>
      <c r="W187" s="7"/>
      <c r="X187" s="7"/>
      <c r="Y187" s="8"/>
      <c r="Z187" s="7"/>
      <c r="AA187" s="8"/>
    </row>
    <row r="188" spans="4:27" ht="14.25" thickTop="1" thickBot="1">
      <c r="D188" s="66"/>
      <c r="E188" s="51" t="s">
        <v>407</v>
      </c>
      <c r="F188" s="7"/>
      <c r="G188" s="8"/>
      <c r="H188" s="7"/>
      <c r="I188" s="6"/>
      <c r="J188" s="7"/>
      <c r="K188" s="8"/>
      <c r="L188" s="7"/>
      <c r="M188" s="8"/>
      <c r="N188" s="7"/>
      <c r="O188" s="8"/>
      <c r="P188" s="7"/>
      <c r="Q188" s="7"/>
      <c r="R188" s="8"/>
      <c r="S188" s="7"/>
      <c r="T188" s="9"/>
      <c r="U188" s="7"/>
      <c r="V188" s="8"/>
      <c r="W188" s="7"/>
      <c r="X188" s="7"/>
      <c r="Y188" s="8"/>
      <c r="Z188" s="7"/>
      <c r="AA188" s="8"/>
    </row>
    <row r="189" spans="4:27" ht="14.25" thickTop="1" thickBot="1">
      <c r="D189" s="66"/>
      <c r="E189" s="51" t="s">
        <v>406</v>
      </c>
      <c r="F189" s="7"/>
      <c r="G189" s="8"/>
      <c r="H189" s="7"/>
      <c r="I189" s="6"/>
      <c r="J189" s="7"/>
      <c r="K189" s="8"/>
      <c r="L189" s="7"/>
      <c r="M189" s="8"/>
      <c r="N189" s="7"/>
      <c r="O189" s="8"/>
      <c r="P189" s="7"/>
      <c r="Q189" s="7"/>
      <c r="R189" s="8"/>
      <c r="S189" s="7"/>
      <c r="T189" s="9"/>
      <c r="U189" s="7"/>
      <c r="V189" s="8"/>
      <c r="W189" s="7"/>
      <c r="X189" s="7"/>
      <c r="Y189" s="8"/>
      <c r="Z189" s="7"/>
      <c r="AA189" s="8"/>
    </row>
    <row r="190" spans="4:27" ht="14.25" thickTop="1" thickBot="1">
      <c r="D190" s="66"/>
      <c r="E190" s="51" t="s">
        <v>405</v>
      </c>
      <c r="F190" s="7"/>
      <c r="G190" s="8"/>
      <c r="H190" s="7"/>
      <c r="I190" s="6"/>
      <c r="J190" s="7"/>
      <c r="K190" s="8"/>
      <c r="L190" s="7"/>
      <c r="M190" s="8"/>
      <c r="N190" s="7"/>
      <c r="O190" s="8"/>
      <c r="P190" s="7"/>
      <c r="Q190" s="7"/>
      <c r="R190" s="8"/>
      <c r="S190" s="7"/>
      <c r="T190" s="9"/>
      <c r="U190" s="7"/>
      <c r="V190" s="8"/>
      <c r="W190" s="7"/>
      <c r="X190" s="7"/>
      <c r="Y190" s="8"/>
      <c r="Z190" s="7"/>
      <c r="AA190" s="8"/>
    </row>
    <row r="191" spans="4:27" ht="14.25" thickTop="1" thickBot="1">
      <c r="D191" s="66"/>
      <c r="E191" s="51" t="s">
        <v>899</v>
      </c>
      <c r="F191" s="7"/>
      <c r="G191" s="8"/>
      <c r="H191" s="7"/>
      <c r="I191" s="6"/>
      <c r="J191" s="7"/>
      <c r="K191" s="8"/>
      <c r="L191" s="7"/>
      <c r="M191" s="8"/>
      <c r="N191" s="7"/>
      <c r="O191" s="8"/>
      <c r="P191" s="7"/>
      <c r="Q191" s="7"/>
      <c r="R191" s="8"/>
      <c r="S191" s="7"/>
      <c r="T191" s="9"/>
      <c r="U191" s="7"/>
      <c r="V191" s="8"/>
      <c r="W191" s="7"/>
      <c r="X191" s="7"/>
      <c r="Y191" s="8"/>
      <c r="Z191" s="7"/>
      <c r="AA191" s="8"/>
    </row>
    <row r="192" spans="4:27" ht="14.25" thickTop="1" thickBot="1">
      <c r="D192" s="66"/>
      <c r="E192" s="51" t="s">
        <v>914</v>
      </c>
      <c r="F192" s="7"/>
      <c r="G192" s="8"/>
      <c r="H192" s="7"/>
      <c r="I192" s="6"/>
      <c r="J192" s="7"/>
      <c r="K192" s="8"/>
      <c r="L192" s="7"/>
      <c r="M192" s="8"/>
      <c r="N192" s="7"/>
      <c r="O192" s="8"/>
      <c r="P192" s="7"/>
      <c r="Q192" s="7"/>
      <c r="R192" s="8"/>
      <c r="S192" s="7"/>
      <c r="T192" s="9"/>
      <c r="U192" s="7"/>
      <c r="V192" s="8"/>
      <c r="W192" s="7"/>
      <c r="X192" s="7"/>
      <c r="Y192" s="8"/>
      <c r="Z192" s="7"/>
      <c r="AA192" s="8"/>
    </row>
    <row r="193" spans="4:27" ht="14.25" thickTop="1" thickBot="1">
      <c r="D193" s="66"/>
      <c r="E193" s="51" t="s">
        <v>883</v>
      </c>
      <c r="F193" s="7"/>
      <c r="G193" s="8"/>
      <c r="H193" s="7"/>
      <c r="I193" s="6"/>
      <c r="J193" s="7"/>
      <c r="K193" s="8"/>
      <c r="L193" s="7"/>
      <c r="M193" s="8"/>
      <c r="N193" s="7"/>
      <c r="O193" s="8"/>
      <c r="P193" s="7"/>
      <c r="Q193" s="7"/>
      <c r="R193" s="8"/>
      <c r="S193" s="7"/>
      <c r="T193" s="9"/>
      <c r="U193" s="7"/>
      <c r="V193" s="8"/>
      <c r="W193" s="7"/>
      <c r="X193" s="7"/>
      <c r="Y193" s="8"/>
      <c r="Z193" s="7"/>
      <c r="AA193" s="8"/>
    </row>
    <row r="194" spans="4:27" ht="14.25" thickTop="1" thickBot="1">
      <c r="D194" s="66"/>
      <c r="E194" s="51" t="s">
        <v>916</v>
      </c>
      <c r="F194" s="7"/>
      <c r="G194" s="8"/>
      <c r="H194" s="7"/>
      <c r="I194" s="6"/>
      <c r="J194" s="7"/>
      <c r="K194" s="8"/>
      <c r="L194" s="7"/>
      <c r="M194" s="8"/>
      <c r="N194" s="7"/>
      <c r="O194" s="8"/>
      <c r="P194" s="7"/>
      <c r="Q194" s="7"/>
      <c r="R194" s="8"/>
      <c r="S194" s="7"/>
      <c r="T194" s="9"/>
      <c r="U194" s="7"/>
      <c r="V194" s="8"/>
      <c r="W194" s="7"/>
      <c r="X194" s="7"/>
      <c r="Y194" s="8"/>
      <c r="Z194" s="7"/>
      <c r="AA194" s="8"/>
    </row>
    <row r="195" spans="4:27" ht="14.25" thickTop="1" thickBot="1">
      <c r="D195" s="66"/>
      <c r="E195" s="51" t="s">
        <v>517</v>
      </c>
      <c r="F195" s="7"/>
      <c r="G195" s="8"/>
      <c r="H195" s="7"/>
      <c r="I195" s="6"/>
      <c r="J195" s="7"/>
      <c r="K195" s="8"/>
      <c r="L195" s="7"/>
      <c r="M195" s="8"/>
      <c r="N195" s="7"/>
      <c r="O195" s="8"/>
      <c r="P195" s="7"/>
      <c r="Q195" s="7"/>
      <c r="R195" s="8"/>
      <c r="S195" s="7"/>
      <c r="T195" s="9"/>
      <c r="U195" s="7"/>
      <c r="V195" s="8"/>
      <c r="W195" s="7"/>
      <c r="X195" s="7"/>
      <c r="Y195" s="8"/>
      <c r="Z195" s="7"/>
      <c r="AA195" s="8"/>
    </row>
    <row r="196" spans="4:27" ht="14.25" thickTop="1" thickBot="1">
      <c r="D196" s="66"/>
      <c r="E196" s="51" t="s">
        <v>880</v>
      </c>
      <c r="F196" s="7"/>
      <c r="G196" s="8"/>
      <c r="H196" s="7"/>
      <c r="I196" s="6"/>
      <c r="J196" s="7"/>
      <c r="K196" s="8"/>
      <c r="L196" s="7"/>
      <c r="M196" s="8"/>
      <c r="N196" s="7"/>
      <c r="O196" s="8"/>
      <c r="P196" s="7"/>
      <c r="Q196" s="7"/>
      <c r="R196" s="8"/>
      <c r="S196" s="7"/>
      <c r="T196" s="9"/>
      <c r="U196" s="7"/>
      <c r="V196" s="8"/>
      <c r="W196" s="7"/>
      <c r="X196" s="7"/>
      <c r="Y196" s="8"/>
      <c r="Z196" s="7"/>
      <c r="AA196" s="8"/>
    </row>
    <row r="197" spans="4:27" ht="14.25" thickTop="1" thickBot="1">
      <c r="D197" s="66"/>
      <c r="E197" s="51" t="s">
        <v>483</v>
      </c>
      <c r="F197" s="7"/>
      <c r="G197" s="8"/>
      <c r="H197" s="7"/>
      <c r="I197" s="6"/>
      <c r="J197" s="7"/>
      <c r="K197" s="8"/>
      <c r="L197" s="7"/>
      <c r="M197" s="8"/>
      <c r="N197" s="7"/>
      <c r="O197" s="8"/>
      <c r="P197" s="7"/>
      <c r="Q197" s="7"/>
      <c r="R197" s="8"/>
      <c r="S197" s="7"/>
      <c r="T197" s="9"/>
      <c r="U197" s="7"/>
      <c r="V197" s="8"/>
      <c r="W197" s="7"/>
      <c r="X197" s="7"/>
      <c r="Y197" s="8"/>
      <c r="Z197" s="7"/>
      <c r="AA197" s="8"/>
    </row>
    <row r="198" spans="4:27" ht="14.25" thickTop="1" thickBot="1">
      <c r="D198" s="66"/>
      <c r="E198" s="51" t="s">
        <v>879</v>
      </c>
      <c r="F198" s="7"/>
      <c r="G198" s="8"/>
      <c r="H198" s="7"/>
      <c r="I198" s="6"/>
      <c r="J198" s="7"/>
      <c r="K198" s="8"/>
      <c r="L198" s="7"/>
      <c r="M198" s="8"/>
      <c r="N198" s="7"/>
      <c r="O198" s="8"/>
      <c r="P198" s="7"/>
      <c r="Q198" s="7"/>
      <c r="R198" s="8"/>
      <c r="S198" s="7"/>
      <c r="T198" s="9"/>
      <c r="U198" s="7"/>
      <c r="V198" s="8"/>
      <c r="W198" s="7"/>
      <c r="X198" s="7"/>
      <c r="Y198" s="8"/>
      <c r="Z198" s="7"/>
      <c r="AA198" s="8"/>
    </row>
    <row r="199" spans="4:27" ht="14.25" thickTop="1" thickBot="1">
      <c r="D199" s="66"/>
      <c r="E199" s="51" t="s">
        <v>917</v>
      </c>
      <c r="F199" s="7"/>
      <c r="G199" s="8"/>
      <c r="H199" s="7"/>
      <c r="I199" s="6"/>
      <c r="J199" s="7"/>
      <c r="K199" s="8"/>
      <c r="L199" s="7"/>
      <c r="M199" s="8"/>
      <c r="N199" s="7"/>
      <c r="O199" s="8"/>
      <c r="P199" s="7"/>
      <c r="Q199" s="7"/>
      <c r="R199" s="8"/>
      <c r="S199" s="7"/>
      <c r="T199" s="9"/>
      <c r="U199" s="7"/>
      <c r="V199" s="8"/>
      <c r="W199" s="7"/>
      <c r="X199" s="7"/>
      <c r="Y199" s="8"/>
      <c r="Z199" s="7"/>
      <c r="AA199" s="8"/>
    </row>
    <row r="200" spans="4:27" ht="14.25" thickTop="1" thickBot="1">
      <c r="D200" s="66"/>
      <c r="E200" s="51" t="s">
        <v>509</v>
      </c>
      <c r="F200" s="7"/>
      <c r="G200" s="8"/>
      <c r="H200" s="7"/>
      <c r="I200" s="6"/>
      <c r="J200" s="7"/>
      <c r="K200" s="8"/>
      <c r="L200" s="7"/>
      <c r="M200" s="8"/>
      <c r="N200" s="7"/>
      <c r="O200" s="8"/>
      <c r="P200" s="7"/>
      <c r="Q200" s="7"/>
      <c r="R200" s="8"/>
      <c r="S200" s="7"/>
      <c r="T200" s="9"/>
      <c r="U200" s="7"/>
      <c r="V200" s="8"/>
      <c r="W200" s="7"/>
      <c r="X200" s="7"/>
      <c r="Y200" s="8"/>
      <c r="Z200" s="7"/>
      <c r="AA200" s="8"/>
    </row>
    <row r="201" spans="4:27" ht="14.25" thickTop="1" thickBot="1">
      <c r="D201" s="66"/>
      <c r="E201" s="51" t="s">
        <v>878</v>
      </c>
      <c r="F201" s="7"/>
      <c r="G201" s="8"/>
      <c r="H201" s="7"/>
      <c r="I201" s="6"/>
      <c r="J201" s="7"/>
      <c r="K201" s="8"/>
      <c r="L201" s="7"/>
      <c r="M201" s="8"/>
      <c r="N201" s="7"/>
      <c r="O201" s="8"/>
      <c r="P201" s="7"/>
      <c r="Q201" s="7"/>
      <c r="R201" s="8"/>
      <c r="S201" s="7"/>
      <c r="T201" s="9"/>
      <c r="U201" s="7"/>
      <c r="V201" s="8"/>
      <c r="W201" s="7"/>
      <c r="X201" s="7"/>
      <c r="Y201" s="8"/>
      <c r="Z201" s="7"/>
      <c r="AA201" s="8"/>
    </row>
    <row r="202" spans="4:27" ht="14.25" thickTop="1" thickBot="1">
      <c r="D202" s="66"/>
      <c r="E202" s="51" t="s">
        <v>455</v>
      </c>
      <c r="F202" s="7"/>
      <c r="G202" s="8"/>
      <c r="H202" s="7"/>
      <c r="I202" s="6"/>
      <c r="J202" s="7"/>
      <c r="K202" s="8"/>
      <c r="L202" s="7"/>
      <c r="M202" s="8"/>
      <c r="N202" s="7"/>
      <c r="O202" s="8"/>
      <c r="P202" s="7"/>
      <c r="Q202" s="7"/>
      <c r="R202" s="8"/>
      <c r="S202" s="7"/>
      <c r="T202" s="9"/>
      <c r="U202" s="7"/>
      <c r="V202" s="8"/>
      <c r="W202" s="7"/>
      <c r="X202" s="7"/>
      <c r="Y202" s="8"/>
      <c r="Z202" s="7"/>
      <c r="AA202" s="8"/>
    </row>
    <row r="203" spans="4:27" ht="14.25" thickTop="1" thickBot="1">
      <c r="D203" s="66"/>
      <c r="E203" s="51" t="s">
        <v>458</v>
      </c>
      <c r="F203" s="7"/>
      <c r="G203" s="8"/>
      <c r="H203" s="7"/>
      <c r="I203" s="6"/>
      <c r="J203" s="7"/>
      <c r="K203" s="8"/>
      <c r="L203" s="7"/>
      <c r="M203" s="8"/>
      <c r="N203" s="7"/>
      <c r="O203" s="8"/>
      <c r="P203" s="7"/>
      <c r="Q203" s="7"/>
      <c r="R203" s="8"/>
      <c r="S203" s="7"/>
      <c r="T203" s="9"/>
      <c r="U203" s="7"/>
      <c r="V203" s="8"/>
      <c r="W203" s="7"/>
      <c r="X203" s="7"/>
      <c r="Y203" s="8"/>
      <c r="Z203" s="7"/>
      <c r="AA203" s="8"/>
    </row>
    <row r="204" spans="4:27" ht="14.25" thickTop="1" thickBot="1">
      <c r="D204" s="66"/>
      <c r="E204" s="51" t="s">
        <v>489</v>
      </c>
      <c r="F204" s="7"/>
      <c r="G204" s="8"/>
      <c r="H204" s="7"/>
      <c r="I204" s="6"/>
      <c r="J204" s="7"/>
      <c r="K204" s="8"/>
      <c r="L204" s="7"/>
      <c r="M204" s="8"/>
      <c r="N204" s="7"/>
      <c r="O204" s="8"/>
      <c r="P204" s="7"/>
      <c r="Q204" s="7"/>
      <c r="R204" s="8"/>
      <c r="S204" s="7"/>
      <c r="T204" s="9"/>
      <c r="U204" s="7"/>
      <c r="V204" s="8"/>
      <c r="W204" s="7"/>
      <c r="X204" s="7"/>
      <c r="Y204" s="8"/>
      <c r="Z204" s="7"/>
      <c r="AA204" s="8"/>
    </row>
    <row r="205" spans="4:27" ht="14.25" thickTop="1" thickBot="1">
      <c r="D205" s="66"/>
      <c r="E205" s="51" t="s">
        <v>461</v>
      </c>
      <c r="F205" s="7"/>
      <c r="G205" s="8"/>
      <c r="H205" s="7"/>
      <c r="I205" s="6"/>
      <c r="J205" s="7"/>
      <c r="K205" s="8"/>
      <c r="L205" s="7"/>
      <c r="M205" s="8"/>
      <c r="N205" s="7"/>
      <c r="O205" s="8"/>
      <c r="P205" s="7"/>
      <c r="Q205" s="7"/>
      <c r="R205" s="8"/>
      <c r="S205" s="7"/>
      <c r="T205" s="9"/>
      <c r="U205" s="7"/>
      <c r="V205" s="8"/>
      <c r="W205" s="7"/>
      <c r="X205" s="7"/>
      <c r="Y205" s="8"/>
      <c r="Z205" s="7"/>
      <c r="AA205" s="8"/>
    </row>
    <row r="206" spans="4:27" ht="14.25" thickTop="1" thickBot="1">
      <c r="D206" s="66"/>
      <c r="E206" s="51" t="s">
        <v>488</v>
      </c>
      <c r="F206" s="7"/>
      <c r="G206" s="8"/>
      <c r="H206" s="7"/>
      <c r="I206" s="6"/>
      <c r="J206" s="7"/>
      <c r="K206" s="8"/>
      <c r="L206" s="7"/>
      <c r="M206" s="8"/>
      <c r="N206" s="7"/>
      <c r="O206" s="8"/>
      <c r="P206" s="7"/>
      <c r="Q206" s="7"/>
      <c r="R206" s="8"/>
      <c r="S206" s="7"/>
      <c r="T206" s="9"/>
      <c r="U206" s="7"/>
      <c r="V206" s="8"/>
      <c r="W206" s="7"/>
      <c r="X206" s="7"/>
      <c r="Y206" s="8"/>
      <c r="Z206" s="7"/>
      <c r="AA206" s="8"/>
    </row>
    <row r="207" spans="4:27" ht="14.25" thickTop="1" thickBot="1">
      <c r="D207" s="66"/>
      <c r="E207" s="51" t="s">
        <v>502</v>
      </c>
      <c r="F207" s="7"/>
      <c r="G207" s="8"/>
      <c r="H207" s="7"/>
      <c r="I207" s="6"/>
      <c r="J207" s="7"/>
      <c r="K207" s="8"/>
      <c r="L207" s="7"/>
      <c r="M207" s="8"/>
      <c r="N207" s="7"/>
      <c r="O207" s="8"/>
      <c r="P207" s="7"/>
      <c r="Q207" s="7"/>
      <c r="R207" s="8"/>
      <c r="S207" s="7"/>
      <c r="T207" s="9"/>
      <c r="U207" s="7"/>
      <c r="V207" s="8"/>
      <c r="W207" s="7"/>
      <c r="X207" s="7"/>
      <c r="Y207" s="8"/>
      <c r="Z207" s="7"/>
      <c r="AA207" s="8"/>
    </row>
    <row r="208" spans="4:27" ht="14.25" thickTop="1" thickBot="1">
      <c r="D208" s="66"/>
      <c r="E208" s="51" t="s">
        <v>470</v>
      </c>
      <c r="F208" s="7"/>
      <c r="G208" s="8"/>
      <c r="H208" s="7"/>
      <c r="I208" s="6"/>
      <c r="J208" s="7"/>
      <c r="K208" s="8"/>
      <c r="L208" s="7"/>
      <c r="M208" s="8"/>
      <c r="N208" s="7"/>
      <c r="O208" s="8"/>
      <c r="P208" s="7"/>
      <c r="Q208" s="7"/>
      <c r="R208" s="8"/>
      <c r="S208" s="7"/>
      <c r="T208" s="9"/>
      <c r="U208" s="7"/>
      <c r="V208" s="8"/>
      <c r="W208" s="7"/>
      <c r="X208" s="7"/>
      <c r="Y208" s="8"/>
      <c r="Z208" s="7"/>
      <c r="AA208" s="8"/>
    </row>
    <row r="209" spans="4:27" ht="14.25" thickTop="1" thickBot="1">
      <c r="D209" s="66"/>
      <c r="E209" s="51" t="s">
        <v>358</v>
      </c>
      <c r="F209" s="7"/>
      <c r="G209" s="8"/>
      <c r="H209" s="7"/>
      <c r="I209" s="6"/>
      <c r="J209" s="7"/>
      <c r="K209" s="8"/>
      <c r="L209" s="7"/>
      <c r="M209" s="8"/>
      <c r="N209" s="7"/>
      <c r="O209" s="8"/>
      <c r="P209" s="7"/>
      <c r="Q209" s="7"/>
      <c r="R209" s="8"/>
      <c r="S209" s="7"/>
      <c r="T209" s="9"/>
      <c r="U209" s="7"/>
      <c r="V209" s="8"/>
      <c r="W209" s="7"/>
      <c r="X209" s="7"/>
      <c r="Y209" s="8"/>
      <c r="Z209" s="7"/>
      <c r="AA209" s="8"/>
    </row>
    <row r="210" spans="4:27" ht="14.25" thickTop="1" thickBot="1">
      <c r="D210" s="66"/>
      <c r="E210" s="51" t="s">
        <v>497</v>
      </c>
      <c r="F210" s="7"/>
      <c r="G210" s="8"/>
      <c r="H210" s="7"/>
      <c r="I210" s="6"/>
      <c r="J210" s="7"/>
      <c r="K210" s="8"/>
      <c r="L210" s="7"/>
      <c r="M210" s="8"/>
      <c r="N210" s="7"/>
      <c r="O210" s="8"/>
      <c r="P210" s="7"/>
      <c r="Q210" s="7"/>
      <c r="R210" s="8"/>
      <c r="S210" s="7"/>
      <c r="T210" s="9"/>
      <c r="U210" s="7"/>
      <c r="V210" s="8"/>
      <c r="W210" s="7"/>
      <c r="X210" s="7"/>
      <c r="Y210" s="8"/>
      <c r="Z210" s="7"/>
      <c r="AA210" s="8"/>
    </row>
    <row r="211" spans="4:27" ht="14.25" thickTop="1" thickBot="1">
      <c r="D211" s="66"/>
      <c r="E211" s="51" t="s">
        <v>503</v>
      </c>
      <c r="F211" s="7"/>
      <c r="G211" s="8"/>
      <c r="H211" s="7"/>
      <c r="I211" s="6"/>
      <c r="J211" s="7"/>
      <c r="K211" s="8"/>
      <c r="L211" s="7"/>
      <c r="M211" s="8"/>
      <c r="N211" s="7"/>
      <c r="O211" s="8"/>
      <c r="P211" s="7"/>
      <c r="Q211" s="7"/>
      <c r="R211" s="8"/>
      <c r="S211" s="7"/>
      <c r="T211" s="9"/>
      <c r="U211" s="7"/>
      <c r="V211" s="8"/>
      <c r="W211" s="7"/>
      <c r="X211" s="7"/>
      <c r="Y211" s="8"/>
      <c r="Z211" s="7"/>
      <c r="AA211" s="8"/>
    </row>
    <row r="212" spans="4:27" ht="14.25" thickTop="1" thickBot="1">
      <c r="D212" s="66"/>
      <c r="E212" s="51" t="s">
        <v>468</v>
      </c>
      <c r="F212" s="7"/>
      <c r="G212" s="8"/>
      <c r="H212" s="7"/>
      <c r="I212" s="6"/>
      <c r="J212" s="7"/>
      <c r="K212" s="8"/>
      <c r="L212" s="7"/>
      <c r="M212" s="8"/>
      <c r="N212" s="7"/>
      <c r="O212" s="8"/>
      <c r="P212" s="7"/>
      <c r="Q212" s="7"/>
      <c r="R212" s="8"/>
      <c r="S212" s="7"/>
      <c r="T212" s="9"/>
      <c r="U212" s="7"/>
      <c r="V212" s="8"/>
      <c r="W212" s="7"/>
      <c r="X212" s="7"/>
      <c r="Y212" s="8"/>
      <c r="Z212" s="7"/>
      <c r="AA212" s="8"/>
    </row>
    <row r="213" spans="4:27" ht="14.25" thickTop="1" thickBot="1">
      <c r="D213" s="66"/>
      <c r="E213" s="51" t="s">
        <v>905</v>
      </c>
      <c r="F213" s="7"/>
      <c r="G213" s="8"/>
      <c r="H213" s="7"/>
      <c r="I213" s="6"/>
      <c r="J213" s="7"/>
      <c r="K213" s="8"/>
      <c r="L213" s="7"/>
      <c r="M213" s="8"/>
      <c r="N213" s="7"/>
      <c r="O213" s="8"/>
      <c r="P213" s="7"/>
      <c r="Q213" s="7"/>
      <c r="R213" s="8"/>
      <c r="S213" s="7"/>
      <c r="T213" s="9"/>
      <c r="U213" s="7"/>
      <c r="V213" s="8"/>
      <c r="W213" s="7"/>
      <c r="X213" s="7"/>
      <c r="Y213" s="8"/>
      <c r="Z213" s="7"/>
      <c r="AA213" s="8"/>
    </row>
    <row r="214" spans="4:27" ht="14.25" thickTop="1" thickBot="1">
      <c r="D214" s="66"/>
      <c r="E214" s="51" t="s">
        <v>1090</v>
      </c>
      <c r="F214" s="7"/>
      <c r="G214" s="8"/>
      <c r="H214" s="7"/>
      <c r="I214" s="6"/>
      <c r="J214" s="7"/>
      <c r="K214" s="8"/>
      <c r="L214" s="7"/>
      <c r="M214" s="8"/>
      <c r="N214" s="7"/>
      <c r="O214" s="8"/>
      <c r="P214" s="7"/>
      <c r="Q214" s="7"/>
      <c r="R214" s="8"/>
      <c r="S214" s="7"/>
      <c r="T214" s="9"/>
      <c r="U214" s="7"/>
      <c r="V214" s="8"/>
      <c r="W214" s="7"/>
      <c r="X214" s="7"/>
      <c r="Y214" s="8"/>
      <c r="Z214" s="7"/>
      <c r="AA214" s="8"/>
    </row>
    <row r="215" spans="4:27" ht="14.25" thickTop="1" thickBot="1">
      <c r="D215" s="66"/>
      <c r="E215" s="51" t="s">
        <v>496</v>
      </c>
      <c r="F215" s="7"/>
      <c r="G215" s="8"/>
      <c r="H215" s="7"/>
      <c r="I215" s="6"/>
      <c r="J215" s="7"/>
      <c r="K215" s="8"/>
      <c r="L215" s="7"/>
      <c r="M215" s="8"/>
      <c r="N215" s="7"/>
      <c r="O215" s="8"/>
      <c r="P215" s="7"/>
      <c r="Q215" s="7"/>
      <c r="R215" s="8"/>
      <c r="S215" s="7"/>
      <c r="T215" s="9"/>
      <c r="U215" s="7"/>
      <c r="V215" s="8"/>
      <c r="W215" s="7"/>
      <c r="X215" s="7"/>
      <c r="Y215" s="8"/>
      <c r="Z215" s="7"/>
      <c r="AA215" s="8"/>
    </row>
    <row r="216" spans="4:27" ht="14.25" thickTop="1" thickBot="1">
      <c r="D216" s="66"/>
      <c r="E216" s="51" t="s">
        <v>469</v>
      </c>
      <c r="F216" s="7"/>
      <c r="G216" s="8"/>
      <c r="H216" s="7"/>
      <c r="I216" s="6"/>
      <c r="J216" s="7"/>
      <c r="K216" s="8"/>
      <c r="L216" s="7"/>
      <c r="M216" s="8"/>
      <c r="N216" s="7"/>
      <c r="O216" s="8"/>
      <c r="P216" s="7"/>
      <c r="Q216" s="7"/>
      <c r="R216" s="8"/>
      <c r="S216" s="7"/>
      <c r="T216" s="9"/>
      <c r="U216" s="7"/>
      <c r="V216" s="8"/>
      <c r="W216" s="7"/>
      <c r="X216" s="7"/>
      <c r="Y216" s="8"/>
      <c r="Z216" s="7"/>
      <c r="AA216" s="8"/>
    </row>
    <row r="217" spans="4:27" ht="14.25" thickTop="1" thickBot="1">
      <c r="D217" s="66"/>
      <c r="E217" s="51" t="s">
        <v>505</v>
      </c>
      <c r="F217" s="7"/>
      <c r="G217" s="8"/>
      <c r="H217" s="7"/>
      <c r="I217" s="6"/>
      <c r="J217" s="7"/>
      <c r="K217" s="8"/>
      <c r="L217" s="7"/>
      <c r="M217" s="8"/>
      <c r="N217" s="7"/>
      <c r="O217" s="8"/>
      <c r="P217" s="7"/>
      <c r="Q217" s="7"/>
      <c r="R217" s="8"/>
      <c r="S217" s="7"/>
      <c r="T217" s="9"/>
      <c r="U217" s="7"/>
      <c r="V217" s="8"/>
      <c r="W217" s="7"/>
      <c r="X217" s="7"/>
      <c r="Y217" s="8"/>
      <c r="Z217" s="7"/>
      <c r="AA217" s="8"/>
    </row>
    <row r="218" spans="4:27" ht="14.25" thickTop="1" thickBot="1">
      <c r="D218" s="66"/>
      <c r="E218" s="51" t="s">
        <v>504</v>
      </c>
      <c r="F218" s="7"/>
      <c r="G218" s="8"/>
      <c r="H218" s="7"/>
      <c r="I218" s="6"/>
      <c r="J218" s="7"/>
      <c r="K218" s="8"/>
      <c r="L218" s="7"/>
      <c r="M218" s="8"/>
      <c r="N218" s="7"/>
      <c r="O218" s="8"/>
      <c r="P218" s="7"/>
      <c r="Q218" s="7"/>
      <c r="R218" s="8"/>
      <c r="S218" s="7"/>
      <c r="T218" s="9"/>
      <c r="U218" s="7"/>
      <c r="V218" s="8"/>
      <c r="W218" s="7"/>
      <c r="X218" s="7"/>
      <c r="Y218" s="8"/>
      <c r="Z218" s="7"/>
      <c r="AA218" s="8"/>
    </row>
    <row r="219" spans="4:27" ht="14.25" thickTop="1" thickBot="1">
      <c r="D219" s="66"/>
      <c r="E219" s="51" t="s">
        <v>911</v>
      </c>
      <c r="F219" s="7"/>
      <c r="G219" s="8"/>
      <c r="H219" s="7"/>
      <c r="I219" s="6"/>
      <c r="J219" s="7"/>
      <c r="K219" s="8"/>
      <c r="L219" s="7"/>
      <c r="M219" s="8"/>
      <c r="N219" s="7"/>
      <c r="O219" s="8"/>
      <c r="P219" s="7"/>
      <c r="Q219" s="7"/>
      <c r="R219" s="8"/>
      <c r="S219" s="7"/>
      <c r="T219" s="9"/>
      <c r="U219" s="7"/>
      <c r="V219" s="8"/>
      <c r="W219" s="7"/>
      <c r="X219" s="7"/>
      <c r="Y219" s="8"/>
      <c r="Z219" s="7"/>
      <c r="AA219" s="8"/>
    </row>
    <row r="220" spans="4:27" ht="14.25" thickTop="1" thickBot="1">
      <c r="D220" s="66"/>
      <c r="E220" s="51" t="s">
        <v>471</v>
      </c>
      <c r="F220" s="7"/>
      <c r="G220" s="8"/>
      <c r="H220" s="7"/>
      <c r="I220" s="6"/>
      <c r="J220" s="7"/>
      <c r="K220" s="8"/>
      <c r="L220" s="7"/>
      <c r="M220" s="8"/>
      <c r="N220" s="7"/>
      <c r="O220" s="8"/>
      <c r="P220" s="7"/>
      <c r="Q220" s="7"/>
      <c r="R220" s="8"/>
      <c r="S220" s="7"/>
      <c r="T220" s="9"/>
      <c r="U220" s="7"/>
      <c r="V220" s="8"/>
      <c r="W220" s="7"/>
      <c r="X220" s="7"/>
      <c r="Y220" s="8"/>
      <c r="Z220" s="7"/>
      <c r="AA220" s="8"/>
    </row>
    <row r="221" spans="4:27" ht="14.25" thickTop="1" thickBot="1">
      <c r="D221" s="66"/>
      <c r="E221" s="51" t="s">
        <v>904</v>
      </c>
      <c r="F221" s="7"/>
      <c r="G221" s="8"/>
      <c r="H221" s="7"/>
      <c r="I221" s="6"/>
      <c r="J221" s="7"/>
      <c r="K221" s="8"/>
      <c r="L221" s="7"/>
      <c r="M221" s="8"/>
      <c r="N221" s="7"/>
      <c r="O221" s="8"/>
      <c r="P221" s="7"/>
      <c r="Q221" s="7"/>
      <c r="R221" s="8"/>
      <c r="S221" s="7"/>
      <c r="T221" s="9"/>
      <c r="U221" s="7"/>
      <c r="V221" s="8"/>
      <c r="W221" s="7"/>
      <c r="X221" s="7"/>
      <c r="Y221" s="8"/>
      <c r="Z221" s="7"/>
      <c r="AA221" s="8"/>
    </row>
    <row r="222" spans="4:27" ht="14.25" thickTop="1" thickBot="1">
      <c r="D222" s="66"/>
      <c r="E222" s="51" t="s">
        <v>506</v>
      </c>
      <c r="F222" s="7"/>
      <c r="G222" s="8"/>
      <c r="H222" s="7"/>
      <c r="I222" s="6"/>
      <c r="J222" s="7"/>
      <c r="K222" s="8"/>
      <c r="L222" s="7"/>
      <c r="M222" s="8"/>
      <c r="N222" s="7"/>
      <c r="O222" s="8"/>
      <c r="P222" s="7"/>
      <c r="Q222" s="7"/>
      <c r="R222" s="8"/>
      <c r="S222" s="7"/>
      <c r="T222" s="9"/>
      <c r="U222" s="7"/>
      <c r="V222" s="8"/>
      <c r="W222" s="7"/>
      <c r="X222" s="7"/>
      <c r="Y222" s="8"/>
      <c r="Z222" s="7"/>
      <c r="AA222" s="8"/>
    </row>
    <row r="223" spans="4:27" ht="14.25" thickTop="1" thickBot="1">
      <c r="D223" s="66"/>
      <c r="E223" s="51" t="s">
        <v>490</v>
      </c>
      <c r="F223" s="7"/>
      <c r="G223" s="8"/>
      <c r="H223" s="7"/>
      <c r="I223" s="6"/>
      <c r="J223" s="7"/>
      <c r="K223" s="8"/>
      <c r="L223" s="7"/>
      <c r="M223" s="8"/>
      <c r="N223" s="7"/>
      <c r="O223" s="8"/>
      <c r="P223" s="7"/>
      <c r="Q223" s="7"/>
      <c r="R223" s="8"/>
      <c r="S223" s="7"/>
      <c r="T223" s="9"/>
      <c r="U223" s="7"/>
      <c r="V223" s="8"/>
      <c r="W223" s="7"/>
      <c r="X223" s="7"/>
      <c r="Y223" s="8"/>
      <c r="Z223" s="7"/>
      <c r="AA223" s="8"/>
    </row>
    <row r="224" spans="4:27" ht="14.25" thickTop="1" thickBot="1">
      <c r="D224" s="66"/>
      <c r="E224" s="51" t="s">
        <v>499</v>
      </c>
      <c r="F224" s="7"/>
      <c r="G224" s="8"/>
      <c r="H224" s="7"/>
      <c r="I224" s="6"/>
      <c r="J224" s="7"/>
      <c r="K224" s="8"/>
      <c r="L224" s="7"/>
      <c r="M224" s="8"/>
      <c r="N224" s="7"/>
      <c r="O224" s="8"/>
      <c r="P224" s="7"/>
      <c r="Q224" s="7"/>
      <c r="R224" s="8"/>
      <c r="S224" s="7"/>
      <c r="T224" s="9"/>
      <c r="U224" s="7"/>
      <c r="V224" s="8"/>
      <c r="W224" s="7"/>
      <c r="X224" s="7"/>
      <c r="Y224" s="8"/>
      <c r="Z224" s="7"/>
      <c r="AA224" s="8"/>
    </row>
    <row r="225" spans="4:27" ht="14.25" thickTop="1" thickBot="1">
      <c r="D225" s="66"/>
      <c r="E225" s="51" t="s">
        <v>882</v>
      </c>
      <c r="F225" s="7"/>
      <c r="G225" s="8"/>
      <c r="H225" s="7"/>
      <c r="I225" s="6"/>
      <c r="J225" s="7"/>
      <c r="K225" s="8"/>
      <c r="L225" s="7"/>
      <c r="M225" s="8"/>
      <c r="N225" s="7"/>
      <c r="O225" s="8"/>
      <c r="P225" s="7"/>
      <c r="Q225" s="7"/>
      <c r="R225" s="8"/>
      <c r="S225" s="7"/>
      <c r="T225" s="9"/>
      <c r="U225" s="7"/>
      <c r="V225" s="8"/>
      <c r="W225" s="7"/>
      <c r="X225" s="7"/>
      <c r="Y225" s="8"/>
      <c r="Z225" s="7"/>
      <c r="AA225" s="8"/>
    </row>
    <row r="226" spans="4:27" ht="14.25" thickTop="1" thickBot="1">
      <c r="D226" s="66"/>
      <c r="E226" s="51" t="s">
        <v>477</v>
      </c>
      <c r="F226" s="7"/>
      <c r="G226" s="8"/>
      <c r="H226" s="7"/>
      <c r="I226" s="6"/>
      <c r="J226" s="7"/>
      <c r="K226" s="8"/>
      <c r="L226" s="7"/>
      <c r="M226" s="8"/>
      <c r="N226" s="7"/>
      <c r="O226" s="8"/>
      <c r="P226" s="7"/>
      <c r="Q226" s="7"/>
      <c r="R226" s="8"/>
      <c r="S226" s="7"/>
      <c r="T226" s="9"/>
      <c r="U226" s="7"/>
      <c r="V226" s="8"/>
      <c r="W226" s="7"/>
      <c r="X226" s="7"/>
      <c r="Y226" s="8"/>
      <c r="Z226" s="7"/>
      <c r="AA226" s="8"/>
    </row>
    <row r="227" spans="4:27" ht="14.25" thickTop="1" thickBot="1">
      <c r="D227" s="66"/>
      <c r="E227" s="51" t="s">
        <v>909</v>
      </c>
      <c r="F227" s="7"/>
      <c r="G227" s="8"/>
      <c r="H227" s="7"/>
      <c r="I227" s="6"/>
      <c r="J227" s="7"/>
      <c r="K227" s="8"/>
      <c r="L227" s="7"/>
      <c r="M227" s="8"/>
      <c r="N227" s="7"/>
      <c r="O227" s="8"/>
      <c r="P227" s="7"/>
      <c r="Q227" s="7"/>
      <c r="R227" s="8"/>
      <c r="S227" s="7"/>
      <c r="T227" s="9"/>
      <c r="U227" s="7"/>
      <c r="V227" s="8"/>
      <c r="W227" s="7"/>
      <c r="X227" s="7"/>
      <c r="Y227" s="8"/>
      <c r="Z227" s="7"/>
      <c r="AA227" s="8"/>
    </row>
    <row r="228" spans="4:27" ht="14.25" thickTop="1" thickBot="1">
      <c r="D228" s="66"/>
      <c r="E228" s="51" t="s">
        <v>491</v>
      </c>
      <c r="F228" s="7"/>
      <c r="G228" s="8"/>
      <c r="H228" s="7"/>
      <c r="I228" s="6"/>
      <c r="J228" s="7"/>
      <c r="K228" s="8"/>
      <c r="L228" s="7"/>
      <c r="M228" s="8"/>
      <c r="N228" s="7"/>
      <c r="O228" s="8"/>
      <c r="P228" s="7"/>
      <c r="Q228" s="7"/>
      <c r="R228" s="8"/>
      <c r="S228" s="7"/>
      <c r="T228" s="9"/>
      <c r="U228" s="7"/>
      <c r="V228" s="8"/>
      <c r="W228" s="7"/>
      <c r="X228" s="7"/>
      <c r="Y228" s="8"/>
      <c r="Z228" s="7"/>
      <c r="AA228" s="8"/>
    </row>
    <row r="229" spans="4:27" ht="14.25" thickTop="1" thickBot="1">
      <c r="D229" s="66"/>
      <c r="E229" s="51" t="s">
        <v>495</v>
      </c>
      <c r="F229" s="7"/>
      <c r="G229" s="8"/>
      <c r="H229" s="7"/>
      <c r="I229" s="6"/>
      <c r="J229" s="7"/>
      <c r="K229" s="8"/>
      <c r="L229" s="7"/>
      <c r="M229" s="8"/>
      <c r="N229" s="7"/>
      <c r="O229" s="8"/>
      <c r="P229" s="7"/>
      <c r="Q229" s="7"/>
      <c r="R229" s="8"/>
      <c r="S229" s="7"/>
      <c r="T229" s="9"/>
      <c r="U229" s="7"/>
      <c r="V229" s="8"/>
      <c r="W229" s="7"/>
      <c r="X229" s="7"/>
      <c r="Y229" s="8"/>
      <c r="Z229" s="7"/>
      <c r="AA229" s="8"/>
    </row>
    <row r="230" spans="4:27" ht="14.25" thickTop="1" thickBot="1">
      <c r="D230" s="66"/>
      <c r="E230" s="51" t="s">
        <v>523</v>
      </c>
      <c r="F230" s="7"/>
      <c r="G230" s="8"/>
      <c r="H230" s="7"/>
      <c r="I230" s="6"/>
      <c r="J230" s="7"/>
      <c r="K230" s="8"/>
      <c r="L230" s="7"/>
      <c r="M230" s="8"/>
      <c r="N230" s="7"/>
      <c r="O230" s="8"/>
      <c r="P230" s="7"/>
      <c r="Q230" s="7"/>
      <c r="R230" s="8"/>
      <c r="S230" s="7"/>
      <c r="T230" s="9"/>
      <c r="U230" s="7"/>
      <c r="V230" s="8"/>
      <c r="W230" s="7"/>
      <c r="X230" s="7"/>
      <c r="Y230" s="8"/>
      <c r="Z230" s="7"/>
      <c r="AA230" s="8"/>
    </row>
    <row r="231" spans="4:27" ht="14.25" thickTop="1" thickBot="1">
      <c r="D231" s="66"/>
      <c r="E231" s="51" t="s">
        <v>508</v>
      </c>
      <c r="F231" s="7"/>
      <c r="G231" s="8"/>
      <c r="H231" s="7"/>
      <c r="I231" s="6"/>
      <c r="J231" s="7"/>
      <c r="K231" s="8"/>
      <c r="L231" s="7"/>
      <c r="M231" s="8"/>
      <c r="N231" s="7"/>
      <c r="O231" s="8"/>
      <c r="P231" s="7"/>
      <c r="Q231" s="7"/>
      <c r="R231" s="8"/>
      <c r="S231" s="7"/>
      <c r="T231" s="9"/>
      <c r="U231" s="7"/>
      <c r="V231" s="8"/>
      <c r="W231" s="7"/>
      <c r="X231" s="7"/>
      <c r="Y231" s="8"/>
      <c r="Z231" s="7"/>
      <c r="AA231" s="8"/>
    </row>
    <row r="232" spans="4:27" ht="14.25" thickTop="1" thickBot="1">
      <c r="D232" s="66"/>
      <c r="E232" s="51" t="s">
        <v>912</v>
      </c>
      <c r="F232" s="7"/>
      <c r="G232" s="8"/>
      <c r="H232" s="7"/>
      <c r="I232" s="6"/>
      <c r="J232" s="7"/>
      <c r="K232" s="8"/>
      <c r="L232" s="7"/>
      <c r="M232" s="8"/>
      <c r="N232" s="7"/>
      <c r="O232" s="8"/>
      <c r="P232" s="7"/>
      <c r="Q232" s="7"/>
      <c r="R232" s="8"/>
      <c r="S232" s="7"/>
      <c r="T232" s="9"/>
      <c r="U232" s="7"/>
      <c r="V232" s="8"/>
      <c r="W232" s="7"/>
      <c r="X232" s="7"/>
      <c r="Y232" s="8"/>
      <c r="Z232" s="7"/>
      <c r="AA232" s="8"/>
    </row>
    <row r="233" spans="4:27" ht="14.25" thickTop="1" thickBot="1">
      <c r="D233" s="66"/>
      <c r="E233" s="51" t="s">
        <v>885</v>
      </c>
      <c r="F233" s="7"/>
      <c r="G233" s="8"/>
      <c r="H233" s="7"/>
      <c r="I233" s="6"/>
      <c r="J233" s="7"/>
      <c r="K233" s="8"/>
      <c r="L233" s="7"/>
      <c r="M233" s="8"/>
      <c r="N233" s="7"/>
      <c r="O233" s="8"/>
      <c r="P233" s="7"/>
      <c r="Q233" s="7"/>
      <c r="R233" s="8"/>
      <c r="S233" s="7"/>
      <c r="T233" s="9"/>
      <c r="U233" s="7"/>
      <c r="V233" s="8"/>
      <c r="W233" s="7"/>
      <c r="X233" s="7"/>
      <c r="Y233" s="8"/>
      <c r="Z233" s="7"/>
      <c r="AA233" s="8"/>
    </row>
    <row r="234" spans="4:27" ht="14.25" thickTop="1" thickBot="1">
      <c r="D234" s="66"/>
      <c r="E234" s="51" t="s">
        <v>493</v>
      </c>
      <c r="F234" s="7"/>
      <c r="G234" s="8"/>
      <c r="H234" s="7"/>
      <c r="I234" s="6"/>
      <c r="J234" s="7"/>
      <c r="K234" s="8"/>
      <c r="L234" s="7"/>
      <c r="M234" s="8"/>
      <c r="N234" s="7"/>
      <c r="O234" s="8"/>
      <c r="P234" s="7"/>
      <c r="Q234" s="7"/>
      <c r="R234" s="8"/>
      <c r="S234" s="7"/>
      <c r="T234" s="9"/>
      <c r="U234" s="7"/>
      <c r="V234" s="8"/>
      <c r="W234" s="7"/>
      <c r="X234" s="7"/>
      <c r="Y234" s="8"/>
      <c r="Z234" s="7"/>
      <c r="AA234" s="8"/>
    </row>
    <row r="235" spans="4:27" ht="14.25" thickTop="1" thickBot="1">
      <c r="D235" s="66"/>
      <c r="E235" s="51" t="s">
        <v>498</v>
      </c>
      <c r="F235" s="7"/>
      <c r="G235" s="8"/>
      <c r="H235" s="7"/>
      <c r="I235" s="6"/>
      <c r="J235" s="7"/>
      <c r="K235" s="8"/>
      <c r="L235" s="7"/>
      <c r="M235" s="8"/>
      <c r="N235" s="7"/>
      <c r="O235" s="8"/>
      <c r="P235" s="7"/>
      <c r="Q235" s="7"/>
      <c r="R235" s="8"/>
      <c r="S235" s="7"/>
      <c r="T235" s="9"/>
      <c r="U235" s="7"/>
      <c r="V235" s="8"/>
      <c r="W235" s="7"/>
      <c r="X235" s="7"/>
      <c r="Y235" s="8"/>
      <c r="Z235" s="7"/>
      <c r="AA235" s="8"/>
    </row>
    <row r="236" spans="4:27" ht="14.25" thickTop="1" thickBot="1">
      <c r="D236" s="66"/>
      <c r="E236" s="51" t="s">
        <v>450</v>
      </c>
      <c r="F236" s="7"/>
      <c r="G236" s="8"/>
      <c r="H236" s="7"/>
      <c r="I236" s="6"/>
      <c r="J236" s="7"/>
      <c r="K236" s="8"/>
      <c r="L236" s="7"/>
      <c r="M236" s="8"/>
      <c r="N236" s="7"/>
      <c r="O236" s="8"/>
      <c r="P236" s="7"/>
      <c r="Q236" s="7"/>
      <c r="R236" s="8"/>
      <c r="S236" s="7"/>
      <c r="T236" s="9"/>
      <c r="U236" s="7"/>
      <c r="V236" s="8"/>
      <c r="W236" s="7"/>
      <c r="X236" s="7"/>
      <c r="Y236" s="8"/>
      <c r="Z236" s="7"/>
      <c r="AA236" s="8"/>
    </row>
    <row r="237" spans="4:27" ht="14.25" thickTop="1" thickBot="1">
      <c r="D237" s="66"/>
      <c r="E237" s="51" t="s">
        <v>451</v>
      </c>
      <c r="F237" s="7"/>
      <c r="G237" s="8"/>
      <c r="H237" s="7"/>
      <c r="I237" s="6"/>
      <c r="J237" s="7"/>
      <c r="K237" s="8"/>
      <c r="L237" s="7"/>
      <c r="M237" s="8"/>
      <c r="N237" s="7"/>
      <c r="O237" s="8"/>
      <c r="P237" s="7"/>
      <c r="Q237" s="7"/>
      <c r="R237" s="8"/>
      <c r="S237" s="7"/>
      <c r="T237" s="9"/>
      <c r="U237" s="7"/>
      <c r="V237" s="8"/>
      <c r="W237" s="7"/>
      <c r="X237" s="7"/>
      <c r="Y237" s="8"/>
      <c r="Z237" s="7"/>
      <c r="AA237" s="8"/>
    </row>
    <row r="238" spans="4:27" ht="14.25" thickTop="1" thickBot="1">
      <c r="D238" s="66"/>
      <c r="E238" s="51" t="s">
        <v>415</v>
      </c>
      <c r="F238" s="7"/>
      <c r="G238" s="8"/>
      <c r="H238" s="7"/>
      <c r="I238" s="6"/>
      <c r="J238" s="7"/>
      <c r="K238" s="8"/>
      <c r="L238" s="7"/>
      <c r="M238" s="8"/>
      <c r="N238" s="7"/>
      <c r="O238" s="8"/>
      <c r="P238" s="7"/>
      <c r="Q238" s="7"/>
      <c r="R238" s="8"/>
      <c r="S238" s="7"/>
      <c r="T238" s="9"/>
      <c r="U238" s="7"/>
      <c r="V238" s="8"/>
      <c r="W238" s="7"/>
      <c r="X238" s="7"/>
      <c r="Y238" s="8"/>
      <c r="Z238" s="7"/>
      <c r="AA238" s="8"/>
    </row>
    <row r="239" spans="4:27" ht="14.25" thickTop="1" thickBot="1">
      <c r="D239" s="66"/>
      <c r="E239" s="51" t="s">
        <v>838</v>
      </c>
      <c r="F239" s="7"/>
      <c r="G239" s="8"/>
      <c r="H239" s="7"/>
      <c r="I239" s="6"/>
      <c r="J239" s="7"/>
      <c r="K239" s="8"/>
      <c r="L239" s="7"/>
      <c r="M239" s="8"/>
      <c r="N239" s="7"/>
      <c r="O239" s="8"/>
      <c r="P239" s="7"/>
      <c r="Q239" s="7"/>
      <c r="R239" s="8"/>
      <c r="S239" s="7"/>
      <c r="T239" s="9"/>
      <c r="U239" s="7"/>
      <c r="V239" s="8"/>
      <c r="W239" s="7"/>
      <c r="X239" s="7"/>
      <c r="Y239" s="8"/>
      <c r="Z239" s="7"/>
      <c r="AA239" s="8"/>
    </row>
    <row r="240" spans="4:27" ht="14.25" thickTop="1" thickBot="1">
      <c r="D240" s="66"/>
      <c r="E240" s="51" t="s">
        <v>863</v>
      </c>
      <c r="F240" s="7"/>
      <c r="G240" s="8"/>
      <c r="H240" s="7"/>
      <c r="I240" s="6"/>
      <c r="J240" s="7"/>
      <c r="K240" s="8"/>
      <c r="L240" s="7"/>
      <c r="M240" s="8"/>
      <c r="N240" s="7"/>
      <c r="O240" s="8"/>
      <c r="P240" s="7"/>
      <c r="Q240" s="7"/>
      <c r="R240" s="8"/>
      <c r="S240" s="7"/>
      <c r="T240" s="9"/>
      <c r="U240" s="7"/>
      <c r="V240" s="8"/>
      <c r="W240" s="7"/>
      <c r="X240" s="7"/>
      <c r="Y240" s="8"/>
      <c r="Z240" s="7"/>
      <c r="AA240" s="8"/>
    </row>
    <row r="241" spans="4:27" ht="14.25" thickTop="1" thickBot="1">
      <c r="D241" s="66"/>
      <c r="E241" s="51" t="s">
        <v>1091</v>
      </c>
      <c r="F241" s="7"/>
      <c r="G241" s="8"/>
      <c r="H241" s="7"/>
      <c r="I241" s="6"/>
      <c r="J241" s="7"/>
      <c r="K241" s="8"/>
      <c r="L241" s="7"/>
      <c r="M241" s="8"/>
      <c r="N241" s="7"/>
      <c r="O241" s="8"/>
      <c r="P241" s="7"/>
      <c r="Q241" s="7"/>
      <c r="R241" s="8"/>
      <c r="S241" s="7"/>
      <c r="T241" s="9"/>
      <c r="U241" s="7"/>
      <c r="V241" s="8"/>
      <c r="W241" s="7"/>
      <c r="X241" s="7"/>
      <c r="Y241" s="8"/>
      <c r="Z241" s="7"/>
      <c r="AA241" s="8"/>
    </row>
    <row r="242" spans="4:27" ht="14.25" thickTop="1" thickBot="1">
      <c r="D242" s="66"/>
      <c r="E242" s="51" t="s">
        <v>426</v>
      </c>
      <c r="F242" s="7"/>
      <c r="G242" s="8"/>
      <c r="H242" s="7"/>
      <c r="I242" s="6"/>
      <c r="J242" s="7"/>
      <c r="K242" s="8"/>
      <c r="L242" s="7"/>
      <c r="M242" s="8"/>
      <c r="N242" s="7"/>
      <c r="O242" s="8"/>
      <c r="P242" s="7"/>
      <c r="Q242" s="7"/>
      <c r="R242" s="8"/>
      <c r="S242" s="7"/>
      <c r="T242" s="9"/>
      <c r="U242" s="7"/>
      <c r="V242" s="8"/>
      <c r="W242" s="7"/>
      <c r="X242" s="7"/>
      <c r="Y242" s="8"/>
      <c r="Z242" s="7"/>
      <c r="AA242" s="8"/>
    </row>
    <row r="243" spans="4:27" ht="14.25" thickTop="1" thickBot="1">
      <c r="D243" s="66"/>
      <c r="E243" s="51" t="s">
        <v>300</v>
      </c>
      <c r="F243" s="7"/>
      <c r="G243" s="8"/>
      <c r="H243" s="7"/>
      <c r="I243" s="6"/>
      <c r="J243" s="7"/>
      <c r="K243" s="8"/>
      <c r="L243" s="7"/>
      <c r="M243" s="8"/>
      <c r="N243" s="7"/>
      <c r="O243" s="8"/>
      <c r="P243" s="7"/>
      <c r="Q243" s="7"/>
      <c r="R243" s="8"/>
      <c r="S243" s="7"/>
      <c r="T243" s="9"/>
      <c r="U243" s="7"/>
      <c r="V243" s="8"/>
      <c r="W243" s="7"/>
      <c r="X243" s="7"/>
      <c r="Y243" s="8"/>
      <c r="Z243" s="7"/>
      <c r="AA243" s="8"/>
    </row>
    <row r="244" spans="4:27" ht="14.25" thickTop="1" thickBot="1">
      <c r="D244" s="66"/>
      <c r="E244" s="51" t="s">
        <v>445</v>
      </c>
      <c r="F244" s="7"/>
      <c r="G244" s="8"/>
      <c r="H244" s="7"/>
      <c r="I244" s="6"/>
      <c r="J244" s="7"/>
      <c r="K244" s="8"/>
      <c r="L244" s="7"/>
      <c r="M244" s="8"/>
      <c r="N244" s="7"/>
      <c r="O244" s="8"/>
      <c r="P244" s="7"/>
      <c r="Q244" s="7"/>
      <c r="R244" s="8"/>
      <c r="S244" s="7"/>
      <c r="T244" s="9"/>
      <c r="U244" s="7"/>
      <c r="V244" s="8"/>
      <c r="W244" s="7"/>
      <c r="X244" s="7"/>
      <c r="Y244" s="8"/>
      <c r="Z244" s="7"/>
      <c r="AA244" s="8"/>
    </row>
    <row r="245" spans="4:27" ht="14.25" thickTop="1" thickBot="1">
      <c r="D245" s="66"/>
      <c r="E245" s="51" t="s">
        <v>862</v>
      </c>
      <c r="F245" s="7"/>
      <c r="G245" s="8"/>
      <c r="H245" s="7"/>
      <c r="I245" s="6"/>
      <c r="J245" s="7"/>
      <c r="K245" s="8"/>
      <c r="L245" s="7"/>
      <c r="M245" s="8"/>
      <c r="N245" s="7"/>
      <c r="O245" s="8"/>
      <c r="P245" s="7"/>
      <c r="Q245" s="7"/>
      <c r="R245" s="8"/>
      <c r="S245" s="7"/>
      <c r="T245" s="9"/>
      <c r="U245" s="7"/>
      <c r="V245" s="8"/>
      <c r="W245" s="7"/>
      <c r="X245" s="7"/>
      <c r="Y245" s="8"/>
      <c r="Z245" s="7"/>
      <c r="AA245" s="8"/>
    </row>
    <row r="246" spans="4:27" ht="14.25" thickTop="1" thickBot="1">
      <c r="D246" s="66"/>
      <c r="E246" s="51" t="s">
        <v>864</v>
      </c>
      <c r="F246" s="7"/>
      <c r="G246" s="8"/>
      <c r="H246" s="7"/>
      <c r="I246" s="6"/>
      <c r="J246" s="7"/>
      <c r="K246" s="8"/>
      <c r="L246" s="7"/>
      <c r="M246" s="8"/>
      <c r="N246" s="7"/>
      <c r="O246" s="8"/>
      <c r="P246" s="7"/>
      <c r="Q246" s="7"/>
      <c r="R246" s="8"/>
      <c r="S246" s="7"/>
      <c r="T246" s="9"/>
      <c r="U246" s="7"/>
      <c r="V246" s="8"/>
      <c r="W246" s="7"/>
      <c r="X246" s="7"/>
      <c r="Y246" s="8"/>
      <c r="Z246" s="7"/>
      <c r="AA246" s="8"/>
    </row>
    <row r="247" spans="4:27" ht="14.25" thickTop="1" thickBot="1">
      <c r="D247" s="66"/>
      <c r="E247" s="51" t="s">
        <v>452</v>
      </c>
      <c r="F247" s="7"/>
      <c r="G247" s="8"/>
      <c r="H247" s="7"/>
      <c r="I247" s="6"/>
      <c r="J247" s="7"/>
      <c r="K247" s="8"/>
      <c r="L247" s="7"/>
      <c r="M247" s="8"/>
      <c r="N247" s="7"/>
      <c r="O247" s="8"/>
      <c r="P247" s="7"/>
      <c r="Q247" s="7"/>
      <c r="R247" s="8"/>
      <c r="S247" s="7"/>
      <c r="T247" s="9"/>
      <c r="U247" s="7"/>
      <c r="V247" s="8"/>
      <c r="W247" s="7"/>
      <c r="X247" s="7"/>
      <c r="Y247" s="8"/>
      <c r="Z247" s="7"/>
      <c r="AA247" s="8"/>
    </row>
    <row r="248" spans="4:27" ht="14.25" thickTop="1" thickBot="1">
      <c r="D248" s="66"/>
      <c r="E248" s="51" t="s">
        <v>867</v>
      </c>
      <c r="F248" s="7"/>
      <c r="G248" s="8"/>
      <c r="H248" s="7"/>
      <c r="I248" s="6"/>
      <c r="J248" s="7"/>
      <c r="K248" s="8"/>
      <c r="L248" s="7"/>
      <c r="M248" s="8"/>
      <c r="N248" s="7"/>
      <c r="O248" s="8"/>
      <c r="P248" s="7"/>
      <c r="Q248" s="7"/>
      <c r="R248" s="8"/>
      <c r="S248" s="7"/>
      <c r="T248" s="9"/>
      <c r="U248" s="7"/>
      <c r="V248" s="8"/>
      <c r="W248" s="7"/>
      <c r="X248" s="7"/>
      <c r="Y248" s="8"/>
      <c r="Z248" s="7"/>
      <c r="AA248" s="8"/>
    </row>
    <row r="249" spans="4:27" ht="14.25" thickTop="1" thickBot="1">
      <c r="D249" s="66"/>
      <c r="E249" s="51" t="s">
        <v>449</v>
      </c>
      <c r="F249" s="7"/>
      <c r="G249" s="8"/>
      <c r="H249" s="7"/>
      <c r="I249" s="6"/>
      <c r="J249" s="7"/>
      <c r="K249" s="8"/>
      <c r="L249" s="7"/>
      <c r="M249" s="8"/>
      <c r="N249" s="7"/>
      <c r="O249" s="8"/>
      <c r="P249" s="7"/>
      <c r="Q249" s="7"/>
      <c r="R249" s="8"/>
      <c r="S249" s="7"/>
      <c r="T249" s="9"/>
      <c r="U249" s="7"/>
      <c r="V249" s="8"/>
      <c r="W249" s="7"/>
      <c r="X249" s="7"/>
      <c r="Y249" s="8"/>
      <c r="Z249" s="7"/>
      <c r="AA249" s="8"/>
    </row>
    <row r="250" spans="4:27" ht="14.25" thickTop="1" thickBot="1">
      <c r="D250" s="66"/>
      <c r="E250" s="51" t="s">
        <v>447</v>
      </c>
      <c r="F250" s="7"/>
      <c r="G250" s="8"/>
      <c r="H250" s="7"/>
      <c r="I250" s="6"/>
      <c r="J250" s="7"/>
      <c r="K250" s="8"/>
      <c r="L250" s="7"/>
      <c r="M250" s="8"/>
      <c r="N250" s="7"/>
      <c r="O250" s="8"/>
      <c r="P250" s="7"/>
      <c r="Q250" s="7"/>
      <c r="R250" s="8"/>
      <c r="S250" s="7"/>
      <c r="T250" s="9"/>
      <c r="U250" s="7"/>
      <c r="V250" s="8"/>
      <c r="W250" s="7"/>
      <c r="X250" s="7"/>
      <c r="Y250" s="8"/>
      <c r="Z250" s="7"/>
      <c r="AA250" s="8"/>
    </row>
    <row r="251" spans="4:27" ht="14.25" thickTop="1" thickBot="1">
      <c r="D251" s="66"/>
      <c r="E251" s="51" t="s">
        <v>444</v>
      </c>
      <c r="F251" s="7"/>
      <c r="G251" s="8"/>
      <c r="H251" s="7"/>
      <c r="I251" s="6"/>
      <c r="J251" s="7"/>
      <c r="K251" s="8"/>
      <c r="L251" s="7"/>
      <c r="M251" s="8"/>
      <c r="N251" s="7"/>
      <c r="O251" s="8"/>
      <c r="P251" s="7"/>
      <c r="Q251" s="7"/>
      <c r="R251" s="8"/>
      <c r="S251" s="7"/>
      <c r="T251" s="9"/>
      <c r="U251" s="7"/>
      <c r="V251" s="8"/>
      <c r="W251" s="7"/>
      <c r="X251" s="7"/>
      <c r="Y251" s="8"/>
      <c r="Z251" s="7"/>
      <c r="AA251" s="8"/>
    </row>
    <row r="252" spans="4:27" ht="14.25" thickTop="1" thickBot="1">
      <c r="D252" s="66"/>
      <c r="E252" s="51" t="s">
        <v>443</v>
      </c>
      <c r="F252" s="7"/>
      <c r="G252" s="8"/>
      <c r="H252" s="7"/>
      <c r="I252" s="6"/>
      <c r="J252" s="7"/>
      <c r="K252" s="8"/>
      <c r="L252" s="7"/>
      <c r="M252" s="8"/>
      <c r="N252" s="7"/>
      <c r="O252" s="8"/>
      <c r="P252" s="7"/>
      <c r="Q252" s="7"/>
      <c r="R252" s="8"/>
      <c r="S252" s="7"/>
      <c r="T252" s="9"/>
      <c r="U252" s="7"/>
      <c r="V252" s="8"/>
      <c r="W252" s="7"/>
      <c r="X252" s="7"/>
      <c r="Y252" s="8"/>
      <c r="Z252" s="7"/>
      <c r="AA252" s="8"/>
    </row>
    <row r="253" spans="4:27" ht="14.25" thickTop="1" thickBot="1">
      <c r="D253" s="66"/>
      <c r="E253" s="51" t="s">
        <v>438</v>
      </c>
      <c r="F253" s="7"/>
      <c r="G253" s="8"/>
      <c r="H253" s="7"/>
      <c r="I253" s="6"/>
      <c r="J253" s="7"/>
      <c r="K253" s="8"/>
      <c r="L253" s="7"/>
      <c r="M253" s="8"/>
      <c r="N253" s="7"/>
      <c r="O253" s="8"/>
      <c r="P253" s="7"/>
      <c r="Q253" s="7"/>
      <c r="R253" s="8"/>
      <c r="S253" s="7"/>
      <c r="T253" s="9"/>
      <c r="U253" s="7"/>
      <c r="V253" s="8"/>
      <c r="W253" s="7"/>
      <c r="X253" s="7"/>
      <c r="Y253" s="8"/>
      <c r="Z253" s="7"/>
      <c r="AA253" s="8"/>
    </row>
    <row r="254" spans="4:27" ht="14.25" thickTop="1" thickBot="1">
      <c r="D254" s="66"/>
      <c r="E254" s="51" t="s">
        <v>868</v>
      </c>
      <c r="F254" s="7"/>
      <c r="G254" s="8"/>
      <c r="H254" s="7"/>
      <c r="I254" s="6"/>
      <c r="J254" s="7"/>
      <c r="K254" s="8"/>
      <c r="L254" s="7"/>
      <c r="M254" s="8"/>
      <c r="N254" s="7"/>
      <c r="O254" s="8"/>
      <c r="P254" s="7"/>
      <c r="Q254" s="7"/>
      <c r="R254" s="8"/>
      <c r="S254" s="7"/>
      <c r="T254" s="9"/>
      <c r="U254" s="7"/>
      <c r="V254" s="8"/>
      <c r="W254" s="7"/>
      <c r="X254" s="7"/>
      <c r="Y254" s="8"/>
      <c r="Z254" s="7"/>
      <c r="AA254" s="8"/>
    </row>
    <row r="255" spans="4:27" ht="14.25" thickTop="1" thickBot="1">
      <c r="D255" s="66"/>
      <c r="E255" s="51" t="s">
        <v>866</v>
      </c>
      <c r="F255" s="7"/>
      <c r="G255" s="8"/>
      <c r="H255" s="7"/>
      <c r="I255" s="6"/>
      <c r="J255" s="7"/>
      <c r="K255" s="8"/>
      <c r="L255" s="7"/>
      <c r="M255" s="8"/>
      <c r="N255" s="7"/>
      <c r="O255" s="8"/>
      <c r="P255" s="7"/>
      <c r="Q255" s="7"/>
      <c r="R255" s="8"/>
      <c r="S255" s="7"/>
      <c r="T255" s="9"/>
      <c r="U255" s="7"/>
      <c r="V255" s="8"/>
      <c r="W255" s="7"/>
      <c r="X255" s="7"/>
      <c r="Y255" s="8"/>
      <c r="Z255" s="7"/>
      <c r="AA255" s="8"/>
    </row>
    <row r="256" spans="4:27" ht="14.25" thickTop="1" thickBot="1">
      <c r="D256" s="66"/>
      <c r="E256" s="51" t="s">
        <v>843</v>
      </c>
      <c r="F256" s="7"/>
      <c r="G256" s="8"/>
      <c r="H256" s="7"/>
      <c r="I256" s="6"/>
      <c r="J256" s="7"/>
      <c r="K256" s="8"/>
      <c r="L256" s="7"/>
      <c r="M256" s="8"/>
      <c r="N256" s="7"/>
      <c r="O256" s="8"/>
      <c r="P256" s="7"/>
      <c r="Q256" s="7"/>
      <c r="R256" s="8"/>
      <c r="S256" s="7"/>
      <c r="T256" s="9"/>
      <c r="U256" s="7"/>
      <c r="V256" s="8"/>
      <c r="W256" s="7"/>
      <c r="X256" s="7"/>
      <c r="Y256" s="8"/>
      <c r="Z256" s="7"/>
      <c r="AA256" s="8"/>
    </row>
    <row r="257" spans="4:27" ht="14.25" thickTop="1" thickBot="1">
      <c r="D257" s="66"/>
      <c r="E257" s="51" t="s">
        <v>837</v>
      </c>
      <c r="F257" s="7"/>
      <c r="G257" s="8"/>
      <c r="H257" s="7"/>
      <c r="I257" s="6"/>
      <c r="J257" s="7"/>
      <c r="K257" s="8"/>
      <c r="L257" s="7"/>
      <c r="M257" s="8"/>
      <c r="N257" s="7"/>
      <c r="O257" s="8"/>
      <c r="P257" s="7"/>
      <c r="Q257" s="7"/>
      <c r="R257" s="8"/>
      <c r="S257" s="7"/>
      <c r="T257" s="9"/>
      <c r="U257" s="7"/>
      <c r="V257" s="8"/>
      <c r="W257" s="7"/>
      <c r="X257" s="7"/>
      <c r="Y257" s="8"/>
      <c r="Z257" s="7"/>
      <c r="AA257" s="8"/>
    </row>
    <row r="258" spans="4:27" ht="14.25" thickTop="1" thickBot="1">
      <c r="D258" s="66"/>
      <c r="E258" s="51" t="s">
        <v>839</v>
      </c>
      <c r="F258" s="7"/>
      <c r="G258" s="8"/>
      <c r="H258" s="7"/>
      <c r="I258" s="6"/>
      <c r="J258" s="7"/>
      <c r="K258" s="8"/>
      <c r="L258" s="7"/>
      <c r="M258" s="8"/>
      <c r="N258" s="7"/>
      <c r="O258" s="8"/>
      <c r="P258" s="7"/>
      <c r="Q258" s="7"/>
      <c r="R258" s="8"/>
      <c r="S258" s="7"/>
      <c r="T258" s="9"/>
      <c r="U258" s="7"/>
      <c r="V258" s="8"/>
      <c r="W258" s="7"/>
      <c r="X258" s="7"/>
      <c r="Y258" s="8"/>
      <c r="Z258" s="7"/>
      <c r="AA258" s="8"/>
    </row>
    <row r="259" spans="4:27" ht="14.25" thickTop="1" thickBot="1">
      <c r="D259" s="66"/>
      <c r="E259" s="51" t="s">
        <v>840</v>
      </c>
      <c r="F259" s="7"/>
      <c r="G259" s="8"/>
      <c r="H259" s="7"/>
      <c r="I259" s="6"/>
      <c r="J259" s="7"/>
      <c r="K259" s="8"/>
      <c r="L259" s="7"/>
      <c r="M259" s="8"/>
      <c r="N259" s="7"/>
      <c r="O259" s="8"/>
      <c r="P259" s="7"/>
      <c r="Q259" s="7"/>
      <c r="R259" s="8"/>
      <c r="S259" s="7"/>
      <c r="T259" s="9"/>
      <c r="U259" s="7"/>
      <c r="V259" s="8"/>
      <c r="W259" s="7"/>
      <c r="X259" s="7"/>
      <c r="Y259" s="8"/>
      <c r="Z259" s="7"/>
      <c r="AA259" s="8"/>
    </row>
    <row r="260" spans="4:27" ht="14.25" thickTop="1" thickBot="1">
      <c r="D260" s="66"/>
      <c r="E260" s="51" t="s">
        <v>871</v>
      </c>
      <c r="F260" s="7"/>
      <c r="G260" s="8"/>
      <c r="H260" s="7"/>
      <c r="I260" s="6"/>
      <c r="J260" s="7"/>
      <c r="K260" s="8"/>
      <c r="L260" s="7"/>
      <c r="M260" s="8"/>
      <c r="N260" s="7"/>
      <c r="O260" s="8"/>
      <c r="P260" s="7"/>
      <c r="Q260" s="7"/>
      <c r="R260" s="8"/>
      <c r="S260" s="7"/>
      <c r="T260" s="9"/>
      <c r="U260" s="7"/>
      <c r="V260" s="8"/>
      <c r="W260" s="7"/>
      <c r="X260" s="7"/>
      <c r="Y260" s="8"/>
      <c r="Z260" s="7"/>
      <c r="AA260" s="8"/>
    </row>
    <row r="261" spans="4:27" ht="14.25" thickTop="1" thickBot="1">
      <c r="D261" s="66"/>
      <c r="E261" s="51" t="s">
        <v>841</v>
      </c>
      <c r="F261" s="7"/>
      <c r="G261" s="8"/>
      <c r="H261" s="7"/>
      <c r="I261" s="6"/>
      <c r="J261" s="7"/>
      <c r="K261" s="8"/>
      <c r="L261" s="7"/>
      <c r="M261" s="8"/>
      <c r="N261" s="7"/>
      <c r="O261" s="8"/>
      <c r="P261" s="7"/>
      <c r="Q261" s="7"/>
      <c r="R261" s="8"/>
      <c r="S261" s="7"/>
      <c r="T261" s="9"/>
      <c r="U261" s="7"/>
      <c r="V261" s="8"/>
      <c r="W261" s="7"/>
      <c r="X261" s="7"/>
      <c r="Y261" s="8"/>
      <c r="Z261" s="7"/>
      <c r="AA261" s="8"/>
    </row>
    <row r="262" spans="4:27" ht="14.25" thickTop="1" thickBot="1">
      <c r="D262" s="66"/>
      <c r="E262" s="51" t="s">
        <v>842</v>
      </c>
      <c r="F262" s="7"/>
      <c r="G262" s="8"/>
      <c r="H262" s="7"/>
      <c r="I262" s="6"/>
      <c r="J262" s="7"/>
      <c r="K262" s="8"/>
      <c r="L262" s="7"/>
      <c r="M262" s="8"/>
      <c r="N262" s="7"/>
      <c r="O262" s="8"/>
      <c r="P262" s="7"/>
      <c r="Q262" s="7"/>
      <c r="R262" s="8"/>
      <c r="S262" s="7"/>
      <c r="T262" s="9"/>
      <c r="U262" s="7"/>
      <c r="V262" s="8"/>
      <c r="W262" s="7"/>
      <c r="X262" s="7"/>
      <c r="Y262" s="8"/>
      <c r="Z262" s="7"/>
      <c r="AA262" s="8"/>
    </row>
    <row r="263" spans="4:27" ht="14.25" thickTop="1" thickBot="1">
      <c r="D263" s="66"/>
      <c r="E263" s="51" t="s">
        <v>420</v>
      </c>
      <c r="F263" s="7"/>
      <c r="G263" s="8"/>
      <c r="H263" s="7"/>
      <c r="I263" s="6"/>
      <c r="J263" s="7"/>
      <c r="K263" s="8"/>
      <c r="L263" s="7"/>
      <c r="M263" s="8"/>
      <c r="N263" s="7"/>
      <c r="O263" s="8"/>
      <c r="P263" s="7"/>
      <c r="Q263" s="7"/>
      <c r="R263" s="8"/>
      <c r="S263" s="7"/>
      <c r="T263" s="9"/>
      <c r="U263" s="7"/>
      <c r="V263" s="8"/>
      <c r="W263" s="7"/>
      <c r="X263" s="7"/>
      <c r="Y263" s="8"/>
      <c r="Z263" s="7"/>
      <c r="AA263" s="8"/>
    </row>
    <row r="264" spans="4:27" ht="14.25" thickTop="1" thickBot="1">
      <c r="D264" s="66"/>
      <c r="E264" s="51" t="s">
        <v>441</v>
      </c>
      <c r="F264" s="7"/>
      <c r="G264" s="8"/>
      <c r="H264" s="7"/>
      <c r="I264" s="6"/>
      <c r="J264" s="7"/>
      <c r="K264" s="8"/>
      <c r="L264" s="7"/>
      <c r="M264" s="8"/>
      <c r="N264" s="7"/>
      <c r="O264" s="8"/>
      <c r="P264" s="7"/>
      <c r="Q264" s="7"/>
      <c r="R264" s="8"/>
      <c r="S264" s="7"/>
      <c r="T264" s="9"/>
      <c r="U264" s="7"/>
      <c r="V264" s="8"/>
      <c r="W264" s="7"/>
      <c r="X264" s="7"/>
      <c r="Y264" s="8"/>
      <c r="Z264" s="7"/>
      <c r="AA264" s="8"/>
    </row>
    <row r="265" spans="4:27" ht="14.25" thickTop="1" thickBot="1">
      <c r="D265" s="66"/>
      <c r="E265" s="51" t="s">
        <v>435</v>
      </c>
      <c r="F265" s="7"/>
      <c r="G265" s="8"/>
      <c r="H265" s="7"/>
      <c r="I265" s="6"/>
      <c r="J265" s="7"/>
      <c r="K265" s="8"/>
      <c r="L265" s="7"/>
      <c r="M265" s="8"/>
      <c r="N265" s="7"/>
      <c r="O265" s="8"/>
      <c r="P265" s="7"/>
      <c r="Q265" s="7"/>
      <c r="R265" s="8"/>
      <c r="S265" s="7"/>
      <c r="T265" s="9"/>
      <c r="U265" s="7"/>
      <c r="V265" s="8"/>
      <c r="W265" s="7"/>
      <c r="X265" s="7"/>
      <c r="Y265" s="8"/>
      <c r="Z265" s="7"/>
      <c r="AA265" s="8"/>
    </row>
    <row r="266" spans="4:27" ht="14.25" thickTop="1" thickBot="1">
      <c r="D266" s="66"/>
      <c r="E266" s="51" t="s">
        <v>418</v>
      </c>
      <c r="F266" s="7"/>
      <c r="G266" s="8"/>
      <c r="H266" s="7"/>
      <c r="I266" s="6"/>
      <c r="J266" s="7"/>
      <c r="K266" s="8"/>
      <c r="L266" s="7"/>
      <c r="M266" s="8"/>
      <c r="N266" s="7"/>
      <c r="O266" s="8"/>
      <c r="P266" s="7"/>
      <c r="Q266" s="7"/>
      <c r="R266" s="8"/>
      <c r="S266" s="7"/>
      <c r="T266" s="9"/>
      <c r="U266" s="7"/>
      <c r="V266" s="8"/>
      <c r="W266" s="7"/>
      <c r="X266" s="7"/>
      <c r="Y266" s="8"/>
      <c r="Z266" s="7"/>
      <c r="AA266" s="8"/>
    </row>
    <row r="267" spans="4:27" ht="14.25" thickTop="1" thickBot="1">
      <c r="D267" s="66"/>
      <c r="E267" s="51" t="s">
        <v>422</v>
      </c>
      <c r="F267" s="7"/>
      <c r="G267" s="8"/>
      <c r="H267" s="7"/>
      <c r="I267" s="6"/>
      <c r="J267" s="7"/>
      <c r="K267" s="8"/>
      <c r="L267" s="7"/>
      <c r="M267" s="8"/>
      <c r="N267" s="7"/>
      <c r="O267" s="8"/>
      <c r="P267" s="7"/>
      <c r="Q267" s="7"/>
      <c r="R267" s="8"/>
      <c r="S267" s="7"/>
      <c r="T267" s="9"/>
      <c r="U267" s="7"/>
      <c r="V267" s="8"/>
      <c r="W267" s="7"/>
      <c r="X267" s="7"/>
      <c r="Y267" s="8"/>
      <c r="Z267" s="7"/>
      <c r="AA267" s="8"/>
    </row>
    <row r="268" spans="4:27" ht="14.25" thickTop="1" thickBot="1">
      <c r="D268" s="66"/>
      <c r="E268" s="51" t="s">
        <v>854</v>
      </c>
      <c r="F268" s="7"/>
      <c r="G268" s="8"/>
      <c r="H268" s="7"/>
      <c r="I268" s="6"/>
      <c r="J268" s="7"/>
      <c r="K268" s="8"/>
      <c r="L268" s="7"/>
      <c r="M268" s="8"/>
      <c r="N268" s="7"/>
      <c r="O268" s="8"/>
      <c r="P268" s="7"/>
      <c r="Q268" s="7"/>
      <c r="R268" s="8"/>
      <c r="S268" s="7"/>
      <c r="T268" s="9"/>
      <c r="U268" s="7"/>
      <c r="V268" s="8"/>
      <c r="W268" s="7"/>
      <c r="X268" s="7"/>
      <c r="Y268" s="8"/>
      <c r="Z268" s="7"/>
      <c r="AA268" s="8"/>
    </row>
    <row r="269" spans="4:27" ht="14.25" thickTop="1" thickBot="1">
      <c r="D269" s="66"/>
      <c r="E269" s="51" t="s">
        <v>861</v>
      </c>
      <c r="F269" s="7"/>
      <c r="G269" s="8"/>
      <c r="H269" s="7"/>
      <c r="I269" s="6"/>
      <c r="J269" s="7"/>
      <c r="K269" s="8"/>
      <c r="L269" s="7"/>
      <c r="M269" s="8"/>
      <c r="N269" s="7"/>
      <c r="O269" s="8"/>
      <c r="P269" s="7"/>
      <c r="Q269" s="7"/>
      <c r="R269" s="8"/>
      <c r="S269" s="7"/>
      <c r="T269" s="9"/>
      <c r="U269" s="7"/>
      <c r="V269" s="8"/>
      <c r="W269" s="7"/>
      <c r="X269" s="7"/>
      <c r="Y269" s="8"/>
      <c r="Z269" s="7"/>
      <c r="AA269" s="8"/>
    </row>
    <row r="270" spans="4:27" ht="14.25" thickTop="1" thickBot="1">
      <c r="D270" s="66"/>
      <c r="E270" s="51" t="s">
        <v>1284</v>
      </c>
      <c r="F270" s="7"/>
      <c r="G270" s="8"/>
      <c r="H270" s="7"/>
      <c r="I270" s="6"/>
      <c r="J270" s="7"/>
      <c r="K270" s="8"/>
      <c r="L270" s="7"/>
      <c r="M270" s="8"/>
      <c r="N270" s="7"/>
      <c r="O270" s="8"/>
      <c r="P270" s="7"/>
      <c r="Q270" s="7"/>
      <c r="R270" s="8"/>
      <c r="S270" s="7"/>
      <c r="T270" s="9"/>
      <c r="U270" s="7"/>
      <c r="V270" s="8"/>
      <c r="W270" s="7"/>
      <c r="X270" s="7"/>
      <c r="Y270" s="8"/>
      <c r="Z270" s="7"/>
      <c r="AA270" s="8"/>
    </row>
    <row r="271" spans="4:27" ht="14.25" thickTop="1" thickBot="1">
      <c r="D271" s="66"/>
      <c r="E271" s="51" t="s">
        <v>440</v>
      </c>
      <c r="F271" s="7"/>
      <c r="G271" s="8"/>
      <c r="H271" s="7"/>
      <c r="I271" s="6"/>
      <c r="J271" s="7"/>
      <c r="K271" s="8"/>
      <c r="L271" s="7"/>
      <c r="M271" s="8"/>
      <c r="N271" s="7"/>
      <c r="O271" s="8"/>
      <c r="P271" s="7"/>
      <c r="Q271" s="7"/>
      <c r="R271" s="8"/>
      <c r="S271" s="7"/>
      <c r="T271" s="9"/>
      <c r="U271" s="7"/>
      <c r="V271" s="8"/>
      <c r="W271" s="7"/>
      <c r="X271" s="7"/>
      <c r="Y271" s="8"/>
      <c r="Z271" s="7"/>
      <c r="AA271" s="8"/>
    </row>
    <row r="272" spans="4:27" ht="14.25" thickTop="1" thickBot="1">
      <c r="D272" s="66"/>
      <c r="E272" s="51" t="s">
        <v>1084</v>
      </c>
      <c r="F272" s="7"/>
      <c r="G272" s="8"/>
      <c r="H272" s="7"/>
      <c r="I272" s="6"/>
      <c r="J272" s="7"/>
      <c r="K272" s="8"/>
      <c r="L272" s="7"/>
      <c r="M272" s="8"/>
      <c r="N272" s="7"/>
      <c r="O272" s="8"/>
      <c r="P272" s="7"/>
      <c r="Q272" s="7"/>
      <c r="R272" s="8"/>
      <c r="S272" s="7"/>
      <c r="T272" s="9"/>
      <c r="U272" s="7"/>
      <c r="V272" s="8"/>
      <c r="W272" s="7"/>
      <c r="X272" s="7"/>
      <c r="Y272" s="8"/>
      <c r="Z272" s="7"/>
      <c r="AA272" s="8"/>
    </row>
    <row r="273" spans="4:27" ht="14.25" thickTop="1" thickBot="1">
      <c r="D273" s="66"/>
      <c r="E273" s="51" t="s">
        <v>1285</v>
      </c>
      <c r="F273" s="7"/>
      <c r="G273" s="8"/>
      <c r="H273" s="7"/>
      <c r="I273" s="6"/>
      <c r="J273" s="7"/>
      <c r="K273" s="8"/>
      <c r="L273" s="7"/>
      <c r="M273" s="8"/>
      <c r="N273" s="7"/>
      <c r="O273" s="8"/>
      <c r="P273" s="7"/>
      <c r="Q273" s="7"/>
      <c r="R273" s="8"/>
      <c r="S273" s="7"/>
      <c r="T273" s="9"/>
      <c r="U273" s="7"/>
      <c r="V273" s="8"/>
      <c r="W273" s="7"/>
      <c r="X273" s="7"/>
      <c r="Y273" s="8"/>
      <c r="Z273" s="7"/>
      <c r="AA273" s="8"/>
    </row>
    <row r="274" spans="4:27" ht="14.25" thickTop="1" thickBot="1">
      <c r="D274" s="66"/>
      <c r="E274" s="51" t="s">
        <v>188</v>
      </c>
      <c r="F274" s="7"/>
      <c r="G274" s="8"/>
      <c r="H274" s="7"/>
      <c r="I274" s="6"/>
      <c r="J274" s="7"/>
      <c r="K274" s="8"/>
      <c r="L274" s="7"/>
      <c r="M274" s="8"/>
      <c r="N274" s="7"/>
      <c r="O274" s="8"/>
      <c r="P274" s="7"/>
      <c r="Q274" s="7"/>
      <c r="R274" s="8"/>
      <c r="S274" s="7"/>
      <c r="T274" s="9"/>
      <c r="U274" s="7"/>
      <c r="V274" s="8"/>
      <c r="W274" s="7"/>
      <c r="X274" s="7"/>
      <c r="Y274" s="8"/>
      <c r="Z274" s="7"/>
      <c r="AA274" s="8"/>
    </row>
    <row r="275" spans="4:27" ht="14.25" thickTop="1" thickBot="1">
      <c r="D275" s="66"/>
      <c r="E275" s="51" t="s">
        <v>1092</v>
      </c>
      <c r="F275" s="7"/>
      <c r="G275" s="8"/>
      <c r="H275" s="7"/>
      <c r="I275" s="6"/>
      <c r="J275" s="7"/>
      <c r="K275" s="8"/>
      <c r="L275" s="7"/>
      <c r="M275" s="8"/>
      <c r="N275" s="7"/>
      <c r="O275" s="8"/>
      <c r="P275" s="7"/>
      <c r="Q275" s="7"/>
      <c r="R275" s="8"/>
      <c r="S275" s="7"/>
      <c r="T275" s="9"/>
      <c r="U275" s="7"/>
      <c r="V275" s="8"/>
      <c r="W275" s="7"/>
      <c r="X275" s="7"/>
      <c r="Y275" s="8"/>
      <c r="Z275" s="7"/>
      <c r="AA275" s="8"/>
    </row>
    <row r="276" spans="4:27" ht="14.25" thickTop="1" thickBot="1">
      <c r="D276" s="66"/>
      <c r="E276" s="51" t="s">
        <v>192</v>
      </c>
      <c r="F276" s="7"/>
      <c r="G276" s="8"/>
      <c r="H276" s="7"/>
      <c r="I276" s="6"/>
      <c r="J276" s="7"/>
      <c r="K276" s="8"/>
      <c r="L276" s="7"/>
      <c r="M276" s="8"/>
      <c r="N276" s="7"/>
      <c r="O276" s="8"/>
      <c r="P276" s="7"/>
      <c r="Q276" s="7"/>
      <c r="R276" s="8"/>
      <c r="S276" s="7"/>
      <c r="T276" s="9"/>
      <c r="U276" s="7"/>
      <c r="V276" s="8"/>
      <c r="W276" s="7"/>
      <c r="X276" s="7"/>
      <c r="Y276" s="8"/>
      <c r="Z276" s="7"/>
      <c r="AA276" s="8"/>
    </row>
    <row r="277" spans="4:27" ht="14.25" thickTop="1" thickBot="1">
      <c r="D277" s="66"/>
      <c r="E277" s="51" t="s">
        <v>193</v>
      </c>
      <c r="F277" s="7"/>
      <c r="G277" s="8"/>
      <c r="H277" s="7"/>
      <c r="I277" s="6"/>
      <c r="J277" s="7"/>
      <c r="K277" s="8"/>
      <c r="L277" s="7"/>
      <c r="M277" s="8"/>
      <c r="N277" s="7"/>
      <c r="O277" s="8"/>
      <c r="P277" s="7"/>
      <c r="Q277" s="7"/>
      <c r="R277" s="8"/>
      <c r="S277" s="7"/>
      <c r="T277" s="9"/>
      <c r="U277" s="7"/>
      <c r="V277" s="8"/>
      <c r="W277" s="7"/>
      <c r="X277" s="7"/>
      <c r="Y277" s="8"/>
      <c r="Z277" s="7"/>
      <c r="AA277" s="8"/>
    </row>
    <row r="278" spans="4:27" ht="14.25" thickTop="1" thickBot="1">
      <c r="D278" s="66"/>
      <c r="E278" s="51" t="s">
        <v>195</v>
      </c>
      <c r="F278" s="7"/>
      <c r="G278" s="8"/>
      <c r="H278" s="7"/>
      <c r="I278" s="6"/>
      <c r="J278" s="7"/>
      <c r="K278" s="8"/>
      <c r="L278" s="7"/>
      <c r="M278" s="8"/>
      <c r="N278" s="7"/>
      <c r="O278" s="8"/>
      <c r="P278" s="7"/>
      <c r="Q278" s="7"/>
      <c r="R278" s="8"/>
      <c r="S278" s="7"/>
      <c r="T278" s="9"/>
      <c r="U278" s="7"/>
      <c r="V278" s="8"/>
      <c r="W278" s="7"/>
      <c r="X278" s="7"/>
      <c r="Y278" s="8"/>
      <c r="Z278" s="7"/>
      <c r="AA278" s="8"/>
    </row>
    <row r="279" spans="4:27" ht="14.25" thickTop="1" thickBot="1">
      <c r="D279" s="66"/>
      <c r="E279" s="51" t="s">
        <v>1286</v>
      </c>
      <c r="F279" s="7"/>
      <c r="G279" s="8"/>
      <c r="H279" s="7"/>
      <c r="I279" s="6"/>
      <c r="J279" s="7"/>
      <c r="K279" s="8"/>
      <c r="L279" s="7"/>
      <c r="M279" s="8"/>
      <c r="N279" s="7"/>
      <c r="O279" s="8"/>
      <c r="P279" s="7"/>
      <c r="Q279" s="7"/>
      <c r="R279" s="8"/>
      <c r="S279" s="7"/>
      <c r="T279" s="9"/>
      <c r="U279" s="7"/>
      <c r="V279" s="8"/>
      <c r="W279" s="7"/>
      <c r="X279" s="7"/>
      <c r="Y279" s="8"/>
      <c r="Z279" s="7"/>
      <c r="AA279" s="8"/>
    </row>
    <row r="280" spans="4:27" ht="14.25" thickTop="1" thickBot="1">
      <c r="D280" s="66"/>
      <c r="E280" s="51" t="s">
        <v>1287</v>
      </c>
      <c r="F280" s="7"/>
      <c r="G280" s="8"/>
      <c r="H280" s="7"/>
      <c r="I280" s="6"/>
      <c r="J280" s="7"/>
      <c r="K280" s="8"/>
      <c r="L280" s="7"/>
      <c r="M280" s="8"/>
      <c r="N280" s="7"/>
      <c r="O280" s="8"/>
      <c r="P280" s="7"/>
      <c r="Q280" s="7"/>
      <c r="R280" s="8"/>
      <c r="S280" s="7"/>
      <c r="T280" s="9"/>
      <c r="U280" s="7"/>
      <c r="V280" s="8"/>
      <c r="W280" s="7"/>
      <c r="X280" s="7"/>
      <c r="Y280" s="8"/>
      <c r="Z280" s="7"/>
      <c r="AA280" s="8"/>
    </row>
    <row r="281" spans="4:27" ht="14.25" thickTop="1" thickBot="1">
      <c r="D281" s="66"/>
      <c r="E281" s="51" t="s">
        <v>1009</v>
      </c>
      <c r="F281" s="7"/>
      <c r="G281" s="8"/>
      <c r="H281" s="7"/>
      <c r="I281" s="6"/>
      <c r="J281" s="7"/>
      <c r="K281" s="8"/>
      <c r="L281" s="7"/>
      <c r="M281" s="8"/>
      <c r="N281" s="7"/>
      <c r="O281" s="8"/>
      <c r="P281" s="7"/>
      <c r="Q281" s="7"/>
      <c r="R281" s="8"/>
      <c r="S281" s="7"/>
      <c r="T281" s="9"/>
      <c r="U281" s="7"/>
      <c r="V281" s="8"/>
      <c r="W281" s="7"/>
      <c r="X281" s="7"/>
      <c r="Y281" s="8"/>
      <c r="Z281" s="7"/>
      <c r="AA281" s="8"/>
    </row>
    <row r="282" spans="4:27" ht="14.25" thickTop="1" thickBot="1">
      <c r="D282" s="66"/>
      <c r="E282" s="51" t="s">
        <v>196</v>
      </c>
      <c r="F282" s="7"/>
      <c r="G282" s="8"/>
      <c r="H282" s="7"/>
      <c r="I282" s="6"/>
      <c r="J282" s="7"/>
      <c r="K282" s="8"/>
      <c r="L282" s="7"/>
      <c r="M282" s="8"/>
      <c r="N282" s="7"/>
      <c r="O282" s="8"/>
      <c r="P282" s="7"/>
      <c r="Q282" s="7"/>
      <c r="R282" s="8"/>
      <c r="S282" s="7"/>
      <c r="T282" s="9"/>
      <c r="U282" s="7"/>
      <c r="V282" s="8"/>
      <c r="W282" s="7"/>
      <c r="X282" s="7"/>
      <c r="Y282" s="8"/>
      <c r="Z282" s="7"/>
      <c r="AA282" s="8"/>
    </row>
    <row r="283" spans="4:27" ht="14.25" thickTop="1" thickBot="1">
      <c r="D283" s="66"/>
      <c r="E283" s="51" t="s">
        <v>1096</v>
      </c>
      <c r="F283" s="7"/>
      <c r="G283" s="8"/>
      <c r="H283" s="7"/>
      <c r="I283" s="6"/>
      <c r="J283" s="7"/>
      <c r="K283" s="8"/>
      <c r="L283" s="7"/>
      <c r="M283" s="8"/>
      <c r="N283" s="7"/>
      <c r="O283" s="8"/>
      <c r="P283" s="7"/>
      <c r="Q283" s="7"/>
      <c r="R283" s="8"/>
      <c r="S283" s="7"/>
      <c r="T283" s="9"/>
      <c r="U283" s="7"/>
      <c r="V283" s="8"/>
      <c r="W283" s="7"/>
      <c r="X283" s="7"/>
      <c r="Y283" s="8"/>
      <c r="Z283" s="7"/>
      <c r="AA283" s="8"/>
    </row>
    <row r="284" spans="4:27" ht="14.25" thickTop="1" thickBot="1">
      <c r="D284" s="66"/>
      <c r="E284" s="51" t="s">
        <v>237</v>
      </c>
      <c r="F284" s="7"/>
      <c r="G284" s="8"/>
      <c r="H284" s="7"/>
      <c r="I284" s="6"/>
      <c r="J284" s="7"/>
      <c r="K284" s="8"/>
      <c r="L284" s="7"/>
      <c r="M284" s="8"/>
      <c r="N284" s="7"/>
      <c r="O284" s="8"/>
      <c r="P284" s="7"/>
      <c r="Q284" s="7"/>
      <c r="R284" s="8"/>
      <c r="S284" s="7"/>
      <c r="T284" s="9"/>
      <c r="U284" s="7"/>
      <c r="V284" s="8"/>
      <c r="W284" s="7"/>
      <c r="X284" s="7"/>
      <c r="Y284" s="8"/>
      <c r="Z284" s="7"/>
      <c r="AA284" s="8"/>
    </row>
    <row r="285" spans="4:27" ht="14.25" thickTop="1" thickBot="1">
      <c r="D285" s="66"/>
      <c r="E285" s="51" t="s">
        <v>139</v>
      </c>
      <c r="F285" s="7"/>
      <c r="G285" s="8"/>
      <c r="H285" s="7"/>
      <c r="I285" s="6"/>
      <c r="J285" s="7"/>
      <c r="K285" s="8"/>
      <c r="L285" s="7"/>
      <c r="M285" s="8"/>
      <c r="N285" s="7"/>
      <c r="O285" s="8"/>
      <c r="P285" s="7"/>
      <c r="Q285" s="7"/>
      <c r="R285" s="8"/>
      <c r="S285" s="7"/>
      <c r="T285" s="9"/>
      <c r="U285" s="7"/>
      <c r="V285" s="8"/>
      <c r="W285" s="7"/>
      <c r="X285" s="7"/>
      <c r="Y285" s="8"/>
      <c r="Z285" s="7"/>
      <c r="AA285" s="8"/>
    </row>
    <row r="286" spans="4:27" ht="14.25" thickTop="1" thickBot="1">
      <c r="D286" s="66"/>
      <c r="E286" s="51" t="s">
        <v>239</v>
      </c>
      <c r="F286" s="7"/>
      <c r="G286" s="8"/>
      <c r="H286" s="7"/>
      <c r="I286" s="6"/>
      <c r="J286" s="7"/>
      <c r="K286" s="8"/>
      <c r="L286" s="7"/>
      <c r="M286" s="8"/>
      <c r="N286" s="7"/>
      <c r="O286" s="8"/>
      <c r="P286" s="7"/>
      <c r="Q286" s="7"/>
      <c r="R286" s="8"/>
      <c r="S286" s="7"/>
      <c r="T286" s="9"/>
      <c r="U286" s="7"/>
      <c r="V286" s="8"/>
      <c r="W286" s="7"/>
      <c r="X286" s="7"/>
      <c r="Y286" s="8"/>
      <c r="Z286" s="7"/>
      <c r="AA286" s="8"/>
    </row>
    <row r="287" spans="4:27" ht="14.25" thickTop="1" thickBot="1">
      <c r="D287" s="66"/>
      <c r="E287" s="51" t="s">
        <v>217</v>
      </c>
      <c r="F287" s="7"/>
      <c r="G287" s="8"/>
      <c r="H287" s="7"/>
      <c r="I287" s="6"/>
      <c r="J287" s="7"/>
      <c r="K287" s="8"/>
      <c r="L287" s="7"/>
      <c r="M287" s="8"/>
      <c r="N287" s="7"/>
      <c r="O287" s="8"/>
      <c r="P287" s="7"/>
      <c r="Q287" s="7"/>
      <c r="R287" s="8"/>
      <c r="S287" s="7"/>
      <c r="T287" s="9"/>
      <c r="U287" s="7"/>
      <c r="V287" s="8"/>
      <c r="W287" s="7"/>
      <c r="X287" s="7"/>
      <c r="Y287" s="8"/>
      <c r="Z287" s="7"/>
      <c r="AA287" s="8"/>
    </row>
    <row r="288" spans="4:27" ht="14.25" thickTop="1" thickBot="1">
      <c r="D288" s="66"/>
      <c r="E288" s="51" t="s">
        <v>1055</v>
      </c>
      <c r="F288" s="7"/>
      <c r="G288" s="8"/>
      <c r="H288" s="7"/>
      <c r="I288" s="6"/>
      <c r="J288" s="7"/>
      <c r="K288" s="8"/>
      <c r="L288" s="7"/>
      <c r="M288" s="8"/>
      <c r="N288" s="7"/>
      <c r="O288" s="8"/>
      <c r="P288" s="7"/>
      <c r="Q288" s="7"/>
      <c r="R288" s="8"/>
      <c r="S288" s="7"/>
      <c r="T288" s="9"/>
      <c r="U288" s="7"/>
      <c r="V288" s="8"/>
      <c r="W288" s="7"/>
      <c r="X288" s="7"/>
      <c r="Y288" s="8"/>
      <c r="Z288" s="7"/>
      <c r="AA288" s="8"/>
    </row>
    <row r="289" spans="4:27" ht="14.25" thickTop="1" thickBot="1">
      <c r="D289" s="66"/>
      <c r="E289" s="51" t="s">
        <v>1056</v>
      </c>
      <c r="F289" s="7"/>
      <c r="G289" s="8"/>
      <c r="H289" s="7"/>
      <c r="I289" s="6"/>
      <c r="J289" s="7"/>
      <c r="K289" s="8"/>
      <c r="L289" s="7"/>
      <c r="M289" s="8"/>
      <c r="N289" s="7"/>
      <c r="O289" s="8"/>
      <c r="P289" s="7"/>
      <c r="Q289" s="7"/>
      <c r="R289" s="8"/>
      <c r="S289" s="7"/>
      <c r="T289" s="9"/>
      <c r="U289" s="7"/>
      <c r="V289" s="8"/>
      <c r="W289" s="7"/>
      <c r="X289" s="7"/>
      <c r="Y289" s="8"/>
      <c r="Z289" s="7"/>
      <c r="AA289" s="8"/>
    </row>
    <row r="290" spans="4:27" ht="14.25" thickTop="1" thickBot="1">
      <c r="D290" s="66"/>
      <c r="E290" s="51" t="s">
        <v>222</v>
      </c>
      <c r="F290" s="7"/>
      <c r="G290" s="8"/>
      <c r="H290" s="7"/>
      <c r="I290" s="6"/>
      <c r="J290" s="7"/>
      <c r="K290" s="8"/>
      <c r="L290" s="7"/>
      <c r="M290" s="8"/>
      <c r="N290" s="7"/>
      <c r="O290" s="8"/>
      <c r="P290" s="7"/>
      <c r="Q290" s="7"/>
      <c r="R290" s="8"/>
      <c r="S290" s="7"/>
      <c r="T290" s="9"/>
      <c r="U290" s="7"/>
      <c r="V290" s="8"/>
      <c r="W290" s="7"/>
      <c r="X290" s="7"/>
      <c r="Y290" s="8"/>
      <c r="Z290" s="7"/>
      <c r="AA290" s="8"/>
    </row>
    <row r="291" spans="4:27" ht="14.25" thickTop="1" thickBot="1">
      <c r="D291" s="66"/>
      <c r="E291" s="51" t="s">
        <v>240</v>
      </c>
      <c r="F291" s="7"/>
      <c r="G291" s="8"/>
      <c r="H291" s="7"/>
      <c r="I291" s="6"/>
      <c r="J291" s="7"/>
      <c r="K291" s="8"/>
      <c r="L291" s="7"/>
      <c r="M291" s="8"/>
      <c r="N291" s="7"/>
      <c r="O291" s="8"/>
      <c r="P291" s="7"/>
      <c r="Q291" s="7"/>
      <c r="R291" s="8"/>
      <c r="S291" s="7"/>
      <c r="T291" s="9"/>
      <c r="U291" s="7"/>
      <c r="V291" s="8"/>
      <c r="W291" s="7"/>
      <c r="X291" s="7"/>
      <c r="Y291" s="8"/>
      <c r="Z291" s="7"/>
      <c r="AA291" s="8"/>
    </row>
    <row r="292" spans="4:27" ht="14.25" thickTop="1" thickBot="1">
      <c r="D292" s="66"/>
      <c r="E292" s="51" t="s">
        <v>241</v>
      </c>
      <c r="F292" s="7"/>
      <c r="G292" s="8"/>
      <c r="H292" s="7"/>
      <c r="I292" s="6"/>
      <c r="J292" s="7"/>
      <c r="K292" s="8"/>
      <c r="L292" s="7"/>
      <c r="M292" s="8"/>
      <c r="N292" s="7"/>
      <c r="O292" s="8"/>
      <c r="P292" s="7"/>
      <c r="Q292" s="7"/>
      <c r="R292" s="8"/>
      <c r="S292" s="7"/>
      <c r="T292" s="9"/>
      <c r="U292" s="7"/>
      <c r="V292" s="8"/>
      <c r="W292" s="7"/>
      <c r="X292" s="7"/>
      <c r="Y292" s="8"/>
      <c r="Z292" s="7"/>
      <c r="AA292" s="8"/>
    </row>
    <row r="293" spans="4:27" ht="14.25" thickTop="1" thickBot="1">
      <c r="D293" s="66"/>
      <c r="E293" s="51" t="s">
        <v>242</v>
      </c>
      <c r="F293" s="7"/>
      <c r="G293" s="8"/>
      <c r="H293" s="7"/>
      <c r="I293" s="6"/>
      <c r="J293" s="7"/>
      <c r="K293" s="8"/>
      <c r="L293" s="7"/>
      <c r="M293" s="8"/>
      <c r="N293" s="7"/>
      <c r="O293" s="8"/>
      <c r="P293" s="7"/>
      <c r="Q293" s="7"/>
      <c r="R293" s="8"/>
      <c r="S293" s="7"/>
      <c r="T293" s="9"/>
      <c r="U293" s="7"/>
      <c r="V293" s="8"/>
      <c r="W293" s="7"/>
      <c r="X293" s="7"/>
      <c r="Y293" s="8"/>
      <c r="Z293" s="7"/>
      <c r="AA293" s="8"/>
    </row>
    <row r="294" spans="4:27" ht="14.25" thickTop="1" thickBot="1">
      <c r="D294" s="66"/>
      <c r="E294" s="51" t="s">
        <v>1062</v>
      </c>
      <c r="F294" s="7"/>
      <c r="G294" s="8"/>
      <c r="H294" s="7"/>
      <c r="I294" s="6"/>
      <c r="J294" s="7"/>
      <c r="K294" s="8"/>
      <c r="L294" s="7"/>
      <c r="M294" s="8"/>
      <c r="N294" s="7"/>
      <c r="O294" s="8"/>
      <c r="P294" s="7"/>
      <c r="Q294" s="7"/>
      <c r="R294" s="8"/>
      <c r="S294" s="7"/>
      <c r="T294" s="9"/>
      <c r="U294" s="7"/>
      <c r="V294" s="8"/>
      <c r="W294" s="7"/>
      <c r="X294" s="7"/>
      <c r="Y294" s="8"/>
      <c r="Z294" s="7"/>
      <c r="AA294" s="8"/>
    </row>
    <row r="295" spans="4:27" ht="14.25" thickTop="1" thickBot="1">
      <c r="D295" s="66"/>
      <c r="E295" s="51" t="s">
        <v>243</v>
      </c>
      <c r="F295" s="7"/>
      <c r="G295" s="8"/>
      <c r="H295" s="7"/>
      <c r="I295" s="6"/>
      <c r="J295" s="7"/>
      <c r="K295" s="8"/>
      <c r="L295" s="7"/>
      <c r="M295" s="8"/>
      <c r="N295" s="7"/>
      <c r="O295" s="8"/>
      <c r="P295" s="7"/>
      <c r="Q295" s="7"/>
      <c r="R295" s="8"/>
      <c r="S295" s="7"/>
      <c r="T295" s="9"/>
      <c r="U295" s="7"/>
      <c r="V295" s="8"/>
      <c r="W295" s="7"/>
      <c r="X295" s="7"/>
      <c r="Y295" s="8"/>
      <c r="Z295" s="7"/>
      <c r="AA295" s="8"/>
    </row>
    <row r="296" spans="4:27" ht="14.25" thickTop="1" thickBot="1">
      <c r="D296" s="66"/>
      <c r="E296" s="51" t="s">
        <v>244</v>
      </c>
      <c r="F296" s="7"/>
      <c r="G296" s="8"/>
      <c r="H296" s="7"/>
      <c r="I296" s="6"/>
      <c r="J296" s="7"/>
      <c r="K296" s="8"/>
      <c r="L296" s="7"/>
      <c r="M296" s="8"/>
      <c r="N296" s="7"/>
      <c r="O296" s="8"/>
      <c r="P296" s="7"/>
      <c r="Q296" s="7"/>
      <c r="R296" s="8"/>
      <c r="S296" s="7"/>
      <c r="T296" s="9"/>
      <c r="U296" s="7"/>
      <c r="V296" s="8"/>
      <c r="W296" s="7"/>
      <c r="X296" s="7"/>
      <c r="Y296" s="8"/>
      <c r="Z296" s="7"/>
      <c r="AA296" s="8"/>
    </row>
    <row r="297" spans="4:27" ht="14.25" thickTop="1" thickBot="1">
      <c r="D297" s="66"/>
      <c r="E297" s="51" t="s">
        <v>141</v>
      </c>
      <c r="F297" s="7"/>
      <c r="G297" s="8"/>
      <c r="H297" s="7"/>
      <c r="I297" s="6"/>
      <c r="J297" s="7"/>
      <c r="K297" s="8"/>
      <c r="L297" s="7"/>
      <c r="M297" s="8"/>
      <c r="N297" s="7"/>
      <c r="O297" s="8"/>
      <c r="P297" s="7"/>
      <c r="Q297" s="7"/>
      <c r="R297" s="8"/>
      <c r="S297" s="7"/>
      <c r="T297" s="9"/>
      <c r="U297" s="7"/>
      <c r="V297" s="8"/>
      <c r="W297" s="7"/>
      <c r="X297" s="7"/>
      <c r="Y297" s="8"/>
      <c r="Z297" s="7"/>
      <c r="AA297" s="8"/>
    </row>
    <row r="298" spans="4:27" ht="14.25" thickTop="1" thickBot="1">
      <c r="D298" s="66"/>
      <c r="E298" s="51" t="s">
        <v>245</v>
      </c>
      <c r="F298" s="7"/>
      <c r="G298" s="8"/>
      <c r="H298" s="7"/>
      <c r="I298" s="6"/>
      <c r="J298" s="7"/>
      <c r="K298" s="8"/>
      <c r="L298" s="7"/>
      <c r="M298" s="8"/>
      <c r="N298" s="7"/>
      <c r="O298" s="8"/>
      <c r="P298" s="7"/>
      <c r="Q298" s="7"/>
      <c r="R298" s="8"/>
      <c r="S298" s="7"/>
      <c r="T298" s="9"/>
      <c r="U298" s="7"/>
      <c r="V298" s="8"/>
      <c r="W298" s="7"/>
      <c r="X298" s="7"/>
      <c r="Y298" s="8"/>
      <c r="Z298" s="7"/>
      <c r="AA298" s="8"/>
    </row>
    <row r="299" spans="4:27" ht="14.25" thickTop="1" thickBot="1">
      <c r="D299" s="66"/>
      <c r="E299" s="51" t="s">
        <v>246</v>
      </c>
      <c r="F299" s="7"/>
      <c r="G299" s="8"/>
      <c r="H299" s="7"/>
      <c r="I299" s="6"/>
      <c r="J299" s="7"/>
      <c r="K299" s="8"/>
      <c r="L299" s="7"/>
      <c r="M299" s="8"/>
      <c r="N299" s="7"/>
      <c r="O299" s="8"/>
      <c r="P299" s="7"/>
      <c r="Q299" s="7"/>
      <c r="R299" s="8"/>
      <c r="S299" s="7"/>
      <c r="T299" s="9"/>
      <c r="U299" s="7"/>
      <c r="V299" s="8"/>
      <c r="W299" s="7"/>
      <c r="X299" s="7"/>
      <c r="Y299" s="8"/>
      <c r="Z299" s="7"/>
      <c r="AA299" s="8"/>
    </row>
    <row r="300" spans="4:27" ht="14.25" thickTop="1" thickBot="1">
      <c r="D300" s="66"/>
      <c r="E300" s="51" t="s">
        <v>1063</v>
      </c>
      <c r="F300" s="7"/>
      <c r="G300" s="8"/>
      <c r="H300" s="7"/>
      <c r="I300" s="6"/>
      <c r="J300" s="7"/>
      <c r="K300" s="8"/>
      <c r="L300" s="7"/>
      <c r="M300" s="8"/>
      <c r="N300" s="7"/>
      <c r="O300" s="8"/>
      <c r="P300" s="7"/>
      <c r="Q300" s="7"/>
      <c r="R300" s="8"/>
      <c r="S300" s="7"/>
      <c r="T300" s="9"/>
      <c r="U300" s="7"/>
      <c r="V300" s="8"/>
      <c r="W300" s="7"/>
      <c r="X300" s="7"/>
      <c r="Y300" s="8"/>
      <c r="Z300" s="7"/>
      <c r="AA300" s="8"/>
    </row>
    <row r="301" spans="4:27" ht="14.25" thickTop="1" thickBot="1">
      <c r="D301" s="66"/>
      <c r="E301" s="51" t="s">
        <v>247</v>
      </c>
      <c r="F301" s="7"/>
      <c r="G301" s="8"/>
      <c r="H301" s="7"/>
      <c r="I301" s="6"/>
      <c r="J301" s="7"/>
      <c r="K301" s="8"/>
      <c r="L301" s="7"/>
      <c r="M301" s="8"/>
      <c r="N301" s="7"/>
      <c r="O301" s="8"/>
      <c r="P301" s="7"/>
      <c r="Q301" s="7"/>
      <c r="R301" s="8"/>
      <c r="S301" s="7"/>
      <c r="T301" s="9"/>
      <c r="U301" s="7"/>
      <c r="V301" s="8"/>
      <c r="W301" s="7"/>
      <c r="X301" s="7"/>
      <c r="Y301" s="8"/>
      <c r="Z301" s="7"/>
      <c r="AA301" s="8"/>
    </row>
    <row r="302" spans="4:27" ht="14.25" thickTop="1" thickBot="1">
      <c r="D302" s="66"/>
      <c r="E302" s="51" t="s">
        <v>248</v>
      </c>
      <c r="F302" s="7"/>
      <c r="G302" s="8"/>
      <c r="H302" s="7"/>
      <c r="I302" s="6"/>
      <c r="J302" s="7"/>
      <c r="K302" s="8"/>
      <c r="L302" s="7"/>
      <c r="M302" s="8"/>
      <c r="N302" s="7"/>
      <c r="O302" s="8"/>
      <c r="P302" s="7"/>
      <c r="Q302" s="7"/>
      <c r="R302" s="8"/>
      <c r="S302" s="7"/>
      <c r="T302" s="9"/>
      <c r="U302" s="7"/>
      <c r="V302" s="8"/>
      <c r="W302" s="7"/>
      <c r="X302" s="7"/>
      <c r="Y302" s="8"/>
      <c r="Z302" s="7"/>
      <c r="AA302" s="8"/>
    </row>
    <row r="303" spans="4:27" ht="14.25" thickTop="1" thickBot="1">
      <c r="D303" s="66"/>
      <c r="E303" s="51" t="s">
        <v>249</v>
      </c>
      <c r="F303" s="7"/>
      <c r="G303" s="8"/>
      <c r="H303" s="7"/>
      <c r="I303" s="6"/>
      <c r="J303" s="7"/>
      <c r="K303" s="8"/>
      <c r="L303" s="7"/>
      <c r="M303" s="8"/>
      <c r="N303" s="7"/>
      <c r="O303" s="8"/>
      <c r="P303" s="7"/>
      <c r="Q303" s="7"/>
      <c r="R303" s="8"/>
      <c r="S303" s="7"/>
      <c r="T303" s="9"/>
      <c r="U303" s="7"/>
      <c r="V303" s="8"/>
      <c r="W303" s="7"/>
      <c r="X303" s="7"/>
      <c r="Y303" s="8"/>
      <c r="Z303" s="7"/>
      <c r="AA303" s="8"/>
    </row>
    <row r="304" spans="4:27" ht="14.25" thickTop="1" thickBot="1">
      <c r="D304" s="66"/>
      <c r="E304" s="51" t="s">
        <v>250</v>
      </c>
      <c r="F304" s="7"/>
      <c r="G304" s="8"/>
      <c r="H304" s="7"/>
      <c r="I304" s="6"/>
      <c r="J304" s="7"/>
      <c r="K304" s="8"/>
      <c r="L304" s="7"/>
      <c r="M304" s="8"/>
      <c r="N304" s="7"/>
      <c r="O304" s="8"/>
      <c r="P304" s="7"/>
      <c r="Q304" s="7"/>
      <c r="R304" s="8"/>
      <c r="S304" s="7"/>
      <c r="T304" s="9"/>
      <c r="U304" s="7"/>
      <c r="V304" s="8"/>
      <c r="W304" s="7"/>
      <c r="X304" s="7"/>
      <c r="Y304" s="8"/>
      <c r="Z304" s="7"/>
      <c r="AA304" s="8"/>
    </row>
    <row r="305" spans="4:27" ht="14.25" thickTop="1" thickBot="1">
      <c r="D305" s="66"/>
      <c r="E305" s="51" t="s">
        <v>223</v>
      </c>
      <c r="F305" s="7"/>
      <c r="G305" s="8"/>
      <c r="H305" s="7"/>
      <c r="I305" s="6"/>
      <c r="J305" s="7"/>
      <c r="K305" s="8"/>
      <c r="L305" s="7"/>
      <c r="M305" s="8"/>
      <c r="N305" s="7"/>
      <c r="O305" s="8"/>
      <c r="P305" s="7"/>
      <c r="Q305" s="7"/>
      <c r="R305" s="8"/>
      <c r="S305" s="7"/>
      <c r="T305" s="9"/>
      <c r="U305" s="7"/>
      <c r="V305" s="8"/>
      <c r="W305" s="7"/>
      <c r="X305" s="7"/>
      <c r="Y305" s="8"/>
      <c r="Z305" s="7"/>
      <c r="AA305" s="8"/>
    </row>
    <row r="306" spans="4:27" ht="14.25" thickTop="1" thickBot="1">
      <c r="D306" s="66"/>
      <c r="E306" s="51" t="s">
        <v>251</v>
      </c>
      <c r="F306" s="7"/>
      <c r="G306" s="8"/>
      <c r="H306" s="7"/>
      <c r="I306" s="6"/>
      <c r="J306" s="7"/>
      <c r="K306" s="8"/>
      <c r="L306" s="7"/>
      <c r="M306" s="8"/>
      <c r="N306" s="7"/>
      <c r="O306" s="8"/>
      <c r="P306" s="7"/>
      <c r="Q306" s="7"/>
      <c r="R306" s="8"/>
      <c r="S306" s="7"/>
      <c r="T306" s="9"/>
      <c r="U306" s="7"/>
      <c r="V306" s="8"/>
      <c r="W306" s="7"/>
      <c r="X306" s="7"/>
      <c r="Y306" s="8"/>
      <c r="Z306" s="7"/>
      <c r="AA306" s="8"/>
    </row>
    <row r="307" spans="4:27" ht="14.25" thickTop="1" thickBot="1">
      <c r="D307" s="66"/>
      <c r="E307" s="51" t="s">
        <v>252</v>
      </c>
      <c r="F307" s="7"/>
      <c r="G307" s="8"/>
      <c r="H307" s="7"/>
      <c r="I307" s="6"/>
      <c r="J307" s="7"/>
      <c r="K307" s="8"/>
      <c r="L307" s="7"/>
      <c r="M307" s="8"/>
      <c r="N307" s="7"/>
      <c r="O307" s="8"/>
      <c r="P307" s="7"/>
      <c r="Q307" s="7"/>
      <c r="R307" s="8"/>
      <c r="S307" s="7"/>
      <c r="T307" s="9"/>
      <c r="U307" s="7"/>
      <c r="V307" s="8"/>
      <c r="W307" s="7"/>
      <c r="X307" s="7"/>
      <c r="Y307" s="8"/>
      <c r="Z307" s="7"/>
      <c r="AA307" s="8"/>
    </row>
    <row r="308" spans="4:27" ht="14.25" thickTop="1" thickBot="1">
      <c r="D308" s="66"/>
      <c r="E308" s="51" t="s">
        <v>253</v>
      </c>
      <c r="F308" s="7"/>
      <c r="G308" s="8"/>
      <c r="H308" s="7"/>
      <c r="I308" s="6"/>
      <c r="J308" s="7"/>
      <c r="K308" s="8"/>
      <c r="L308" s="7"/>
      <c r="M308" s="8"/>
      <c r="N308" s="7"/>
      <c r="O308" s="8"/>
      <c r="P308" s="7"/>
      <c r="Q308" s="7"/>
      <c r="R308" s="8"/>
      <c r="S308" s="7"/>
      <c r="T308" s="9"/>
      <c r="U308" s="7"/>
      <c r="V308" s="8"/>
      <c r="W308" s="7"/>
      <c r="X308" s="7"/>
      <c r="Y308" s="8"/>
      <c r="Z308" s="7"/>
      <c r="AA308" s="8"/>
    </row>
    <row r="309" spans="4:27" ht="14.25" thickTop="1" thickBot="1">
      <c r="D309" s="66"/>
      <c r="E309" s="51" t="s">
        <v>254</v>
      </c>
      <c r="F309" s="7"/>
      <c r="G309" s="8"/>
      <c r="H309" s="7"/>
      <c r="I309" s="6"/>
      <c r="J309" s="7"/>
      <c r="K309" s="8"/>
      <c r="L309" s="7"/>
      <c r="M309" s="8"/>
      <c r="N309" s="7"/>
      <c r="O309" s="8"/>
      <c r="P309" s="7"/>
      <c r="Q309" s="7"/>
      <c r="R309" s="8"/>
      <c r="S309" s="7"/>
      <c r="T309" s="9"/>
      <c r="U309" s="7"/>
      <c r="V309" s="8"/>
      <c r="W309" s="7"/>
      <c r="X309" s="7"/>
      <c r="Y309" s="8"/>
      <c r="Z309" s="7"/>
      <c r="AA309" s="8"/>
    </row>
    <row r="310" spans="4:27" ht="14.25" thickTop="1" thickBot="1">
      <c r="D310" s="66"/>
      <c r="E310" s="51" t="s">
        <v>720</v>
      </c>
      <c r="F310" s="7"/>
      <c r="G310" s="8"/>
      <c r="H310" s="7"/>
      <c r="I310" s="6"/>
      <c r="J310" s="7"/>
      <c r="K310" s="8"/>
      <c r="L310" s="7"/>
      <c r="M310" s="8"/>
      <c r="N310" s="7"/>
      <c r="O310" s="8"/>
      <c r="P310" s="7"/>
      <c r="Q310" s="7"/>
      <c r="R310" s="8"/>
      <c r="S310" s="7"/>
      <c r="T310" s="9"/>
      <c r="U310" s="7"/>
      <c r="V310" s="8"/>
      <c r="W310" s="7"/>
      <c r="X310" s="7"/>
      <c r="Y310" s="8"/>
      <c r="Z310" s="7"/>
      <c r="AA310" s="8"/>
    </row>
    <row r="311" spans="4:27" ht="14.25" thickTop="1" thickBot="1">
      <c r="D311" s="66"/>
      <c r="E311" s="51" t="s">
        <v>743</v>
      </c>
      <c r="F311" s="7"/>
      <c r="G311" s="8"/>
      <c r="H311" s="7"/>
      <c r="I311" s="6"/>
      <c r="J311" s="7"/>
      <c r="K311" s="8"/>
      <c r="L311" s="7"/>
      <c r="M311" s="8"/>
      <c r="N311" s="7"/>
      <c r="O311" s="8"/>
      <c r="P311" s="7"/>
      <c r="Q311" s="7"/>
      <c r="R311" s="8"/>
      <c r="S311" s="7"/>
      <c r="T311" s="9"/>
      <c r="U311" s="7"/>
      <c r="V311" s="8"/>
      <c r="W311" s="7"/>
      <c r="X311" s="7"/>
      <c r="Y311" s="8"/>
      <c r="Z311" s="7"/>
      <c r="AA311" s="8"/>
    </row>
    <row r="312" spans="4:27" ht="14.25" thickTop="1" thickBot="1">
      <c r="D312" s="66"/>
      <c r="E312" s="51" t="s">
        <v>1070</v>
      </c>
      <c r="F312" s="7"/>
      <c r="G312" s="8"/>
      <c r="H312" s="7"/>
      <c r="I312" s="6"/>
      <c r="J312" s="7"/>
      <c r="K312" s="8"/>
      <c r="L312" s="7"/>
      <c r="M312" s="8"/>
      <c r="N312" s="7"/>
      <c r="O312" s="8"/>
      <c r="P312" s="7"/>
      <c r="Q312" s="7"/>
      <c r="R312" s="8"/>
      <c r="S312" s="7"/>
      <c r="T312" s="9"/>
      <c r="U312" s="7"/>
      <c r="V312" s="8"/>
      <c r="W312" s="7"/>
      <c r="X312" s="7"/>
      <c r="Y312" s="8"/>
      <c r="Z312" s="7"/>
      <c r="AA312" s="8"/>
    </row>
    <row r="313" spans="4:27" ht="14.25" thickTop="1" thickBot="1">
      <c r="D313" s="66"/>
      <c r="E313" s="51" t="s">
        <v>725</v>
      </c>
      <c r="F313" s="7"/>
      <c r="G313" s="8"/>
      <c r="H313" s="7"/>
      <c r="I313" s="6"/>
      <c r="J313" s="7"/>
      <c r="K313" s="8"/>
      <c r="L313" s="7"/>
      <c r="M313" s="8"/>
      <c r="N313" s="7"/>
      <c r="O313" s="8"/>
      <c r="P313" s="7"/>
      <c r="Q313" s="7"/>
      <c r="R313" s="8"/>
      <c r="S313" s="7"/>
      <c r="T313" s="9"/>
      <c r="U313" s="7"/>
      <c r="V313" s="8"/>
      <c r="W313" s="7"/>
      <c r="X313" s="7"/>
      <c r="Y313" s="8"/>
      <c r="Z313" s="7"/>
      <c r="AA313" s="8"/>
    </row>
    <row r="314" spans="4:27" ht="14.25" thickTop="1" thickBot="1">
      <c r="D314" s="66"/>
      <c r="E314" s="51" t="s">
        <v>1102</v>
      </c>
      <c r="F314" s="7"/>
      <c r="G314" s="8"/>
      <c r="H314" s="7"/>
      <c r="I314" s="6"/>
      <c r="J314" s="7"/>
      <c r="K314" s="8"/>
      <c r="L314" s="7"/>
      <c r="M314" s="8"/>
      <c r="N314" s="7"/>
      <c r="O314" s="8"/>
      <c r="P314" s="7"/>
      <c r="Q314" s="7"/>
      <c r="R314" s="8"/>
      <c r="S314" s="7"/>
      <c r="T314" s="9"/>
      <c r="U314" s="7"/>
      <c r="V314" s="8"/>
      <c r="W314" s="7"/>
      <c r="X314" s="7"/>
      <c r="Y314" s="8"/>
      <c r="Z314" s="7"/>
      <c r="AA314" s="8"/>
    </row>
    <row r="315" spans="4:27" ht="14.25" thickTop="1" thickBot="1">
      <c r="D315" s="66"/>
      <c r="E315" s="51" t="s">
        <v>726</v>
      </c>
      <c r="F315" s="7"/>
      <c r="G315" s="8"/>
      <c r="H315" s="7"/>
      <c r="I315" s="6"/>
      <c r="J315" s="7"/>
      <c r="K315" s="8"/>
      <c r="L315" s="7"/>
      <c r="M315" s="8"/>
      <c r="N315" s="7"/>
      <c r="O315" s="8"/>
      <c r="P315" s="7"/>
      <c r="Q315" s="7"/>
      <c r="R315" s="8"/>
      <c r="S315" s="7"/>
      <c r="T315" s="9"/>
      <c r="U315" s="7"/>
      <c r="V315" s="8"/>
      <c r="W315" s="7"/>
      <c r="X315" s="7"/>
      <c r="Y315" s="8"/>
      <c r="Z315" s="7"/>
      <c r="AA315" s="8"/>
    </row>
    <row r="316" spans="4:27" ht="14.25" thickTop="1" thickBot="1">
      <c r="D316" s="66"/>
      <c r="E316" s="51" t="s">
        <v>705</v>
      </c>
      <c r="F316" s="7"/>
      <c r="G316" s="8"/>
      <c r="H316" s="7"/>
      <c r="I316" s="6"/>
      <c r="J316" s="7"/>
      <c r="K316" s="8"/>
      <c r="L316" s="7"/>
      <c r="M316" s="8"/>
      <c r="N316" s="7"/>
      <c r="O316" s="8"/>
      <c r="P316" s="7"/>
      <c r="Q316" s="7"/>
      <c r="R316" s="8"/>
      <c r="S316" s="7"/>
      <c r="T316" s="9"/>
      <c r="U316" s="7"/>
      <c r="V316" s="8"/>
      <c r="W316" s="7"/>
      <c r="X316" s="7"/>
      <c r="Y316" s="8"/>
      <c r="Z316" s="7"/>
      <c r="AA316" s="8"/>
    </row>
    <row r="317" spans="4:27" ht="14.25" thickTop="1" thickBot="1">
      <c r="D317" s="66"/>
      <c r="E317" s="51" t="s">
        <v>734</v>
      </c>
      <c r="F317" s="7"/>
      <c r="G317" s="8"/>
      <c r="H317" s="7"/>
      <c r="I317" s="6"/>
      <c r="J317" s="7"/>
      <c r="K317" s="8"/>
      <c r="L317" s="7"/>
      <c r="M317" s="8"/>
      <c r="N317" s="7"/>
      <c r="O317" s="8"/>
      <c r="P317" s="7"/>
      <c r="Q317" s="7"/>
      <c r="R317" s="8"/>
      <c r="S317" s="7"/>
      <c r="T317" s="9"/>
      <c r="U317" s="7"/>
      <c r="V317" s="8"/>
      <c r="W317" s="7"/>
      <c r="X317" s="7"/>
      <c r="Y317" s="8"/>
      <c r="Z317" s="7"/>
      <c r="AA317" s="8"/>
    </row>
    <row r="318" spans="4:27" ht="14.25" thickTop="1" thickBot="1">
      <c r="D318" s="66"/>
      <c r="E318" s="51" t="s">
        <v>967</v>
      </c>
      <c r="F318" s="7"/>
      <c r="G318" s="8"/>
      <c r="H318" s="7"/>
      <c r="I318" s="6"/>
      <c r="J318" s="7"/>
      <c r="K318" s="8"/>
      <c r="L318" s="7"/>
      <c r="M318" s="8"/>
      <c r="N318" s="7"/>
      <c r="O318" s="8"/>
      <c r="P318" s="7"/>
      <c r="Q318" s="7"/>
      <c r="R318" s="8"/>
      <c r="S318" s="7"/>
      <c r="T318" s="9"/>
      <c r="U318" s="7"/>
      <c r="V318" s="8"/>
      <c r="W318" s="7"/>
      <c r="X318" s="7"/>
      <c r="Y318" s="8"/>
      <c r="Z318" s="7"/>
      <c r="AA318" s="8"/>
    </row>
    <row r="319" spans="4:27" ht="14.25" thickTop="1" thickBot="1">
      <c r="D319" s="66"/>
      <c r="E319" s="51" t="s">
        <v>970</v>
      </c>
      <c r="F319" s="7"/>
      <c r="G319" s="8"/>
      <c r="H319" s="7"/>
      <c r="I319" s="6"/>
      <c r="J319" s="7"/>
      <c r="K319" s="8"/>
      <c r="L319" s="7"/>
      <c r="M319" s="8"/>
      <c r="N319" s="7"/>
      <c r="O319" s="8"/>
      <c r="P319" s="7"/>
      <c r="Q319" s="7"/>
      <c r="R319" s="8"/>
      <c r="S319" s="7"/>
      <c r="T319" s="9"/>
      <c r="U319" s="7"/>
      <c r="V319" s="8"/>
      <c r="W319" s="7"/>
      <c r="X319" s="7"/>
      <c r="Y319" s="8"/>
      <c r="Z319" s="7"/>
      <c r="AA319" s="8"/>
    </row>
    <row r="320" spans="4:27" ht="14.25" thickTop="1" thickBot="1">
      <c r="D320" s="66"/>
      <c r="E320" s="51" t="s">
        <v>716</v>
      </c>
      <c r="F320" s="7"/>
      <c r="G320" s="8"/>
      <c r="H320" s="7"/>
      <c r="I320" s="6"/>
      <c r="J320" s="7"/>
      <c r="K320" s="8"/>
      <c r="L320" s="7"/>
      <c r="M320" s="8"/>
      <c r="N320" s="7"/>
      <c r="O320" s="8"/>
      <c r="P320" s="7"/>
      <c r="Q320" s="7"/>
      <c r="R320" s="8"/>
      <c r="S320" s="7"/>
      <c r="T320" s="9"/>
      <c r="U320" s="7"/>
      <c r="V320" s="8"/>
      <c r="W320" s="7"/>
      <c r="X320" s="7"/>
      <c r="Y320" s="8"/>
      <c r="Z320" s="7"/>
      <c r="AA320" s="8"/>
    </row>
    <row r="321" spans="4:27" ht="14.25" thickTop="1" thickBot="1">
      <c r="D321" s="66"/>
      <c r="E321" s="51" t="s">
        <v>1119</v>
      </c>
      <c r="F321" s="7"/>
      <c r="G321" s="8"/>
      <c r="H321" s="7"/>
      <c r="I321" s="6"/>
      <c r="J321" s="7"/>
      <c r="K321" s="8"/>
      <c r="L321" s="7"/>
      <c r="M321" s="8"/>
      <c r="N321" s="7"/>
      <c r="O321" s="8"/>
      <c r="P321" s="7"/>
      <c r="Q321" s="7"/>
      <c r="R321" s="8"/>
      <c r="S321" s="7"/>
      <c r="T321" s="9"/>
      <c r="U321" s="7"/>
      <c r="V321" s="8"/>
      <c r="W321" s="7"/>
      <c r="X321" s="7"/>
      <c r="Y321" s="8"/>
      <c r="Z321" s="7"/>
      <c r="AA321" s="8"/>
    </row>
    <row r="322" spans="4:27" ht="14.25" thickTop="1" thickBot="1">
      <c r="D322" s="66"/>
      <c r="E322" s="51" t="s">
        <v>1288</v>
      </c>
      <c r="F322" s="7"/>
      <c r="G322" s="8"/>
      <c r="H322" s="7"/>
      <c r="I322" s="6"/>
      <c r="J322" s="7"/>
      <c r="K322" s="8"/>
      <c r="L322" s="7"/>
      <c r="M322" s="8"/>
      <c r="N322" s="7"/>
      <c r="O322" s="8"/>
      <c r="P322" s="7"/>
      <c r="Q322" s="7"/>
      <c r="R322" s="8"/>
      <c r="S322" s="7"/>
      <c r="T322" s="9"/>
      <c r="U322" s="7"/>
      <c r="V322" s="8"/>
      <c r="W322" s="7"/>
      <c r="X322" s="7"/>
      <c r="Y322" s="8"/>
      <c r="Z322" s="7"/>
      <c r="AA322" s="8"/>
    </row>
    <row r="323" spans="4:27" ht="14.25" thickTop="1" thickBot="1">
      <c r="D323" s="66"/>
      <c r="E323" s="51" t="s">
        <v>723</v>
      </c>
      <c r="F323" s="7"/>
      <c r="G323" s="8"/>
      <c r="H323" s="7"/>
      <c r="I323" s="6"/>
      <c r="J323" s="7"/>
      <c r="K323" s="8"/>
      <c r="L323" s="7"/>
      <c r="M323" s="8"/>
      <c r="N323" s="7"/>
      <c r="O323" s="8"/>
      <c r="P323" s="7"/>
      <c r="Q323" s="7"/>
      <c r="R323" s="8"/>
      <c r="S323" s="7"/>
      <c r="T323" s="9"/>
      <c r="U323" s="7"/>
      <c r="V323" s="8"/>
      <c r="W323" s="7"/>
      <c r="X323" s="7"/>
      <c r="Y323" s="8"/>
      <c r="Z323" s="7"/>
      <c r="AA323" s="8"/>
    </row>
    <row r="324" spans="4:27" ht="14.25" thickTop="1" thickBot="1">
      <c r="D324" s="66"/>
      <c r="E324" s="51" t="s">
        <v>1289</v>
      </c>
      <c r="F324" s="7"/>
      <c r="G324" s="8"/>
      <c r="H324" s="7"/>
      <c r="I324" s="6"/>
      <c r="J324" s="7"/>
      <c r="K324" s="8"/>
      <c r="L324" s="7"/>
      <c r="M324" s="8"/>
      <c r="N324" s="7"/>
      <c r="O324" s="8"/>
      <c r="P324" s="7"/>
      <c r="Q324" s="7"/>
      <c r="R324" s="8"/>
      <c r="S324" s="7"/>
      <c r="T324" s="9"/>
      <c r="U324" s="7"/>
      <c r="V324" s="8"/>
      <c r="W324" s="7"/>
      <c r="X324" s="7"/>
      <c r="Y324" s="8"/>
      <c r="Z324" s="7"/>
      <c r="AA324" s="8"/>
    </row>
    <row r="325" spans="4:27" ht="14.25" thickTop="1" thickBot="1">
      <c r="D325" s="66"/>
      <c r="E325" s="51" t="s">
        <v>987</v>
      </c>
      <c r="F325" s="7"/>
      <c r="G325" s="8"/>
      <c r="H325" s="7"/>
      <c r="I325" s="6"/>
      <c r="J325" s="7"/>
      <c r="K325" s="8"/>
      <c r="L325" s="7"/>
      <c r="M325" s="8"/>
      <c r="N325" s="7"/>
      <c r="O325" s="8"/>
      <c r="P325" s="7"/>
      <c r="Q325" s="7"/>
      <c r="R325" s="8"/>
      <c r="S325" s="7"/>
      <c r="T325" s="9"/>
      <c r="U325" s="7"/>
      <c r="V325" s="8"/>
      <c r="W325" s="7"/>
      <c r="X325" s="7"/>
      <c r="Y325" s="8"/>
      <c r="Z325" s="7"/>
      <c r="AA325" s="8"/>
    </row>
    <row r="326" spans="4:27" ht="14.25" thickTop="1" thickBot="1">
      <c r="D326" s="66"/>
      <c r="E326" s="51" t="s">
        <v>1094</v>
      </c>
      <c r="F326" s="7"/>
      <c r="G326" s="8"/>
      <c r="H326" s="7"/>
      <c r="I326" s="6"/>
      <c r="J326" s="7"/>
      <c r="K326" s="8"/>
      <c r="L326" s="7"/>
      <c r="M326" s="8"/>
      <c r="N326" s="7"/>
      <c r="O326" s="8"/>
      <c r="P326" s="7"/>
      <c r="Q326" s="7"/>
      <c r="R326" s="8"/>
      <c r="S326" s="7"/>
      <c r="T326" s="9"/>
      <c r="U326" s="7"/>
      <c r="V326" s="8"/>
      <c r="W326" s="7"/>
      <c r="X326" s="7"/>
      <c r="Y326" s="8"/>
      <c r="Z326" s="7"/>
      <c r="AA326" s="8"/>
    </row>
    <row r="327" spans="4:27" ht="14.25" thickTop="1" thickBot="1">
      <c r="D327" s="66"/>
      <c r="E327" s="51" t="s">
        <v>976</v>
      </c>
      <c r="F327" s="7"/>
      <c r="G327" s="8"/>
      <c r="H327" s="7"/>
      <c r="I327" s="6"/>
      <c r="J327" s="7"/>
      <c r="K327" s="8"/>
      <c r="L327" s="7"/>
      <c r="M327" s="8"/>
      <c r="N327" s="7"/>
      <c r="O327" s="8"/>
      <c r="P327" s="7"/>
      <c r="Q327" s="7"/>
      <c r="R327" s="8"/>
      <c r="S327" s="7"/>
      <c r="T327" s="9"/>
      <c r="U327" s="7"/>
      <c r="V327" s="8"/>
      <c r="W327" s="7"/>
      <c r="X327" s="7"/>
      <c r="Y327" s="8"/>
      <c r="Z327" s="7"/>
      <c r="AA327" s="8"/>
    </row>
    <row r="328" spans="4:27" ht="14.25" thickTop="1" thickBot="1">
      <c r="D328" s="66"/>
      <c r="E328" s="51" t="s">
        <v>1290</v>
      </c>
      <c r="F328" s="7"/>
      <c r="G328" s="8"/>
      <c r="H328" s="7"/>
      <c r="I328" s="6"/>
      <c r="J328" s="7"/>
      <c r="K328" s="8"/>
      <c r="L328" s="7"/>
      <c r="M328" s="8"/>
      <c r="N328" s="7"/>
      <c r="O328" s="8"/>
      <c r="P328" s="7"/>
      <c r="Q328" s="7"/>
      <c r="R328" s="8"/>
      <c r="S328" s="7"/>
      <c r="T328" s="9"/>
      <c r="U328" s="7"/>
      <c r="V328" s="8"/>
      <c r="W328" s="7"/>
      <c r="X328" s="7"/>
      <c r="Y328" s="8"/>
      <c r="Z328" s="7"/>
      <c r="AA328" s="8"/>
    </row>
    <row r="329" spans="4:27" ht="14.25" thickTop="1" thickBot="1">
      <c r="D329" s="66"/>
      <c r="E329" s="51" t="s">
        <v>1291</v>
      </c>
      <c r="F329" s="7"/>
      <c r="G329" s="8"/>
      <c r="H329" s="7"/>
      <c r="I329" s="6"/>
      <c r="J329" s="7"/>
      <c r="K329" s="8"/>
      <c r="L329" s="7"/>
      <c r="M329" s="8"/>
      <c r="N329" s="7"/>
      <c r="O329" s="8"/>
      <c r="P329" s="7"/>
      <c r="Q329" s="7"/>
      <c r="R329" s="8"/>
      <c r="S329" s="7"/>
      <c r="T329" s="9"/>
      <c r="U329" s="7"/>
      <c r="V329" s="8"/>
      <c r="W329" s="7"/>
      <c r="X329" s="7"/>
      <c r="Y329" s="8"/>
      <c r="Z329" s="7"/>
      <c r="AA329" s="8"/>
    </row>
    <row r="330" spans="4:27" ht="14.25" thickTop="1" thickBot="1">
      <c r="D330" s="66"/>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25" thickTop="1" thickBot="1">
      <c r="D331" s="66"/>
      <c r="E331" s="51" t="s">
        <v>1292</v>
      </c>
      <c r="F331" s="7"/>
      <c r="G331" s="8"/>
      <c r="H331" s="7"/>
      <c r="I331" s="6"/>
      <c r="J331" s="7"/>
      <c r="K331" s="8"/>
      <c r="L331" s="7"/>
      <c r="M331" s="8"/>
      <c r="N331" s="7"/>
      <c r="O331" s="8"/>
      <c r="P331" s="7"/>
      <c r="Q331" s="7"/>
      <c r="R331" s="8"/>
      <c r="S331" s="7"/>
      <c r="T331" s="9"/>
      <c r="U331" s="7"/>
      <c r="V331" s="8"/>
      <c r="W331" s="7"/>
      <c r="X331" s="7"/>
      <c r="Y331" s="8"/>
      <c r="Z331" s="7"/>
      <c r="AA331" s="8"/>
    </row>
    <row r="332" spans="4:27" ht="14.25" thickTop="1" thickBot="1">
      <c r="D332" s="66"/>
      <c r="E332" s="51" t="s">
        <v>1293</v>
      </c>
      <c r="F332" s="7"/>
      <c r="G332" s="8"/>
      <c r="H332" s="7"/>
      <c r="I332" s="6"/>
      <c r="J332" s="7"/>
      <c r="K332" s="8"/>
      <c r="L332" s="7"/>
      <c r="M332" s="8"/>
      <c r="N332" s="7"/>
      <c r="O332" s="8"/>
      <c r="P332" s="7"/>
      <c r="Q332" s="7"/>
      <c r="R332" s="8"/>
      <c r="S332" s="7"/>
      <c r="T332" s="9"/>
      <c r="U332" s="7"/>
      <c r="V332" s="8"/>
      <c r="W332" s="7"/>
      <c r="X332" s="7"/>
      <c r="Y332" s="8"/>
      <c r="Z332" s="7"/>
      <c r="AA332" s="8"/>
    </row>
    <row r="333" spans="4:27" ht="14.25" thickTop="1" thickBot="1">
      <c r="D333" s="66"/>
      <c r="E333" s="51" t="s">
        <v>1113</v>
      </c>
      <c r="F333" s="7"/>
      <c r="G333" s="8"/>
      <c r="H333" s="7"/>
      <c r="I333" s="6"/>
      <c r="J333" s="7"/>
      <c r="K333" s="8"/>
      <c r="L333" s="7"/>
      <c r="M333" s="8"/>
      <c r="N333" s="7"/>
      <c r="O333" s="8"/>
      <c r="P333" s="7"/>
      <c r="Q333" s="7"/>
      <c r="R333" s="8"/>
      <c r="S333" s="7"/>
      <c r="T333" s="9"/>
      <c r="U333" s="7"/>
      <c r="V333" s="8"/>
      <c r="W333" s="7"/>
      <c r="X333" s="7"/>
      <c r="Y333" s="8"/>
      <c r="Z333" s="7"/>
      <c r="AA333" s="8"/>
    </row>
    <row r="334" spans="4:27" ht="14.25" thickTop="1" thickBot="1">
      <c r="D334" s="66"/>
      <c r="E334" s="51" t="s">
        <v>975</v>
      </c>
      <c r="F334" s="7"/>
      <c r="G334" s="8"/>
      <c r="H334" s="7"/>
      <c r="I334" s="6"/>
      <c r="J334" s="7"/>
      <c r="K334" s="8"/>
      <c r="L334" s="7"/>
      <c r="M334" s="8"/>
      <c r="N334" s="7"/>
      <c r="O334" s="8"/>
      <c r="P334" s="7"/>
      <c r="Q334" s="7"/>
      <c r="R334" s="8"/>
      <c r="S334" s="7"/>
      <c r="T334" s="9"/>
      <c r="U334" s="7"/>
      <c r="V334" s="8"/>
      <c r="W334" s="7"/>
      <c r="X334" s="7"/>
      <c r="Y334" s="8"/>
      <c r="Z334" s="7"/>
      <c r="AA334" s="8"/>
    </row>
    <row r="335" spans="4:27" ht="14.25" thickTop="1" thickBot="1">
      <c r="D335" s="66"/>
      <c r="E335" s="51" t="s">
        <v>1294</v>
      </c>
      <c r="F335" s="7"/>
      <c r="G335" s="8"/>
      <c r="H335" s="7"/>
      <c r="I335" s="6"/>
      <c r="J335" s="7"/>
      <c r="K335" s="8"/>
      <c r="L335" s="7"/>
      <c r="M335" s="8"/>
      <c r="N335" s="7"/>
      <c r="O335" s="8"/>
      <c r="P335" s="7"/>
      <c r="Q335" s="7"/>
      <c r="R335" s="8"/>
      <c r="S335" s="7"/>
      <c r="T335" s="9"/>
      <c r="U335" s="7"/>
      <c r="V335" s="8"/>
      <c r="W335" s="7"/>
      <c r="X335" s="7"/>
      <c r="Y335" s="8"/>
      <c r="Z335" s="7"/>
      <c r="AA335" s="8"/>
    </row>
    <row r="336" spans="4:27" ht="14.25" thickTop="1" thickBot="1">
      <c r="D336" s="66"/>
      <c r="E336" s="51" t="s">
        <v>995</v>
      </c>
      <c r="F336" s="7"/>
      <c r="G336" s="8"/>
      <c r="H336" s="7"/>
      <c r="I336" s="6"/>
      <c r="J336" s="7"/>
      <c r="K336" s="8"/>
      <c r="L336" s="7"/>
      <c r="M336" s="8"/>
      <c r="N336" s="7"/>
      <c r="O336" s="8"/>
      <c r="P336" s="7"/>
      <c r="Q336" s="7"/>
      <c r="R336" s="8"/>
      <c r="S336" s="7"/>
      <c r="T336" s="9"/>
      <c r="U336" s="7"/>
      <c r="V336" s="8"/>
      <c r="W336" s="7"/>
      <c r="X336" s="7"/>
      <c r="Y336" s="8"/>
      <c r="Z336" s="7"/>
      <c r="AA336" s="8"/>
    </row>
    <row r="337" spans="4:27" ht="14.25" thickTop="1" thickBot="1">
      <c r="D337" s="66"/>
      <c r="E337" s="51" t="s">
        <v>977</v>
      </c>
      <c r="F337" s="7"/>
      <c r="G337" s="8"/>
      <c r="H337" s="7"/>
      <c r="I337" s="6"/>
      <c r="J337" s="7"/>
      <c r="K337" s="8"/>
      <c r="L337" s="7"/>
      <c r="M337" s="8"/>
      <c r="N337" s="7"/>
      <c r="O337" s="8"/>
      <c r="P337" s="7"/>
      <c r="Q337" s="7"/>
      <c r="R337" s="8"/>
      <c r="S337" s="7"/>
      <c r="T337" s="9"/>
      <c r="U337" s="7"/>
      <c r="V337" s="8"/>
      <c r="W337" s="7"/>
      <c r="X337" s="7"/>
      <c r="Y337" s="8"/>
      <c r="Z337" s="7"/>
      <c r="AA337" s="8"/>
    </row>
    <row r="338" spans="4:27" ht="14.25" thickTop="1" thickBot="1">
      <c r="D338" s="66"/>
      <c r="E338" s="51" t="s">
        <v>733</v>
      </c>
      <c r="F338" s="7"/>
      <c r="G338" s="8"/>
      <c r="H338" s="7"/>
      <c r="I338" s="6"/>
      <c r="J338" s="7"/>
      <c r="K338" s="8"/>
      <c r="L338" s="7"/>
      <c r="M338" s="8"/>
      <c r="N338" s="7"/>
      <c r="O338" s="8"/>
      <c r="P338" s="7"/>
      <c r="Q338" s="7"/>
      <c r="R338" s="8"/>
      <c r="S338" s="7"/>
      <c r="T338" s="9"/>
      <c r="U338" s="7"/>
      <c r="V338" s="8"/>
      <c r="W338" s="7"/>
      <c r="X338" s="7"/>
      <c r="Y338" s="8"/>
      <c r="Z338" s="7"/>
      <c r="AA338" s="8"/>
    </row>
    <row r="339" spans="4:27" ht="14.25" thickTop="1" thickBot="1">
      <c r="D339" s="66"/>
      <c r="E339" s="51" t="s">
        <v>708</v>
      </c>
      <c r="F339" s="7"/>
      <c r="G339" s="8"/>
      <c r="H339" s="7"/>
      <c r="I339" s="6"/>
      <c r="J339" s="7"/>
      <c r="K339" s="8"/>
      <c r="L339" s="7"/>
      <c r="M339" s="8"/>
      <c r="N339" s="7"/>
      <c r="O339" s="8"/>
      <c r="P339" s="7"/>
      <c r="Q339" s="7"/>
      <c r="R339" s="8"/>
      <c r="S339" s="7"/>
      <c r="T339" s="9"/>
      <c r="U339" s="7"/>
      <c r="V339" s="8"/>
      <c r="W339" s="7"/>
      <c r="X339" s="7"/>
      <c r="Y339" s="8"/>
      <c r="Z339" s="7"/>
      <c r="AA339" s="8"/>
    </row>
    <row r="340" spans="4:27" ht="14.25" thickTop="1" thickBot="1">
      <c r="D340" s="66"/>
      <c r="E340" s="51" t="s">
        <v>145</v>
      </c>
      <c r="F340" s="7"/>
      <c r="G340" s="8"/>
      <c r="H340" s="7"/>
      <c r="I340" s="6"/>
      <c r="J340" s="7"/>
      <c r="K340" s="8"/>
      <c r="L340" s="7"/>
      <c r="M340" s="8"/>
      <c r="N340" s="7"/>
      <c r="O340" s="8"/>
      <c r="P340" s="7"/>
      <c r="Q340" s="7"/>
      <c r="R340" s="8"/>
      <c r="S340" s="7"/>
      <c r="T340" s="9"/>
      <c r="U340" s="7"/>
      <c r="V340" s="8"/>
      <c r="W340" s="7"/>
      <c r="X340" s="7"/>
      <c r="Y340" s="8"/>
      <c r="Z340" s="7"/>
      <c r="AA340" s="8"/>
    </row>
    <row r="341" spans="4:27" ht="14.25" thickTop="1" thickBot="1">
      <c r="D341" s="66"/>
      <c r="E341" s="51" t="s">
        <v>232</v>
      </c>
      <c r="F341" s="7"/>
      <c r="G341" s="8"/>
      <c r="H341" s="7"/>
      <c r="I341" s="6"/>
      <c r="J341" s="7"/>
      <c r="K341" s="8"/>
      <c r="L341" s="7"/>
      <c r="M341" s="8"/>
      <c r="N341" s="7"/>
      <c r="O341" s="8"/>
      <c r="P341" s="7"/>
      <c r="Q341" s="7"/>
      <c r="R341" s="8"/>
      <c r="S341" s="7"/>
      <c r="T341" s="9"/>
      <c r="U341" s="7"/>
      <c r="V341" s="8"/>
      <c r="W341" s="7"/>
      <c r="X341" s="7"/>
      <c r="Y341" s="8"/>
      <c r="Z341" s="7"/>
      <c r="AA341" s="8"/>
    </row>
    <row r="342" spans="4:27" ht="14.25" thickTop="1" thickBot="1">
      <c r="D342" s="66"/>
      <c r="E342" s="51" t="s">
        <v>146</v>
      </c>
      <c r="F342" s="7"/>
      <c r="G342" s="8"/>
      <c r="H342" s="7"/>
      <c r="I342" s="6"/>
      <c r="J342" s="7"/>
      <c r="K342" s="8"/>
      <c r="L342" s="7"/>
      <c r="M342" s="8"/>
      <c r="N342" s="7"/>
      <c r="O342" s="8"/>
      <c r="P342" s="7"/>
      <c r="Q342" s="7"/>
      <c r="R342" s="8"/>
      <c r="S342" s="7"/>
      <c r="T342" s="9"/>
      <c r="U342" s="7"/>
      <c r="V342" s="8"/>
      <c r="W342" s="7"/>
      <c r="X342" s="7"/>
      <c r="Y342" s="8"/>
      <c r="Z342" s="7"/>
      <c r="AA342" s="8"/>
    </row>
    <row r="343" spans="4:27" ht="14.25" thickTop="1" thickBot="1">
      <c r="D343" s="66"/>
      <c r="E343" s="51" t="s">
        <v>147</v>
      </c>
      <c r="F343" s="7"/>
      <c r="G343" s="8"/>
      <c r="H343" s="7"/>
      <c r="I343" s="6"/>
      <c r="J343" s="7"/>
      <c r="K343" s="8"/>
      <c r="L343" s="7"/>
      <c r="M343" s="8"/>
      <c r="N343" s="7"/>
      <c r="O343" s="8"/>
      <c r="P343" s="7"/>
      <c r="Q343" s="7"/>
      <c r="R343" s="8"/>
      <c r="S343" s="7"/>
      <c r="T343" s="9"/>
      <c r="U343" s="7"/>
      <c r="V343" s="8"/>
      <c r="W343" s="7"/>
      <c r="X343" s="7"/>
      <c r="Y343" s="8"/>
      <c r="Z343" s="7"/>
      <c r="AA343" s="8"/>
    </row>
    <row r="344" spans="4:27" ht="14.25" thickTop="1" thickBot="1">
      <c r="D344" s="66"/>
      <c r="E344" s="51" t="s">
        <v>148</v>
      </c>
      <c r="F344" s="7"/>
      <c r="G344" s="8"/>
      <c r="H344" s="7"/>
      <c r="I344" s="6"/>
      <c r="J344" s="7"/>
      <c r="K344" s="8"/>
      <c r="L344" s="7"/>
      <c r="M344" s="8"/>
      <c r="N344" s="7"/>
      <c r="O344" s="8"/>
      <c r="P344" s="7"/>
      <c r="Q344" s="7"/>
      <c r="R344" s="8"/>
      <c r="S344" s="7"/>
      <c r="T344" s="9"/>
      <c r="U344" s="7"/>
      <c r="V344" s="8"/>
      <c r="W344" s="7"/>
      <c r="X344" s="7"/>
      <c r="Y344" s="8"/>
      <c r="Z344" s="7"/>
      <c r="AA344" s="8"/>
    </row>
    <row r="345" spans="4:27" ht="14.25" thickTop="1" thickBot="1">
      <c r="D345" s="66"/>
      <c r="E345" s="51" t="s">
        <v>1040</v>
      </c>
      <c r="F345" s="7"/>
      <c r="G345" s="8"/>
      <c r="H345" s="7"/>
      <c r="I345" s="6"/>
      <c r="J345" s="7"/>
      <c r="K345" s="8"/>
      <c r="L345" s="7"/>
      <c r="M345" s="8"/>
      <c r="N345" s="7"/>
      <c r="O345" s="8"/>
      <c r="P345" s="7"/>
      <c r="Q345" s="7"/>
      <c r="R345" s="8"/>
      <c r="S345" s="7"/>
      <c r="T345" s="9"/>
      <c r="U345" s="7"/>
      <c r="V345" s="8"/>
      <c r="W345" s="7"/>
      <c r="X345" s="7"/>
      <c r="Y345" s="8"/>
      <c r="Z345" s="7"/>
      <c r="AA345" s="8"/>
    </row>
    <row r="346" spans="4:27" ht="14.25" thickTop="1" thickBot="1">
      <c r="D346" s="66"/>
      <c r="E346" s="51" t="s">
        <v>1032</v>
      </c>
      <c r="F346" s="7"/>
      <c r="G346" s="8"/>
      <c r="H346" s="7"/>
      <c r="I346" s="6"/>
      <c r="J346" s="7"/>
      <c r="K346" s="8"/>
      <c r="L346" s="7"/>
      <c r="M346" s="8"/>
      <c r="N346" s="7"/>
      <c r="O346" s="8"/>
      <c r="P346" s="7"/>
      <c r="Q346" s="7"/>
      <c r="R346" s="8"/>
      <c r="S346" s="7"/>
      <c r="T346" s="9"/>
      <c r="U346" s="7"/>
      <c r="V346" s="8"/>
      <c r="W346" s="7"/>
      <c r="X346" s="7"/>
      <c r="Y346" s="8"/>
      <c r="Z346" s="7"/>
      <c r="AA346" s="8"/>
    </row>
    <row r="347" spans="4:27" ht="14.25" thickTop="1" thickBot="1">
      <c r="D347" s="66"/>
      <c r="E347" s="51" t="s">
        <v>1028</v>
      </c>
      <c r="F347" s="7"/>
      <c r="G347" s="8"/>
      <c r="H347" s="7"/>
      <c r="I347" s="6"/>
      <c r="J347" s="7"/>
      <c r="K347" s="8"/>
      <c r="L347" s="7"/>
      <c r="M347" s="8"/>
      <c r="N347" s="7"/>
      <c r="O347" s="8"/>
      <c r="P347" s="7"/>
      <c r="Q347" s="7"/>
      <c r="R347" s="8"/>
      <c r="S347" s="7"/>
      <c r="T347" s="9"/>
      <c r="U347" s="7"/>
      <c r="V347" s="8"/>
      <c r="W347" s="7"/>
      <c r="X347" s="7"/>
      <c r="Y347" s="8"/>
      <c r="Z347" s="7"/>
      <c r="AA347" s="8"/>
    </row>
    <row r="348" spans="4:27" ht="14.25" thickTop="1" thickBot="1">
      <c r="D348" s="66"/>
      <c r="E348" s="51" t="s">
        <v>1295</v>
      </c>
      <c r="F348" s="7"/>
      <c r="G348" s="8"/>
      <c r="H348" s="7"/>
      <c r="I348" s="6"/>
      <c r="J348" s="7"/>
      <c r="K348" s="8"/>
      <c r="L348" s="7"/>
      <c r="M348" s="8"/>
      <c r="N348" s="7"/>
      <c r="O348" s="8"/>
      <c r="P348" s="7"/>
      <c r="Q348" s="7"/>
      <c r="R348" s="8"/>
      <c r="S348" s="7"/>
      <c r="T348" s="9"/>
      <c r="U348" s="7"/>
      <c r="V348" s="8"/>
      <c r="W348" s="7"/>
      <c r="X348" s="7"/>
      <c r="Y348" s="8"/>
      <c r="Z348" s="7"/>
      <c r="AA348" s="8"/>
    </row>
    <row r="349" spans="4:27" ht="14.25" thickTop="1" thickBot="1">
      <c r="D349" s="66"/>
      <c r="E349" s="51" t="s">
        <v>231</v>
      </c>
      <c r="F349" s="7"/>
      <c r="G349" s="8"/>
      <c r="H349" s="7"/>
      <c r="I349" s="6"/>
      <c r="J349" s="7"/>
      <c r="K349" s="8"/>
      <c r="L349" s="7"/>
      <c r="M349" s="8"/>
      <c r="N349" s="7"/>
      <c r="O349" s="8"/>
      <c r="P349" s="7"/>
      <c r="Q349" s="7"/>
      <c r="R349" s="8"/>
      <c r="S349" s="7"/>
      <c r="T349" s="9"/>
      <c r="U349" s="7"/>
      <c r="V349" s="8"/>
      <c r="W349" s="7"/>
      <c r="X349" s="7"/>
      <c r="Y349" s="8"/>
      <c r="Z349" s="7"/>
      <c r="AA349" s="8"/>
    </row>
    <row r="350" spans="4:27" ht="14.25" thickTop="1" thickBot="1">
      <c r="D350" s="66"/>
      <c r="E350" s="51" t="s">
        <v>198</v>
      </c>
      <c r="F350" s="7"/>
      <c r="G350" s="8"/>
      <c r="H350" s="7"/>
      <c r="I350" s="6"/>
      <c r="J350" s="7"/>
      <c r="K350" s="8"/>
      <c r="L350" s="7"/>
      <c r="M350" s="8"/>
      <c r="N350" s="7"/>
      <c r="O350" s="8"/>
      <c r="P350" s="7"/>
      <c r="Q350" s="7"/>
      <c r="R350" s="8"/>
      <c r="S350" s="7"/>
      <c r="T350" s="9"/>
      <c r="U350" s="7"/>
      <c r="V350" s="8"/>
      <c r="W350" s="7"/>
      <c r="X350" s="7"/>
      <c r="Y350" s="8"/>
      <c r="Z350" s="7"/>
      <c r="AA350" s="8"/>
    </row>
    <row r="351" spans="4:27" ht="14.25" thickTop="1" thickBot="1">
      <c r="D351" s="66"/>
      <c r="E351" s="51" t="s">
        <v>1019</v>
      </c>
      <c r="F351" s="7"/>
      <c r="G351" s="8"/>
      <c r="H351" s="7"/>
      <c r="I351" s="6"/>
      <c r="J351" s="7"/>
      <c r="K351" s="8"/>
      <c r="L351" s="7"/>
      <c r="M351" s="8"/>
      <c r="N351" s="7"/>
      <c r="O351" s="8"/>
      <c r="P351" s="7"/>
      <c r="Q351" s="7"/>
      <c r="R351" s="8"/>
      <c r="S351" s="7"/>
      <c r="T351" s="9"/>
      <c r="U351" s="7"/>
      <c r="V351" s="8"/>
      <c r="W351" s="7"/>
      <c r="X351" s="7"/>
      <c r="Y351" s="8"/>
      <c r="Z351" s="7"/>
      <c r="AA351" s="8"/>
    </row>
    <row r="352" spans="4:27" ht="14.25" thickTop="1" thickBot="1">
      <c r="D352" s="66"/>
      <c r="E352" s="51" t="s">
        <v>224</v>
      </c>
      <c r="F352" s="7"/>
      <c r="G352" s="8"/>
      <c r="H352" s="7"/>
      <c r="I352" s="6"/>
      <c r="J352" s="7"/>
      <c r="K352" s="8"/>
      <c r="L352" s="7"/>
      <c r="M352" s="8"/>
      <c r="N352" s="7"/>
      <c r="O352" s="8"/>
      <c r="P352" s="7"/>
      <c r="Q352" s="7"/>
      <c r="R352" s="8"/>
      <c r="S352" s="7"/>
      <c r="T352" s="9"/>
      <c r="U352" s="7"/>
      <c r="V352" s="8"/>
      <c r="W352" s="7"/>
      <c r="X352" s="7"/>
      <c r="Y352" s="8"/>
      <c r="Z352" s="7"/>
      <c r="AA352" s="8"/>
    </row>
    <row r="353" spans="4:27" ht="14.25" thickTop="1" thickBot="1">
      <c r="D353" s="66"/>
      <c r="E353" s="51" t="s">
        <v>209</v>
      </c>
      <c r="F353" s="7"/>
      <c r="G353" s="8"/>
      <c r="H353" s="7"/>
      <c r="I353" s="6"/>
      <c r="J353" s="7"/>
      <c r="K353" s="8"/>
      <c r="L353" s="7"/>
      <c r="M353" s="8"/>
      <c r="N353" s="7"/>
      <c r="O353" s="8"/>
      <c r="P353" s="7"/>
      <c r="Q353" s="7"/>
      <c r="R353" s="8"/>
      <c r="S353" s="7"/>
      <c r="T353" s="9"/>
      <c r="U353" s="7"/>
      <c r="V353" s="8"/>
      <c r="W353" s="7"/>
      <c r="X353" s="7"/>
      <c r="Y353" s="8"/>
      <c r="Z353" s="7"/>
      <c r="AA353" s="8"/>
    </row>
    <row r="354" spans="4:27" ht="14.25" thickTop="1" thickBot="1">
      <c r="D354" s="66"/>
      <c r="E354" s="51" t="s">
        <v>282</v>
      </c>
      <c r="F354" s="7"/>
      <c r="G354" s="8"/>
      <c r="H354" s="7"/>
      <c r="I354" s="6"/>
      <c r="J354" s="7"/>
      <c r="K354" s="8"/>
      <c r="L354" s="7"/>
      <c r="M354" s="8"/>
      <c r="N354" s="7"/>
      <c r="O354" s="8"/>
      <c r="P354" s="7"/>
      <c r="Q354" s="7"/>
      <c r="R354" s="8"/>
      <c r="S354" s="7"/>
      <c r="T354" s="9"/>
      <c r="U354" s="7"/>
      <c r="V354" s="8"/>
      <c r="W354" s="7"/>
      <c r="X354" s="7"/>
      <c r="Y354" s="8"/>
      <c r="Z354" s="7"/>
      <c r="AA354" s="8"/>
    </row>
    <row r="355" spans="4:27" ht="14.25" thickTop="1" thickBot="1">
      <c r="D355" s="66"/>
      <c r="E355" s="51" t="s">
        <v>199</v>
      </c>
      <c r="F355" s="7"/>
      <c r="G355" s="8"/>
      <c r="H355" s="7"/>
      <c r="I355" s="6"/>
      <c r="J355" s="7"/>
      <c r="K355" s="8"/>
      <c r="L355" s="7"/>
      <c r="M355" s="8"/>
      <c r="N355" s="7"/>
      <c r="O355" s="8"/>
      <c r="P355" s="7"/>
      <c r="Q355" s="7"/>
      <c r="R355" s="8"/>
      <c r="S355" s="7"/>
      <c r="T355" s="9"/>
      <c r="U355" s="7"/>
      <c r="V355" s="8"/>
      <c r="W355" s="7"/>
      <c r="X355" s="7"/>
      <c r="Y355" s="8"/>
      <c r="Z355" s="7"/>
      <c r="AA355" s="8"/>
    </row>
    <row r="356" spans="4:27" ht="14.25" thickTop="1" thickBot="1">
      <c r="D356" s="66"/>
      <c r="E356" s="51" t="s">
        <v>201</v>
      </c>
      <c r="F356" s="7"/>
      <c r="G356" s="8"/>
      <c r="H356" s="7"/>
      <c r="I356" s="6"/>
      <c r="J356" s="7"/>
      <c r="K356" s="8"/>
      <c r="L356" s="7"/>
      <c r="M356" s="8"/>
      <c r="N356" s="7"/>
      <c r="O356" s="8"/>
      <c r="P356" s="7"/>
      <c r="Q356" s="7"/>
      <c r="R356" s="8"/>
      <c r="S356" s="7"/>
      <c r="T356" s="9"/>
      <c r="U356" s="7"/>
      <c r="V356" s="8"/>
      <c r="W356" s="7"/>
      <c r="X356" s="7"/>
      <c r="Y356" s="8"/>
      <c r="Z356" s="7"/>
      <c r="AA356" s="8"/>
    </row>
    <row r="357" spans="4:27" ht="14.25" thickTop="1" thickBot="1">
      <c r="D357" s="66"/>
      <c r="E357" s="51" t="s">
        <v>1010</v>
      </c>
      <c r="F357" s="7"/>
      <c r="G357" s="8"/>
      <c r="H357" s="7"/>
      <c r="I357" s="6"/>
      <c r="J357" s="7"/>
      <c r="K357" s="8"/>
      <c r="L357" s="7"/>
      <c r="M357" s="8"/>
      <c r="N357" s="7"/>
      <c r="O357" s="8"/>
      <c r="P357" s="7"/>
      <c r="Q357" s="7"/>
      <c r="R357" s="8"/>
      <c r="S357" s="7"/>
      <c r="T357" s="9"/>
      <c r="U357" s="7"/>
      <c r="V357" s="8"/>
      <c r="W357" s="7"/>
      <c r="X357" s="7"/>
      <c r="Y357" s="8"/>
      <c r="Z357" s="7"/>
      <c r="AA357" s="8"/>
    </row>
    <row r="358" spans="4:27" ht="14.25" thickTop="1" thickBot="1">
      <c r="D358" s="66"/>
      <c r="E358" s="51" t="s">
        <v>273</v>
      </c>
      <c r="F358" s="7"/>
      <c r="G358" s="8"/>
      <c r="H358" s="7"/>
      <c r="I358" s="6"/>
      <c r="J358" s="7"/>
      <c r="K358" s="8"/>
      <c r="L358" s="7"/>
      <c r="M358" s="8"/>
      <c r="N358" s="7"/>
      <c r="O358" s="8"/>
      <c r="P358" s="7"/>
      <c r="Q358" s="7"/>
      <c r="R358" s="8"/>
      <c r="S358" s="7"/>
      <c r="T358" s="9"/>
      <c r="U358" s="7"/>
      <c r="V358" s="8"/>
      <c r="W358" s="7"/>
      <c r="X358" s="7"/>
      <c r="Y358" s="8"/>
      <c r="Z358" s="7"/>
      <c r="AA358" s="8"/>
    </row>
    <row r="359" spans="4:27" ht="14.25" thickTop="1" thickBot="1">
      <c r="D359" s="66"/>
      <c r="E359" s="51" t="s">
        <v>274</v>
      </c>
      <c r="F359" s="7"/>
      <c r="G359" s="8"/>
      <c r="H359" s="7"/>
      <c r="I359" s="6"/>
      <c r="J359" s="7"/>
      <c r="K359" s="8"/>
      <c r="L359" s="7"/>
      <c r="M359" s="8"/>
      <c r="N359" s="7"/>
      <c r="O359" s="8"/>
      <c r="P359" s="7"/>
      <c r="Q359" s="7"/>
      <c r="R359" s="8"/>
      <c r="S359" s="7"/>
      <c r="T359" s="9"/>
      <c r="U359" s="7"/>
      <c r="V359" s="8"/>
      <c r="W359" s="7"/>
      <c r="X359" s="7"/>
      <c r="Y359" s="8"/>
      <c r="Z359" s="7"/>
      <c r="AA359" s="8"/>
    </row>
    <row r="360" spans="4:27" ht="14.25" thickTop="1" thickBot="1">
      <c r="D360" s="66"/>
      <c r="E360" s="51" t="s">
        <v>1296</v>
      </c>
      <c r="F360" s="7"/>
      <c r="G360" s="8"/>
      <c r="H360" s="7"/>
      <c r="I360" s="6"/>
      <c r="J360" s="7"/>
      <c r="K360" s="8"/>
      <c r="L360" s="7"/>
      <c r="M360" s="8"/>
      <c r="N360" s="7"/>
      <c r="O360" s="8"/>
      <c r="P360" s="7"/>
      <c r="Q360" s="7"/>
      <c r="R360" s="8"/>
      <c r="S360" s="7"/>
      <c r="T360" s="9"/>
      <c r="U360" s="7"/>
      <c r="V360" s="8"/>
      <c r="W360" s="7"/>
      <c r="X360" s="7"/>
      <c r="Y360" s="8"/>
      <c r="Z360" s="7"/>
      <c r="AA360" s="8"/>
    </row>
    <row r="361" spans="4:27" ht="14.25" thickTop="1" thickBot="1">
      <c r="D361" s="66"/>
      <c r="E361" s="51" t="s">
        <v>1106</v>
      </c>
      <c r="F361" s="7"/>
      <c r="G361" s="8"/>
      <c r="H361" s="7"/>
      <c r="I361" s="6"/>
      <c r="J361" s="7"/>
      <c r="K361" s="8"/>
      <c r="L361" s="7"/>
      <c r="M361" s="8"/>
      <c r="N361" s="7"/>
      <c r="O361" s="8"/>
      <c r="P361" s="7"/>
      <c r="Q361" s="7"/>
      <c r="R361" s="8"/>
      <c r="S361" s="7"/>
      <c r="T361" s="9"/>
      <c r="U361" s="7"/>
      <c r="V361" s="8"/>
      <c r="W361" s="7"/>
      <c r="X361" s="7"/>
      <c r="Y361" s="8"/>
      <c r="Z361" s="7"/>
      <c r="AA361" s="8"/>
    </row>
    <row r="362" spans="4:27" ht="14.25" thickTop="1" thickBot="1">
      <c r="D362" s="66"/>
      <c r="E362" s="51" t="s">
        <v>1108</v>
      </c>
      <c r="F362" s="7"/>
      <c r="G362" s="8"/>
      <c r="H362" s="7"/>
      <c r="I362" s="6"/>
      <c r="J362" s="7"/>
      <c r="K362" s="8"/>
      <c r="L362" s="7"/>
      <c r="M362" s="8"/>
      <c r="N362" s="7"/>
      <c r="O362" s="8"/>
      <c r="P362" s="7"/>
      <c r="Q362" s="7"/>
      <c r="R362" s="8"/>
      <c r="S362" s="7"/>
      <c r="T362" s="9"/>
      <c r="U362" s="7"/>
      <c r="V362" s="8"/>
      <c r="W362" s="7"/>
      <c r="X362" s="7"/>
      <c r="Y362" s="8"/>
      <c r="Z362" s="7"/>
      <c r="AA362" s="8"/>
    </row>
    <row r="363" spans="4:27" ht="14.25" thickTop="1" thickBot="1">
      <c r="D363" s="66"/>
      <c r="E363" s="51" t="s">
        <v>1110</v>
      </c>
      <c r="F363" s="7"/>
      <c r="G363" s="8"/>
      <c r="H363" s="7"/>
      <c r="I363" s="6"/>
      <c r="J363" s="7"/>
      <c r="K363" s="8"/>
      <c r="L363" s="7"/>
      <c r="M363" s="8"/>
      <c r="N363" s="7"/>
      <c r="O363" s="8"/>
      <c r="P363" s="7"/>
      <c r="Q363" s="7"/>
      <c r="R363" s="8"/>
      <c r="S363" s="7"/>
      <c r="T363" s="9"/>
      <c r="U363" s="7"/>
      <c r="V363" s="8"/>
      <c r="W363" s="7"/>
      <c r="X363" s="7"/>
      <c r="Y363" s="8"/>
      <c r="Z363" s="7"/>
      <c r="AA363" s="8"/>
    </row>
    <row r="364" spans="4:27" ht="14.25" thickTop="1" thickBot="1">
      <c r="D364" s="66"/>
      <c r="E364" s="51" t="s">
        <v>1297</v>
      </c>
      <c r="F364" s="7"/>
      <c r="G364" s="8"/>
      <c r="H364" s="7"/>
      <c r="I364" s="6"/>
      <c r="J364" s="7"/>
      <c r="K364" s="8"/>
      <c r="L364" s="7"/>
      <c r="M364" s="8"/>
      <c r="N364" s="7"/>
      <c r="O364" s="8"/>
      <c r="P364" s="7"/>
      <c r="Q364" s="7"/>
      <c r="R364" s="8"/>
      <c r="S364" s="7"/>
      <c r="T364" s="9"/>
      <c r="U364" s="7"/>
      <c r="V364" s="8"/>
      <c r="W364" s="7"/>
      <c r="X364" s="7"/>
      <c r="Y364" s="8"/>
      <c r="Z364" s="7"/>
      <c r="AA364" s="8"/>
    </row>
    <row r="365" spans="4:27" ht="14.25" thickTop="1" thickBot="1">
      <c r="D365" s="66"/>
      <c r="E365" s="51" t="s">
        <v>1111</v>
      </c>
      <c r="F365" s="7"/>
      <c r="G365" s="8"/>
      <c r="H365" s="7"/>
      <c r="I365" s="6"/>
      <c r="J365" s="7"/>
      <c r="K365" s="8"/>
      <c r="L365" s="7"/>
      <c r="M365" s="8"/>
      <c r="N365" s="7"/>
      <c r="O365" s="8"/>
      <c r="P365" s="7"/>
      <c r="Q365" s="7"/>
      <c r="R365" s="8"/>
      <c r="S365" s="7"/>
      <c r="T365" s="9"/>
      <c r="U365" s="7"/>
      <c r="V365" s="8"/>
      <c r="W365" s="7"/>
      <c r="X365" s="7"/>
      <c r="Y365" s="8"/>
      <c r="Z365" s="7"/>
      <c r="AA365" s="8"/>
    </row>
    <row r="366" spans="4:27" ht="14.25" thickTop="1" thickBot="1">
      <c r="D366" s="66"/>
      <c r="E366" s="51" t="s">
        <v>1298</v>
      </c>
      <c r="F366" s="7"/>
      <c r="G366" s="8"/>
      <c r="H366" s="7"/>
      <c r="I366" s="6"/>
      <c r="J366" s="7"/>
      <c r="K366" s="8"/>
      <c r="L366" s="7"/>
      <c r="M366" s="8"/>
      <c r="N366" s="7"/>
      <c r="O366" s="8"/>
      <c r="P366" s="7"/>
      <c r="Q366" s="7"/>
      <c r="R366" s="8"/>
      <c r="S366" s="7"/>
      <c r="T366" s="9"/>
      <c r="U366" s="7"/>
      <c r="V366" s="8"/>
      <c r="W366" s="7"/>
      <c r="X366" s="7"/>
      <c r="Y366" s="8"/>
      <c r="Z366" s="7"/>
      <c r="AA366" s="8"/>
    </row>
    <row r="367" spans="4:27" ht="14.25" thickTop="1" thickBot="1">
      <c r="D367" s="66"/>
      <c r="E367" s="51" t="s">
        <v>1016</v>
      </c>
      <c r="F367" s="7"/>
      <c r="G367" s="8"/>
      <c r="H367" s="7"/>
      <c r="I367" s="6"/>
      <c r="J367" s="7"/>
      <c r="K367" s="8"/>
      <c r="L367" s="7"/>
      <c r="M367" s="8"/>
      <c r="N367" s="7"/>
      <c r="O367" s="8"/>
      <c r="P367" s="7"/>
      <c r="Q367" s="7"/>
      <c r="R367" s="8"/>
      <c r="S367" s="7"/>
      <c r="T367" s="9"/>
      <c r="U367" s="7"/>
      <c r="V367" s="8"/>
      <c r="W367" s="7"/>
      <c r="X367" s="7"/>
      <c r="Y367" s="8"/>
      <c r="Z367" s="7"/>
      <c r="AA367" s="8"/>
    </row>
    <row r="368" spans="4:27" ht="14.25" thickTop="1" thickBot="1">
      <c r="D368" s="66"/>
      <c r="E368" s="51" t="s">
        <v>202</v>
      </c>
      <c r="F368" s="7"/>
      <c r="G368" s="8"/>
      <c r="H368" s="7"/>
      <c r="I368" s="6"/>
      <c r="J368" s="7"/>
      <c r="K368" s="8"/>
      <c r="L368" s="7"/>
      <c r="M368" s="8"/>
      <c r="N368" s="7"/>
      <c r="O368" s="8"/>
      <c r="P368" s="7"/>
      <c r="Q368" s="7"/>
      <c r="R368" s="8"/>
      <c r="S368" s="7"/>
      <c r="T368" s="9"/>
      <c r="U368" s="7"/>
      <c r="V368" s="8"/>
      <c r="W368" s="7"/>
      <c r="X368" s="7"/>
      <c r="Y368" s="8"/>
      <c r="Z368" s="7"/>
      <c r="AA368" s="8"/>
    </row>
    <row r="369" spans="4:27" ht="14.25" thickTop="1" thickBot="1">
      <c r="D369" s="66"/>
      <c r="E369" s="51" t="s">
        <v>279</v>
      </c>
      <c r="F369" s="7"/>
      <c r="G369" s="8"/>
      <c r="H369" s="7"/>
      <c r="I369" s="6"/>
      <c r="J369" s="7"/>
      <c r="K369" s="8"/>
      <c r="L369" s="7"/>
      <c r="M369" s="8"/>
      <c r="N369" s="7"/>
      <c r="O369" s="8"/>
      <c r="P369" s="7"/>
      <c r="Q369" s="7"/>
      <c r="R369" s="8"/>
      <c r="S369" s="7"/>
      <c r="T369" s="9"/>
      <c r="U369" s="7"/>
      <c r="V369" s="8"/>
      <c r="W369" s="7"/>
      <c r="X369" s="7"/>
      <c r="Y369" s="8"/>
      <c r="Z369" s="7"/>
      <c r="AA369" s="8"/>
    </row>
    <row r="370" spans="4:27" ht="14.25" thickTop="1" thickBot="1">
      <c r="D370" s="66"/>
      <c r="E370" s="51" t="s">
        <v>1014</v>
      </c>
      <c r="F370" s="7"/>
      <c r="G370" s="8"/>
      <c r="H370" s="7"/>
      <c r="I370" s="6"/>
      <c r="J370" s="7"/>
      <c r="K370" s="8"/>
      <c r="L370" s="7"/>
      <c r="M370" s="8"/>
      <c r="N370" s="7"/>
      <c r="O370" s="8"/>
      <c r="P370" s="7"/>
      <c r="Q370" s="7"/>
      <c r="R370" s="8"/>
      <c r="S370" s="7"/>
      <c r="T370" s="9"/>
      <c r="U370" s="7"/>
      <c r="V370" s="8"/>
      <c r="W370" s="7"/>
      <c r="X370" s="7"/>
      <c r="Y370" s="8"/>
      <c r="Z370" s="7"/>
      <c r="AA370" s="8"/>
    </row>
    <row r="371" spans="4:27" ht="14.25" thickTop="1" thickBot="1">
      <c r="D371" s="66"/>
      <c r="E371" s="51" t="s">
        <v>203</v>
      </c>
      <c r="F371" s="7"/>
      <c r="G371" s="8"/>
      <c r="H371" s="7"/>
      <c r="I371" s="6"/>
      <c r="J371" s="7"/>
      <c r="K371" s="8"/>
      <c r="L371" s="7"/>
      <c r="M371" s="8"/>
      <c r="N371" s="7"/>
      <c r="O371" s="8"/>
      <c r="P371" s="7"/>
      <c r="Q371" s="7"/>
      <c r="R371" s="8"/>
      <c r="S371" s="7"/>
      <c r="T371" s="9"/>
      <c r="U371" s="7"/>
      <c r="V371" s="8"/>
      <c r="W371" s="7"/>
      <c r="X371" s="7"/>
      <c r="Y371" s="8"/>
      <c r="Z371" s="7"/>
      <c r="AA371" s="8"/>
    </row>
    <row r="372" spans="4:27" ht="14.25" thickTop="1" thickBot="1">
      <c r="D372" s="66"/>
      <c r="E372" s="51" t="s">
        <v>205</v>
      </c>
      <c r="F372" s="7"/>
      <c r="G372" s="8"/>
      <c r="H372" s="7"/>
      <c r="I372" s="6"/>
      <c r="J372" s="7"/>
      <c r="K372" s="8"/>
      <c r="L372" s="7"/>
      <c r="M372" s="8"/>
      <c r="N372" s="7"/>
      <c r="O372" s="8"/>
      <c r="P372" s="7"/>
      <c r="Q372" s="7"/>
      <c r="R372" s="8"/>
      <c r="S372" s="7"/>
      <c r="T372" s="9"/>
      <c r="U372" s="7"/>
      <c r="V372" s="8"/>
      <c r="W372" s="7"/>
      <c r="X372" s="7"/>
      <c r="Y372" s="8"/>
      <c r="Z372" s="7"/>
      <c r="AA372" s="8"/>
    </row>
    <row r="373" spans="4:27" ht="14.25" thickTop="1" thickBot="1">
      <c r="D373" s="66"/>
      <c r="E373" s="51" t="s">
        <v>1003</v>
      </c>
      <c r="F373" s="7"/>
      <c r="G373" s="8"/>
      <c r="H373" s="7"/>
      <c r="I373" s="6"/>
      <c r="J373" s="7"/>
      <c r="K373" s="8"/>
      <c r="L373" s="7"/>
      <c r="M373" s="8"/>
      <c r="N373" s="7"/>
      <c r="O373" s="8"/>
      <c r="P373" s="7"/>
      <c r="Q373" s="7"/>
      <c r="R373" s="8"/>
      <c r="S373" s="7"/>
      <c r="T373" s="9"/>
      <c r="U373" s="7"/>
      <c r="V373" s="8"/>
      <c r="W373" s="7"/>
      <c r="X373" s="7"/>
      <c r="Y373" s="8"/>
      <c r="Z373" s="7"/>
      <c r="AA373" s="8"/>
    </row>
    <row r="374" spans="4:27" ht="14.25" thickTop="1" thickBot="1">
      <c r="D374" s="66"/>
      <c r="E374" s="51" t="s">
        <v>1012</v>
      </c>
      <c r="F374" s="7"/>
      <c r="G374" s="8"/>
      <c r="H374" s="7"/>
      <c r="I374" s="6"/>
      <c r="J374" s="7"/>
      <c r="K374" s="8"/>
      <c r="L374" s="7"/>
      <c r="M374" s="8"/>
      <c r="N374" s="7"/>
      <c r="O374" s="8"/>
      <c r="P374" s="7"/>
      <c r="Q374" s="7"/>
      <c r="R374" s="8"/>
      <c r="S374" s="7"/>
      <c r="T374" s="9"/>
      <c r="U374" s="7"/>
      <c r="V374" s="8"/>
      <c r="W374" s="7"/>
      <c r="X374" s="7"/>
      <c r="Y374" s="8"/>
      <c r="Z374" s="7"/>
      <c r="AA374" s="8"/>
    </row>
    <row r="375" spans="4:27" ht="14.25" thickTop="1" thickBot="1">
      <c r="D375" s="66"/>
      <c r="E375" s="51" t="s">
        <v>287</v>
      </c>
      <c r="F375" s="7"/>
      <c r="G375" s="8"/>
      <c r="H375" s="7"/>
      <c r="I375" s="6"/>
      <c r="J375" s="7"/>
      <c r="K375" s="8"/>
      <c r="L375" s="7"/>
      <c r="M375" s="8"/>
      <c r="N375" s="7"/>
      <c r="O375" s="8"/>
      <c r="P375" s="7"/>
      <c r="Q375" s="7"/>
      <c r="R375" s="8"/>
      <c r="S375" s="7"/>
      <c r="T375" s="9"/>
      <c r="U375" s="7"/>
      <c r="V375" s="8"/>
      <c r="W375" s="7"/>
      <c r="X375" s="7"/>
      <c r="Y375" s="8"/>
      <c r="Z375" s="7"/>
      <c r="AA375" s="8"/>
    </row>
    <row r="376" spans="4:27" ht="14.25" thickTop="1" thickBot="1">
      <c r="D376" s="66"/>
      <c r="E376" s="51" t="s">
        <v>1005</v>
      </c>
      <c r="F376" s="7"/>
      <c r="G376" s="8"/>
      <c r="H376" s="7"/>
      <c r="I376" s="6"/>
      <c r="J376" s="7"/>
      <c r="K376" s="8"/>
      <c r="L376" s="7"/>
      <c r="M376" s="8"/>
      <c r="N376" s="7"/>
      <c r="O376" s="8"/>
      <c r="P376" s="7"/>
      <c r="Q376" s="7"/>
      <c r="R376" s="8"/>
      <c r="S376" s="7"/>
      <c r="T376" s="9"/>
      <c r="U376" s="7"/>
      <c r="V376" s="8"/>
      <c r="W376" s="7"/>
      <c r="X376" s="7"/>
      <c r="Y376" s="8"/>
      <c r="Z376" s="7"/>
      <c r="AA376" s="8"/>
    </row>
    <row r="377" spans="4:27" ht="14.25" thickTop="1" thickBot="1">
      <c r="D377" s="66"/>
      <c r="E377" s="51" t="s">
        <v>1299</v>
      </c>
      <c r="F377" s="7"/>
      <c r="G377" s="8"/>
      <c r="H377" s="7"/>
      <c r="I377" s="6"/>
      <c r="J377" s="7"/>
      <c r="K377" s="8"/>
      <c r="L377" s="7"/>
      <c r="M377" s="8"/>
      <c r="N377" s="7"/>
      <c r="O377" s="8"/>
      <c r="P377" s="7"/>
      <c r="Q377" s="7"/>
      <c r="R377" s="8"/>
      <c r="S377" s="7"/>
      <c r="T377" s="9"/>
      <c r="U377" s="7"/>
      <c r="V377" s="8"/>
      <c r="W377" s="7"/>
      <c r="X377" s="7"/>
      <c r="Y377" s="8"/>
      <c r="Z377" s="7"/>
      <c r="AA377" s="8"/>
    </row>
    <row r="378" spans="4:27" ht="14.25" thickTop="1" thickBot="1">
      <c r="D378" s="66"/>
      <c r="E378" s="51" t="s">
        <v>1126</v>
      </c>
      <c r="F378" s="7"/>
      <c r="G378" s="8"/>
      <c r="H378" s="7"/>
      <c r="I378" s="6"/>
      <c r="J378" s="7"/>
      <c r="K378" s="8"/>
      <c r="L378" s="7"/>
      <c r="M378" s="8"/>
      <c r="N378" s="7"/>
      <c r="O378" s="8"/>
      <c r="P378" s="7"/>
      <c r="Q378" s="7"/>
      <c r="R378" s="8"/>
      <c r="S378" s="7"/>
      <c r="T378" s="9"/>
      <c r="U378" s="7"/>
      <c r="V378" s="8"/>
      <c r="W378" s="7"/>
      <c r="X378" s="7"/>
      <c r="Y378" s="8"/>
      <c r="Z378" s="7"/>
      <c r="AA378" s="8"/>
    </row>
    <row r="379" spans="4:27" ht="14.25" thickTop="1" thickBot="1">
      <c r="D379" s="66"/>
      <c r="E379" s="51" t="s">
        <v>1127</v>
      </c>
      <c r="F379" s="7"/>
      <c r="G379" s="8"/>
      <c r="H379" s="7"/>
      <c r="I379" s="6"/>
      <c r="J379" s="7"/>
      <c r="K379" s="8"/>
      <c r="L379" s="7"/>
      <c r="M379" s="8"/>
      <c r="N379" s="7"/>
      <c r="O379" s="8"/>
      <c r="P379" s="7"/>
      <c r="Q379" s="7"/>
      <c r="R379" s="8"/>
      <c r="S379" s="7"/>
      <c r="T379" s="9"/>
      <c r="U379" s="7"/>
      <c r="V379" s="8"/>
      <c r="W379" s="7"/>
      <c r="X379" s="7"/>
      <c r="Y379" s="8"/>
      <c r="Z379" s="7"/>
      <c r="AA379" s="8"/>
    </row>
    <row r="380" spans="4:27" ht="14.25" thickTop="1" thickBot="1">
      <c r="D380" s="66"/>
      <c r="E380" s="51" t="s">
        <v>1128</v>
      </c>
      <c r="F380" s="7"/>
      <c r="G380" s="8"/>
      <c r="H380" s="7"/>
      <c r="I380" s="6"/>
      <c r="J380" s="7"/>
      <c r="K380" s="8"/>
      <c r="L380" s="7"/>
      <c r="M380" s="8"/>
      <c r="N380" s="7"/>
      <c r="O380" s="8"/>
      <c r="P380" s="7"/>
      <c r="Q380" s="7"/>
      <c r="R380" s="8"/>
      <c r="S380" s="7"/>
      <c r="T380" s="9"/>
      <c r="U380" s="7"/>
      <c r="V380" s="8"/>
      <c r="W380" s="7"/>
      <c r="X380" s="7"/>
      <c r="Y380" s="8"/>
      <c r="Z380" s="7"/>
      <c r="AA380" s="8"/>
    </row>
    <row r="381" spans="4:27" ht="14.25" thickTop="1" thickBot="1">
      <c r="D381" s="66"/>
      <c r="E381" s="51" t="s">
        <v>1129</v>
      </c>
      <c r="F381" s="7"/>
      <c r="G381" s="8"/>
      <c r="H381" s="7"/>
      <c r="I381" s="6"/>
      <c r="J381" s="7"/>
      <c r="K381" s="8"/>
      <c r="L381" s="7"/>
      <c r="M381" s="8"/>
      <c r="N381" s="7"/>
      <c r="O381" s="8"/>
      <c r="P381" s="7"/>
      <c r="Q381" s="7"/>
      <c r="R381" s="8"/>
      <c r="S381" s="7"/>
      <c r="T381" s="9"/>
      <c r="U381" s="7"/>
      <c r="V381" s="8"/>
      <c r="W381" s="7"/>
      <c r="X381" s="7"/>
      <c r="Y381" s="8"/>
      <c r="Z381" s="7"/>
      <c r="AA381" s="8"/>
    </row>
    <row r="382" spans="4:27" ht="14.25" thickTop="1" thickBot="1">
      <c r="D382" s="66"/>
      <c r="E382" s="51" t="s">
        <v>1130</v>
      </c>
      <c r="F382" s="7"/>
      <c r="G382" s="8"/>
      <c r="H382" s="7"/>
      <c r="I382" s="6"/>
      <c r="J382" s="7"/>
      <c r="K382" s="8"/>
      <c r="L382" s="7"/>
      <c r="M382" s="8"/>
      <c r="N382" s="7"/>
      <c r="O382" s="8"/>
      <c r="P382" s="7"/>
      <c r="Q382" s="7"/>
      <c r="R382" s="8"/>
      <c r="S382" s="7"/>
      <c r="T382" s="9"/>
      <c r="U382" s="7"/>
      <c r="V382" s="8"/>
      <c r="W382" s="7"/>
      <c r="X382" s="7"/>
      <c r="Y382" s="8"/>
      <c r="Z382" s="7"/>
      <c r="AA382" s="8"/>
    </row>
    <row r="383" spans="4:27" ht="14.25" thickTop="1" thickBot="1">
      <c r="D383" s="66"/>
      <c r="E383" s="51" t="s">
        <v>1131</v>
      </c>
      <c r="F383" s="7"/>
      <c r="G383" s="8"/>
      <c r="H383" s="7"/>
      <c r="I383" s="6"/>
      <c r="J383" s="7"/>
      <c r="K383" s="8"/>
      <c r="L383" s="7"/>
      <c r="M383" s="8"/>
      <c r="N383" s="7"/>
      <c r="O383" s="8"/>
      <c r="P383" s="7"/>
      <c r="Q383" s="7"/>
      <c r="R383" s="8"/>
      <c r="S383" s="7"/>
      <c r="T383" s="9"/>
      <c r="U383" s="7"/>
      <c r="V383" s="8"/>
      <c r="W383" s="7"/>
      <c r="X383" s="7"/>
      <c r="Y383" s="8"/>
      <c r="Z383" s="7"/>
      <c r="AA383" s="8"/>
    </row>
    <row r="384" spans="4:27" ht="14.25" thickTop="1" thickBot="1">
      <c r="D384" s="66"/>
      <c r="E384" s="51" t="s">
        <v>1021</v>
      </c>
      <c r="F384" s="7"/>
      <c r="G384" s="8"/>
      <c r="H384" s="7"/>
      <c r="I384" s="6"/>
      <c r="J384" s="7"/>
      <c r="K384" s="8"/>
      <c r="L384" s="7"/>
      <c r="M384" s="8"/>
      <c r="N384" s="7"/>
      <c r="O384" s="8"/>
      <c r="P384" s="7"/>
      <c r="Q384" s="7"/>
      <c r="R384" s="8"/>
      <c r="S384" s="7"/>
      <c r="T384" s="9"/>
      <c r="U384" s="7"/>
      <c r="V384" s="8"/>
      <c r="W384" s="7"/>
      <c r="X384" s="7"/>
      <c r="Y384" s="8"/>
      <c r="Z384" s="7"/>
      <c r="AA384" s="8"/>
    </row>
    <row r="385" spans="4:27" ht="14.25" thickTop="1" thickBot="1">
      <c r="D385" s="66"/>
      <c r="E385" s="51" t="s">
        <v>1018</v>
      </c>
      <c r="F385" s="7"/>
      <c r="G385" s="8"/>
      <c r="H385" s="7"/>
      <c r="I385" s="6"/>
      <c r="J385" s="7"/>
      <c r="K385" s="8"/>
      <c r="L385" s="7"/>
      <c r="M385" s="8"/>
      <c r="N385" s="7"/>
      <c r="O385" s="8"/>
      <c r="P385" s="7"/>
      <c r="Q385" s="7"/>
      <c r="R385" s="8"/>
      <c r="S385" s="7"/>
      <c r="T385" s="9"/>
      <c r="U385" s="7"/>
      <c r="V385" s="8"/>
      <c r="W385" s="7"/>
      <c r="X385" s="7"/>
      <c r="Y385" s="8"/>
      <c r="Z385" s="7"/>
      <c r="AA385" s="8"/>
    </row>
    <row r="386" spans="4:27" ht="14.25" thickTop="1" thickBot="1">
      <c r="D386" s="66"/>
      <c r="E386" s="51" t="s">
        <v>744</v>
      </c>
      <c r="F386" s="7"/>
      <c r="G386" s="8"/>
      <c r="H386" s="7"/>
      <c r="I386" s="6"/>
      <c r="J386" s="7"/>
      <c r="K386" s="8"/>
      <c r="L386" s="7"/>
      <c r="M386" s="8"/>
      <c r="N386" s="7"/>
      <c r="O386" s="8"/>
      <c r="P386" s="7"/>
      <c r="Q386" s="7"/>
      <c r="R386" s="8"/>
      <c r="S386" s="7"/>
      <c r="T386" s="9"/>
      <c r="U386" s="7"/>
      <c r="V386" s="8"/>
      <c r="W386" s="7"/>
      <c r="X386" s="7"/>
      <c r="Y386" s="8"/>
      <c r="Z386" s="7"/>
      <c r="AA386" s="8"/>
    </row>
    <row r="387" spans="4:27" ht="14.25" thickTop="1" thickBot="1">
      <c r="D387" s="66"/>
      <c r="E387" s="51" t="s">
        <v>992</v>
      </c>
      <c r="F387" s="7"/>
      <c r="G387" s="8"/>
      <c r="H387" s="7"/>
      <c r="I387" s="6"/>
      <c r="J387" s="7"/>
      <c r="K387" s="8"/>
      <c r="L387" s="7"/>
      <c r="M387" s="8"/>
      <c r="N387" s="7"/>
      <c r="O387" s="8"/>
      <c r="P387" s="7"/>
      <c r="Q387" s="7"/>
      <c r="R387" s="8"/>
      <c r="S387" s="7"/>
      <c r="T387" s="9"/>
      <c r="U387" s="7"/>
      <c r="V387" s="8"/>
      <c r="W387" s="7"/>
      <c r="X387" s="7"/>
      <c r="Y387" s="8"/>
      <c r="Z387" s="7"/>
      <c r="AA387" s="8"/>
    </row>
    <row r="388" spans="4:27" ht="14.25" thickTop="1" thickBot="1">
      <c r="D388" s="66"/>
      <c r="E388" s="51" t="s">
        <v>990</v>
      </c>
      <c r="F388" s="7"/>
      <c r="G388" s="8"/>
      <c r="H388" s="7"/>
      <c r="I388" s="6"/>
      <c r="J388" s="7"/>
      <c r="K388" s="8"/>
      <c r="L388" s="7"/>
      <c r="M388" s="8"/>
      <c r="N388" s="7"/>
      <c r="O388" s="8"/>
      <c r="P388" s="7"/>
      <c r="Q388" s="7"/>
      <c r="R388" s="8"/>
      <c r="S388" s="7"/>
      <c r="T388" s="9"/>
      <c r="U388" s="7"/>
      <c r="V388" s="8"/>
      <c r="W388" s="7"/>
      <c r="X388" s="7"/>
      <c r="Y388" s="8"/>
      <c r="Z388" s="7"/>
      <c r="AA388" s="8"/>
    </row>
    <row r="389" spans="4:27" ht="14.25" thickTop="1" thickBot="1">
      <c r="D389" s="66"/>
      <c r="E389" s="51" t="s">
        <v>988</v>
      </c>
      <c r="F389" s="7"/>
      <c r="G389" s="8"/>
      <c r="H389" s="7"/>
      <c r="I389" s="6"/>
      <c r="J389" s="7"/>
      <c r="K389" s="8"/>
      <c r="L389" s="7"/>
      <c r="M389" s="8"/>
      <c r="N389" s="7"/>
      <c r="O389" s="8"/>
      <c r="P389" s="7"/>
      <c r="Q389" s="7"/>
      <c r="R389" s="8"/>
      <c r="S389" s="7"/>
      <c r="T389" s="9"/>
      <c r="U389" s="7"/>
      <c r="V389" s="8"/>
      <c r="W389" s="7"/>
      <c r="X389" s="7"/>
      <c r="Y389" s="8"/>
      <c r="Z389" s="7"/>
      <c r="AA389" s="8"/>
    </row>
    <row r="390" spans="4:27" ht="14.25" thickTop="1" thickBot="1">
      <c r="D390" s="66"/>
      <c r="E390" s="51" t="s">
        <v>989</v>
      </c>
      <c r="F390" s="7"/>
      <c r="G390" s="8"/>
      <c r="H390" s="7"/>
      <c r="I390" s="6"/>
      <c r="J390" s="7"/>
      <c r="K390" s="8"/>
      <c r="L390" s="7"/>
      <c r="M390" s="8"/>
      <c r="N390" s="7"/>
      <c r="O390" s="8"/>
      <c r="P390" s="7"/>
      <c r="Q390" s="7"/>
      <c r="R390" s="8"/>
      <c r="S390" s="7"/>
      <c r="T390" s="9"/>
      <c r="U390" s="7"/>
      <c r="V390" s="8"/>
      <c r="W390" s="7"/>
      <c r="X390" s="7"/>
      <c r="Y390" s="8"/>
      <c r="Z390" s="7"/>
      <c r="AA390" s="8"/>
    </row>
    <row r="391" spans="4:27" ht="14.25" thickTop="1" thickBot="1">
      <c r="D391" s="66"/>
      <c r="E391" s="51" t="s">
        <v>1300</v>
      </c>
      <c r="F391" s="7"/>
      <c r="G391" s="8"/>
      <c r="H391" s="7"/>
      <c r="I391" s="6"/>
      <c r="J391" s="7"/>
      <c r="K391" s="8"/>
      <c r="L391" s="7"/>
      <c r="M391" s="8"/>
      <c r="N391" s="7"/>
      <c r="O391" s="8"/>
      <c r="P391" s="7"/>
      <c r="Q391" s="7"/>
      <c r="R391" s="8"/>
      <c r="S391" s="7"/>
      <c r="T391" s="9"/>
      <c r="U391" s="7"/>
      <c r="V391" s="8"/>
      <c r="W391" s="7"/>
      <c r="X391" s="7"/>
      <c r="Y391" s="8"/>
      <c r="Z391" s="7"/>
      <c r="AA391" s="8"/>
    </row>
    <row r="392" spans="4:27" ht="14.25" thickTop="1" thickBot="1">
      <c r="D392" s="66"/>
      <c r="E392" s="51" t="s">
        <v>1052</v>
      </c>
      <c r="F392" s="7"/>
      <c r="G392" s="8"/>
      <c r="H392" s="7"/>
      <c r="I392" s="6"/>
      <c r="J392" s="7"/>
      <c r="K392" s="8"/>
      <c r="L392" s="7"/>
      <c r="M392" s="8"/>
      <c r="N392" s="7"/>
      <c r="O392" s="8"/>
      <c r="P392" s="7"/>
      <c r="Q392" s="7"/>
      <c r="R392" s="8"/>
      <c r="S392" s="7"/>
      <c r="T392" s="9"/>
      <c r="U392" s="7"/>
      <c r="V392" s="8"/>
      <c r="W392" s="7"/>
      <c r="X392" s="7"/>
      <c r="Y392" s="8"/>
      <c r="Z392" s="7"/>
      <c r="AA392" s="8"/>
    </row>
    <row r="393" spans="4:27" ht="14.25" thickTop="1" thickBot="1">
      <c r="D393" s="66"/>
      <c r="E393" s="51" t="s">
        <v>1050</v>
      </c>
      <c r="F393" s="7"/>
      <c r="G393" s="8"/>
      <c r="H393" s="7"/>
      <c r="I393" s="6"/>
      <c r="J393" s="7"/>
      <c r="K393" s="8"/>
      <c r="L393" s="7"/>
      <c r="M393" s="8"/>
      <c r="N393" s="7"/>
      <c r="O393" s="8"/>
      <c r="P393" s="7"/>
      <c r="Q393" s="7"/>
      <c r="R393" s="8"/>
      <c r="S393" s="7"/>
      <c r="T393" s="9"/>
      <c r="U393" s="7"/>
      <c r="V393" s="8"/>
      <c r="W393" s="7"/>
      <c r="X393" s="7"/>
      <c r="Y393" s="8"/>
      <c r="Z393" s="7"/>
      <c r="AA393" s="8"/>
    </row>
    <row r="394" spans="4:27" ht="14.25" thickTop="1" thickBot="1">
      <c r="D394" s="66"/>
      <c r="E394" s="51" t="s">
        <v>1051</v>
      </c>
      <c r="F394" s="7"/>
      <c r="G394" s="8"/>
      <c r="H394" s="7"/>
      <c r="I394" s="6"/>
      <c r="J394" s="7"/>
      <c r="K394" s="8"/>
      <c r="L394" s="7"/>
      <c r="M394" s="8"/>
      <c r="N394" s="7"/>
      <c r="O394" s="8"/>
      <c r="P394" s="7"/>
      <c r="Q394" s="7"/>
      <c r="R394" s="8"/>
      <c r="S394" s="7"/>
      <c r="T394" s="9"/>
      <c r="U394" s="7"/>
      <c r="V394" s="8"/>
      <c r="W394" s="7"/>
      <c r="X394" s="7"/>
      <c r="Y394" s="8"/>
      <c r="Z394" s="7"/>
      <c r="AA394" s="8"/>
    </row>
    <row r="395" spans="4:27" ht="14.25" thickTop="1" thickBot="1">
      <c r="D395" s="66"/>
      <c r="E395" s="51" t="s">
        <v>153</v>
      </c>
      <c r="F395" s="7"/>
      <c r="G395" s="8"/>
      <c r="H395" s="7"/>
      <c r="I395" s="6"/>
      <c r="J395" s="7"/>
      <c r="K395" s="8"/>
      <c r="L395" s="7"/>
      <c r="M395" s="8"/>
      <c r="N395" s="7"/>
      <c r="O395" s="8"/>
      <c r="P395" s="7"/>
      <c r="Q395" s="7"/>
      <c r="R395" s="8"/>
      <c r="S395" s="7"/>
      <c r="T395" s="9"/>
      <c r="U395" s="7"/>
      <c r="V395" s="8"/>
      <c r="W395" s="7"/>
      <c r="X395" s="7"/>
      <c r="Y395" s="8"/>
      <c r="Z395" s="7"/>
      <c r="AA395" s="8"/>
    </row>
    <row r="396" spans="4:27" ht="14.25" thickTop="1" thickBot="1">
      <c r="D396" s="66"/>
      <c r="E396" s="51" t="s">
        <v>225</v>
      </c>
      <c r="F396" s="7"/>
      <c r="G396" s="8"/>
      <c r="H396" s="7"/>
      <c r="I396" s="6"/>
      <c r="J396" s="7"/>
      <c r="K396" s="8"/>
      <c r="L396" s="7"/>
      <c r="M396" s="8"/>
      <c r="N396" s="7"/>
      <c r="O396" s="8"/>
      <c r="P396" s="7"/>
      <c r="Q396" s="7"/>
      <c r="R396" s="8"/>
      <c r="S396" s="7"/>
      <c r="T396" s="9"/>
      <c r="U396" s="7"/>
      <c r="V396" s="8"/>
      <c r="W396" s="7"/>
      <c r="X396" s="7"/>
      <c r="Y396" s="8"/>
      <c r="Z396" s="7"/>
      <c r="AA396" s="8"/>
    </row>
    <row r="397" spans="4:27" ht="14.25" thickTop="1" thickBot="1">
      <c r="D397" s="66"/>
      <c r="E397" s="51" t="s">
        <v>154</v>
      </c>
      <c r="F397" s="7"/>
      <c r="G397" s="8"/>
      <c r="H397" s="7"/>
      <c r="I397" s="6"/>
      <c r="J397" s="7"/>
      <c r="K397" s="8"/>
      <c r="L397" s="7"/>
      <c r="M397" s="8"/>
      <c r="N397" s="7"/>
      <c r="O397" s="8"/>
      <c r="P397" s="7"/>
      <c r="Q397" s="7"/>
      <c r="R397" s="8"/>
      <c r="S397" s="7"/>
      <c r="T397" s="9"/>
      <c r="U397" s="7"/>
      <c r="V397" s="8"/>
      <c r="W397" s="7"/>
      <c r="X397" s="7"/>
      <c r="Y397" s="8"/>
      <c r="Z397" s="7"/>
      <c r="AA397" s="8"/>
    </row>
    <row r="398" spans="4:27" ht="14.25" thickTop="1" thickBot="1">
      <c r="D398" s="66"/>
      <c r="E398" s="51" t="s">
        <v>155</v>
      </c>
      <c r="F398" s="7"/>
      <c r="G398" s="8"/>
      <c r="H398" s="7"/>
      <c r="I398" s="6"/>
      <c r="J398" s="7"/>
      <c r="K398" s="8"/>
      <c r="L398" s="7"/>
      <c r="M398" s="8"/>
      <c r="N398" s="7"/>
      <c r="O398" s="8"/>
      <c r="P398" s="7"/>
      <c r="Q398" s="7"/>
      <c r="R398" s="8"/>
      <c r="S398" s="7"/>
      <c r="T398" s="9"/>
      <c r="U398" s="7"/>
      <c r="V398" s="8"/>
      <c r="W398" s="7"/>
      <c r="X398" s="7"/>
      <c r="Y398" s="8"/>
      <c r="Z398" s="7"/>
      <c r="AA398" s="8"/>
    </row>
    <row r="399" spans="4:27" ht="14.25" thickTop="1" thickBot="1">
      <c r="D399" s="66"/>
      <c r="E399" s="51" t="s">
        <v>156</v>
      </c>
      <c r="F399" s="7"/>
      <c r="G399" s="8"/>
      <c r="H399" s="7"/>
      <c r="I399" s="6"/>
      <c r="J399" s="7"/>
      <c r="K399" s="8"/>
      <c r="L399" s="7"/>
      <c r="M399" s="8"/>
      <c r="N399" s="7"/>
      <c r="O399" s="8"/>
      <c r="P399" s="7"/>
      <c r="Q399" s="7"/>
      <c r="R399" s="8"/>
      <c r="S399" s="7"/>
      <c r="T399" s="9"/>
      <c r="U399" s="7"/>
      <c r="V399" s="8"/>
      <c r="W399" s="7"/>
      <c r="X399" s="7"/>
      <c r="Y399" s="8"/>
      <c r="Z399" s="7"/>
      <c r="AA399" s="8"/>
    </row>
    <row r="400" spans="4:27" ht="14.25" thickTop="1" thickBot="1">
      <c r="D400" s="66"/>
      <c r="E400" s="51" t="s">
        <v>157</v>
      </c>
      <c r="F400" s="7"/>
      <c r="G400" s="8"/>
      <c r="H400" s="7"/>
      <c r="I400" s="6"/>
      <c r="J400" s="7"/>
      <c r="K400" s="8"/>
      <c r="L400" s="7"/>
      <c r="M400" s="8"/>
      <c r="N400" s="7"/>
      <c r="O400" s="8"/>
      <c r="P400" s="7"/>
      <c r="Q400" s="7"/>
      <c r="R400" s="8"/>
      <c r="S400" s="7"/>
      <c r="T400" s="9"/>
      <c r="U400" s="7"/>
      <c r="V400" s="8"/>
      <c r="W400" s="7"/>
      <c r="X400" s="7"/>
      <c r="Y400" s="8"/>
      <c r="Z400" s="7"/>
      <c r="AA400" s="8"/>
    </row>
    <row r="401" spans="4:27" ht="14.25" thickTop="1" thickBot="1">
      <c r="D401" s="66"/>
      <c r="E401" s="51" t="s">
        <v>158</v>
      </c>
      <c r="F401" s="7"/>
      <c r="G401" s="8"/>
      <c r="H401" s="7"/>
      <c r="I401" s="6"/>
      <c r="J401" s="7"/>
      <c r="K401" s="8"/>
      <c r="L401" s="7"/>
      <c r="M401" s="8"/>
      <c r="N401" s="7"/>
      <c r="O401" s="8"/>
      <c r="P401" s="7"/>
      <c r="Q401" s="7"/>
      <c r="R401" s="8"/>
      <c r="S401" s="7"/>
      <c r="T401" s="9"/>
      <c r="U401" s="7"/>
      <c r="V401" s="8"/>
      <c r="W401" s="7"/>
      <c r="X401" s="7"/>
      <c r="Y401" s="8"/>
      <c r="Z401" s="7"/>
      <c r="AA401" s="8"/>
    </row>
    <row r="402" spans="4:27" ht="14.25" thickTop="1" thickBot="1">
      <c r="D402" s="66"/>
      <c r="E402" s="51" t="s">
        <v>255</v>
      </c>
      <c r="F402" s="7"/>
      <c r="G402" s="8"/>
      <c r="H402" s="7"/>
      <c r="I402" s="6"/>
      <c r="J402" s="7"/>
      <c r="K402" s="8"/>
      <c r="L402" s="7"/>
      <c r="M402" s="8"/>
      <c r="N402" s="7"/>
      <c r="O402" s="8"/>
      <c r="P402" s="7"/>
      <c r="Q402" s="7"/>
      <c r="R402" s="8"/>
      <c r="S402" s="7"/>
      <c r="T402" s="9"/>
      <c r="U402" s="7"/>
      <c r="V402" s="8"/>
      <c r="W402" s="7"/>
      <c r="X402" s="7"/>
      <c r="Y402" s="8"/>
      <c r="Z402" s="7"/>
      <c r="AA402" s="8"/>
    </row>
    <row r="403" spans="4:27" ht="14.25" thickTop="1" thickBot="1">
      <c r="D403" s="66"/>
      <c r="E403" s="51" t="s">
        <v>256</v>
      </c>
      <c r="F403" s="7"/>
      <c r="G403" s="8"/>
      <c r="H403" s="7"/>
      <c r="I403" s="6"/>
      <c r="J403" s="7"/>
      <c r="K403" s="8"/>
      <c r="L403" s="7"/>
      <c r="M403" s="8"/>
      <c r="N403" s="7"/>
      <c r="O403" s="8"/>
      <c r="P403" s="7"/>
      <c r="Q403" s="7"/>
      <c r="R403" s="8"/>
      <c r="S403" s="7"/>
      <c r="T403" s="9"/>
      <c r="U403" s="7"/>
      <c r="V403" s="8"/>
      <c r="W403" s="7"/>
      <c r="X403" s="7"/>
      <c r="Y403" s="8"/>
      <c r="Z403" s="7"/>
      <c r="AA403" s="8"/>
    </row>
    <row r="404" spans="4:27" ht="14.25" thickTop="1" thickBot="1">
      <c r="D404" s="66"/>
      <c r="E404" s="51" t="s">
        <v>226</v>
      </c>
      <c r="F404" s="7"/>
      <c r="G404" s="8"/>
      <c r="H404" s="7"/>
      <c r="I404" s="6"/>
      <c r="J404" s="7"/>
      <c r="K404" s="8"/>
      <c r="L404" s="7"/>
      <c r="M404" s="8"/>
      <c r="N404" s="7"/>
      <c r="O404" s="8"/>
      <c r="P404" s="7"/>
      <c r="Q404" s="7"/>
      <c r="R404" s="8"/>
      <c r="S404" s="7"/>
      <c r="T404" s="9"/>
      <c r="U404" s="7"/>
      <c r="V404" s="8"/>
      <c r="W404" s="7"/>
      <c r="X404" s="7"/>
      <c r="Y404" s="8"/>
      <c r="Z404" s="7"/>
      <c r="AA404" s="8"/>
    </row>
    <row r="405" spans="4:27" ht="14.25" thickTop="1" thickBot="1">
      <c r="D405" s="66"/>
      <c r="E405" s="51" t="s">
        <v>159</v>
      </c>
      <c r="F405" s="7"/>
      <c r="G405" s="8"/>
      <c r="H405" s="7"/>
      <c r="I405" s="6"/>
      <c r="J405" s="7"/>
      <c r="K405" s="8"/>
      <c r="L405" s="7"/>
      <c r="M405" s="8"/>
      <c r="N405" s="7"/>
      <c r="O405" s="8"/>
      <c r="P405" s="7"/>
      <c r="Q405" s="7"/>
      <c r="R405" s="8"/>
      <c r="S405" s="7"/>
      <c r="T405" s="9"/>
      <c r="U405" s="7"/>
      <c r="V405" s="8"/>
      <c r="W405" s="7"/>
      <c r="X405" s="7"/>
      <c r="Y405" s="8"/>
      <c r="Z405" s="7"/>
      <c r="AA405" s="8"/>
    </row>
    <row r="406" spans="4:27" ht="14.25" thickTop="1" thickBot="1">
      <c r="D406" s="66"/>
      <c r="E406" s="51" t="s">
        <v>227</v>
      </c>
      <c r="F406" s="7"/>
      <c r="G406" s="8"/>
      <c r="H406" s="7"/>
      <c r="I406" s="6"/>
      <c r="J406" s="7"/>
      <c r="K406" s="8"/>
      <c r="L406" s="7"/>
      <c r="M406" s="8"/>
      <c r="N406" s="7"/>
      <c r="O406" s="8"/>
      <c r="P406" s="7"/>
      <c r="Q406" s="7"/>
      <c r="R406" s="8"/>
      <c r="S406" s="7"/>
      <c r="T406" s="9"/>
      <c r="U406" s="7"/>
      <c r="V406" s="8"/>
      <c r="W406" s="7"/>
      <c r="X406" s="7"/>
      <c r="Y406" s="8"/>
      <c r="Z406" s="7"/>
      <c r="AA406" s="8"/>
    </row>
    <row r="407" spans="4:27" ht="14.25" thickTop="1" thickBot="1">
      <c r="D407" s="66"/>
      <c r="E407" s="51" t="s">
        <v>160</v>
      </c>
      <c r="F407" s="7"/>
      <c r="G407" s="8"/>
      <c r="H407" s="7"/>
      <c r="I407" s="6"/>
      <c r="J407" s="7"/>
      <c r="K407" s="8"/>
      <c r="L407" s="7"/>
      <c r="M407" s="8"/>
      <c r="N407" s="7"/>
      <c r="O407" s="8"/>
      <c r="P407" s="7"/>
      <c r="Q407" s="7"/>
      <c r="R407" s="8"/>
      <c r="S407" s="7"/>
      <c r="T407" s="9"/>
      <c r="U407" s="7"/>
      <c r="V407" s="8"/>
      <c r="W407" s="7"/>
      <c r="X407" s="7"/>
      <c r="Y407" s="8"/>
      <c r="Z407" s="7"/>
      <c r="AA407" s="8"/>
    </row>
    <row r="408" spans="4:27" ht="14.25" thickTop="1" thickBot="1">
      <c r="D408" s="66"/>
      <c r="E408" s="51" t="s">
        <v>257</v>
      </c>
      <c r="F408" s="7"/>
      <c r="G408" s="8"/>
      <c r="H408" s="7"/>
      <c r="I408" s="6"/>
      <c r="J408" s="7"/>
      <c r="K408" s="8"/>
      <c r="L408" s="7"/>
      <c r="M408" s="8"/>
      <c r="N408" s="7"/>
      <c r="O408" s="8"/>
      <c r="P408" s="7"/>
      <c r="Q408" s="7"/>
      <c r="R408" s="8"/>
      <c r="S408" s="7"/>
      <c r="T408" s="9"/>
      <c r="U408" s="7"/>
      <c r="V408" s="8"/>
      <c r="W408" s="7"/>
      <c r="X408" s="7"/>
      <c r="Y408" s="8"/>
      <c r="Z408" s="7"/>
      <c r="AA408" s="8"/>
    </row>
    <row r="409" spans="4:27" ht="14.25" thickTop="1" thickBot="1">
      <c r="D409" s="66"/>
      <c r="E409" s="51" t="s">
        <v>161</v>
      </c>
      <c r="F409" s="7"/>
      <c r="G409" s="8"/>
      <c r="H409" s="7"/>
      <c r="I409" s="6"/>
      <c r="J409" s="7"/>
      <c r="K409" s="8"/>
      <c r="L409" s="7"/>
      <c r="M409" s="8"/>
      <c r="N409" s="7"/>
      <c r="O409" s="8"/>
      <c r="P409" s="7"/>
      <c r="Q409" s="7"/>
      <c r="R409" s="8"/>
      <c r="S409" s="7"/>
      <c r="T409" s="9"/>
      <c r="U409" s="7"/>
      <c r="V409" s="8"/>
      <c r="W409" s="7"/>
      <c r="X409" s="7"/>
      <c r="Y409" s="8"/>
      <c r="Z409" s="7"/>
      <c r="AA409" s="8"/>
    </row>
    <row r="410" spans="4:27" ht="14.25" thickTop="1" thickBot="1">
      <c r="D410" s="66"/>
      <c r="E410" s="51" t="s">
        <v>1142</v>
      </c>
      <c r="F410" s="7"/>
      <c r="G410" s="8"/>
      <c r="H410" s="7"/>
      <c r="I410" s="6"/>
      <c r="J410" s="7"/>
      <c r="K410" s="8"/>
      <c r="L410" s="7"/>
      <c r="M410" s="8"/>
      <c r="N410" s="7"/>
      <c r="O410" s="8"/>
      <c r="P410" s="7"/>
      <c r="Q410" s="7"/>
      <c r="R410" s="8"/>
      <c r="S410" s="7"/>
      <c r="T410" s="9"/>
      <c r="U410" s="7"/>
      <c r="V410" s="8"/>
      <c r="W410" s="7"/>
      <c r="X410" s="7"/>
      <c r="Y410" s="8"/>
      <c r="Z410" s="7"/>
      <c r="AA410" s="8"/>
    </row>
    <row r="411" spans="4:27" ht="14.25" thickTop="1" thickBot="1">
      <c r="D411" s="66"/>
      <c r="E411" s="51" t="s">
        <v>162</v>
      </c>
      <c r="F411" s="7"/>
      <c r="G411" s="8"/>
      <c r="H411" s="7"/>
      <c r="I411" s="6"/>
      <c r="J411" s="7"/>
      <c r="K411" s="8"/>
      <c r="L411" s="7"/>
      <c r="M411" s="8"/>
      <c r="N411" s="7"/>
      <c r="O411" s="8"/>
      <c r="P411" s="7"/>
      <c r="Q411" s="7"/>
      <c r="R411" s="8"/>
      <c r="S411" s="7"/>
      <c r="T411" s="9"/>
      <c r="U411" s="7"/>
      <c r="V411" s="8"/>
      <c r="W411" s="7"/>
      <c r="X411" s="7"/>
      <c r="Y411" s="8"/>
      <c r="Z411" s="7"/>
      <c r="AA411" s="8"/>
    </row>
    <row r="412" spans="4:27" ht="14.25" thickTop="1" thickBot="1">
      <c r="D412" s="66"/>
      <c r="E412" s="51" t="s">
        <v>259</v>
      </c>
      <c r="F412" s="7"/>
      <c r="G412" s="8"/>
      <c r="H412" s="7"/>
      <c r="I412" s="6"/>
      <c r="J412" s="7"/>
      <c r="K412" s="8"/>
      <c r="L412" s="7"/>
      <c r="M412" s="8"/>
      <c r="N412" s="7"/>
      <c r="O412" s="8"/>
      <c r="P412" s="7"/>
      <c r="Q412" s="7"/>
      <c r="R412" s="8"/>
      <c r="S412" s="7"/>
      <c r="T412" s="9"/>
      <c r="U412" s="7"/>
      <c r="V412" s="8"/>
      <c r="W412" s="7"/>
      <c r="X412" s="7"/>
      <c r="Y412" s="8"/>
      <c r="Z412" s="7"/>
      <c r="AA412" s="8"/>
    </row>
    <row r="413" spans="4:27" ht="14.25" thickTop="1" thickBot="1">
      <c r="D413" s="66"/>
      <c r="E413" s="51" t="s">
        <v>163</v>
      </c>
      <c r="F413" s="7"/>
      <c r="G413" s="8"/>
      <c r="H413" s="7"/>
      <c r="I413" s="6"/>
      <c r="J413" s="7"/>
      <c r="K413" s="8"/>
      <c r="L413" s="7"/>
      <c r="M413" s="8"/>
      <c r="N413" s="7"/>
      <c r="O413" s="8"/>
      <c r="P413" s="7"/>
      <c r="Q413" s="7"/>
      <c r="R413" s="8"/>
      <c r="S413" s="7"/>
      <c r="T413" s="9"/>
      <c r="U413" s="7"/>
      <c r="V413" s="8"/>
      <c r="W413" s="7"/>
      <c r="X413" s="7"/>
      <c r="Y413" s="8"/>
      <c r="Z413" s="7"/>
      <c r="AA413" s="8"/>
    </row>
    <row r="414" spans="4:27" ht="14.25" thickTop="1" thickBot="1">
      <c r="D414" s="66"/>
      <c r="E414" s="51" t="s">
        <v>164</v>
      </c>
      <c r="F414" s="7"/>
      <c r="G414" s="8"/>
      <c r="H414" s="7"/>
      <c r="I414" s="6"/>
      <c r="J414" s="7"/>
      <c r="K414" s="8"/>
      <c r="L414" s="7"/>
      <c r="M414" s="8"/>
      <c r="N414" s="7"/>
      <c r="O414" s="8"/>
      <c r="P414" s="7"/>
      <c r="Q414" s="7"/>
      <c r="R414" s="8"/>
      <c r="S414" s="7"/>
      <c r="T414" s="9"/>
      <c r="U414" s="7"/>
      <c r="V414" s="8"/>
      <c r="W414" s="7"/>
      <c r="X414" s="7"/>
      <c r="Y414" s="8"/>
      <c r="Z414" s="7"/>
      <c r="AA414" s="8"/>
    </row>
    <row r="415" spans="4:27" ht="14.25" thickTop="1" thickBot="1">
      <c r="D415" s="66"/>
      <c r="E415" s="51" t="s">
        <v>1045</v>
      </c>
      <c r="F415" s="7"/>
      <c r="G415" s="8"/>
      <c r="H415" s="7"/>
      <c r="I415" s="6"/>
      <c r="J415" s="7"/>
      <c r="K415" s="8"/>
      <c r="L415" s="7"/>
      <c r="M415" s="8"/>
      <c r="N415" s="7"/>
      <c r="O415" s="8"/>
      <c r="P415" s="7"/>
      <c r="Q415" s="7"/>
      <c r="R415" s="8"/>
      <c r="S415" s="7"/>
      <c r="T415" s="9"/>
      <c r="U415" s="7"/>
      <c r="V415" s="8"/>
      <c r="W415" s="7"/>
      <c r="X415" s="7"/>
      <c r="Y415" s="8"/>
      <c r="Z415" s="7"/>
      <c r="AA415" s="8"/>
    </row>
    <row r="416" spans="4:27" ht="14.25" thickTop="1" thickBot="1">
      <c r="D416" s="66"/>
      <c r="E416" s="51" t="s">
        <v>978</v>
      </c>
      <c r="F416" s="7"/>
      <c r="G416" s="8"/>
      <c r="H416" s="7"/>
      <c r="I416" s="6"/>
      <c r="J416" s="7"/>
      <c r="K416" s="8"/>
      <c r="L416" s="7"/>
      <c r="M416" s="8"/>
      <c r="N416" s="7"/>
      <c r="O416" s="8"/>
      <c r="P416" s="7"/>
      <c r="Q416" s="7"/>
      <c r="R416" s="8"/>
      <c r="S416" s="7"/>
      <c r="T416" s="9"/>
      <c r="U416" s="7"/>
      <c r="V416" s="8"/>
      <c r="W416" s="7"/>
      <c r="X416" s="7"/>
      <c r="Y416" s="8"/>
      <c r="Z416" s="7"/>
      <c r="AA416" s="8"/>
    </row>
    <row r="417" spans="4:27" ht="14.25" thickTop="1" thickBot="1">
      <c r="D417" s="66"/>
      <c r="E417" s="51" t="s">
        <v>979</v>
      </c>
      <c r="F417" s="7"/>
      <c r="G417" s="8"/>
      <c r="H417" s="7"/>
      <c r="I417" s="6"/>
      <c r="J417" s="7"/>
      <c r="K417" s="8"/>
      <c r="L417" s="7"/>
      <c r="M417" s="8"/>
      <c r="N417" s="7"/>
      <c r="O417" s="8"/>
      <c r="P417" s="7"/>
      <c r="Q417" s="7"/>
      <c r="R417" s="8"/>
      <c r="S417" s="7"/>
      <c r="T417" s="9"/>
      <c r="U417" s="7"/>
      <c r="V417" s="8"/>
      <c r="W417" s="7"/>
      <c r="X417" s="7"/>
      <c r="Y417" s="8"/>
      <c r="Z417" s="7"/>
      <c r="AA417" s="8"/>
    </row>
    <row r="418" spans="4:27" ht="14.25" thickTop="1" thickBot="1">
      <c r="D418" s="66"/>
      <c r="E418" s="51" t="s">
        <v>712</v>
      </c>
      <c r="F418" s="7"/>
      <c r="G418" s="8"/>
      <c r="H418" s="7"/>
      <c r="I418" s="6"/>
      <c r="J418" s="7"/>
      <c r="K418" s="8"/>
      <c r="L418" s="7"/>
      <c r="M418" s="8"/>
      <c r="N418" s="7"/>
      <c r="O418" s="8"/>
      <c r="P418" s="7"/>
      <c r="Q418" s="7"/>
      <c r="R418" s="8"/>
      <c r="S418" s="7"/>
      <c r="T418" s="9"/>
      <c r="U418" s="7"/>
      <c r="V418" s="8"/>
      <c r="W418" s="7"/>
      <c r="X418" s="7"/>
      <c r="Y418" s="8"/>
      <c r="Z418" s="7"/>
      <c r="AA418" s="8"/>
    </row>
    <row r="419" spans="4:27" ht="14.25" thickTop="1" thickBot="1">
      <c r="D419" s="66"/>
      <c r="E419" s="51" t="s">
        <v>748</v>
      </c>
      <c r="F419" s="7"/>
      <c r="G419" s="8"/>
      <c r="H419" s="7"/>
      <c r="I419" s="6"/>
      <c r="J419" s="7"/>
      <c r="K419" s="8"/>
      <c r="L419" s="7"/>
      <c r="M419" s="8"/>
      <c r="N419" s="7"/>
      <c r="O419" s="8"/>
      <c r="P419" s="7"/>
      <c r="Q419" s="7"/>
      <c r="R419" s="8"/>
      <c r="S419" s="7"/>
      <c r="T419" s="9"/>
      <c r="U419" s="7"/>
      <c r="V419" s="8"/>
      <c r="W419" s="7"/>
      <c r="X419" s="7"/>
      <c r="Y419" s="8"/>
      <c r="Z419" s="7"/>
      <c r="AA419" s="8"/>
    </row>
    <row r="420" spans="4:27" ht="14.25" thickTop="1" thickBot="1">
      <c r="D420" s="66"/>
      <c r="E420" s="51" t="s">
        <v>702</v>
      </c>
      <c r="F420" s="7"/>
      <c r="G420" s="8"/>
      <c r="H420" s="7"/>
      <c r="I420" s="6"/>
      <c r="J420" s="7"/>
      <c r="K420" s="8"/>
      <c r="L420" s="7"/>
      <c r="M420" s="8"/>
      <c r="N420" s="7"/>
      <c r="O420" s="8"/>
      <c r="P420" s="7"/>
      <c r="Q420" s="7"/>
      <c r="R420" s="8"/>
      <c r="S420" s="7"/>
      <c r="T420" s="9"/>
      <c r="U420" s="7"/>
      <c r="V420" s="8"/>
      <c r="W420" s="7"/>
      <c r="X420" s="7"/>
      <c r="Y420" s="8"/>
      <c r="Z420" s="7"/>
      <c r="AA420" s="8"/>
    </row>
    <row r="421" spans="4:27" ht="14.25" thickTop="1" thickBot="1">
      <c r="D421" s="66"/>
      <c r="E421" s="51" t="s">
        <v>963</v>
      </c>
      <c r="F421" s="7"/>
      <c r="G421" s="8"/>
      <c r="H421" s="7"/>
      <c r="I421" s="6"/>
      <c r="J421" s="7"/>
      <c r="K421" s="8"/>
      <c r="L421" s="7"/>
      <c r="M421" s="8"/>
      <c r="N421" s="7"/>
      <c r="O421" s="8"/>
      <c r="P421" s="7"/>
      <c r="Q421" s="7"/>
      <c r="R421" s="8"/>
      <c r="S421" s="7"/>
      <c r="T421" s="9"/>
      <c r="U421" s="7"/>
      <c r="V421" s="8"/>
      <c r="W421" s="7"/>
      <c r="X421" s="7"/>
      <c r="Y421" s="8"/>
      <c r="Z421" s="7"/>
      <c r="AA421" s="8"/>
    </row>
    <row r="422" spans="4:27" ht="14.25" thickTop="1" thickBot="1">
      <c r="D422" s="66"/>
      <c r="E422" s="51" t="s">
        <v>1301</v>
      </c>
      <c r="F422" s="7"/>
      <c r="G422" s="8"/>
      <c r="H422" s="7"/>
      <c r="I422" s="6"/>
      <c r="J422" s="7"/>
      <c r="K422" s="8"/>
      <c r="L422" s="7"/>
      <c r="M422" s="8"/>
      <c r="N422" s="7"/>
      <c r="O422" s="8"/>
      <c r="P422" s="7"/>
      <c r="Q422" s="7"/>
      <c r="R422" s="8"/>
      <c r="S422" s="7"/>
      <c r="T422" s="9"/>
      <c r="U422" s="7"/>
      <c r="V422" s="8"/>
      <c r="W422" s="7"/>
      <c r="X422" s="7"/>
      <c r="Y422" s="8"/>
      <c r="Z422" s="7"/>
      <c r="AA422" s="8"/>
    </row>
    <row r="423" spans="4:27" ht="14.25" thickTop="1" thickBot="1">
      <c r="D423" s="66"/>
      <c r="E423" s="51" t="s">
        <v>1098</v>
      </c>
      <c r="F423" s="7"/>
      <c r="G423" s="8"/>
      <c r="H423" s="7"/>
      <c r="I423" s="6"/>
      <c r="J423" s="7"/>
      <c r="K423" s="8"/>
      <c r="L423" s="7"/>
      <c r="M423" s="8"/>
      <c r="N423" s="7"/>
      <c r="O423" s="8"/>
      <c r="P423" s="7"/>
      <c r="Q423" s="7"/>
      <c r="R423" s="8"/>
      <c r="S423" s="7"/>
      <c r="T423" s="9"/>
      <c r="U423" s="7"/>
      <c r="V423" s="8"/>
      <c r="W423" s="7"/>
      <c r="X423" s="7"/>
      <c r="Y423" s="8"/>
      <c r="Z423" s="7"/>
      <c r="AA423" s="8"/>
    </row>
    <row r="424" spans="4:27" ht="14.25" thickTop="1" thickBot="1">
      <c r="D424" s="66"/>
      <c r="E424" s="51" t="s">
        <v>166</v>
      </c>
      <c r="F424" s="7"/>
      <c r="G424" s="8"/>
      <c r="H424" s="7"/>
      <c r="I424" s="6"/>
      <c r="J424" s="7"/>
      <c r="K424" s="8"/>
      <c r="L424" s="7"/>
      <c r="M424" s="8"/>
      <c r="N424" s="7"/>
      <c r="O424" s="8"/>
      <c r="P424" s="7"/>
      <c r="Q424" s="7"/>
      <c r="R424" s="8"/>
      <c r="S424" s="7"/>
      <c r="T424" s="9"/>
      <c r="U424" s="7"/>
      <c r="V424" s="8"/>
      <c r="W424" s="7"/>
      <c r="X424" s="7"/>
      <c r="Y424" s="8"/>
      <c r="Z424" s="7"/>
      <c r="AA424" s="8"/>
    </row>
    <row r="425" spans="4:27" ht="14.25" thickTop="1" thickBot="1">
      <c r="D425" s="66"/>
      <c r="E425" s="51" t="s">
        <v>1123</v>
      </c>
      <c r="F425" s="7"/>
      <c r="G425" s="8"/>
      <c r="H425" s="7"/>
      <c r="I425" s="6"/>
      <c r="J425" s="7"/>
      <c r="K425" s="8"/>
      <c r="L425" s="7"/>
      <c r="M425" s="8"/>
      <c r="N425" s="7"/>
      <c r="O425" s="8"/>
      <c r="P425" s="7"/>
      <c r="Q425" s="7"/>
      <c r="R425" s="8"/>
      <c r="S425" s="7"/>
      <c r="T425" s="9"/>
      <c r="U425" s="7"/>
      <c r="V425" s="8"/>
      <c r="W425" s="7"/>
      <c r="X425" s="7"/>
      <c r="Y425" s="8"/>
      <c r="Z425" s="7"/>
      <c r="AA425" s="8"/>
    </row>
    <row r="426" spans="4:27" ht="14.25" thickTop="1" thickBot="1">
      <c r="D426" s="66"/>
      <c r="E426" s="51" t="s">
        <v>769</v>
      </c>
      <c r="F426" s="7"/>
      <c r="G426" s="8"/>
      <c r="H426" s="7"/>
      <c r="I426" s="6"/>
      <c r="J426" s="7"/>
      <c r="K426" s="8"/>
      <c r="L426" s="7"/>
      <c r="M426" s="8"/>
      <c r="N426" s="7"/>
      <c r="O426" s="8"/>
      <c r="P426" s="7"/>
      <c r="Q426" s="7"/>
      <c r="R426" s="8"/>
      <c r="S426" s="7"/>
      <c r="T426" s="9"/>
      <c r="U426" s="7"/>
      <c r="V426" s="8"/>
      <c r="W426" s="7"/>
      <c r="X426" s="7"/>
      <c r="Y426" s="8"/>
      <c r="Z426" s="7"/>
      <c r="AA426" s="8"/>
    </row>
    <row r="427" spans="4:27" ht="14.25" thickTop="1" thickBot="1">
      <c r="D427" s="66"/>
      <c r="E427" s="51" t="s">
        <v>207</v>
      </c>
      <c r="F427" s="7"/>
      <c r="G427" s="8"/>
      <c r="H427" s="7"/>
      <c r="I427" s="6"/>
      <c r="J427" s="7"/>
      <c r="K427" s="8"/>
      <c r="L427" s="7"/>
      <c r="M427" s="8"/>
      <c r="N427" s="7"/>
      <c r="O427" s="8"/>
      <c r="P427" s="7"/>
      <c r="Q427" s="7"/>
      <c r="R427" s="8"/>
      <c r="S427" s="7"/>
      <c r="T427" s="9"/>
      <c r="U427" s="7"/>
      <c r="V427" s="8"/>
      <c r="W427" s="7"/>
      <c r="X427" s="7"/>
      <c r="Y427" s="8"/>
      <c r="Z427" s="7"/>
      <c r="AA427" s="8"/>
    </row>
    <row r="428" spans="4:27" ht="14.25" thickTop="1" thickBot="1">
      <c r="D428" s="66"/>
      <c r="E428" s="51" t="s">
        <v>208</v>
      </c>
      <c r="F428" s="7"/>
      <c r="G428" s="8"/>
      <c r="H428" s="7"/>
      <c r="I428" s="6"/>
      <c r="J428" s="7"/>
      <c r="K428" s="8"/>
      <c r="L428" s="7"/>
      <c r="M428" s="8"/>
      <c r="N428" s="7"/>
      <c r="O428" s="8"/>
      <c r="P428" s="7"/>
      <c r="Q428" s="7"/>
      <c r="R428" s="8"/>
      <c r="S428" s="7"/>
      <c r="T428" s="9"/>
      <c r="U428" s="7"/>
      <c r="V428" s="8"/>
      <c r="W428" s="7"/>
      <c r="X428" s="7"/>
      <c r="Y428" s="8"/>
      <c r="Z428" s="7"/>
      <c r="AA428" s="8"/>
    </row>
    <row r="429" spans="4:27" ht="14.25" thickTop="1" thickBot="1">
      <c r="D429" s="66"/>
      <c r="E429" s="51" t="s">
        <v>1136</v>
      </c>
      <c r="F429" s="7"/>
      <c r="G429" s="8"/>
      <c r="H429" s="7"/>
      <c r="I429" s="6"/>
      <c r="J429" s="7"/>
      <c r="K429" s="8"/>
      <c r="L429" s="7"/>
      <c r="M429" s="8"/>
      <c r="N429" s="7"/>
      <c r="O429" s="8"/>
      <c r="P429" s="7"/>
      <c r="Q429" s="7"/>
      <c r="R429" s="8"/>
      <c r="S429" s="7"/>
      <c r="T429" s="9"/>
      <c r="U429" s="7"/>
      <c r="V429" s="8"/>
      <c r="W429" s="7"/>
      <c r="X429" s="7"/>
      <c r="Y429" s="8"/>
      <c r="Z429" s="7"/>
      <c r="AA429" s="8"/>
    </row>
    <row r="430" spans="4:27" ht="14.25" thickTop="1" thickBot="1">
      <c r="D430" s="66"/>
      <c r="E430" s="51" t="s">
        <v>1069</v>
      </c>
      <c r="F430" s="7"/>
      <c r="G430" s="8"/>
      <c r="H430" s="7"/>
      <c r="I430" s="6"/>
      <c r="J430" s="7"/>
      <c r="K430" s="8"/>
      <c r="L430" s="7"/>
      <c r="M430" s="8"/>
      <c r="N430" s="7"/>
      <c r="O430" s="8"/>
      <c r="P430" s="7"/>
      <c r="Q430" s="7"/>
      <c r="R430" s="8"/>
      <c r="S430" s="7"/>
      <c r="T430" s="9"/>
      <c r="U430" s="7"/>
      <c r="V430" s="8"/>
      <c r="W430" s="7"/>
      <c r="X430" s="7"/>
      <c r="Y430" s="8"/>
      <c r="Z430" s="7"/>
      <c r="AA430" s="8"/>
    </row>
    <row r="431" spans="4:27" ht="14.25" thickTop="1" thickBot="1">
      <c r="D431" s="66"/>
      <c r="E431" s="51" t="s">
        <v>1122</v>
      </c>
      <c r="F431" s="7"/>
      <c r="G431" s="8"/>
      <c r="H431" s="7"/>
      <c r="I431" s="6"/>
      <c r="J431" s="7"/>
      <c r="K431" s="8"/>
      <c r="L431" s="7"/>
      <c r="M431" s="8"/>
      <c r="N431" s="7"/>
      <c r="O431" s="8"/>
      <c r="P431" s="7"/>
      <c r="Q431" s="7"/>
      <c r="R431" s="8"/>
      <c r="S431" s="7"/>
      <c r="T431" s="9"/>
      <c r="U431" s="7"/>
      <c r="V431" s="8"/>
      <c r="W431" s="7"/>
      <c r="X431" s="7"/>
      <c r="Y431" s="8"/>
      <c r="Z431" s="7"/>
      <c r="AA431" s="8"/>
    </row>
    <row r="432" spans="4:27" ht="14.25" thickTop="1" thickBot="1">
      <c r="D432" s="66"/>
      <c r="E432" s="51" t="s">
        <v>228</v>
      </c>
      <c r="F432" s="7"/>
      <c r="G432" s="8"/>
      <c r="H432" s="7"/>
      <c r="I432" s="6"/>
      <c r="J432" s="7"/>
      <c r="K432" s="8"/>
      <c r="L432" s="7"/>
      <c r="M432" s="8"/>
      <c r="N432" s="7"/>
      <c r="O432" s="8"/>
      <c r="P432" s="7"/>
      <c r="Q432" s="7"/>
      <c r="R432" s="8"/>
      <c r="S432" s="7"/>
      <c r="T432" s="9"/>
      <c r="U432" s="7"/>
      <c r="V432" s="8"/>
      <c r="W432" s="7"/>
      <c r="X432" s="7"/>
      <c r="Y432" s="8"/>
      <c r="Z432" s="7"/>
      <c r="AA432" s="8"/>
    </row>
    <row r="433" spans="4:27" ht="14.25" thickTop="1" thickBot="1">
      <c r="D433" s="66"/>
      <c r="E433" s="51" t="s">
        <v>211</v>
      </c>
      <c r="F433" s="7"/>
      <c r="G433" s="8"/>
      <c r="H433" s="7"/>
      <c r="I433" s="6"/>
      <c r="J433" s="7"/>
      <c r="K433" s="8"/>
      <c r="L433" s="7"/>
      <c r="M433" s="8"/>
      <c r="N433" s="7"/>
      <c r="O433" s="8"/>
      <c r="P433" s="7"/>
      <c r="Q433" s="7"/>
      <c r="R433" s="8"/>
      <c r="S433" s="7"/>
      <c r="T433" s="9"/>
      <c r="U433" s="7"/>
      <c r="V433" s="8"/>
      <c r="W433" s="7"/>
      <c r="X433" s="7"/>
      <c r="Y433" s="8"/>
      <c r="Z433" s="7"/>
      <c r="AA433" s="8"/>
    </row>
    <row r="434" spans="4:27" ht="14.25" thickTop="1" thickBot="1">
      <c r="D434" s="66"/>
      <c r="E434" s="51" t="s">
        <v>212</v>
      </c>
      <c r="F434" s="7"/>
      <c r="G434" s="8"/>
      <c r="H434" s="7"/>
      <c r="I434" s="6"/>
      <c r="J434" s="7"/>
      <c r="K434" s="8"/>
      <c r="L434" s="7"/>
      <c r="M434" s="8"/>
      <c r="N434" s="7"/>
      <c r="O434" s="8"/>
      <c r="P434" s="7"/>
      <c r="Q434" s="7"/>
      <c r="R434" s="8"/>
      <c r="S434" s="7"/>
      <c r="T434" s="9"/>
      <c r="U434" s="7"/>
      <c r="V434" s="8"/>
      <c r="W434" s="7"/>
      <c r="X434" s="7"/>
      <c r="Y434" s="8"/>
      <c r="Z434" s="7"/>
      <c r="AA434" s="8"/>
    </row>
    <row r="435" spans="4:27" ht="14.25" thickTop="1" thickBot="1">
      <c r="D435" s="66"/>
      <c r="E435" s="51" t="s">
        <v>260</v>
      </c>
      <c r="F435" s="7"/>
      <c r="G435" s="8"/>
      <c r="H435" s="7"/>
      <c r="I435" s="6"/>
      <c r="J435" s="7"/>
      <c r="K435" s="8"/>
      <c r="L435" s="7"/>
      <c r="M435" s="8"/>
      <c r="N435" s="7"/>
      <c r="O435" s="8"/>
      <c r="P435" s="7"/>
      <c r="Q435" s="7"/>
      <c r="R435" s="8"/>
      <c r="S435" s="7"/>
      <c r="T435" s="9"/>
      <c r="U435" s="7"/>
      <c r="V435" s="8"/>
      <c r="W435" s="7"/>
      <c r="X435" s="7"/>
      <c r="Y435" s="8"/>
      <c r="Z435" s="7"/>
      <c r="AA435" s="8"/>
    </row>
    <row r="436" spans="4:27" ht="14.25" thickTop="1" thickBot="1">
      <c r="D436" s="66"/>
      <c r="E436" s="51" t="s">
        <v>167</v>
      </c>
      <c r="F436" s="7"/>
      <c r="G436" s="8"/>
      <c r="H436" s="7"/>
      <c r="I436" s="6"/>
      <c r="J436" s="7"/>
      <c r="K436" s="8"/>
      <c r="L436" s="7"/>
      <c r="M436" s="8"/>
      <c r="N436" s="7"/>
      <c r="O436" s="8"/>
      <c r="P436" s="7"/>
      <c r="Q436" s="7"/>
      <c r="R436" s="8"/>
      <c r="S436" s="7"/>
      <c r="T436" s="9"/>
      <c r="U436" s="7"/>
      <c r="V436" s="8"/>
      <c r="W436" s="7"/>
      <c r="X436" s="7"/>
      <c r="Y436" s="8"/>
      <c r="Z436" s="7"/>
      <c r="AA436" s="8"/>
    </row>
    <row r="437" spans="4:27" ht="14.25" thickTop="1" thickBot="1">
      <c r="D437" s="66"/>
      <c r="E437" s="51" t="s">
        <v>168</v>
      </c>
      <c r="F437" s="7"/>
      <c r="G437" s="8"/>
      <c r="H437" s="7"/>
      <c r="I437" s="6"/>
      <c r="J437" s="7"/>
      <c r="K437" s="8"/>
      <c r="L437" s="7"/>
      <c r="M437" s="8"/>
      <c r="N437" s="7"/>
      <c r="O437" s="8"/>
      <c r="P437" s="7"/>
      <c r="Q437" s="7"/>
      <c r="R437" s="8"/>
      <c r="S437" s="7"/>
      <c r="T437" s="9"/>
      <c r="U437" s="7"/>
      <c r="V437" s="8"/>
      <c r="W437" s="7"/>
      <c r="X437" s="7"/>
      <c r="Y437" s="8"/>
      <c r="Z437" s="7"/>
      <c r="AA437" s="8"/>
    </row>
    <row r="438" spans="4:27" ht="14.25" thickTop="1" thickBot="1">
      <c r="D438" s="66"/>
      <c r="E438" s="51" t="s">
        <v>169</v>
      </c>
      <c r="F438" s="7"/>
      <c r="G438" s="8"/>
      <c r="H438" s="7"/>
      <c r="I438" s="6"/>
      <c r="J438" s="7"/>
      <c r="K438" s="8"/>
      <c r="L438" s="7"/>
      <c r="M438" s="8"/>
      <c r="N438" s="7"/>
      <c r="O438" s="8"/>
      <c r="P438" s="7"/>
      <c r="Q438" s="7"/>
      <c r="R438" s="8"/>
      <c r="S438" s="7"/>
      <c r="T438" s="9"/>
      <c r="U438" s="7"/>
      <c r="V438" s="8"/>
      <c r="W438" s="7"/>
      <c r="X438" s="7"/>
      <c r="Y438" s="8"/>
      <c r="Z438" s="7"/>
      <c r="AA438" s="8"/>
    </row>
    <row r="439" spans="4:27" ht="14.25" thickTop="1" thickBot="1">
      <c r="D439" s="66"/>
      <c r="E439" s="51" t="s">
        <v>261</v>
      </c>
      <c r="F439" s="7"/>
      <c r="G439" s="8"/>
      <c r="H439" s="7"/>
      <c r="I439" s="6"/>
      <c r="J439" s="7"/>
      <c r="K439" s="8"/>
      <c r="L439" s="7"/>
      <c r="M439" s="8"/>
      <c r="N439" s="7"/>
      <c r="O439" s="8"/>
      <c r="P439" s="7"/>
      <c r="Q439" s="7"/>
      <c r="R439" s="8"/>
      <c r="S439" s="7"/>
      <c r="T439" s="9"/>
      <c r="U439" s="7"/>
      <c r="V439" s="8"/>
      <c r="W439" s="7"/>
      <c r="X439" s="7"/>
      <c r="Y439" s="8"/>
      <c r="Z439" s="7"/>
      <c r="AA439" s="8"/>
    </row>
    <row r="440" spans="4:27" ht="14.25" thickTop="1" thickBot="1">
      <c r="D440" s="66"/>
      <c r="E440" s="51" t="s">
        <v>229</v>
      </c>
      <c r="F440" s="7"/>
      <c r="G440" s="8"/>
      <c r="H440" s="7"/>
      <c r="I440" s="6"/>
      <c r="J440" s="7"/>
      <c r="K440" s="8"/>
      <c r="L440" s="7"/>
      <c r="M440" s="8"/>
      <c r="N440" s="7"/>
      <c r="O440" s="8"/>
      <c r="P440" s="7"/>
      <c r="Q440" s="7"/>
      <c r="R440" s="8"/>
      <c r="S440" s="7"/>
      <c r="T440" s="9"/>
      <c r="U440" s="7"/>
      <c r="V440" s="8"/>
      <c r="W440" s="7"/>
      <c r="X440" s="7"/>
      <c r="Y440" s="8"/>
      <c r="Z440" s="7"/>
      <c r="AA440" s="8"/>
    </row>
    <row r="441" spans="4:27" ht="14.25" thickTop="1" thickBot="1">
      <c r="D441" s="66"/>
      <c r="E441" s="51" t="s">
        <v>170</v>
      </c>
      <c r="F441" s="7"/>
      <c r="G441" s="8"/>
      <c r="H441" s="7"/>
      <c r="I441" s="6"/>
      <c r="J441" s="7"/>
      <c r="K441" s="8"/>
      <c r="L441" s="7"/>
      <c r="M441" s="8"/>
      <c r="N441" s="7"/>
      <c r="O441" s="8"/>
      <c r="P441" s="7"/>
      <c r="Q441" s="7"/>
      <c r="R441" s="8"/>
      <c r="S441" s="7"/>
      <c r="T441" s="9"/>
      <c r="U441" s="7"/>
      <c r="V441" s="8"/>
      <c r="W441" s="7"/>
      <c r="X441" s="7"/>
      <c r="Y441" s="8"/>
      <c r="Z441" s="7"/>
      <c r="AA441" s="8"/>
    </row>
    <row r="442" spans="4:27" ht="14.25" thickTop="1" thickBot="1">
      <c r="D442" s="66"/>
      <c r="E442" s="51" t="s">
        <v>171</v>
      </c>
      <c r="F442" s="7"/>
      <c r="G442" s="8"/>
      <c r="H442" s="7"/>
      <c r="I442" s="6"/>
      <c r="J442" s="7"/>
      <c r="K442" s="8"/>
      <c r="L442" s="7"/>
      <c r="M442" s="8"/>
      <c r="N442" s="7"/>
      <c r="O442" s="8"/>
      <c r="P442" s="7"/>
      <c r="Q442" s="7"/>
      <c r="R442" s="8"/>
      <c r="S442" s="7"/>
      <c r="T442" s="9"/>
      <c r="U442" s="7"/>
      <c r="V442" s="8"/>
      <c r="W442" s="7"/>
      <c r="X442" s="7"/>
      <c r="Y442" s="8"/>
      <c r="Z442" s="7"/>
      <c r="AA442" s="8"/>
    </row>
    <row r="443" spans="4:27" ht="14.25" thickTop="1" thickBot="1">
      <c r="D443" s="66"/>
      <c r="E443" s="51" t="s">
        <v>262</v>
      </c>
      <c r="F443" s="7"/>
      <c r="G443" s="8"/>
      <c r="H443" s="7"/>
      <c r="I443" s="6"/>
      <c r="J443" s="7"/>
      <c r="K443" s="8"/>
      <c r="L443" s="7"/>
      <c r="M443" s="8"/>
      <c r="N443" s="7"/>
      <c r="O443" s="8"/>
      <c r="P443" s="7"/>
      <c r="Q443" s="7"/>
      <c r="R443" s="8"/>
      <c r="S443" s="7"/>
      <c r="T443" s="9"/>
      <c r="U443" s="7"/>
      <c r="V443" s="8"/>
      <c r="W443" s="7"/>
      <c r="X443" s="7"/>
      <c r="Y443" s="8"/>
      <c r="Z443" s="7"/>
      <c r="AA443" s="8"/>
    </row>
    <row r="444" spans="4:27" ht="14.25" thickTop="1" thickBot="1">
      <c r="D444" s="66"/>
      <c r="E444" s="51" t="s">
        <v>1031</v>
      </c>
      <c r="F444" s="7"/>
      <c r="G444" s="8"/>
      <c r="H444" s="7"/>
      <c r="I444" s="6"/>
      <c r="J444" s="7"/>
      <c r="K444" s="8"/>
      <c r="L444" s="7"/>
      <c r="M444" s="8"/>
      <c r="N444" s="7"/>
      <c r="O444" s="8"/>
      <c r="P444" s="7"/>
      <c r="Q444" s="7"/>
      <c r="R444" s="8"/>
      <c r="S444" s="7"/>
      <c r="T444" s="9"/>
      <c r="U444" s="7"/>
      <c r="V444" s="8"/>
      <c r="W444" s="7"/>
      <c r="X444" s="7"/>
      <c r="Y444" s="8"/>
      <c r="Z444" s="7"/>
      <c r="AA444" s="8"/>
    </row>
    <row r="445" spans="4:27" ht="14.25" thickTop="1" thickBot="1">
      <c r="D445" s="66"/>
      <c r="E445" s="51" t="s">
        <v>230</v>
      </c>
      <c r="F445" s="7"/>
      <c r="G445" s="8"/>
      <c r="H445" s="7"/>
      <c r="I445" s="6"/>
      <c r="J445" s="7"/>
      <c r="K445" s="8"/>
      <c r="L445" s="7"/>
      <c r="M445" s="8"/>
      <c r="N445" s="7"/>
      <c r="O445" s="8"/>
      <c r="P445" s="7"/>
      <c r="Q445" s="7"/>
      <c r="R445" s="8"/>
      <c r="S445" s="7"/>
      <c r="T445" s="9"/>
      <c r="U445" s="7"/>
      <c r="V445" s="8"/>
      <c r="W445" s="7"/>
      <c r="X445" s="7"/>
      <c r="Y445" s="8"/>
      <c r="Z445" s="7"/>
      <c r="AA445" s="8"/>
    </row>
    <row r="446" spans="4:27" ht="14.25" thickTop="1" thickBot="1">
      <c r="D446" s="66"/>
      <c r="E446" s="51" t="s">
        <v>263</v>
      </c>
      <c r="F446" s="7"/>
      <c r="G446" s="8"/>
      <c r="H446" s="7"/>
      <c r="I446" s="6"/>
      <c r="J446" s="7"/>
      <c r="K446" s="8"/>
      <c r="L446" s="7"/>
      <c r="M446" s="8"/>
      <c r="N446" s="7"/>
      <c r="O446" s="8"/>
      <c r="P446" s="7"/>
      <c r="Q446" s="7"/>
      <c r="R446" s="8"/>
      <c r="S446" s="7"/>
      <c r="T446" s="9"/>
      <c r="U446" s="7"/>
      <c r="V446" s="8"/>
      <c r="W446" s="7"/>
      <c r="X446" s="7"/>
      <c r="Y446" s="8"/>
      <c r="Z446" s="7"/>
      <c r="AA446" s="8"/>
    </row>
    <row r="447" spans="4:27" ht="14.25" thickTop="1" thickBot="1">
      <c r="D447" s="66"/>
      <c r="E447" s="51" t="s">
        <v>173</v>
      </c>
      <c r="F447" s="7"/>
      <c r="G447" s="8"/>
      <c r="H447" s="7"/>
      <c r="I447" s="6"/>
      <c r="J447" s="7"/>
      <c r="K447" s="8"/>
      <c r="L447" s="7"/>
      <c r="M447" s="8"/>
      <c r="N447" s="7"/>
      <c r="O447" s="8"/>
      <c r="P447" s="7"/>
      <c r="Q447" s="7"/>
      <c r="R447" s="8"/>
      <c r="S447" s="7"/>
      <c r="T447" s="9"/>
      <c r="U447" s="7"/>
      <c r="V447" s="8"/>
      <c r="W447" s="7"/>
      <c r="X447" s="7"/>
      <c r="Y447" s="8"/>
      <c r="Z447" s="7"/>
      <c r="AA447" s="8"/>
    </row>
    <row r="448" spans="4:27" ht="14.25" thickTop="1" thickBot="1">
      <c r="D448" s="66"/>
      <c r="E448" s="51" t="s">
        <v>264</v>
      </c>
      <c r="F448" s="7"/>
      <c r="G448" s="8"/>
      <c r="H448" s="7"/>
      <c r="I448" s="6"/>
      <c r="J448" s="7"/>
      <c r="K448" s="8"/>
      <c r="L448" s="7"/>
      <c r="M448" s="8"/>
      <c r="N448" s="7"/>
      <c r="O448" s="8"/>
      <c r="P448" s="7"/>
      <c r="Q448" s="7"/>
      <c r="R448" s="8"/>
      <c r="S448" s="7"/>
      <c r="T448" s="9"/>
      <c r="U448" s="7"/>
      <c r="V448" s="8"/>
      <c r="W448" s="7"/>
      <c r="X448" s="7"/>
      <c r="Y448" s="8"/>
      <c r="Z448" s="7"/>
      <c r="AA448" s="8"/>
    </row>
    <row r="449" spans="4:27" ht="14.25" thickTop="1" thickBot="1">
      <c r="D449" s="66"/>
      <c r="E449" s="51" t="s">
        <v>265</v>
      </c>
      <c r="F449" s="7"/>
      <c r="G449" s="8"/>
      <c r="H449" s="7"/>
      <c r="I449" s="6"/>
      <c r="J449" s="7"/>
      <c r="K449" s="8"/>
      <c r="L449" s="7"/>
      <c r="M449" s="8"/>
      <c r="N449" s="7"/>
      <c r="O449" s="8"/>
      <c r="P449" s="7"/>
      <c r="Q449" s="7"/>
      <c r="R449" s="8"/>
      <c r="S449" s="7"/>
      <c r="T449" s="9"/>
      <c r="U449" s="7"/>
      <c r="V449" s="8"/>
      <c r="W449" s="7"/>
      <c r="X449" s="7"/>
      <c r="Y449" s="8"/>
      <c r="Z449" s="7"/>
      <c r="AA449" s="8"/>
    </row>
    <row r="450" spans="4:27" ht="14.25" thickTop="1" thickBot="1">
      <c r="D450" s="66"/>
      <c r="E450" s="51" t="s">
        <v>174</v>
      </c>
      <c r="F450" s="7"/>
      <c r="G450" s="8"/>
      <c r="H450" s="7"/>
      <c r="I450" s="6"/>
      <c r="J450" s="7"/>
      <c r="K450" s="8"/>
      <c r="L450" s="7"/>
      <c r="M450" s="8"/>
      <c r="N450" s="7"/>
      <c r="O450" s="8"/>
      <c r="P450" s="7"/>
      <c r="Q450" s="7"/>
      <c r="R450" s="8"/>
      <c r="S450" s="7"/>
      <c r="T450" s="9"/>
      <c r="U450" s="7"/>
      <c r="V450" s="8"/>
      <c r="W450" s="7"/>
      <c r="X450" s="7"/>
      <c r="Y450" s="8"/>
      <c r="Z450" s="7"/>
      <c r="AA450" s="8"/>
    </row>
    <row r="451" spans="4:27" ht="14.25" thickTop="1" thickBot="1">
      <c r="D451" s="66"/>
      <c r="E451" s="51" t="s">
        <v>266</v>
      </c>
      <c r="F451" s="7"/>
      <c r="G451" s="8"/>
      <c r="H451" s="7"/>
      <c r="I451" s="6"/>
      <c r="J451" s="7"/>
      <c r="K451" s="8"/>
      <c r="L451" s="7"/>
      <c r="M451" s="8"/>
      <c r="N451" s="7"/>
      <c r="O451" s="8"/>
      <c r="P451" s="7"/>
      <c r="Q451" s="7"/>
      <c r="R451" s="8"/>
      <c r="S451" s="7"/>
      <c r="T451" s="9"/>
      <c r="U451" s="7"/>
      <c r="V451" s="8"/>
      <c r="W451" s="7"/>
      <c r="X451" s="7"/>
      <c r="Y451" s="8"/>
      <c r="Z451" s="7"/>
      <c r="AA451" s="8"/>
    </row>
    <row r="452" spans="4:27" ht="14.25" thickTop="1" thickBot="1">
      <c r="D452" s="66"/>
      <c r="E452" s="51" t="s">
        <v>267</v>
      </c>
      <c r="F452" s="7"/>
      <c r="G452" s="8"/>
      <c r="H452" s="7"/>
      <c r="I452" s="6"/>
      <c r="J452" s="7"/>
      <c r="K452" s="8"/>
      <c r="L452" s="7"/>
      <c r="M452" s="8"/>
      <c r="N452" s="7"/>
      <c r="O452" s="8"/>
      <c r="P452" s="7"/>
      <c r="Q452" s="7"/>
      <c r="R452" s="8"/>
      <c r="S452" s="7"/>
      <c r="T452" s="9"/>
      <c r="U452" s="7"/>
      <c r="V452" s="8"/>
      <c r="W452" s="7"/>
      <c r="X452" s="7"/>
      <c r="Y452" s="8"/>
      <c r="Z452" s="7"/>
      <c r="AA452" s="8"/>
    </row>
    <row r="453" spans="4:27" ht="14.25" thickTop="1" thickBot="1">
      <c r="D453" s="66"/>
      <c r="E453" s="51" t="s">
        <v>1043</v>
      </c>
      <c r="F453" s="7"/>
      <c r="G453" s="8"/>
      <c r="H453" s="7"/>
      <c r="I453" s="6"/>
      <c r="J453" s="7"/>
      <c r="K453" s="8"/>
      <c r="L453" s="7"/>
      <c r="M453" s="8"/>
      <c r="N453" s="7"/>
      <c r="O453" s="8"/>
      <c r="P453" s="7"/>
      <c r="Q453" s="7"/>
      <c r="R453" s="8"/>
      <c r="S453" s="7"/>
      <c r="T453" s="9"/>
      <c r="U453" s="7"/>
      <c r="V453" s="8"/>
      <c r="W453" s="7"/>
      <c r="X453" s="7"/>
      <c r="Y453" s="8"/>
      <c r="Z453" s="7"/>
      <c r="AA453" s="8"/>
    </row>
    <row r="454" spans="4:27" ht="14.25" thickTop="1" thickBot="1">
      <c r="D454" s="66"/>
      <c r="E454" s="51" t="s">
        <v>213</v>
      </c>
      <c r="F454" s="7"/>
      <c r="G454" s="8"/>
      <c r="H454" s="7"/>
      <c r="I454" s="6"/>
      <c r="J454" s="7"/>
      <c r="K454" s="8"/>
      <c r="L454" s="7"/>
      <c r="M454" s="8"/>
      <c r="N454" s="7"/>
      <c r="O454" s="8"/>
      <c r="P454" s="7"/>
      <c r="Q454" s="7"/>
      <c r="R454" s="8"/>
      <c r="S454" s="7"/>
      <c r="T454" s="9"/>
      <c r="U454" s="7"/>
      <c r="V454" s="8"/>
      <c r="W454" s="7"/>
      <c r="X454" s="7"/>
      <c r="Y454" s="8"/>
      <c r="Z454" s="7"/>
      <c r="AA454" s="8"/>
    </row>
    <row r="455" spans="4:27" ht="14.25" thickTop="1" thickBot="1">
      <c r="D455" s="66"/>
      <c r="E455" s="51" t="s">
        <v>1302</v>
      </c>
      <c r="F455" s="7"/>
      <c r="G455" s="8"/>
      <c r="H455" s="7"/>
      <c r="I455" s="6"/>
      <c r="J455" s="7"/>
      <c r="K455" s="8"/>
      <c r="L455" s="7"/>
      <c r="M455" s="8"/>
      <c r="N455" s="7"/>
      <c r="O455" s="8"/>
      <c r="P455" s="7"/>
      <c r="Q455" s="7"/>
      <c r="R455" s="8"/>
      <c r="S455" s="7"/>
      <c r="T455" s="9"/>
      <c r="U455" s="7"/>
      <c r="V455" s="8"/>
      <c r="W455" s="7"/>
      <c r="X455" s="7"/>
      <c r="Y455" s="8"/>
      <c r="Z455" s="7"/>
      <c r="AA455" s="8"/>
    </row>
    <row r="456" spans="4:27" ht="14.25" thickTop="1" thickBot="1">
      <c r="D456" s="66"/>
      <c r="E456" s="51" t="s">
        <v>215</v>
      </c>
      <c r="F456" s="7"/>
      <c r="G456" s="8"/>
      <c r="H456" s="7"/>
      <c r="I456" s="6"/>
      <c r="J456" s="7"/>
      <c r="K456" s="8"/>
      <c r="L456" s="7"/>
      <c r="M456" s="8"/>
      <c r="N456" s="7"/>
      <c r="O456" s="8"/>
      <c r="P456" s="7"/>
      <c r="Q456" s="7"/>
      <c r="R456" s="8"/>
      <c r="S456" s="7"/>
      <c r="T456" s="9"/>
      <c r="U456" s="7"/>
      <c r="V456" s="8"/>
      <c r="W456" s="7"/>
      <c r="X456" s="7"/>
      <c r="Y456" s="8"/>
      <c r="Z456" s="7"/>
      <c r="AA456" s="8"/>
    </row>
    <row r="457" spans="4:27" ht="14.25" thickTop="1" thickBot="1">
      <c r="D457" s="66"/>
      <c r="E457" s="51" t="s">
        <v>1036</v>
      </c>
      <c r="F457" s="7"/>
      <c r="G457" s="8"/>
      <c r="H457" s="7"/>
      <c r="I457" s="6"/>
      <c r="J457" s="7"/>
      <c r="K457" s="8"/>
      <c r="L457" s="7"/>
      <c r="M457" s="8"/>
      <c r="N457" s="7"/>
      <c r="O457" s="8"/>
      <c r="P457" s="7"/>
      <c r="Q457" s="7"/>
      <c r="R457" s="8"/>
      <c r="S457" s="7"/>
      <c r="T457" s="9"/>
      <c r="U457" s="7"/>
      <c r="V457" s="8"/>
      <c r="W457" s="7"/>
      <c r="X457" s="7"/>
      <c r="Y457" s="8"/>
      <c r="Z457" s="7"/>
      <c r="AA457" s="8"/>
    </row>
    <row r="458" spans="4:27" ht="14.25" thickTop="1" thickBot="1">
      <c r="D458" s="66"/>
      <c r="F458" s="7"/>
      <c r="G458" s="8"/>
      <c r="H458" s="7"/>
      <c r="I458" s="6"/>
      <c r="J458" s="7"/>
      <c r="K458" s="8"/>
      <c r="L458" s="7"/>
      <c r="M458" s="8"/>
      <c r="N458" s="7"/>
      <c r="O458" s="8"/>
      <c r="P458" s="7"/>
      <c r="Q458" s="7"/>
      <c r="R458" s="8"/>
      <c r="S458" s="7"/>
      <c r="T458" s="9"/>
      <c r="U458" s="7"/>
      <c r="V458" s="8"/>
      <c r="W458" s="7"/>
      <c r="X458" s="7"/>
      <c r="Y458" s="8"/>
      <c r="Z458" s="7"/>
      <c r="AA458" s="8"/>
    </row>
    <row r="459" spans="4:27" ht="14.25" thickTop="1" thickBot="1">
      <c r="D459" s="66"/>
      <c r="F459" s="7"/>
      <c r="G459" s="8"/>
      <c r="H459" s="7"/>
      <c r="I459" s="6"/>
      <c r="J459" s="7"/>
      <c r="K459" s="8"/>
      <c r="L459" s="7"/>
      <c r="M459" s="8"/>
      <c r="N459" s="7"/>
      <c r="O459" s="8"/>
      <c r="P459" s="7"/>
      <c r="Q459" s="7"/>
      <c r="R459" s="8"/>
      <c r="S459" s="7"/>
      <c r="T459" s="9"/>
      <c r="U459" s="7"/>
      <c r="V459" s="8"/>
      <c r="W459" s="7"/>
      <c r="X459" s="7"/>
      <c r="Y459" s="8"/>
      <c r="Z459" s="7"/>
      <c r="AA459" s="8"/>
    </row>
    <row r="460" spans="4:27" ht="14.25" thickTop="1" thickBot="1">
      <c r="D460" s="66"/>
      <c r="F460" s="7"/>
      <c r="G460" s="8"/>
      <c r="H460" s="7"/>
      <c r="I460" s="6"/>
      <c r="J460" s="7"/>
      <c r="K460" s="8"/>
      <c r="L460" s="7"/>
      <c r="M460" s="8"/>
      <c r="N460" s="7"/>
      <c r="O460" s="8"/>
      <c r="P460" s="7"/>
      <c r="Q460" s="7"/>
      <c r="R460" s="8"/>
      <c r="S460" s="7"/>
      <c r="T460" s="9"/>
      <c r="U460" s="7"/>
      <c r="V460" s="8"/>
      <c r="W460" s="7"/>
      <c r="X460" s="7"/>
      <c r="Y460" s="8"/>
      <c r="Z460" s="7"/>
      <c r="AA460" s="8"/>
    </row>
    <row r="461" spans="4:27" ht="14.25" thickTop="1" thickBot="1">
      <c r="D461" s="66"/>
      <c r="F461" s="7"/>
      <c r="G461" s="8"/>
      <c r="H461" s="7"/>
      <c r="I461" s="6"/>
      <c r="J461" s="7"/>
      <c r="K461" s="8"/>
      <c r="L461" s="7"/>
      <c r="M461" s="8"/>
      <c r="N461" s="7"/>
      <c r="O461" s="8"/>
      <c r="P461" s="7"/>
      <c r="Q461" s="7"/>
      <c r="R461" s="8"/>
      <c r="S461" s="7"/>
      <c r="T461" s="9"/>
      <c r="U461" s="7"/>
      <c r="V461" s="8"/>
      <c r="W461" s="7"/>
      <c r="X461" s="7"/>
      <c r="Y461" s="8"/>
      <c r="Z461" s="7"/>
      <c r="AA461" s="8"/>
    </row>
    <row r="462" spans="4:27" ht="14.25" thickTop="1" thickBot="1">
      <c r="D462" s="66"/>
      <c r="F462" s="7"/>
      <c r="G462" s="8"/>
      <c r="H462" s="7"/>
      <c r="I462" s="6"/>
      <c r="J462" s="7"/>
      <c r="K462" s="8"/>
      <c r="L462" s="7"/>
      <c r="M462" s="8"/>
      <c r="N462" s="7"/>
      <c r="O462" s="8"/>
      <c r="P462" s="7"/>
      <c r="Q462" s="7"/>
      <c r="R462" s="8"/>
      <c r="S462" s="7"/>
      <c r="T462" s="9"/>
      <c r="U462" s="7"/>
      <c r="V462" s="8"/>
      <c r="W462" s="7"/>
      <c r="X462" s="7"/>
      <c r="Y462" s="8"/>
      <c r="Z462" s="7"/>
      <c r="AA462" s="8"/>
    </row>
    <row r="463" spans="4:27" ht="14.25" thickTop="1" thickBot="1">
      <c r="D463" s="66"/>
      <c r="F463" s="7"/>
      <c r="G463" s="8"/>
      <c r="H463" s="7"/>
      <c r="I463" s="6"/>
      <c r="J463" s="7"/>
      <c r="K463" s="8"/>
      <c r="L463" s="7"/>
      <c r="M463" s="8"/>
      <c r="N463" s="7"/>
      <c r="O463" s="8"/>
      <c r="P463" s="7"/>
      <c r="Q463" s="7"/>
      <c r="R463" s="8"/>
      <c r="S463" s="7"/>
      <c r="T463" s="9"/>
      <c r="U463" s="7"/>
      <c r="V463" s="8"/>
      <c r="W463" s="7"/>
      <c r="X463" s="7"/>
      <c r="Y463" s="8"/>
      <c r="Z463" s="7"/>
      <c r="AA463" s="8"/>
    </row>
    <row r="464" spans="4:27" ht="14.25" thickTop="1" thickBot="1">
      <c r="D464" s="66"/>
      <c r="F464" s="7"/>
      <c r="G464" s="8"/>
      <c r="H464" s="7"/>
      <c r="I464" s="6"/>
      <c r="J464" s="7"/>
      <c r="K464" s="8"/>
      <c r="L464" s="7"/>
      <c r="M464" s="8"/>
      <c r="N464" s="7"/>
      <c r="O464" s="8"/>
      <c r="P464" s="7"/>
      <c r="Q464" s="7"/>
      <c r="R464" s="8"/>
      <c r="S464" s="7"/>
      <c r="T464" s="9"/>
      <c r="U464" s="7"/>
      <c r="V464" s="8"/>
      <c r="W464" s="7"/>
      <c r="X464" s="7"/>
      <c r="Y464" s="8"/>
      <c r="Z464" s="7"/>
      <c r="AA464" s="8"/>
    </row>
    <row r="465" spans="4:27" ht="14.25" thickTop="1" thickBot="1">
      <c r="D465" s="66"/>
      <c r="F465" s="7"/>
      <c r="G465" s="8"/>
      <c r="H465" s="7"/>
      <c r="I465" s="6"/>
      <c r="J465" s="7"/>
      <c r="K465" s="8"/>
      <c r="L465" s="7"/>
      <c r="M465" s="8"/>
      <c r="N465" s="7"/>
      <c r="O465" s="8"/>
      <c r="P465" s="7"/>
      <c r="Q465" s="7"/>
      <c r="R465" s="8"/>
      <c r="S465" s="7"/>
      <c r="T465" s="9"/>
      <c r="U465" s="7"/>
      <c r="V465" s="8"/>
      <c r="W465" s="7"/>
      <c r="X465" s="7"/>
      <c r="Y465" s="8"/>
      <c r="Z465" s="7"/>
      <c r="AA465" s="8"/>
    </row>
    <row r="466" spans="4:27" ht="14.25" thickTop="1" thickBot="1">
      <c r="D466" s="66"/>
      <c r="F466" s="7"/>
      <c r="G466" s="8"/>
      <c r="H466" s="7"/>
      <c r="I466" s="6"/>
      <c r="J466" s="7"/>
      <c r="K466" s="8"/>
      <c r="L466" s="7"/>
      <c r="M466" s="8"/>
      <c r="N466" s="7"/>
      <c r="O466" s="8"/>
      <c r="P466" s="7"/>
      <c r="Q466" s="7"/>
      <c r="R466" s="8"/>
      <c r="S466" s="7"/>
      <c r="T466" s="9"/>
      <c r="U466" s="7"/>
      <c r="V466" s="8"/>
      <c r="W466" s="7"/>
      <c r="X466" s="7"/>
      <c r="Y466" s="8"/>
      <c r="Z466" s="7"/>
      <c r="AA466" s="8"/>
    </row>
    <row r="467" spans="4:27" ht="14.25" thickTop="1" thickBot="1">
      <c r="D467" s="66"/>
      <c r="F467" s="7"/>
      <c r="G467" s="8"/>
      <c r="H467" s="7"/>
      <c r="I467" s="6"/>
      <c r="J467" s="7"/>
      <c r="K467" s="8"/>
      <c r="L467" s="7"/>
      <c r="M467" s="8"/>
      <c r="N467" s="7"/>
      <c r="O467" s="8"/>
      <c r="P467" s="7"/>
      <c r="Q467" s="7"/>
      <c r="R467" s="8"/>
      <c r="S467" s="7"/>
      <c r="T467" s="9"/>
      <c r="U467" s="7"/>
      <c r="V467" s="8"/>
      <c r="W467" s="7"/>
      <c r="X467" s="7"/>
      <c r="Y467" s="8"/>
      <c r="Z467" s="7"/>
      <c r="AA467" s="8"/>
    </row>
    <row r="468" spans="4:27" ht="14.25" thickTop="1" thickBot="1">
      <c r="D468" s="66"/>
      <c r="F468" s="7"/>
      <c r="G468" s="8"/>
      <c r="H468" s="7"/>
      <c r="I468" s="6"/>
      <c r="J468" s="7"/>
      <c r="K468" s="8"/>
      <c r="L468" s="7"/>
      <c r="M468" s="8"/>
      <c r="N468" s="7"/>
      <c r="O468" s="8"/>
      <c r="P468" s="7"/>
      <c r="Q468" s="7"/>
      <c r="R468" s="8"/>
      <c r="S468" s="7"/>
      <c r="T468" s="9"/>
      <c r="U468" s="7"/>
      <c r="V468" s="8"/>
      <c r="W468" s="7"/>
      <c r="X468" s="7"/>
      <c r="Y468" s="8"/>
      <c r="Z468" s="7"/>
      <c r="AA468" s="8"/>
    </row>
    <row r="469" spans="4:27" ht="14.25" thickTop="1" thickBot="1">
      <c r="D469" s="66"/>
      <c r="F469" s="7"/>
      <c r="G469" s="8"/>
      <c r="H469" s="7"/>
      <c r="I469" s="6"/>
      <c r="J469" s="7"/>
      <c r="K469" s="8"/>
      <c r="L469" s="7"/>
      <c r="M469" s="8"/>
      <c r="N469" s="7"/>
      <c r="O469" s="8"/>
      <c r="P469" s="7"/>
      <c r="Q469" s="7"/>
      <c r="R469" s="8"/>
      <c r="S469" s="7"/>
      <c r="T469" s="9"/>
      <c r="U469" s="7"/>
      <c r="V469" s="8"/>
      <c r="W469" s="7"/>
      <c r="X469" s="7"/>
      <c r="Y469" s="8"/>
      <c r="Z469" s="7"/>
      <c r="AA469" s="8"/>
    </row>
    <row r="470" spans="4:27" ht="14.25" thickTop="1" thickBot="1">
      <c r="D470" s="66"/>
      <c r="F470" s="7"/>
      <c r="G470" s="8"/>
      <c r="H470" s="7"/>
      <c r="I470" s="6"/>
      <c r="J470" s="7"/>
      <c r="K470" s="8"/>
      <c r="L470" s="7"/>
      <c r="M470" s="8"/>
      <c r="N470" s="7"/>
      <c r="O470" s="8"/>
      <c r="P470" s="7"/>
      <c r="Q470" s="7"/>
      <c r="R470" s="8"/>
      <c r="S470" s="7"/>
      <c r="T470" s="9"/>
      <c r="U470" s="7"/>
      <c r="V470" s="8"/>
      <c r="W470" s="7"/>
      <c r="X470" s="7"/>
      <c r="Y470" s="8"/>
      <c r="Z470" s="7"/>
      <c r="AA470" s="8"/>
    </row>
    <row r="471" spans="4:27" ht="14.25" thickTop="1" thickBot="1">
      <c r="D471" s="66"/>
      <c r="F471" s="7"/>
      <c r="G471" s="8"/>
      <c r="H471" s="7"/>
      <c r="I471" s="6"/>
      <c r="J471" s="7"/>
      <c r="K471" s="8"/>
      <c r="L471" s="7"/>
      <c r="M471" s="8"/>
      <c r="N471" s="7"/>
      <c r="O471" s="8"/>
      <c r="P471" s="7"/>
      <c r="Q471" s="7"/>
      <c r="R471" s="8"/>
      <c r="S471" s="7"/>
      <c r="T471" s="9"/>
      <c r="U471" s="7"/>
      <c r="V471" s="8"/>
      <c r="W471" s="7"/>
      <c r="X471" s="7"/>
      <c r="Y471" s="8"/>
      <c r="Z471" s="7"/>
      <c r="AA471" s="8"/>
    </row>
    <row r="472" spans="4:27" ht="14.25" thickTop="1" thickBot="1">
      <c r="D472" s="66"/>
      <c r="F472" s="7"/>
      <c r="G472" s="8"/>
      <c r="H472" s="7"/>
      <c r="I472" s="6"/>
      <c r="J472" s="7"/>
      <c r="K472" s="8"/>
      <c r="L472" s="7"/>
      <c r="M472" s="8"/>
      <c r="N472" s="7"/>
      <c r="O472" s="8"/>
      <c r="P472" s="7"/>
      <c r="Q472" s="7"/>
      <c r="R472" s="8"/>
      <c r="S472" s="7"/>
      <c r="T472" s="9"/>
      <c r="U472" s="7"/>
      <c r="V472" s="8"/>
      <c r="W472" s="7"/>
      <c r="X472" s="7"/>
      <c r="Y472" s="8"/>
      <c r="Z472" s="7"/>
      <c r="AA472" s="8"/>
    </row>
    <row r="473" spans="4:27" ht="14.25" thickTop="1" thickBot="1">
      <c r="D473" s="66"/>
      <c r="F473" s="7"/>
      <c r="G473" s="8"/>
      <c r="H473" s="7"/>
      <c r="I473" s="6"/>
      <c r="J473" s="7"/>
      <c r="K473" s="8"/>
      <c r="L473" s="7"/>
      <c r="M473" s="8"/>
      <c r="N473" s="7"/>
      <c r="O473" s="8"/>
      <c r="P473" s="7"/>
      <c r="Q473" s="7"/>
      <c r="R473" s="8"/>
      <c r="S473" s="7"/>
      <c r="T473" s="9"/>
      <c r="U473" s="7"/>
      <c r="V473" s="8"/>
      <c r="W473" s="7"/>
      <c r="X473" s="7"/>
      <c r="Y473" s="8"/>
      <c r="Z473" s="7"/>
      <c r="AA473" s="8"/>
    </row>
    <row r="474" spans="4:27" ht="14.25" thickTop="1" thickBot="1">
      <c r="D474" s="66"/>
      <c r="F474" s="7"/>
      <c r="G474" s="8"/>
      <c r="H474" s="7"/>
      <c r="I474" s="6"/>
      <c r="J474" s="7"/>
      <c r="K474" s="8"/>
      <c r="L474" s="7"/>
      <c r="M474" s="8"/>
      <c r="N474" s="7"/>
      <c r="O474" s="8"/>
      <c r="P474" s="7"/>
      <c r="Q474" s="7"/>
      <c r="R474" s="8"/>
      <c r="S474" s="7"/>
      <c r="T474" s="9"/>
      <c r="U474" s="7"/>
      <c r="V474" s="8"/>
      <c r="W474" s="7"/>
      <c r="X474" s="7"/>
      <c r="Y474" s="8"/>
      <c r="Z474" s="7"/>
      <c r="AA474" s="8"/>
    </row>
    <row r="475" spans="4:27" ht="14.25" thickTop="1" thickBot="1">
      <c r="D475" s="66"/>
      <c r="F475" s="7"/>
      <c r="G475" s="8"/>
      <c r="H475" s="7"/>
      <c r="I475" s="6"/>
      <c r="J475" s="7"/>
      <c r="K475" s="8"/>
      <c r="L475" s="7"/>
      <c r="M475" s="8"/>
      <c r="N475" s="7"/>
      <c r="O475" s="8"/>
      <c r="P475" s="7"/>
      <c r="Q475" s="7"/>
      <c r="R475" s="8"/>
      <c r="S475" s="7"/>
      <c r="T475" s="9"/>
      <c r="U475" s="7"/>
      <c r="V475" s="8"/>
      <c r="W475" s="7"/>
      <c r="X475" s="7"/>
      <c r="Y475" s="8"/>
      <c r="Z475" s="7"/>
      <c r="AA475" s="8"/>
    </row>
    <row r="476" spans="4:27" ht="14.25" thickTop="1" thickBot="1">
      <c r="D476" s="66"/>
      <c r="F476" s="7"/>
      <c r="G476" s="8"/>
      <c r="H476" s="7"/>
      <c r="I476" s="6"/>
      <c r="J476" s="7"/>
      <c r="K476" s="8"/>
      <c r="L476" s="7"/>
      <c r="M476" s="8"/>
      <c r="N476" s="7"/>
      <c r="O476" s="8"/>
      <c r="P476" s="7"/>
      <c r="Q476" s="7"/>
      <c r="R476" s="8"/>
      <c r="S476" s="7"/>
      <c r="T476" s="9"/>
      <c r="U476" s="7"/>
      <c r="V476" s="8"/>
      <c r="W476" s="7"/>
      <c r="X476" s="7"/>
      <c r="Y476" s="8"/>
      <c r="Z476" s="7"/>
      <c r="AA476" s="8"/>
    </row>
    <row r="477" spans="4:27" ht="14.25" thickTop="1" thickBot="1">
      <c r="D477" s="66"/>
      <c r="F477" s="7"/>
      <c r="G477" s="8"/>
      <c r="H477" s="7"/>
      <c r="I477" s="6"/>
      <c r="J477" s="7"/>
      <c r="K477" s="8"/>
      <c r="L477" s="7"/>
      <c r="M477" s="8"/>
      <c r="N477" s="7"/>
      <c r="O477" s="8"/>
      <c r="P477" s="7"/>
      <c r="Q477" s="7"/>
      <c r="R477" s="8"/>
      <c r="S477" s="7"/>
      <c r="T477" s="9"/>
      <c r="U477" s="7"/>
      <c r="V477" s="8"/>
      <c r="W477" s="7"/>
      <c r="X477" s="7"/>
      <c r="Y477" s="8"/>
      <c r="Z477" s="7"/>
      <c r="AA477" s="8"/>
    </row>
    <row r="478" spans="4:27" ht="14.25" thickTop="1" thickBot="1">
      <c r="D478" s="66"/>
      <c r="F478" s="7"/>
      <c r="G478" s="8"/>
      <c r="H478" s="7"/>
      <c r="I478" s="6"/>
      <c r="J478" s="7"/>
      <c r="K478" s="8"/>
      <c r="L478" s="7"/>
      <c r="M478" s="8"/>
      <c r="N478" s="7"/>
      <c r="O478" s="8"/>
      <c r="P478" s="7"/>
      <c r="Q478" s="7"/>
      <c r="R478" s="8"/>
      <c r="S478" s="7"/>
      <c r="T478" s="9"/>
      <c r="U478" s="7"/>
      <c r="V478" s="8"/>
      <c r="W478" s="7"/>
      <c r="X478" s="7"/>
      <c r="Y478" s="8"/>
      <c r="Z478" s="7"/>
      <c r="AA478" s="8"/>
    </row>
    <row r="479" spans="4:27" ht="14.25" thickTop="1" thickBot="1">
      <c r="D479" s="66"/>
      <c r="F479" s="7"/>
      <c r="G479" s="8"/>
      <c r="H479" s="7"/>
      <c r="I479" s="6"/>
      <c r="J479" s="7"/>
      <c r="K479" s="8"/>
      <c r="L479" s="7"/>
      <c r="M479" s="8"/>
      <c r="N479" s="7"/>
      <c r="O479" s="8"/>
      <c r="P479" s="7"/>
      <c r="Q479" s="7"/>
      <c r="R479" s="8"/>
      <c r="S479" s="7"/>
      <c r="T479" s="9"/>
      <c r="U479" s="7"/>
      <c r="V479" s="8"/>
      <c r="W479" s="7"/>
      <c r="X479" s="7"/>
      <c r="Y479" s="8"/>
      <c r="Z479" s="7"/>
      <c r="AA479" s="8"/>
    </row>
    <row r="480" spans="4:27" ht="14.25" thickTop="1" thickBot="1">
      <c r="D480" s="66"/>
      <c r="F480" s="7"/>
      <c r="G480" s="8"/>
      <c r="H480" s="7"/>
      <c r="I480" s="6"/>
      <c r="J480" s="7"/>
      <c r="K480" s="8"/>
      <c r="L480" s="7"/>
      <c r="M480" s="8"/>
      <c r="N480" s="7"/>
      <c r="O480" s="8"/>
      <c r="P480" s="7"/>
      <c r="Q480" s="7"/>
      <c r="R480" s="8"/>
      <c r="S480" s="7"/>
      <c r="T480" s="9"/>
      <c r="U480" s="7"/>
      <c r="V480" s="8"/>
      <c r="W480" s="7"/>
      <c r="X480" s="7"/>
      <c r="Y480" s="8"/>
      <c r="Z480" s="7"/>
      <c r="AA480" s="8"/>
    </row>
    <row r="481" spans="4:27" ht="14.25" thickTop="1" thickBot="1">
      <c r="D481" s="66"/>
      <c r="F481" s="7"/>
      <c r="G481" s="8"/>
      <c r="H481" s="7"/>
      <c r="I481" s="6"/>
      <c r="J481" s="7"/>
      <c r="K481" s="8"/>
      <c r="L481" s="7"/>
      <c r="M481" s="8"/>
      <c r="N481" s="7"/>
      <c r="O481" s="8"/>
      <c r="P481" s="7"/>
      <c r="Q481" s="7"/>
      <c r="R481" s="8"/>
      <c r="S481" s="7"/>
      <c r="T481" s="9"/>
      <c r="U481" s="7"/>
      <c r="V481" s="8"/>
      <c r="W481" s="7"/>
      <c r="X481" s="7"/>
      <c r="Y481" s="8"/>
      <c r="Z481" s="7"/>
      <c r="AA481" s="8"/>
    </row>
    <row r="482" spans="4:27" ht="14.25" thickTop="1" thickBot="1">
      <c r="D482" s="66"/>
      <c r="F482" s="7"/>
      <c r="G482" s="8"/>
      <c r="H482" s="7"/>
      <c r="I482" s="6"/>
      <c r="J482" s="7"/>
      <c r="K482" s="8"/>
      <c r="L482" s="7"/>
      <c r="M482" s="8"/>
      <c r="N482" s="7"/>
      <c r="O482" s="8"/>
      <c r="P482" s="7"/>
      <c r="Q482" s="7"/>
      <c r="R482" s="8"/>
      <c r="S482" s="7"/>
      <c r="T482" s="9"/>
      <c r="U482" s="7"/>
      <c r="V482" s="8"/>
      <c r="W482" s="7"/>
      <c r="X482" s="7"/>
      <c r="Y482" s="8"/>
      <c r="Z482" s="7"/>
      <c r="AA482" s="8"/>
    </row>
    <row r="483" spans="4:27" ht="14.25" thickTop="1" thickBot="1">
      <c r="D483" s="66"/>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6"/>
      <c r="U484" s="7"/>
      <c r="V484" s="8"/>
    </row>
    <row r="485" spans="4:27">
      <c r="D485" s="66"/>
    </row>
    <row r="486" spans="4:27">
      <c r="D486" s="66"/>
    </row>
    <row r="487" spans="4:27">
      <c r="D487" s="66"/>
    </row>
    <row r="488" spans="4:27">
      <c r="D488" s="66"/>
    </row>
    <row r="489" spans="4:27">
      <c r="D489" s="66"/>
    </row>
    <row r="490" spans="4:27">
      <c r="D490" s="66"/>
    </row>
    <row r="491" spans="4:27">
      <c r="D491" s="66"/>
    </row>
    <row r="492" spans="4:27">
      <c r="D492" s="66"/>
    </row>
    <row r="493" spans="4:27">
      <c r="D493" s="66"/>
    </row>
    <row r="494" spans="4:27">
      <c r="D494" s="66"/>
    </row>
    <row r="495" spans="4:27">
      <c r="D495" s="66"/>
    </row>
    <row r="496" spans="4:27">
      <c r="D496" s="66"/>
    </row>
    <row r="497" spans="4:4">
      <c r="D497" s="66"/>
    </row>
    <row r="498" spans="4:4">
      <c r="D498" s="66"/>
    </row>
    <row r="499" spans="4:4">
      <c r="D499" s="66"/>
    </row>
    <row r="500" spans="4:4">
      <c r="D500" s="66"/>
    </row>
    <row r="501" spans="4:4">
      <c r="D501" s="66"/>
    </row>
    <row r="502" spans="4:4">
      <c r="D502" s="66"/>
    </row>
    <row r="503" spans="4:4">
      <c r="D503" s="66"/>
    </row>
    <row r="504" spans="4:4">
      <c r="D504" s="66"/>
    </row>
    <row r="505" spans="4:4">
      <c r="D505" s="66"/>
    </row>
    <row r="506" spans="4:4">
      <c r="D506" s="66"/>
    </row>
    <row r="507" spans="4:4">
      <c r="D507" s="66"/>
    </row>
    <row r="508" spans="4:4">
      <c r="D508" s="66"/>
    </row>
    <row r="509" spans="4:4">
      <c r="D509" s="66"/>
    </row>
    <row r="510" spans="4:4">
      <c r="D510" s="66"/>
    </row>
    <row r="511" spans="4:4">
      <c r="D511" s="66"/>
    </row>
    <row r="512" spans="4:4">
      <c r="D512" s="66"/>
    </row>
    <row r="513" spans="4:4">
      <c r="D513" s="66"/>
    </row>
    <row r="514" spans="4:4">
      <c r="D514" s="66"/>
    </row>
    <row r="515" spans="4:4">
      <c r="D515" s="66"/>
    </row>
    <row r="516" spans="4:4">
      <c r="D516" s="66"/>
    </row>
    <row r="517" spans="4:4">
      <c r="D517" s="66"/>
    </row>
    <row r="518" spans="4:4">
      <c r="D518" s="66"/>
    </row>
    <row r="519" spans="4:4">
      <c r="D519" s="66"/>
    </row>
    <row r="520" spans="4:4">
      <c r="D520" s="66"/>
    </row>
    <row r="521" spans="4:4">
      <c r="D521" s="66"/>
    </row>
    <row r="522" spans="4:4">
      <c r="D522" s="66"/>
    </row>
    <row r="523" spans="4:4">
      <c r="D523" s="66"/>
    </row>
    <row r="524" spans="4:4">
      <c r="D524" s="66"/>
    </row>
    <row r="525" spans="4:4">
      <c r="D525" s="66"/>
    </row>
    <row r="526" spans="4:4">
      <c r="D526" s="66"/>
    </row>
    <row r="527" spans="4:4">
      <c r="D527" s="66"/>
    </row>
    <row r="528" spans="4:4">
      <c r="D528" s="66"/>
    </row>
    <row r="529" spans="4:4">
      <c r="D529" s="66"/>
    </row>
    <row r="530" spans="4:4">
      <c r="D530" s="66"/>
    </row>
    <row r="531" spans="4:4">
      <c r="D531" s="66"/>
    </row>
    <row r="532" spans="4:4">
      <c r="D532" s="66"/>
    </row>
    <row r="533" spans="4:4">
      <c r="D533" s="66"/>
    </row>
    <row r="534" spans="4:4">
      <c r="D534" s="66"/>
    </row>
    <row r="535" spans="4:4">
      <c r="D535" s="66"/>
    </row>
    <row r="536" spans="4:4">
      <c r="D536" s="66"/>
    </row>
    <row r="537" spans="4:4">
      <c r="D537" s="66"/>
    </row>
    <row r="538" spans="4:4">
      <c r="D538" s="66"/>
    </row>
    <row r="539" spans="4:4">
      <c r="D539" s="66"/>
    </row>
    <row r="540" spans="4:4">
      <c r="D540" s="66"/>
    </row>
    <row r="541" spans="4:4">
      <c r="D541" s="66"/>
    </row>
    <row r="542" spans="4:4">
      <c r="D542" s="66"/>
    </row>
    <row r="543" spans="4:4">
      <c r="D543" s="66"/>
    </row>
    <row r="544" spans="4:4">
      <c r="D544" s="66"/>
    </row>
    <row r="545" spans="4:4">
      <c r="D545" s="66"/>
    </row>
    <row r="546" spans="4:4">
      <c r="D546" s="66"/>
    </row>
    <row r="547" spans="4:4">
      <c r="D547" s="66"/>
    </row>
    <row r="548" spans="4:4">
      <c r="D548" s="66"/>
    </row>
    <row r="549" spans="4:4">
      <c r="D549" s="66"/>
    </row>
    <row r="550" spans="4:4">
      <c r="D550" s="66"/>
    </row>
    <row r="551" spans="4:4">
      <c r="D551" s="66"/>
    </row>
    <row r="552" spans="4:4">
      <c r="D552" s="66"/>
    </row>
    <row r="553" spans="4:4">
      <c r="D553" s="66"/>
    </row>
    <row r="554" spans="4:4">
      <c r="D554" s="66"/>
    </row>
    <row r="555" spans="4:4">
      <c r="D555" s="66"/>
    </row>
    <row r="556" spans="4:4">
      <c r="D556" s="66"/>
    </row>
    <row r="557" spans="4:4">
      <c r="D557" s="66"/>
    </row>
    <row r="558" spans="4:4">
      <c r="D558" s="66"/>
    </row>
    <row r="559" spans="4:4">
      <c r="D559" s="66"/>
    </row>
    <row r="560" spans="4:4">
      <c r="D560" s="66"/>
    </row>
    <row r="561" spans="4:4">
      <c r="D561" s="66"/>
    </row>
    <row r="562" spans="4:4">
      <c r="D562" s="66"/>
    </row>
    <row r="563" spans="4:4">
      <c r="D563" s="66"/>
    </row>
    <row r="564" spans="4:4">
      <c r="D564" s="66"/>
    </row>
    <row r="565" spans="4:4">
      <c r="D565" s="66"/>
    </row>
    <row r="566" spans="4:4">
      <c r="D566" s="66"/>
    </row>
    <row r="567" spans="4:4">
      <c r="D567" s="66"/>
    </row>
    <row r="568" spans="4:4">
      <c r="D568" s="66"/>
    </row>
    <row r="569" spans="4:4">
      <c r="D569" s="66"/>
    </row>
    <row r="570" spans="4:4">
      <c r="D570" s="66"/>
    </row>
    <row r="571" spans="4:4">
      <c r="D571" s="66"/>
    </row>
    <row r="572" spans="4:4">
      <c r="D572" s="66"/>
    </row>
    <row r="573" spans="4:4">
      <c r="D573" s="66"/>
    </row>
    <row r="574" spans="4:4">
      <c r="D574" s="66"/>
    </row>
    <row r="575" spans="4:4">
      <c r="D575" s="66"/>
    </row>
    <row r="576" spans="4:4">
      <c r="D576" s="66"/>
    </row>
    <row r="577" spans="4:4">
      <c r="D577" s="66"/>
    </row>
    <row r="578" spans="4:4">
      <c r="D578" s="66"/>
    </row>
    <row r="579" spans="4:4">
      <c r="D579" s="66"/>
    </row>
    <row r="580" spans="4:4">
      <c r="D580" s="66"/>
    </row>
    <row r="581" spans="4:4">
      <c r="D581" s="66"/>
    </row>
    <row r="582" spans="4:4">
      <c r="D582" s="66"/>
    </row>
    <row r="583" spans="4:4">
      <c r="D583" s="66"/>
    </row>
    <row r="584" spans="4:4">
      <c r="D584" s="66"/>
    </row>
    <row r="585" spans="4:4">
      <c r="D585" s="66"/>
    </row>
    <row r="586" spans="4:4">
      <c r="D586" s="66"/>
    </row>
    <row r="587" spans="4:4">
      <c r="D587" s="66"/>
    </row>
    <row r="588" spans="4:4">
      <c r="D588" s="66"/>
    </row>
    <row r="589" spans="4:4">
      <c r="D589" s="66"/>
    </row>
    <row r="590" spans="4:4">
      <c r="D590" s="66"/>
    </row>
    <row r="591" spans="4:4">
      <c r="D591" s="66"/>
    </row>
    <row r="592" spans="4:4">
      <c r="D592" s="66"/>
    </row>
    <row r="593" spans="4:4">
      <c r="D593" s="66"/>
    </row>
    <row r="594" spans="4:4">
      <c r="D594" s="66"/>
    </row>
    <row r="595" spans="4:4">
      <c r="D595" s="66"/>
    </row>
    <row r="596" spans="4:4">
      <c r="D596" s="66"/>
    </row>
    <row r="597" spans="4:4">
      <c r="D597" s="66"/>
    </row>
    <row r="598" spans="4:4">
      <c r="D598" s="66"/>
    </row>
    <row r="599" spans="4:4">
      <c r="D599" s="66"/>
    </row>
    <row r="600" spans="4:4">
      <c r="D600" s="66"/>
    </row>
    <row r="601" spans="4:4">
      <c r="D601" s="66"/>
    </row>
    <row r="602" spans="4:4">
      <c r="D602" s="66"/>
    </row>
    <row r="603" spans="4:4">
      <c r="D603" s="66"/>
    </row>
    <row r="604" spans="4:4">
      <c r="D604" s="66"/>
    </row>
    <row r="605" spans="4:4">
      <c r="D605" s="66"/>
    </row>
    <row r="606" spans="4:4">
      <c r="D606" s="66"/>
    </row>
    <row r="607" spans="4:4">
      <c r="D607" s="66"/>
    </row>
    <row r="608" spans="4:4">
      <c r="D608" s="66"/>
    </row>
    <row r="609" spans="4:4">
      <c r="D609" s="66"/>
    </row>
    <row r="610" spans="4:4">
      <c r="D610" s="66"/>
    </row>
    <row r="611" spans="4:4">
      <c r="D611" s="66"/>
    </row>
    <row r="612" spans="4:4">
      <c r="D612" s="66"/>
    </row>
    <row r="613" spans="4:4">
      <c r="D613" s="66"/>
    </row>
    <row r="614" spans="4:4">
      <c r="D614" s="66"/>
    </row>
    <row r="615" spans="4:4">
      <c r="D615" s="66"/>
    </row>
    <row r="616" spans="4:4">
      <c r="D616" s="66"/>
    </row>
    <row r="617" spans="4:4">
      <c r="D617" s="66"/>
    </row>
    <row r="618" spans="4:4">
      <c r="D618" s="66"/>
    </row>
    <row r="619" spans="4:4">
      <c r="D619" s="66"/>
    </row>
    <row r="620" spans="4:4">
      <c r="D620" s="66"/>
    </row>
    <row r="621" spans="4:4">
      <c r="D621" s="66"/>
    </row>
    <row r="622" spans="4:4">
      <c r="D622" s="66"/>
    </row>
    <row r="623" spans="4:4">
      <c r="D623" s="66"/>
    </row>
    <row r="624" spans="4:4">
      <c r="D624" s="66"/>
    </row>
    <row r="625" spans="4:4">
      <c r="D625" s="66"/>
    </row>
    <row r="626" spans="4:4">
      <c r="D626" s="66"/>
    </row>
    <row r="627" spans="4:4">
      <c r="D627" s="66"/>
    </row>
    <row r="628" spans="4:4">
      <c r="D628" s="66"/>
    </row>
    <row r="629" spans="4:4">
      <c r="D629" s="66"/>
    </row>
    <row r="630" spans="4:4">
      <c r="D630" s="66"/>
    </row>
    <row r="631" spans="4:4">
      <c r="D631" s="66"/>
    </row>
    <row r="632" spans="4:4">
      <c r="D632" s="66"/>
    </row>
    <row r="633" spans="4:4">
      <c r="D633" s="66"/>
    </row>
    <row r="634" spans="4:4">
      <c r="D634" s="66"/>
    </row>
    <row r="635" spans="4:4">
      <c r="D635" s="66"/>
    </row>
    <row r="636" spans="4:4">
      <c r="D636" s="66"/>
    </row>
    <row r="637" spans="4:4">
      <c r="D637" s="66"/>
    </row>
    <row r="638" spans="4:4">
      <c r="D638" s="66"/>
    </row>
    <row r="639" spans="4:4">
      <c r="D639" s="66"/>
    </row>
    <row r="640" spans="4:4">
      <c r="D640" s="66"/>
    </row>
    <row r="641" spans="4:4">
      <c r="D641" s="66"/>
    </row>
    <row r="642" spans="4:4">
      <c r="D642" s="66"/>
    </row>
    <row r="643" spans="4:4">
      <c r="D643" s="66"/>
    </row>
    <row r="644" spans="4:4">
      <c r="D644" s="66"/>
    </row>
    <row r="645" spans="4:4">
      <c r="D645" s="66"/>
    </row>
    <row r="646" spans="4:4">
      <c r="D646" s="66"/>
    </row>
    <row r="647" spans="4:4">
      <c r="D647" s="66"/>
    </row>
    <row r="648" spans="4:4">
      <c r="D648" s="66"/>
    </row>
    <row r="649" spans="4:4">
      <c r="D649" s="66"/>
    </row>
    <row r="650" spans="4:4">
      <c r="D650" s="66"/>
    </row>
    <row r="651" spans="4:4">
      <c r="D651" s="66"/>
    </row>
    <row r="652" spans="4:4">
      <c r="D652" s="66"/>
    </row>
    <row r="653" spans="4:4">
      <c r="D653" s="66"/>
    </row>
    <row r="654" spans="4:4">
      <c r="D654" s="66"/>
    </row>
    <row r="655" spans="4:4">
      <c r="D655" s="66"/>
    </row>
    <row r="656" spans="4:4">
      <c r="D656" s="66"/>
    </row>
    <row r="657" spans="4:4">
      <c r="D657" s="66"/>
    </row>
    <row r="658" spans="4:4">
      <c r="D658" s="66"/>
    </row>
    <row r="659" spans="4:4">
      <c r="D659" s="66"/>
    </row>
    <row r="660" spans="4:4">
      <c r="D660" s="66"/>
    </row>
    <row r="661" spans="4:4">
      <c r="D661" s="66"/>
    </row>
    <row r="662" spans="4:4">
      <c r="D662" s="66"/>
    </row>
    <row r="663" spans="4:4">
      <c r="D663" s="66"/>
    </row>
    <row r="664" spans="4:4">
      <c r="D664" s="66"/>
    </row>
    <row r="665" spans="4:4">
      <c r="D665" s="66"/>
    </row>
    <row r="666" spans="4:4">
      <c r="D666" s="66"/>
    </row>
    <row r="667" spans="4:4">
      <c r="D667" s="66"/>
    </row>
    <row r="668" spans="4:4">
      <c r="D668" s="66"/>
    </row>
    <row r="669" spans="4:4">
      <c r="D669" s="66"/>
    </row>
    <row r="670" spans="4:4">
      <c r="D670" s="66"/>
    </row>
    <row r="671" spans="4:4">
      <c r="D671" s="66"/>
    </row>
    <row r="672" spans="4:4">
      <c r="D672" s="66"/>
    </row>
    <row r="673" spans="4:4">
      <c r="D673" s="66"/>
    </row>
    <row r="674" spans="4:4">
      <c r="D674" s="66"/>
    </row>
    <row r="675" spans="4:4">
      <c r="D675" s="66"/>
    </row>
    <row r="676" spans="4:4">
      <c r="D676" s="66"/>
    </row>
    <row r="677" spans="4:4">
      <c r="D677" s="66"/>
    </row>
    <row r="678" spans="4:4">
      <c r="D678" s="66"/>
    </row>
    <row r="679" spans="4:4">
      <c r="D679" s="66"/>
    </row>
    <row r="680" spans="4:4">
      <c r="D680" s="66"/>
    </row>
    <row r="681" spans="4:4">
      <c r="D681" s="66"/>
    </row>
    <row r="682" spans="4:4">
      <c r="D682" s="66"/>
    </row>
    <row r="683" spans="4:4">
      <c r="D683" s="66"/>
    </row>
    <row r="684" spans="4:4">
      <c r="D684" s="66"/>
    </row>
    <row r="685" spans="4:4">
      <c r="D685" s="66"/>
    </row>
    <row r="686" spans="4:4">
      <c r="D686" s="66"/>
    </row>
    <row r="687" spans="4:4">
      <c r="D687" s="66"/>
    </row>
    <row r="688" spans="4:4">
      <c r="D688" s="66"/>
    </row>
    <row r="689" spans="4:4">
      <c r="D689" s="66"/>
    </row>
    <row r="690" spans="4:4">
      <c r="D690" s="66"/>
    </row>
    <row r="691" spans="4:4">
      <c r="D691" s="66"/>
    </row>
    <row r="692" spans="4:4">
      <c r="D692" s="66"/>
    </row>
    <row r="693" spans="4:4">
      <c r="D693" s="66"/>
    </row>
    <row r="694" spans="4:4">
      <c r="D694" s="66"/>
    </row>
    <row r="695" spans="4:4">
      <c r="D695" s="66"/>
    </row>
    <row r="696" spans="4:4">
      <c r="D696" s="66"/>
    </row>
    <row r="697" spans="4:4">
      <c r="D697" s="66"/>
    </row>
    <row r="698" spans="4:4">
      <c r="D698" s="66"/>
    </row>
    <row r="699" spans="4:4">
      <c r="D699" s="66"/>
    </row>
    <row r="700" spans="4:4">
      <c r="D700" s="66"/>
    </row>
    <row r="701" spans="4:4">
      <c r="D701" s="66"/>
    </row>
    <row r="702" spans="4:4">
      <c r="D702" s="66"/>
    </row>
    <row r="703" spans="4:4">
      <c r="D703" s="66"/>
    </row>
    <row r="704" spans="4:4">
      <c r="D704" s="66"/>
    </row>
    <row r="705" spans="4:4">
      <c r="D705" s="66"/>
    </row>
    <row r="706" spans="4:4">
      <c r="D706" s="66"/>
    </row>
    <row r="707" spans="4:4">
      <c r="D707" s="66"/>
    </row>
    <row r="708" spans="4:4">
      <c r="D708" s="66"/>
    </row>
    <row r="709" spans="4:4">
      <c r="D709" s="66"/>
    </row>
    <row r="710" spans="4:4">
      <c r="D710" s="66"/>
    </row>
    <row r="711" spans="4:4">
      <c r="D711" s="66"/>
    </row>
    <row r="712" spans="4:4">
      <c r="D712" s="66"/>
    </row>
    <row r="713" spans="4:4">
      <c r="D713" s="66"/>
    </row>
    <row r="714" spans="4:4">
      <c r="D714" s="66"/>
    </row>
    <row r="715" spans="4:4">
      <c r="D715" s="66"/>
    </row>
    <row r="716" spans="4:4">
      <c r="D716" s="66"/>
    </row>
    <row r="717" spans="4:4">
      <c r="D717" s="66"/>
    </row>
    <row r="718" spans="4:4">
      <c r="D718" s="66"/>
    </row>
    <row r="719" spans="4:4">
      <c r="D719" s="66"/>
    </row>
    <row r="720" spans="4:4">
      <c r="D720" s="66"/>
    </row>
    <row r="721" spans="4:4">
      <c r="D721" s="66"/>
    </row>
    <row r="722" spans="4:4">
      <c r="D722" s="66"/>
    </row>
    <row r="723" spans="4:4">
      <c r="D723" s="66"/>
    </row>
    <row r="724" spans="4:4">
      <c r="D724" s="66"/>
    </row>
    <row r="725" spans="4:4">
      <c r="D725" s="66"/>
    </row>
    <row r="726" spans="4:4">
      <c r="D726" s="66"/>
    </row>
    <row r="727" spans="4:4">
      <c r="D727" s="66"/>
    </row>
    <row r="728" spans="4:4">
      <c r="D728" s="66"/>
    </row>
    <row r="729" spans="4:4">
      <c r="D729" s="66"/>
    </row>
    <row r="730" spans="4:4">
      <c r="D730" s="66"/>
    </row>
    <row r="731" spans="4:4">
      <c r="D731" s="66"/>
    </row>
    <row r="732" spans="4:4">
      <c r="D732" s="66"/>
    </row>
    <row r="733" spans="4:4">
      <c r="D733" s="66"/>
    </row>
    <row r="734" spans="4:4">
      <c r="D734" s="66"/>
    </row>
    <row r="735" spans="4:4">
      <c r="D735" s="66"/>
    </row>
    <row r="736" spans="4:4">
      <c r="D736" s="66"/>
    </row>
    <row r="737" spans="4:4">
      <c r="D737" s="66"/>
    </row>
    <row r="738" spans="4:4">
      <c r="D738" s="66"/>
    </row>
    <row r="739" spans="4:4">
      <c r="D739" s="66"/>
    </row>
    <row r="740" spans="4:4">
      <c r="D740" s="66"/>
    </row>
    <row r="741" spans="4:4">
      <c r="D741" s="66"/>
    </row>
    <row r="742" spans="4:4">
      <c r="D742" s="66"/>
    </row>
    <row r="743" spans="4:4">
      <c r="D743" s="66"/>
    </row>
    <row r="744" spans="4:4">
      <c r="D744" s="66"/>
    </row>
    <row r="745" spans="4:4">
      <c r="D745" s="66"/>
    </row>
    <row r="746" spans="4:4">
      <c r="D746" s="66"/>
    </row>
    <row r="747" spans="4:4">
      <c r="D747" s="66"/>
    </row>
    <row r="748" spans="4:4">
      <c r="D748" s="66"/>
    </row>
    <row r="749" spans="4:4">
      <c r="D749" s="66"/>
    </row>
    <row r="750" spans="4:4">
      <c r="D750" s="66"/>
    </row>
    <row r="751" spans="4:4">
      <c r="D751" s="66"/>
    </row>
    <row r="752" spans="4:4">
      <c r="D752" s="66"/>
    </row>
    <row r="753" spans="4:4">
      <c r="D753" s="66"/>
    </row>
    <row r="754" spans="4:4">
      <c r="D754" s="66"/>
    </row>
    <row r="755" spans="4:4">
      <c r="D755" s="66"/>
    </row>
    <row r="756" spans="4:4">
      <c r="D756" s="66"/>
    </row>
    <row r="757" spans="4:4">
      <c r="D757" s="66"/>
    </row>
    <row r="758" spans="4:4">
      <c r="D758" s="66"/>
    </row>
    <row r="759" spans="4:4">
      <c r="D759" s="66"/>
    </row>
    <row r="760" spans="4:4">
      <c r="D760" s="66"/>
    </row>
    <row r="761" spans="4:4">
      <c r="D761" s="66"/>
    </row>
    <row r="762" spans="4:4">
      <c r="D762" s="66"/>
    </row>
    <row r="763" spans="4:4">
      <c r="D763" s="66"/>
    </row>
    <row r="764" spans="4:4">
      <c r="D764" s="66"/>
    </row>
    <row r="765" spans="4:4">
      <c r="D765" s="66"/>
    </row>
    <row r="766" spans="4:4">
      <c r="D766" s="66"/>
    </row>
    <row r="767" spans="4:4">
      <c r="D767" s="66"/>
    </row>
    <row r="768" spans="4:4">
      <c r="D768" s="66"/>
    </row>
    <row r="769" spans="4:4">
      <c r="D769" s="66"/>
    </row>
    <row r="770" spans="4:4">
      <c r="D770" s="66"/>
    </row>
    <row r="771" spans="4:4">
      <c r="D771" s="66"/>
    </row>
    <row r="772" spans="4:4">
      <c r="D772" s="66"/>
    </row>
    <row r="773" spans="4:4">
      <c r="D773" s="66"/>
    </row>
    <row r="774" spans="4:4">
      <c r="D774" s="66"/>
    </row>
    <row r="775" spans="4:4">
      <c r="D775" s="66"/>
    </row>
    <row r="776" spans="4:4">
      <c r="D776" s="66"/>
    </row>
    <row r="777" spans="4:4">
      <c r="D777" s="66"/>
    </row>
    <row r="778" spans="4:4">
      <c r="D778" s="66"/>
    </row>
    <row r="779" spans="4:4">
      <c r="D779" s="66"/>
    </row>
    <row r="780" spans="4:4">
      <c r="D780" s="66"/>
    </row>
    <row r="781" spans="4:4">
      <c r="D781" s="66"/>
    </row>
    <row r="782" spans="4:4">
      <c r="D782" s="66"/>
    </row>
    <row r="783" spans="4:4">
      <c r="D783" s="66"/>
    </row>
    <row r="784" spans="4:4">
      <c r="D784" s="66"/>
    </row>
    <row r="785" spans="4:4">
      <c r="D785" s="66"/>
    </row>
    <row r="786" spans="4:4">
      <c r="D786" s="66"/>
    </row>
    <row r="787" spans="4:4">
      <c r="D787" s="66"/>
    </row>
    <row r="788" spans="4:4">
      <c r="D788" s="66"/>
    </row>
    <row r="789" spans="4:4">
      <c r="D789" s="66"/>
    </row>
    <row r="790" spans="4:4">
      <c r="D790" s="66"/>
    </row>
    <row r="791" spans="4:4">
      <c r="D791" s="66"/>
    </row>
    <row r="792" spans="4:4">
      <c r="D792" s="66"/>
    </row>
    <row r="793" spans="4:4">
      <c r="D793" s="66"/>
    </row>
    <row r="794" spans="4:4">
      <c r="D794" s="66"/>
    </row>
    <row r="795" spans="4:4">
      <c r="D795" s="66"/>
    </row>
    <row r="796" spans="4:4">
      <c r="D796" s="66"/>
    </row>
    <row r="797" spans="4:4">
      <c r="D797" s="66"/>
    </row>
    <row r="798" spans="4:4">
      <c r="D798" s="66"/>
    </row>
    <row r="799" spans="4:4">
      <c r="D799" s="66"/>
    </row>
    <row r="800" spans="4:4">
      <c r="D800" s="66"/>
    </row>
    <row r="801" spans="4:4">
      <c r="D801" s="66"/>
    </row>
    <row r="802" spans="4:4">
      <c r="D802" s="66"/>
    </row>
    <row r="803" spans="4:4">
      <c r="D803" s="66"/>
    </row>
    <row r="804" spans="4:4">
      <c r="D804" s="66"/>
    </row>
    <row r="805" spans="4:4">
      <c r="D805" s="66"/>
    </row>
    <row r="806" spans="4:4">
      <c r="D806" s="66"/>
    </row>
    <row r="807" spans="4:4">
      <c r="D807" s="66"/>
    </row>
    <row r="808" spans="4:4">
      <c r="D808" s="66"/>
    </row>
    <row r="809" spans="4:4">
      <c r="D809" s="66"/>
    </row>
    <row r="810" spans="4:4">
      <c r="D810" s="66"/>
    </row>
    <row r="811" spans="4:4">
      <c r="D811" s="66"/>
    </row>
    <row r="812" spans="4:4">
      <c r="D812" s="66"/>
    </row>
    <row r="813" spans="4:4">
      <c r="D813" s="66"/>
    </row>
    <row r="814" spans="4:4">
      <c r="D814" s="66"/>
    </row>
    <row r="815" spans="4:4">
      <c r="D815" s="66"/>
    </row>
    <row r="816" spans="4:4">
      <c r="D816" s="66"/>
    </row>
    <row r="817" spans="4:4">
      <c r="D817" s="66"/>
    </row>
    <row r="818" spans="4:4">
      <c r="D818" s="66"/>
    </row>
    <row r="819" spans="4:4">
      <c r="D819" s="66"/>
    </row>
    <row r="820" spans="4:4">
      <c r="D820" s="66"/>
    </row>
    <row r="821" spans="4:4">
      <c r="D821" s="66"/>
    </row>
    <row r="822" spans="4:4">
      <c r="D822" s="66"/>
    </row>
    <row r="823" spans="4:4">
      <c r="D823" s="66"/>
    </row>
    <row r="824" spans="4:4">
      <c r="D824" s="66"/>
    </row>
    <row r="825" spans="4:4">
      <c r="D825" s="66"/>
    </row>
    <row r="826" spans="4:4">
      <c r="D826" s="66"/>
    </row>
    <row r="827" spans="4:4">
      <c r="D827" s="66"/>
    </row>
    <row r="828" spans="4:4">
      <c r="D828" s="66"/>
    </row>
    <row r="829" spans="4:4">
      <c r="D829" s="66"/>
    </row>
    <row r="830" spans="4:4">
      <c r="D830" s="66"/>
    </row>
    <row r="831" spans="4:4">
      <c r="D831" s="66"/>
    </row>
    <row r="832" spans="4:4">
      <c r="D832" s="66"/>
    </row>
    <row r="833" spans="4:4">
      <c r="D833" s="66"/>
    </row>
    <row r="834" spans="4:4">
      <c r="D834" s="66"/>
    </row>
    <row r="835" spans="4:4">
      <c r="D835" s="66"/>
    </row>
    <row r="836" spans="4:4">
      <c r="D836" s="66"/>
    </row>
    <row r="837" spans="4:4">
      <c r="D837" s="66"/>
    </row>
    <row r="838" spans="4:4">
      <c r="D838" s="66"/>
    </row>
    <row r="839" spans="4:4">
      <c r="D839" s="66"/>
    </row>
    <row r="840" spans="4:4">
      <c r="D840" s="66"/>
    </row>
    <row r="841" spans="4:4">
      <c r="D841" s="66"/>
    </row>
    <row r="842" spans="4:4">
      <c r="D842" s="66"/>
    </row>
    <row r="843" spans="4:4">
      <c r="D843" s="66"/>
    </row>
    <row r="844" spans="4:4">
      <c r="D844" s="66"/>
    </row>
    <row r="845" spans="4:4">
      <c r="D845" s="66"/>
    </row>
    <row r="846" spans="4:4">
      <c r="D846" s="66"/>
    </row>
    <row r="847" spans="4:4">
      <c r="D847" s="66"/>
    </row>
    <row r="848" spans="4:4">
      <c r="D848" s="66"/>
    </row>
    <row r="849" spans="4:4">
      <c r="D849" s="66"/>
    </row>
    <row r="850" spans="4:4">
      <c r="D850" s="66"/>
    </row>
    <row r="851" spans="4:4">
      <c r="D851" s="66"/>
    </row>
    <row r="852" spans="4:4">
      <c r="D852" s="66"/>
    </row>
    <row r="853" spans="4:4">
      <c r="D853" s="66"/>
    </row>
    <row r="854" spans="4:4">
      <c r="D854" s="66"/>
    </row>
    <row r="855" spans="4:4">
      <c r="D855" s="66"/>
    </row>
    <row r="856" spans="4:4">
      <c r="D856" s="66"/>
    </row>
    <row r="857" spans="4:4">
      <c r="D857" s="66"/>
    </row>
    <row r="858" spans="4:4">
      <c r="D858" s="66"/>
    </row>
    <row r="859" spans="4:4">
      <c r="D859" s="66"/>
    </row>
    <row r="860" spans="4:4">
      <c r="D860" s="66"/>
    </row>
    <row r="861" spans="4:4">
      <c r="D861" s="66"/>
    </row>
    <row r="862" spans="4:4">
      <c r="D862" s="66"/>
    </row>
    <row r="863" spans="4:4">
      <c r="D863" s="66"/>
    </row>
    <row r="864" spans="4:4">
      <c r="D864" s="66"/>
    </row>
    <row r="865" spans="4:4">
      <c r="D865" s="66"/>
    </row>
    <row r="866" spans="4:4">
      <c r="D866" s="66"/>
    </row>
    <row r="867" spans="4:4">
      <c r="D867" s="66"/>
    </row>
    <row r="868" spans="4:4">
      <c r="D868" s="66"/>
    </row>
    <row r="869" spans="4:4">
      <c r="D869" s="66"/>
    </row>
    <row r="870" spans="4:4">
      <c r="D870" s="66"/>
    </row>
    <row r="871" spans="4:4">
      <c r="D871" s="66"/>
    </row>
    <row r="872" spans="4:4">
      <c r="D872" s="66"/>
    </row>
    <row r="873" spans="4:4">
      <c r="D873" s="66"/>
    </row>
    <row r="874" spans="4:4">
      <c r="D874" s="66"/>
    </row>
    <row r="875" spans="4:4">
      <c r="D875" s="66"/>
    </row>
    <row r="876" spans="4:4">
      <c r="D876" s="66"/>
    </row>
    <row r="877" spans="4:4">
      <c r="D877" s="66"/>
    </row>
    <row r="878" spans="4:4">
      <c r="D878" s="66"/>
    </row>
    <row r="879" spans="4:4">
      <c r="D879" s="66"/>
    </row>
    <row r="880" spans="4:4">
      <c r="D880" s="66"/>
    </row>
    <row r="881" spans="4:4">
      <c r="D881" s="66"/>
    </row>
    <row r="882" spans="4:4">
      <c r="D882" s="66"/>
    </row>
    <row r="883" spans="4:4">
      <c r="D883" s="66"/>
    </row>
    <row r="884" spans="4:4">
      <c r="D884" s="66"/>
    </row>
    <row r="885" spans="4:4">
      <c r="D885" s="66"/>
    </row>
    <row r="886" spans="4:4">
      <c r="D886" s="66"/>
    </row>
    <row r="887" spans="4:4">
      <c r="D887" s="66"/>
    </row>
    <row r="888" spans="4:4">
      <c r="D888" s="66"/>
    </row>
    <row r="889" spans="4:4">
      <c r="D889" s="66"/>
    </row>
    <row r="890" spans="4:4">
      <c r="D890" s="66"/>
    </row>
    <row r="891" spans="4:4">
      <c r="D891" s="66"/>
    </row>
    <row r="892" spans="4:4">
      <c r="D892" s="66"/>
    </row>
    <row r="893" spans="4:4">
      <c r="D893" s="66"/>
    </row>
    <row r="894" spans="4:4">
      <c r="D894" s="66"/>
    </row>
    <row r="895" spans="4:4">
      <c r="D895" s="66"/>
    </row>
    <row r="896" spans="4:4">
      <c r="D896" s="66"/>
    </row>
    <row r="897" spans="4:4">
      <c r="D897" s="66"/>
    </row>
    <row r="898" spans="4:4">
      <c r="D898" s="66"/>
    </row>
    <row r="899" spans="4:4">
      <c r="D899" s="66"/>
    </row>
    <row r="900" spans="4:4">
      <c r="D900" s="66"/>
    </row>
    <row r="901" spans="4:4">
      <c r="D901" s="66"/>
    </row>
    <row r="902" spans="4:4">
      <c r="D902" s="66"/>
    </row>
    <row r="903" spans="4:4">
      <c r="D903" s="66"/>
    </row>
    <row r="904" spans="4:4">
      <c r="D904" s="66"/>
    </row>
    <row r="905" spans="4:4">
      <c r="D905" s="66"/>
    </row>
    <row r="906" spans="4:4">
      <c r="D906" s="66"/>
    </row>
    <row r="907" spans="4:4">
      <c r="D907" s="66"/>
    </row>
    <row r="908" spans="4:4">
      <c r="D908" s="66"/>
    </row>
    <row r="909" spans="4:4">
      <c r="D909" s="66"/>
    </row>
    <row r="910" spans="4:4">
      <c r="D910" s="66"/>
    </row>
    <row r="911" spans="4:4">
      <c r="D911" s="66"/>
    </row>
    <row r="912" spans="4:4">
      <c r="D912" s="66"/>
    </row>
    <row r="913" spans="4:4">
      <c r="D913" s="66"/>
    </row>
    <row r="914" spans="4:4">
      <c r="D914" s="66"/>
    </row>
    <row r="915" spans="4:4">
      <c r="D915" s="66"/>
    </row>
    <row r="916" spans="4:4">
      <c r="D916" s="66"/>
    </row>
    <row r="917" spans="4:4">
      <c r="D917" s="66"/>
    </row>
    <row r="918" spans="4:4">
      <c r="D918" s="66"/>
    </row>
    <row r="919" spans="4:4">
      <c r="D919" s="66"/>
    </row>
    <row r="920" spans="4:4">
      <c r="D920" s="66"/>
    </row>
    <row r="921" spans="4:4">
      <c r="D921" s="66"/>
    </row>
    <row r="922" spans="4:4">
      <c r="D922" s="66"/>
    </row>
    <row r="923" spans="4:4">
      <c r="D923" s="66"/>
    </row>
    <row r="924" spans="4:4">
      <c r="D924" s="66"/>
    </row>
    <row r="925" spans="4:4">
      <c r="D925" s="66"/>
    </row>
    <row r="926" spans="4:4">
      <c r="D926" s="66"/>
    </row>
    <row r="927" spans="4:4">
      <c r="D927" s="66"/>
    </row>
    <row r="928" spans="4:4">
      <c r="D928" s="66"/>
    </row>
    <row r="929" spans="4:4">
      <c r="D929" s="66"/>
    </row>
    <row r="930" spans="4:4">
      <c r="D930" s="66"/>
    </row>
    <row r="931" spans="4:4">
      <c r="D931" s="66"/>
    </row>
    <row r="932" spans="4:4">
      <c r="D932" s="66"/>
    </row>
    <row r="933" spans="4:4">
      <c r="D933" s="66"/>
    </row>
    <row r="934" spans="4:4">
      <c r="D934" s="66"/>
    </row>
    <row r="935" spans="4:4">
      <c r="D935" s="66"/>
    </row>
    <row r="936" spans="4:4">
      <c r="D936" s="66"/>
    </row>
    <row r="937" spans="4:4">
      <c r="D937" s="66"/>
    </row>
    <row r="938" spans="4:4">
      <c r="D938" s="66"/>
    </row>
    <row r="939" spans="4:4">
      <c r="D939" s="66"/>
    </row>
    <row r="940" spans="4:4">
      <c r="D940" s="66"/>
    </row>
    <row r="941" spans="4:4">
      <c r="D941" s="66"/>
    </row>
    <row r="942" spans="4:4">
      <c r="D942" s="66"/>
    </row>
    <row r="943" spans="4:4">
      <c r="D943" s="66"/>
    </row>
    <row r="944" spans="4:4">
      <c r="D944" s="66"/>
    </row>
    <row r="945" spans="4:4">
      <c r="D945" s="66"/>
    </row>
    <row r="946" spans="4:4">
      <c r="D946" s="66"/>
    </row>
    <row r="947" spans="4:4">
      <c r="D947" s="66"/>
    </row>
    <row r="948" spans="4:4">
      <c r="D948" s="66"/>
    </row>
    <row r="949" spans="4:4">
      <c r="D949" s="66"/>
    </row>
    <row r="950" spans="4:4">
      <c r="D950" s="66"/>
    </row>
    <row r="951" spans="4:4">
      <c r="D951" s="66"/>
    </row>
    <row r="952" spans="4:4">
      <c r="D952" s="66"/>
    </row>
    <row r="953" spans="4:4">
      <c r="D953" s="66"/>
    </row>
    <row r="954" spans="4:4">
      <c r="D954" s="66"/>
    </row>
    <row r="955" spans="4:4">
      <c r="D955" s="66"/>
    </row>
    <row r="956" spans="4:4">
      <c r="D956" s="66"/>
    </row>
    <row r="957" spans="4:4">
      <c r="D957" s="66"/>
    </row>
    <row r="958" spans="4:4">
      <c r="D958" s="66"/>
    </row>
    <row r="959" spans="4:4">
      <c r="D959" s="66"/>
    </row>
    <row r="960" spans="4:4">
      <c r="D960" s="66"/>
    </row>
    <row r="961" spans="4:4">
      <c r="D961" s="66"/>
    </row>
    <row r="962" spans="4:4">
      <c r="D962" s="66"/>
    </row>
    <row r="963" spans="4:4">
      <c r="D963" s="66"/>
    </row>
    <row r="964" spans="4:4">
      <c r="D964" s="66"/>
    </row>
    <row r="965" spans="4:4">
      <c r="D965" s="66"/>
    </row>
    <row r="966" spans="4:4">
      <c r="D966" s="66"/>
    </row>
    <row r="967" spans="4:4">
      <c r="D967" s="66"/>
    </row>
    <row r="968" spans="4:4">
      <c r="D968" s="66"/>
    </row>
    <row r="969" spans="4:4">
      <c r="D969" s="66"/>
    </row>
    <row r="970" spans="4:4">
      <c r="D970" s="66"/>
    </row>
    <row r="971" spans="4:4">
      <c r="D971" s="66"/>
    </row>
    <row r="972" spans="4:4">
      <c r="D972" s="66"/>
    </row>
    <row r="973" spans="4:4">
      <c r="D973" s="66"/>
    </row>
    <row r="974" spans="4:4">
      <c r="D974" s="66"/>
    </row>
    <row r="975" spans="4:4">
      <c r="D975" s="66"/>
    </row>
    <row r="976" spans="4:4">
      <c r="D976" s="66"/>
    </row>
    <row r="977" spans="4:4">
      <c r="D977" s="66"/>
    </row>
    <row r="978" spans="4:4">
      <c r="D978" s="66"/>
    </row>
    <row r="979" spans="4:4">
      <c r="D979" s="66"/>
    </row>
    <row r="980" spans="4:4">
      <c r="D980" s="66"/>
    </row>
    <row r="981" spans="4:4">
      <c r="D981" s="66"/>
    </row>
    <row r="982" spans="4:4">
      <c r="D982" s="66"/>
    </row>
    <row r="983" spans="4:4">
      <c r="D983" s="66"/>
    </row>
    <row r="984" spans="4:4">
      <c r="D984" s="66"/>
    </row>
    <row r="985" spans="4:4">
      <c r="D985" s="66"/>
    </row>
    <row r="986" spans="4:4">
      <c r="D986" s="66"/>
    </row>
    <row r="987" spans="4:4">
      <c r="D987" s="66"/>
    </row>
    <row r="988" spans="4:4">
      <c r="D988" s="66"/>
    </row>
    <row r="989" spans="4:4">
      <c r="D989" s="66"/>
    </row>
    <row r="990" spans="4:4">
      <c r="D990" s="66"/>
    </row>
    <row r="991" spans="4:4">
      <c r="D991" s="66"/>
    </row>
    <row r="992" spans="4:4">
      <c r="D992" s="66"/>
    </row>
    <row r="993" spans="4:4">
      <c r="D993" s="66"/>
    </row>
    <row r="994" spans="4:4">
      <c r="D994" s="66"/>
    </row>
    <row r="995" spans="4:4">
      <c r="D995" s="66"/>
    </row>
    <row r="996" spans="4:4">
      <c r="D996" s="66"/>
    </row>
    <row r="997" spans="4:4">
      <c r="D997" s="66"/>
    </row>
    <row r="998" spans="4:4">
      <c r="D998" s="66"/>
    </row>
    <row r="999" spans="4:4">
      <c r="D999" s="66"/>
    </row>
    <row r="1000" spans="4:4">
      <c r="D1000" s="66"/>
    </row>
    <row r="1001" spans="4:4">
      <c r="D1001" s="66"/>
    </row>
    <row r="1002" spans="4:4">
      <c r="D1002" s="66"/>
    </row>
    <row r="1003" spans="4:4">
      <c r="D1003" s="66"/>
    </row>
    <row r="1004" spans="4:4">
      <c r="D1004" s="66"/>
    </row>
    <row r="1005" spans="4:4">
      <c r="D1005" s="66"/>
    </row>
    <row r="1006" spans="4:4">
      <c r="D1006" s="66"/>
    </row>
    <row r="1007" spans="4:4">
      <c r="D1007" s="66"/>
    </row>
    <row r="1008" spans="4:4">
      <c r="D1008" s="66"/>
    </row>
    <row r="1009" spans="4:4">
      <c r="D1009" s="66"/>
    </row>
    <row r="1010" spans="4:4">
      <c r="D1010" s="66"/>
    </row>
    <row r="1011" spans="4:4">
      <c r="D1011" s="66"/>
    </row>
    <row r="1012" spans="4:4">
      <c r="D1012" s="66"/>
    </row>
    <row r="1013" spans="4:4">
      <c r="D1013" s="66"/>
    </row>
    <row r="1014" spans="4:4">
      <c r="D1014" s="66"/>
    </row>
    <row r="1015" spans="4:4">
      <c r="D1015" s="66"/>
    </row>
    <row r="1016" spans="4:4">
      <c r="D1016" s="66"/>
    </row>
    <row r="1017" spans="4:4">
      <c r="D1017" s="66"/>
    </row>
    <row r="1018" spans="4:4">
      <c r="D1018" s="66"/>
    </row>
    <row r="1019" spans="4:4">
      <c r="D1019" s="66"/>
    </row>
    <row r="1020" spans="4:4">
      <c r="D1020" s="66"/>
    </row>
    <row r="1021" spans="4:4">
      <c r="D1021" s="66"/>
    </row>
    <row r="1022" spans="4:4">
      <c r="D1022" s="66"/>
    </row>
    <row r="1023" spans="4:4">
      <c r="D1023" s="66"/>
    </row>
    <row r="1024" spans="4:4">
      <c r="D1024" s="66"/>
    </row>
    <row r="1025" spans="4:4">
      <c r="D1025" s="66"/>
    </row>
    <row r="1026" spans="4:4">
      <c r="D1026" s="66"/>
    </row>
    <row r="1027" spans="4:4">
      <c r="D1027" s="66"/>
    </row>
    <row r="1028" spans="4:4">
      <c r="D1028" s="66"/>
    </row>
    <row r="1029" spans="4:4">
      <c r="D1029" s="66"/>
    </row>
    <row r="1030" spans="4:4">
      <c r="D1030" s="66"/>
    </row>
    <row r="1031" spans="4:4">
      <c r="D1031" s="66"/>
    </row>
    <row r="1032" spans="4:4">
      <c r="D1032" s="66"/>
    </row>
    <row r="1033" spans="4:4">
      <c r="D1033" s="66"/>
    </row>
    <row r="1034" spans="4:4">
      <c r="D1034" s="66"/>
    </row>
    <row r="1035" spans="4:4">
      <c r="D1035" s="66"/>
    </row>
    <row r="1036" spans="4:4">
      <c r="D1036" s="66"/>
    </row>
    <row r="1037" spans="4:4">
      <c r="D1037" s="66"/>
    </row>
    <row r="1038" spans="4:4">
      <c r="D1038" s="66"/>
    </row>
    <row r="1039" spans="4:4">
      <c r="D1039" s="66"/>
    </row>
    <row r="1040" spans="4:4">
      <c r="D1040" s="66"/>
    </row>
    <row r="1041" spans="4:4">
      <c r="D1041" s="66"/>
    </row>
    <row r="1042" spans="4:4">
      <c r="D1042" s="66"/>
    </row>
    <row r="1043" spans="4:4">
      <c r="D1043" s="66"/>
    </row>
    <row r="1044" spans="4:4">
      <c r="D1044" s="66"/>
    </row>
    <row r="1045" spans="4:4">
      <c r="D1045" s="66"/>
    </row>
    <row r="1046" spans="4:4">
      <c r="D1046" s="66"/>
    </row>
    <row r="1047" spans="4:4">
      <c r="D1047" s="66"/>
    </row>
    <row r="1048" spans="4:4">
      <c r="D1048" s="66"/>
    </row>
    <row r="1049" spans="4:4">
      <c r="D1049" s="66"/>
    </row>
    <row r="1050" spans="4:4">
      <c r="D1050" s="66"/>
    </row>
    <row r="1051" spans="4:4">
      <c r="D1051" s="66"/>
    </row>
    <row r="1052" spans="4:4">
      <c r="D1052" s="66"/>
    </row>
    <row r="1053" spans="4:4">
      <c r="D1053" s="66"/>
    </row>
    <row r="1054" spans="4:4">
      <c r="D1054" s="66"/>
    </row>
    <row r="1055" spans="4:4">
      <c r="D1055" s="66"/>
    </row>
    <row r="1056" spans="4:4">
      <c r="D1056" s="66"/>
    </row>
    <row r="1057" spans="4:4">
      <c r="D1057" s="66"/>
    </row>
    <row r="1058" spans="4:4">
      <c r="D1058" s="66"/>
    </row>
    <row r="1059" spans="4:4">
      <c r="D1059" s="66"/>
    </row>
    <row r="1060" spans="4:4">
      <c r="D1060" s="66"/>
    </row>
    <row r="1061" spans="4:4">
      <c r="D1061" s="66"/>
    </row>
    <row r="1062" spans="4:4">
      <c r="D1062" s="66"/>
    </row>
    <row r="1063" spans="4:4">
      <c r="D1063" s="66"/>
    </row>
    <row r="1064" spans="4:4">
      <c r="D1064" s="66"/>
    </row>
    <row r="1065" spans="4:4">
      <c r="D1065" s="66"/>
    </row>
    <row r="1066" spans="4:4">
      <c r="D1066" s="66"/>
    </row>
    <row r="1067" spans="4:4">
      <c r="D1067" s="66"/>
    </row>
    <row r="1068" spans="4:4">
      <c r="D1068" s="66"/>
    </row>
    <row r="1069" spans="4:4">
      <c r="D1069" s="66"/>
    </row>
    <row r="1070" spans="4:4">
      <c r="D1070" s="66"/>
    </row>
    <row r="1071" spans="4:4">
      <c r="D1071" s="66"/>
    </row>
    <row r="1072" spans="4:4">
      <c r="D1072" s="66"/>
    </row>
    <row r="1073" spans="4:4">
      <c r="D1073" s="66"/>
    </row>
    <row r="1074" spans="4:4">
      <c r="D1074" s="66"/>
    </row>
    <row r="1075" spans="4:4">
      <c r="D1075" s="66"/>
    </row>
    <row r="1076" spans="4:4">
      <c r="D1076" s="66"/>
    </row>
    <row r="1077" spans="4:4">
      <c r="D1077" s="66"/>
    </row>
    <row r="1078" spans="4:4">
      <c r="D1078" s="66"/>
    </row>
    <row r="1079" spans="4:4">
      <c r="D1079" s="66"/>
    </row>
    <row r="1080" spans="4:4">
      <c r="D1080" s="66"/>
    </row>
    <row r="1081" spans="4:4">
      <c r="D1081" s="66"/>
    </row>
    <row r="1082" spans="4:4">
      <c r="D1082" s="66"/>
    </row>
    <row r="1083" spans="4:4">
      <c r="D1083" s="66"/>
    </row>
    <row r="1084" spans="4:4">
      <c r="D1084" s="66"/>
    </row>
    <row r="1085" spans="4:4">
      <c r="D1085" s="66"/>
    </row>
    <row r="1086" spans="4:4">
      <c r="D1086" s="66"/>
    </row>
    <row r="1087" spans="4:4">
      <c r="D1087" s="66"/>
    </row>
    <row r="1088" spans="4:4">
      <c r="D1088" s="66"/>
    </row>
    <row r="1089" spans="4:4">
      <c r="D1089" s="66"/>
    </row>
    <row r="1090" spans="4:4">
      <c r="D1090" s="66"/>
    </row>
    <row r="1091" spans="4:4">
      <c r="D1091" s="66"/>
    </row>
    <row r="1092" spans="4:4">
      <c r="D1092" s="66"/>
    </row>
    <row r="1093" spans="4:4">
      <c r="D1093" s="66"/>
    </row>
    <row r="1094" spans="4:4">
      <c r="D1094" s="66"/>
    </row>
    <row r="1095" spans="4:4">
      <c r="D1095" s="66"/>
    </row>
    <row r="1096" spans="4:4">
      <c r="D1096" s="66"/>
    </row>
    <row r="1097" spans="4:4">
      <c r="D1097" s="66"/>
    </row>
    <row r="1098" spans="4:4">
      <c r="D1098" s="66"/>
    </row>
    <row r="1099" spans="4:4">
      <c r="D1099" s="66"/>
    </row>
    <row r="1100" spans="4:4">
      <c r="D1100" s="66"/>
    </row>
    <row r="1101" spans="4:4">
      <c r="D1101" s="66"/>
    </row>
    <row r="1102" spans="4:4">
      <c r="D1102" s="66"/>
    </row>
    <row r="1103" spans="4:4">
      <c r="D1103" s="66"/>
    </row>
    <row r="1104" spans="4:4">
      <c r="D1104" s="66"/>
    </row>
    <row r="1105" spans="4:4">
      <c r="D1105" s="66"/>
    </row>
    <row r="1106" spans="4:4">
      <c r="D1106" s="66"/>
    </row>
    <row r="1107" spans="4:4">
      <c r="D1107" s="66"/>
    </row>
    <row r="1108" spans="4:4">
      <c r="D1108" s="66"/>
    </row>
    <row r="1109" spans="4:4">
      <c r="D1109" s="66"/>
    </row>
    <row r="1110" spans="4:4">
      <c r="D1110" s="66"/>
    </row>
    <row r="1111" spans="4:4">
      <c r="D1111" s="66"/>
    </row>
    <row r="1112" spans="4:4">
      <c r="D1112" s="66"/>
    </row>
    <row r="1113" spans="4:4">
      <c r="D1113" s="66"/>
    </row>
    <row r="1114" spans="4:4">
      <c r="D1114" s="66"/>
    </row>
    <row r="1115" spans="4:4">
      <c r="D1115" s="66"/>
    </row>
    <row r="1116" spans="4:4">
      <c r="D1116" s="66"/>
    </row>
    <row r="1117" spans="4:4">
      <c r="D1117" s="66"/>
    </row>
    <row r="1118" spans="4:4">
      <c r="D1118" s="66"/>
    </row>
    <row r="1119" spans="4:4">
      <c r="D1119" s="66"/>
    </row>
    <row r="1120" spans="4:4">
      <c r="D1120" s="66"/>
    </row>
    <row r="1121" spans="4:4">
      <c r="D1121" s="66"/>
    </row>
    <row r="1122" spans="4:4">
      <c r="D1122" s="66"/>
    </row>
    <row r="1123" spans="4:4">
      <c r="D1123" s="66"/>
    </row>
    <row r="1124" spans="4:4">
      <c r="D1124" s="66"/>
    </row>
    <row r="1125" spans="4:4">
      <c r="D1125" s="66"/>
    </row>
    <row r="1126" spans="4:4">
      <c r="D1126" s="66"/>
    </row>
    <row r="1127" spans="4:4">
      <c r="D1127" s="66"/>
    </row>
    <row r="1128" spans="4:4">
      <c r="D1128" s="66"/>
    </row>
    <row r="1129" spans="4:4">
      <c r="D1129" s="66"/>
    </row>
    <row r="1130" spans="4:4">
      <c r="D1130" s="66"/>
    </row>
    <row r="1131" spans="4:4">
      <c r="D1131" s="66"/>
    </row>
    <row r="1132" spans="4:4">
      <c r="D1132" s="66"/>
    </row>
    <row r="1133" spans="4:4">
      <c r="D1133" s="66"/>
    </row>
    <row r="1134" spans="4:4">
      <c r="D1134" s="66"/>
    </row>
    <row r="1135" spans="4:4">
      <c r="D1135" s="66"/>
    </row>
    <row r="1136" spans="4:4">
      <c r="D1136" s="66"/>
    </row>
    <row r="1137" spans="4:4">
      <c r="D1137" s="66"/>
    </row>
    <row r="1138" spans="4:4">
      <c r="D1138" s="66"/>
    </row>
    <row r="1139" spans="4:4">
      <c r="D1139" s="66"/>
    </row>
    <row r="1140" spans="4:4">
      <c r="D1140" s="66"/>
    </row>
    <row r="1141" spans="4:4">
      <c r="D1141" s="66"/>
    </row>
    <row r="1142" spans="4:4">
      <c r="D1142" s="66"/>
    </row>
    <row r="1143" spans="4:4">
      <c r="D1143" s="66"/>
    </row>
    <row r="1144" spans="4:4">
      <c r="D1144" s="66"/>
    </row>
    <row r="1145" spans="4:4">
      <c r="D1145" s="66"/>
    </row>
    <row r="1146" spans="4:4">
      <c r="D1146" s="66"/>
    </row>
    <row r="1147" spans="4:4">
      <c r="D1147" s="66"/>
    </row>
    <row r="1148" spans="4:4">
      <c r="D1148" s="66"/>
    </row>
    <row r="1149" spans="4:4">
      <c r="D1149" s="66"/>
    </row>
    <row r="1150" spans="4:4">
      <c r="D1150" s="66"/>
    </row>
    <row r="1151" spans="4:4">
      <c r="D1151" s="66"/>
    </row>
    <row r="1152" spans="4:4">
      <c r="D1152" s="66"/>
    </row>
    <row r="1153" spans="4:4">
      <c r="D1153" s="66"/>
    </row>
    <row r="1154" spans="4:4">
      <c r="D1154" s="66"/>
    </row>
    <row r="1155" spans="4:4">
      <c r="D1155" s="66"/>
    </row>
    <row r="1156" spans="4:4">
      <c r="D1156" s="66"/>
    </row>
    <row r="1157" spans="4:4">
      <c r="D1157" s="66"/>
    </row>
    <row r="1158" spans="4:4">
      <c r="D1158" s="66"/>
    </row>
    <row r="1159" spans="4:4">
      <c r="D1159" s="66"/>
    </row>
    <row r="1160" spans="4:4">
      <c r="D1160" s="66"/>
    </row>
    <row r="1161" spans="4:4">
      <c r="D1161" s="66"/>
    </row>
    <row r="1162" spans="4:4">
      <c r="D1162" s="66"/>
    </row>
    <row r="1163" spans="4:4">
      <c r="D1163" s="66"/>
    </row>
    <row r="1164" spans="4:4">
      <c r="D1164" s="66"/>
    </row>
    <row r="1165" spans="4:4">
      <c r="D1165" s="66"/>
    </row>
    <row r="1166" spans="4:4">
      <c r="D1166" s="66"/>
    </row>
    <row r="1167" spans="4:4">
      <c r="D1167" s="66"/>
    </row>
    <row r="1168" spans="4:4">
      <c r="D1168" s="66"/>
    </row>
    <row r="1169" spans="4:4">
      <c r="D1169" s="66"/>
    </row>
    <row r="1170" spans="4:4">
      <c r="D1170" s="66"/>
    </row>
    <row r="1171" spans="4:4">
      <c r="D1171" s="66"/>
    </row>
    <row r="1172" spans="4:4">
      <c r="D1172" s="66"/>
    </row>
    <row r="1173" spans="4:4">
      <c r="D1173" s="66"/>
    </row>
    <row r="1174" spans="4:4">
      <c r="D1174" s="66"/>
    </row>
    <row r="1175" spans="4:4">
      <c r="D1175" s="66"/>
    </row>
    <row r="1176" spans="4:4">
      <c r="D1176" s="66"/>
    </row>
    <row r="1177" spans="4:4">
      <c r="D1177" s="66"/>
    </row>
    <row r="1178" spans="4:4">
      <c r="D1178" s="66"/>
    </row>
    <row r="1179" spans="4:4">
      <c r="D1179" s="66"/>
    </row>
    <row r="1180" spans="4:4">
      <c r="D1180" s="66"/>
    </row>
    <row r="1181" spans="4:4">
      <c r="D1181" s="66"/>
    </row>
    <row r="1182" spans="4:4">
      <c r="D1182" s="66"/>
    </row>
    <row r="1183" spans="4:4">
      <c r="D1183" s="66"/>
    </row>
    <row r="1184" spans="4:4">
      <c r="D1184" s="66"/>
    </row>
    <row r="1185" spans="4:4">
      <c r="D1185" s="66"/>
    </row>
    <row r="1186" spans="4:4">
      <c r="D1186" s="66"/>
    </row>
    <row r="1187" spans="4:4">
      <c r="D1187" s="66"/>
    </row>
    <row r="1188" spans="4:4">
      <c r="D1188" s="66"/>
    </row>
    <row r="1189" spans="4:4">
      <c r="D1189" s="66"/>
    </row>
    <row r="1190" spans="4:4">
      <c r="D1190" s="66"/>
    </row>
    <row r="1191" spans="4:4">
      <c r="D1191" s="66"/>
    </row>
    <row r="1192" spans="4:4">
      <c r="D1192" s="66"/>
    </row>
    <row r="1193" spans="4:4">
      <c r="D1193" s="66"/>
    </row>
    <row r="1194" spans="4:4">
      <c r="D1194" s="66"/>
    </row>
    <row r="1195" spans="4:4">
      <c r="D1195" s="66"/>
    </row>
    <row r="1196" spans="4:4">
      <c r="D1196" s="66"/>
    </row>
    <row r="1197" spans="4:4">
      <c r="D1197" s="66"/>
    </row>
    <row r="1198" spans="4:4">
      <c r="D1198" s="66"/>
    </row>
    <row r="1199" spans="4:4">
      <c r="D1199" s="66"/>
    </row>
    <row r="1200" spans="4:4">
      <c r="D1200" s="66"/>
    </row>
    <row r="1201" spans="4:4">
      <c r="D1201" s="66"/>
    </row>
    <row r="1202" spans="4:4">
      <c r="D1202" s="66"/>
    </row>
    <row r="1203" spans="4:4">
      <c r="D1203" s="66"/>
    </row>
    <row r="1204" spans="4:4">
      <c r="D1204" s="66"/>
    </row>
    <row r="1205" spans="4:4">
      <c r="D1205" s="66"/>
    </row>
    <row r="1206" spans="4:4">
      <c r="D1206" s="66"/>
    </row>
    <row r="1207" spans="4:4">
      <c r="D1207" s="66"/>
    </row>
    <row r="1208" spans="4:4">
      <c r="D1208" s="66"/>
    </row>
    <row r="1209" spans="4:4">
      <c r="D1209" s="66"/>
    </row>
    <row r="1210" spans="4:4">
      <c r="D1210" s="66"/>
    </row>
    <row r="1211" spans="4:4">
      <c r="D1211" s="66"/>
    </row>
    <row r="1212" spans="4:4">
      <c r="D1212" s="66"/>
    </row>
    <row r="1213" spans="4:4">
      <c r="D1213" s="66"/>
    </row>
    <row r="1214" spans="4:4">
      <c r="D1214" s="66"/>
    </row>
    <row r="1215" spans="4:4">
      <c r="D1215" s="66"/>
    </row>
    <row r="1216" spans="4:4">
      <c r="D1216" s="66"/>
    </row>
    <row r="1217" spans="4:4">
      <c r="D1217" s="66"/>
    </row>
    <row r="1218" spans="4:4">
      <c r="D1218" s="66"/>
    </row>
    <row r="1219" spans="4:4">
      <c r="D1219" s="66"/>
    </row>
    <row r="1220" spans="4:4">
      <c r="D1220" s="66"/>
    </row>
    <row r="1221" spans="4:4">
      <c r="D1221" s="66"/>
    </row>
    <row r="1222" spans="4:4">
      <c r="D1222" s="66"/>
    </row>
    <row r="1223" spans="4:4">
      <c r="D1223" s="66"/>
    </row>
    <row r="1224" spans="4:4">
      <c r="D1224" s="66"/>
    </row>
    <row r="1225" spans="4:4">
      <c r="D1225" s="66"/>
    </row>
    <row r="1226" spans="4:4">
      <c r="D1226" s="66"/>
    </row>
    <row r="1227" spans="4:4">
      <c r="D1227" s="66"/>
    </row>
    <row r="1228" spans="4:4">
      <c r="D1228" s="66"/>
    </row>
    <row r="1229" spans="4:4">
      <c r="D1229" s="66"/>
    </row>
    <row r="1230" spans="4:4">
      <c r="D1230" s="66"/>
    </row>
    <row r="1231" spans="4:4">
      <c r="D1231" s="66"/>
    </row>
    <row r="1232" spans="4:4">
      <c r="D1232" s="66"/>
    </row>
    <row r="1233" spans="4:4">
      <c r="D1233" s="66"/>
    </row>
    <row r="1234" spans="4:4">
      <c r="D1234" s="66"/>
    </row>
    <row r="1235" spans="4:4">
      <c r="D1235" s="66"/>
    </row>
    <row r="1236" spans="4:4">
      <c r="D1236" s="66"/>
    </row>
    <row r="1237" spans="4:4">
      <c r="D1237" s="66"/>
    </row>
    <row r="1238" spans="4:4">
      <c r="D1238" s="66"/>
    </row>
    <row r="1239" spans="4:4">
      <c r="D1239" s="66"/>
    </row>
    <row r="1240" spans="4:4">
      <c r="D1240" s="66"/>
    </row>
    <row r="1241" spans="4:4">
      <c r="D1241" s="66"/>
    </row>
    <row r="1242" spans="4:4">
      <c r="D1242" s="66"/>
    </row>
    <row r="1243" spans="4:4">
      <c r="D1243" s="66"/>
    </row>
    <row r="1244" spans="4:4">
      <c r="D1244" s="66"/>
    </row>
    <row r="1245" spans="4:4">
      <c r="D1245" s="66"/>
    </row>
    <row r="1246" spans="4:4">
      <c r="D1246" s="66"/>
    </row>
    <row r="1247" spans="4:4">
      <c r="D1247" s="66"/>
    </row>
    <row r="1248" spans="4:4">
      <c r="D1248" s="66"/>
    </row>
    <row r="1249" spans="4:4">
      <c r="D1249" s="66"/>
    </row>
    <row r="1250" spans="4:4">
      <c r="D1250" s="66"/>
    </row>
    <row r="1251" spans="4:4">
      <c r="D1251" s="66"/>
    </row>
    <row r="1252" spans="4:4">
      <c r="D1252" s="66"/>
    </row>
    <row r="1253" spans="4:4">
      <c r="D1253" s="66"/>
    </row>
    <row r="1254" spans="4:4">
      <c r="D1254" s="66"/>
    </row>
    <row r="1255" spans="4:4">
      <c r="D1255" s="66"/>
    </row>
    <row r="1256" spans="4:4">
      <c r="D1256" s="66"/>
    </row>
    <row r="1257" spans="4:4">
      <c r="D1257" s="66"/>
    </row>
    <row r="1258" spans="4:4">
      <c r="D1258" s="66"/>
    </row>
    <row r="1259" spans="4:4">
      <c r="D1259" s="66"/>
    </row>
    <row r="1260" spans="4:4">
      <c r="D1260" s="66"/>
    </row>
    <row r="1261" spans="4:4">
      <c r="D1261" s="66"/>
    </row>
    <row r="1262" spans="4:4">
      <c r="D1262" s="66"/>
    </row>
    <row r="1263" spans="4:4">
      <c r="D1263" s="66"/>
    </row>
    <row r="1264" spans="4:4">
      <c r="D1264" s="66"/>
    </row>
    <row r="1265" spans="4:4">
      <c r="D1265" s="66"/>
    </row>
    <row r="1266" spans="4:4">
      <c r="D1266" s="66"/>
    </row>
    <row r="1267" spans="4:4">
      <c r="D1267" s="66"/>
    </row>
    <row r="1268" spans="4:4">
      <c r="D1268" s="66"/>
    </row>
    <row r="1269" spans="4:4">
      <c r="D1269" s="66"/>
    </row>
    <row r="1270" spans="4:4">
      <c r="D1270" s="66"/>
    </row>
    <row r="1271" spans="4:4">
      <c r="D1271" s="66"/>
    </row>
    <row r="1272" spans="4:4">
      <c r="D1272" s="66"/>
    </row>
    <row r="1273" spans="4:4">
      <c r="D1273" s="66"/>
    </row>
    <row r="1274" spans="4:4">
      <c r="D1274" s="66"/>
    </row>
    <row r="1275" spans="4:4">
      <c r="D1275" s="66"/>
    </row>
    <row r="1276" spans="4:4">
      <c r="D1276" s="66"/>
    </row>
    <row r="1277" spans="4:4">
      <c r="D1277" s="66"/>
    </row>
    <row r="1278" spans="4:4">
      <c r="D1278" s="66"/>
    </row>
    <row r="1279" spans="4:4">
      <c r="D1279" s="66"/>
    </row>
    <row r="1280" spans="4:4">
      <c r="D1280" s="66"/>
    </row>
    <row r="1281" spans="4:4">
      <c r="D1281" s="66"/>
    </row>
    <row r="1282" spans="4:4">
      <c r="D1282" s="66"/>
    </row>
    <row r="1283" spans="4:4">
      <c r="D1283" s="66"/>
    </row>
    <row r="1284" spans="4:4">
      <c r="D1284" s="66"/>
    </row>
    <row r="1285" spans="4:4">
      <c r="D1285" s="66"/>
    </row>
    <row r="1286" spans="4:4">
      <c r="D1286" s="66"/>
    </row>
    <row r="1287" spans="4:4">
      <c r="D1287" s="66"/>
    </row>
    <row r="1288" spans="4:4">
      <c r="D1288" s="66"/>
    </row>
    <row r="1289" spans="4:4">
      <c r="D1289" s="66"/>
    </row>
    <row r="1290" spans="4:4">
      <c r="D1290" s="66"/>
    </row>
    <row r="1291" spans="4:4">
      <c r="D1291" s="66"/>
    </row>
    <row r="1292" spans="4:4">
      <c r="D1292" s="66"/>
    </row>
    <row r="1293" spans="4:4">
      <c r="D1293" s="66"/>
    </row>
    <row r="1294" spans="4:4">
      <c r="D1294" s="66"/>
    </row>
    <row r="1295" spans="4:4">
      <c r="D1295" s="66"/>
    </row>
    <row r="1296" spans="4:4">
      <c r="D1296" s="66"/>
    </row>
    <row r="1297" spans="4:4">
      <c r="D1297" s="66"/>
    </row>
    <row r="1298" spans="4:4">
      <c r="D1298" s="66"/>
    </row>
    <row r="1299" spans="4:4">
      <c r="D1299" s="66"/>
    </row>
    <row r="1300" spans="4:4">
      <c r="D1300" s="66"/>
    </row>
    <row r="1301" spans="4:4">
      <c r="D1301" s="66"/>
    </row>
    <row r="1302" spans="4:4">
      <c r="D1302" s="66"/>
    </row>
    <row r="1303" spans="4:4">
      <c r="D1303" s="66"/>
    </row>
    <row r="1304" spans="4:4">
      <c r="D1304" s="66"/>
    </row>
    <row r="1305" spans="4:4">
      <c r="D1305" s="66"/>
    </row>
    <row r="1306" spans="4:4">
      <c r="D1306" s="66"/>
    </row>
    <row r="1307" spans="4:4">
      <c r="D1307" s="66"/>
    </row>
    <row r="1308" spans="4:4">
      <c r="D1308" s="66"/>
    </row>
    <row r="1309" spans="4:4">
      <c r="D1309" s="66"/>
    </row>
    <row r="1310" spans="4:4">
      <c r="D1310" s="66"/>
    </row>
    <row r="1311" spans="4:4">
      <c r="D1311" s="66"/>
    </row>
    <row r="1312" spans="4:4">
      <c r="D1312" s="66"/>
    </row>
    <row r="1313" spans="4:4">
      <c r="D1313" s="66"/>
    </row>
    <row r="1314" spans="4:4">
      <c r="D1314" s="66"/>
    </row>
    <row r="1315" spans="4:4">
      <c r="D1315" s="66"/>
    </row>
    <row r="1316" spans="4:4">
      <c r="D1316" s="66"/>
    </row>
    <row r="1317" spans="4:4">
      <c r="D1317" s="66"/>
    </row>
    <row r="1318" spans="4:4">
      <c r="D1318" s="66"/>
    </row>
    <row r="1319" spans="4:4">
      <c r="D1319" s="66"/>
    </row>
    <row r="1320" spans="4:4">
      <c r="D1320" s="66"/>
    </row>
    <row r="1321" spans="4:4">
      <c r="D1321" s="66"/>
    </row>
    <row r="1322" spans="4:4">
      <c r="D1322" s="66"/>
    </row>
    <row r="1323" spans="4:4">
      <c r="D1323" s="66"/>
    </row>
    <row r="1324" spans="4:4">
      <c r="D1324" s="66"/>
    </row>
    <row r="1325" spans="4:4">
      <c r="D1325" s="66"/>
    </row>
    <row r="1326" spans="4:4">
      <c r="D1326" s="66"/>
    </row>
    <row r="1327" spans="4:4">
      <c r="D1327" s="66"/>
    </row>
    <row r="1328" spans="4:4">
      <c r="D1328" s="66"/>
    </row>
    <row r="1329" spans="4:4">
      <c r="D1329" s="66"/>
    </row>
    <row r="1330" spans="4:4">
      <c r="D1330" s="66"/>
    </row>
    <row r="1331" spans="4:4">
      <c r="D1331" s="66"/>
    </row>
    <row r="1332" spans="4:4">
      <c r="D1332" s="66"/>
    </row>
    <row r="1333" spans="4:4">
      <c r="D1333" s="66"/>
    </row>
    <row r="1334" spans="4:4">
      <c r="D1334" s="66"/>
    </row>
    <row r="1335" spans="4:4">
      <c r="D1335" s="66"/>
    </row>
    <row r="1336" spans="4:4">
      <c r="D1336" s="66"/>
    </row>
    <row r="1337" spans="4:4">
      <c r="D1337" s="66"/>
    </row>
    <row r="1338" spans="4:4">
      <c r="D1338" s="66"/>
    </row>
    <row r="1339" spans="4:4">
      <c r="D1339" s="66"/>
    </row>
    <row r="1340" spans="4:4">
      <c r="D1340" s="66"/>
    </row>
    <row r="1341" spans="4:4">
      <c r="D1341" s="66"/>
    </row>
    <row r="1342" spans="4:4">
      <c r="D1342" s="66"/>
    </row>
    <row r="1343" spans="4:4">
      <c r="D1343" s="66"/>
    </row>
    <row r="1344" spans="4:4">
      <c r="D1344" s="66"/>
    </row>
    <row r="1345" spans="4:4">
      <c r="D1345" s="66"/>
    </row>
    <row r="1346" spans="4:4">
      <c r="D1346" s="66"/>
    </row>
    <row r="1347" spans="4:4">
      <c r="D1347" s="66"/>
    </row>
    <row r="1348" spans="4:4">
      <c r="D1348" s="66"/>
    </row>
    <row r="1349" spans="4:4">
      <c r="D1349" s="66"/>
    </row>
    <row r="1350" spans="4:4">
      <c r="D1350" s="66"/>
    </row>
    <row r="1351" spans="4:4">
      <c r="D1351" s="66"/>
    </row>
    <row r="1352" spans="4:4">
      <c r="D1352" s="66"/>
    </row>
    <row r="1353" spans="4:4">
      <c r="D1353" s="66"/>
    </row>
    <row r="1354" spans="4:4">
      <c r="D1354" s="66"/>
    </row>
    <row r="1355" spans="4:4">
      <c r="D1355" s="66"/>
    </row>
    <row r="1356" spans="4:4">
      <c r="D1356" s="66"/>
    </row>
    <row r="1357" spans="4:4">
      <c r="D1357" s="66"/>
    </row>
    <row r="1358" spans="4:4">
      <c r="D1358" s="66"/>
    </row>
    <row r="1359" spans="4:4">
      <c r="D1359" s="66"/>
    </row>
    <row r="1360" spans="4:4">
      <c r="D1360" s="66"/>
    </row>
    <row r="1361" spans="4:4">
      <c r="D1361" s="66"/>
    </row>
    <row r="1362" spans="4:4">
      <c r="D1362" s="66"/>
    </row>
    <row r="1363" spans="4:4">
      <c r="D1363" s="66"/>
    </row>
    <row r="1364" spans="4:4">
      <c r="D1364" s="66"/>
    </row>
    <row r="1365" spans="4:4">
      <c r="D1365" s="66"/>
    </row>
    <row r="1366" spans="4:4">
      <c r="D1366" s="66"/>
    </row>
    <row r="1367" spans="4:4">
      <c r="D1367" s="66"/>
    </row>
    <row r="1368" spans="4:4">
      <c r="D1368" s="66"/>
    </row>
    <row r="1369" spans="4:4">
      <c r="D1369" s="66"/>
    </row>
    <row r="1370" spans="4:4">
      <c r="D1370" s="66"/>
    </row>
    <row r="1371" spans="4:4">
      <c r="D1371" s="66"/>
    </row>
    <row r="1372" spans="4:4">
      <c r="D1372" s="66"/>
    </row>
    <row r="1373" spans="4:4">
      <c r="D1373" s="66"/>
    </row>
    <row r="1374" spans="4:4">
      <c r="D1374" s="66"/>
    </row>
    <row r="1375" spans="4:4">
      <c r="D1375" s="66"/>
    </row>
    <row r="1376" spans="4:4">
      <c r="D1376" s="66"/>
    </row>
    <row r="1377" spans="4:4">
      <c r="D1377" s="66"/>
    </row>
    <row r="1378" spans="4:4">
      <c r="D1378" s="66"/>
    </row>
    <row r="1379" spans="4:4">
      <c r="D1379" s="66"/>
    </row>
    <row r="1380" spans="4:4">
      <c r="D1380" s="66"/>
    </row>
    <row r="1381" spans="4:4">
      <c r="D1381" s="66"/>
    </row>
    <row r="1382" spans="4:4">
      <c r="D1382" s="66"/>
    </row>
    <row r="1383" spans="4:4">
      <c r="D1383" s="66"/>
    </row>
    <row r="1384" spans="4:4">
      <c r="D1384" s="66"/>
    </row>
    <row r="1385" spans="4:4">
      <c r="D1385" s="66"/>
    </row>
    <row r="1386" spans="4:4">
      <c r="D1386" s="66"/>
    </row>
    <row r="1387" spans="4:4">
      <c r="D1387" s="66"/>
    </row>
    <row r="1388" spans="4:4">
      <c r="D1388" s="66"/>
    </row>
    <row r="1389" spans="4:4">
      <c r="D1389" s="66"/>
    </row>
    <row r="1390" spans="4:4">
      <c r="D1390" s="66"/>
    </row>
    <row r="1391" spans="4:4">
      <c r="D1391" s="66"/>
    </row>
    <row r="1392" spans="4:4">
      <c r="D1392" s="66"/>
    </row>
    <row r="1393" spans="4:4">
      <c r="D1393" s="66"/>
    </row>
    <row r="1394" spans="4:4">
      <c r="D1394" s="66"/>
    </row>
    <row r="1395" spans="4:4">
      <c r="D1395" s="66"/>
    </row>
    <row r="1396" spans="4:4">
      <c r="D1396" s="66"/>
    </row>
    <row r="1397" spans="4:4">
      <c r="D1397" s="66"/>
    </row>
    <row r="1398" spans="4:4">
      <c r="D1398" s="66"/>
    </row>
    <row r="1399" spans="4:4">
      <c r="D1399" s="66"/>
    </row>
    <row r="1400" spans="4:4">
      <c r="D1400" s="66"/>
    </row>
    <row r="1401" spans="4:4">
      <c r="D1401" s="66"/>
    </row>
    <row r="1402" spans="4:4">
      <c r="D1402" s="66"/>
    </row>
    <row r="1403" spans="4:4">
      <c r="D1403" s="66"/>
    </row>
    <row r="1404" spans="4:4">
      <c r="D1404" s="66"/>
    </row>
    <row r="1405" spans="4:4">
      <c r="D1405" s="66"/>
    </row>
    <row r="1406" spans="4:4">
      <c r="D1406" s="66"/>
    </row>
    <row r="1407" spans="4:4">
      <c r="D1407" s="66"/>
    </row>
    <row r="1408" spans="4:4">
      <c r="D1408" s="66"/>
    </row>
    <row r="1409" spans="4:4">
      <c r="D1409" s="66"/>
    </row>
    <row r="1410" spans="4:4">
      <c r="D1410" s="66"/>
    </row>
    <row r="1411" spans="4:4">
      <c r="D1411" s="66"/>
    </row>
    <row r="1412" spans="4:4">
      <c r="D1412" s="66"/>
    </row>
    <row r="1413" spans="4:4">
      <c r="D1413" s="66"/>
    </row>
    <row r="1414" spans="4:4">
      <c r="D1414" s="66"/>
    </row>
    <row r="1415" spans="4:4">
      <c r="D1415" s="66"/>
    </row>
    <row r="1416" spans="4:4">
      <c r="D1416" s="66"/>
    </row>
    <row r="1417" spans="4:4">
      <c r="D1417" s="66"/>
    </row>
    <row r="1418" spans="4:4">
      <c r="D1418" s="66"/>
    </row>
    <row r="1419" spans="4:4">
      <c r="D1419" s="66"/>
    </row>
    <row r="1420" spans="4:4">
      <c r="D1420" s="66"/>
    </row>
    <row r="1421" spans="4:4">
      <c r="D1421" s="66"/>
    </row>
    <row r="1422" spans="4:4">
      <c r="D1422" s="66"/>
    </row>
    <row r="1423" spans="4:4">
      <c r="D1423" s="66"/>
    </row>
    <row r="1424" spans="4:4">
      <c r="D1424" s="66"/>
    </row>
    <row r="1425" spans="4:4">
      <c r="D1425" s="66"/>
    </row>
    <row r="1426" spans="4:4">
      <c r="D1426" s="66"/>
    </row>
    <row r="1427" spans="4:4">
      <c r="D1427" s="66"/>
    </row>
    <row r="1428" spans="4:4">
      <c r="D1428" s="66"/>
    </row>
    <row r="1429" spans="4:4">
      <c r="D1429" s="66"/>
    </row>
    <row r="1430" spans="4:4">
      <c r="D1430" s="66"/>
    </row>
    <row r="1431" spans="4:4">
      <c r="D1431" s="66"/>
    </row>
    <row r="1432" spans="4:4">
      <c r="D1432" s="66"/>
    </row>
    <row r="1433" spans="4:4">
      <c r="D1433" s="66"/>
    </row>
    <row r="1434" spans="4:4">
      <c r="D1434" s="66"/>
    </row>
    <row r="1435" spans="4:4">
      <c r="D1435" s="66"/>
    </row>
    <row r="1436" spans="4:4">
      <c r="D1436" s="66"/>
    </row>
    <row r="1437" spans="4:4">
      <c r="D1437" s="66"/>
    </row>
    <row r="1438" spans="4:4">
      <c r="D1438" s="66"/>
    </row>
    <row r="1439" spans="4:4">
      <c r="D1439" s="66"/>
    </row>
    <row r="1440" spans="4:4">
      <c r="D1440" s="66"/>
    </row>
    <row r="1441" spans="4:4">
      <c r="D1441" s="66"/>
    </row>
    <row r="1442" spans="4:4">
      <c r="D1442" s="66"/>
    </row>
    <row r="1443" spans="4:4">
      <c r="D1443" s="66"/>
    </row>
    <row r="1444" spans="4:4">
      <c r="D1444" s="66"/>
    </row>
    <row r="1445" spans="4:4">
      <c r="D1445" s="66"/>
    </row>
    <row r="1446" spans="4:4">
      <c r="D1446" s="66"/>
    </row>
    <row r="1447" spans="4:4">
      <c r="D1447" s="66"/>
    </row>
    <row r="1448" spans="4:4">
      <c r="D1448" s="66"/>
    </row>
    <row r="1449" spans="4:4">
      <c r="D1449" s="66"/>
    </row>
    <row r="1450" spans="4:4">
      <c r="D1450" s="66"/>
    </row>
    <row r="1451" spans="4:4">
      <c r="D1451" s="66"/>
    </row>
    <row r="1452" spans="4:4">
      <c r="D1452" s="66"/>
    </row>
    <row r="1453" spans="4:4">
      <c r="D1453" s="66"/>
    </row>
    <row r="1454" spans="4:4">
      <c r="D1454" s="66"/>
    </row>
    <row r="1455" spans="4:4">
      <c r="D1455" s="66"/>
    </row>
    <row r="1456" spans="4:4">
      <c r="D1456" s="66"/>
    </row>
    <row r="1457" spans="4:4">
      <c r="D1457" s="66"/>
    </row>
    <row r="1458" spans="4:4">
      <c r="D1458" s="66"/>
    </row>
    <row r="1459" spans="4:4">
      <c r="D1459" s="66"/>
    </row>
    <row r="1460" spans="4:4">
      <c r="D1460" s="66"/>
    </row>
    <row r="1461" spans="4:4">
      <c r="D1461" s="66"/>
    </row>
    <row r="1462" spans="4:4">
      <c r="D1462" s="66"/>
    </row>
    <row r="1463" spans="4:4">
      <c r="D1463" s="66"/>
    </row>
    <row r="1464" spans="4:4">
      <c r="D1464" s="66"/>
    </row>
    <row r="1465" spans="4:4">
      <c r="D1465" s="66"/>
    </row>
    <row r="1466" spans="4:4">
      <c r="D1466" s="66"/>
    </row>
    <row r="1467" spans="4:4">
      <c r="D1467" s="66"/>
    </row>
    <row r="1468" spans="4:4">
      <c r="D1468" s="66"/>
    </row>
    <row r="1469" spans="4:4">
      <c r="D1469" s="66"/>
    </row>
    <row r="1470" spans="4:4">
      <c r="D1470" s="66"/>
    </row>
    <row r="1471" spans="4:4">
      <c r="D1471" s="66"/>
    </row>
    <row r="1472" spans="4:4">
      <c r="D1472" s="66"/>
    </row>
    <row r="1473" spans="4:4">
      <c r="D1473" s="66"/>
    </row>
    <row r="1474" spans="4:4">
      <c r="D1474" s="66"/>
    </row>
    <row r="1475" spans="4:4">
      <c r="D1475" s="66"/>
    </row>
    <row r="1476" spans="4:4">
      <c r="D1476" s="66"/>
    </row>
    <row r="1477" spans="4:4">
      <c r="D1477" s="66"/>
    </row>
    <row r="1478" spans="4:4">
      <c r="D1478" s="66"/>
    </row>
    <row r="1479" spans="4:4">
      <c r="D1479" s="66"/>
    </row>
    <row r="1480" spans="4:4">
      <c r="D1480" s="66"/>
    </row>
    <row r="1481" spans="4:4">
      <c r="D1481" s="66"/>
    </row>
    <row r="1482" spans="4:4">
      <c r="D1482" s="66"/>
    </row>
    <row r="1483" spans="4:4">
      <c r="D1483" s="66"/>
    </row>
    <row r="1484" spans="4:4">
      <c r="D1484" s="66"/>
    </row>
    <row r="1485" spans="4:4">
      <c r="D1485" s="66"/>
    </row>
    <row r="1486" spans="4:4">
      <c r="D1486" s="66"/>
    </row>
    <row r="1487" spans="4:4">
      <c r="D1487" s="66"/>
    </row>
    <row r="1488" spans="4:4">
      <c r="D1488" s="66"/>
    </row>
    <row r="1489" spans="4:4">
      <c r="D1489" s="66"/>
    </row>
    <row r="1490" spans="4:4">
      <c r="D1490" s="66"/>
    </row>
    <row r="1491" spans="4:4">
      <c r="D1491" s="66"/>
    </row>
    <row r="1492" spans="4:4">
      <c r="D1492" s="66"/>
    </row>
    <row r="1493" spans="4:4">
      <c r="D1493" s="66"/>
    </row>
    <row r="1494" spans="4:4">
      <c r="D1494" s="66"/>
    </row>
    <row r="1495" spans="4:4">
      <c r="D1495" s="66"/>
    </row>
    <row r="1496" spans="4:4">
      <c r="D1496" s="66"/>
    </row>
    <row r="1497" spans="4:4">
      <c r="D1497" s="66"/>
    </row>
    <row r="1498" spans="4:4">
      <c r="D1498" s="66"/>
    </row>
    <row r="1499" spans="4:4">
      <c r="D1499" s="66"/>
    </row>
    <row r="1500" spans="4:4">
      <c r="D1500" s="66"/>
    </row>
    <row r="1501" spans="4:4">
      <c r="D1501" s="66"/>
    </row>
    <row r="1502" spans="4:4">
      <c r="D1502" s="66"/>
    </row>
    <row r="1503" spans="4:4">
      <c r="D1503" s="66"/>
    </row>
    <row r="1504" spans="4:4">
      <c r="D1504" s="66"/>
    </row>
    <row r="1505" spans="4:4">
      <c r="D1505" s="66"/>
    </row>
    <row r="1506" spans="4:4">
      <c r="D1506" s="66"/>
    </row>
    <row r="1507" spans="4:4">
      <c r="D1507" s="66"/>
    </row>
    <row r="1508" spans="4:4">
      <c r="D1508" s="66"/>
    </row>
    <row r="1509" spans="4:4">
      <c r="D1509" s="66"/>
    </row>
    <row r="1510" spans="4:4">
      <c r="D1510" s="66"/>
    </row>
    <row r="1511" spans="4:4">
      <c r="D1511" s="66"/>
    </row>
    <row r="1512" spans="4:4">
      <c r="D1512" s="66"/>
    </row>
    <row r="1513" spans="4:4">
      <c r="D1513" s="66"/>
    </row>
    <row r="1514" spans="4:4">
      <c r="D1514" s="66"/>
    </row>
    <row r="1515" spans="4:4">
      <c r="D1515" s="66"/>
    </row>
    <row r="1516" spans="4:4">
      <c r="D1516" s="66"/>
    </row>
    <row r="1517" spans="4:4">
      <c r="D1517" s="66"/>
    </row>
    <row r="1518" spans="4:4">
      <c r="D1518" s="66"/>
    </row>
    <row r="1519" spans="4:4">
      <c r="D1519" s="66"/>
    </row>
    <row r="1520" spans="4:4">
      <c r="D1520" s="66"/>
    </row>
    <row r="1521" spans="4:4">
      <c r="D1521" s="66"/>
    </row>
    <row r="1522" spans="4:4">
      <c r="D1522" s="66"/>
    </row>
    <row r="1523" spans="4:4">
      <c r="D1523" s="66"/>
    </row>
    <row r="1524" spans="4:4">
      <c r="D1524" s="66"/>
    </row>
    <row r="1525" spans="4:4">
      <c r="D1525" s="66"/>
    </row>
    <row r="1526" spans="4:4">
      <c r="D1526" s="66"/>
    </row>
    <row r="1527" spans="4:4">
      <c r="D1527" s="66"/>
    </row>
    <row r="1528" spans="4:4">
      <c r="D1528" s="66"/>
    </row>
    <row r="1529" spans="4:4">
      <c r="D1529" s="66"/>
    </row>
    <row r="1530" spans="4:4">
      <c r="D1530" s="66"/>
    </row>
    <row r="1531" spans="4:4">
      <c r="D1531" s="66"/>
    </row>
    <row r="1532" spans="4:4">
      <c r="D1532" s="66"/>
    </row>
    <row r="1533" spans="4:4">
      <c r="D1533" s="66"/>
    </row>
    <row r="1534" spans="4:4">
      <c r="D1534" s="66"/>
    </row>
    <row r="1535" spans="4:4">
      <c r="D1535" s="66"/>
    </row>
    <row r="1536" spans="4:4">
      <c r="D1536" s="66"/>
    </row>
    <row r="1537" spans="4:4">
      <c r="D1537" s="66"/>
    </row>
    <row r="1538" spans="4:4">
      <c r="D1538" s="66"/>
    </row>
    <row r="1539" spans="4:4">
      <c r="D1539" s="66"/>
    </row>
    <row r="1540" spans="4:4">
      <c r="D1540" s="66"/>
    </row>
    <row r="1541" spans="4:4">
      <c r="D1541" s="66"/>
    </row>
    <row r="1542" spans="4:4">
      <c r="D1542" s="66"/>
    </row>
    <row r="1543" spans="4:4">
      <c r="D1543" s="66"/>
    </row>
    <row r="1544" spans="4:4">
      <c r="D1544" s="66"/>
    </row>
    <row r="1545" spans="4:4">
      <c r="D1545" s="66"/>
    </row>
    <row r="1546" spans="4:4">
      <c r="D1546" s="66"/>
    </row>
    <row r="1547" spans="4:4">
      <c r="D1547" s="66"/>
    </row>
    <row r="1548" spans="4:4">
      <c r="D1548" s="66"/>
    </row>
    <row r="1549" spans="4:4">
      <c r="D1549" s="66"/>
    </row>
    <row r="1550" spans="4:4">
      <c r="D1550" s="66"/>
    </row>
    <row r="1551" spans="4:4">
      <c r="D1551" s="66"/>
    </row>
    <row r="1552" spans="4:4">
      <c r="D1552" s="66"/>
    </row>
    <row r="1553" spans="4:4">
      <c r="D1553" s="66"/>
    </row>
    <row r="1554" spans="4:4">
      <c r="D1554" s="66"/>
    </row>
    <row r="1555" spans="4:4">
      <c r="D1555" s="66"/>
    </row>
    <row r="1556" spans="4:4">
      <c r="D1556" s="66"/>
    </row>
    <row r="1557" spans="4:4">
      <c r="D1557" s="66"/>
    </row>
    <row r="1558" spans="4:4">
      <c r="D1558" s="66"/>
    </row>
    <row r="1559" spans="4:4">
      <c r="D1559" s="66"/>
    </row>
    <row r="1560" spans="4:4">
      <c r="D1560" s="66"/>
    </row>
    <row r="1561" spans="4:4">
      <c r="D1561" s="66"/>
    </row>
    <row r="1562" spans="4:4">
      <c r="D1562" s="66"/>
    </row>
    <row r="1563" spans="4:4">
      <c r="D1563" s="66"/>
    </row>
    <row r="1564" spans="4:4">
      <c r="D1564" s="66"/>
    </row>
    <row r="1565" spans="4:4">
      <c r="D1565" s="66"/>
    </row>
    <row r="1566" spans="4:4">
      <c r="D1566" s="66"/>
    </row>
    <row r="1567" spans="4:4">
      <c r="D1567" s="66"/>
    </row>
    <row r="1568" spans="4:4">
      <c r="D1568" s="66"/>
    </row>
    <row r="1569" spans="4:4">
      <c r="D1569" s="66"/>
    </row>
    <row r="1570" spans="4:4">
      <c r="D1570" s="66"/>
    </row>
    <row r="1571" spans="4:4">
      <c r="D1571" s="66"/>
    </row>
    <row r="1572" spans="4:4">
      <c r="D1572" s="66"/>
    </row>
    <row r="1573" spans="4:4">
      <c r="D1573" s="66"/>
    </row>
    <row r="1574" spans="4:4">
      <c r="D1574" s="66"/>
    </row>
    <row r="1575" spans="4:4">
      <c r="D1575" s="66"/>
    </row>
    <row r="1576" spans="4:4">
      <c r="D1576" s="66"/>
    </row>
    <row r="1577" spans="4:4">
      <c r="D1577" s="66"/>
    </row>
    <row r="1578" spans="4:4">
      <c r="D1578" s="66"/>
    </row>
    <row r="1579" spans="4:4">
      <c r="D1579" s="66"/>
    </row>
    <row r="1580" spans="4:4">
      <c r="D1580" s="66"/>
    </row>
    <row r="1581" spans="4:4">
      <c r="D1581" s="66"/>
    </row>
    <row r="1582" spans="4:4">
      <c r="D1582" s="66"/>
    </row>
    <row r="1583" spans="4:4">
      <c r="D1583" s="66"/>
    </row>
    <row r="1584" spans="4:4">
      <c r="D1584" s="66"/>
    </row>
    <row r="1585" spans="4:4">
      <c r="D1585" s="66"/>
    </row>
    <row r="1586" spans="4:4">
      <c r="D1586" s="66"/>
    </row>
    <row r="1587" spans="4:4">
      <c r="D1587" s="66"/>
    </row>
    <row r="1588" spans="4:4">
      <c r="D1588" s="66"/>
    </row>
    <row r="1589" spans="4:4">
      <c r="D1589" s="66"/>
    </row>
    <row r="1590" spans="4:4">
      <c r="D1590" s="66"/>
    </row>
    <row r="1591" spans="4:4">
      <c r="D1591" s="66"/>
    </row>
    <row r="1592" spans="4:4">
      <c r="D1592" s="66"/>
    </row>
    <row r="1593" spans="4:4">
      <c r="D1593" s="66"/>
    </row>
    <row r="1594" spans="4:4">
      <c r="D1594" s="66"/>
    </row>
    <row r="1595" spans="4:4">
      <c r="D1595" s="66"/>
    </row>
    <row r="1596" spans="4:4">
      <c r="D1596" s="66"/>
    </row>
    <row r="1597" spans="4:4">
      <c r="D1597" s="66"/>
    </row>
    <row r="1598" spans="4:4">
      <c r="D1598" s="66"/>
    </row>
    <row r="1599" spans="4:4">
      <c r="D1599" s="66"/>
    </row>
    <row r="1600" spans="4:4">
      <c r="D1600" s="66"/>
    </row>
    <row r="1601" spans="4:4">
      <c r="D1601" s="66"/>
    </row>
    <row r="1602" spans="4:4">
      <c r="D1602" s="66"/>
    </row>
    <row r="1603" spans="4:4">
      <c r="D1603" s="66"/>
    </row>
    <row r="1604" spans="4:4">
      <c r="D1604" s="66"/>
    </row>
    <row r="1605" spans="4:4">
      <c r="D1605" s="66"/>
    </row>
    <row r="1606" spans="4:4">
      <c r="D1606" s="66"/>
    </row>
    <row r="1607" spans="4:4">
      <c r="D1607" s="66"/>
    </row>
    <row r="1608" spans="4:4">
      <c r="D1608" s="66"/>
    </row>
    <row r="1609" spans="4:4">
      <c r="D1609" s="66"/>
    </row>
    <row r="1610" spans="4:4">
      <c r="D1610" s="66"/>
    </row>
    <row r="1611" spans="4:4">
      <c r="D1611" s="66"/>
    </row>
    <row r="1612" spans="4:4">
      <c r="D1612" s="66"/>
    </row>
    <row r="1613" spans="4:4">
      <c r="D1613" s="66"/>
    </row>
    <row r="1614" spans="4:4">
      <c r="D1614" s="66"/>
    </row>
    <row r="1615" spans="4:4">
      <c r="D1615" s="66"/>
    </row>
    <row r="1616" spans="4:4">
      <c r="D1616" s="66"/>
    </row>
    <row r="1617" spans="4:4">
      <c r="D1617" s="66"/>
    </row>
    <row r="1618" spans="4:4">
      <c r="D1618" s="66"/>
    </row>
    <row r="1619" spans="4:4">
      <c r="D1619" s="66"/>
    </row>
    <row r="1620" spans="4:4">
      <c r="D1620" s="66"/>
    </row>
    <row r="1621" spans="4:4">
      <c r="D1621" s="66"/>
    </row>
    <row r="1622" spans="4:4">
      <c r="D1622" s="66"/>
    </row>
    <row r="1623" spans="4:4">
      <c r="D1623" s="66"/>
    </row>
    <row r="1624" spans="4:4">
      <c r="D1624" s="66"/>
    </row>
    <row r="1625" spans="4:4">
      <c r="D1625" s="66"/>
    </row>
    <row r="1626" spans="4:4">
      <c r="D1626" s="66"/>
    </row>
    <row r="1627" spans="4:4">
      <c r="D1627" s="66"/>
    </row>
    <row r="1628" spans="4:4">
      <c r="D1628" s="66"/>
    </row>
    <row r="1629" spans="4:4">
      <c r="D1629" s="66"/>
    </row>
    <row r="1630" spans="4:4">
      <c r="D1630" s="66"/>
    </row>
    <row r="1631" spans="4:4">
      <c r="D1631" s="66"/>
    </row>
    <row r="1632" spans="4:4">
      <c r="D1632" s="66"/>
    </row>
    <row r="1633" spans="4:4">
      <c r="D1633" s="66"/>
    </row>
    <row r="1634" spans="4:4">
      <c r="D1634" s="66"/>
    </row>
    <row r="1635" spans="4:4">
      <c r="D1635" s="66"/>
    </row>
    <row r="1636" spans="4:4">
      <c r="D1636" s="66"/>
    </row>
    <row r="1637" spans="4:4">
      <c r="D1637" s="66"/>
    </row>
    <row r="1638" spans="4:4">
      <c r="D1638" s="66"/>
    </row>
    <row r="1639" spans="4:4">
      <c r="D1639" s="66"/>
    </row>
    <row r="1640" spans="4:4">
      <c r="D1640" s="66"/>
    </row>
    <row r="1641" spans="4:4">
      <c r="D1641" s="66"/>
    </row>
    <row r="1642" spans="4:4">
      <c r="D1642" s="66"/>
    </row>
    <row r="1643" spans="4:4">
      <c r="D1643" s="66"/>
    </row>
    <row r="1644" spans="4:4">
      <c r="D1644" s="66"/>
    </row>
    <row r="1645" spans="4:4">
      <c r="D1645" s="66"/>
    </row>
    <row r="1646" spans="4:4">
      <c r="D1646" s="66"/>
    </row>
    <row r="1647" spans="4:4">
      <c r="D1647" s="66"/>
    </row>
    <row r="1648" spans="4:4">
      <c r="D1648" s="66"/>
    </row>
    <row r="1649" spans="4:4">
      <c r="D1649" s="66"/>
    </row>
    <row r="1650" spans="4:4">
      <c r="D1650" s="66"/>
    </row>
    <row r="1651" spans="4:4">
      <c r="D1651" s="66"/>
    </row>
    <row r="1652" spans="4:4">
      <c r="D1652" s="66"/>
    </row>
    <row r="1653" spans="4:4">
      <c r="D1653" s="66"/>
    </row>
    <row r="1654" spans="4:4">
      <c r="D1654" s="66"/>
    </row>
    <row r="1655" spans="4:4">
      <c r="D1655" s="66"/>
    </row>
    <row r="1656" spans="4:4">
      <c r="D1656" s="66"/>
    </row>
    <row r="1657" spans="4:4">
      <c r="D1657" s="66"/>
    </row>
    <row r="1658" spans="4:4">
      <c r="D1658" s="66"/>
    </row>
    <row r="1659" spans="4:4">
      <c r="D1659" s="66"/>
    </row>
    <row r="1660" spans="4:4">
      <c r="D1660" s="66"/>
    </row>
    <row r="1661" spans="4:4">
      <c r="D1661" s="66"/>
    </row>
    <row r="1662" spans="4:4">
      <c r="D1662" s="66"/>
    </row>
    <row r="1663" spans="4:4">
      <c r="D1663" s="66"/>
    </row>
    <row r="1664" spans="4:4">
      <c r="D1664" s="66"/>
    </row>
    <row r="1665" spans="4:4">
      <c r="D1665" s="66"/>
    </row>
    <row r="1666" spans="4:4">
      <c r="D1666" s="66"/>
    </row>
    <row r="1667" spans="4:4">
      <c r="D1667" s="66"/>
    </row>
    <row r="1668" spans="4:4">
      <c r="D1668" s="66"/>
    </row>
    <row r="1669" spans="4:4">
      <c r="D1669" s="66"/>
    </row>
    <row r="1670" spans="4:4">
      <c r="D1670" s="66"/>
    </row>
    <row r="1671" spans="4:4">
      <c r="D1671" s="66"/>
    </row>
    <row r="1672" spans="4:4">
      <c r="D1672" s="66"/>
    </row>
    <row r="1673" spans="4:4">
      <c r="D1673" s="66"/>
    </row>
    <row r="1674" spans="4:4">
      <c r="D1674" s="66"/>
    </row>
    <row r="1675" spans="4:4">
      <c r="D1675" s="66"/>
    </row>
    <row r="1676" spans="4:4">
      <c r="D1676" s="66"/>
    </row>
    <row r="1677" spans="4:4">
      <c r="D1677" s="66"/>
    </row>
    <row r="1678" spans="4:4">
      <c r="D1678" s="66"/>
    </row>
    <row r="1679" spans="4:4">
      <c r="D1679" s="66"/>
    </row>
    <row r="1680" spans="4:4">
      <c r="D1680" s="66"/>
    </row>
    <row r="1681" spans="4:4">
      <c r="D1681" s="66"/>
    </row>
    <row r="1682" spans="4:4">
      <c r="D1682" s="66"/>
    </row>
    <row r="1683" spans="4:4">
      <c r="D1683" s="66"/>
    </row>
    <row r="1684" spans="4:4">
      <c r="D1684" s="66"/>
    </row>
    <row r="1685" spans="4:4">
      <c r="D1685" s="66"/>
    </row>
    <row r="1686" spans="4:4">
      <c r="D1686" s="66"/>
    </row>
    <row r="1687" spans="4:4">
      <c r="D1687" s="66"/>
    </row>
    <row r="1688" spans="4:4">
      <c r="D1688" s="66"/>
    </row>
    <row r="1689" spans="4:4">
      <c r="D1689" s="66"/>
    </row>
    <row r="1690" spans="4:4">
      <c r="D1690" s="66"/>
    </row>
    <row r="1691" spans="4:4">
      <c r="D1691" s="66"/>
    </row>
    <row r="1692" spans="4:4">
      <c r="D1692" s="66"/>
    </row>
    <row r="1693" spans="4:4">
      <c r="D1693" s="66"/>
    </row>
    <row r="1694" spans="4:4">
      <c r="D1694" s="66"/>
    </row>
    <row r="1695" spans="4:4">
      <c r="D1695" s="66"/>
    </row>
    <row r="1696" spans="4:4">
      <c r="D1696" s="66"/>
    </row>
    <row r="1697" spans="4:4">
      <c r="D1697" s="66"/>
    </row>
    <row r="1698" spans="4:4">
      <c r="D1698" s="66"/>
    </row>
    <row r="1699" spans="4:4">
      <c r="D1699" s="66"/>
    </row>
    <row r="1700" spans="4:4">
      <c r="D1700" s="66"/>
    </row>
    <row r="1701" spans="4:4">
      <c r="D1701" s="66"/>
    </row>
    <row r="1702" spans="4:4">
      <c r="D1702" s="66"/>
    </row>
    <row r="1703" spans="4:4">
      <c r="D1703" s="66"/>
    </row>
    <row r="1704" spans="4:4">
      <c r="D1704" s="66"/>
    </row>
    <row r="1705" spans="4:4">
      <c r="D1705" s="66"/>
    </row>
    <row r="1706" spans="4:4">
      <c r="D1706" s="66"/>
    </row>
    <row r="1707" spans="4:4">
      <c r="D1707" s="66"/>
    </row>
    <row r="1708" spans="4:4">
      <c r="D1708" s="66"/>
    </row>
    <row r="1709" spans="4:4">
      <c r="D1709" s="66"/>
    </row>
    <row r="1710" spans="4:4">
      <c r="D1710" s="66"/>
    </row>
    <row r="1711" spans="4:4">
      <c r="D1711" s="66"/>
    </row>
    <row r="1712" spans="4:4">
      <c r="D1712" s="66"/>
    </row>
    <row r="1713" spans="4:4">
      <c r="D1713" s="66"/>
    </row>
    <row r="1714" spans="4:4">
      <c r="D1714" s="66"/>
    </row>
    <row r="1715" spans="4:4">
      <c r="D1715" s="66"/>
    </row>
    <row r="1716" spans="4:4">
      <c r="D1716" s="66"/>
    </row>
    <row r="1717" spans="4:4">
      <c r="D1717" s="66"/>
    </row>
    <row r="1718" spans="4:4">
      <c r="D1718" s="66"/>
    </row>
    <row r="1719" spans="4:4">
      <c r="D1719" s="66"/>
    </row>
    <row r="1720" spans="4:4">
      <c r="D1720" s="66"/>
    </row>
    <row r="1721" spans="4:4">
      <c r="D1721" s="66"/>
    </row>
    <row r="1722" spans="4:4">
      <c r="D1722" s="66"/>
    </row>
    <row r="1723" spans="4:4">
      <c r="D1723" s="66"/>
    </row>
    <row r="1724" spans="4:4">
      <c r="D1724" s="66"/>
    </row>
    <row r="1725" spans="4:4">
      <c r="D1725" s="66"/>
    </row>
    <row r="1726" spans="4:4">
      <c r="D1726" s="66"/>
    </row>
    <row r="1727" spans="4:4">
      <c r="D1727" s="66"/>
    </row>
    <row r="1728" spans="4:4">
      <c r="D1728" s="66"/>
    </row>
    <row r="1729" spans="4:4">
      <c r="D1729" s="66"/>
    </row>
    <row r="1730" spans="4:4">
      <c r="D1730" s="66"/>
    </row>
    <row r="1731" spans="4:4">
      <c r="D1731" s="66"/>
    </row>
    <row r="1732" spans="4:4">
      <c r="D1732" s="66"/>
    </row>
    <row r="1733" spans="4:4">
      <c r="D1733" s="66"/>
    </row>
    <row r="1734" spans="4:4">
      <c r="D1734" s="66"/>
    </row>
    <row r="1735" spans="4:4">
      <c r="D1735" s="66"/>
    </row>
    <row r="1736" spans="4:4">
      <c r="D1736" s="66"/>
    </row>
    <row r="1737" spans="4:4">
      <c r="D1737" s="66"/>
    </row>
    <row r="1738" spans="4:4">
      <c r="D1738" s="66"/>
    </row>
    <row r="1739" spans="4:4">
      <c r="D1739" s="66"/>
    </row>
    <row r="1740" spans="4:4">
      <c r="D1740" s="66"/>
    </row>
    <row r="1741" spans="4:4">
      <c r="D1741" s="66"/>
    </row>
    <row r="1742" spans="4:4">
      <c r="D1742" s="66"/>
    </row>
    <row r="1743" spans="4:4">
      <c r="D1743" s="66"/>
    </row>
    <row r="1744" spans="4:4">
      <c r="D1744" s="66"/>
    </row>
    <row r="1745" spans="4:4">
      <c r="D1745" s="66"/>
    </row>
    <row r="1746" spans="4:4">
      <c r="D1746" s="66"/>
    </row>
    <row r="1747" spans="4:4">
      <c r="D1747" s="66"/>
    </row>
    <row r="1748" spans="4:4">
      <c r="D1748" s="66"/>
    </row>
    <row r="1749" spans="4:4">
      <c r="D1749" s="66"/>
    </row>
    <row r="1750" spans="4:4">
      <c r="D1750" s="66"/>
    </row>
    <row r="1751" spans="4:4">
      <c r="D1751" s="66"/>
    </row>
    <row r="1752" spans="4:4">
      <c r="D1752" s="66"/>
    </row>
    <row r="1753" spans="4:4">
      <c r="D1753" s="66"/>
    </row>
    <row r="1754" spans="4:4">
      <c r="D1754" s="66"/>
    </row>
    <row r="1755" spans="4:4">
      <c r="D1755" s="66"/>
    </row>
    <row r="1756" spans="4:4">
      <c r="D1756" s="66"/>
    </row>
    <row r="1757" spans="4:4">
      <c r="D1757" s="66"/>
    </row>
    <row r="1758" spans="4:4">
      <c r="D1758" s="66"/>
    </row>
    <row r="1759" spans="4:4">
      <c r="D1759" s="66"/>
    </row>
    <row r="1760" spans="4:4">
      <c r="D1760" s="66"/>
    </row>
    <row r="1761" spans="4:4">
      <c r="D1761" s="66"/>
    </row>
    <row r="1762" spans="4:4">
      <c r="D1762" s="66"/>
    </row>
    <row r="1763" spans="4:4">
      <c r="D1763" s="66"/>
    </row>
    <row r="1764" spans="4:4">
      <c r="D1764" s="66"/>
    </row>
    <row r="1765" spans="4:4">
      <c r="D1765" s="66"/>
    </row>
    <row r="1766" spans="4:4">
      <c r="D1766" s="66"/>
    </row>
    <row r="1767" spans="4:4">
      <c r="D1767" s="66"/>
    </row>
    <row r="1768" spans="4:4">
      <c r="D1768" s="66"/>
    </row>
    <row r="1769" spans="4:4">
      <c r="D1769" s="66"/>
    </row>
    <row r="1770" spans="4:4">
      <c r="D1770" s="66"/>
    </row>
    <row r="1771" spans="4:4">
      <c r="D1771" s="66"/>
    </row>
    <row r="1772" spans="4:4">
      <c r="D1772" s="66"/>
    </row>
    <row r="1773" spans="4:4">
      <c r="D1773" s="66"/>
    </row>
    <row r="1774" spans="4:4">
      <c r="D1774" s="66"/>
    </row>
    <row r="1775" spans="4:4">
      <c r="D1775" s="66"/>
    </row>
    <row r="1776" spans="4:4">
      <c r="D1776" s="66"/>
    </row>
    <row r="1777" spans="4:4">
      <c r="D1777" s="66"/>
    </row>
    <row r="1778" spans="4:4">
      <c r="D1778" s="66"/>
    </row>
    <row r="1779" spans="4:4">
      <c r="D1779" s="66"/>
    </row>
    <row r="1780" spans="4:4">
      <c r="D1780" s="66"/>
    </row>
    <row r="1781" spans="4:4">
      <c r="D1781" s="66"/>
    </row>
    <row r="1782" spans="4:4">
      <c r="D1782" s="66"/>
    </row>
    <row r="1783" spans="4:4">
      <c r="D1783" s="66"/>
    </row>
    <row r="1784" spans="4:4">
      <c r="D1784" s="66"/>
    </row>
    <row r="1785" spans="4:4">
      <c r="D1785" s="66"/>
    </row>
    <row r="1786" spans="4:4">
      <c r="D1786" s="66"/>
    </row>
    <row r="1787" spans="4:4">
      <c r="D1787" s="66"/>
    </row>
    <row r="1788" spans="4:4">
      <c r="D1788" s="66"/>
    </row>
    <row r="1789" spans="4:4">
      <c r="D1789" s="66"/>
    </row>
    <row r="1790" spans="4:4">
      <c r="D1790" s="66"/>
    </row>
    <row r="1791" spans="4:4">
      <c r="D1791" s="66"/>
    </row>
    <row r="1792" spans="4:4">
      <c r="D1792" s="66"/>
    </row>
    <row r="1793" spans="4:4">
      <c r="D1793" s="66"/>
    </row>
    <row r="1794" spans="4:4">
      <c r="D1794" s="66"/>
    </row>
    <row r="1795" spans="4:4">
      <c r="D1795" s="66"/>
    </row>
    <row r="1796" spans="4:4">
      <c r="D1796" s="66"/>
    </row>
    <row r="1797" spans="4:4">
      <c r="D1797" s="66"/>
    </row>
    <row r="1798" spans="4:4">
      <c r="D1798" s="66"/>
    </row>
    <row r="1799" spans="4:4">
      <c r="D1799" s="66"/>
    </row>
    <row r="1800" spans="4:4">
      <c r="D1800" s="66"/>
    </row>
    <row r="1801" spans="4:4">
      <c r="D1801" s="66"/>
    </row>
    <row r="1802" spans="4:4">
      <c r="D1802" s="66"/>
    </row>
    <row r="1803" spans="4:4">
      <c r="D1803" s="66"/>
    </row>
    <row r="1804" spans="4:4">
      <c r="D1804" s="66"/>
    </row>
    <row r="1805" spans="4:4">
      <c r="D1805" s="66"/>
    </row>
    <row r="1806" spans="4:4">
      <c r="D1806" s="66"/>
    </row>
    <row r="1807" spans="4:4">
      <c r="D1807" s="66"/>
    </row>
    <row r="1808" spans="4:4">
      <c r="D1808" s="66"/>
    </row>
    <row r="1809" spans="4:4">
      <c r="D1809" s="66"/>
    </row>
    <row r="1810" spans="4:4">
      <c r="D1810" s="66"/>
    </row>
    <row r="1811" spans="4:4">
      <c r="D1811" s="66"/>
    </row>
    <row r="1812" spans="4:4">
      <c r="D1812" s="66"/>
    </row>
    <row r="1813" spans="4:4">
      <c r="D1813" s="66"/>
    </row>
    <row r="1814" spans="4:4">
      <c r="D1814" s="66"/>
    </row>
    <row r="1815" spans="4:4">
      <c r="D1815" s="66"/>
    </row>
    <row r="1816" spans="4:4">
      <c r="D1816" s="66"/>
    </row>
    <row r="1817" spans="4:4">
      <c r="D1817" s="66"/>
    </row>
    <row r="1818" spans="4:4">
      <c r="D1818" s="66"/>
    </row>
    <row r="1819" spans="4:4">
      <c r="D1819" s="66"/>
    </row>
    <row r="1820" spans="4:4">
      <c r="D1820" s="66"/>
    </row>
    <row r="1821" spans="4:4">
      <c r="D1821" s="66"/>
    </row>
    <row r="1822" spans="4:4">
      <c r="D1822" s="66"/>
    </row>
    <row r="1823" spans="4:4">
      <c r="D1823" s="66"/>
    </row>
    <row r="1824" spans="4:4">
      <c r="D1824" s="66"/>
    </row>
    <row r="1825" spans="4:4">
      <c r="D1825" s="66"/>
    </row>
    <row r="1826" spans="4:4">
      <c r="D1826" s="66"/>
    </row>
    <row r="1827" spans="4:4">
      <c r="D1827" s="66"/>
    </row>
    <row r="1828" spans="4:4">
      <c r="D1828" s="66"/>
    </row>
    <row r="1829" spans="4:4">
      <c r="D1829" s="66"/>
    </row>
    <row r="1830" spans="4:4">
      <c r="D1830" s="66"/>
    </row>
    <row r="1831" spans="4:4">
      <c r="D1831" s="66"/>
    </row>
    <row r="1832" spans="4:4">
      <c r="D1832" s="66"/>
    </row>
    <row r="1833" spans="4:4">
      <c r="D1833" s="66"/>
    </row>
    <row r="1834" spans="4:4">
      <c r="D1834" s="66"/>
    </row>
    <row r="1835" spans="4:4">
      <c r="D1835" s="66"/>
    </row>
    <row r="1836" spans="4:4">
      <c r="D1836" s="66"/>
    </row>
    <row r="1837" spans="4:4">
      <c r="D1837" s="66"/>
    </row>
    <row r="1838" spans="4:4">
      <c r="D1838" s="66"/>
    </row>
    <row r="1839" spans="4:4">
      <c r="D1839" s="66"/>
    </row>
    <row r="1840" spans="4:4">
      <c r="D1840" s="66"/>
    </row>
    <row r="1841" spans="4:4">
      <c r="D1841" s="66"/>
    </row>
    <row r="1842" spans="4:4">
      <c r="D1842" s="66"/>
    </row>
    <row r="1843" spans="4:4">
      <c r="D1843" s="66"/>
    </row>
    <row r="1844" spans="4:4">
      <c r="D1844" s="66"/>
    </row>
    <row r="1845" spans="4:4">
      <c r="D1845" s="66"/>
    </row>
    <row r="1846" spans="4:4">
      <c r="D1846" s="66"/>
    </row>
    <row r="1847" spans="4:4">
      <c r="D1847" s="66"/>
    </row>
    <row r="1848" spans="4:4">
      <c r="D1848" s="66"/>
    </row>
    <row r="1849" spans="4:4">
      <c r="D1849" s="66"/>
    </row>
    <row r="1850" spans="4:4">
      <c r="D1850" s="66"/>
    </row>
    <row r="1851" spans="4:4">
      <c r="D1851" s="66"/>
    </row>
    <row r="1852" spans="4:4">
      <c r="D1852" s="66"/>
    </row>
    <row r="1853" spans="4:4">
      <c r="D1853" s="66"/>
    </row>
    <row r="1854" spans="4:4">
      <c r="D1854" s="66"/>
    </row>
    <row r="1855" spans="4:4">
      <c r="D1855" s="66"/>
    </row>
    <row r="1856" spans="4:4">
      <c r="D1856" s="66"/>
    </row>
    <row r="1857" spans="4:4">
      <c r="D1857" s="66"/>
    </row>
    <row r="1858" spans="4:4">
      <c r="D1858" s="66"/>
    </row>
    <row r="1859" spans="4:4">
      <c r="D1859" s="66"/>
    </row>
    <row r="1860" spans="4:4">
      <c r="D1860" s="66"/>
    </row>
    <row r="1861" spans="4:4">
      <c r="D1861" s="66"/>
    </row>
    <row r="1862" spans="4:4">
      <c r="D1862" s="66"/>
    </row>
    <row r="1863" spans="4:4">
      <c r="D1863" s="66"/>
    </row>
    <row r="1864" spans="4:4">
      <c r="D1864" s="66"/>
    </row>
    <row r="1865" spans="4:4">
      <c r="D1865" s="66"/>
    </row>
    <row r="1866" spans="4:4">
      <c r="D1866" s="66"/>
    </row>
    <row r="1867" spans="4:4">
      <c r="D1867" s="66"/>
    </row>
    <row r="1868" spans="4:4">
      <c r="D1868" s="66"/>
    </row>
    <row r="1869" spans="4:4">
      <c r="D1869" s="66"/>
    </row>
    <row r="1870" spans="4:4">
      <c r="D1870" s="66"/>
    </row>
    <row r="1871" spans="4:4">
      <c r="D1871" s="66"/>
    </row>
    <row r="1872" spans="4:4">
      <c r="D1872" s="66"/>
    </row>
    <row r="1873" spans="4:4">
      <c r="D1873" s="66"/>
    </row>
    <row r="1874" spans="4:4">
      <c r="D1874" s="66"/>
    </row>
    <row r="1875" spans="4:4">
      <c r="D1875" s="66"/>
    </row>
    <row r="1876" spans="4:4">
      <c r="D1876" s="66"/>
    </row>
    <row r="1877" spans="4:4">
      <c r="D1877" s="66"/>
    </row>
    <row r="1878" spans="4:4">
      <c r="D1878" s="66"/>
    </row>
    <row r="1879" spans="4:4">
      <c r="D1879" s="66"/>
    </row>
    <row r="1880" spans="4:4">
      <c r="D1880" s="66"/>
    </row>
    <row r="1881" spans="4:4">
      <c r="D1881" s="66"/>
    </row>
    <row r="1882" spans="4:4">
      <c r="D1882" s="66"/>
    </row>
    <row r="1883" spans="4:4">
      <c r="D1883" s="66"/>
    </row>
    <row r="1884" spans="4:4">
      <c r="D1884" s="66"/>
    </row>
    <row r="1885" spans="4:4">
      <c r="D1885" s="66"/>
    </row>
    <row r="1886" spans="4:4">
      <c r="D1886" s="66"/>
    </row>
    <row r="1887" spans="4:4">
      <c r="D1887" s="66"/>
    </row>
    <row r="1888" spans="4:4">
      <c r="D1888" s="66"/>
    </row>
    <row r="1889" spans="4:4">
      <c r="D1889" s="66"/>
    </row>
    <row r="1890" spans="4:4">
      <c r="D1890" s="66"/>
    </row>
    <row r="1891" spans="4:4">
      <c r="D1891" s="66"/>
    </row>
    <row r="1892" spans="4:4">
      <c r="D1892" s="66"/>
    </row>
    <row r="1893" spans="4:4">
      <c r="D1893" s="66"/>
    </row>
    <row r="1894" spans="4:4">
      <c r="D1894" s="66"/>
    </row>
    <row r="1895" spans="4:4">
      <c r="D1895" s="66"/>
    </row>
    <row r="1896" spans="4:4">
      <c r="D1896" s="66"/>
    </row>
    <row r="1897" spans="4:4">
      <c r="D1897" s="66"/>
    </row>
    <row r="1898" spans="4:4">
      <c r="D1898" s="66"/>
    </row>
    <row r="1899" spans="4:4">
      <c r="D1899" s="66"/>
    </row>
    <row r="1900" spans="4:4">
      <c r="D1900" s="66"/>
    </row>
    <row r="1901" spans="4:4">
      <c r="D1901" s="66"/>
    </row>
    <row r="1902" spans="4:4">
      <c r="D1902" s="66"/>
    </row>
    <row r="1903" spans="4:4">
      <c r="D1903" s="66"/>
    </row>
    <row r="1904" spans="4:4">
      <c r="D1904" s="66"/>
    </row>
    <row r="1905" spans="4:4">
      <c r="D1905" s="66"/>
    </row>
    <row r="1906" spans="4:4">
      <c r="D1906" s="66"/>
    </row>
    <row r="1907" spans="4:4">
      <c r="D1907" s="66"/>
    </row>
    <row r="1908" spans="4:4">
      <c r="D1908" s="66"/>
    </row>
    <row r="1909" spans="4:4">
      <c r="D1909" s="66"/>
    </row>
    <row r="1910" spans="4:4">
      <c r="D1910" s="66"/>
    </row>
    <row r="1911" spans="4:4">
      <c r="D1911" s="66"/>
    </row>
    <row r="1912" spans="4:4">
      <c r="D1912" s="66"/>
    </row>
    <row r="1913" spans="4:4">
      <c r="D1913" s="66"/>
    </row>
    <row r="1914" spans="4:4">
      <c r="D1914" s="66"/>
    </row>
    <row r="1915" spans="4:4">
      <c r="D1915" s="66"/>
    </row>
    <row r="1916" spans="4:4">
      <c r="D1916" s="66"/>
    </row>
    <row r="1917" spans="4:4">
      <c r="D1917" s="66"/>
    </row>
    <row r="1918" spans="4:4">
      <c r="D1918" s="66"/>
    </row>
    <row r="1919" spans="4:4">
      <c r="D1919" s="66"/>
    </row>
    <row r="1920" spans="4:4">
      <c r="D1920" s="66"/>
    </row>
    <row r="1921" spans="4:4">
      <c r="D1921" s="66"/>
    </row>
    <row r="1922" spans="4:4">
      <c r="D1922" s="66"/>
    </row>
    <row r="1923" spans="4:4">
      <c r="D1923" s="66"/>
    </row>
    <row r="1924" spans="4:4">
      <c r="D1924" s="66"/>
    </row>
    <row r="1925" spans="4:4">
      <c r="D1925" s="66"/>
    </row>
    <row r="1926" spans="4:4">
      <c r="D1926" s="66"/>
    </row>
    <row r="1927" spans="4:4">
      <c r="D1927" s="66"/>
    </row>
    <row r="1928" spans="4:4">
      <c r="D1928" s="66"/>
    </row>
    <row r="1929" spans="4:4">
      <c r="D1929" s="66"/>
    </row>
    <row r="1930" spans="4:4">
      <c r="D1930" s="66"/>
    </row>
    <row r="1931" spans="4:4">
      <c r="D1931" s="66"/>
    </row>
    <row r="1932" spans="4:4">
      <c r="D1932" s="66"/>
    </row>
    <row r="1933" spans="4:4">
      <c r="D1933" s="66"/>
    </row>
    <row r="1934" spans="4:4">
      <c r="D1934" s="66"/>
    </row>
    <row r="1935" spans="4:4">
      <c r="D1935" s="66"/>
    </row>
    <row r="1936" spans="4:4">
      <c r="D1936" s="66"/>
    </row>
    <row r="1937" spans="4:4">
      <c r="D1937" s="66"/>
    </row>
    <row r="1938" spans="4:4">
      <c r="D1938" s="66"/>
    </row>
    <row r="1939" spans="4:4">
      <c r="D1939" s="66"/>
    </row>
    <row r="1940" spans="4:4">
      <c r="D1940" s="66"/>
    </row>
    <row r="1941" spans="4:4">
      <c r="D1941" s="66"/>
    </row>
    <row r="1942" spans="4:4">
      <c r="D1942" s="66"/>
    </row>
    <row r="1943" spans="4:4">
      <c r="D1943" s="66"/>
    </row>
    <row r="1944" spans="4:4">
      <c r="D1944" s="66"/>
    </row>
    <row r="1945" spans="4:4">
      <c r="D1945" s="66"/>
    </row>
    <row r="1946" spans="4:4">
      <c r="D1946" s="66"/>
    </row>
    <row r="1947" spans="4:4">
      <c r="D1947" s="66"/>
    </row>
    <row r="1948" spans="4:4">
      <c r="D1948" s="66"/>
    </row>
    <row r="1949" spans="4:4">
      <c r="D1949" s="66"/>
    </row>
    <row r="1950" spans="4:4">
      <c r="D1950" s="66"/>
    </row>
    <row r="1951" spans="4:4">
      <c r="D1951" s="66"/>
    </row>
    <row r="1952" spans="4:4">
      <c r="D1952" s="66"/>
    </row>
    <row r="1953" spans="4:4">
      <c r="D1953" s="66"/>
    </row>
    <row r="1954" spans="4:4">
      <c r="D1954" s="66"/>
    </row>
    <row r="1955" spans="4:4">
      <c r="D1955" s="66"/>
    </row>
    <row r="1956" spans="4:4">
      <c r="D1956" s="66"/>
    </row>
    <row r="1957" spans="4:4">
      <c r="D1957" s="66"/>
    </row>
    <row r="1958" spans="4:4">
      <c r="D1958" s="66"/>
    </row>
    <row r="1959" spans="4:4">
      <c r="D1959" s="66"/>
    </row>
    <row r="1960" spans="4:4">
      <c r="D1960" s="66"/>
    </row>
    <row r="1961" spans="4:4">
      <c r="D1961" s="66"/>
    </row>
    <row r="1962" spans="4:4">
      <c r="D1962" s="66"/>
    </row>
    <row r="1963" spans="4:4">
      <c r="D1963" s="66"/>
    </row>
    <row r="1964" spans="4:4">
      <c r="D1964" s="66"/>
    </row>
    <row r="1965" spans="4:4">
      <c r="D1965" s="66"/>
    </row>
    <row r="1966" spans="4:4">
      <c r="D1966" s="66"/>
    </row>
    <row r="1967" spans="4:4">
      <c r="D1967" s="66"/>
    </row>
    <row r="1968" spans="4:4">
      <c r="D1968" s="66"/>
    </row>
    <row r="1969" spans="4:4">
      <c r="D1969" s="66"/>
    </row>
    <row r="1970" spans="4:4">
      <c r="D1970" s="66"/>
    </row>
    <row r="1971" spans="4:4">
      <c r="D1971" s="66"/>
    </row>
    <row r="1972" spans="4:4">
      <c r="D1972" s="66"/>
    </row>
    <row r="1973" spans="4:4">
      <c r="D1973" s="66"/>
    </row>
    <row r="1974" spans="4:4">
      <c r="D1974" s="66"/>
    </row>
    <row r="1975" spans="4:4">
      <c r="D1975" s="66"/>
    </row>
    <row r="1976" spans="4:4">
      <c r="D1976" s="66"/>
    </row>
    <row r="1977" spans="4:4">
      <c r="D1977" s="66"/>
    </row>
    <row r="1978" spans="4:4">
      <c r="D1978" s="66"/>
    </row>
    <row r="1979" spans="4:4">
      <c r="D1979" s="66"/>
    </row>
    <row r="1980" spans="4:4">
      <c r="D1980" s="66"/>
    </row>
    <row r="1981" spans="4:4">
      <c r="D1981" s="66"/>
    </row>
    <row r="1982" spans="4:4">
      <c r="D1982" s="66"/>
    </row>
    <row r="1983" spans="4:4">
      <c r="D1983" s="66"/>
    </row>
    <row r="1984" spans="4:4">
      <c r="D1984" s="66"/>
    </row>
    <row r="1985" spans="4:4">
      <c r="D1985" s="66"/>
    </row>
    <row r="1986" spans="4:4">
      <c r="D1986" s="66"/>
    </row>
    <row r="1987" spans="4:4">
      <c r="D1987" s="66"/>
    </row>
    <row r="1988" spans="4:4">
      <c r="D1988" s="66"/>
    </row>
    <row r="1989" spans="4:4">
      <c r="D1989" s="66"/>
    </row>
    <row r="1990" spans="4:4">
      <c r="D1990" s="66"/>
    </row>
    <row r="1991" spans="4:4">
      <c r="D1991" s="66"/>
    </row>
    <row r="1992" spans="4:4">
      <c r="D1992" s="66"/>
    </row>
    <row r="1993" spans="4:4">
      <c r="D1993" s="66"/>
    </row>
    <row r="1994" spans="4:4">
      <c r="D1994" s="66"/>
    </row>
    <row r="1995" spans="4:4">
      <c r="D1995" s="66"/>
    </row>
    <row r="1996" spans="4:4">
      <c r="D1996" s="66"/>
    </row>
    <row r="1997" spans="4:4">
      <c r="D1997" s="66"/>
    </row>
    <row r="1998" spans="4:4">
      <c r="D1998" s="66"/>
    </row>
    <row r="1999" spans="4:4">
      <c r="D1999" s="66"/>
    </row>
    <row r="2000" spans="4:4">
      <c r="D2000" s="66"/>
    </row>
    <row r="2001" spans="4:4">
      <c r="D2001" s="66"/>
    </row>
    <row r="2002" spans="4:4">
      <c r="D2002" s="66"/>
    </row>
    <row r="2003" spans="4:4">
      <c r="D2003" s="66"/>
    </row>
    <row r="2004" spans="4:4">
      <c r="D2004" s="66"/>
    </row>
    <row r="2005" spans="4:4">
      <c r="D2005" s="66"/>
    </row>
    <row r="2006" spans="4:4">
      <c r="D2006" s="66"/>
    </row>
    <row r="2007" spans="4:4">
      <c r="D2007" s="66"/>
    </row>
    <row r="2008" spans="4:4">
      <c r="D2008" s="66"/>
    </row>
    <row r="2009" spans="4:4">
      <c r="D2009" s="66"/>
    </row>
    <row r="2010" spans="4:4">
      <c r="D2010" s="66"/>
    </row>
    <row r="2011" spans="4:4">
      <c r="D2011" s="66"/>
    </row>
    <row r="2012" spans="4:4">
      <c r="D2012" s="66"/>
    </row>
    <row r="2013" spans="4:4">
      <c r="D2013" s="66"/>
    </row>
    <row r="2014" spans="4:4">
      <c r="D2014" s="66"/>
    </row>
    <row r="2015" spans="4:4">
      <c r="D2015" s="66"/>
    </row>
    <row r="2016" spans="4:4">
      <c r="D2016" s="66"/>
    </row>
    <row r="2017" spans="4:4">
      <c r="D2017" s="66"/>
    </row>
    <row r="2018" spans="4:4">
      <c r="D2018" s="66"/>
    </row>
    <row r="2019" spans="4:4">
      <c r="D2019" s="66"/>
    </row>
    <row r="2020" spans="4:4">
      <c r="D2020" s="66"/>
    </row>
    <row r="2021" spans="4:4">
      <c r="D2021" s="66"/>
    </row>
    <row r="2022" spans="4:4">
      <c r="D2022" s="66"/>
    </row>
    <row r="2023" spans="4:4">
      <c r="D2023" s="66"/>
    </row>
    <row r="2024" spans="4:4">
      <c r="D2024" s="66"/>
    </row>
    <row r="2025" spans="4:4">
      <c r="D2025" s="66"/>
    </row>
    <row r="2026" spans="4:4">
      <c r="D2026" s="66"/>
    </row>
    <row r="2027" spans="4:4">
      <c r="D2027" s="66"/>
    </row>
    <row r="2028" spans="4:4">
      <c r="D2028" s="66"/>
    </row>
    <row r="2029" spans="4:4">
      <c r="D2029" s="66"/>
    </row>
    <row r="2030" spans="4:4">
      <c r="D2030" s="66"/>
    </row>
    <row r="2031" spans="4:4">
      <c r="D2031" s="66"/>
    </row>
    <row r="2032" spans="4:4">
      <c r="D2032" s="66"/>
    </row>
    <row r="2033" spans="4:4">
      <c r="D2033" s="66"/>
    </row>
    <row r="2034" spans="4:4">
      <c r="D2034" s="66"/>
    </row>
    <row r="2035" spans="4:4">
      <c r="D2035" s="66"/>
    </row>
    <row r="2036" spans="4:4">
      <c r="D2036" s="66"/>
    </row>
    <row r="2037" spans="4:4">
      <c r="D2037" s="66"/>
    </row>
    <row r="2038" spans="4:4">
      <c r="D2038" s="66"/>
    </row>
    <row r="2039" spans="4:4">
      <c r="D2039" s="66"/>
    </row>
    <row r="2040" spans="4:4">
      <c r="D2040" s="66"/>
    </row>
    <row r="2041" spans="4:4">
      <c r="D2041" s="66"/>
    </row>
    <row r="2042" spans="4:4">
      <c r="D2042" s="66"/>
    </row>
    <row r="2043" spans="4:4">
      <c r="D2043" s="66"/>
    </row>
    <row r="2044" spans="4:4">
      <c r="D2044" s="66"/>
    </row>
    <row r="2045" spans="4:4">
      <c r="D2045" s="66"/>
    </row>
    <row r="2046" spans="4:4">
      <c r="D2046" s="66"/>
    </row>
    <row r="2047" spans="4:4">
      <c r="D2047" s="66"/>
    </row>
    <row r="2048" spans="4:4">
      <c r="D2048" s="66"/>
    </row>
    <row r="2049" spans="4:4">
      <c r="D2049" s="66"/>
    </row>
    <row r="2050" spans="4:4">
      <c r="D2050" s="66"/>
    </row>
    <row r="2051" spans="4:4">
      <c r="D2051" s="66"/>
    </row>
    <row r="2052" spans="4:4">
      <c r="D2052" s="66"/>
    </row>
    <row r="2053" spans="4:4">
      <c r="D2053" s="66"/>
    </row>
    <row r="2054" spans="4:4">
      <c r="D2054" s="66"/>
    </row>
    <row r="2055" spans="4:4">
      <c r="D2055" s="66"/>
    </row>
    <row r="2056" spans="4:4">
      <c r="D2056" s="66"/>
    </row>
    <row r="2057" spans="4:4">
      <c r="D2057" s="66"/>
    </row>
    <row r="2058" spans="4:4">
      <c r="D2058" s="66"/>
    </row>
    <row r="2059" spans="4:4">
      <c r="D2059" s="66"/>
    </row>
    <row r="2060" spans="4:4">
      <c r="D2060" s="66"/>
    </row>
    <row r="2061" spans="4:4">
      <c r="D2061" s="66"/>
    </row>
    <row r="2062" spans="4:4">
      <c r="D2062" s="66"/>
    </row>
    <row r="2063" spans="4:4">
      <c r="D2063" s="66"/>
    </row>
    <row r="2064" spans="4:4">
      <c r="D2064" s="66"/>
    </row>
    <row r="2065" spans="4:4">
      <c r="D2065" s="66"/>
    </row>
    <row r="2066" spans="4:4">
      <c r="D2066" s="66"/>
    </row>
    <row r="2067" spans="4:4">
      <c r="D2067" s="66"/>
    </row>
    <row r="2068" spans="4:4">
      <c r="D2068" s="66"/>
    </row>
    <row r="2069" spans="4:4">
      <c r="D2069" s="66"/>
    </row>
    <row r="2070" spans="4:4">
      <c r="D2070" s="66"/>
    </row>
    <row r="2071" spans="4:4">
      <c r="D2071" s="66"/>
    </row>
    <row r="2072" spans="4:4">
      <c r="D2072" s="66"/>
    </row>
    <row r="2073" spans="4:4">
      <c r="D2073" s="66"/>
    </row>
    <row r="2074" spans="4:4">
      <c r="D2074" s="66"/>
    </row>
    <row r="2075" spans="4:4">
      <c r="D2075" s="66"/>
    </row>
    <row r="2076" spans="4:4">
      <c r="D2076" s="66"/>
    </row>
    <row r="2077" spans="4:4">
      <c r="D2077" s="66"/>
    </row>
    <row r="2078" spans="4:4">
      <c r="D2078" s="66"/>
    </row>
    <row r="2079" spans="4:4">
      <c r="D2079" s="66"/>
    </row>
    <row r="2080" spans="4:4">
      <c r="D2080" s="66"/>
    </row>
    <row r="2081" spans="4:4">
      <c r="D2081" s="66"/>
    </row>
    <row r="2082" spans="4:4">
      <c r="D2082" s="66"/>
    </row>
    <row r="2083" spans="4:4">
      <c r="D2083" s="66"/>
    </row>
    <row r="2084" spans="4:4">
      <c r="D2084" s="66"/>
    </row>
    <row r="2085" spans="4:4">
      <c r="D2085" s="66"/>
    </row>
    <row r="2086" spans="4:4">
      <c r="D2086" s="66"/>
    </row>
    <row r="2087" spans="4:4">
      <c r="D2087" s="66"/>
    </row>
    <row r="2088" spans="4:4">
      <c r="D2088" s="66"/>
    </row>
    <row r="2089" spans="4:4">
      <c r="D2089" s="66"/>
    </row>
    <row r="2090" spans="4:4">
      <c r="D2090" s="66"/>
    </row>
    <row r="2091" spans="4:4">
      <c r="D2091" s="66"/>
    </row>
    <row r="2092" spans="4:4">
      <c r="D2092" s="66"/>
    </row>
    <row r="2093" spans="4:4">
      <c r="D2093" s="66"/>
    </row>
    <row r="2094" spans="4:4">
      <c r="D2094" s="66"/>
    </row>
    <row r="2095" spans="4:4">
      <c r="D2095" s="66"/>
    </row>
    <row r="2096" spans="4:4">
      <c r="D2096" s="66"/>
    </row>
    <row r="2097" spans="4:4">
      <c r="D2097" s="66"/>
    </row>
    <row r="2098" spans="4:4">
      <c r="D2098" s="66"/>
    </row>
    <row r="2099" spans="4:4">
      <c r="D2099" s="66"/>
    </row>
    <row r="2100" spans="4:4">
      <c r="D2100" s="66"/>
    </row>
    <row r="2101" spans="4:4">
      <c r="D2101" s="66"/>
    </row>
    <row r="2102" spans="4:4">
      <c r="D2102" s="66"/>
    </row>
    <row r="2103" spans="4:4">
      <c r="D2103" s="66"/>
    </row>
    <row r="2104" spans="4:4">
      <c r="D2104" s="66"/>
    </row>
    <row r="2105" spans="4:4">
      <c r="D2105" s="66"/>
    </row>
    <row r="2106" spans="4:4">
      <c r="D2106" s="66"/>
    </row>
    <row r="2107" spans="4:4">
      <c r="D2107" s="66"/>
    </row>
    <row r="2108" spans="4:4">
      <c r="D2108" s="66"/>
    </row>
    <row r="2109" spans="4:4">
      <c r="D2109" s="66"/>
    </row>
    <row r="2110" spans="4:4">
      <c r="D2110" s="66"/>
    </row>
    <row r="2111" spans="4:4">
      <c r="D2111" s="66"/>
    </row>
    <row r="2112" spans="4:4">
      <c r="D2112" s="66"/>
    </row>
    <row r="2113" spans="4:4">
      <c r="D2113" s="66"/>
    </row>
    <row r="2114" spans="4:4">
      <c r="D2114" s="66"/>
    </row>
    <row r="2115" spans="4:4">
      <c r="D2115" s="66"/>
    </row>
    <row r="2116" spans="4:4">
      <c r="D2116" s="66"/>
    </row>
    <row r="2117" spans="4:4">
      <c r="D2117" s="66"/>
    </row>
    <row r="2118" spans="4:4">
      <c r="D2118" s="66"/>
    </row>
    <row r="2119" spans="4:4">
      <c r="D2119" s="66"/>
    </row>
    <row r="2120" spans="4:4">
      <c r="D2120" s="66"/>
    </row>
    <row r="2121" spans="4:4">
      <c r="D2121" s="66"/>
    </row>
    <row r="2122" spans="4:4">
      <c r="D2122" s="66"/>
    </row>
    <row r="2123" spans="4:4">
      <c r="D2123" s="66"/>
    </row>
    <row r="2124" spans="4:4">
      <c r="D2124" s="66"/>
    </row>
    <row r="2125" spans="4:4">
      <c r="D2125" s="66"/>
    </row>
    <row r="2126" spans="4:4">
      <c r="D2126" s="66"/>
    </row>
    <row r="2127" spans="4:4">
      <c r="D2127" s="66"/>
    </row>
    <row r="2128" spans="4:4">
      <c r="D2128" s="66"/>
    </row>
    <row r="2129" spans="4:4">
      <c r="D2129" s="66"/>
    </row>
    <row r="2130" spans="4:4">
      <c r="D2130" s="66"/>
    </row>
    <row r="2131" spans="4:4">
      <c r="D2131" s="66"/>
    </row>
    <row r="2132" spans="4:4">
      <c r="D2132" s="66"/>
    </row>
    <row r="2133" spans="4:4">
      <c r="D2133" s="66"/>
    </row>
    <row r="2134" spans="4:4">
      <c r="D2134" s="66"/>
    </row>
    <row r="2135" spans="4:4">
      <c r="D2135" s="66"/>
    </row>
    <row r="2136" spans="4:4">
      <c r="D2136" s="66"/>
    </row>
    <row r="2137" spans="4:4">
      <c r="D2137" s="66"/>
    </row>
    <row r="2138" spans="4:4">
      <c r="D2138" s="66"/>
    </row>
    <row r="2139" spans="4:4">
      <c r="D2139" s="66"/>
    </row>
    <row r="2140" spans="4:4">
      <c r="D2140" s="66"/>
    </row>
    <row r="2141" spans="4:4">
      <c r="D2141" s="66"/>
    </row>
    <row r="2142" spans="4:4">
      <c r="D2142" s="66"/>
    </row>
    <row r="2143" spans="4:4">
      <c r="D2143" s="66"/>
    </row>
    <row r="2144" spans="4:4">
      <c r="D2144" s="66"/>
    </row>
    <row r="2145" spans="4:4">
      <c r="D2145" s="66"/>
    </row>
    <row r="2146" spans="4:4">
      <c r="D2146" s="66"/>
    </row>
    <row r="2147" spans="4:4">
      <c r="D2147" s="66"/>
    </row>
    <row r="2148" spans="4:4">
      <c r="D2148" s="66"/>
    </row>
    <row r="2149" spans="4:4">
      <c r="D2149" s="66"/>
    </row>
    <row r="2150" spans="4:4">
      <c r="D2150" s="66"/>
    </row>
    <row r="2151" spans="4:4">
      <c r="D2151" s="66"/>
    </row>
    <row r="2152" spans="4:4">
      <c r="D2152" s="66"/>
    </row>
    <row r="2153" spans="4:4">
      <c r="D2153" s="66"/>
    </row>
    <row r="2154" spans="4:4">
      <c r="D2154" s="66"/>
    </row>
    <row r="2155" spans="4:4">
      <c r="D2155" s="66"/>
    </row>
    <row r="2156" spans="4:4">
      <c r="D2156" s="66"/>
    </row>
    <row r="2157" spans="4:4">
      <c r="D2157" s="66"/>
    </row>
    <row r="2158" spans="4:4">
      <c r="D2158" s="66"/>
    </row>
    <row r="2159" spans="4:4">
      <c r="D2159" s="66"/>
    </row>
    <row r="2160" spans="4:4">
      <c r="D2160" s="66"/>
    </row>
    <row r="2161" spans="4:4">
      <c r="D2161" s="66"/>
    </row>
    <row r="2162" spans="4:4">
      <c r="D2162" s="66"/>
    </row>
    <row r="2163" spans="4:4">
      <c r="D2163" s="66"/>
    </row>
    <row r="2164" spans="4:4">
      <c r="D2164" s="66"/>
    </row>
    <row r="2165" spans="4:4">
      <c r="D2165" s="66"/>
    </row>
    <row r="2166" spans="4:4">
      <c r="D2166" s="66"/>
    </row>
    <row r="2167" spans="4:4">
      <c r="D2167" s="66"/>
    </row>
    <row r="2168" spans="4:4">
      <c r="D2168" s="66"/>
    </row>
    <row r="2169" spans="4:4">
      <c r="D2169" s="66"/>
    </row>
    <row r="2170" spans="4:4">
      <c r="D2170" s="66"/>
    </row>
    <row r="2171" spans="4:4">
      <c r="D2171" s="66"/>
    </row>
    <row r="2172" spans="4:4">
      <c r="D2172" s="66"/>
    </row>
    <row r="2173" spans="4:4">
      <c r="D2173" s="66"/>
    </row>
    <row r="2174" spans="4:4">
      <c r="D2174" s="66"/>
    </row>
    <row r="2175" spans="4:4">
      <c r="D2175" s="66"/>
    </row>
    <row r="2176" spans="4:4">
      <c r="D2176" s="66"/>
    </row>
    <row r="2177" spans="4:4">
      <c r="D2177" s="66"/>
    </row>
    <row r="2178" spans="4:4">
      <c r="D2178" s="66"/>
    </row>
    <row r="2179" spans="4:4">
      <c r="D2179" s="66"/>
    </row>
    <row r="2180" spans="4:4">
      <c r="D2180" s="66"/>
    </row>
    <row r="2181" spans="4:4">
      <c r="D2181" s="66"/>
    </row>
    <row r="2182" spans="4:4">
      <c r="D2182" s="66"/>
    </row>
    <row r="2183" spans="4:4">
      <c r="D2183" s="66"/>
    </row>
    <row r="2184" spans="4:4">
      <c r="D2184" s="66"/>
    </row>
    <row r="2185" spans="4:4">
      <c r="D2185" s="66"/>
    </row>
    <row r="2186" spans="4:4">
      <c r="D2186" s="66"/>
    </row>
    <row r="2187" spans="4:4">
      <c r="D2187" s="66"/>
    </row>
    <row r="2188" spans="4:4">
      <c r="D2188" s="66"/>
    </row>
    <row r="2189" spans="4:4">
      <c r="D2189" s="66"/>
    </row>
    <row r="2190" spans="4:4">
      <c r="D2190" s="66"/>
    </row>
    <row r="2191" spans="4:4">
      <c r="D2191" s="66"/>
    </row>
    <row r="2192" spans="4:4">
      <c r="D2192" s="66"/>
    </row>
    <row r="2193" spans="4:4">
      <c r="D2193" s="66"/>
    </row>
    <row r="2194" spans="4:4">
      <c r="D2194" s="66"/>
    </row>
    <row r="2195" spans="4:4">
      <c r="D2195" s="66"/>
    </row>
    <row r="2196" spans="4:4">
      <c r="D2196" s="66"/>
    </row>
    <row r="2197" spans="4:4">
      <c r="D2197" s="66"/>
    </row>
    <row r="2198" spans="4:4">
      <c r="D2198" s="66"/>
    </row>
    <row r="2199" spans="4:4">
      <c r="D2199" s="66"/>
    </row>
    <row r="2200" spans="4:4">
      <c r="D2200" s="66"/>
    </row>
    <row r="2201" spans="4:4">
      <c r="D2201" s="66"/>
    </row>
    <row r="2202" spans="4:4">
      <c r="D2202" s="66"/>
    </row>
    <row r="2203" spans="4:4">
      <c r="D2203" s="66"/>
    </row>
    <row r="2204" spans="4:4">
      <c r="D2204" s="66"/>
    </row>
    <row r="2205" spans="4:4">
      <c r="D2205" s="66"/>
    </row>
    <row r="2206" spans="4:4">
      <c r="D2206" s="66"/>
    </row>
    <row r="2207" spans="4:4">
      <c r="D2207" s="66"/>
    </row>
    <row r="2208" spans="4:4">
      <c r="D2208" s="66"/>
    </row>
    <row r="2209" spans="4:4">
      <c r="D2209" s="66"/>
    </row>
    <row r="2210" spans="4:4">
      <c r="D2210" s="66"/>
    </row>
    <row r="2211" spans="4:4">
      <c r="D2211" s="66"/>
    </row>
    <row r="2212" spans="4:4">
      <c r="D2212" s="66"/>
    </row>
    <row r="2213" spans="4:4">
      <c r="D2213" s="66"/>
    </row>
    <row r="2214" spans="4:4">
      <c r="D2214" s="66"/>
    </row>
    <row r="2215" spans="4:4">
      <c r="D2215" s="66"/>
    </row>
    <row r="2216" spans="4:4">
      <c r="D2216" s="66"/>
    </row>
    <row r="2217" spans="4:4">
      <c r="D2217" s="66"/>
    </row>
    <row r="2218" spans="4:4">
      <c r="D2218" s="66"/>
    </row>
    <row r="2219" spans="4:4">
      <c r="D2219" s="66"/>
    </row>
    <row r="2220" spans="4:4">
      <c r="D2220" s="66"/>
    </row>
    <row r="2221" spans="4:4">
      <c r="D2221" s="66"/>
    </row>
    <row r="2222" spans="4:4">
      <c r="D2222" s="66"/>
    </row>
    <row r="2223" spans="4:4">
      <c r="D2223" s="66"/>
    </row>
    <row r="2224" spans="4:4">
      <c r="D2224" s="66"/>
    </row>
    <row r="2225" spans="4:4">
      <c r="D2225" s="66"/>
    </row>
    <row r="2226" spans="4:4">
      <c r="D2226" s="66"/>
    </row>
    <row r="2227" spans="4:4">
      <c r="D2227" s="66"/>
    </row>
    <row r="2228" spans="4:4">
      <c r="D2228" s="66"/>
    </row>
    <row r="2229" spans="4:4">
      <c r="D2229" s="66"/>
    </row>
    <row r="2230" spans="4:4">
      <c r="D2230" s="66"/>
    </row>
    <row r="2231" spans="4:4">
      <c r="D2231" s="66"/>
    </row>
    <row r="2232" spans="4:4">
      <c r="D2232" s="66"/>
    </row>
    <row r="2233" spans="4:4">
      <c r="D2233" s="66"/>
    </row>
    <row r="2234" spans="4:4">
      <c r="D2234" s="66"/>
    </row>
    <row r="2235" spans="4:4">
      <c r="D2235" s="66"/>
    </row>
    <row r="2236" spans="4:4">
      <c r="D2236" s="66"/>
    </row>
    <row r="2237" spans="4:4">
      <c r="D2237" s="66"/>
    </row>
    <row r="2238" spans="4:4">
      <c r="D2238" s="66"/>
    </row>
    <row r="2239" spans="4:4">
      <c r="D2239" s="66"/>
    </row>
    <row r="2240" spans="4:4">
      <c r="D2240" s="66"/>
    </row>
    <row r="2241" spans="4:4">
      <c r="D2241" s="66"/>
    </row>
    <row r="2242" spans="4:4">
      <c r="D2242" s="66"/>
    </row>
    <row r="2243" spans="4:4">
      <c r="D2243" s="66"/>
    </row>
    <row r="2244" spans="4:4">
      <c r="D2244" s="66"/>
    </row>
    <row r="2245" spans="4:4">
      <c r="D2245" s="66"/>
    </row>
    <row r="2246" spans="4:4">
      <c r="D2246" s="66"/>
    </row>
    <row r="2247" spans="4:4">
      <c r="D2247" s="66"/>
    </row>
    <row r="2248" spans="4:4">
      <c r="D2248" s="66"/>
    </row>
    <row r="2249" spans="4:4">
      <c r="D2249" s="66"/>
    </row>
    <row r="2250" spans="4:4">
      <c r="D2250" s="66"/>
    </row>
    <row r="2251" spans="4:4">
      <c r="D2251" s="66"/>
    </row>
    <row r="2252" spans="4:4">
      <c r="D2252" s="66"/>
    </row>
    <row r="2253" spans="4:4">
      <c r="D2253" s="66"/>
    </row>
    <row r="2254" spans="4:4">
      <c r="D2254" s="66"/>
    </row>
    <row r="2255" spans="4:4">
      <c r="D2255" s="66"/>
    </row>
    <row r="2256" spans="4:4">
      <c r="D2256" s="66"/>
    </row>
    <row r="2257" spans="4:4">
      <c r="D2257" s="66"/>
    </row>
    <row r="2258" spans="4:4">
      <c r="D2258" s="66"/>
    </row>
    <row r="2259" spans="4:4">
      <c r="D2259" s="66"/>
    </row>
    <row r="2260" spans="4:4">
      <c r="D2260" s="66"/>
    </row>
    <row r="2261" spans="4:4">
      <c r="D2261" s="66"/>
    </row>
    <row r="2262" spans="4:4">
      <c r="D2262" s="66"/>
    </row>
    <row r="2263" spans="4:4">
      <c r="D2263" s="66"/>
    </row>
    <row r="2264" spans="4:4">
      <c r="D2264" s="66"/>
    </row>
    <row r="2265" spans="4:4">
      <c r="D2265" s="66"/>
    </row>
    <row r="2266" spans="4:4">
      <c r="D2266" s="66"/>
    </row>
    <row r="2267" spans="4:4">
      <c r="D2267" s="66"/>
    </row>
    <row r="2268" spans="4:4">
      <c r="D2268" s="66"/>
    </row>
    <row r="2269" spans="4:4">
      <c r="D2269" s="66"/>
    </row>
    <row r="2270" spans="4:4">
      <c r="D2270" s="66"/>
    </row>
    <row r="2271" spans="4:4">
      <c r="D2271" s="66"/>
    </row>
    <row r="2272" spans="4:4">
      <c r="D2272" s="66"/>
    </row>
    <row r="2273" spans="4:4">
      <c r="D2273" s="66"/>
    </row>
    <row r="2274" spans="4:4">
      <c r="D2274" s="66"/>
    </row>
    <row r="2275" spans="4:4">
      <c r="D2275" s="66"/>
    </row>
    <row r="2276" spans="4:4">
      <c r="D2276" s="66"/>
    </row>
    <row r="2277" spans="4:4">
      <c r="D2277" s="66"/>
    </row>
    <row r="2278" spans="4:4">
      <c r="D2278" s="66"/>
    </row>
    <row r="2279" spans="4:4">
      <c r="D2279" s="66"/>
    </row>
    <row r="2280" spans="4:4">
      <c r="D2280" s="66"/>
    </row>
    <row r="2281" spans="4:4">
      <c r="D2281" s="66"/>
    </row>
    <row r="2282" spans="4:4">
      <c r="D2282" s="66"/>
    </row>
    <row r="2283" spans="4:4">
      <c r="D2283" s="66"/>
    </row>
    <row r="2284" spans="4:4">
      <c r="D2284" s="66"/>
    </row>
    <row r="2285" spans="4:4">
      <c r="D2285" s="66"/>
    </row>
    <row r="2286" spans="4:4">
      <c r="D2286" s="66"/>
    </row>
    <row r="2287" spans="4:4">
      <c r="D2287" s="66"/>
    </row>
    <row r="2288" spans="4:4">
      <c r="D2288" s="66"/>
    </row>
    <row r="2289" spans="4:4">
      <c r="D2289" s="66"/>
    </row>
    <row r="2290" spans="4:4">
      <c r="D2290" s="66"/>
    </row>
    <row r="2291" spans="4:4">
      <c r="D2291" s="66"/>
    </row>
    <row r="2292" spans="4:4">
      <c r="D2292" s="66"/>
    </row>
    <row r="2293" spans="4:4">
      <c r="D2293" s="66"/>
    </row>
    <row r="2294" spans="4:4">
      <c r="D2294" s="66"/>
    </row>
    <row r="2295" spans="4:4">
      <c r="D2295" s="66"/>
    </row>
    <row r="2296" spans="4:4">
      <c r="D2296" s="66"/>
    </row>
    <row r="2297" spans="4:4">
      <c r="D2297" s="66"/>
    </row>
    <row r="2298" spans="4:4">
      <c r="D2298" s="66"/>
    </row>
    <row r="2299" spans="4:4">
      <c r="D2299" s="66"/>
    </row>
    <row r="2300" spans="4:4">
      <c r="D2300" s="66"/>
    </row>
    <row r="2301" spans="4:4">
      <c r="D2301" s="66"/>
    </row>
    <row r="2302" spans="4:4">
      <c r="D2302" s="66"/>
    </row>
    <row r="2303" spans="4:4">
      <c r="D2303" s="66"/>
    </row>
    <row r="2304" spans="4:4">
      <c r="D2304" s="66"/>
    </row>
    <row r="2305" spans="4:4">
      <c r="D2305" s="66"/>
    </row>
    <row r="2306" spans="4:4">
      <c r="D2306" s="66"/>
    </row>
    <row r="2307" spans="4:4">
      <c r="D2307" s="66"/>
    </row>
    <row r="2308" spans="4:4">
      <c r="D2308" s="66"/>
    </row>
    <row r="2309" spans="4:4">
      <c r="D2309" s="66"/>
    </row>
    <row r="2310" spans="4:4">
      <c r="D2310" s="66"/>
    </row>
    <row r="2311" spans="4:4">
      <c r="D2311" s="66"/>
    </row>
    <row r="2312" spans="4:4">
      <c r="D2312" s="66"/>
    </row>
    <row r="2313" spans="4:4">
      <c r="D2313" s="66"/>
    </row>
    <row r="2314" spans="4:4">
      <c r="D2314" s="66"/>
    </row>
    <row r="2315" spans="4:4">
      <c r="D2315" s="66"/>
    </row>
    <row r="2316" spans="4:4">
      <c r="D2316" s="66"/>
    </row>
    <row r="2317" spans="4:4">
      <c r="D2317" s="66"/>
    </row>
    <row r="2318" spans="4:4">
      <c r="D2318" s="66"/>
    </row>
    <row r="2319" spans="4:4">
      <c r="D2319" s="66"/>
    </row>
    <row r="2320" spans="4:4">
      <c r="D2320" s="66"/>
    </row>
    <row r="2321" spans="4:4">
      <c r="D2321" s="66"/>
    </row>
    <row r="2322" spans="4:4">
      <c r="D2322" s="66"/>
    </row>
    <row r="2323" spans="4:4">
      <c r="D2323" s="66"/>
    </row>
    <row r="2324" spans="4:4">
      <c r="D2324" s="66"/>
    </row>
    <row r="2325" spans="4:4">
      <c r="D2325" s="66"/>
    </row>
    <row r="2326" spans="4:4">
      <c r="D2326" s="66"/>
    </row>
    <row r="2327" spans="4:4">
      <c r="D2327" s="66"/>
    </row>
    <row r="2328" spans="4:4">
      <c r="D2328" s="66"/>
    </row>
    <row r="2329" spans="4:4">
      <c r="D2329" s="66"/>
    </row>
    <row r="2330" spans="4:4">
      <c r="D2330" s="66"/>
    </row>
    <row r="2331" spans="4:4">
      <c r="D2331" s="66"/>
    </row>
    <row r="2332" spans="4:4">
      <c r="D2332" s="66"/>
    </row>
    <row r="2333" spans="4:4">
      <c r="D2333" s="66"/>
    </row>
    <row r="2334" spans="4:4">
      <c r="D2334" s="66"/>
    </row>
    <row r="2335" spans="4:4">
      <c r="D2335" s="66"/>
    </row>
    <row r="2336" spans="4:4">
      <c r="D2336" s="66"/>
    </row>
    <row r="2337" spans="4:4">
      <c r="D2337" s="66"/>
    </row>
    <row r="2338" spans="4:4">
      <c r="D2338" s="66"/>
    </row>
    <row r="2339" spans="4:4">
      <c r="D2339" s="66"/>
    </row>
    <row r="2340" spans="4:4">
      <c r="D2340" s="66"/>
    </row>
    <row r="2341" spans="4:4">
      <c r="D2341" s="66"/>
    </row>
    <row r="2342" spans="4:4">
      <c r="D2342" s="66"/>
    </row>
    <row r="2343" spans="4:4">
      <c r="D2343" s="66"/>
    </row>
    <row r="2344" spans="4:4">
      <c r="D2344" s="66"/>
    </row>
    <row r="2345" spans="4:4">
      <c r="D2345" s="66"/>
    </row>
    <row r="2346" spans="4:4">
      <c r="D2346" s="66"/>
    </row>
    <row r="2347" spans="4:4">
      <c r="D2347" s="66"/>
    </row>
    <row r="2348" spans="4:4">
      <c r="D2348" s="66"/>
    </row>
    <row r="2349" spans="4:4">
      <c r="D2349" s="66"/>
    </row>
    <row r="2350" spans="4:4">
      <c r="D2350" s="66"/>
    </row>
    <row r="2351" spans="4:4">
      <c r="D2351" s="66"/>
    </row>
    <row r="2352" spans="4:4">
      <c r="D2352" s="66"/>
    </row>
    <row r="2353" spans="4:4">
      <c r="D2353" s="66"/>
    </row>
    <row r="2354" spans="4:4">
      <c r="D2354" s="66"/>
    </row>
    <row r="2355" spans="4:4">
      <c r="D2355" s="66"/>
    </row>
    <row r="2356" spans="4:4">
      <c r="D2356" s="66"/>
    </row>
    <row r="2357" spans="4:4">
      <c r="D2357" s="66"/>
    </row>
    <row r="2358" spans="4:4">
      <c r="D2358" s="66"/>
    </row>
    <row r="2359" spans="4:4">
      <c r="D2359" s="66"/>
    </row>
    <row r="2360" spans="4:4">
      <c r="D2360" s="66"/>
    </row>
    <row r="2361" spans="4:4">
      <c r="D2361" s="66"/>
    </row>
    <row r="2362" spans="4:4">
      <c r="D2362" s="66"/>
    </row>
    <row r="2363" spans="4:4">
      <c r="D2363" s="66"/>
    </row>
    <row r="2364" spans="4:4">
      <c r="D2364" s="66"/>
    </row>
    <row r="2365" spans="4:4">
      <c r="D2365" s="66"/>
    </row>
    <row r="2366" spans="4:4">
      <c r="D2366" s="66"/>
    </row>
    <row r="2367" spans="4:4">
      <c r="D2367" s="66"/>
    </row>
    <row r="2368" spans="4:4">
      <c r="D2368" s="66"/>
    </row>
    <row r="2369" spans="4:4">
      <c r="D2369" s="66"/>
    </row>
    <row r="2370" spans="4:4">
      <c r="D2370" s="66"/>
    </row>
    <row r="2371" spans="4:4">
      <c r="D2371" s="66"/>
    </row>
    <row r="2372" spans="4:4">
      <c r="D2372" s="66"/>
    </row>
    <row r="2373" spans="4:4">
      <c r="D2373" s="66"/>
    </row>
    <row r="2374" spans="4:4">
      <c r="D2374" s="66"/>
    </row>
    <row r="2375" spans="4:4">
      <c r="D2375" s="66"/>
    </row>
    <row r="2376" spans="4:4">
      <c r="D2376" s="66"/>
    </row>
    <row r="2377" spans="4:4">
      <c r="D2377" s="66"/>
    </row>
    <row r="2378" spans="4:4">
      <c r="D2378" s="66"/>
    </row>
    <row r="2379" spans="4:4">
      <c r="D2379" s="66"/>
    </row>
    <row r="2380" spans="4:4">
      <c r="D2380" s="66"/>
    </row>
    <row r="2381" spans="4:4">
      <c r="D2381" s="66"/>
    </row>
    <row r="2382" spans="4:4">
      <c r="D2382" s="66"/>
    </row>
    <row r="2383" spans="4:4">
      <c r="D2383" s="66"/>
    </row>
    <row r="2384" spans="4:4">
      <c r="D2384" s="66"/>
    </row>
    <row r="2385" spans="4:4">
      <c r="D2385" s="66"/>
    </row>
    <row r="2386" spans="4:4">
      <c r="D2386" s="66"/>
    </row>
    <row r="2387" spans="4:4">
      <c r="D2387" s="66"/>
    </row>
    <row r="2388" spans="4:4">
      <c r="D2388" s="66"/>
    </row>
    <row r="2389" spans="4:4">
      <c r="D2389" s="66"/>
    </row>
    <row r="2390" spans="4:4">
      <c r="D2390" s="66"/>
    </row>
    <row r="2391" spans="4:4">
      <c r="D2391" s="66"/>
    </row>
    <row r="2392" spans="4:4">
      <c r="D2392" s="66"/>
    </row>
    <row r="2393" spans="4:4">
      <c r="D2393" s="66"/>
    </row>
    <row r="2394" spans="4:4">
      <c r="D2394" s="66"/>
    </row>
    <row r="2395" spans="4:4">
      <c r="D2395" s="66"/>
    </row>
    <row r="2396" spans="4:4">
      <c r="D2396" s="66"/>
    </row>
    <row r="2397" spans="4:4">
      <c r="D2397" s="66"/>
    </row>
    <row r="2398" spans="4:4">
      <c r="D2398" s="66"/>
    </row>
    <row r="2399" spans="4:4">
      <c r="D2399" s="66"/>
    </row>
    <row r="2400" spans="4:4">
      <c r="D2400" s="66"/>
    </row>
    <row r="2401" spans="4:4">
      <c r="D2401" s="66"/>
    </row>
    <row r="2402" spans="4:4">
      <c r="D2402" s="66"/>
    </row>
    <row r="2403" spans="4:4">
      <c r="D2403" s="66"/>
    </row>
    <row r="2404" spans="4:4">
      <c r="D2404" s="66"/>
    </row>
    <row r="2405" spans="4:4">
      <c r="D2405" s="66"/>
    </row>
    <row r="2406" spans="4:4">
      <c r="D2406" s="66"/>
    </row>
    <row r="2407" spans="4:4">
      <c r="D2407" s="66"/>
    </row>
    <row r="2408" spans="4:4">
      <c r="D2408" s="66"/>
    </row>
    <row r="2409" spans="4:4">
      <c r="D2409" s="66"/>
    </row>
    <row r="2410" spans="4:4">
      <c r="D2410" s="66"/>
    </row>
    <row r="2411" spans="4:4">
      <c r="D2411" s="66"/>
    </row>
    <row r="2412" spans="4:4">
      <c r="D2412" s="66"/>
    </row>
    <row r="2413" spans="4:4">
      <c r="D2413" s="66"/>
    </row>
    <row r="2414" spans="4:4">
      <c r="D2414" s="66"/>
    </row>
    <row r="2415" spans="4:4">
      <c r="D2415" s="66"/>
    </row>
    <row r="2416" spans="4:4">
      <c r="D2416" s="66"/>
    </row>
    <row r="2417" spans="4:4">
      <c r="D2417" s="66"/>
    </row>
    <row r="2418" spans="4:4">
      <c r="D2418" s="66"/>
    </row>
    <row r="2419" spans="4:4">
      <c r="D2419" s="66"/>
    </row>
    <row r="2420" spans="4:4">
      <c r="D2420" s="66"/>
    </row>
    <row r="2421" spans="4:4">
      <c r="D2421" s="66"/>
    </row>
    <row r="2422" spans="4:4">
      <c r="D2422" s="66"/>
    </row>
    <row r="2423" spans="4:4">
      <c r="D2423" s="66"/>
    </row>
    <row r="2424" spans="4:4">
      <c r="D2424" s="66"/>
    </row>
    <row r="2425" spans="4:4">
      <c r="D2425" s="66"/>
    </row>
    <row r="2426" spans="4:4">
      <c r="D2426" s="66"/>
    </row>
    <row r="2427" spans="4:4">
      <c r="D2427" s="66"/>
    </row>
    <row r="2428" spans="4:4">
      <c r="D2428" s="66"/>
    </row>
    <row r="2429" spans="4:4">
      <c r="D2429" s="66"/>
    </row>
    <row r="2430" spans="4:4">
      <c r="D2430" s="66"/>
    </row>
    <row r="2431" spans="4:4">
      <c r="D2431" s="66"/>
    </row>
    <row r="2432" spans="4:4">
      <c r="D2432" s="66"/>
    </row>
    <row r="2433" spans="4:4">
      <c r="D2433" s="66"/>
    </row>
    <row r="2434" spans="4:4">
      <c r="D2434" s="66"/>
    </row>
    <row r="2435" spans="4:4">
      <c r="D2435" s="66"/>
    </row>
    <row r="2436" spans="4:4">
      <c r="D2436" s="66"/>
    </row>
    <row r="2437" spans="4:4">
      <c r="D2437" s="66"/>
    </row>
    <row r="2438" spans="4:4">
      <c r="D2438" s="66"/>
    </row>
    <row r="2439" spans="4:4">
      <c r="D2439" s="66"/>
    </row>
    <row r="2440" spans="4:4">
      <c r="D2440" s="66"/>
    </row>
    <row r="2441" spans="4:4">
      <c r="D2441" s="66"/>
    </row>
    <row r="2442" spans="4:4">
      <c r="D2442" s="66"/>
    </row>
    <row r="2443" spans="4:4">
      <c r="D2443" s="66"/>
    </row>
    <row r="2444" spans="4:4">
      <c r="D2444" s="66"/>
    </row>
    <row r="2445" spans="4:4">
      <c r="D2445" s="66"/>
    </row>
    <row r="2446" spans="4:4">
      <c r="D2446" s="66"/>
    </row>
    <row r="2447" spans="4:4">
      <c r="D2447" s="66"/>
    </row>
    <row r="2448" spans="4:4">
      <c r="D2448" s="66"/>
    </row>
    <row r="2449" spans="4:4">
      <c r="D2449" s="66"/>
    </row>
    <row r="2450" spans="4:4">
      <c r="D2450" s="66"/>
    </row>
    <row r="2451" spans="4:4">
      <c r="D2451" s="66"/>
    </row>
    <row r="2452" spans="4:4">
      <c r="D2452" s="66"/>
    </row>
    <row r="2453" spans="4:4">
      <c r="D2453" s="66"/>
    </row>
    <row r="2454" spans="4:4">
      <c r="D2454" s="66"/>
    </row>
    <row r="2455" spans="4:4">
      <c r="D2455" s="66"/>
    </row>
    <row r="2456" spans="4:4">
      <c r="D2456" s="66"/>
    </row>
    <row r="2457" spans="4:4">
      <c r="D2457" s="66"/>
    </row>
    <row r="2458" spans="4:4">
      <c r="D2458" s="66"/>
    </row>
    <row r="2459" spans="4:4">
      <c r="D2459" s="66"/>
    </row>
    <row r="2460" spans="4:4">
      <c r="D2460" s="66"/>
    </row>
    <row r="2461" spans="4:4">
      <c r="D2461" s="66"/>
    </row>
    <row r="2462" spans="4:4">
      <c r="D2462" s="66"/>
    </row>
    <row r="2463" spans="4:4">
      <c r="D2463" s="66"/>
    </row>
    <row r="2464" spans="4:4">
      <c r="D2464" s="66"/>
    </row>
    <row r="2465" spans="4:4">
      <c r="D2465" s="66"/>
    </row>
    <row r="2466" spans="4:4">
      <c r="D2466" s="66"/>
    </row>
    <row r="2467" spans="4:4">
      <c r="D2467" s="66"/>
    </row>
    <row r="2468" spans="4:4">
      <c r="D2468" s="66"/>
    </row>
    <row r="2469" spans="4:4">
      <c r="D2469" s="66"/>
    </row>
    <row r="2470" spans="4:4">
      <c r="D2470" s="66"/>
    </row>
    <row r="2471" spans="4:4">
      <c r="D2471" s="66"/>
    </row>
    <row r="2472" spans="4:4">
      <c r="D2472" s="66"/>
    </row>
    <row r="2473" spans="4:4">
      <c r="D2473" s="66"/>
    </row>
    <row r="2474" spans="4:4">
      <c r="D2474" s="66"/>
    </row>
    <row r="2475" spans="4:4">
      <c r="D2475" s="66"/>
    </row>
    <row r="2476" spans="4:4">
      <c r="D2476" s="66"/>
    </row>
    <row r="2477" spans="4:4">
      <c r="D2477" s="66"/>
    </row>
    <row r="2478" spans="4:4">
      <c r="D2478" s="66"/>
    </row>
    <row r="2479" spans="4:4">
      <c r="D2479" s="66"/>
    </row>
    <row r="2480" spans="4:4">
      <c r="D2480" s="66"/>
    </row>
    <row r="2481" spans="4:4">
      <c r="D2481" s="66"/>
    </row>
    <row r="2482" spans="4:4">
      <c r="D2482" s="66"/>
    </row>
    <row r="2483" spans="4:4">
      <c r="D2483" s="66"/>
    </row>
    <row r="2484" spans="4:4">
      <c r="D2484" s="66"/>
    </row>
    <row r="2485" spans="4:4">
      <c r="D2485" s="66"/>
    </row>
    <row r="2486" spans="4:4">
      <c r="D2486" s="66"/>
    </row>
    <row r="2487" spans="4:4">
      <c r="D2487" s="66"/>
    </row>
    <row r="2488" spans="4:4">
      <c r="D2488" s="66"/>
    </row>
    <row r="2489" spans="4:4">
      <c r="D2489" s="66"/>
    </row>
    <row r="2490" spans="4:4">
      <c r="D2490" s="66"/>
    </row>
    <row r="2491" spans="4:4">
      <c r="D2491" s="66"/>
    </row>
    <row r="2492" spans="4:4">
      <c r="D2492" s="66"/>
    </row>
    <row r="2493" spans="4:4">
      <c r="D2493" s="66"/>
    </row>
    <row r="2494" spans="4:4">
      <c r="D2494" s="66"/>
    </row>
    <row r="2495" spans="4:4">
      <c r="D2495" s="66"/>
    </row>
    <row r="2496" spans="4:4">
      <c r="D2496" s="66"/>
    </row>
    <row r="2497" spans="4:4">
      <c r="D2497" s="66"/>
    </row>
    <row r="2498" spans="4:4">
      <c r="D2498" s="66"/>
    </row>
    <row r="2499" spans="4:4">
      <c r="D2499" s="66"/>
    </row>
    <row r="2500" spans="4:4">
      <c r="D2500" s="66"/>
    </row>
    <row r="2501" spans="4:4">
      <c r="D2501" s="66"/>
    </row>
    <row r="2502" spans="4:4">
      <c r="D2502" s="66"/>
    </row>
    <row r="2503" spans="4:4">
      <c r="D2503" s="66"/>
    </row>
    <row r="2504" spans="4:4">
      <c r="D2504" s="66"/>
    </row>
    <row r="2505" spans="4:4">
      <c r="D2505" s="66"/>
    </row>
    <row r="2506" spans="4:4">
      <c r="D2506" s="66"/>
    </row>
    <row r="2507" spans="4:4">
      <c r="D2507" s="66"/>
    </row>
    <row r="2508" spans="4:4">
      <c r="D2508" s="66"/>
    </row>
    <row r="2509" spans="4:4">
      <c r="D2509" s="66"/>
    </row>
    <row r="2510" spans="4:4">
      <c r="D2510" s="66"/>
    </row>
    <row r="2511" spans="4:4">
      <c r="D2511" s="66"/>
    </row>
    <row r="2512" spans="4:4">
      <c r="D2512" s="66"/>
    </row>
    <row r="2513" spans="4:4">
      <c r="D2513" s="66"/>
    </row>
    <row r="2514" spans="4:4">
      <c r="D2514" s="66"/>
    </row>
    <row r="2515" spans="4:4">
      <c r="D2515" s="66"/>
    </row>
    <row r="2516" spans="4:4">
      <c r="D2516" s="66"/>
    </row>
    <row r="2517" spans="4:4">
      <c r="D2517" s="66"/>
    </row>
    <row r="2518" spans="4:4">
      <c r="D2518" s="66"/>
    </row>
    <row r="2519" spans="4:4">
      <c r="D2519" s="66"/>
    </row>
    <row r="2520" spans="4:4">
      <c r="D2520" s="66"/>
    </row>
    <row r="2521" spans="4:4">
      <c r="D2521" s="66"/>
    </row>
    <row r="2522" spans="4:4">
      <c r="D2522" s="66"/>
    </row>
    <row r="2523" spans="4:4">
      <c r="D2523" s="66"/>
    </row>
    <row r="2524" spans="4:4">
      <c r="D2524" s="66"/>
    </row>
    <row r="2525" spans="4:4">
      <c r="D2525" s="66"/>
    </row>
    <row r="2526" spans="4:4">
      <c r="D2526" s="66"/>
    </row>
    <row r="2527" spans="4:4">
      <c r="D2527" s="66"/>
    </row>
    <row r="2528" spans="4:4">
      <c r="D2528" s="66"/>
    </row>
    <row r="2529" spans="4:4">
      <c r="D2529" s="66"/>
    </row>
    <row r="2530" spans="4:4">
      <c r="D2530" s="66"/>
    </row>
    <row r="2531" spans="4:4">
      <c r="D2531" s="66"/>
    </row>
    <row r="2532" spans="4:4">
      <c r="D2532" s="66"/>
    </row>
    <row r="2533" spans="4:4">
      <c r="D2533" s="66"/>
    </row>
    <row r="2534" spans="4:4">
      <c r="D2534" s="66"/>
    </row>
    <row r="2535" spans="4:4">
      <c r="D2535" s="66"/>
    </row>
    <row r="2536" spans="4:4">
      <c r="D2536" s="66"/>
    </row>
    <row r="2537" spans="4:4">
      <c r="D2537" s="66"/>
    </row>
    <row r="2538" spans="4:4">
      <c r="D2538" s="66"/>
    </row>
    <row r="2539" spans="4:4">
      <c r="D2539" s="66"/>
    </row>
    <row r="2540" spans="4:4">
      <c r="D2540" s="66"/>
    </row>
    <row r="2541" spans="4:4">
      <c r="D2541" s="66"/>
    </row>
    <row r="2542" spans="4:4">
      <c r="D2542" s="66"/>
    </row>
    <row r="2543" spans="4:4">
      <c r="D2543" s="66"/>
    </row>
    <row r="2544" spans="4:4">
      <c r="D2544" s="66"/>
    </row>
    <row r="2545" spans="4:4">
      <c r="D2545" s="66"/>
    </row>
    <row r="2546" spans="4:4">
      <c r="D2546" s="66"/>
    </row>
    <row r="2547" spans="4:4">
      <c r="D2547" s="66"/>
    </row>
    <row r="2548" spans="4:4">
      <c r="D2548" s="66"/>
    </row>
    <row r="2549" spans="4:4">
      <c r="D2549" s="66"/>
    </row>
    <row r="2550" spans="4:4">
      <c r="D2550" s="66"/>
    </row>
    <row r="2551" spans="4:4">
      <c r="D2551" s="66"/>
    </row>
    <row r="2552" spans="4:4">
      <c r="D2552" s="66"/>
    </row>
    <row r="2553" spans="4:4">
      <c r="D2553" s="66"/>
    </row>
    <row r="2554" spans="4:4">
      <c r="D2554" s="66"/>
    </row>
    <row r="2555" spans="4:4">
      <c r="D2555" s="66"/>
    </row>
    <row r="2556" spans="4:4">
      <c r="D2556" s="66"/>
    </row>
    <row r="2557" spans="4:4">
      <c r="D2557" s="66"/>
    </row>
    <row r="2558" spans="4:4">
      <c r="D2558" s="66"/>
    </row>
    <row r="2559" spans="4:4">
      <c r="D2559" s="66"/>
    </row>
    <row r="2560" spans="4:4">
      <c r="D2560" s="66"/>
    </row>
    <row r="2561" spans="4:4">
      <c r="D2561" s="66"/>
    </row>
    <row r="2562" spans="4:4">
      <c r="D2562" s="66"/>
    </row>
    <row r="2563" spans="4:4">
      <c r="D2563" s="66"/>
    </row>
    <row r="2564" spans="4:4">
      <c r="D2564" s="66"/>
    </row>
    <row r="2565" spans="4:4">
      <c r="D2565" s="66"/>
    </row>
    <row r="2566" spans="4:4">
      <c r="D2566" s="66"/>
    </row>
    <row r="2567" spans="4:4">
      <c r="D2567" s="66"/>
    </row>
    <row r="2568" spans="4:4">
      <c r="D2568" s="66"/>
    </row>
    <row r="2569" spans="4:4">
      <c r="D2569" s="66"/>
    </row>
    <row r="2570" spans="4:4">
      <c r="D2570" s="66"/>
    </row>
    <row r="2571" spans="4:4">
      <c r="D2571" s="66"/>
    </row>
    <row r="2572" spans="4:4">
      <c r="D2572" s="66"/>
    </row>
    <row r="2573" spans="4:4">
      <c r="D2573" s="66"/>
    </row>
    <row r="2574" spans="4:4">
      <c r="D2574" s="66"/>
    </row>
    <row r="2575" spans="4:4">
      <c r="D2575" s="66"/>
    </row>
    <row r="2576" spans="4:4">
      <c r="D2576" s="66"/>
    </row>
    <row r="2577" spans="4:4">
      <c r="D2577" s="66"/>
    </row>
    <row r="2578" spans="4:4">
      <c r="D2578" s="66"/>
    </row>
    <row r="2579" spans="4:4">
      <c r="D2579" s="66"/>
    </row>
    <row r="2580" spans="4:4">
      <c r="D2580" s="66"/>
    </row>
    <row r="2581" spans="4:4">
      <c r="D2581" s="66"/>
    </row>
    <row r="2582" spans="4:4">
      <c r="D2582" s="66"/>
    </row>
    <row r="2583" spans="4:4">
      <c r="D2583" s="66"/>
    </row>
    <row r="2584" spans="4:4">
      <c r="D2584" s="66"/>
    </row>
    <row r="2585" spans="4:4">
      <c r="D2585" s="66"/>
    </row>
    <row r="2586" spans="4:4">
      <c r="D2586" s="66"/>
    </row>
    <row r="2587" spans="4:4">
      <c r="D2587" s="66"/>
    </row>
    <row r="2588" spans="4:4">
      <c r="D2588" s="66"/>
    </row>
    <row r="2589" spans="4:4">
      <c r="D2589" s="66"/>
    </row>
    <row r="2590" spans="4:4">
      <c r="D2590" s="66"/>
    </row>
    <row r="2591" spans="4:4">
      <c r="D2591" s="66"/>
    </row>
    <row r="2592" spans="4:4">
      <c r="D2592" s="66"/>
    </row>
    <row r="2593" spans="4:4">
      <c r="D2593" s="66"/>
    </row>
    <row r="2594" spans="4:4">
      <c r="D2594" s="66"/>
    </row>
    <row r="2595" spans="4:4">
      <c r="D2595" s="66"/>
    </row>
    <row r="2596" spans="4:4">
      <c r="D2596" s="66"/>
    </row>
    <row r="2597" spans="4:4">
      <c r="D2597" s="66"/>
    </row>
    <row r="2598" spans="4:4">
      <c r="D2598" s="66"/>
    </row>
    <row r="2599" spans="4:4">
      <c r="D2599" s="66"/>
    </row>
    <row r="2600" spans="4:4">
      <c r="D2600" s="66"/>
    </row>
    <row r="2601" spans="4:4">
      <c r="D2601" s="66"/>
    </row>
    <row r="2602" spans="4:4">
      <c r="D2602" s="66"/>
    </row>
    <row r="2603" spans="4:4">
      <c r="D2603" s="66"/>
    </row>
    <row r="2604" spans="4:4">
      <c r="D2604" s="66"/>
    </row>
    <row r="2605" spans="4:4">
      <c r="D2605" s="66"/>
    </row>
    <row r="2606" spans="4:4">
      <c r="D2606" s="66"/>
    </row>
    <row r="2607" spans="4:4">
      <c r="D2607" s="66"/>
    </row>
    <row r="2608" spans="4:4">
      <c r="D2608" s="66"/>
    </row>
    <row r="2609" spans="4:4">
      <c r="D2609" s="66"/>
    </row>
    <row r="2610" spans="4:4">
      <c r="D2610" s="66"/>
    </row>
    <row r="2611" spans="4:4">
      <c r="D2611" s="66"/>
    </row>
    <row r="2612" spans="4:4">
      <c r="D2612" s="66"/>
    </row>
    <row r="2613" spans="4:4">
      <c r="D2613" s="66"/>
    </row>
    <row r="2614" spans="4:4">
      <c r="D2614" s="66"/>
    </row>
    <row r="2615" spans="4:4">
      <c r="D2615" s="66"/>
    </row>
    <row r="2616" spans="4:4">
      <c r="D2616" s="66"/>
    </row>
    <row r="2617" spans="4:4">
      <c r="D2617" s="66"/>
    </row>
    <row r="2618" spans="4:4">
      <c r="D2618" s="66"/>
    </row>
    <row r="2619" spans="4:4">
      <c r="D2619" s="66"/>
    </row>
    <row r="2620" spans="4:4">
      <c r="D2620" s="66"/>
    </row>
    <row r="2621" spans="4:4">
      <c r="D2621" s="66"/>
    </row>
    <row r="2622" spans="4:4">
      <c r="D2622" s="66"/>
    </row>
    <row r="2623" spans="4:4">
      <c r="D2623" s="66"/>
    </row>
    <row r="2624" spans="4:4">
      <c r="D2624" s="66"/>
    </row>
    <row r="2625" spans="4:4">
      <c r="D2625" s="66"/>
    </row>
    <row r="2626" spans="4:4">
      <c r="D2626" s="66"/>
    </row>
    <row r="2627" spans="4:4">
      <c r="D2627" s="66"/>
    </row>
    <row r="2628" spans="4:4">
      <c r="D2628" s="66"/>
    </row>
    <row r="2629" spans="4:4">
      <c r="D2629" s="66"/>
    </row>
    <row r="2630" spans="4:4">
      <c r="D2630" s="66"/>
    </row>
    <row r="2631" spans="4:4">
      <c r="D2631" s="66"/>
    </row>
    <row r="2632" spans="4:4">
      <c r="D2632" s="66"/>
    </row>
    <row r="2633" spans="4:4">
      <c r="D2633" s="66"/>
    </row>
    <row r="2634" spans="4:4">
      <c r="D2634" s="66"/>
    </row>
    <row r="2635" spans="4:4">
      <c r="D2635" s="66"/>
    </row>
    <row r="2636" spans="4:4">
      <c r="D2636" s="66"/>
    </row>
    <row r="2637" spans="4:4">
      <c r="D2637" s="66"/>
    </row>
    <row r="2638" spans="4:4">
      <c r="D2638" s="66"/>
    </row>
    <row r="2639" spans="4:4">
      <c r="D2639" s="66"/>
    </row>
    <row r="2640" spans="4:4">
      <c r="D2640" s="66"/>
    </row>
    <row r="2641" spans="4:4">
      <c r="D2641" s="66"/>
    </row>
    <row r="2642" spans="4:4">
      <c r="D2642" s="66"/>
    </row>
    <row r="2643" spans="4:4">
      <c r="D2643" s="66"/>
    </row>
    <row r="2644" spans="4:4">
      <c r="D2644" s="66"/>
    </row>
    <row r="2645" spans="4:4">
      <c r="D2645" s="66"/>
    </row>
    <row r="2646" spans="4:4">
      <c r="D2646" s="66"/>
    </row>
    <row r="2647" spans="4:4">
      <c r="D2647" s="66"/>
    </row>
    <row r="2648" spans="4:4">
      <c r="D2648" s="66"/>
    </row>
    <row r="2649" spans="4:4">
      <c r="D2649" s="66"/>
    </row>
    <row r="2650" spans="4:4">
      <c r="D2650" s="66"/>
    </row>
    <row r="2651" spans="4:4">
      <c r="D2651" s="66"/>
    </row>
    <row r="2652" spans="4:4">
      <c r="D2652" s="66"/>
    </row>
    <row r="2653" spans="4:4">
      <c r="D2653" s="66"/>
    </row>
    <row r="2654" spans="4:4">
      <c r="D2654" s="66"/>
    </row>
    <row r="2655" spans="4:4">
      <c r="D2655" s="66"/>
    </row>
    <row r="2656" spans="4:4">
      <c r="D2656" s="66"/>
    </row>
    <row r="2657" spans="4:4">
      <c r="D2657" s="66"/>
    </row>
    <row r="2658" spans="4:4">
      <c r="D2658" s="66"/>
    </row>
    <row r="2659" spans="4:4">
      <c r="D2659" s="66"/>
    </row>
    <row r="2660" spans="4:4">
      <c r="D2660" s="66"/>
    </row>
    <row r="2661" spans="4:4">
      <c r="D2661" s="66"/>
    </row>
    <row r="2662" spans="4:4">
      <c r="D2662" s="66"/>
    </row>
    <row r="2663" spans="4:4">
      <c r="D2663" s="66"/>
    </row>
    <row r="2664" spans="4:4">
      <c r="D2664" s="66"/>
    </row>
    <row r="2665" spans="4:4">
      <c r="D2665" s="66"/>
    </row>
    <row r="2666" spans="4:4">
      <c r="D2666" s="66"/>
    </row>
    <row r="2667" spans="4:4">
      <c r="D2667" s="66"/>
    </row>
    <row r="2668" spans="4:4">
      <c r="D2668" s="66"/>
    </row>
    <row r="2669" spans="4:4">
      <c r="D2669" s="66"/>
    </row>
    <row r="2670" spans="4:4">
      <c r="D2670" s="66"/>
    </row>
    <row r="2671" spans="4:4">
      <c r="D2671" s="66"/>
    </row>
    <row r="2672" spans="4:4">
      <c r="D2672" s="66"/>
    </row>
    <row r="2673" spans="4:4">
      <c r="D2673" s="66"/>
    </row>
    <row r="2674" spans="4:4">
      <c r="D2674" s="66"/>
    </row>
    <row r="2675" spans="4:4">
      <c r="D2675" s="66"/>
    </row>
    <row r="2676" spans="4:4">
      <c r="D2676" s="66"/>
    </row>
    <row r="2677" spans="4:4">
      <c r="D2677" s="66"/>
    </row>
    <row r="2678" spans="4:4">
      <c r="D2678" s="66"/>
    </row>
    <row r="2679" spans="4:4">
      <c r="D2679" s="66"/>
    </row>
    <row r="2680" spans="4:4">
      <c r="D2680" s="66"/>
    </row>
    <row r="2681" spans="4:4">
      <c r="D2681" s="66"/>
    </row>
    <row r="2682" spans="4:4">
      <c r="D2682" s="66"/>
    </row>
    <row r="2683" spans="4:4">
      <c r="D2683" s="66"/>
    </row>
    <row r="2684" spans="4:4">
      <c r="D2684" s="66"/>
    </row>
    <row r="2685" spans="4:4">
      <c r="D2685" s="66"/>
    </row>
    <row r="2686" spans="4:4">
      <c r="D2686" s="66"/>
    </row>
    <row r="2687" spans="4:4">
      <c r="D2687" s="66"/>
    </row>
    <row r="2688" spans="4:4">
      <c r="D2688" s="66"/>
    </row>
    <row r="2689" spans="4:4">
      <c r="D2689" s="66"/>
    </row>
    <row r="2690" spans="4:4">
      <c r="D2690" s="66"/>
    </row>
    <row r="2691" spans="4:4">
      <c r="D2691" s="66"/>
    </row>
    <row r="2692" spans="4:4">
      <c r="D2692" s="66"/>
    </row>
    <row r="2693" spans="4:4">
      <c r="D2693" s="66"/>
    </row>
    <row r="2694" spans="4:4">
      <c r="D2694" s="66"/>
    </row>
    <row r="2695" spans="4:4">
      <c r="D2695" s="66"/>
    </row>
    <row r="2696" spans="4:4">
      <c r="D2696" s="66"/>
    </row>
    <row r="2697" spans="4:4">
      <c r="D2697" s="66"/>
    </row>
    <row r="2698" spans="4:4">
      <c r="D2698" s="66"/>
    </row>
    <row r="2699" spans="4:4">
      <c r="D2699" s="66"/>
    </row>
    <row r="2700" spans="4:4">
      <c r="D2700" s="66"/>
    </row>
    <row r="2701" spans="4:4">
      <c r="D2701" s="66"/>
    </row>
    <row r="2702" spans="4:4">
      <c r="D2702" s="66"/>
    </row>
    <row r="2703" spans="4:4">
      <c r="D2703" s="66"/>
    </row>
    <row r="2704" spans="4:4">
      <c r="D2704" s="66"/>
    </row>
    <row r="2705" spans="4:4">
      <c r="D2705" s="66"/>
    </row>
    <row r="2706" spans="4:4">
      <c r="D2706" s="66"/>
    </row>
    <row r="2707" spans="4:4">
      <c r="D2707" s="66"/>
    </row>
    <row r="2708" spans="4:4">
      <c r="D2708" s="66"/>
    </row>
    <row r="2709" spans="4:4">
      <c r="D2709" s="66"/>
    </row>
    <row r="2710" spans="4:4">
      <c r="D2710" s="66"/>
    </row>
    <row r="2711" spans="4:4">
      <c r="D2711" s="66"/>
    </row>
    <row r="2712" spans="4:4">
      <c r="D2712" s="66"/>
    </row>
    <row r="2713" spans="4:4">
      <c r="D2713" s="66"/>
    </row>
    <row r="2714" spans="4:4">
      <c r="D2714" s="66"/>
    </row>
    <row r="2715" spans="4:4">
      <c r="D2715" s="66"/>
    </row>
    <row r="2716" spans="4:4">
      <c r="D2716" s="66"/>
    </row>
    <row r="2717" spans="4:4">
      <c r="D2717" s="66"/>
    </row>
    <row r="2718" spans="4:4">
      <c r="D2718" s="66"/>
    </row>
    <row r="2719" spans="4:4">
      <c r="D2719" s="66"/>
    </row>
    <row r="2720" spans="4:4">
      <c r="D2720" s="66"/>
    </row>
    <row r="2721" spans="4:4">
      <c r="D2721" s="66"/>
    </row>
    <row r="2722" spans="4:4">
      <c r="D2722" s="66"/>
    </row>
    <row r="2723" spans="4:4">
      <c r="D2723" s="66"/>
    </row>
    <row r="2724" spans="4:4">
      <c r="D2724" s="66"/>
    </row>
    <row r="2725" spans="4:4">
      <c r="D2725" s="66"/>
    </row>
    <row r="2726" spans="4:4">
      <c r="D2726" s="66"/>
    </row>
    <row r="2727" spans="4:4">
      <c r="D2727" s="66"/>
    </row>
    <row r="2728" spans="4:4">
      <c r="D2728" s="66"/>
    </row>
    <row r="2729" spans="4:4">
      <c r="D2729" s="66"/>
    </row>
    <row r="2730" spans="4:4">
      <c r="D2730" s="66"/>
    </row>
    <row r="2731" spans="4:4">
      <c r="D2731" s="66"/>
    </row>
    <row r="2732" spans="4:4">
      <c r="D2732" s="66"/>
    </row>
    <row r="2733" spans="4:4">
      <c r="D2733" s="66"/>
    </row>
    <row r="2734" spans="4:4">
      <c r="D2734" s="66"/>
    </row>
    <row r="2735" spans="4:4">
      <c r="D2735" s="66"/>
    </row>
    <row r="2736" spans="4:4">
      <c r="D2736" s="66"/>
    </row>
    <row r="2737" spans="4:4">
      <c r="D2737" s="66"/>
    </row>
    <row r="2738" spans="4:4">
      <c r="D2738" s="66"/>
    </row>
    <row r="2739" spans="4:4">
      <c r="D2739" s="66"/>
    </row>
    <row r="2740" spans="4:4">
      <c r="D2740" s="66"/>
    </row>
    <row r="2741" spans="4:4">
      <c r="D2741" s="66"/>
    </row>
    <row r="2742" spans="4:4">
      <c r="D2742" s="66"/>
    </row>
    <row r="2743" spans="4:4">
      <c r="D2743" s="66"/>
    </row>
    <row r="2744" spans="4:4">
      <c r="D2744" s="66"/>
    </row>
    <row r="2745" spans="4:4">
      <c r="D2745" s="66"/>
    </row>
    <row r="2746" spans="4:4">
      <c r="D2746" s="66"/>
    </row>
    <row r="2747" spans="4:4">
      <c r="D2747" s="66"/>
    </row>
    <row r="2748" spans="4:4">
      <c r="D2748" s="66"/>
    </row>
    <row r="2749" spans="4:4">
      <c r="D2749" s="66"/>
    </row>
    <row r="2750" spans="4:4">
      <c r="D2750" s="66"/>
    </row>
    <row r="2751" spans="4:4">
      <c r="D2751" s="66"/>
    </row>
    <row r="2752" spans="4:4">
      <c r="D2752" s="66"/>
    </row>
    <row r="2753" spans="4:4">
      <c r="D2753" s="66"/>
    </row>
    <row r="2754" spans="4:4">
      <c r="D2754" s="66"/>
    </row>
    <row r="2755" spans="4:4">
      <c r="D2755" s="66"/>
    </row>
    <row r="2756" spans="4:4">
      <c r="D2756" s="66"/>
    </row>
    <row r="2757" spans="4:4">
      <c r="D2757" s="66"/>
    </row>
    <row r="2758" spans="4:4">
      <c r="D2758" s="66"/>
    </row>
    <row r="2759" spans="4:4">
      <c r="D2759" s="66"/>
    </row>
    <row r="2760" spans="4:4">
      <c r="D2760" s="66"/>
    </row>
    <row r="2761" spans="4:4">
      <c r="D2761" s="66"/>
    </row>
    <row r="2762" spans="4:4">
      <c r="D2762" s="66"/>
    </row>
    <row r="2763" spans="4:4">
      <c r="D2763" s="66"/>
    </row>
    <row r="2764" spans="4:4">
      <c r="D2764" s="66"/>
    </row>
    <row r="2765" spans="4:4">
      <c r="D2765" s="66"/>
    </row>
    <row r="2766" spans="4:4">
      <c r="D2766" s="66"/>
    </row>
    <row r="2767" spans="4:4">
      <c r="D2767" s="66"/>
    </row>
    <row r="2768" spans="4:4">
      <c r="D2768" s="66"/>
    </row>
    <row r="2769" spans="4:4">
      <c r="D2769" s="66"/>
    </row>
    <row r="2770" spans="4:4">
      <c r="D2770" s="66"/>
    </row>
    <row r="2771" spans="4:4">
      <c r="D2771" s="66"/>
    </row>
    <row r="2772" spans="4:4">
      <c r="D2772" s="66"/>
    </row>
    <row r="2773" spans="4:4">
      <c r="D2773" s="66"/>
    </row>
    <row r="2774" spans="4:4">
      <c r="D2774" s="66"/>
    </row>
    <row r="2775" spans="4:4">
      <c r="D2775" s="66"/>
    </row>
    <row r="2776" spans="4:4">
      <c r="D2776" s="66"/>
    </row>
    <row r="2777" spans="4:4">
      <c r="D2777" s="66"/>
    </row>
    <row r="2778" spans="4:4">
      <c r="D2778" s="66"/>
    </row>
    <row r="2779" spans="4:4">
      <c r="D2779" s="66"/>
    </row>
    <row r="2780" spans="4:4">
      <c r="D2780" s="66"/>
    </row>
    <row r="2781" spans="4:4">
      <c r="D2781" s="66"/>
    </row>
    <row r="2782" spans="4:4">
      <c r="D2782" s="66"/>
    </row>
    <row r="2783" spans="4:4">
      <c r="D2783" s="66"/>
    </row>
    <row r="2784" spans="4:4">
      <c r="D2784" s="66"/>
    </row>
    <row r="2785" spans="4:4">
      <c r="D2785" s="66"/>
    </row>
    <row r="2786" spans="4:4">
      <c r="D2786" s="66"/>
    </row>
    <row r="2787" spans="4:4">
      <c r="D2787" s="66"/>
    </row>
    <row r="2788" spans="4:4">
      <c r="D2788" s="66"/>
    </row>
    <row r="2789" spans="4:4">
      <c r="D2789" s="66"/>
    </row>
    <row r="2790" spans="4:4">
      <c r="D2790" s="66"/>
    </row>
    <row r="2791" spans="4:4">
      <c r="D2791" s="66"/>
    </row>
    <row r="2792" spans="4:4">
      <c r="D2792" s="66"/>
    </row>
    <row r="2793" spans="4:4">
      <c r="D2793" s="66"/>
    </row>
    <row r="2794" spans="4:4">
      <c r="D2794" s="66"/>
    </row>
    <row r="2795" spans="4:4">
      <c r="D2795" s="66"/>
    </row>
    <row r="2796" spans="4:4">
      <c r="D2796" s="66"/>
    </row>
    <row r="2797" spans="4:4">
      <c r="D2797" s="66"/>
    </row>
    <row r="2798" spans="4:4">
      <c r="D2798" s="66"/>
    </row>
    <row r="2799" spans="4:4">
      <c r="D2799" s="66"/>
    </row>
    <row r="2800" spans="4:4">
      <c r="D2800" s="66"/>
    </row>
    <row r="2801" spans="4:4">
      <c r="D2801" s="66"/>
    </row>
    <row r="2802" spans="4:4">
      <c r="D2802" s="66"/>
    </row>
    <row r="2803" spans="4:4">
      <c r="D2803" s="66"/>
    </row>
    <row r="2804" spans="4:4">
      <c r="D2804" s="66"/>
    </row>
    <row r="2805" spans="4:4">
      <c r="D2805" s="66"/>
    </row>
    <row r="2806" spans="4:4">
      <c r="D2806" s="66"/>
    </row>
    <row r="2807" spans="4:4">
      <c r="D2807" s="66"/>
    </row>
    <row r="2808" spans="4:4">
      <c r="D2808" s="66"/>
    </row>
    <row r="2809" spans="4:4">
      <c r="D2809" s="66"/>
    </row>
    <row r="2810" spans="4:4">
      <c r="D2810" s="66"/>
    </row>
    <row r="2811" spans="4:4">
      <c r="D2811" s="66"/>
    </row>
    <row r="2812" spans="4:4">
      <c r="D2812" s="66"/>
    </row>
    <row r="2813" spans="4:4">
      <c r="D2813" s="66"/>
    </row>
    <row r="2814" spans="4:4">
      <c r="D2814" s="66"/>
    </row>
    <row r="2815" spans="4:4">
      <c r="D2815" s="66"/>
    </row>
    <row r="2816" spans="4:4">
      <c r="D2816" s="66"/>
    </row>
    <row r="2817" spans="4:4">
      <c r="D2817" s="66"/>
    </row>
    <row r="2818" spans="4:4">
      <c r="D2818" s="66"/>
    </row>
    <row r="2819" spans="4:4">
      <c r="D2819" s="66"/>
    </row>
    <row r="2820" spans="4:4">
      <c r="D2820" s="66"/>
    </row>
    <row r="2821" spans="4:4">
      <c r="D2821" s="66"/>
    </row>
    <row r="2822" spans="4:4">
      <c r="D2822" s="66"/>
    </row>
    <row r="2823" spans="4:4">
      <c r="D2823" s="66"/>
    </row>
    <row r="2824" spans="4:4">
      <c r="D2824" s="66"/>
    </row>
    <row r="2825" spans="4:4">
      <c r="D2825" s="66"/>
    </row>
    <row r="2826" spans="4:4">
      <c r="D2826" s="66"/>
    </row>
    <row r="2827" spans="4:4">
      <c r="D2827" s="66"/>
    </row>
    <row r="2828" spans="4:4">
      <c r="D2828" s="66"/>
    </row>
    <row r="2829" spans="4:4">
      <c r="D2829" s="66"/>
    </row>
    <row r="2830" spans="4:4">
      <c r="D2830" s="66"/>
    </row>
    <row r="2831" spans="4:4">
      <c r="D2831" s="66"/>
    </row>
    <row r="2832" spans="4:4">
      <c r="D2832" s="66"/>
    </row>
    <row r="2833" spans="4:4">
      <c r="D2833" s="66"/>
    </row>
    <row r="2834" spans="4:4">
      <c r="D2834" s="66"/>
    </row>
    <row r="2835" spans="4:4">
      <c r="D2835" s="66"/>
    </row>
    <row r="2836" spans="4:4">
      <c r="D2836" s="66"/>
    </row>
    <row r="2837" spans="4:4">
      <c r="D2837" s="66"/>
    </row>
    <row r="2838" spans="4:4">
      <c r="D2838" s="66"/>
    </row>
    <row r="2839" spans="4:4">
      <c r="D2839" s="66"/>
    </row>
    <row r="2840" spans="4:4">
      <c r="D2840" s="66"/>
    </row>
    <row r="2841" spans="4:4">
      <c r="D2841" s="66"/>
    </row>
    <row r="2842" spans="4:4">
      <c r="D2842" s="66"/>
    </row>
    <row r="2843" spans="4:4">
      <c r="D2843" s="66"/>
    </row>
    <row r="2844" spans="4:4">
      <c r="D2844" s="66"/>
    </row>
    <row r="2845" spans="4:4">
      <c r="D2845" s="66"/>
    </row>
    <row r="2846" spans="4:4">
      <c r="D2846" s="66"/>
    </row>
    <row r="2847" spans="4:4">
      <c r="D2847" s="66"/>
    </row>
    <row r="2848" spans="4:4">
      <c r="D2848" s="66"/>
    </row>
    <row r="2849" spans="4:4">
      <c r="D2849" s="66"/>
    </row>
    <row r="2850" spans="4:4">
      <c r="D2850" s="66"/>
    </row>
    <row r="2851" spans="4:4">
      <c r="D2851" s="66"/>
    </row>
    <row r="2852" spans="4:4">
      <c r="D2852" s="66"/>
    </row>
    <row r="2853" spans="4:4">
      <c r="D2853" s="66"/>
    </row>
    <row r="2854" spans="4:4">
      <c r="D2854" s="66"/>
    </row>
    <row r="2855" spans="4:4">
      <c r="D2855" s="66"/>
    </row>
    <row r="2856" spans="4:4">
      <c r="D2856" s="66"/>
    </row>
    <row r="2857" spans="4:4">
      <c r="D2857" s="66"/>
    </row>
    <row r="2858" spans="4:4">
      <c r="D2858" s="66"/>
    </row>
    <row r="2859" spans="4:4">
      <c r="D2859" s="66"/>
    </row>
    <row r="2860" spans="4:4">
      <c r="D2860" s="66"/>
    </row>
    <row r="2861" spans="4:4">
      <c r="D2861" s="66"/>
    </row>
    <row r="2862" spans="4:4">
      <c r="D2862" s="66"/>
    </row>
    <row r="2863" spans="4:4">
      <c r="D2863" s="66"/>
    </row>
    <row r="2864" spans="4:4">
      <c r="D2864" s="66"/>
    </row>
    <row r="2865" spans="4:4">
      <c r="D2865" s="66"/>
    </row>
    <row r="2866" spans="4:4">
      <c r="D2866" s="66"/>
    </row>
    <row r="2867" spans="4:4">
      <c r="D2867" s="66"/>
    </row>
    <row r="2868" spans="4:4">
      <c r="D2868" s="66"/>
    </row>
    <row r="2869" spans="4:4">
      <c r="D2869" s="66"/>
    </row>
    <row r="2870" spans="4:4">
      <c r="D2870" s="66"/>
    </row>
    <row r="2871" spans="4:4">
      <c r="D2871" s="66"/>
    </row>
    <row r="2872" spans="4:4">
      <c r="D2872" s="66"/>
    </row>
    <row r="2873" spans="4:4">
      <c r="D2873" s="66"/>
    </row>
    <row r="2874" spans="4:4">
      <c r="D2874" s="66"/>
    </row>
    <row r="2875" spans="4:4">
      <c r="D2875" s="66"/>
    </row>
    <row r="2876" spans="4:4">
      <c r="D2876" s="66"/>
    </row>
    <row r="2877" spans="4:4">
      <c r="D2877" s="66"/>
    </row>
    <row r="2878" spans="4:4">
      <c r="D2878" s="66"/>
    </row>
    <row r="2879" spans="4:4">
      <c r="D2879" s="66"/>
    </row>
    <row r="2880" spans="4:4">
      <c r="D2880" s="66"/>
    </row>
    <row r="2881" spans="4:4">
      <c r="D2881" s="66"/>
    </row>
    <row r="2882" spans="4:4">
      <c r="D2882" s="66"/>
    </row>
    <row r="2883" spans="4:4">
      <c r="D2883" s="66"/>
    </row>
    <row r="2884" spans="4:4">
      <c r="D2884" s="66"/>
    </row>
    <row r="2885" spans="4:4">
      <c r="D2885" s="66"/>
    </row>
    <row r="2886" spans="4:4">
      <c r="D2886" s="66"/>
    </row>
    <row r="2887" spans="4:4">
      <c r="D2887" s="66"/>
    </row>
    <row r="2888" spans="4:4">
      <c r="D2888" s="66"/>
    </row>
    <row r="2889" spans="4:4">
      <c r="D2889" s="66"/>
    </row>
    <row r="2890" spans="4:4">
      <c r="D2890" s="66"/>
    </row>
    <row r="2891" spans="4:4">
      <c r="D2891" s="66"/>
    </row>
    <row r="2892" spans="4:4">
      <c r="D2892" s="66"/>
    </row>
    <row r="2893" spans="4:4">
      <c r="D2893" s="66"/>
    </row>
    <row r="2894" spans="4:4">
      <c r="D2894" s="66"/>
    </row>
    <row r="2895" spans="4:4">
      <c r="D2895" s="66"/>
    </row>
    <row r="2896" spans="4:4">
      <c r="D2896" s="66"/>
    </row>
    <row r="2897" spans="4:4">
      <c r="D2897" s="66"/>
    </row>
    <row r="2898" spans="4:4">
      <c r="D2898" s="66"/>
    </row>
    <row r="2899" spans="4:4">
      <c r="D2899" s="66"/>
    </row>
    <row r="2900" spans="4:4">
      <c r="D2900" s="66"/>
    </row>
    <row r="2901" spans="4:4">
      <c r="D2901" s="66"/>
    </row>
    <row r="2902" spans="4:4">
      <c r="D2902" s="66"/>
    </row>
    <row r="2903" spans="4:4">
      <c r="D2903" s="66"/>
    </row>
    <row r="2904" spans="4:4">
      <c r="D2904" s="66"/>
    </row>
    <row r="2905" spans="4:4">
      <c r="D2905" s="66"/>
    </row>
    <row r="2906" spans="4:4">
      <c r="D2906" s="66"/>
    </row>
    <row r="2907" spans="4:4">
      <c r="D2907" s="66"/>
    </row>
    <row r="2908" spans="4:4">
      <c r="D2908" s="66"/>
    </row>
    <row r="2909" spans="4:4">
      <c r="D2909" s="66"/>
    </row>
    <row r="2910" spans="4:4">
      <c r="D2910" s="66"/>
    </row>
    <row r="2911" spans="4:4">
      <c r="D2911" s="66"/>
    </row>
    <row r="2912" spans="4:4">
      <c r="D2912" s="66"/>
    </row>
    <row r="2913" spans="4:4">
      <c r="D2913" s="66"/>
    </row>
    <row r="2914" spans="4:4">
      <c r="D2914" s="66"/>
    </row>
    <row r="2915" spans="4:4">
      <c r="D2915" s="66"/>
    </row>
    <row r="2916" spans="4:4">
      <c r="D2916" s="66"/>
    </row>
    <row r="2917" spans="4:4">
      <c r="D2917" s="66"/>
    </row>
    <row r="2918" spans="4:4">
      <c r="D2918" s="66"/>
    </row>
    <row r="2919" spans="4:4">
      <c r="D2919" s="66"/>
    </row>
    <row r="2920" spans="4:4">
      <c r="D2920" s="66"/>
    </row>
    <row r="2921" spans="4:4">
      <c r="D2921" s="66"/>
    </row>
    <row r="2922" spans="4:4">
      <c r="D2922" s="66"/>
    </row>
    <row r="2923" spans="4:4">
      <c r="D2923" s="66"/>
    </row>
    <row r="2924" spans="4:4">
      <c r="D2924" s="66"/>
    </row>
    <row r="2925" spans="4:4">
      <c r="D2925" s="66"/>
    </row>
    <row r="2926" spans="4:4">
      <c r="D2926" s="66"/>
    </row>
    <row r="2927" spans="4:4">
      <c r="D2927" s="66"/>
    </row>
    <row r="2928" spans="4:4">
      <c r="D2928" s="66"/>
    </row>
    <row r="2929" spans="4:4">
      <c r="D2929" s="66"/>
    </row>
    <row r="2930" spans="4:4">
      <c r="D2930" s="66"/>
    </row>
    <row r="2931" spans="4:4">
      <c r="D2931" s="66"/>
    </row>
    <row r="2932" spans="4:4">
      <c r="D2932" s="66"/>
    </row>
    <row r="2933" spans="4:4">
      <c r="D2933" s="66"/>
    </row>
    <row r="2934" spans="4:4">
      <c r="D2934" s="66"/>
    </row>
    <row r="2935" spans="4:4">
      <c r="D2935" s="66"/>
    </row>
    <row r="2936" spans="4:4">
      <c r="D2936" s="66"/>
    </row>
    <row r="2937" spans="4:4">
      <c r="D2937" s="66"/>
    </row>
    <row r="2938" spans="4:4">
      <c r="D2938" s="66"/>
    </row>
    <row r="2939" spans="4:4">
      <c r="D2939" s="66"/>
    </row>
    <row r="2940" spans="4:4">
      <c r="D2940" s="66"/>
    </row>
    <row r="2941" spans="4:4">
      <c r="D2941" s="66"/>
    </row>
    <row r="2942" spans="4:4">
      <c r="D2942" s="66"/>
    </row>
    <row r="2943" spans="4:4">
      <c r="D2943" s="66"/>
    </row>
    <row r="2944" spans="4:4">
      <c r="D2944" s="66"/>
    </row>
    <row r="2945" spans="4:4">
      <c r="D2945" s="66"/>
    </row>
    <row r="2946" spans="4:4">
      <c r="D2946" s="66"/>
    </row>
    <row r="2947" spans="4:4">
      <c r="D2947" s="66"/>
    </row>
    <row r="2948" spans="4:4">
      <c r="D2948" s="66"/>
    </row>
    <row r="2949" spans="4:4">
      <c r="D2949" s="66"/>
    </row>
    <row r="2950" spans="4:4">
      <c r="D2950" s="66"/>
    </row>
    <row r="2951" spans="4:4">
      <c r="D2951" s="66"/>
    </row>
    <row r="2952" spans="4:4">
      <c r="D2952" s="66"/>
    </row>
    <row r="2953" spans="4:4">
      <c r="D2953" s="66"/>
    </row>
    <row r="2954" spans="4:4">
      <c r="D2954" s="66"/>
    </row>
    <row r="2955" spans="4:4">
      <c r="D2955" s="66"/>
    </row>
    <row r="2956" spans="4:4">
      <c r="D2956" s="66"/>
    </row>
    <row r="2957" spans="4:4">
      <c r="D2957" s="66"/>
    </row>
    <row r="2958" spans="4:4">
      <c r="D2958" s="66"/>
    </row>
    <row r="2959" spans="4:4">
      <c r="D2959" s="66"/>
    </row>
    <row r="2960" spans="4:4">
      <c r="D2960" s="66"/>
    </row>
    <row r="2961" spans="4:4">
      <c r="D2961" s="66"/>
    </row>
    <row r="2962" spans="4:4">
      <c r="D2962" s="66"/>
    </row>
    <row r="2963" spans="4:4">
      <c r="D2963" s="66"/>
    </row>
    <row r="2964" spans="4:4">
      <c r="D2964" s="66"/>
    </row>
    <row r="2965" spans="4:4">
      <c r="D2965" s="66"/>
    </row>
    <row r="2966" spans="4:4">
      <c r="D2966" s="66"/>
    </row>
    <row r="2967" spans="4:4">
      <c r="D2967" s="66"/>
    </row>
    <row r="2968" spans="4:4">
      <c r="D2968" s="66"/>
    </row>
    <row r="2969" spans="4:4">
      <c r="D2969" s="66"/>
    </row>
    <row r="2970" spans="4:4">
      <c r="D2970" s="66"/>
    </row>
    <row r="2971" spans="4:4">
      <c r="D2971" s="66"/>
    </row>
    <row r="2972" spans="4:4">
      <c r="D2972" s="66"/>
    </row>
    <row r="2973" spans="4:4">
      <c r="D2973" s="66"/>
    </row>
    <row r="2974" spans="4:4">
      <c r="D2974" s="66"/>
    </row>
    <row r="2975" spans="4:4">
      <c r="D2975" s="66"/>
    </row>
    <row r="2976" spans="4:4">
      <c r="D2976" s="66"/>
    </row>
    <row r="2977" spans="4:4">
      <c r="D2977" s="66"/>
    </row>
    <row r="2978" spans="4:4">
      <c r="D2978" s="66"/>
    </row>
    <row r="2979" spans="4:4">
      <c r="D2979" s="66"/>
    </row>
    <row r="2980" spans="4:4">
      <c r="D2980" s="66"/>
    </row>
    <row r="2981" spans="4:4">
      <c r="D2981" s="66"/>
    </row>
    <row r="2982" spans="4:4">
      <c r="D2982" s="66"/>
    </row>
    <row r="2983" spans="4:4">
      <c r="D2983" s="66"/>
    </row>
    <row r="2984" spans="4:4">
      <c r="D2984" s="66"/>
    </row>
    <row r="2985" spans="4:4">
      <c r="D2985" s="66"/>
    </row>
    <row r="2986" spans="4:4">
      <c r="D2986" s="66"/>
    </row>
    <row r="2987" spans="4:4">
      <c r="D2987" s="66"/>
    </row>
    <row r="2988" spans="4:4">
      <c r="D2988" s="66"/>
    </row>
    <row r="2989" spans="4:4">
      <c r="D2989" s="66"/>
    </row>
    <row r="2990" spans="4:4">
      <c r="D2990" s="66"/>
    </row>
    <row r="2991" spans="4:4">
      <c r="D2991" s="66"/>
    </row>
    <row r="2992" spans="4:4">
      <c r="D2992" s="66"/>
    </row>
    <row r="2993" spans="4:4">
      <c r="D2993" s="66"/>
    </row>
    <row r="2994" spans="4:4">
      <c r="D2994" s="66"/>
    </row>
    <row r="2995" spans="4:4">
      <c r="D2995" s="66"/>
    </row>
    <row r="2996" spans="4:4">
      <c r="D2996" s="66"/>
    </row>
    <row r="2997" spans="4:4">
      <c r="D2997" s="66"/>
    </row>
    <row r="2998" spans="4:4">
      <c r="D2998" s="66"/>
    </row>
    <row r="2999" spans="4:4">
      <c r="D2999" s="66"/>
    </row>
    <row r="3000" spans="4:4">
      <c r="D3000" s="66"/>
    </row>
    <row r="3001" spans="4:4">
      <c r="D3001" s="66"/>
    </row>
    <row r="3002" spans="4:4">
      <c r="D3002" s="66"/>
    </row>
    <row r="3003" spans="4:4">
      <c r="D3003" s="66"/>
    </row>
    <row r="3004" spans="4:4">
      <c r="D3004" s="66"/>
    </row>
    <row r="3005" spans="4:4">
      <c r="D3005" s="66"/>
    </row>
    <row r="3006" spans="4:4">
      <c r="D3006" s="66"/>
    </row>
    <row r="3007" spans="4:4">
      <c r="D3007" s="66"/>
    </row>
    <row r="3008" spans="4:4">
      <c r="D3008" s="66"/>
    </row>
    <row r="3009" spans="4:4">
      <c r="D3009" s="66"/>
    </row>
    <row r="3010" spans="4:4">
      <c r="D3010" s="66"/>
    </row>
    <row r="3011" spans="4:4">
      <c r="D3011" s="66"/>
    </row>
    <row r="3012" spans="4:4">
      <c r="D3012" s="66"/>
    </row>
    <row r="3013" spans="4:4">
      <c r="D3013" s="66"/>
    </row>
    <row r="3014" spans="4:4">
      <c r="D3014" s="66"/>
    </row>
    <row r="3015" spans="4:4">
      <c r="D3015" s="66"/>
    </row>
    <row r="3016" spans="4:4">
      <c r="D3016" s="66"/>
    </row>
    <row r="3017" spans="4:4">
      <c r="D3017" s="66"/>
    </row>
    <row r="3018" spans="4:4">
      <c r="D3018" s="66"/>
    </row>
    <row r="3019" spans="4:4">
      <c r="D3019" s="66"/>
    </row>
    <row r="3020" spans="4:4">
      <c r="D3020" s="66"/>
    </row>
    <row r="3021" spans="4:4">
      <c r="D3021" s="66"/>
    </row>
    <row r="3022" spans="4:4">
      <c r="D3022" s="66"/>
    </row>
    <row r="3023" spans="4:4">
      <c r="D3023" s="66"/>
    </row>
    <row r="3024" spans="4:4">
      <c r="D3024" s="66"/>
    </row>
    <row r="3025" spans="4:4">
      <c r="D3025" s="66"/>
    </row>
    <row r="3026" spans="4:4">
      <c r="D3026" s="66"/>
    </row>
    <row r="3027" spans="4:4">
      <c r="D3027" s="66"/>
    </row>
    <row r="3028" spans="4:4">
      <c r="D3028" s="66"/>
    </row>
    <row r="3029" spans="4:4">
      <c r="D3029" s="66"/>
    </row>
    <row r="3030" spans="4:4">
      <c r="D3030" s="66"/>
    </row>
    <row r="3031" spans="4:4">
      <c r="D3031" s="66"/>
    </row>
    <row r="3032" spans="4:4">
      <c r="D3032" s="66"/>
    </row>
    <row r="3033" spans="4:4">
      <c r="D3033" s="66"/>
    </row>
    <row r="3034" spans="4:4">
      <c r="D3034" s="66"/>
    </row>
    <row r="3035" spans="4:4">
      <c r="D3035" s="66"/>
    </row>
    <row r="3036" spans="4:4">
      <c r="D3036" s="66"/>
    </row>
    <row r="3037" spans="4:4">
      <c r="D3037" s="66"/>
    </row>
    <row r="3038" spans="4:4">
      <c r="D3038" s="66"/>
    </row>
    <row r="3039" spans="4:4">
      <c r="D3039" s="66"/>
    </row>
    <row r="3040" spans="4:4">
      <c r="D3040" s="66"/>
    </row>
    <row r="3041" spans="4:4">
      <c r="D3041" s="66"/>
    </row>
    <row r="3042" spans="4:4">
      <c r="D3042" s="66"/>
    </row>
    <row r="3043" spans="4:4">
      <c r="D3043" s="66"/>
    </row>
    <row r="3044" spans="4:4">
      <c r="D3044" s="66"/>
    </row>
    <row r="3045" spans="4:4">
      <c r="D3045" s="66"/>
    </row>
    <row r="3046" spans="4:4">
      <c r="D3046" s="66"/>
    </row>
    <row r="3047" spans="4:4">
      <c r="D3047" s="66"/>
    </row>
    <row r="3048" spans="4:4">
      <c r="D3048" s="66"/>
    </row>
    <row r="3049" spans="4:4">
      <c r="D3049" s="66"/>
    </row>
    <row r="3050" spans="4:4">
      <c r="D3050" s="66"/>
    </row>
    <row r="3051" spans="4:4">
      <c r="D3051" s="66"/>
    </row>
    <row r="3052" spans="4:4">
      <c r="D3052" s="66"/>
    </row>
    <row r="3053" spans="4:4">
      <c r="D3053" s="66"/>
    </row>
    <row r="3054" spans="4:4">
      <c r="D3054" s="66"/>
    </row>
    <row r="3055" spans="4:4">
      <c r="D3055" s="66"/>
    </row>
    <row r="3056" spans="4:4">
      <c r="D3056" s="66"/>
    </row>
    <row r="3057" spans="4:4">
      <c r="D3057" s="66"/>
    </row>
    <row r="3058" spans="4:4">
      <c r="D3058" s="66"/>
    </row>
    <row r="3059" spans="4:4">
      <c r="D3059" s="66"/>
    </row>
    <row r="3060" spans="4:4">
      <c r="D3060" s="66"/>
    </row>
    <row r="3061" spans="4:4">
      <c r="D3061" s="66"/>
    </row>
    <row r="3062" spans="4:4">
      <c r="D3062" s="66"/>
    </row>
    <row r="3063" spans="4:4">
      <c r="D3063" s="66"/>
    </row>
    <row r="3064" spans="4:4">
      <c r="D3064" s="66"/>
    </row>
    <row r="3065" spans="4:4">
      <c r="D3065" s="66"/>
    </row>
    <row r="3066" spans="4:4">
      <c r="D3066" s="66"/>
    </row>
    <row r="3067" spans="4:4">
      <c r="D3067" s="66"/>
    </row>
    <row r="3068" spans="4:4">
      <c r="D3068" s="66"/>
    </row>
    <row r="3069" spans="4:4">
      <c r="D3069" s="66"/>
    </row>
    <row r="3070" spans="4:4">
      <c r="D3070" s="66"/>
    </row>
    <row r="3071" spans="4:4">
      <c r="D3071" s="66"/>
    </row>
    <row r="3072" spans="4:4">
      <c r="D3072" s="66"/>
    </row>
    <row r="3073" spans="4:4">
      <c r="D3073" s="66"/>
    </row>
    <row r="3074" spans="4:4">
      <c r="D3074" s="66"/>
    </row>
    <row r="3075" spans="4:4">
      <c r="D3075" s="66"/>
    </row>
    <row r="3076" spans="4:4">
      <c r="D3076" s="66"/>
    </row>
    <row r="3077" spans="4:4">
      <c r="D3077" s="66"/>
    </row>
    <row r="3078" spans="4:4">
      <c r="D3078" s="66"/>
    </row>
    <row r="3079" spans="4:4">
      <c r="D3079" s="66"/>
    </row>
    <row r="3080" spans="4:4">
      <c r="D3080" s="66"/>
    </row>
    <row r="3081" spans="4:4">
      <c r="D3081" s="66"/>
    </row>
    <row r="3082" spans="4:4">
      <c r="D3082" s="66"/>
    </row>
    <row r="3083" spans="4:4">
      <c r="D3083" s="66"/>
    </row>
    <row r="3084" spans="4:4">
      <c r="D3084" s="66"/>
    </row>
    <row r="3085" spans="4:4">
      <c r="D3085" s="66"/>
    </row>
    <row r="3086" spans="4:4">
      <c r="D3086" s="66"/>
    </row>
    <row r="3087" spans="4:4">
      <c r="D3087" s="66"/>
    </row>
    <row r="3088" spans="4:4">
      <c r="D3088" s="66"/>
    </row>
    <row r="3089" spans="4:4">
      <c r="D3089" s="66"/>
    </row>
    <row r="3090" spans="4:4">
      <c r="D3090" s="66"/>
    </row>
    <row r="3091" spans="4:4">
      <c r="D3091" s="66"/>
    </row>
    <row r="3092" spans="4:4">
      <c r="D3092" s="66"/>
    </row>
    <row r="3093" spans="4:4">
      <c r="D3093" s="66"/>
    </row>
    <row r="3094" spans="4:4">
      <c r="D3094" s="66"/>
    </row>
    <row r="3095" spans="4:4">
      <c r="D3095" s="66"/>
    </row>
    <row r="3096" spans="4:4">
      <c r="D3096" s="66"/>
    </row>
    <row r="3097" spans="4:4">
      <c r="D3097" s="66"/>
    </row>
    <row r="3098" spans="4:4">
      <c r="D3098" s="66"/>
    </row>
    <row r="3099" spans="4:4">
      <c r="D3099" s="66"/>
    </row>
    <row r="3100" spans="4:4">
      <c r="D3100" s="66"/>
    </row>
    <row r="3101" spans="4:4">
      <c r="D3101" s="66"/>
    </row>
    <row r="3102" spans="4:4">
      <c r="D3102" s="66"/>
    </row>
    <row r="3103" spans="4:4">
      <c r="D3103" s="66"/>
    </row>
    <row r="3104" spans="4:4">
      <c r="D3104" s="66"/>
    </row>
    <row r="3105" spans="4:4">
      <c r="D3105" s="66"/>
    </row>
    <row r="3106" spans="4:4">
      <c r="D3106" s="66"/>
    </row>
    <row r="3107" spans="4:4">
      <c r="D3107" s="66"/>
    </row>
    <row r="3108" spans="4:4">
      <c r="D3108" s="66"/>
    </row>
    <row r="3109" spans="4:4">
      <c r="D3109" s="66"/>
    </row>
    <row r="3110" spans="4:4">
      <c r="D3110" s="66"/>
    </row>
    <row r="3111" spans="4:4">
      <c r="D3111" s="66"/>
    </row>
    <row r="3112" spans="4:4">
      <c r="D3112" s="66"/>
    </row>
    <row r="3113" spans="4:4">
      <c r="D3113" s="66"/>
    </row>
    <row r="3114" spans="4:4">
      <c r="D3114" s="66"/>
    </row>
    <row r="3115" spans="4:4">
      <c r="D3115" s="66"/>
    </row>
    <row r="3116" spans="4:4">
      <c r="D3116" s="66"/>
    </row>
    <row r="3117" spans="4:4">
      <c r="D3117" s="66"/>
    </row>
    <row r="3118" spans="4:4">
      <c r="D3118" s="66"/>
    </row>
    <row r="3119" spans="4:4">
      <c r="D3119" s="66"/>
    </row>
    <row r="3120" spans="4:4">
      <c r="D3120" s="66"/>
    </row>
    <row r="3121" spans="4:4">
      <c r="D3121" s="66"/>
    </row>
    <row r="3122" spans="4:4">
      <c r="D3122" s="66"/>
    </row>
    <row r="3123" spans="4:4">
      <c r="D3123" s="66"/>
    </row>
    <row r="3124" spans="4:4">
      <c r="D3124" s="66"/>
    </row>
    <row r="3125" spans="4:4">
      <c r="D3125" s="66"/>
    </row>
    <row r="3126" spans="4:4">
      <c r="D3126" s="66"/>
    </row>
    <row r="3127" spans="4:4">
      <c r="D3127" s="66"/>
    </row>
    <row r="3128" spans="4:4">
      <c r="D3128" s="66"/>
    </row>
    <row r="3129" spans="4:4">
      <c r="D3129" s="66"/>
    </row>
    <row r="3130" spans="4:4">
      <c r="D3130" s="66"/>
    </row>
    <row r="3131" spans="4:4">
      <c r="D3131" s="66"/>
    </row>
    <row r="3132" spans="4:4">
      <c r="D3132" s="66"/>
    </row>
    <row r="3133" spans="4:4">
      <c r="D3133" s="66"/>
    </row>
    <row r="3134" spans="4:4">
      <c r="D3134" s="66"/>
    </row>
    <row r="3135" spans="4:4">
      <c r="D3135" s="66"/>
    </row>
    <row r="3136" spans="4:4">
      <c r="D3136" s="66"/>
    </row>
    <row r="3137" spans="4:4">
      <c r="D3137" s="66"/>
    </row>
    <row r="3138" spans="4:4">
      <c r="D3138" s="66"/>
    </row>
    <row r="3139" spans="4:4">
      <c r="D3139" s="66"/>
    </row>
    <row r="3140" spans="4:4">
      <c r="D3140" s="66"/>
    </row>
    <row r="3141" spans="4:4">
      <c r="D3141" s="66"/>
    </row>
    <row r="3142" spans="4:4">
      <c r="D3142" s="66"/>
    </row>
    <row r="3143" spans="4:4">
      <c r="D3143" s="66"/>
    </row>
    <row r="3144" spans="4:4">
      <c r="D3144" s="66"/>
    </row>
    <row r="3145" spans="4:4">
      <c r="D3145" s="66"/>
    </row>
    <row r="3146" spans="4:4">
      <c r="D3146" s="66"/>
    </row>
    <row r="3147" spans="4:4">
      <c r="D3147" s="66"/>
    </row>
    <row r="3148" spans="4:4">
      <c r="D3148" s="66"/>
    </row>
    <row r="3149" spans="4:4">
      <c r="D3149" s="66"/>
    </row>
    <row r="3150" spans="4:4">
      <c r="D3150" s="66"/>
    </row>
    <row r="3151" spans="4:4">
      <c r="D3151" s="66"/>
    </row>
    <row r="3152" spans="4:4">
      <c r="D3152" s="66"/>
    </row>
    <row r="3153" spans="4:4">
      <c r="D3153" s="66"/>
    </row>
    <row r="3154" spans="4:4">
      <c r="D3154" s="66"/>
    </row>
    <row r="3155" spans="4:4">
      <c r="D3155" s="66"/>
    </row>
    <row r="3156" spans="4:4">
      <c r="D3156" s="66"/>
    </row>
    <row r="3157" spans="4:4">
      <c r="D3157" s="66"/>
    </row>
    <row r="3158" spans="4:4">
      <c r="D3158" s="66"/>
    </row>
    <row r="3159" spans="4:4">
      <c r="D3159" s="66"/>
    </row>
    <row r="3160" spans="4:4">
      <c r="D3160" s="66"/>
    </row>
    <row r="3161" spans="4:4">
      <c r="D3161" s="66"/>
    </row>
    <row r="3162" spans="4:4">
      <c r="D3162" s="66"/>
    </row>
    <row r="3163" spans="4:4">
      <c r="D3163" s="66"/>
    </row>
    <row r="3164" spans="4:4">
      <c r="D3164" s="66"/>
    </row>
    <row r="3165" spans="4:4">
      <c r="D3165" s="66"/>
    </row>
    <row r="3166" spans="4:4">
      <c r="D3166" s="66"/>
    </row>
    <row r="3167" spans="4:4">
      <c r="D3167" s="66"/>
    </row>
    <row r="3168" spans="4:4">
      <c r="D3168" s="66"/>
    </row>
    <row r="3169" spans="4:4">
      <c r="D3169" s="66"/>
    </row>
    <row r="3170" spans="4:4">
      <c r="D3170" s="66"/>
    </row>
    <row r="3171" spans="4:4">
      <c r="D3171" s="66"/>
    </row>
    <row r="3172" spans="4:4">
      <c r="D3172" s="66"/>
    </row>
    <row r="3173" spans="4:4">
      <c r="D3173" s="66"/>
    </row>
    <row r="3174" spans="4:4">
      <c r="D3174" s="66"/>
    </row>
    <row r="3175" spans="4:4">
      <c r="D3175" s="66"/>
    </row>
    <row r="3176" spans="4:4">
      <c r="D3176" s="66"/>
    </row>
    <row r="3177" spans="4:4">
      <c r="D3177" s="66"/>
    </row>
    <row r="3178" spans="4:4">
      <c r="D3178" s="66"/>
    </row>
    <row r="3179" spans="4:4">
      <c r="D3179" s="66"/>
    </row>
    <row r="3180" spans="4:4">
      <c r="D3180" s="66"/>
    </row>
    <row r="3181" spans="4:4">
      <c r="D3181" s="66"/>
    </row>
    <row r="3182" spans="4:4">
      <c r="D3182" s="66"/>
    </row>
    <row r="3183" spans="4:4">
      <c r="D3183" s="66"/>
    </row>
    <row r="3184" spans="4:4">
      <c r="D3184" s="66"/>
    </row>
    <row r="3185" spans="4:4">
      <c r="D3185" s="66"/>
    </row>
    <row r="3186" spans="4:4">
      <c r="D3186" s="66"/>
    </row>
    <row r="3187" spans="4:4">
      <c r="D3187" s="66"/>
    </row>
    <row r="3188" spans="4:4">
      <c r="D3188" s="66"/>
    </row>
    <row r="3189" spans="4:4">
      <c r="D3189" s="66"/>
    </row>
    <row r="3190" spans="4:4">
      <c r="D3190" s="66"/>
    </row>
    <row r="3191" spans="4:4">
      <c r="D3191" s="66"/>
    </row>
    <row r="3192" spans="4:4">
      <c r="D3192" s="66"/>
    </row>
    <row r="3193" spans="4:4">
      <c r="D3193" s="66"/>
    </row>
    <row r="3194" spans="4:4">
      <c r="D3194" s="66"/>
    </row>
    <row r="3195" spans="4:4">
      <c r="D3195" s="66"/>
    </row>
    <row r="3196" spans="4:4">
      <c r="D3196" s="66"/>
    </row>
    <row r="3197" spans="4:4">
      <c r="D3197" s="66"/>
    </row>
    <row r="3198" spans="4:4">
      <c r="D3198" s="66"/>
    </row>
    <row r="3199" spans="4:4">
      <c r="D3199" s="66"/>
    </row>
    <row r="3200" spans="4:4">
      <c r="D3200" s="66"/>
    </row>
    <row r="3201" spans="4:4">
      <c r="D3201" s="66"/>
    </row>
    <row r="3202" spans="4:4">
      <c r="D3202" s="66"/>
    </row>
    <row r="3203" spans="4:4">
      <c r="D3203" s="66"/>
    </row>
    <row r="3204" spans="4:4">
      <c r="D3204" s="66"/>
    </row>
    <row r="3205" spans="4:4">
      <c r="D3205" s="66"/>
    </row>
    <row r="3206" spans="4:4">
      <c r="D3206" s="66"/>
    </row>
    <row r="3207" spans="4:4">
      <c r="D3207" s="66"/>
    </row>
    <row r="3208" spans="4:4">
      <c r="D3208" s="66"/>
    </row>
    <row r="3209" spans="4:4">
      <c r="D3209" s="66"/>
    </row>
    <row r="3210" spans="4:4">
      <c r="D3210" s="66"/>
    </row>
    <row r="3211" spans="4:4">
      <c r="D3211" s="66"/>
    </row>
    <row r="3212" spans="4:4">
      <c r="D3212" s="66"/>
    </row>
    <row r="3213" spans="4:4">
      <c r="D3213" s="66"/>
    </row>
    <row r="3214" spans="4:4">
      <c r="D3214" s="66"/>
    </row>
    <row r="3215" spans="4:4">
      <c r="D3215" s="66"/>
    </row>
    <row r="3216" spans="4:4">
      <c r="D3216" s="66"/>
    </row>
    <row r="3217" spans="4:4">
      <c r="D3217" s="66"/>
    </row>
    <row r="3218" spans="4:4">
      <c r="D3218" s="66"/>
    </row>
    <row r="3219" spans="4:4">
      <c r="D3219" s="66"/>
    </row>
    <row r="3220" spans="4:4">
      <c r="D3220" s="66"/>
    </row>
    <row r="3221" spans="4:4">
      <c r="D3221" s="66"/>
    </row>
    <row r="3222" spans="4:4">
      <c r="D3222" s="66"/>
    </row>
    <row r="3223" spans="4:4">
      <c r="D3223" s="66"/>
    </row>
    <row r="3224" spans="4:4">
      <c r="D3224" s="66"/>
    </row>
    <row r="3225" spans="4:4">
      <c r="D3225" s="66"/>
    </row>
    <row r="3226" spans="4:4">
      <c r="D3226" s="66"/>
    </row>
    <row r="3227" spans="4:4">
      <c r="D3227" s="66"/>
    </row>
    <row r="3228" spans="4:4">
      <c r="D3228" s="66"/>
    </row>
    <row r="3229" spans="4:4">
      <c r="D3229" s="66"/>
    </row>
    <row r="3230" spans="4:4">
      <c r="D3230" s="66"/>
    </row>
    <row r="3231" spans="4:4">
      <c r="D3231" s="66"/>
    </row>
    <row r="3232" spans="4:4">
      <c r="D3232" s="66"/>
    </row>
    <row r="3233" spans="4:4">
      <c r="D3233" s="66"/>
    </row>
    <row r="3234" spans="4:4">
      <c r="D3234" s="66"/>
    </row>
    <row r="3235" spans="4:4">
      <c r="D3235" s="66"/>
    </row>
    <row r="3236" spans="4:4">
      <c r="D3236" s="66"/>
    </row>
    <row r="3237" spans="4:4">
      <c r="D3237" s="66"/>
    </row>
    <row r="3238" spans="4:4">
      <c r="D3238" s="66"/>
    </row>
    <row r="3239" spans="4:4">
      <c r="D3239" s="66"/>
    </row>
    <row r="3240" spans="4:4">
      <c r="D3240" s="66"/>
    </row>
    <row r="3241" spans="4:4">
      <c r="D3241" s="66"/>
    </row>
    <row r="3242" spans="4:4">
      <c r="D3242" s="66"/>
    </row>
    <row r="3243" spans="4:4">
      <c r="D3243" s="66"/>
    </row>
    <row r="3244" spans="4:4">
      <c r="D3244" s="66"/>
    </row>
    <row r="3245" spans="4:4">
      <c r="D3245" s="66"/>
    </row>
    <row r="3246" spans="4:4">
      <c r="D3246" s="66"/>
    </row>
    <row r="3247" spans="4:4">
      <c r="D3247" s="66"/>
    </row>
    <row r="3248" spans="4:4">
      <c r="D3248" s="66"/>
    </row>
    <row r="3249" spans="4:4">
      <c r="D3249" s="66"/>
    </row>
    <row r="3250" spans="4:4">
      <c r="D3250" s="66"/>
    </row>
    <row r="3251" spans="4:4">
      <c r="D3251" s="66"/>
    </row>
    <row r="3252" spans="4:4">
      <c r="D3252" s="66"/>
    </row>
    <row r="3253" spans="4:4">
      <c r="D3253" s="66"/>
    </row>
    <row r="3254" spans="4:4">
      <c r="D3254" s="66"/>
    </row>
    <row r="3255" spans="4:4">
      <c r="D3255" s="66"/>
    </row>
    <row r="3256" spans="4:4">
      <c r="D3256" s="66"/>
    </row>
    <row r="3257" spans="4:4">
      <c r="D3257" s="66"/>
    </row>
    <row r="3258" spans="4:4">
      <c r="D3258" s="66"/>
    </row>
    <row r="3259" spans="4:4">
      <c r="D3259" s="66"/>
    </row>
    <row r="3260" spans="4:4">
      <c r="D3260" s="66"/>
    </row>
    <row r="3261" spans="4:4">
      <c r="D3261" s="66"/>
    </row>
    <row r="3262" spans="4:4">
      <c r="D3262" s="66"/>
    </row>
    <row r="3263" spans="4:4">
      <c r="D3263" s="66"/>
    </row>
    <row r="3264" spans="4:4">
      <c r="D3264" s="66"/>
    </row>
    <row r="3265" spans="4:4">
      <c r="D3265" s="66"/>
    </row>
    <row r="3266" spans="4:4">
      <c r="D3266" s="66"/>
    </row>
    <row r="3267" spans="4:4">
      <c r="D3267" s="66"/>
    </row>
    <row r="3268" spans="4:4">
      <c r="D3268" s="66"/>
    </row>
    <row r="3269" spans="4:4">
      <c r="D3269" s="66"/>
    </row>
    <row r="3270" spans="4:4">
      <c r="D3270" s="66"/>
    </row>
    <row r="3271" spans="4:4">
      <c r="D3271" s="66"/>
    </row>
    <row r="3272" spans="4:4">
      <c r="D3272" s="66"/>
    </row>
    <row r="3273" spans="4:4">
      <c r="D3273" s="66"/>
    </row>
    <row r="3274" spans="4:4">
      <c r="D3274" s="66"/>
    </row>
    <row r="3275" spans="4:4">
      <c r="D3275" s="66"/>
    </row>
    <row r="3276" spans="4:4">
      <c r="D3276" s="66"/>
    </row>
    <row r="3277" spans="4:4">
      <c r="D3277" s="66"/>
    </row>
    <row r="3278" spans="4:4">
      <c r="D3278" s="66"/>
    </row>
    <row r="3279" spans="4:4">
      <c r="D3279" s="66"/>
    </row>
    <row r="3280" spans="4:4">
      <c r="D3280" s="66"/>
    </row>
    <row r="3281" spans="4:4">
      <c r="D3281" s="66"/>
    </row>
    <row r="3282" spans="4:4">
      <c r="D3282" s="66"/>
    </row>
    <row r="3283" spans="4:4">
      <c r="D3283" s="66"/>
    </row>
    <row r="3284" spans="4:4">
      <c r="D3284" s="66"/>
    </row>
    <row r="3285" spans="4:4">
      <c r="D3285" s="66"/>
    </row>
    <row r="3286" spans="4:4">
      <c r="D3286" s="66"/>
    </row>
    <row r="3287" spans="4:4">
      <c r="D3287" s="66"/>
    </row>
    <row r="3288" spans="4:4">
      <c r="D3288" s="66"/>
    </row>
    <row r="3289" spans="4:4">
      <c r="D3289" s="66"/>
    </row>
    <row r="3290" spans="4:4">
      <c r="D3290" s="66"/>
    </row>
    <row r="3291" spans="4:4">
      <c r="D3291" s="66"/>
    </row>
    <row r="3292" spans="4:4">
      <c r="D3292" s="66"/>
    </row>
    <row r="3293" spans="4:4">
      <c r="D3293" s="66"/>
    </row>
    <row r="3294" spans="4:4">
      <c r="D3294" s="66"/>
    </row>
    <row r="3295" spans="4:4">
      <c r="D3295" s="66"/>
    </row>
    <row r="3296" spans="4:4">
      <c r="D3296" s="66"/>
    </row>
    <row r="3297" spans="4:4">
      <c r="D3297" s="66"/>
    </row>
    <row r="3298" spans="4:4">
      <c r="D3298" s="66"/>
    </row>
    <row r="3299" spans="4:4">
      <c r="D3299" s="66"/>
    </row>
    <row r="3300" spans="4:4">
      <c r="D3300" s="66"/>
    </row>
    <row r="3301" spans="4:4">
      <c r="D3301" s="66"/>
    </row>
    <row r="3302" spans="4:4">
      <c r="D3302" s="66"/>
    </row>
    <row r="3303" spans="4:4">
      <c r="D3303" s="66"/>
    </row>
    <row r="3304" spans="4:4">
      <c r="D3304" s="66"/>
    </row>
    <row r="3305" spans="4:4">
      <c r="D3305" s="66"/>
    </row>
    <row r="3306" spans="4:4">
      <c r="D3306" s="66"/>
    </row>
    <row r="3307" spans="4:4">
      <c r="D3307" s="66"/>
    </row>
    <row r="3308" spans="4:4">
      <c r="D3308" s="66"/>
    </row>
    <row r="3309" spans="4:4">
      <c r="D3309" s="66"/>
    </row>
    <row r="3310" spans="4:4">
      <c r="D3310" s="66"/>
    </row>
    <row r="3311" spans="4:4">
      <c r="D3311" s="66"/>
    </row>
    <row r="3312" spans="4:4">
      <c r="D3312" s="66"/>
    </row>
    <row r="3313" spans="4:4">
      <c r="D3313" s="66"/>
    </row>
    <row r="3314" spans="4:4">
      <c r="D3314" s="66"/>
    </row>
    <row r="3315" spans="4:4">
      <c r="D3315" s="66"/>
    </row>
    <row r="3316" spans="4:4">
      <c r="D3316" s="66"/>
    </row>
    <row r="3317" spans="4:4">
      <c r="D3317" s="66"/>
    </row>
    <row r="3318" spans="4:4">
      <c r="D3318" s="66"/>
    </row>
    <row r="3319" spans="4:4">
      <c r="D3319" s="66"/>
    </row>
    <row r="3320" spans="4:4">
      <c r="D3320" s="66"/>
    </row>
    <row r="3321" spans="4:4">
      <c r="D3321" s="66"/>
    </row>
    <row r="3322" spans="4:4">
      <c r="D3322" s="66"/>
    </row>
    <row r="3323" spans="4:4">
      <c r="D3323" s="66"/>
    </row>
    <row r="3324" spans="4:4">
      <c r="D3324" s="66"/>
    </row>
    <row r="3325" spans="4:4">
      <c r="D3325" s="66"/>
    </row>
    <row r="3326" spans="4:4">
      <c r="D3326" s="66"/>
    </row>
    <row r="3327" spans="4:4">
      <c r="D3327" s="66"/>
    </row>
    <row r="3328" spans="4:4">
      <c r="D3328" s="66"/>
    </row>
    <row r="3329" spans="4:4">
      <c r="D3329" s="66"/>
    </row>
    <row r="3330" spans="4:4">
      <c r="D3330" s="66"/>
    </row>
  </sheetData>
  <autoFilter ref="A3:AA457" xr:uid="{00000000-0009-0000-0000-00000F000000}"/>
  <sortState ref="B4:B55">
    <sortCondition ref="B3"/>
  </sortState>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B188-D248-4F1F-9546-32F3EE94788F}">
  <dimension ref="A1:B15"/>
  <sheetViews>
    <sheetView workbookViewId="0">
      <selection activeCell="A5" sqref="A5:A14"/>
    </sheetView>
  </sheetViews>
  <sheetFormatPr defaultRowHeight="15.75"/>
  <cols>
    <col min="1" max="1" width="13.875" bestFit="1" customWidth="1"/>
    <col min="2" max="2" width="15" bestFit="1" customWidth="1"/>
  </cols>
  <sheetData>
    <row r="1" spans="1:2">
      <c r="A1" s="555" t="s">
        <v>18</v>
      </c>
      <c r="B1" s="543" t="s">
        <v>2382</v>
      </c>
    </row>
    <row r="2" spans="1:2">
      <c r="A2" s="555" t="s">
        <v>20</v>
      </c>
      <c r="B2" s="543" t="s">
        <v>1641</v>
      </c>
    </row>
    <row r="4" spans="1:2">
      <c r="A4" s="555" t="s">
        <v>1640</v>
      </c>
    </row>
    <row r="5" spans="1:2">
      <c r="A5" s="834" t="s">
        <v>321</v>
      </c>
    </row>
    <row r="6" spans="1:2">
      <c r="A6" s="834" t="s">
        <v>359</v>
      </c>
    </row>
    <row r="7" spans="1:2">
      <c r="A7" s="834" t="s">
        <v>304</v>
      </c>
    </row>
    <row r="8" spans="1:2">
      <c r="A8" s="834" t="s">
        <v>307</v>
      </c>
    </row>
    <row r="9" spans="1:2">
      <c r="A9" s="834" t="s">
        <v>314</v>
      </c>
    </row>
    <row r="10" spans="1:2">
      <c r="A10" s="834" t="s">
        <v>473</v>
      </c>
    </row>
    <row r="11" spans="1:2">
      <c r="A11" s="834" t="s">
        <v>401</v>
      </c>
    </row>
    <row r="12" spans="1:2">
      <c r="A12" s="834" t="s">
        <v>404</v>
      </c>
    </row>
    <row r="13" spans="1:2">
      <c r="A13" s="834" t="s">
        <v>339</v>
      </c>
    </row>
    <row r="14" spans="1:2">
      <c r="A14" s="834" t="s">
        <v>297</v>
      </c>
    </row>
    <row r="15" spans="1:2">
      <c r="A15" s="834" t="s">
        <v>1642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CO845"/>
  <sheetViews>
    <sheetView topLeftCell="A4" zoomScale="90" zoomScaleNormal="90" zoomScaleSheetLayoutView="40" workbookViewId="0">
      <pane xSplit="8" ySplit="3" topLeftCell="BP7" activePane="bottomRight" state="frozen"/>
      <selection activeCell="A4" sqref="A4"/>
      <selection pane="topRight" activeCell="I4" sqref="I4"/>
      <selection pane="bottomLeft" activeCell="A7" sqref="A7"/>
      <selection pane="bottomRight" activeCell="H502" sqref="H502"/>
    </sheetView>
  </sheetViews>
  <sheetFormatPr defaultColWidth="9" defaultRowHeight="15.75" outlineLevelCol="1"/>
  <cols>
    <col min="1" max="1" width="9.125" style="34" customWidth="1"/>
    <col min="2" max="2" width="5.875" style="34" customWidth="1"/>
    <col min="3" max="3" width="8.25" style="20" customWidth="1"/>
    <col min="4" max="4" width="10.375" style="20" customWidth="1"/>
    <col min="5" max="5" width="15.375" style="20" bestFit="1" customWidth="1"/>
    <col min="6" max="6" width="10.125" style="20" customWidth="1"/>
    <col min="7" max="7" width="18.5" style="20" customWidth="1"/>
    <col min="8" max="8" width="33.25" style="20" customWidth="1"/>
    <col min="9" max="9" width="7.75" style="20" customWidth="1"/>
    <col min="10" max="10" width="8.5" style="38" customWidth="1"/>
    <col min="11" max="11" width="14.875" style="20" customWidth="1"/>
    <col min="12" max="12" width="17.75" customWidth="1"/>
    <col min="13" max="13" width="12.125" customWidth="1"/>
    <col min="14" max="14" width="15.25" style="33" customWidth="1"/>
    <col min="15" max="16" width="16.5" customWidth="1"/>
    <col min="17" max="18" width="16.75" style="31" customWidth="1"/>
    <col min="19" max="20" width="13.125" style="31" customWidth="1"/>
    <col min="21" max="21" width="14.625" style="31" customWidth="1"/>
    <col min="22" max="22" width="16.5" style="20" customWidth="1"/>
    <col min="23" max="23" width="15.625" style="32" customWidth="1"/>
    <col min="24" max="24" width="14.75" style="33" customWidth="1"/>
    <col min="25" max="25" width="13.125" style="33" customWidth="1"/>
    <col min="26" max="27" width="17.625" style="20" customWidth="1"/>
    <col min="28" max="29" width="17.625" style="33" customWidth="1"/>
    <col min="30" max="30" width="12.375" style="35" customWidth="1"/>
    <col min="31" max="42" width="13.125" style="35" customWidth="1"/>
    <col min="43" max="43" width="16.25" style="33" customWidth="1" outlineLevel="1"/>
    <col min="44" max="44" width="24.25" style="33" customWidth="1" outlineLevel="1"/>
    <col min="45" max="45" width="20.625" style="33" customWidth="1" outlineLevel="1"/>
    <col min="46" max="46" width="17.125" style="33" customWidth="1" outlineLevel="1"/>
    <col min="47" max="47" width="13" style="33" customWidth="1" outlineLevel="1"/>
    <col min="48" max="48" width="15.75" style="31" customWidth="1" outlineLevel="1"/>
    <col min="49" max="49" width="22.5" style="31" customWidth="1" outlineLevel="1"/>
    <col min="50" max="50" width="13.125" style="31" customWidth="1" outlineLevel="1"/>
    <col min="51" max="51" width="13.125" style="33" customWidth="1" outlineLevel="1"/>
    <col min="52" max="52" width="15.5" style="31" customWidth="1" outlineLevel="1"/>
    <col min="53" max="53" width="14" style="31" customWidth="1" outlineLevel="1"/>
    <col min="54" max="55" width="12" style="33" customWidth="1" outlineLevel="1"/>
    <col min="56" max="57" width="19.25" style="33" customWidth="1" outlineLevel="1"/>
    <col min="58" max="58" width="9" customWidth="1" outlineLevel="1"/>
    <col min="59" max="59" width="12.125" style="32" customWidth="1" outlineLevel="1"/>
    <col min="60" max="60" width="18" customWidth="1" outlineLevel="1"/>
    <col min="61" max="61" width="18" style="543" customWidth="1" outlineLevel="1"/>
    <col min="62" max="62" width="15.5" style="33" customWidth="1" outlineLevel="1"/>
    <col min="63" max="63" width="23.125" style="33" customWidth="1" outlineLevel="1"/>
    <col min="64" max="64" width="14.25" style="33" customWidth="1" outlineLevel="1"/>
    <col min="65" max="65" width="11.875" style="33" customWidth="1" outlineLevel="1"/>
    <col min="66" max="68" width="11.875" style="547" customWidth="1" outlineLevel="1"/>
    <col min="69" max="69" width="16.375" style="429" customWidth="1" outlineLevel="1"/>
    <col min="70" max="72" width="12" style="33" customWidth="1"/>
    <col min="73" max="73" width="11.75" customWidth="1"/>
    <col min="74" max="74" width="13.75" style="33" customWidth="1"/>
    <col min="75" max="75" width="13.125" style="33" bestFit="1" customWidth="1"/>
    <col min="76" max="76" width="8.75" style="35" bestFit="1" customWidth="1"/>
    <col min="77" max="77" width="27.25" style="31" customWidth="1"/>
    <col min="78" max="78" width="12" style="31" customWidth="1"/>
    <col min="79" max="80" width="12" style="33" customWidth="1"/>
    <col min="82" max="82" width="15.375" style="33" customWidth="1"/>
    <col min="83" max="83" width="10.125" style="36" customWidth="1"/>
    <col min="84" max="84" width="12" style="36" customWidth="1"/>
    <col min="85" max="85" width="21.125" style="37" bestFit="1" customWidth="1"/>
    <col min="86" max="86" width="11.25" style="37" customWidth="1"/>
    <col min="87" max="87" width="13.75" style="37" customWidth="1"/>
    <col min="88" max="88" width="24.875" style="37" customWidth="1"/>
    <col min="89" max="89" width="9.125" style="37" customWidth="1"/>
    <col min="90" max="90" width="10.625" style="37" customWidth="1"/>
    <col min="91" max="91" width="15.375" style="37" customWidth="1"/>
    <col min="92" max="92" width="9.5" style="37" customWidth="1"/>
    <col min="93" max="93" width="14.5" style="37" customWidth="1"/>
    <col min="94" max="94" width="9" style="20" customWidth="1"/>
    <col min="95" max="16384" width="9" style="20"/>
  </cols>
  <sheetData>
    <row r="1" spans="1:93" s="19" customFormat="1" ht="13.5" customHeight="1" thickBot="1">
      <c r="A1" s="246"/>
      <c r="B1" s="252" t="s">
        <v>2378</v>
      </c>
      <c r="C1" s="252"/>
      <c r="D1" s="252"/>
      <c r="E1" s="250" t="s">
        <v>2376</v>
      </c>
      <c r="F1" s="242"/>
      <c r="G1" s="242"/>
      <c r="H1" s="242"/>
      <c r="I1" s="242"/>
      <c r="J1" s="242"/>
      <c r="K1" s="882" t="s">
        <v>2377</v>
      </c>
      <c r="L1" s="883"/>
      <c r="M1" s="72"/>
      <c r="N1" s="72"/>
      <c r="O1" s="247" t="s">
        <v>1999</v>
      </c>
      <c r="P1" s="247"/>
      <c r="Q1" s="247"/>
      <c r="R1" s="247"/>
      <c r="S1" s="247"/>
      <c r="T1" s="247"/>
      <c r="U1" s="247"/>
      <c r="V1" s="248" t="s">
        <v>2000</v>
      </c>
      <c r="W1" s="248"/>
      <c r="X1" s="248"/>
      <c r="Y1" s="248"/>
      <c r="Z1" s="248"/>
      <c r="AA1" s="248"/>
      <c r="AB1" s="248"/>
      <c r="AC1" s="248"/>
      <c r="AD1" s="249" t="s">
        <v>2001</v>
      </c>
      <c r="AE1" s="249"/>
      <c r="AF1" s="249"/>
      <c r="AG1" s="249"/>
      <c r="AH1" s="249"/>
      <c r="AI1" s="249"/>
      <c r="AJ1" s="249"/>
      <c r="AK1" s="249"/>
      <c r="AL1" s="249"/>
      <c r="AM1" s="249"/>
      <c r="AN1" s="249"/>
      <c r="AO1" s="751" t="s">
        <v>3002</v>
      </c>
      <c r="AP1" s="751"/>
      <c r="AQ1" s="73"/>
      <c r="AR1" s="75"/>
      <c r="AS1" s="73"/>
      <c r="AT1" s="73"/>
      <c r="AU1" s="73"/>
      <c r="AV1" s="75"/>
      <c r="AW1" s="75"/>
      <c r="AX1" s="73"/>
      <c r="AY1" s="73"/>
      <c r="AZ1" s="73"/>
      <c r="BA1" s="73"/>
      <c r="BB1" s="73"/>
      <c r="BC1" s="75"/>
      <c r="BD1" s="75"/>
      <c r="BE1" s="73"/>
      <c r="BF1" s="73"/>
      <c r="BG1" s="73"/>
      <c r="BH1" s="75"/>
      <c r="BI1" s="75"/>
      <c r="BJ1" s="75"/>
      <c r="BK1" s="73"/>
      <c r="BL1" s="73"/>
      <c r="BM1" s="73"/>
      <c r="BN1" s="73"/>
      <c r="BO1" s="73"/>
      <c r="BP1" s="73"/>
      <c r="BQ1" s="73"/>
      <c r="BR1" s="150"/>
      <c r="BS1" s="150"/>
      <c r="BT1" s="150"/>
      <c r="BU1" s="150"/>
      <c r="BV1" s="150"/>
      <c r="BW1" s="150"/>
      <c r="BX1" s="150"/>
      <c r="BY1" s="150"/>
    </row>
    <row r="2" spans="1:93" s="635" customFormat="1" ht="14.45" customHeight="1" thickBot="1">
      <c r="A2" s="241" t="s">
        <v>0</v>
      </c>
      <c r="B2" s="251" t="s">
        <v>1</v>
      </c>
      <c r="C2" s="251" t="s">
        <v>2</v>
      </c>
      <c r="D2" s="251" t="s">
        <v>3</v>
      </c>
      <c r="E2" s="242" t="s">
        <v>4</v>
      </c>
      <c r="F2" s="242" t="s">
        <v>1152</v>
      </c>
      <c r="G2" s="242" t="s">
        <v>5</v>
      </c>
      <c r="H2" s="242" t="s">
        <v>6</v>
      </c>
      <c r="I2" s="242" t="s">
        <v>50</v>
      </c>
      <c r="J2" s="242" t="s">
        <v>51</v>
      </c>
      <c r="K2" s="240" t="s">
        <v>54</v>
      </c>
      <c r="L2" s="240" t="s">
        <v>56</v>
      </c>
      <c r="M2" s="241" t="s">
        <v>58</v>
      </c>
      <c r="N2" s="241" t="s">
        <v>112</v>
      </c>
      <c r="O2" s="628" t="s">
        <v>113</v>
      </c>
      <c r="P2" s="628" t="s">
        <v>60</v>
      </c>
      <c r="Q2" s="628" t="s">
        <v>59</v>
      </c>
      <c r="R2" s="628" t="s">
        <v>61</v>
      </c>
      <c r="S2" s="628" t="s">
        <v>1153</v>
      </c>
      <c r="T2" s="628" t="s">
        <v>63</v>
      </c>
      <c r="U2" s="628" t="s">
        <v>64</v>
      </c>
      <c r="V2" s="625" t="s">
        <v>65</v>
      </c>
      <c r="W2" s="625" t="s">
        <v>66</v>
      </c>
      <c r="X2" s="625" t="s">
        <v>1154</v>
      </c>
      <c r="Y2" s="625" t="s">
        <v>67</v>
      </c>
      <c r="Z2" s="625" t="s">
        <v>68</v>
      </c>
      <c r="AA2" s="625" t="s">
        <v>69</v>
      </c>
      <c r="AB2" s="625" t="s">
        <v>70</v>
      </c>
      <c r="AC2" s="625" t="s">
        <v>1304</v>
      </c>
      <c r="AD2" s="626" t="s">
        <v>1305</v>
      </c>
      <c r="AE2" s="626" t="s">
        <v>1306</v>
      </c>
      <c r="AF2" s="626" t="s">
        <v>1307</v>
      </c>
      <c r="AG2" s="626" t="s">
        <v>1308</v>
      </c>
      <c r="AH2" s="626" t="s">
        <v>1309</v>
      </c>
      <c r="AI2" s="626" t="s">
        <v>1310</v>
      </c>
      <c r="AJ2" s="626" t="s">
        <v>1311</v>
      </c>
      <c r="AK2" s="626" t="s">
        <v>1312</v>
      </c>
      <c r="AL2" s="626" t="s">
        <v>1313</v>
      </c>
      <c r="AM2" s="626" t="s">
        <v>1985</v>
      </c>
      <c r="AN2" s="626" t="s">
        <v>1986</v>
      </c>
      <c r="AO2" s="627" t="s">
        <v>2234</v>
      </c>
      <c r="AP2" s="627" t="s">
        <v>2343</v>
      </c>
      <c r="AQ2" s="884"/>
      <c r="AR2" s="879" t="s">
        <v>2517</v>
      </c>
      <c r="AS2" s="885" t="s">
        <v>2039</v>
      </c>
      <c r="AT2" s="886"/>
      <c r="AU2" s="879"/>
      <c r="AV2" s="879" t="s">
        <v>74</v>
      </c>
      <c r="AW2" s="898"/>
      <c r="AX2" s="901" t="s">
        <v>2523</v>
      </c>
      <c r="AY2" s="902"/>
      <c r="AZ2" s="894" t="s">
        <v>2522</v>
      </c>
      <c r="BA2" s="895"/>
      <c r="BB2" s="611"/>
      <c r="BC2" s="900" t="s">
        <v>2526</v>
      </c>
      <c r="BD2" s="900"/>
      <c r="BE2" s="889"/>
      <c r="BF2" s="890" t="s">
        <v>1938</v>
      </c>
      <c r="BG2" s="891"/>
      <c r="BH2" s="629" t="s">
        <v>1894</v>
      </c>
      <c r="BI2" s="629"/>
      <c r="BJ2" s="630"/>
      <c r="BK2" s="631"/>
      <c r="BL2" s="632" t="s">
        <v>1938</v>
      </c>
      <c r="BM2" s="633"/>
      <c r="BN2" s="633"/>
      <c r="BO2" s="633"/>
      <c r="BP2" s="633"/>
      <c r="BQ2" s="630"/>
      <c r="BR2" s="634" t="s">
        <v>7</v>
      </c>
      <c r="BS2" s="634" t="s">
        <v>8</v>
      </c>
      <c r="BT2" s="634" t="s">
        <v>2955</v>
      </c>
      <c r="BU2" s="634" t="s">
        <v>9</v>
      </c>
      <c r="BV2" s="634" t="s">
        <v>10</v>
      </c>
      <c r="BW2" s="634" t="s">
        <v>11</v>
      </c>
      <c r="BX2" s="634" t="s">
        <v>12</v>
      </c>
      <c r="BY2" s="634" t="s">
        <v>13</v>
      </c>
    </row>
    <row r="3" spans="1:93" s="273" customFormat="1" ht="28.5" customHeight="1" thickBot="1">
      <c r="A3" s="331" t="s">
        <v>2385</v>
      </c>
      <c r="B3" s="332" t="s">
        <v>2386</v>
      </c>
      <c r="C3" s="332" t="s">
        <v>2387</v>
      </c>
      <c r="D3" s="332" t="s">
        <v>2388</v>
      </c>
      <c r="E3" s="333" t="s">
        <v>2389</v>
      </c>
      <c r="F3" s="333" t="s">
        <v>2390</v>
      </c>
      <c r="G3" s="333" t="s">
        <v>2391</v>
      </c>
      <c r="H3" s="333" t="s">
        <v>2392</v>
      </c>
      <c r="I3" s="333" t="s">
        <v>2434</v>
      </c>
      <c r="J3" s="333" t="s">
        <v>2433</v>
      </c>
      <c r="K3" s="334" t="s">
        <v>2393</v>
      </c>
      <c r="L3" s="334" t="s">
        <v>2394</v>
      </c>
      <c r="M3" s="331" t="s">
        <v>2491</v>
      </c>
      <c r="N3" s="331" t="s">
        <v>2398</v>
      </c>
      <c r="O3" s="335"/>
      <c r="P3" s="335"/>
      <c r="Q3" s="335"/>
      <c r="R3" s="335"/>
      <c r="S3" s="335"/>
      <c r="T3" s="335"/>
      <c r="U3" s="335"/>
      <c r="V3" s="336"/>
      <c r="W3" s="336"/>
      <c r="X3" s="336"/>
      <c r="Y3" s="337"/>
      <c r="Z3" s="338"/>
      <c r="AA3" s="332"/>
      <c r="AB3" s="339"/>
      <c r="AC3" s="340"/>
      <c r="AD3" s="341"/>
      <c r="AE3" s="341"/>
      <c r="AF3" s="341"/>
      <c r="AG3" s="342"/>
      <c r="AH3" s="341"/>
      <c r="AI3" s="341"/>
      <c r="AJ3" s="343"/>
      <c r="AK3" s="341"/>
      <c r="AL3" s="341"/>
      <c r="AM3" s="341"/>
      <c r="AN3" s="343"/>
      <c r="AO3" s="343"/>
      <c r="AP3" s="343"/>
      <c r="AQ3" s="884"/>
      <c r="AR3" s="879"/>
      <c r="AS3" s="887"/>
      <c r="AT3" s="888"/>
      <c r="AU3" s="879"/>
      <c r="AV3" s="879" t="s">
        <v>74</v>
      </c>
      <c r="AW3" s="899"/>
      <c r="AX3" s="903"/>
      <c r="AY3" s="904"/>
      <c r="AZ3" s="896"/>
      <c r="BA3" s="897"/>
      <c r="BB3" s="469"/>
      <c r="BC3" s="900" t="s">
        <v>2526</v>
      </c>
      <c r="BD3" s="900"/>
      <c r="BE3" s="889"/>
      <c r="BF3" s="892"/>
      <c r="BG3" s="893"/>
      <c r="BH3" s="384" t="s">
        <v>2529</v>
      </c>
      <c r="BI3" s="384"/>
      <c r="BJ3" s="389" t="s">
        <v>1631</v>
      </c>
      <c r="BK3" s="391"/>
      <c r="BL3" s="398"/>
      <c r="BM3" s="395"/>
      <c r="BN3" s="395"/>
      <c r="BO3" s="395"/>
      <c r="BP3" s="395"/>
      <c r="BQ3" s="383"/>
      <c r="BR3" s="272"/>
      <c r="BS3" s="272"/>
      <c r="BT3" s="272"/>
      <c r="BU3" s="272"/>
      <c r="BV3" s="272"/>
      <c r="BW3" s="272"/>
      <c r="BX3" s="272"/>
      <c r="BY3" s="272"/>
    </row>
    <row r="4" spans="1:93" s="287" customFormat="1" ht="60.6" customHeight="1" thickBot="1">
      <c r="A4" s="326" t="s">
        <v>2318</v>
      </c>
      <c r="B4" s="327" t="s">
        <v>2320</v>
      </c>
      <c r="C4" s="327" t="s">
        <v>2322</v>
      </c>
      <c r="D4" s="327" t="s">
        <v>2324</v>
      </c>
      <c r="E4" s="328" t="s">
        <v>20</v>
      </c>
      <c r="F4" s="328" t="s">
        <v>21</v>
      </c>
      <c r="G4" s="328" t="s">
        <v>2326</v>
      </c>
      <c r="H4" s="328" t="s">
        <v>2328</v>
      </c>
      <c r="I4" s="328" t="s">
        <v>23</v>
      </c>
      <c r="J4" s="328" t="s">
        <v>1903</v>
      </c>
      <c r="K4" s="329" t="s">
        <v>2330</v>
      </c>
      <c r="L4" s="329" t="s">
        <v>2332</v>
      </c>
      <c r="M4" s="326" t="s">
        <v>2944</v>
      </c>
      <c r="N4" s="326" t="s">
        <v>2334</v>
      </c>
      <c r="O4" s="330" t="s">
        <v>2887</v>
      </c>
      <c r="P4" s="330" t="s">
        <v>2886</v>
      </c>
      <c r="Q4" s="330" t="s">
        <v>2880</v>
      </c>
      <c r="R4" s="330" t="s">
        <v>3080</v>
      </c>
      <c r="S4" s="330" t="s">
        <v>2885</v>
      </c>
      <c r="T4" s="330" t="s">
        <v>2890</v>
      </c>
      <c r="U4" s="330" t="s">
        <v>2877</v>
      </c>
      <c r="V4" s="225" t="s">
        <v>2889</v>
      </c>
      <c r="W4" s="225" t="s">
        <v>2888</v>
      </c>
      <c r="X4" s="225" t="s">
        <v>2891</v>
      </c>
      <c r="Y4" s="225" t="s">
        <v>2892</v>
      </c>
      <c r="Z4" s="225" t="s">
        <v>2894</v>
      </c>
      <c r="AA4" s="225" t="s">
        <v>2893</v>
      </c>
      <c r="AB4" s="225" t="s">
        <v>2895</v>
      </c>
      <c r="AC4" s="225" t="s">
        <v>2878</v>
      </c>
      <c r="AD4" s="402" t="s">
        <v>2896</v>
      </c>
      <c r="AE4" s="402" t="s">
        <v>2897</v>
      </c>
      <c r="AF4" s="402" t="s">
        <v>2898</v>
      </c>
      <c r="AG4" s="402" t="s">
        <v>2899</v>
      </c>
      <c r="AH4" s="402" t="s">
        <v>2900</v>
      </c>
      <c r="AI4" s="402" t="s">
        <v>2901</v>
      </c>
      <c r="AJ4" s="402" t="s">
        <v>2933</v>
      </c>
      <c r="AK4" s="402" t="s">
        <v>2903</v>
      </c>
      <c r="AL4" s="402" t="s">
        <v>2998</v>
      </c>
      <c r="AM4" s="402" t="s">
        <v>2999</v>
      </c>
      <c r="AN4" s="402" t="s">
        <v>2879</v>
      </c>
      <c r="AO4" s="620" t="s">
        <v>2907</v>
      </c>
      <c r="AP4" s="620" t="s">
        <v>2906</v>
      </c>
      <c r="AQ4" s="345" t="s">
        <v>114</v>
      </c>
      <c r="AR4" s="354" t="s">
        <v>115</v>
      </c>
      <c r="AS4" s="344" t="s">
        <v>1899</v>
      </c>
      <c r="AT4" s="354" t="s">
        <v>116</v>
      </c>
      <c r="AU4" s="344" t="s">
        <v>117</v>
      </c>
      <c r="AV4" s="353" t="s">
        <v>2520</v>
      </c>
      <c r="AW4" s="352" t="s">
        <v>118</v>
      </c>
      <c r="AX4" s="347" t="s">
        <v>119</v>
      </c>
      <c r="AY4" s="364" t="s">
        <v>2527</v>
      </c>
      <c r="AZ4" s="361" t="s">
        <v>120</v>
      </c>
      <c r="BA4" s="352" t="s">
        <v>121</v>
      </c>
      <c r="BB4" s="366" t="s">
        <v>2697</v>
      </c>
      <c r="BC4" s="368" t="s">
        <v>2525</v>
      </c>
      <c r="BD4" s="367" t="s">
        <v>2384</v>
      </c>
      <c r="BE4" s="373" t="s">
        <v>123</v>
      </c>
      <c r="BF4" s="376" t="s">
        <v>122</v>
      </c>
      <c r="BG4" s="377" t="s">
        <v>2696</v>
      </c>
      <c r="BH4" s="382" t="s">
        <v>76</v>
      </c>
      <c r="BI4" s="382"/>
      <c r="BJ4" s="388" t="s">
        <v>2530</v>
      </c>
      <c r="BK4" s="390" t="s">
        <v>124</v>
      </c>
      <c r="BL4" s="399" t="s">
        <v>2468</v>
      </c>
      <c r="BM4" s="394" t="s">
        <v>125</v>
      </c>
      <c r="BN4" s="394"/>
      <c r="BO4" s="394"/>
      <c r="BP4" s="394"/>
      <c r="BQ4" s="382" t="s">
        <v>2954</v>
      </c>
      <c r="BR4" s="286" t="s">
        <v>127</v>
      </c>
      <c r="BS4" s="286" t="s">
        <v>28</v>
      </c>
      <c r="BT4" s="286" t="s">
        <v>29</v>
      </c>
      <c r="BU4" s="286" t="s">
        <v>30</v>
      </c>
      <c r="BV4" s="286" t="s">
        <v>31</v>
      </c>
      <c r="BW4" s="286" t="s">
        <v>32</v>
      </c>
      <c r="BX4" s="286" t="s">
        <v>33</v>
      </c>
      <c r="BY4" s="286" t="s">
        <v>34</v>
      </c>
    </row>
    <row r="5" spans="1:93" s="293" customFormat="1" ht="27" customHeight="1" thickBot="1">
      <c r="A5" s="288" t="s">
        <v>14</v>
      </c>
      <c r="B5" s="289" t="s">
        <v>14</v>
      </c>
      <c r="C5" s="289" t="s">
        <v>14</v>
      </c>
      <c r="D5" s="289" t="s">
        <v>16</v>
      </c>
      <c r="E5" s="290" t="s">
        <v>14</v>
      </c>
      <c r="F5" s="290" t="s">
        <v>14</v>
      </c>
      <c r="G5" s="290" t="s">
        <v>2461</v>
      </c>
      <c r="H5" s="290" t="s">
        <v>14</v>
      </c>
      <c r="I5" s="290" t="s">
        <v>15</v>
      </c>
      <c r="J5" s="290" t="s">
        <v>15</v>
      </c>
      <c r="K5" s="291" t="s">
        <v>17</v>
      </c>
      <c r="L5" s="291" t="s">
        <v>17</v>
      </c>
      <c r="M5" s="288" t="s">
        <v>15</v>
      </c>
      <c r="N5" s="288" t="s">
        <v>15</v>
      </c>
      <c r="O5" s="640" t="s">
        <v>15</v>
      </c>
      <c r="P5" s="640" t="s">
        <v>15</v>
      </c>
      <c r="Q5" s="640" t="s">
        <v>15</v>
      </c>
      <c r="R5" s="640" t="s">
        <v>3081</v>
      </c>
      <c r="S5" s="640" t="s">
        <v>15</v>
      </c>
      <c r="T5" s="640" t="s">
        <v>15</v>
      </c>
      <c r="U5" s="640" t="s">
        <v>16</v>
      </c>
      <c r="V5" s="641" t="s">
        <v>15</v>
      </c>
      <c r="W5" s="641" t="s">
        <v>2335</v>
      </c>
      <c r="X5" s="641" t="s">
        <v>15</v>
      </c>
      <c r="Y5" s="641" t="s">
        <v>15</v>
      </c>
      <c r="Z5" s="641" t="s">
        <v>15</v>
      </c>
      <c r="AA5" s="641" t="s">
        <v>15</v>
      </c>
      <c r="AB5" s="641" t="s">
        <v>15</v>
      </c>
      <c r="AC5" s="641" t="s">
        <v>16</v>
      </c>
      <c r="AD5" s="642" t="s">
        <v>15</v>
      </c>
      <c r="AE5" s="642" t="s">
        <v>15</v>
      </c>
      <c r="AF5" s="642" t="s">
        <v>15</v>
      </c>
      <c r="AG5" s="642" t="s">
        <v>15</v>
      </c>
      <c r="AH5" s="642" t="s">
        <v>15</v>
      </c>
      <c r="AI5" s="642" t="s">
        <v>15</v>
      </c>
      <c r="AJ5" s="642" t="s">
        <v>15</v>
      </c>
      <c r="AK5" s="642" t="s">
        <v>15</v>
      </c>
      <c r="AL5" s="642" t="s">
        <v>15</v>
      </c>
      <c r="AM5" s="642" t="s">
        <v>15</v>
      </c>
      <c r="AN5" s="642" t="s">
        <v>16</v>
      </c>
      <c r="AO5" s="643" t="s">
        <v>55</v>
      </c>
      <c r="AP5" s="643" t="s">
        <v>55</v>
      </c>
      <c r="AQ5" s="346" t="s">
        <v>55</v>
      </c>
      <c r="AR5" s="350" t="s">
        <v>15</v>
      </c>
      <c r="AS5" s="346" t="s">
        <v>55</v>
      </c>
      <c r="AT5" s="356" t="s">
        <v>15</v>
      </c>
      <c r="AU5" s="356"/>
      <c r="AV5" s="356"/>
      <c r="AW5" s="359"/>
      <c r="AX5" s="880" t="s">
        <v>2040</v>
      </c>
      <c r="AY5" s="881"/>
      <c r="AZ5" s="362" t="s">
        <v>15</v>
      </c>
      <c r="BA5" s="359" t="s">
        <v>15</v>
      </c>
      <c r="BB5" s="369" t="s">
        <v>55</v>
      </c>
      <c r="BC5" s="370" t="s">
        <v>15</v>
      </c>
      <c r="BD5" s="371"/>
      <c r="BE5" s="374" t="s">
        <v>15</v>
      </c>
      <c r="BF5" s="378" t="s">
        <v>15</v>
      </c>
      <c r="BG5" s="379" t="s">
        <v>55</v>
      </c>
      <c r="BH5" s="385" t="s">
        <v>15</v>
      </c>
      <c r="BI5" s="385" t="s">
        <v>15</v>
      </c>
      <c r="BJ5" s="386"/>
      <c r="BK5" s="392" t="s">
        <v>55</v>
      </c>
      <c r="BL5" s="400" t="s">
        <v>55</v>
      </c>
      <c r="BM5" s="396" t="s">
        <v>55</v>
      </c>
      <c r="BN5" s="521"/>
      <c r="BO5" s="521"/>
      <c r="BP5" s="521"/>
      <c r="BQ5" s="521"/>
      <c r="BR5" s="292"/>
      <c r="BS5" s="292"/>
      <c r="BT5" s="292"/>
      <c r="BU5" s="292"/>
      <c r="BV5" s="292"/>
      <c r="BW5" s="292"/>
      <c r="BX5" s="292"/>
      <c r="BY5" s="292"/>
    </row>
    <row r="6" spans="1:93" s="257" customFormat="1" ht="48.75" customHeight="1" thickTop="1" thickBot="1">
      <c r="A6" s="253" t="s">
        <v>18</v>
      </c>
      <c r="B6" s="243" t="s">
        <v>2320</v>
      </c>
      <c r="C6" s="243" t="s">
        <v>2322</v>
      </c>
      <c r="D6" s="243" t="s">
        <v>25</v>
      </c>
      <c r="E6" s="244" t="s">
        <v>20</v>
      </c>
      <c r="F6" s="244" t="s">
        <v>21</v>
      </c>
      <c r="G6" s="244" t="s">
        <v>126</v>
      </c>
      <c r="H6" s="244" t="s">
        <v>2951</v>
      </c>
      <c r="I6" s="244" t="s">
        <v>23</v>
      </c>
      <c r="J6" s="244" t="s">
        <v>24</v>
      </c>
      <c r="K6" s="245" t="s">
        <v>2330</v>
      </c>
      <c r="L6" s="245" t="s">
        <v>2332</v>
      </c>
      <c r="M6" s="253" t="s">
        <v>2944</v>
      </c>
      <c r="N6" s="253" t="s">
        <v>52</v>
      </c>
      <c r="O6" s="330" t="s">
        <v>2911</v>
      </c>
      <c r="P6" s="330" t="s">
        <v>2912</v>
      </c>
      <c r="Q6" s="330" t="s">
        <v>2909</v>
      </c>
      <c r="R6" s="330" t="s">
        <v>3082</v>
      </c>
      <c r="S6" s="330" t="s">
        <v>2913</v>
      </c>
      <c r="T6" s="330" t="s">
        <v>2910</v>
      </c>
      <c r="U6" s="330" t="s">
        <v>2914</v>
      </c>
      <c r="V6" s="225" t="s">
        <v>2915</v>
      </c>
      <c r="W6" s="225" t="s">
        <v>2916</v>
      </c>
      <c r="X6" s="225" t="s">
        <v>2917</v>
      </c>
      <c r="Y6" s="225" t="s">
        <v>2919</v>
      </c>
      <c r="Z6" s="225" t="s">
        <v>2920</v>
      </c>
      <c r="AA6" s="225" t="s">
        <v>2918</v>
      </c>
      <c r="AB6" s="225" t="s">
        <v>2921</v>
      </c>
      <c r="AC6" s="644" t="s">
        <v>2922</v>
      </c>
      <c r="AD6" s="402" t="s">
        <v>2923</v>
      </c>
      <c r="AE6" s="402" t="s">
        <v>2924</v>
      </c>
      <c r="AF6" s="402" t="s">
        <v>2925</v>
      </c>
      <c r="AG6" s="402" t="s">
        <v>2926</v>
      </c>
      <c r="AH6" s="402" t="s">
        <v>2927</v>
      </c>
      <c r="AI6" s="402" t="s">
        <v>2928</v>
      </c>
      <c r="AJ6" s="402" t="s">
        <v>2932</v>
      </c>
      <c r="AK6" s="402" t="s">
        <v>2929</v>
      </c>
      <c r="AL6" s="402" t="s">
        <v>3000</v>
      </c>
      <c r="AM6" s="402" t="s">
        <v>3001</v>
      </c>
      <c r="AN6" s="402" t="s">
        <v>2934</v>
      </c>
      <c r="AO6" s="620" t="s">
        <v>2930</v>
      </c>
      <c r="AP6" s="620" t="s">
        <v>2931</v>
      </c>
      <c r="AQ6" s="351" t="s">
        <v>1632</v>
      </c>
      <c r="AR6" s="355" t="s">
        <v>2519</v>
      </c>
      <c r="AS6" s="357" t="s">
        <v>2693</v>
      </c>
      <c r="AT6" s="355" t="s">
        <v>1639</v>
      </c>
      <c r="AU6" s="358" t="s">
        <v>2518</v>
      </c>
      <c r="AV6" s="403" t="s">
        <v>74</v>
      </c>
      <c r="AW6" s="360" t="s">
        <v>1633</v>
      </c>
      <c r="AX6" s="348" t="s">
        <v>1939</v>
      </c>
      <c r="AY6" s="349" t="s">
        <v>2521</v>
      </c>
      <c r="AZ6" s="363" t="s">
        <v>1634</v>
      </c>
      <c r="BA6" s="365" t="s">
        <v>121</v>
      </c>
      <c r="BB6" s="372" t="s">
        <v>2697</v>
      </c>
      <c r="BC6" s="404" t="s">
        <v>2526</v>
      </c>
      <c r="BD6" s="372" t="s">
        <v>2524</v>
      </c>
      <c r="BE6" s="375" t="s">
        <v>123</v>
      </c>
      <c r="BF6" s="380" t="s">
        <v>122</v>
      </c>
      <c r="BG6" s="381" t="s">
        <v>1940</v>
      </c>
      <c r="BH6" s="387" t="s">
        <v>2953</v>
      </c>
      <c r="BI6" s="387" t="s">
        <v>2952</v>
      </c>
      <c r="BJ6" s="405" t="s">
        <v>2528</v>
      </c>
      <c r="BK6" s="393" t="s">
        <v>1635</v>
      </c>
      <c r="BL6" s="401" t="s">
        <v>1636</v>
      </c>
      <c r="BM6" s="397" t="s">
        <v>1637</v>
      </c>
      <c r="BN6" s="753" t="s">
        <v>3007</v>
      </c>
      <c r="BO6" s="464" t="s">
        <v>3008</v>
      </c>
      <c r="BP6" s="394" t="s">
        <v>3009</v>
      </c>
      <c r="BQ6" s="464" t="s">
        <v>2954</v>
      </c>
      <c r="BR6" s="254" t="s">
        <v>127</v>
      </c>
      <c r="BS6" s="254" t="s">
        <v>28</v>
      </c>
      <c r="BT6" s="254" t="s">
        <v>29</v>
      </c>
      <c r="BU6" s="254" t="s">
        <v>30</v>
      </c>
      <c r="BV6" s="254" t="s">
        <v>31</v>
      </c>
      <c r="BW6" s="254" t="s">
        <v>32</v>
      </c>
      <c r="BX6" s="255" t="s">
        <v>33</v>
      </c>
      <c r="BY6" s="256" t="s">
        <v>34</v>
      </c>
    </row>
    <row r="7" spans="1:93" hidden="1">
      <c r="A7" s="606" t="s">
        <v>2380</v>
      </c>
      <c r="B7" s="410" t="s">
        <v>289</v>
      </c>
      <c r="C7" s="416" t="s">
        <v>289</v>
      </c>
      <c r="D7" s="416" t="s">
        <v>329</v>
      </c>
      <c r="E7" s="546" t="s">
        <v>2687</v>
      </c>
      <c r="F7" s="416" t="s">
        <v>404</v>
      </c>
      <c r="G7" s="546" t="str">
        <f>VLOOKUP(WWWW[[#This Row],[Village  Name]],SiteDB6[[Site Name]:[Location Type]],8,FALSE)</f>
        <v>Village</v>
      </c>
      <c r="H7" s="416" t="s">
        <v>2564</v>
      </c>
      <c r="I7" s="418">
        <v>217</v>
      </c>
      <c r="J7" s="418">
        <v>663</v>
      </c>
      <c r="K7" s="424">
        <v>43359</v>
      </c>
      <c r="L7" s="425">
        <v>43830</v>
      </c>
      <c r="M7" s="418"/>
      <c r="N7" s="418"/>
      <c r="O7" s="418"/>
      <c r="P7" s="418"/>
      <c r="Q7" s="418"/>
      <c r="R7" s="418"/>
      <c r="S7" s="418"/>
      <c r="T7" s="418"/>
      <c r="U7" s="636"/>
      <c r="V7" s="418"/>
      <c r="W7" s="605" t="s">
        <v>132</v>
      </c>
      <c r="X7" s="418"/>
      <c r="Y7" s="418"/>
      <c r="Z7" s="418"/>
      <c r="AA7" s="418"/>
      <c r="AB7" s="418"/>
      <c r="AC7" s="636"/>
      <c r="AD7" s="418"/>
      <c r="AE7" s="418"/>
      <c r="AF7" s="418"/>
      <c r="AG7" s="418"/>
      <c r="AH7" s="418"/>
      <c r="AI7" s="418"/>
      <c r="AJ7" s="418"/>
      <c r="AK7" s="418"/>
      <c r="AL7" s="418"/>
      <c r="AM7" s="418"/>
      <c r="AN7" s="636"/>
      <c r="AO7" s="420"/>
      <c r="AP7" s="420"/>
      <c r="AQ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 s="417">
        <f>WWWW[[#This Row],[%Equitable and continuous access to sufficient quantity of safe drinking water]]*WWWW[[#This Row],[Total PoP ]]</f>
        <v>0</v>
      </c>
      <c r="AS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 s="417">
        <f>WWWW[[#This Row],[% Access to unimproved water points]]*WWWW[[#This Row],[Total PoP ]]</f>
        <v>0</v>
      </c>
      <c r="AU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 s="417">
        <f>WWWW[[#This Row],[HRP1]]/250</f>
        <v>0</v>
      </c>
      <c r="AX7" s="422">
        <f>1-WWWW[[#This Row],[% Equitable and continuous access to sufficient quantity of domestic water]]</f>
        <v>1</v>
      </c>
      <c r="AY7" s="417">
        <f>WWWW[[#This Row],[%equitable and continuous access to sufficient quantity of safe drinking and domestic water''s GAP]]*WWWW[[#This Row],[Total PoP ]]</f>
        <v>663</v>
      </c>
      <c r="AZ7" s="419">
        <f>IF(WWWW[[#This Row],[Total required water points]]-WWWW[[#This Row],['#Water points coverage]]&lt;0,0,WWWW[[#This Row],[Total required water points]]-WWWW[[#This Row],['#Water points coverage]])</f>
        <v>3</v>
      </c>
      <c r="BA7" s="419">
        <f>ROUND(IF(WWWW[[#This Row],[Total PoP ]]&lt;250,1,WWWW[[#This Row],[Total PoP ]]/250),0)</f>
        <v>3</v>
      </c>
      <c r="BB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 s="417">
        <f>WWWW[[#This Row],[% people access to functioning Latrine]]*WWWW[[#This Row],[Total PoP ]]</f>
        <v>0</v>
      </c>
      <c r="BD7" s="419">
        <f>WWWW[[#This Row],['#_of_Functioning_latrines_in_school]]*50</f>
        <v>0</v>
      </c>
      <c r="BE7" s="419">
        <f>ROUND((WWWW[[#This Row],[Total PoP ]]/6),0)</f>
        <v>111</v>
      </c>
      <c r="BF7" s="419">
        <f>IF(WWWW[[#This Row],[Total required Latrines]]-(WWWW[[#This Row],['#_of_sanitary_fly-proof_HH_latrines]])&lt;0,0,WWWW[[#This Row],[Total required Latrines]]-(WWWW[[#This Row],['#_of_sanitary_fly-proof_HH_latrines]]))</f>
        <v>111</v>
      </c>
      <c r="BG7" s="71">
        <f>1-WWWW[[#This Row],[% people access to functioning Latrine]]</f>
        <v>1</v>
      </c>
      <c r="BH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 s="417">
        <f>IF(WWWW[[#This Row],['#_of_functional_handwashing_facilities_at_HH_level]]*6&gt;WWWW[[#This Row],[Total PoP ]],WWWW[[#This Row],[Total PoP ]],WWWW[[#This Row],['#_of_functional_handwashing_facilities_at_HH_level]]*6)</f>
        <v>0</v>
      </c>
      <c r="BJ7" s="419">
        <f>IF(WWWW[[#This Row],['# people reached by regular dedicated hygiene promotion]]&gt;WWWW[[#This Row],['# People received regular supply of hygiene items]],WWWW[[#This Row],['# people reached by regular dedicated hygiene promotion]],WWWW[[#This Row],['# People received regular supply of hygiene items]])</f>
        <v>0</v>
      </c>
      <c r="BK7" s="422">
        <f>IF(WWWW[[#This Row],[HRP3]]/WWWW[[#This Row],[Total PoP ]]&gt;100%,100%,WWWW[[#This Row],[HRP3]]/WWWW[[#This Row],[Total PoP ]])</f>
        <v>0</v>
      </c>
      <c r="BL7" s="421">
        <f>1-WWWW[[#This Row],[Hygiene Coverage%]]</f>
        <v>1</v>
      </c>
      <c r="BM7" s="420">
        <f>WWWW[[#This Row],['# people reached by regular dedicated hygiene promotion]]/WWWW[[#This Row],[Total PoP ]]</f>
        <v>0</v>
      </c>
      <c r="BN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 s="419">
        <f>WWWW[[#This Row],['#_of_affected_women_and_girls_receiving_a_sufficient_quantity_of_sanitary_pads]]</f>
        <v>0</v>
      </c>
      <c r="BP7" s="418">
        <f>IF(WWWW[[#This Row],['# People with access to soap]]&gt;WWWW[[#This Row],['# People with access to Sanity Pads]],WWWW[[#This Row],['# People with access to soap]],WWWW[[#This Row],['# People with access to Sanity Pads]])</f>
        <v>0</v>
      </c>
      <c r="BQ7" s="417" t="str">
        <f>IF(OR(WWWW[[#This Row],['#of students in school]]="",WWWW[[#This Row],['#of students in school]]=0),"No","Yes")</f>
        <v>No</v>
      </c>
      <c r="BR7" s="415" t="s">
        <v>796</v>
      </c>
      <c r="BS7" s="415" t="s">
        <v>796</v>
      </c>
      <c r="BT7" s="415">
        <v>0</v>
      </c>
      <c r="BU7" s="415">
        <v>20.072999954223601</v>
      </c>
      <c r="BV7" s="415">
        <v>92.924957275390597</v>
      </c>
      <c r="BW7" s="415">
        <v>197561</v>
      </c>
      <c r="BX7" s="423" t="s">
        <v>33</v>
      </c>
      <c r="BY7" s="423"/>
      <c r="BZ7" s="33"/>
      <c r="CB7"/>
      <c r="CC7" s="33"/>
      <c r="CD7" s="36"/>
      <c r="CF7" s="37"/>
      <c r="CO7" s="20"/>
    </row>
    <row r="8" spans="1:93" hidden="1">
      <c r="A8" s="606" t="s">
        <v>2380</v>
      </c>
      <c r="B8" s="410" t="s">
        <v>289</v>
      </c>
      <c r="C8" s="416" t="s">
        <v>289</v>
      </c>
      <c r="D8" s="416" t="s">
        <v>329</v>
      </c>
      <c r="E8" s="546" t="s">
        <v>2687</v>
      </c>
      <c r="F8" s="416" t="s">
        <v>404</v>
      </c>
      <c r="G8" s="546" t="str">
        <f>VLOOKUP(WWWW[[#This Row],[Village  Name]],SiteDB6[[Site Name]:[Location Type]],8,FALSE)</f>
        <v>Village</v>
      </c>
      <c r="H8" s="416" t="s">
        <v>2569</v>
      </c>
      <c r="I8" s="418">
        <v>90</v>
      </c>
      <c r="J8" s="418">
        <v>393</v>
      </c>
      <c r="K8" s="424">
        <v>43359</v>
      </c>
      <c r="L8" s="425">
        <v>43830</v>
      </c>
      <c r="M8" s="418"/>
      <c r="N8" s="418"/>
      <c r="O8" s="418"/>
      <c r="P8" s="418"/>
      <c r="Q8" s="418"/>
      <c r="R8" s="418"/>
      <c r="S8" s="418"/>
      <c r="T8" s="418"/>
      <c r="U8" s="636"/>
      <c r="V8" s="418"/>
      <c r="W8" s="605" t="s">
        <v>132</v>
      </c>
      <c r="X8" s="418"/>
      <c r="Y8" s="418"/>
      <c r="Z8" s="418"/>
      <c r="AA8" s="418"/>
      <c r="AB8" s="418"/>
      <c r="AC8" s="636"/>
      <c r="AD8" s="418"/>
      <c r="AE8" s="418"/>
      <c r="AF8" s="418"/>
      <c r="AG8" s="418"/>
      <c r="AH8" s="418"/>
      <c r="AI8" s="418"/>
      <c r="AJ8" s="418"/>
      <c r="AK8" s="418"/>
      <c r="AL8" s="418"/>
      <c r="AM8" s="418"/>
      <c r="AN8" s="636"/>
      <c r="AO8" s="420"/>
      <c r="AP8" s="420"/>
      <c r="AQ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 s="417">
        <f>WWWW[[#This Row],[%Equitable and continuous access to sufficient quantity of safe drinking water]]*WWWW[[#This Row],[Total PoP ]]</f>
        <v>0</v>
      </c>
      <c r="AS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 s="417">
        <f>WWWW[[#This Row],[% Access to unimproved water points]]*WWWW[[#This Row],[Total PoP ]]</f>
        <v>0</v>
      </c>
      <c r="AU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 s="417">
        <f>WWWW[[#This Row],[HRP1]]/250</f>
        <v>0</v>
      </c>
      <c r="AX8" s="422">
        <f>1-WWWW[[#This Row],[% Equitable and continuous access to sufficient quantity of domestic water]]</f>
        <v>1</v>
      </c>
      <c r="AY8" s="417">
        <f>WWWW[[#This Row],[%equitable and continuous access to sufficient quantity of safe drinking and domestic water''s GAP]]*WWWW[[#This Row],[Total PoP ]]</f>
        <v>393</v>
      </c>
      <c r="AZ8" s="419">
        <f>IF(WWWW[[#This Row],[Total required water points]]-WWWW[[#This Row],['#Water points coverage]]&lt;0,0,WWWW[[#This Row],[Total required water points]]-WWWW[[#This Row],['#Water points coverage]])</f>
        <v>2</v>
      </c>
      <c r="BA8" s="419">
        <f>ROUND(IF(WWWW[[#This Row],[Total PoP ]]&lt;250,1,WWWW[[#This Row],[Total PoP ]]/250),0)</f>
        <v>2</v>
      </c>
      <c r="BB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 s="417">
        <f>WWWW[[#This Row],[% people access to functioning Latrine]]*WWWW[[#This Row],[Total PoP ]]</f>
        <v>0</v>
      </c>
      <c r="BD8" s="419">
        <f>WWWW[[#This Row],['#_of_Functioning_latrines_in_school]]*50</f>
        <v>0</v>
      </c>
      <c r="BE8" s="419">
        <f>ROUND((WWWW[[#This Row],[Total PoP ]]/6),0)</f>
        <v>66</v>
      </c>
      <c r="BF8" s="419">
        <f>IF(WWWW[[#This Row],[Total required Latrines]]-(WWWW[[#This Row],['#_of_sanitary_fly-proof_HH_latrines]])&lt;0,0,WWWW[[#This Row],[Total required Latrines]]-(WWWW[[#This Row],['#_of_sanitary_fly-proof_HH_latrines]]))</f>
        <v>66</v>
      </c>
      <c r="BG8" s="71">
        <f>1-WWWW[[#This Row],[% people access to functioning Latrine]]</f>
        <v>1</v>
      </c>
      <c r="BH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 s="417">
        <f>IF(WWWW[[#This Row],['#_of_functional_handwashing_facilities_at_HH_level]]*6&gt;WWWW[[#This Row],[Total PoP ]],WWWW[[#This Row],[Total PoP ]],WWWW[[#This Row],['#_of_functional_handwashing_facilities_at_HH_level]]*6)</f>
        <v>0</v>
      </c>
      <c r="BJ8" s="419">
        <f>IF(WWWW[[#This Row],['# people reached by regular dedicated hygiene promotion]]&gt;WWWW[[#This Row],['# People received regular supply of hygiene items]],WWWW[[#This Row],['# people reached by regular dedicated hygiene promotion]],WWWW[[#This Row],['# People received regular supply of hygiene items]])</f>
        <v>0</v>
      </c>
      <c r="BK8" s="422">
        <f>IF(WWWW[[#This Row],[HRP3]]/WWWW[[#This Row],[Total PoP ]]&gt;100%,100%,WWWW[[#This Row],[HRP3]]/WWWW[[#This Row],[Total PoP ]])</f>
        <v>0</v>
      </c>
      <c r="BL8" s="421">
        <f>1-WWWW[[#This Row],[Hygiene Coverage%]]</f>
        <v>1</v>
      </c>
      <c r="BM8" s="420">
        <f>WWWW[[#This Row],['# people reached by regular dedicated hygiene promotion]]/WWWW[[#This Row],[Total PoP ]]</f>
        <v>0</v>
      </c>
      <c r="BN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 s="419">
        <f>WWWW[[#This Row],['#_of_affected_women_and_girls_receiving_a_sufficient_quantity_of_sanitary_pads]]</f>
        <v>0</v>
      </c>
      <c r="BP8" s="418">
        <f>IF(WWWW[[#This Row],['# People with access to soap]]&gt;WWWW[[#This Row],['# People with access to Sanity Pads]],WWWW[[#This Row],['# People with access to soap]],WWWW[[#This Row],['# People with access to Sanity Pads]])</f>
        <v>0</v>
      </c>
      <c r="BQ8" s="417" t="str">
        <f>IF(OR(WWWW[[#This Row],['#of students in school]]="",WWWW[[#This Row],['#of students in school]]=0),"No","Yes")</f>
        <v>No</v>
      </c>
      <c r="BR8" s="415" t="s">
        <v>796</v>
      </c>
      <c r="BS8" s="415" t="s">
        <v>796</v>
      </c>
      <c r="BT8" s="415">
        <v>0</v>
      </c>
      <c r="BU8" s="415">
        <v>19.986650466918899</v>
      </c>
      <c r="BV8" s="415">
        <v>92.986160278320298</v>
      </c>
      <c r="BW8" s="415">
        <v>197546</v>
      </c>
      <c r="BX8" s="423" t="s">
        <v>33</v>
      </c>
      <c r="BY8" s="423"/>
      <c r="BZ8" s="33"/>
      <c r="CB8"/>
      <c r="CC8" s="33"/>
      <c r="CD8" s="36"/>
      <c r="CF8" s="37"/>
      <c r="CO8" s="20"/>
    </row>
    <row r="9" spans="1:93" hidden="1">
      <c r="A9" s="606" t="s">
        <v>2380</v>
      </c>
      <c r="B9" s="410" t="s">
        <v>289</v>
      </c>
      <c r="C9" s="416" t="s">
        <v>289</v>
      </c>
      <c r="D9" s="416" t="s">
        <v>329</v>
      </c>
      <c r="E9" s="546" t="s">
        <v>2687</v>
      </c>
      <c r="F9" s="416" t="s">
        <v>404</v>
      </c>
      <c r="G9" s="546" t="str">
        <f>VLOOKUP(WWWW[[#This Row],[Village  Name]],SiteDB6[[Site Name]:[Location Type]],8,FALSE)</f>
        <v>Village</v>
      </c>
      <c r="H9" s="416" t="s">
        <v>2966</v>
      </c>
      <c r="I9" s="418">
        <v>53</v>
      </c>
      <c r="J9" s="418">
        <v>248</v>
      </c>
      <c r="K9" s="424">
        <v>43359</v>
      </c>
      <c r="L9" s="425">
        <v>43830</v>
      </c>
      <c r="M9" s="418"/>
      <c r="N9" s="418"/>
      <c r="O9" s="418"/>
      <c r="P9" s="418"/>
      <c r="Q9" s="418"/>
      <c r="R9" s="418"/>
      <c r="S9" s="418"/>
      <c r="T9" s="418"/>
      <c r="U9" s="636"/>
      <c r="V9" s="418"/>
      <c r="W9" s="605" t="s">
        <v>132</v>
      </c>
      <c r="X9" s="418"/>
      <c r="Y9" s="418"/>
      <c r="Z9" s="418"/>
      <c r="AA9" s="418"/>
      <c r="AB9" s="418"/>
      <c r="AC9" s="636"/>
      <c r="AD9" s="418"/>
      <c r="AE9" s="418"/>
      <c r="AF9" s="418"/>
      <c r="AG9" s="418"/>
      <c r="AH9" s="418"/>
      <c r="AI9" s="418"/>
      <c r="AJ9" s="418"/>
      <c r="AK9" s="418"/>
      <c r="AL9" s="418"/>
      <c r="AM9" s="418"/>
      <c r="AN9" s="636"/>
      <c r="AO9" s="420"/>
      <c r="AP9" s="420"/>
      <c r="AQ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 s="417">
        <f>WWWW[[#This Row],[%Equitable and continuous access to sufficient quantity of safe drinking water]]*WWWW[[#This Row],[Total PoP ]]</f>
        <v>0</v>
      </c>
      <c r="AS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 s="417">
        <f>WWWW[[#This Row],[% Access to unimproved water points]]*WWWW[[#This Row],[Total PoP ]]</f>
        <v>0</v>
      </c>
      <c r="AU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 s="417">
        <f>WWWW[[#This Row],[HRP1]]/250</f>
        <v>0</v>
      </c>
      <c r="AX9" s="422">
        <f>1-WWWW[[#This Row],[% Equitable and continuous access to sufficient quantity of domestic water]]</f>
        <v>1</v>
      </c>
      <c r="AY9" s="417">
        <f>WWWW[[#This Row],[%equitable and continuous access to sufficient quantity of safe drinking and domestic water''s GAP]]*WWWW[[#This Row],[Total PoP ]]</f>
        <v>248</v>
      </c>
      <c r="AZ9" s="419">
        <f>IF(WWWW[[#This Row],[Total required water points]]-WWWW[[#This Row],['#Water points coverage]]&lt;0,0,WWWW[[#This Row],[Total required water points]]-WWWW[[#This Row],['#Water points coverage]])</f>
        <v>1</v>
      </c>
      <c r="BA9" s="419">
        <f>ROUND(IF(WWWW[[#This Row],[Total PoP ]]&lt;250,1,WWWW[[#This Row],[Total PoP ]]/250),0)</f>
        <v>1</v>
      </c>
      <c r="BB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 s="417">
        <f>WWWW[[#This Row],[% people access to functioning Latrine]]*WWWW[[#This Row],[Total PoP ]]</f>
        <v>0</v>
      </c>
      <c r="BD9" s="419">
        <f>WWWW[[#This Row],['#_of_Functioning_latrines_in_school]]*50</f>
        <v>0</v>
      </c>
      <c r="BE9" s="419">
        <f>ROUND((WWWW[[#This Row],[Total PoP ]]/6),0)</f>
        <v>41</v>
      </c>
      <c r="BF9" s="419">
        <f>IF(WWWW[[#This Row],[Total required Latrines]]-(WWWW[[#This Row],['#_of_sanitary_fly-proof_HH_latrines]])&lt;0,0,WWWW[[#This Row],[Total required Latrines]]-(WWWW[[#This Row],['#_of_sanitary_fly-proof_HH_latrines]]))</f>
        <v>41</v>
      </c>
      <c r="BG9" s="71">
        <f>1-WWWW[[#This Row],[% people access to functioning Latrine]]</f>
        <v>1</v>
      </c>
      <c r="BH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 s="417">
        <f>IF(WWWW[[#This Row],['#_of_functional_handwashing_facilities_at_HH_level]]*6&gt;WWWW[[#This Row],[Total PoP ]],WWWW[[#This Row],[Total PoP ]],WWWW[[#This Row],['#_of_functional_handwashing_facilities_at_HH_level]]*6)</f>
        <v>0</v>
      </c>
      <c r="BJ9" s="419">
        <f>IF(WWWW[[#This Row],['# people reached by regular dedicated hygiene promotion]]&gt;WWWW[[#This Row],['# People received regular supply of hygiene items]],WWWW[[#This Row],['# people reached by regular dedicated hygiene promotion]],WWWW[[#This Row],['# People received regular supply of hygiene items]])</f>
        <v>0</v>
      </c>
      <c r="BK9" s="422">
        <f>IF(WWWW[[#This Row],[HRP3]]/WWWW[[#This Row],[Total PoP ]]&gt;100%,100%,WWWW[[#This Row],[HRP3]]/WWWW[[#This Row],[Total PoP ]])</f>
        <v>0</v>
      </c>
      <c r="BL9" s="421">
        <f>1-WWWW[[#This Row],[Hygiene Coverage%]]</f>
        <v>1</v>
      </c>
      <c r="BM9" s="420">
        <f>WWWW[[#This Row],['# people reached by regular dedicated hygiene promotion]]/WWWW[[#This Row],[Total PoP ]]</f>
        <v>0</v>
      </c>
      <c r="BN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 s="419">
        <f>WWWW[[#This Row],['#_of_affected_women_and_girls_receiving_a_sufficient_quantity_of_sanitary_pads]]</f>
        <v>0</v>
      </c>
      <c r="BP9" s="418">
        <f>IF(WWWW[[#This Row],['# People with access to soap]]&gt;WWWW[[#This Row],['# People with access to Sanity Pads]],WWWW[[#This Row],['# People with access to soap]],WWWW[[#This Row],['# People with access to Sanity Pads]])</f>
        <v>0</v>
      </c>
      <c r="BQ9" s="417" t="str">
        <f>IF(OR(WWWW[[#This Row],['#of students in school]]="",WWWW[[#This Row],['#of students in school]]=0),"No","Yes")</f>
        <v>No</v>
      </c>
      <c r="BR9" s="415" t="s">
        <v>796</v>
      </c>
      <c r="BS9" s="415" t="s">
        <v>796</v>
      </c>
      <c r="BT9" s="415">
        <v>0</v>
      </c>
      <c r="BU9" s="415">
        <v>19.863630294799801</v>
      </c>
      <c r="BV9" s="415">
        <v>93.030677795410199</v>
      </c>
      <c r="BW9" s="415">
        <v>217985</v>
      </c>
      <c r="BX9" s="423" t="s">
        <v>33</v>
      </c>
      <c r="BY9" s="423"/>
      <c r="BZ9" s="33"/>
      <c r="CB9"/>
      <c r="CC9" s="33"/>
      <c r="CD9" s="36"/>
      <c r="CF9" s="37"/>
      <c r="CO9" s="20"/>
    </row>
    <row r="10" spans="1:93" hidden="1">
      <c r="A10" s="410" t="s">
        <v>2380</v>
      </c>
      <c r="B10" s="410" t="s">
        <v>2540</v>
      </c>
      <c r="C10" s="416" t="s">
        <v>371</v>
      </c>
      <c r="D10" s="416" t="s">
        <v>2541</v>
      </c>
      <c r="E10" s="546" t="s">
        <v>2686</v>
      </c>
      <c r="F10" s="416" t="s">
        <v>321</v>
      </c>
      <c r="G10" s="546" t="str">
        <f>VLOOKUP(WWWW[[#This Row],[Village  Name]],SiteDB6[[Site Name]:[Location Type]],8,FALSE)</f>
        <v>Village</v>
      </c>
      <c r="H10" s="453" t="s">
        <v>2543</v>
      </c>
      <c r="I10" s="418">
        <v>153</v>
      </c>
      <c r="J10" s="418">
        <v>838</v>
      </c>
      <c r="K10" s="424">
        <v>43480</v>
      </c>
      <c r="L10" s="425">
        <v>43723</v>
      </c>
      <c r="M10" s="418"/>
      <c r="N10" s="418"/>
      <c r="O10" s="418"/>
      <c r="P10" s="418"/>
      <c r="Q10" s="418"/>
      <c r="R10" s="418"/>
      <c r="S10" s="418"/>
      <c r="T10" s="418"/>
      <c r="U10" s="636"/>
      <c r="V10" s="418"/>
      <c r="W10" s="605" t="s">
        <v>132</v>
      </c>
      <c r="X10" s="418"/>
      <c r="Y10" s="418"/>
      <c r="Z10" s="418"/>
      <c r="AA10" s="418"/>
      <c r="AB10" s="418"/>
      <c r="AC10" s="636"/>
      <c r="AD10" s="418">
        <v>127</v>
      </c>
      <c r="AE10" s="418">
        <v>26</v>
      </c>
      <c r="AF10" s="418"/>
      <c r="AG10" s="418"/>
      <c r="AH10" s="418"/>
      <c r="AI10" s="418"/>
      <c r="AJ10" s="418"/>
      <c r="AK10" s="418"/>
      <c r="AL10" s="418"/>
      <c r="AM10" s="418"/>
      <c r="AN10" s="636"/>
      <c r="AO10" s="420"/>
      <c r="AP10" s="420"/>
      <c r="AQ1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 s="417">
        <f>WWWW[[#This Row],[%Equitable and continuous access to sufficient quantity of safe drinking water]]*WWWW[[#This Row],[Total PoP ]]</f>
        <v>0</v>
      </c>
      <c r="AS1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 s="417">
        <f>WWWW[[#This Row],[% Access to unimproved water points]]*WWWW[[#This Row],[Total PoP ]]</f>
        <v>0</v>
      </c>
      <c r="AU1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 s="417">
        <f>WWWW[[#This Row],[HRP1]]/250</f>
        <v>0</v>
      </c>
      <c r="AX10" s="422">
        <f>1-WWWW[[#This Row],[% Equitable and continuous access to sufficient quantity of domestic water]]</f>
        <v>1</v>
      </c>
      <c r="AY10" s="417">
        <f>WWWW[[#This Row],[%equitable and continuous access to sufficient quantity of safe drinking and domestic water''s GAP]]*WWWW[[#This Row],[Total PoP ]]</f>
        <v>838</v>
      </c>
      <c r="AZ10" s="419">
        <f>IF(WWWW[[#This Row],[Total required water points]]-WWWW[[#This Row],['#Water points coverage]]&lt;0,0,WWWW[[#This Row],[Total required water points]]-WWWW[[#This Row],['#Water points coverage]])</f>
        <v>3</v>
      </c>
      <c r="BA10" s="419">
        <f>ROUND(IF(WWWW[[#This Row],[Total PoP ]]&lt;250,1,WWWW[[#This Row],[Total PoP ]]/250),0)</f>
        <v>3</v>
      </c>
      <c r="BB1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 s="417">
        <f>WWWW[[#This Row],[% people access to functioning Latrine]]*WWWW[[#This Row],[Total PoP ]]</f>
        <v>0</v>
      </c>
      <c r="BD10" s="419">
        <f>WWWW[[#This Row],['#_of_Functioning_latrines_in_school]]*50</f>
        <v>0</v>
      </c>
      <c r="BE10" s="419">
        <f>ROUND((WWWW[[#This Row],[Total PoP ]]/6),0)</f>
        <v>140</v>
      </c>
      <c r="BF10" s="419">
        <f>IF(WWWW[[#This Row],[Total required Latrines]]-(WWWW[[#This Row],['#_of_sanitary_fly-proof_HH_latrines]])&lt;0,0,WWWW[[#This Row],[Total required Latrines]]-(WWWW[[#This Row],['#_of_sanitary_fly-proof_HH_latrines]]))</f>
        <v>140</v>
      </c>
      <c r="BG10" s="71">
        <f>1-WWWW[[#This Row],[% people access to functioning Latrine]]</f>
        <v>1</v>
      </c>
      <c r="BH1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153</v>
      </c>
      <c r="BI10" s="417">
        <f>IF(WWWW[[#This Row],['#_of_functional_handwashing_facilities_at_HH_level]]*6&gt;WWWW[[#This Row],[Total PoP ]],WWWW[[#This Row],[Total PoP ]],WWWW[[#This Row],['#_of_functional_handwashing_facilities_at_HH_level]]*6)</f>
        <v>0</v>
      </c>
      <c r="BJ10" s="419">
        <f>IF(WWWW[[#This Row],['# people reached by regular dedicated hygiene promotion]]&gt;WWWW[[#This Row],['# People received regular supply of hygiene items]],WWWW[[#This Row],['# people reached by regular dedicated hygiene promotion]],WWWW[[#This Row],['# People received regular supply of hygiene items]])</f>
        <v>153</v>
      </c>
      <c r="BK10" s="422">
        <f>IF(WWWW[[#This Row],[HRP3]]/WWWW[[#This Row],[Total PoP ]]&gt;100%,100%,WWWW[[#This Row],[HRP3]]/WWWW[[#This Row],[Total PoP ]])</f>
        <v>0.18257756563245822</v>
      </c>
      <c r="BL10" s="421">
        <f>1-WWWW[[#This Row],[Hygiene Coverage%]]</f>
        <v>0.81742243436754181</v>
      </c>
      <c r="BM10" s="420">
        <f>WWWW[[#This Row],['# people reached by regular dedicated hygiene promotion]]/WWWW[[#This Row],[Total PoP ]]</f>
        <v>0.18257756563245822</v>
      </c>
      <c r="BN1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 s="419">
        <f>WWWW[[#This Row],['#_of_affected_women_and_girls_receiving_a_sufficient_quantity_of_sanitary_pads]]</f>
        <v>0</v>
      </c>
      <c r="BP10" s="418">
        <f>IF(WWWW[[#This Row],['# People with access to soap]]&gt;WWWW[[#This Row],['# People with access to Sanity Pads]],WWWW[[#This Row],['# People with access to soap]],WWWW[[#This Row],['# People with access to Sanity Pads]])</f>
        <v>0</v>
      </c>
      <c r="BQ10" s="417" t="str">
        <f>IF(OR(WWWW[[#This Row],['#of students in school]]="",WWWW[[#This Row],['#of students in school]]=0),"No","Yes")</f>
        <v>No</v>
      </c>
      <c r="BR10" s="415" t="s">
        <v>796</v>
      </c>
      <c r="BS10" s="415" t="s">
        <v>796</v>
      </c>
      <c r="BT10" s="415" t="s">
        <v>793</v>
      </c>
      <c r="BU10" s="415">
        <v>20.819919586181602</v>
      </c>
      <c r="BV10" s="415">
        <v>92.589729309082003</v>
      </c>
      <c r="BW10" s="415">
        <v>198349</v>
      </c>
      <c r="BX10" s="423" t="s">
        <v>33</v>
      </c>
      <c r="BY10" s="423"/>
      <c r="BZ10" s="33"/>
      <c r="CB10"/>
      <c r="CC10" s="33"/>
      <c r="CD10" s="36"/>
      <c r="CF10" s="37"/>
      <c r="CO10" s="20"/>
    </row>
    <row r="11" spans="1:93" hidden="1">
      <c r="A11" s="410" t="s">
        <v>2380</v>
      </c>
      <c r="B11" s="410" t="s">
        <v>2540</v>
      </c>
      <c r="C11" s="416" t="s">
        <v>371</v>
      </c>
      <c r="D11" s="416" t="s">
        <v>2541</v>
      </c>
      <c r="E11" s="546" t="s">
        <v>2686</v>
      </c>
      <c r="F11" s="416" t="s">
        <v>307</v>
      </c>
      <c r="G11" s="546" t="str">
        <f>VLOOKUP(WWWW[[#This Row],[Village  Name]],SiteDB6[[Site Name]:[Location Type]],8,FALSE)</f>
        <v>Village</v>
      </c>
      <c r="H11" s="416" t="s">
        <v>2561</v>
      </c>
      <c r="I11" s="418">
        <v>275</v>
      </c>
      <c r="J11" s="418">
        <v>1698</v>
      </c>
      <c r="K11" s="424">
        <v>43480</v>
      </c>
      <c r="L11" s="425">
        <v>43723</v>
      </c>
      <c r="M11" s="418"/>
      <c r="N11" s="418"/>
      <c r="O11" s="418"/>
      <c r="P11" s="418"/>
      <c r="Q11" s="418"/>
      <c r="R11" s="418"/>
      <c r="S11" s="418"/>
      <c r="T11" s="418"/>
      <c r="U11" s="636"/>
      <c r="V11" s="418"/>
      <c r="W11" s="605" t="s">
        <v>132</v>
      </c>
      <c r="X11" s="418"/>
      <c r="Y11" s="418"/>
      <c r="Z11" s="418"/>
      <c r="AA11" s="418"/>
      <c r="AB11" s="418"/>
      <c r="AC11" s="636"/>
      <c r="AD11" s="418">
        <v>183</v>
      </c>
      <c r="AE11" s="418">
        <v>92</v>
      </c>
      <c r="AF11" s="418"/>
      <c r="AG11" s="418"/>
      <c r="AH11" s="418"/>
      <c r="AI11" s="418"/>
      <c r="AJ11" s="418"/>
      <c r="AK11" s="418"/>
      <c r="AL11" s="418"/>
      <c r="AM11" s="418"/>
      <c r="AN11" s="636"/>
      <c r="AO11" s="420"/>
      <c r="AP11" s="420"/>
      <c r="AQ1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 s="417">
        <f>WWWW[[#This Row],[%Equitable and continuous access to sufficient quantity of safe drinking water]]*WWWW[[#This Row],[Total PoP ]]</f>
        <v>0</v>
      </c>
      <c r="AS1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 s="417">
        <f>WWWW[[#This Row],[% Access to unimproved water points]]*WWWW[[#This Row],[Total PoP ]]</f>
        <v>0</v>
      </c>
      <c r="AU1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 s="417">
        <f>WWWW[[#This Row],[HRP1]]/250</f>
        <v>0</v>
      </c>
      <c r="AX11" s="422">
        <f>1-WWWW[[#This Row],[% Equitable and continuous access to sufficient quantity of domestic water]]</f>
        <v>1</v>
      </c>
      <c r="AY11" s="417">
        <f>WWWW[[#This Row],[%equitable and continuous access to sufficient quantity of safe drinking and domestic water''s GAP]]*WWWW[[#This Row],[Total PoP ]]</f>
        <v>1698</v>
      </c>
      <c r="AZ11" s="419">
        <f>IF(WWWW[[#This Row],[Total required water points]]-WWWW[[#This Row],['#Water points coverage]]&lt;0,0,WWWW[[#This Row],[Total required water points]]-WWWW[[#This Row],['#Water points coverage]])</f>
        <v>7</v>
      </c>
      <c r="BA11" s="419">
        <f>ROUND(IF(WWWW[[#This Row],[Total PoP ]]&lt;250,1,WWWW[[#This Row],[Total PoP ]]/250),0)</f>
        <v>7</v>
      </c>
      <c r="BB1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 s="417">
        <f>WWWW[[#This Row],[% people access to functioning Latrine]]*WWWW[[#This Row],[Total PoP ]]</f>
        <v>0</v>
      </c>
      <c r="BD11" s="419">
        <f>WWWW[[#This Row],['#_of_Functioning_latrines_in_school]]*50</f>
        <v>0</v>
      </c>
      <c r="BE11" s="419">
        <f>ROUND((WWWW[[#This Row],[Total PoP ]]/6),0)</f>
        <v>283</v>
      </c>
      <c r="BF11" s="419">
        <f>IF(WWWW[[#This Row],[Total required Latrines]]-(WWWW[[#This Row],['#_of_sanitary_fly-proof_HH_latrines]])&lt;0,0,WWWW[[#This Row],[Total required Latrines]]-(WWWW[[#This Row],['#_of_sanitary_fly-proof_HH_latrines]]))</f>
        <v>283</v>
      </c>
      <c r="BG11" s="71">
        <f>1-WWWW[[#This Row],[% people access to functioning Latrine]]</f>
        <v>1</v>
      </c>
      <c r="BH1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275</v>
      </c>
      <c r="BI11" s="417">
        <f>IF(WWWW[[#This Row],['#_of_functional_handwashing_facilities_at_HH_level]]*6&gt;WWWW[[#This Row],[Total PoP ]],WWWW[[#This Row],[Total PoP ]],WWWW[[#This Row],['#_of_functional_handwashing_facilities_at_HH_level]]*6)</f>
        <v>0</v>
      </c>
      <c r="BJ11" s="419">
        <f>IF(WWWW[[#This Row],['# people reached by regular dedicated hygiene promotion]]&gt;WWWW[[#This Row],['# People received regular supply of hygiene items]],WWWW[[#This Row],['# people reached by regular dedicated hygiene promotion]],WWWW[[#This Row],['# People received regular supply of hygiene items]])</f>
        <v>275</v>
      </c>
      <c r="BK11" s="422">
        <f>IF(WWWW[[#This Row],[HRP3]]/WWWW[[#This Row],[Total PoP ]]&gt;100%,100%,WWWW[[#This Row],[HRP3]]/WWWW[[#This Row],[Total PoP ]])</f>
        <v>0.16195524146054183</v>
      </c>
      <c r="BL11" s="421">
        <f>1-WWWW[[#This Row],[Hygiene Coverage%]]</f>
        <v>0.83804475853945815</v>
      </c>
      <c r="BM11" s="420">
        <f>WWWW[[#This Row],['# people reached by regular dedicated hygiene promotion]]/WWWW[[#This Row],[Total PoP ]]</f>
        <v>0.16195524146054183</v>
      </c>
      <c r="BN1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 s="419">
        <f>WWWW[[#This Row],['#_of_affected_women_and_girls_receiving_a_sufficient_quantity_of_sanitary_pads]]</f>
        <v>0</v>
      </c>
      <c r="BP11" s="418">
        <f>IF(WWWW[[#This Row],['# People with access to soap]]&gt;WWWW[[#This Row],['# People with access to Sanity Pads]],WWWW[[#This Row],['# People with access to soap]],WWWW[[#This Row],['# People with access to Sanity Pads]])</f>
        <v>0</v>
      </c>
      <c r="BQ11" s="417" t="str">
        <f>IF(OR(WWWW[[#This Row],['#of students in school]]="",WWWW[[#This Row],['#of students in school]]=0),"No","Yes")</f>
        <v>No</v>
      </c>
      <c r="BR11" s="415" t="s">
        <v>796</v>
      </c>
      <c r="BS11" s="415" t="s">
        <v>796</v>
      </c>
      <c r="BT11" s="415" t="s">
        <v>793</v>
      </c>
      <c r="BU11" s="415">
        <v>0</v>
      </c>
      <c r="BV11" s="415">
        <v>0</v>
      </c>
      <c r="BW11" s="415">
        <v>197968</v>
      </c>
      <c r="BX11" s="423" t="s">
        <v>33</v>
      </c>
      <c r="BY11" s="423"/>
      <c r="BZ11" s="33"/>
      <c r="CB11"/>
      <c r="CC11" s="33"/>
      <c r="CD11" s="36"/>
      <c r="CF11" s="37"/>
      <c r="CO11" s="20"/>
    </row>
    <row r="12" spans="1:93" hidden="1">
      <c r="A12" s="410" t="s">
        <v>2380</v>
      </c>
      <c r="B12" s="410" t="s">
        <v>2540</v>
      </c>
      <c r="C12" s="416" t="s">
        <v>371</v>
      </c>
      <c r="D12" s="416" t="s">
        <v>2541</v>
      </c>
      <c r="E12" s="546" t="s">
        <v>2686</v>
      </c>
      <c r="F12" s="416" t="s">
        <v>307</v>
      </c>
      <c r="G12" s="546" t="str">
        <f>VLOOKUP(WWWW[[#This Row],[Village  Name]],SiteDB6[[Site Name]:[Location Type]],8,FALSE)</f>
        <v>Village</v>
      </c>
      <c r="H12" s="416" t="s">
        <v>372</v>
      </c>
      <c r="I12" s="418">
        <v>119</v>
      </c>
      <c r="J12" s="418">
        <v>428</v>
      </c>
      <c r="K12" s="424">
        <v>43480</v>
      </c>
      <c r="L12" s="425">
        <v>43723</v>
      </c>
      <c r="M12" s="418"/>
      <c r="N12" s="418"/>
      <c r="O12" s="418"/>
      <c r="P12" s="418"/>
      <c r="Q12" s="418"/>
      <c r="R12" s="418"/>
      <c r="S12" s="418"/>
      <c r="T12" s="418"/>
      <c r="U12" s="636"/>
      <c r="V12" s="418"/>
      <c r="W12" s="605" t="s">
        <v>132</v>
      </c>
      <c r="X12" s="418"/>
      <c r="Y12" s="418"/>
      <c r="Z12" s="418"/>
      <c r="AA12" s="418"/>
      <c r="AB12" s="418"/>
      <c r="AC12" s="636"/>
      <c r="AD12" s="418">
        <v>95</v>
      </c>
      <c r="AE12" s="418">
        <v>18</v>
      </c>
      <c r="AF12" s="418"/>
      <c r="AG12" s="418"/>
      <c r="AH12" s="418"/>
      <c r="AI12" s="418"/>
      <c r="AJ12" s="418"/>
      <c r="AK12" s="418"/>
      <c r="AL12" s="418"/>
      <c r="AM12" s="418"/>
      <c r="AN12" s="636"/>
      <c r="AO12" s="420"/>
      <c r="AP12" s="420"/>
      <c r="AQ1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 s="417">
        <f>WWWW[[#This Row],[%Equitable and continuous access to sufficient quantity of safe drinking water]]*WWWW[[#This Row],[Total PoP ]]</f>
        <v>0</v>
      </c>
      <c r="AS1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 s="417">
        <f>WWWW[[#This Row],[% Access to unimproved water points]]*WWWW[[#This Row],[Total PoP ]]</f>
        <v>0</v>
      </c>
      <c r="AU1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 s="417">
        <f>WWWW[[#This Row],[HRP1]]/250</f>
        <v>0</v>
      </c>
      <c r="AX12" s="422">
        <f>1-WWWW[[#This Row],[% Equitable and continuous access to sufficient quantity of domestic water]]</f>
        <v>1</v>
      </c>
      <c r="AY12" s="417">
        <f>WWWW[[#This Row],[%equitable and continuous access to sufficient quantity of safe drinking and domestic water''s GAP]]*WWWW[[#This Row],[Total PoP ]]</f>
        <v>428</v>
      </c>
      <c r="AZ12" s="419">
        <f>IF(WWWW[[#This Row],[Total required water points]]-WWWW[[#This Row],['#Water points coverage]]&lt;0,0,WWWW[[#This Row],[Total required water points]]-WWWW[[#This Row],['#Water points coverage]])</f>
        <v>2</v>
      </c>
      <c r="BA12" s="419">
        <f>ROUND(IF(WWWW[[#This Row],[Total PoP ]]&lt;250,1,WWWW[[#This Row],[Total PoP ]]/250),0)</f>
        <v>2</v>
      </c>
      <c r="BB1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 s="417">
        <f>WWWW[[#This Row],[% people access to functioning Latrine]]*WWWW[[#This Row],[Total PoP ]]</f>
        <v>0</v>
      </c>
      <c r="BD12" s="419">
        <f>WWWW[[#This Row],['#_of_Functioning_latrines_in_school]]*50</f>
        <v>0</v>
      </c>
      <c r="BE12" s="419">
        <f>ROUND((WWWW[[#This Row],[Total PoP ]]/6),0)</f>
        <v>71</v>
      </c>
      <c r="BF12" s="419">
        <f>IF(WWWW[[#This Row],[Total required Latrines]]-(WWWW[[#This Row],['#_of_sanitary_fly-proof_HH_latrines]])&lt;0,0,WWWW[[#This Row],[Total required Latrines]]-(WWWW[[#This Row],['#_of_sanitary_fly-proof_HH_latrines]]))</f>
        <v>71</v>
      </c>
      <c r="BG12" s="71">
        <f>1-WWWW[[#This Row],[% people access to functioning Latrine]]</f>
        <v>1</v>
      </c>
      <c r="BH1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113</v>
      </c>
      <c r="BI12" s="417">
        <f>IF(WWWW[[#This Row],['#_of_functional_handwashing_facilities_at_HH_level]]*6&gt;WWWW[[#This Row],[Total PoP ]],WWWW[[#This Row],[Total PoP ]],WWWW[[#This Row],['#_of_functional_handwashing_facilities_at_HH_level]]*6)</f>
        <v>0</v>
      </c>
      <c r="BJ12" s="419">
        <f>IF(WWWW[[#This Row],['# people reached by regular dedicated hygiene promotion]]&gt;WWWW[[#This Row],['# People received regular supply of hygiene items]],WWWW[[#This Row],['# people reached by regular dedicated hygiene promotion]],WWWW[[#This Row],['# People received regular supply of hygiene items]])</f>
        <v>113</v>
      </c>
      <c r="BK12" s="422">
        <f>IF(WWWW[[#This Row],[HRP3]]/WWWW[[#This Row],[Total PoP ]]&gt;100%,100%,WWWW[[#This Row],[HRP3]]/WWWW[[#This Row],[Total PoP ]])</f>
        <v>0.26401869158878505</v>
      </c>
      <c r="BL12" s="421">
        <f>1-WWWW[[#This Row],[Hygiene Coverage%]]</f>
        <v>0.73598130841121501</v>
      </c>
      <c r="BM12" s="420">
        <f>WWWW[[#This Row],['# people reached by regular dedicated hygiene promotion]]/WWWW[[#This Row],[Total PoP ]]</f>
        <v>0.26401869158878505</v>
      </c>
      <c r="BN1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 s="419">
        <f>WWWW[[#This Row],['#_of_affected_women_and_girls_receiving_a_sufficient_quantity_of_sanitary_pads]]</f>
        <v>0</v>
      </c>
      <c r="BP12" s="418">
        <f>IF(WWWW[[#This Row],['# People with access to soap]]&gt;WWWW[[#This Row],['# People with access to Sanity Pads]],WWWW[[#This Row],['# People with access to soap]],WWWW[[#This Row],['# People with access to Sanity Pads]])</f>
        <v>0</v>
      </c>
      <c r="BQ12" s="417" t="str">
        <f>IF(OR(WWWW[[#This Row],['#of students in school]]="",WWWW[[#This Row],['#of students in school]]=0),"No","Yes")</f>
        <v>No</v>
      </c>
      <c r="BR12" s="415" t="s">
        <v>796</v>
      </c>
      <c r="BS12" s="415" t="s">
        <v>796</v>
      </c>
      <c r="BT12" s="415" t="s">
        <v>296</v>
      </c>
      <c r="BU12" s="415">
        <v>0</v>
      </c>
      <c r="BV12" s="415">
        <v>0</v>
      </c>
      <c r="BW12" s="415">
        <v>220977</v>
      </c>
      <c r="BX12" s="423" t="s">
        <v>33</v>
      </c>
      <c r="BY12" s="423"/>
      <c r="BZ12" s="33"/>
      <c r="CB12"/>
      <c r="CC12" s="33"/>
      <c r="CD12" s="36"/>
      <c r="CF12" s="37"/>
      <c r="CO12" s="20"/>
    </row>
    <row r="13" spans="1:93" hidden="1">
      <c r="A13" s="410" t="s">
        <v>2380</v>
      </c>
      <c r="B13" s="410" t="s">
        <v>2540</v>
      </c>
      <c r="C13" s="416" t="s">
        <v>371</v>
      </c>
      <c r="D13" s="416" t="s">
        <v>2541</v>
      </c>
      <c r="E13" s="546" t="s">
        <v>2686</v>
      </c>
      <c r="F13" s="416" t="s">
        <v>307</v>
      </c>
      <c r="G13" s="546" t="str">
        <f>VLOOKUP(WWWW[[#This Row],[Village  Name]],SiteDB6[[Site Name]:[Location Type]],8,FALSE)</f>
        <v>Village</v>
      </c>
      <c r="H13" s="416" t="s">
        <v>2301</v>
      </c>
      <c r="I13" s="418">
        <v>60</v>
      </c>
      <c r="J13" s="418">
        <v>314</v>
      </c>
      <c r="K13" s="424">
        <v>43480</v>
      </c>
      <c r="L13" s="425">
        <v>43723</v>
      </c>
      <c r="M13" s="418"/>
      <c r="N13" s="418"/>
      <c r="O13" s="418"/>
      <c r="P13" s="418"/>
      <c r="Q13" s="418"/>
      <c r="R13" s="418"/>
      <c r="S13" s="418"/>
      <c r="T13" s="418"/>
      <c r="U13" s="636"/>
      <c r="V13" s="418"/>
      <c r="W13" s="605" t="s">
        <v>132</v>
      </c>
      <c r="X13" s="418"/>
      <c r="Y13" s="418"/>
      <c r="Z13" s="418"/>
      <c r="AA13" s="418"/>
      <c r="AB13" s="418"/>
      <c r="AC13" s="636"/>
      <c r="AD13" s="418">
        <v>46</v>
      </c>
      <c r="AE13" s="418">
        <v>14</v>
      </c>
      <c r="AF13" s="418"/>
      <c r="AG13" s="418"/>
      <c r="AH13" s="418"/>
      <c r="AI13" s="418"/>
      <c r="AJ13" s="418"/>
      <c r="AK13" s="418"/>
      <c r="AL13" s="418"/>
      <c r="AM13" s="418"/>
      <c r="AN13" s="636"/>
      <c r="AO13" s="420"/>
      <c r="AP13" s="420"/>
      <c r="AQ1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 s="417">
        <f>WWWW[[#This Row],[%Equitable and continuous access to sufficient quantity of safe drinking water]]*WWWW[[#This Row],[Total PoP ]]</f>
        <v>0</v>
      </c>
      <c r="AS1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 s="417">
        <f>WWWW[[#This Row],[% Access to unimproved water points]]*WWWW[[#This Row],[Total PoP ]]</f>
        <v>0</v>
      </c>
      <c r="AU1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 s="417">
        <f>WWWW[[#This Row],[HRP1]]/250</f>
        <v>0</v>
      </c>
      <c r="AX13" s="422">
        <f>1-WWWW[[#This Row],[% Equitable and continuous access to sufficient quantity of domestic water]]</f>
        <v>1</v>
      </c>
      <c r="AY13" s="417">
        <f>WWWW[[#This Row],[%equitable and continuous access to sufficient quantity of safe drinking and domestic water''s GAP]]*WWWW[[#This Row],[Total PoP ]]</f>
        <v>314</v>
      </c>
      <c r="AZ13" s="419">
        <f>IF(WWWW[[#This Row],[Total required water points]]-WWWW[[#This Row],['#Water points coverage]]&lt;0,0,WWWW[[#This Row],[Total required water points]]-WWWW[[#This Row],['#Water points coverage]])</f>
        <v>1</v>
      </c>
      <c r="BA13" s="419">
        <f>ROUND(IF(WWWW[[#This Row],[Total PoP ]]&lt;250,1,WWWW[[#This Row],[Total PoP ]]/250),0)</f>
        <v>1</v>
      </c>
      <c r="BB1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 s="417">
        <f>WWWW[[#This Row],[% people access to functioning Latrine]]*WWWW[[#This Row],[Total PoP ]]</f>
        <v>0</v>
      </c>
      <c r="BD13" s="419">
        <f>WWWW[[#This Row],['#_of_Functioning_latrines_in_school]]*50</f>
        <v>0</v>
      </c>
      <c r="BE13" s="419">
        <f>ROUND((WWWW[[#This Row],[Total PoP ]]/6),0)</f>
        <v>52</v>
      </c>
      <c r="BF13" s="419">
        <f>IF(WWWW[[#This Row],[Total required Latrines]]-(WWWW[[#This Row],['#_of_sanitary_fly-proof_HH_latrines]])&lt;0,0,WWWW[[#This Row],[Total required Latrines]]-(WWWW[[#This Row],['#_of_sanitary_fly-proof_HH_latrines]]))</f>
        <v>52</v>
      </c>
      <c r="BG13" s="71">
        <f>1-WWWW[[#This Row],[% people access to functioning Latrine]]</f>
        <v>1</v>
      </c>
      <c r="BH1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60</v>
      </c>
      <c r="BI13" s="417">
        <f>IF(WWWW[[#This Row],['#_of_functional_handwashing_facilities_at_HH_level]]*6&gt;WWWW[[#This Row],[Total PoP ]],WWWW[[#This Row],[Total PoP ]],WWWW[[#This Row],['#_of_functional_handwashing_facilities_at_HH_level]]*6)</f>
        <v>0</v>
      </c>
      <c r="BJ13" s="419">
        <f>IF(WWWW[[#This Row],['# people reached by regular dedicated hygiene promotion]]&gt;WWWW[[#This Row],['# People received regular supply of hygiene items]],WWWW[[#This Row],['# people reached by regular dedicated hygiene promotion]],WWWW[[#This Row],['# People received regular supply of hygiene items]])</f>
        <v>60</v>
      </c>
      <c r="BK13" s="422">
        <f>IF(WWWW[[#This Row],[HRP3]]/WWWW[[#This Row],[Total PoP ]]&gt;100%,100%,WWWW[[#This Row],[HRP3]]/WWWW[[#This Row],[Total PoP ]])</f>
        <v>0.19108280254777071</v>
      </c>
      <c r="BL13" s="421">
        <f>1-WWWW[[#This Row],[Hygiene Coverage%]]</f>
        <v>0.80891719745222934</v>
      </c>
      <c r="BM13" s="420">
        <f>WWWW[[#This Row],['# people reached by regular dedicated hygiene promotion]]/WWWW[[#This Row],[Total PoP ]]</f>
        <v>0.19108280254777071</v>
      </c>
      <c r="BN1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 s="419">
        <f>WWWW[[#This Row],['#_of_affected_women_and_girls_receiving_a_sufficient_quantity_of_sanitary_pads]]</f>
        <v>0</v>
      </c>
      <c r="BP13" s="418">
        <f>IF(WWWW[[#This Row],['# People with access to soap]]&gt;WWWW[[#This Row],['# People with access to Sanity Pads]],WWWW[[#This Row],['# People with access to soap]],WWWW[[#This Row],['# People with access to Sanity Pads]])</f>
        <v>0</v>
      </c>
      <c r="BQ13" s="417" t="str">
        <f>IF(OR(WWWW[[#This Row],['#of students in school]]="",WWWW[[#This Row],['#of students in school]]=0),"No","Yes")</f>
        <v>No</v>
      </c>
      <c r="BR13" s="415" t="s">
        <v>796</v>
      </c>
      <c r="BS13" s="415" t="s">
        <v>796</v>
      </c>
      <c r="BT13" s="415" t="s">
        <v>296</v>
      </c>
      <c r="BU13" s="415">
        <v>20.646560668945298</v>
      </c>
      <c r="BV13" s="415">
        <v>92.976043701171903</v>
      </c>
      <c r="BW13" s="415">
        <v>196937</v>
      </c>
      <c r="BX13" s="423" t="s">
        <v>33</v>
      </c>
      <c r="BY13" s="423"/>
      <c r="BZ13" s="33"/>
      <c r="CB13"/>
      <c r="CC13" s="33"/>
      <c r="CD13" s="36"/>
      <c r="CF13" s="37"/>
      <c r="CO13" s="20"/>
    </row>
    <row r="14" spans="1:93" hidden="1">
      <c r="A14" s="410" t="s">
        <v>2380</v>
      </c>
      <c r="B14" s="410" t="s">
        <v>2540</v>
      </c>
      <c r="C14" s="416" t="s">
        <v>371</v>
      </c>
      <c r="D14" s="416" t="s">
        <v>2541</v>
      </c>
      <c r="E14" s="546" t="s">
        <v>2686</v>
      </c>
      <c r="F14" s="416" t="s">
        <v>321</v>
      </c>
      <c r="G14" s="546" t="str">
        <f>VLOOKUP(WWWW[[#This Row],[Village  Name]],SiteDB6[[Site Name]:[Location Type]],8,FALSE)</f>
        <v>Village</v>
      </c>
      <c r="H14" s="416" t="s">
        <v>2550</v>
      </c>
      <c r="I14" s="418">
        <v>95</v>
      </c>
      <c r="J14" s="418">
        <v>570</v>
      </c>
      <c r="K14" s="424">
        <v>43480</v>
      </c>
      <c r="L14" s="425">
        <v>43723</v>
      </c>
      <c r="M14" s="418"/>
      <c r="N14" s="418"/>
      <c r="O14" s="418"/>
      <c r="P14" s="418"/>
      <c r="Q14" s="418"/>
      <c r="R14" s="418"/>
      <c r="S14" s="418"/>
      <c r="T14" s="418"/>
      <c r="U14" s="636"/>
      <c r="V14" s="418"/>
      <c r="W14" s="605" t="s">
        <v>132</v>
      </c>
      <c r="X14" s="418"/>
      <c r="Y14" s="418"/>
      <c r="Z14" s="418"/>
      <c r="AA14" s="418"/>
      <c r="AB14" s="418"/>
      <c r="AC14" s="636"/>
      <c r="AD14" s="418">
        <v>67</v>
      </c>
      <c r="AE14" s="418">
        <v>28</v>
      </c>
      <c r="AF14" s="418"/>
      <c r="AG14" s="418"/>
      <c r="AH14" s="418"/>
      <c r="AI14" s="418"/>
      <c r="AJ14" s="418"/>
      <c r="AK14" s="418"/>
      <c r="AL14" s="418"/>
      <c r="AM14" s="418"/>
      <c r="AN14" s="636"/>
      <c r="AO14" s="420"/>
      <c r="AP14" s="420"/>
      <c r="AQ1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4" s="417">
        <f>WWWW[[#This Row],[%Equitable and continuous access to sufficient quantity of safe drinking water]]*WWWW[[#This Row],[Total PoP ]]</f>
        <v>0</v>
      </c>
      <c r="AS1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 s="417">
        <f>WWWW[[#This Row],[% Access to unimproved water points]]*WWWW[[#This Row],[Total PoP ]]</f>
        <v>0</v>
      </c>
      <c r="AU1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4" s="417">
        <f>WWWW[[#This Row],[HRP1]]/250</f>
        <v>0</v>
      </c>
      <c r="AX14" s="422">
        <f>1-WWWW[[#This Row],[% Equitable and continuous access to sufficient quantity of domestic water]]</f>
        <v>1</v>
      </c>
      <c r="AY14" s="417">
        <f>WWWW[[#This Row],[%equitable and continuous access to sufficient quantity of safe drinking and domestic water''s GAP]]*WWWW[[#This Row],[Total PoP ]]</f>
        <v>570</v>
      </c>
      <c r="AZ14" s="419">
        <f>IF(WWWW[[#This Row],[Total required water points]]-WWWW[[#This Row],['#Water points coverage]]&lt;0,0,WWWW[[#This Row],[Total required water points]]-WWWW[[#This Row],['#Water points coverage]])</f>
        <v>2</v>
      </c>
      <c r="BA14" s="419">
        <f>ROUND(IF(WWWW[[#This Row],[Total PoP ]]&lt;250,1,WWWW[[#This Row],[Total PoP ]]/250),0)</f>
        <v>2</v>
      </c>
      <c r="BB1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 s="417">
        <f>WWWW[[#This Row],[% people access to functioning Latrine]]*WWWW[[#This Row],[Total PoP ]]</f>
        <v>0</v>
      </c>
      <c r="BD14" s="419">
        <f>WWWW[[#This Row],['#_of_Functioning_latrines_in_school]]*50</f>
        <v>0</v>
      </c>
      <c r="BE14" s="419">
        <f>ROUND((WWWW[[#This Row],[Total PoP ]]/6),0)</f>
        <v>95</v>
      </c>
      <c r="BF14" s="419">
        <f>IF(WWWW[[#This Row],[Total required Latrines]]-(WWWW[[#This Row],['#_of_sanitary_fly-proof_HH_latrines]])&lt;0,0,WWWW[[#This Row],[Total required Latrines]]-(WWWW[[#This Row],['#_of_sanitary_fly-proof_HH_latrines]]))</f>
        <v>95</v>
      </c>
      <c r="BG14" s="71">
        <f>1-WWWW[[#This Row],[% people access to functioning Latrine]]</f>
        <v>1</v>
      </c>
      <c r="BH1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95</v>
      </c>
      <c r="BI14" s="417">
        <f>IF(WWWW[[#This Row],['#_of_functional_handwashing_facilities_at_HH_level]]*6&gt;WWWW[[#This Row],[Total PoP ]],WWWW[[#This Row],[Total PoP ]],WWWW[[#This Row],['#_of_functional_handwashing_facilities_at_HH_level]]*6)</f>
        <v>0</v>
      </c>
      <c r="BJ14" s="419">
        <f>IF(WWWW[[#This Row],['# people reached by regular dedicated hygiene promotion]]&gt;WWWW[[#This Row],['# People received regular supply of hygiene items]],WWWW[[#This Row],['# people reached by regular dedicated hygiene promotion]],WWWW[[#This Row],['# People received regular supply of hygiene items]])</f>
        <v>95</v>
      </c>
      <c r="BK14" s="422">
        <f>IF(WWWW[[#This Row],[HRP3]]/WWWW[[#This Row],[Total PoP ]]&gt;100%,100%,WWWW[[#This Row],[HRP3]]/WWWW[[#This Row],[Total PoP ]])</f>
        <v>0.16666666666666666</v>
      </c>
      <c r="BL14" s="421">
        <f>1-WWWW[[#This Row],[Hygiene Coverage%]]</f>
        <v>0.83333333333333337</v>
      </c>
      <c r="BM14" s="420">
        <f>WWWW[[#This Row],['# people reached by regular dedicated hygiene promotion]]/WWWW[[#This Row],[Total PoP ]]</f>
        <v>0.16666666666666666</v>
      </c>
      <c r="BN1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 s="419">
        <f>WWWW[[#This Row],['#_of_affected_women_and_girls_receiving_a_sufficient_quantity_of_sanitary_pads]]</f>
        <v>0</v>
      </c>
      <c r="BP14" s="418">
        <f>IF(WWWW[[#This Row],['# People with access to soap]]&gt;WWWW[[#This Row],['# People with access to Sanity Pads]],WWWW[[#This Row],['# People with access to soap]],WWWW[[#This Row],['# People with access to Sanity Pads]])</f>
        <v>0</v>
      </c>
      <c r="BQ14" s="417" t="str">
        <f>IF(OR(WWWW[[#This Row],['#of students in school]]="",WWWW[[#This Row],['#of students in school]]=0),"No","Yes")</f>
        <v>No</v>
      </c>
      <c r="BR14" s="415" t="s">
        <v>796</v>
      </c>
      <c r="BS14" s="415" t="s">
        <v>796</v>
      </c>
      <c r="BT14" s="415" t="s">
        <v>793</v>
      </c>
      <c r="BU14" s="415">
        <v>0</v>
      </c>
      <c r="BV14" s="415">
        <v>0</v>
      </c>
      <c r="BW14" s="415">
        <v>198427</v>
      </c>
      <c r="BX14" s="423" t="s">
        <v>33</v>
      </c>
      <c r="BY14" s="423"/>
      <c r="BZ14" s="33"/>
      <c r="CB14"/>
      <c r="CC14" s="33"/>
      <c r="CD14" s="36"/>
      <c r="CF14" s="37"/>
      <c r="CO14" s="20"/>
    </row>
    <row r="15" spans="1:93" hidden="1">
      <c r="A15" s="410" t="s">
        <v>2380</v>
      </c>
      <c r="B15" s="410" t="s">
        <v>2540</v>
      </c>
      <c r="C15" s="416" t="s">
        <v>371</v>
      </c>
      <c r="D15" s="416" t="s">
        <v>2541</v>
      </c>
      <c r="E15" s="546" t="s">
        <v>2686</v>
      </c>
      <c r="F15" s="416" t="s">
        <v>321</v>
      </c>
      <c r="G15" s="546" t="str">
        <f>VLOOKUP(WWWW[[#This Row],[Village  Name]],SiteDB6[[Site Name]:[Location Type]],8,FALSE)</f>
        <v>Village</v>
      </c>
      <c r="H15" s="416" t="s">
        <v>2549</v>
      </c>
      <c r="I15" s="418">
        <v>8</v>
      </c>
      <c r="J15" s="418">
        <v>42</v>
      </c>
      <c r="K15" s="424">
        <v>43480</v>
      </c>
      <c r="L15" s="425">
        <v>43723</v>
      </c>
      <c r="M15" s="418"/>
      <c r="N15" s="418"/>
      <c r="O15" s="418"/>
      <c r="P15" s="418"/>
      <c r="Q15" s="418"/>
      <c r="R15" s="418"/>
      <c r="S15" s="418"/>
      <c r="T15" s="418"/>
      <c r="U15" s="636"/>
      <c r="V15" s="418"/>
      <c r="W15" s="605" t="s">
        <v>132</v>
      </c>
      <c r="X15" s="418"/>
      <c r="Y15" s="418"/>
      <c r="Z15" s="418"/>
      <c r="AA15" s="418"/>
      <c r="AB15" s="418"/>
      <c r="AC15" s="636"/>
      <c r="AD15" s="418">
        <v>2</v>
      </c>
      <c r="AE15" s="418">
        <v>6</v>
      </c>
      <c r="AF15" s="418"/>
      <c r="AG15" s="418"/>
      <c r="AH15" s="418"/>
      <c r="AI15" s="418"/>
      <c r="AJ15" s="418"/>
      <c r="AK15" s="418"/>
      <c r="AL15" s="418"/>
      <c r="AM15" s="418"/>
      <c r="AN15" s="636"/>
      <c r="AO15" s="420"/>
      <c r="AP15" s="420"/>
      <c r="AQ1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5" s="417">
        <f>WWWW[[#This Row],[%Equitable and continuous access to sufficient quantity of safe drinking water]]*WWWW[[#This Row],[Total PoP ]]</f>
        <v>0</v>
      </c>
      <c r="AS1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 s="417">
        <f>WWWW[[#This Row],[% Access to unimproved water points]]*WWWW[[#This Row],[Total PoP ]]</f>
        <v>0</v>
      </c>
      <c r="AU1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5" s="417">
        <f>WWWW[[#This Row],[HRP1]]/250</f>
        <v>0</v>
      </c>
      <c r="AX15" s="422">
        <f>1-WWWW[[#This Row],[% Equitable and continuous access to sufficient quantity of domestic water]]</f>
        <v>1</v>
      </c>
      <c r="AY15" s="417">
        <f>WWWW[[#This Row],[%equitable and continuous access to sufficient quantity of safe drinking and domestic water''s GAP]]*WWWW[[#This Row],[Total PoP ]]</f>
        <v>42</v>
      </c>
      <c r="AZ15" s="419">
        <f>IF(WWWW[[#This Row],[Total required water points]]-WWWW[[#This Row],['#Water points coverage]]&lt;0,0,WWWW[[#This Row],[Total required water points]]-WWWW[[#This Row],['#Water points coverage]])</f>
        <v>1</v>
      </c>
      <c r="BA15" s="419">
        <f>ROUND(IF(WWWW[[#This Row],[Total PoP ]]&lt;250,1,WWWW[[#This Row],[Total PoP ]]/250),0)</f>
        <v>1</v>
      </c>
      <c r="BB1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 s="417">
        <f>WWWW[[#This Row],[% people access to functioning Latrine]]*WWWW[[#This Row],[Total PoP ]]</f>
        <v>0</v>
      </c>
      <c r="BD15" s="419">
        <f>WWWW[[#This Row],['#_of_Functioning_latrines_in_school]]*50</f>
        <v>0</v>
      </c>
      <c r="BE15" s="419">
        <f>ROUND((WWWW[[#This Row],[Total PoP ]]/6),0)</f>
        <v>7</v>
      </c>
      <c r="BF15" s="419">
        <f>IF(WWWW[[#This Row],[Total required Latrines]]-(WWWW[[#This Row],['#_of_sanitary_fly-proof_HH_latrines]])&lt;0,0,WWWW[[#This Row],[Total required Latrines]]-(WWWW[[#This Row],['#_of_sanitary_fly-proof_HH_latrines]]))</f>
        <v>7</v>
      </c>
      <c r="BG15" s="71">
        <f>1-WWWW[[#This Row],[% people access to functioning Latrine]]</f>
        <v>1</v>
      </c>
      <c r="BH1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v>
      </c>
      <c r="BI15" s="417">
        <f>IF(WWWW[[#This Row],['#_of_functional_handwashing_facilities_at_HH_level]]*6&gt;WWWW[[#This Row],[Total PoP ]],WWWW[[#This Row],[Total PoP ]],WWWW[[#This Row],['#_of_functional_handwashing_facilities_at_HH_level]]*6)</f>
        <v>0</v>
      </c>
      <c r="BJ15" s="419">
        <f>IF(WWWW[[#This Row],['# people reached by regular dedicated hygiene promotion]]&gt;WWWW[[#This Row],['# People received regular supply of hygiene items]],WWWW[[#This Row],['# people reached by regular dedicated hygiene promotion]],WWWW[[#This Row],['# People received regular supply of hygiene items]])</f>
        <v>8</v>
      </c>
      <c r="BK15" s="422">
        <f>IF(WWWW[[#This Row],[HRP3]]/WWWW[[#This Row],[Total PoP ]]&gt;100%,100%,WWWW[[#This Row],[HRP3]]/WWWW[[#This Row],[Total PoP ]])</f>
        <v>0.19047619047619047</v>
      </c>
      <c r="BL15" s="421">
        <f>1-WWWW[[#This Row],[Hygiene Coverage%]]</f>
        <v>0.80952380952380953</v>
      </c>
      <c r="BM15" s="420">
        <f>WWWW[[#This Row],['# people reached by regular dedicated hygiene promotion]]/WWWW[[#This Row],[Total PoP ]]</f>
        <v>0.19047619047619047</v>
      </c>
      <c r="BN1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 s="419">
        <f>WWWW[[#This Row],['#_of_affected_women_and_girls_receiving_a_sufficient_quantity_of_sanitary_pads]]</f>
        <v>0</v>
      </c>
      <c r="BP15" s="418">
        <f>IF(WWWW[[#This Row],['# People with access to soap]]&gt;WWWW[[#This Row],['# People with access to Sanity Pads]],WWWW[[#This Row],['# People with access to soap]],WWWW[[#This Row],['# People with access to Sanity Pads]])</f>
        <v>0</v>
      </c>
      <c r="BQ15" s="417" t="str">
        <f>IF(OR(WWWW[[#This Row],['#of students in school]]="",WWWW[[#This Row],['#of students in school]]=0),"No","Yes")</f>
        <v>No</v>
      </c>
      <c r="BR15" s="415" t="s">
        <v>796</v>
      </c>
      <c r="BS15" s="415" t="s">
        <v>796</v>
      </c>
      <c r="BT15" s="415" t="s">
        <v>296</v>
      </c>
      <c r="BU15" s="415">
        <v>0</v>
      </c>
      <c r="BV15" s="415">
        <v>0</v>
      </c>
      <c r="BW15" s="415">
        <v>198426</v>
      </c>
      <c r="BX15" s="423" t="s">
        <v>33</v>
      </c>
      <c r="BY15" s="423"/>
      <c r="BZ15" s="33"/>
      <c r="CB15"/>
      <c r="CC15" s="33"/>
      <c r="CD15" s="36"/>
      <c r="CF15" s="37"/>
      <c r="CO15" s="20"/>
    </row>
    <row r="16" spans="1:93" hidden="1">
      <c r="A16" s="410" t="s">
        <v>2380</v>
      </c>
      <c r="B16" s="410" t="s">
        <v>2540</v>
      </c>
      <c r="C16" s="416" t="s">
        <v>371</v>
      </c>
      <c r="D16" s="416" t="s">
        <v>2541</v>
      </c>
      <c r="E16" s="546" t="s">
        <v>2686</v>
      </c>
      <c r="F16" s="416" t="s">
        <v>321</v>
      </c>
      <c r="G16" s="546" t="str">
        <f>VLOOKUP(WWWW[[#This Row],[Village  Name]],SiteDB6[[Site Name]:[Location Type]],8,FALSE)</f>
        <v>Village</v>
      </c>
      <c r="H16" s="416" t="s">
        <v>649</v>
      </c>
      <c r="I16" s="418">
        <v>96</v>
      </c>
      <c r="J16" s="418">
        <v>533</v>
      </c>
      <c r="K16" s="424">
        <v>43480</v>
      </c>
      <c r="L16" s="425">
        <v>43723</v>
      </c>
      <c r="M16" s="418"/>
      <c r="N16" s="418"/>
      <c r="O16" s="418"/>
      <c r="P16" s="418"/>
      <c r="Q16" s="418"/>
      <c r="R16" s="418"/>
      <c r="S16" s="418"/>
      <c r="T16" s="418"/>
      <c r="U16" s="636"/>
      <c r="V16" s="418"/>
      <c r="W16" s="605" t="s">
        <v>132</v>
      </c>
      <c r="X16" s="418"/>
      <c r="Y16" s="418"/>
      <c r="Z16" s="418"/>
      <c r="AA16" s="418"/>
      <c r="AB16" s="418"/>
      <c r="AC16" s="636"/>
      <c r="AD16" s="418">
        <v>79</v>
      </c>
      <c r="AE16" s="418">
        <v>18</v>
      </c>
      <c r="AF16" s="418"/>
      <c r="AG16" s="418"/>
      <c r="AH16" s="418"/>
      <c r="AI16" s="418"/>
      <c r="AJ16" s="418"/>
      <c r="AK16" s="418"/>
      <c r="AL16" s="418"/>
      <c r="AM16" s="418"/>
      <c r="AN16" s="636"/>
      <c r="AO16" s="420"/>
      <c r="AP16" s="420"/>
      <c r="AQ1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 s="417">
        <f>WWWW[[#This Row],[%Equitable and continuous access to sufficient quantity of safe drinking water]]*WWWW[[#This Row],[Total PoP ]]</f>
        <v>0</v>
      </c>
      <c r="AS1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 s="417">
        <f>WWWW[[#This Row],[% Access to unimproved water points]]*WWWW[[#This Row],[Total PoP ]]</f>
        <v>0</v>
      </c>
      <c r="AU1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 s="417">
        <f>WWWW[[#This Row],[HRP1]]/250</f>
        <v>0</v>
      </c>
      <c r="AX16" s="422">
        <f>1-WWWW[[#This Row],[% Equitable and continuous access to sufficient quantity of domestic water]]</f>
        <v>1</v>
      </c>
      <c r="AY16" s="417">
        <f>WWWW[[#This Row],[%equitable and continuous access to sufficient quantity of safe drinking and domestic water''s GAP]]*WWWW[[#This Row],[Total PoP ]]</f>
        <v>533</v>
      </c>
      <c r="AZ16" s="419">
        <f>IF(WWWW[[#This Row],[Total required water points]]-WWWW[[#This Row],['#Water points coverage]]&lt;0,0,WWWW[[#This Row],[Total required water points]]-WWWW[[#This Row],['#Water points coverage]])</f>
        <v>2</v>
      </c>
      <c r="BA16" s="419">
        <f>ROUND(IF(WWWW[[#This Row],[Total PoP ]]&lt;250,1,WWWW[[#This Row],[Total PoP ]]/250),0)</f>
        <v>2</v>
      </c>
      <c r="BB1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 s="417">
        <f>WWWW[[#This Row],[% people access to functioning Latrine]]*WWWW[[#This Row],[Total PoP ]]</f>
        <v>0</v>
      </c>
      <c r="BD16" s="419">
        <f>WWWW[[#This Row],['#_of_Functioning_latrines_in_school]]*50</f>
        <v>0</v>
      </c>
      <c r="BE16" s="419">
        <f>ROUND((WWWW[[#This Row],[Total PoP ]]/6),0)</f>
        <v>89</v>
      </c>
      <c r="BF16" s="419">
        <f>IF(WWWW[[#This Row],[Total required Latrines]]-(WWWW[[#This Row],['#_of_sanitary_fly-proof_HH_latrines]])&lt;0,0,WWWW[[#This Row],[Total required Latrines]]-(WWWW[[#This Row],['#_of_sanitary_fly-proof_HH_latrines]]))</f>
        <v>89</v>
      </c>
      <c r="BG16" s="71">
        <f>1-WWWW[[#This Row],[% people access to functioning Latrine]]</f>
        <v>1</v>
      </c>
      <c r="BH1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97</v>
      </c>
      <c r="BI16" s="417">
        <f>IF(WWWW[[#This Row],['#_of_functional_handwashing_facilities_at_HH_level]]*6&gt;WWWW[[#This Row],[Total PoP ]],WWWW[[#This Row],[Total PoP ]],WWWW[[#This Row],['#_of_functional_handwashing_facilities_at_HH_level]]*6)</f>
        <v>0</v>
      </c>
      <c r="BJ16" s="419">
        <f>IF(WWWW[[#This Row],['# people reached by regular dedicated hygiene promotion]]&gt;WWWW[[#This Row],['# People received regular supply of hygiene items]],WWWW[[#This Row],['# people reached by regular dedicated hygiene promotion]],WWWW[[#This Row],['# People received regular supply of hygiene items]])</f>
        <v>97</v>
      </c>
      <c r="BK16" s="422">
        <f>IF(WWWW[[#This Row],[HRP3]]/WWWW[[#This Row],[Total PoP ]]&gt;100%,100%,WWWW[[#This Row],[HRP3]]/WWWW[[#This Row],[Total PoP ]])</f>
        <v>0.18198874296435272</v>
      </c>
      <c r="BL16" s="421">
        <f>1-WWWW[[#This Row],[Hygiene Coverage%]]</f>
        <v>0.81801125703564725</v>
      </c>
      <c r="BM16" s="420">
        <f>WWWW[[#This Row],['# people reached by regular dedicated hygiene promotion]]/WWWW[[#This Row],[Total PoP ]]</f>
        <v>0.18198874296435272</v>
      </c>
      <c r="BN1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 s="419">
        <f>WWWW[[#This Row],['#_of_affected_women_and_girls_receiving_a_sufficient_quantity_of_sanitary_pads]]</f>
        <v>0</v>
      </c>
      <c r="BP16" s="418">
        <f>IF(WWWW[[#This Row],['# People with access to soap]]&gt;WWWW[[#This Row],['# People with access to Sanity Pads]],WWWW[[#This Row],['# People with access to soap]],WWWW[[#This Row],['# People with access to Sanity Pads]])</f>
        <v>0</v>
      </c>
      <c r="BQ16" s="417" t="str">
        <f>IF(OR(WWWW[[#This Row],['#of students in school]]="",WWWW[[#This Row],['#of students in school]]=0),"No","Yes")</f>
        <v>No</v>
      </c>
      <c r="BR16" s="415" t="s">
        <v>796</v>
      </c>
      <c r="BS16" s="415" t="s">
        <v>796</v>
      </c>
      <c r="BT16" s="415" t="s">
        <v>793</v>
      </c>
      <c r="BU16" s="415">
        <v>0</v>
      </c>
      <c r="BV16" s="415">
        <v>0</v>
      </c>
      <c r="BW16" s="415">
        <v>198435</v>
      </c>
      <c r="BX16" s="423" t="s">
        <v>33</v>
      </c>
      <c r="BY16" s="423"/>
      <c r="BZ16" s="33"/>
      <c r="CB16"/>
      <c r="CC16" s="33"/>
      <c r="CD16" s="36"/>
      <c r="CF16" s="37"/>
      <c r="CO16" s="20"/>
    </row>
    <row r="17" spans="1:93" hidden="1">
      <c r="A17" s="410" t="s">
        <v>2380</v>
      </c>
      <c r="B17" s="410" t="s">
        <v>2540</v>
      </c>
      <c r="C17" s="416" t="s">
        <v>371</v>
      </c>
      <c r="D17" s="416" t="s">
        <v>2541</v>
      </c>
      <c r="E17" s="546" t="s">
        <v>2686</v>
      </c>
      <c r="F17" s="416" t="s">
        <v>321</v>
      </c>
      <c r="G17" s="546" t="str">
        <f>VLOOKUP(WWWW[[#This Row],[Village  Name]],SiteDB6[[Site Name]:[Location Type]],8,FALSE)</f>
        <v>Village</v>
      </c>
      <c r="H17" s="416" t="s">
        <v>2551</v>
      </c>
      <c r="I17" s="418">
        <v>217</v>
      </c>
      <c r="J17" s="418">
        <v>1155</v>
      </c>
      <c r="K17" s="424">
        <v>43480</v>
      </c>
      <c r="L17" s="425">
        <v>43723</v>
      </c>
      <c r="M17" s="418"/>
      <c r="N17" s="418"/>
      <c r="O17" s="418"/>
      <c r="P17" s="418"/>
      <c r="Q17" s="418"/>
      <c r="R17" s="418"/>
      <c r="S17" s="418"/>
      <c r="T17" s="418"/>
      <c r="U17" s="636"/>
      <c r="V17" s="418"/>
      <c r="W17" s="605" t="s">
        <v>132</v>
      </c>
      <c r="X17" s="418"/>
      <c r="Y17" s="418"/>
      <c r="Z17" s="418"/>
      <c r="AA17" s="418"/>
      <c r="AB17" s="418"/>
      <c r="AC17" s="636"/>
      <c r="AD17" s="418">
        <v>174</v>
      </c>
      <c r="AE17" s="418">
        <v>43</v>
      </c>
      <c r="AF17" s="418"/>
      <c r="AG17" s="418"/>
      <c r="AH17" s="418"/>
      <c r="AI17" s="418"/>
      <c r="AJ17" s="418"/>
      <c r="AK17" s="418"/>
      <c r="AL17" s="418"/>
      <c r="AM17" s="418"/>
      <c r="AN17" s="636"/>
      <c r="AO17" s="420"/>
      <c r="AP17" s="420"/>
      <c r="AQ1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 s="417">
        <f>WWWW[[#This Row],[%Equitable and continuous access to sufficient quantity of safe drinking water]]*WWWW[[#This Row],[Total PoP ]]</f>
        <v>0</v>
      </c>
      <c r="AS1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 s="417">
        <f>WWWW[[#This Row],[% Access to unimproved water points]]*WWWW[[#This Row],[Total PoP ]]</f>
        <v>0</v>
      </c>
      <c r="AU1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 s="417">
        <f>WWWW[[#This Row],[HRP1]]/250</f>
        <v>0</v>
      </c>
      <c r="AX17" s="422">
        <f>1-WWWW[[#This Row],[% Equitable and continuous access to sufficient quantity of domestic water]]</f>
        <v>1</v>
      </c>
      <c r="AY17" s="417">
        <f>WWWW[[#This Row],[%equitable and continuous access to sufficient quantity of safe drinking and domestic water''s GAP]]*WWWW[[#This Row],[Total PoP ]]</f>
        <v>1155</v>
      </c>
      <c r="AZ17" s="419">
        <f>IF(WWWW[[#This Row],[Total required water points]]-WWWW[[#This Row],['#Water points coverage]]&lt;0,0,WWWW[[#This Row],[Total required water points]]-WWWW[[#This Row],['#Water points coverage]])</f>
        <v>5</v>
      </c>
      <c r="BA17" s="419">
        <f>ROUND(IF(WWWW[[#This Row],[Total PoP ]]&lt;250,1,WWWW[[#This Row],[Total PoP ]]/250),0)</f>
        <v>5</v>
      </c>
      <c r="BB1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 s="417">
        <f>WWWW[[#This Row],[% people access to functioning Latrine]]*WWWW[[#This Row],[Total PoP ]]</f>
        <v>0</v>
      </c>
      <c r="BD17" s="419">
        <f>WWWW[[#This Row],['#_of_Functioning_latrines_in_school]]*50</f>
        <v>0</v>
      </c>
      <c r="BE17" s="419">
        <f>ROUND((WWWW[[#This Row],[Total PoP ]]/6),0)</f>
        <v>193</v>
      </c>
      <c r="BF17" s="419">
        <f>IF(WWWW[[#This Row],[Total required Latrines]]-(WWWW[[#This Row],['#_of_sanitary_fly-proof_HH_latrines]])&lt;0,0,WWWW[[#This Row],[Total required Latrines]]-(WWWW[[#This Row],['#_of_sanitary_fly-proof_HH_latrines]]))</f>
        <v>193</v>
      </c>
      <c r="BG17" s="71">
        <f>1-WWWW[[#This Row],[% people access to functioning Latrine]]</f>
        <v>1</v>
      </c>
      <c r="BH1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I17" s="417">
        <f>IF(WWWW[[#This Row],['#_of_functional_handwashing_facilities_at_HH_level]]*6&gt;WWWW[[#This Row],[Total PoP ]],WWWW[[#This Row],[Total PoP ]],WWWW[[#This Row],['#_of_functional_handwashing_facilities_at_HH_level]]*6)</f>
        <v>0</v>
      </c>
      <c r="BJ17" s="419">
        <f>IF(WWWW[[#This Row],['# people reached by regular dedicated hygiene promotion]]&gt;WWWW[[#This Row],['# People received regular supply of hygiene items]],WWWW[[#This Row],['# people reached by regular dedicated hygiene promotion]],WWWW[[#This Row],['# People received regular supply of hygiene items]])</f>
        <v>217</v>
      </c>
      <c r="BK17" s="422">
        <f>IF(WWWW[[#This Row],[HRP3]]/WWWW[[#This Row],[Total PoP ]]&gt;100%,100%,WWWW[[#This Row],[HRP3]]/WWWW[[#This Row],[Total PoP ]])</f>
        <v>0.18787878787878787</v>
      </c>
      <c r="BL17" s="421">
        <f>1-WWWW[[#This Row],[Hygiene Coverage%]]</f>
        <v>0.81212121212121213</v>
      </c>
      <c r="BM17" s="420">
        <f>WWWW[[#This Row],['# people reached by regular dedicated hygiene promotion]]/WWWW[[#This Row],[Total PoP ]]</f>
        <v>0.18787878787878787</v>
      </c>
      <c r="BN1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 s="419">
        <f>WWWW[[#This Row],['#_of_affected_women_and_girls_receiving_a_sufficient_quantity_of_sanitary_pads]]</f>
        <v>0</v>
      </c>
      <c r="BP17" s="418">
        <f>IF(WWWW[[#This Row],['# People with access to soap]]&gt;WWWW[[#This Row],['# People with access to Sanity Pads]],WWWW[[#This Row],['# People with access to soap]],WWWW[[#This Row],['# People with access to Sanity Pads]])</f>
        <v>0</v>
      </c>
      <c r="BQ17" s="417" t="str">
        <f>IF(OR(WWWW[[#This Row],['#of students in school]]="",WWWW[[#This Row],['#of students in school]]=0),"No","Yes")</f>
        <v>No</v>
      </c>
      <c r="BR17" s="415" t="s">
        <v>796</v>
      </c>
      <c r="BS17" s="415" t="s">
        <v>796</v>
      </c>
      <c r="BT17" s="415" t="s">
        <v>793</v>
      </c>
      <c r="BU17" s="415">
        <v>20.703790659999999</v>
      </c>
      <c r="BV17" s="415">
        <v>92.628463749999995</v>
      </c>
      <c r="BW17" s="415">
        <v>198431</v>
      </c>
      <c r="BX17" s="423" t="s">
        <v>33</v>
      </c>
      <c r="BY17" s="423"/>
      <c r="BZ17" s="33"/>
      <c r="CB17"/>
      <c r="CC17" s="33"/>
      <c r="CD17" s="36"/>
      <c r="CF17" s="37"/>
      <c r="CO17" s="20"/>
    </row>
    <row r="18" spans="1:93" hidden="1">
      <c r="A18" s="410" t="s">
        <v>2380</v>
      </c>
      <c r="B18" s="410" t="s">
        <v>2540</v>
      </c>
      <c r="C18" s="416" t="s">
        <v>371</v>
      </c>
      <c r="D18" s="416" t="s">
        <v>2541</v>
      </c>
      <c r="E18" s="546" t="s">
        <v>2686</v>
      </c>
      <c r="F18" s="416" t="s">
        <v>321</v>
      </c>
      <c r="G18" s="546" t="str">
        <f>VLOOKUP(WWWW[[#This Row],[Village  Name]],SiteDB6[[Site Name]:[Location Type]],8,FALSE)</f>
        <v>Village</v>
      </c>
      <c r="H18" s="416" t="s">
        <v>2552</v>
      </c>
      <c r="I18" s="418">
        <v>129</v>
      </c>
      <c r="J18" s="418">
        <v>664</v>
      </c>
      <c r="K18" s="424">
        <v>43480</v>
      </c>
      <c r="L18" s="425">
        <v>43723</v>
      </c>
      <c r="M18" s="418"/>
      <c r="N18" s="418"/>
      <c r="O18" s="418"/>
      <c r="P18" s="418"/>
      <c r="Q18" s="418"/>
      <c r="R18" s="418"/>
      <c r="S18" s="418"/>
      <c r="T18" s="418"/>
      <c r="U18" s="636"/>
      <c r="V18" s="418"/>
      <c r="W18" s="605" t="s">
        <v>132</v>
      </c>
      <c r="X18" s="418"/>
      <c r="Y18" s="418"/>
      <c r="Z18" s="418"/>
      <c r="AA18" s="418"/>
      <c r="AB18" s="418"/>
      <c r="AC18" s="636"/>
      <c r="AD18" s="418">
        <v>127</v>
      </c>
      <c r="AE18" s="418">
        <v>33</v>
      </c>
      <c r="AF18" s="418"/>
      <c r="AG18" s="418"/>
      <c r="AH18" s="418"/>
      <c r="AI18" s="418"/>
      <c r="AJ18" s="418"/>
      <c r="AK18" s="418"/>
      <c r="AL18" s="418"/>
      <c r="AM18" s="418"/>
      <c r="AN18" s="636"/>
      <c r="AO18" s="420"/>
      <c r="AP18" s="420"/>
      <c r="AQ1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8" s="417">
        <f>WWWW[[#This Row],[%Equitable and continuous access to sufficient quantity of safe drinking water]]*WWWW[[#This Row],[Total PoP ]]</f>
        <v>0</v>
      </c>
      <c r="AS1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8" s="417">
        <f>WWWW[[#This Row],[% Access to unimproved water points]]*WWWW[[#This Row],[Total PoP ]]</f>
        <v>0</v>
      </c>
      <c r="AU1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8" s="417">
        <f>WWWW[[#This Row],[HRP1]]/250</f>
        <v>0</v>
      </c>
      <c r="AX18" s="422">
        <f>1-WWWW[[#This Row],[% Equitable and continuous access to sufficient quantity of domestic water]]</f>
        <v>1</v>
      </c>
      <c r="AY18" s="417">
        <f>WWWW[[#This Row],[%equitable and continuous access to sufficient quantity of safe drinking and domestic water''s GAP]]*WWWW[[#This Row],[Total PoP ]]</f>
        <v>664</v>
      </c>
      <c r="AZ18" s="419">
        <f>IF(WWWW[[#This Row],[Total required water points]]-WWWW[[#This Row],['#Water points coverage]]&lt;0,0,WWWW[[#This Row],[Total required water points]]-WWWW[[#This Row],['#Water points coverage]])</f>
        <v>3</v>
      </c>
      <c r="BA18" s="419">
        <f>ROUND(IF(WWWW[[#This Row],[Total PoP ]]&lt;250,1,WWWW[[#This Row],[Total PoP ]]/250),0)</f>
        <v>3</v>
      </c>
      <c r="BB1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8" s="417">
        <f>WWWW[[#This Row],[% people access to functioning Latrine]]*WWWW[[#This Row],[Total PoP ]]</f>
        <v>0</v>
      </c>
      <c r="BD18" s="419">
        <f>WWWW[[#This Row],['#_of_Functioning_latrines_in_school]]*50</f>
        <v>0</v>
      </c>
      <c r="BE18" s="419">
        <f>ROUND((WWWW[[#This Row],[Total PoP ]]/6),0)</f>
        <v>111</v>
      </c>
      <c r="BF18" s="419">
        <f>IF(WWWW[[#This Row],[Total required Latrines]]-(WWWW[[#This Row],['#_of_sanitary_fly-proof_HH_latrines]])&lt;0,0,WWWW[[#This Row],[Total required Latrines]]-(WWWW[[#This Row],['#_of_sanitary_fly-proof_HH_latrines]]))</f>
        <v>111</v>
      </c>
      <c r="BG18" s="71">
        <f>1-WWWW[[#This Row],[% people access to functioning Latrine]]</f>
        <v>1</v>
      </c>
      <c r="BH1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160</v>
      </c>
      <c r="BI18" s="417">
        <f>IF(WWWW[[#This Row],['#_of_functional_handwashing_facilities_at_HH_level]]*6&gt;WWWW[[#This Row],[Total PoP ]],WWWW[[#This Row],[Total PoP ]],WWWW[[#This Row],['#_of_functional_handwashing_facilities_at_HH_level]]*6)</f>
        <v>0</v>
      </c>
      <c r="BJ18" s="419">
        <f>IF(WWWW[[#This Row],['# people reached by regular dedicated hygiene promotion]]&gt;WWWW[[#This Row],['# People received regular supply of hygiene items]],WWWW[[#This Row],['# people reached by regular dedicated hygiene promotion]],WWWW[[#This Row],['# People received regular supply of hygiene items]])</f>
        <v>160</v>
      </c>
      <c r="BK18" s="422">
        <f>IF(WWWW[[#This Row],[HRP3]]/WWWW[[#This Row],[Total PoP ]]&gt;100%,100%,WWWW[[#This Row],[HRP3]]/WWWW[[#This Row],[Total PoP ]])</f>
        <v>0.24096385542168675</v>
      </c>
      <c r="BL18" s="421">
        <f>1-WWWW[[#This Row],[Hygiene Coverage%]]</f>
        <v>0.75903614457831325</v>
      </c>
      <c r="BM18" s="420">
        <f>WWWW[[#This Row],['# people reached by regular dedicated hygiene promotion]]/WWWW[[#This Row],[Total PoP ]]</f>
        <v>0.24096385542168675</v>
      </c>
      <c r="BN1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 s="419">
        <f>WWWW[[#This Row],['#_of_affected_women_and_girls_receiving_a_sufficient_quantity_of_sanitary_pads]]</f>
        <v>0</v>
      </c>
      <c r="BP18" s="418">
        <f>IF(WWWW[[#This Row],['# People with access to soap]]&gt;WWWW[[#This Row],['# People with access to Sanity Pads]],WWWW[[#This Row],['# People with access to soap]],WWWW[[#This Row],['# People with access to Sanity Pads]])</f>
        <v>0</v>
      </c>
      <c r="BQ18" s="417" t="str">
        <f>IF(OR(WWWW[[#This Row],['#of students in school]]="",WWWW[[#This Row],['#of students in school]]=0),"No","Yes")</f>
        <v>No</v>
      </c>
      <c r="BR18" s="415" t="s">
        <v>796</v>
      </c>
      <c r="BS18" s="415" t="s">
        <v>796</v>
      </c>
      <c r="BT18" s="415" t="s">
        <v>296</v>
      </c>
      <c r="BU18" s="415">
        <v>20.703920360000001</v>
      </c>
      <c r="BV18" s="415">
        <v>92.631500239999994</v>
      </c>
      <c r="BW18" s="415">
        <v>198428</v>
      </c>
      <c r="BX18" s="423" t="s">
        <v>33</v>
      </c>
      <c r="BY18" s="423"/>
      <c r="BZ18" s="33"/>
      <c r="CB18"/>
      <c r="CC18" s="33"/>
      <c r="CD18" s="36"/>
      <c r="CF18" s="37"/>
      <c r="CO18" s="20"/>
    </row>
    <row r="19" spans="1:93" hidden="1">
      <c r="A19" s="410" t="s">
        <v>2380</v>
      </c>
      <c r="B19" s="410" t="s">
        <v>2540</v>
      </c>
      <c r="C19" s="416" t="s">
        <v>371</v>
      </c>
      <c r="D19" s="416" t="s">
        <v>2541</v>
      </c>
      <c r="E19" s="546" t="s">
        <v>2686</v>
      </c>
      <c r="F19" s="416" t="s">
        <v>321</v>
      </c>
      <c r="G19" s="546" t="str">
        <f>VLOOKUP(WWWW[[#This Row],[Village  Name]],SiteDB6[[Site Name]:[Location Type]],8,FALSE)</f>
        <v>Village</v>
      </c>
      <c r="H19" s="416" t="s">
        <v>2542</v>
      </c>
      <c r="I19" s="418">
        <v>171</v>
      </c>
      <c r="J19" s="418">
        <v>908</v>
      </c>
      <c r="K19" s="424">
        <v>43480</v>
      </c>
      <c r="L19" s="425">
        <v>43723</v>
      </c>
      <c r="M19" s="418"/>
      <c r="N19" s="418"/>
      <c r="O19" s="418"/>
      <c r="P19" s="418"/>
      <c r="Q19" s="418"/>
      <c r="R19" s="418"/>
      <c r="S19" s="418"/>
      <c r="T19" s="418"/>
      <c r="U19" s="636"/>
      <c r="V19" s="418"/>
      <c r="W19" s="605" t="s">
        <v>132</v>
      </c>
      <c r="X19" s="418"/>
      <c r="Y19" s="418"/>
      <c r="Z19" s="418"/>
      <c r="AA19" s="418"/>
      <c r="AB19" s="418"/>
      <c r="AC19" s="636"/>
      <c r="AD19" s="418">
        <v>137</v>
      </c>
      <c r="AE19" s="418">
        <v>34</v>
      </c>
      <c r="AF19" s="418"/>
      <c r="AG19" s="418"/>
      <c r="AH19" s="418"/>
      <c r="AI19" s="418"/>
      <c r="AJ19" s="418"/>
      <c r="AK19" s="418"/>
      <c r="AL19" s="418"/>
      <c r="AM19" s="418"/>
      <c r="AN19" s="636"/>
      <c r="AO19" s="420"/>
      <c r="AP19" s="420"/>
      <c r="AQ1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9" s="417">
        <f>WWWW[[#This Row],[%Equitable and continuous access to sufficient quantity of safe drinking water]]*WWWW[[#This Row],[Total PoP ]]</f>
        <v>0</v>
      </c>
      <c r="AS1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9" s="417">
        <f>WWWW[[#This Row],[% Access to unimproved water points]]*WWWW[[#This Row],[Total PoP ]]</f>
        <v>0</v>
      </c>
      <c r="AU1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9" s="417">
        <f>WWWW[[#This Row],[HRP1]]/250</f>
        <v>0</v>
      </c>
      <c r="AX19" s="422">
        <f>1-WWWW[[#This Row],[% Equitable and continuous access to sufficient quantity of domestic water]]</f>
        <v>1</v>
      </c>
      <c r="AY19" s="417">
        <f>WWWW[[#This Row],[%equitable and continuous access to sufficient quantity of safe drinking and domestic water''s GAP]]*WWWW[[#This Row],[Total PoP ]]</f>
        <v>908</v>
      </c>
      <c r="AZ19" s="419">
        <f>IF(WWWW[[#This Row],[Total required water points]]-WWWW[[#This Row],['#Water points coverage]]&lt;0,0,WWWW[[#This Row],[Total required water points]]-WWWW[[#This Row],['#Water points coverage]])</f>
        <v>4</v>
      </c>
      <c r="BA19" s="419">
        <f>ROUND(IF(WWWW[[#This Row],[Total PoP ]]&lt;250,1,WWWW[[#This Row],[Total PoP ]]/250),0)</f>
        <v>4</v>
      </c>
      <c r="BB1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9" s="417">
        <f>WWWW[[#This Row],[% people access to functioning Latrine]]*WWWW[[#This Row],[Total PoP ]]</f>
        <v>0</v>
      </c>
      <c r="BD19" s="419">
        <f>WWWW[[#This Row],['#_of_Functioning_latrines_in_school]]*50</f>
        <v>0</v>
      </c>
      <c r="BE19" s="419">
        <f>ROUND((WWWW[[#This Row],[Total PoP ]]/6),0)</f>
        <v>151</v>
      </c>
      <c r="BF19" s="419">
        <f>IF(WWWW[[#This Row],[Total required Latrines]]-(WWWW[[#This Row],['#_of_sanitary_fly-proof_HH_latrines]])&lt;0,0,WWWW[[#This Row],[Total required Latrines]]-(WWWW[[#This Row],['#_of_sanitary_fly-proof_HH_latrines]]))</f>
        <v>151</v>
      </c>
      <c r="BG19" s="71">
        <f>1-WWWW[[#This Row],[% people access to functioning Latrine]]</f>
        <v>1</v>
      </c>
      <c r="BH1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171</v>
      </c>
      <c r="BI19" s="417">
        <f>IF(WWWW[[#This Row],['#_of_functional_handwashing_facilities_at_HH_level]]*6&gt;WWWW[[#This Row],[Total PoP ]],WWWW[[#This Row],[Total PoP ]],WWWW[[#This Row],['#_of_functional_handwashing_facilities_at_HH_level]]*6)</f>
        <v>0</v>
      </c>
      <c r="BJ19" s="419">
        <f>IF(WWWW[[#This Row],['# people reached by regular dedicated hygiene promotion]]&gt;WWWW[[#This Row],['# People received regular supply of hygiene items]],WWWW[[#This Row],['# people reached by regular dedicated hygiene promotion]],WWWW[[#This Row],['# People received regular supply of hygiene items]])</f>
        <v>171</v>
      </c>
      <c r="BK19" s="422">
        <f>IF(WWWW[[#This Row],[HRP3]]/WWWW[[#This Row],[Total PoP ]]&gt;100%,100%,WWWW[[#This Row],[HRP3]]/WWWW[[#This Row],[Total PoP ]])</f>
        <v>0.18832599118942731</v>
      </c>
      <c r="BL19" s="421">
        <f>1-WWWW[[#This Row],[Hygiene Coverage%]]</f>
        <v>0.81167400881057272</v>
      </c>
      <c r="BM19" s="420">
        <f>WWWW[[#This Row],['# people reached by regular dedicated hygiene promotion]]/WWWW[[#This Row],[Total PoP ]]</f>
        <v>0.18832599118942731</v>
      </c>
      <c r="BN1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 s="419">
        <f>WWWW[[#This Row],['#_of_affected_women_and_girls_receiving_a_sufficient_quantity_of_sanitary_pads]]</f>
        <v>0</v>
      </c>
      <c r="BP19" s="418">
        <f>IF(WWWW[[#This Row],['# People with access to soap]]&gt;WWWW[[#This Row],['# People with access to Sanity Pads]],WWWW[[#This Row],['# People with access to soap]],WWWW[[#This Row],['# People with access to Sanity Pads]])</f>
        <v>0</v>
      </c>
      <c r="BQ19" s="417" t="str">
        <f>IF(OR(WWWW[[#This Row],['#of students in school]]="",WWWW[[#This Row],['#of students in school]]=0),"No","Yes")</f>
        <v>No</v>
      </c>
      <c r="BR19" s="415" t="s">
        <v>796</v>
      </c>
      <c r="BS19" s="415" t="s">
        <v>796</v>
      </c>
      <c r="BT19" s="415" t="s">
        <v>793</v>
      </c>
      <c r="BU19" s="415">
        <v>0</v>
      </c>
      <c r="BV19" s="415">
        <v>0</v>
      </c>
      <c r="BW19" s="415">
        <v>198350</v>
      </c>
      <c r="BX19" s="423" t="s">
        <v>33</v>
      </c>
      <c r="BY19" s="423"/>
      <c r="BZ19" s="33"/>
      <c r="CB19"/>
      <c r="CC19" s="33"/>
      <c r="CD19" s="36"/>
      <c r="CF19" s="37"/>
      <c r="CO19" s="20"/>
    </row>
    <row r="20" spans="1:93" hidden="1">
      <c r="A20" s="410" t="s">
        <v>2380</v>
      </c>
      <c r="B20" s="410" t="s">
        <v>2540</v>
      </c>
      <c r="C20" s="416" t="s">
        <v>371</v>
      </c>
      <c r="D20" s="416" t="s">
        <v>2541</v>
      </c>
      <c r="E20" s="546" t="s">
        <v>2686</v>
      </c>
      <c r="F20" s="416" t="s">
        <v>307</v>
      </c>
      <c r="G20" s="546" t="str">
        <f>VLOOKUP(WWWW[[#This Row],[Village  Name]],SiteDB6[[Site Name]:[Location Type]],8,FALSE)</f>
        <v>Village</v>
      </c>
      <c r="H20" s="416" t="s">
        <v>369</v>
      </c>
      <c r="I20" s="418">
        <v>376</v>
      </c>
      <c r="J20" s="418">
        <v>2392</v>
      </c>
      <c r="K20" s="424">
        <v>43480</v>
      </c>
      <c r="L20" s="425">
        <v>43723</v>
      </c>
      <c r="M20" s="418"/>
      <c r="N20" s="418"/>
      <c r="O20" s="418"/>
      <c r="P20" s="418"/>
      <c r="Q20" s="418"/>
      <c r="R20" s="418"/>
      <c r="S20" s="418"/>
      <c r="T20" s="418"/>
      <c r="U20" s="636"/>
      <c r="V20" s="418"/>
      <c r="W20" s="605" t="s">
        <v>132</v>
      </c>
      <c r="X20" s="418"/>
      <c r="Y20" s="418"/>
      <c r="Z20" s="418"/>
      <c r="AA20" s="418"/>
      <c r="AB20" s="418"/>
      <c r="AC20" s="636"/>
      <c r="AD20" s="418">
        <v>250</v>
      </c>
      <c r="AE20" s="418">
        <v>126</v>
      </c>
      <c r="AF20" s="418"/>
      <c r="AG20" s="418"/>
      <c r="AH20" s="418"/>
      <c r="AI20" s="418"/>
      <c r="AJ20" s="418"/>
      <c r="AK20" s="418"/>
      <c r="AL20" s="418"/>
      <c r="AM20" s="418"/>
      <c r="AN20" s="636"/>
      <c r="AO20" s="420"/>
      <c r="AP20" s="420"/>
      <c r="AQ2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 s="417">
        <f>WWWW[[#This Row],[%Equitable and continuous access to sufficient quantity of safe drinking water]]*WWWW[[#This Row],[Total PoP ]]</f>
        <v>0</v>
      </c>
      <c r="AS2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 s="417">
        <f>WWWW[[#This Row],[% Access to unimproved water points]]*WWWW[[#This Row],[Total PoP ]]</f>
        <v>0</v>
      </c>
      <c r="AU2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 s="417">
        <f>WWWW[[#This Row],[HRP1]]/250</f>
        <v>0</v>
      </c>
      <c r="AX20" s="422">
        <f>1-WWWW[[#This Row],[% Equitable and continuous access to sufficient quantity of domestic water]]</f>
        <v>1</v>
      </c>
      <c r="AY20" s="417">
        <f>WWWW[[#This Row],[%equitable and continuous access to sufficient quantity of safe drinking and domestic water''s GAP]]*WWWW[[#This Row],[Total PoP ]]</f>
        <v>2392</v>
      </c>
      <c r="AZ20" s="419">
        <f>IF(WWWW[[#This Row],[Total required water points]]-WWWW[[#This Row],['#Water points coverage]]&lt;0,0,WWWW[[#This Row],[Total required water points]]-WWWW[[#This Row],['#Water points coverage]])</f>
        <v>10</v>
      </c>
      <c r="BA20" s="419">
        <f>ROUND(IF(WWWW[[#This Row],[Total PoP ]]&lt;250,1,WWWW[[#This Row],[Total PoP ]]/250),0)</f>
        <v>10</v>
      </c>
      <c r="BB2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 s="417">
        <f>WWWW[[#This Row],[% people access to functioning Latrine]]*WWWW[[#This Row],[Total PoP ]]</f>
        <v>0</v>
      </c>
      <c r="BD20" s="419">
        <f>WWWW[[#This Row],['#_of_Functioning_latrines_in_school]]*50</f>
        <v>0</v>
      </c>
      <c r="BE20" s="419">
        <f>ROUND((WWWW[[#This Row],[Total PoP ]]/6),0)</f>
        <v>399</v>
      </c>
      <c r="BF20" s="419">
        <f>IF(WWWW[[#This Row],[Total required Latrines]]-(WWWW[[#This Row],['#_of_sanitary_fly-proof_HH_latrines]])&lt;0,0,WWWW[[#This Row],[Total required Latrines]]-(WWWW[[#This Row],['#_of_sanitary_fly-proof_HH_latrines]]))</f>
        <v>399</v>
      </c>
      <c r="BG20" s="71">
        <f>1-WWWW[[#This Row],[% people access to functioning Latrine]]</f>
        <v>1</v>
      </c>
      <c r="BH2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376</v>
      </c>
      <c r="BI20" s="417">
        <f>IF(WWWW[[#This Row],['#_of_functional_handwashing_facilities_at_HH_level]]*6&gt;WWWW[[#This Row],[Total PoP ]],WWWW[[#This Row],[Total PoP ]],WWWW[[#This Row],['#_of_functional_handwashing_facilities_at_HH_level]]*6)</f>
        <v>0</v>
      </c>
      <c r="BJ20" s="419">
        <f>IF(WWWW[[#This Row],['# people reached by regular dedicated hygiene promotion]]&gt;WWWW[[#This Row],['# People received regular supply of hygiene items]],WWWW[[#This Row],['# people reached by regular dedicated hygiene promotion]],WWWW[[#This Row],['# People received regular supply of hygiene items]])</f>
        <v>376</v>
      </c>
      <c r="BK20" s="422">
        <f>IF(WWWW[[#This Row],[HRP3]]/WWWW[[#This Row],[Total PoP ]]&gt;100%,100%,WWWW[[#This Row],[HRP3]]/WWWW[[#This Row],[Total PoP ]])</f>
        <v>0.15719063545150502</v>
      </c>
      <c r="BL20" s="421">
        <f>1-WWWW[[#This Row],[Hygiene Coverage%]]</f>
        <v>0.84280936454849498</v>
      </c>
      <c r="BM20" s="420">
        <f>WWWW[[#This Row],['# people reached by regular dedicated hygiene promotion]]/WWWW[[#This Row],[Total PoP ]]</f>
        <v>0.15719063545150502</v>
      </c>
      <c r="BN2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 s="419">
        <f>WWWW[[#This Row],['#_of_affected_women_and_girls_receiving_a_sufficient_quantity_of_sanitary_pads]]</f>
        <v>0</v>
      </c>
      <c r="BP20" s="418">
        <f>IF(WWWW[[#This Row],['# People with access to soap]]&gt;WWWW[[#This Row],['# People with access to Sanity Pads]],WWWW[[#This Row],['# People with access to soap]],WWWW[[#This Row],['# People with access to Sanity Pads]])</f>
        <v>0</v>
      </c>
      <c r="BQ20" s="417" t="str">
        <f>IF(OR(WWWW[[#This Row],['#of students in school]]="",WWWW[[#This Row],['#of students in school]]=0),"No","Yes")</f>
        <v>No</v>
      </c>
      <c r="BR20" s="415" t="s">
        <v>796</v>
      </c>
      <c r="BS20" s="415" t="s">
        <v>819</v>
      </c>
      <c r="BT20" s="415" t="s">
        <v>296</v>
      </c>
      <c r="BU20" s="415">
        <v>19.421102000000001</v>
      </c>
      <c r="BV20" s="415">
        <v>93.552452000000002</v>
      </c>
      <c r="BW20" s="415" t="s">
        <v>1350</v>
      </c>
      <c r="BX20" s="423" t="s">
        <v>33</v>
      </c>
      <c r="BY20" s="423"/>
      <c r="BZ20" s="33"/>
      <c r="CB20"/>
      <c r="CC20" s="33"/>
      <c r="CD20" s="36"/>
      <c r="CF20" s="37"/>
      <c r="CO20" s="20"/>
    </row>
    <row r="21" spans="1:93" hidden="1">
      <c r="A21" s="410" t="s">
        <v>2380</v>
      </c>
      <c r="B21" s="410" t="s">
        <v>2540</v>
      </c>
      <c r="C21" s="416" t="s">
        <v>371</v>
      </c>
      <c r="D21" s="416" t="s">
        <v>2541</v>
      </c>
      <c r="E21" s="546" t="s">
        <v>2686</v>
      </c>
      <c r="F21" s="416" t="s">
        <v>307</v>
      </c>
      <c r="G21" s="546" t="str">
        <f>VLOOKUP(WWWW[[#This Row],[Village  Name]],SiteDB6[[Site Name]:[Location Type]],8,FALSE)</f>
        <v>Village</v>
      </c>
      <c r="H21" s="416" t="s">
        <v>2562</v>
      </c>
      <c r="I21" s="418">
        <v>145</v>
      </c>
      <c r="J21" s="418">
        <v>702</v>
      </c>
      <c r="K21" s="424">
        <v>43480</v>
      </c>
      <c r="L21" s="425">
        <v>43723</v>
      </c>
      <c r="M21" s="418"/>
      <c r="N21" s="418"/>
      <c r="O21" s="418"/>
      <c r="P21" s="418"/>
      <c r="Q21" s="418"/>
      <c r="R21" s="418"/>
      <c r="S21" s="418"/>
      <c r="T21" s="418"/>
      <c r="U21" s="636"/>
      <c r="V21" s="418"/>
      <c r="W21" s="605" t="s">
        <v>132</v>
      </c>
      <c r="X21" s="418"/>
      <c r="Y21" s="418"/>
      <c r="Z21" s="418"/>
      <c r="AA21" s="418"/>
      <c r="AB21" s="418"/>
      <c r="AC21" s="636"/>
      <c r="AD21" s="418">
        <v>112</v>
      </c>
      <c r="AE21" s="418">
        <v>33</v>
      </c>
      <c r="AF21" s="418"/>
      <c r="AG21" s="418"/>
      <c r="AH21" s="418"/>
      <c r="AI21" s="418"/>
      <c r="AJ21" s="418"/>
      <c r="AK21" s="418"/>
      <c r="AL21" s="418"/>
      <c r="AM21" s="418"/>
      <c r="AN21" s="636"/>
      <c r="AO21" s="420"/>
      <c r="AP21" s="420"/>
      <c r="AQ2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 s="417">
        <f>WWWW[[#This Row],[%Equitable and continuous access to sufficient quantity of safe drinking water]]*WWWW[[#This Row],[Total PoP ]]</f>
        <v>0</v>
      </c>
      <c r="AS2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 s="417">
        <f>WWWW[[#This Row],[% Access to unimproved water points]]*WWWW[[#This Row],[Total PoP ]]</f>
        <v>0</v>
      </c>
      <c r="AU2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 s="417">
        <f>WWWW[[#This Row],[HRP1]]/250</f>
        <v>0</v>
      </c>
      <c r="AX21" s="422">
        <f>1-WWWW[[#This Row],[% Equitable and continuous access to sufficient quantity of domestic water]]</f>
        <v>1</v>
      </c>
      <c r="AY21" s="417">
        <f>WWWW[[#This Row],[%equitable and continuous access to sufficient quantity of safe drinking and domestic water''s GAP]]*WWWW[[#This Row],[Total PoP ]]</f>
        <v>702</v>
      </c>
      <c r="AZ21" s="419">
        <f>IF(WWWW[[#This Row],[Total required water points]]-WWWW[[#This Row],['#Water points coverage]]&lt;0,0,WWWW[[#This Row],[Total required water points]]-WWWW[[#This Row],['#Water points coverage]])</f>
        <v>3</v>
      </c>
      <c r="BA21" s="419">
        <f>ROUND(IF(WWWW[[#This Row],[Total PoP ]]&lt;250,1,WWWW[[#This Row],[Total PoP ]]/250),0)</f>
        <v>3</v>
      </c>
      <c r="BB2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 s="417">
        <f>WWWW[[#This Row],[% people access to functioning Latrine]]*WWWW[[#This Row],[Total PoP ]]</f>
        <v>0</v>
      </c>
      <c r="BD21" s="419">
        <f>WWWW[[#This Row],['#_of_Functioning_latrines_in_school]]*50</f>
        <v>0</v>
      </c>
      <c r="BE21" s="419">
        <f>ROUND((WWWW[[#This Row],[Total PoP ]]/6),0)</f>
        <v>117</v>
      </c>
      <c r="BF21" s="419">
        <f>IF(WWWW[[#This Row],[Total required Latrines]]-(WWWW[[#This Row],['#_of_sanitary_fly-proof_HH_latrines]])&lt;0,0,WWWW[[#This Row],[Total required Latrines]]-(WWWW[[#This Row],['#_of_sanitary_fly-proof_HH_latrines]]))</f>
        <v>117</v>
      </c>
      <c r="BG21" s="71">
        <f>1-WWWW[[#This Row],[% people access to functioning Latrine]]</f>
        <v>1</v>
      </c>
      <c r="BH2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145</v>
      </c>
      <c r="BI21" s="417">
        <f>IF(WWWW[[#This Row],['#_of_functional_handwashing_facilities_at_HH_level]]*6&gt;WWWW[[#This Row],[Total PoP ]],WWWW[[#This Row],[Total PoP ]],WWWW[[#This Row],['#_of_functional_handwashing_facilities_at_HH_level]]*6)</f>
        <v>0</v>
      </c>
      <c r="BJ21" s="419">
        <f>IF(WWWW[[#This Row],['# people reached by regular dedicated hygiene promotion]]&gt;WWWW[[#This Row],['# People received regular supply of hygiene items]],WWWW[[#This Row],['# people reached by regular dedicated hygiene promotion]],WWWW[[#This Row],['# People received regular supply of hygiene items]])</f>
        <v>145</v>
      </c>
      <c r="BK21" s="422">
        <f>IF(WWWW[[#This Row],[HRP3]]/WWWW[[#This Row],[Total PoP ]]&gt;100%,100%,WWWW[[#This Row],[HRP3]]/WWWW[[#This Row],[Total PoP ]])</f>
        <v>0.20655270655270655</v>
      </c>
      <c r="BL21" s="421">
        <f>1-WWWW[[#This Row],[Hygiene Coverage%]]</f>
        <v>0.79344729344729348</v>
      </c>
      <c r="BM21" s="420">
        <f>WWWW[[#This Row],['# people reached by regular dedicated hygiene promotion]]/WWWW[[#This Row],[Total PoP ]]</f>
        <v>0.20655270655270655</v>
      </c>
      <c r="BN2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 s="419">
        <f>WWWW[[#This Row],['#_of_affected_women_and_girls_receiving_a_sufficient_quantity_of_sanitary_pads]]</f>
        <v>0</v>
      </c>
      <c r="BP21" s="418">
        <f>IF(WWWW[[#This Row],['# People with access to soap]]&gt;WWWW[[#This Row],['# People with access to Sanity Pads]],WWWW[[#This Row],['# People with access to soap]],WWWW[[#This Row],['# People with access to Sanity Pads]])</f>
        <v>0</v>
      </c>
      <c r="BQ21" s="417" t="str">
        <f>IF(OR(WWWW[[#This Row],['#of students in school]]="",WWWW[[#This Row],['#of students in school]]=0),"No","Yes")</f>
        <v>No</v>
      </c>
      <c r="BR21" s="415" t="s">
        <v>796</v>
      </c>
      <c r="BS21" s="415" t="s">
        <v>796</v>
      </c>
      <c r="BT21" s="415" t="s">
        <v>793</v>
      </c>
      <c r="BU21" s="415">
        <v>0</v>
      </c>
      <c r="BV21" s="415">
        <v>0</v>
      </c>
      <c r="BW21" s="415">
        <v>0</v>
      </c>
      <c r="BX21" s="423" t="s">
        <v>33</v>
      </c>
      <c r="BY21" s="423"/>
      <c r="BZ21" s="33"/>
      <c r="CB21"/>
      <c r="CC21" s="33"/>
      <c r="CD21" s="36"/>
      <c r="CF21" s="37"/>
      <c r="CO21" s="20"/>
    </row>
    <row r="22" spans="1:93" hidden="1">
      <c r="A22" s="410" t="s">
        <v>2380</v>
      </c>
      <c r="B22" s="410" t="s">
        <v>2540</v>
      </c>
      <c r="C22" s="416" t="s">
        <v>371</v>
      </c>
      <c r="D22" s="416" t="s">
        <v>2541</v>
      </c>
      <c r="E22" s="546" t="s">
        <v>2686</v>
      </c>
      <c r="F22" s="416" t="s">
        <v>321</v>
      </c>
      <c r="G22" s="546" t="str">
        <f>VLOOKUP(WWWW[[#This Row],[Village  Name]],SiteDB6[[Site Name]:[Location Type]],8,FALSE)</f>
        <v>Village</v>
      </c>
      <c r="H22" s="416" t="s">
        <v>611</v>
      </c>
      <c r="I22" s="418">
        <v>22</v>
      </c>
      <c r="J22" s="418">
        <v>100</v>
      </c>
      <c r="K22" s="424">
        <v>43480</v>
      </c>
      <c r="L22" s="425">
        <v>43723</v>
      </c>
      <c r="M22" s="418"/>
      <c r="N22" s="418"/>
      <c r="O22" s="418"/>
      <c r="P22" s="418"/>
      <c r="Q22" s="418"/>
      <c r="R22" s="418"/>
      <c r="S22" s="418"/>
      <c r="T22" s="418"/>
      <c r="U22" s="636"/>
      <c r="V22" s="418"/>
      <c r="W22" s="605" t="s">
        <v>132</v>
      </c>
      <c r="X22" s="418"/>
      <c r="Y22" s="418"/>
      <c r="Z22" s="418"/>
      <c r="AA22" s="418"/>
      <c r="AB22" s="418"/>
      <c r="AC22" s="636"/>
      <c r="AD22" s="418">
        <v>22</v>
      </c>
      <c r="AE22" s="418">
        <v>0</v>
      </c>
      <c r="AF22" s="418"/>
      <c r="AG22" s="418"/>
      <c r="AH22" s="418"/>
      <c r="AI22" s="418"/>
      <c r="AJ22" s="418"/>
      <c r="AK22" s="418"/>
      <c r="AL22" s="418"/>
      <c r="AM22" s="418"/>
      <c r="AN22" s="636"/>
      <c r="AO22" s="420"/>
      <c r="AP22" s="420"/>
      <c r="AQ2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 s="417">
        <f>WWWW[[#This Row],[%Equitable and continuous access to sufficient quantity of safe drinking water]]*WWWW[[#This Row],[Total PoP ]]</f>
        <v>0</v>
      </c>
      <c r="AS2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2" s="417">
        <f>WWWW[[#This Row],[% Access to unimproved water points]]*WWWW[[#This Row],[Total PoP ]]</f>
        <v>0</v>
      </c>
      <c r="AU2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2" s="417">
        <f>WWWW[[#This Row],[HRP1]]/250</f>
        <v>0</v>
      </c>
      <c r="AX22" s="422">
        <f>1-WWWW[[#This Row],[% Equitable and continuous access to sufficient quantity of domestic water]]</f>
        <v>1</v>
      </c>
      <c r="AY22" s="417">
        <f>WWWW[[#This Row],[%equitable and continuous access to sufficient quantity of safe drinking and domestic water''s GAP]]*WWWW[[#This Row],[Total PoP ]]</f>
        <v>100</v>
      </c>
      <c r="AZ22" s="419">
        <f>IF(WWWW[[#This Row],[Total required water points]]-WWWW[[#This Row],['#Water points coverage]]&lt;0,0,WWWW[[#This Row],[Total required water points]]-WWWW[[#This Row],['#Water points coverage]])</f>
        <v>1</v>
      </c>
      <c r="BA22" s="419">
        <f>ROUND(IF(WWWW[[#This Row],[Total PoP ]]&lt;250,1,WWWW[[#This Row],[Total PoP ]]/250),0)</f>
        <v>1</v>
      </c>
      <c r="BB2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2" s="417">
        <f>WWWW[[#This Row],[% people access to functioning Latrine]]*WWWW[[#This Row],[Total PoP ]]</f>
        <v>0</v>
      </c>
      <c r="BD22" s="419">
        <f>WWWW[[#This Row],['#_of_Functioning_latrines_in_school]]*50</f>
        <v>0</v>
      </c>
      <c r="BE22" s="419">
        <f>ROUND((WWWW[[#This Row],[Total PoP ]]/6),0)</f>
        <v>17</v>
      </c>
      <c r="BF22" s="419">
        <f>IF(WWWW[[#This Row],[Total required Latrines]]-(WWWW[[#This Row],['#_of_sanitary_fly-proof_HH_latrines]])&lt;0,0,WWWW[[#This Row],[Total required Latrines]]-(WWWW[[#This Row],['#_of_sanitary_fly-proof_HH_latrines]]))</f>
        <v>17</v>
      </c>
      <c r="BG22" s="71">
        <f>1-WWWW[[#This Row],[% people access to functioning Latrine]]</f>
        <v>1</v>
      </c>
      <c r="BH2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v>
      </c>
      <c r="BI22" s="417">
        <f>IF(WWWW[[#This Row],['#_of_functional_handwashing_facilities_at_HH_level]]*6&gt;WWWW[[#This Row],[Total PoP ]],WWWW[[#This Row],[Total PoP ]],WWWW[[#This Row],['#_of_functional_handwashing_facilities_at_HH_level]]*6)</f>
        <v>0</v>
      </c>
      <c r="BJ22" s="419">
        <f>IF(WWWW[[#This Row],['# people reached by regular dedicated hygiene promotion]]&gt;WWWW[[#This Row],['# People received regular supply of hygiene items]],WWWW[[#This Row],['# people reached by regular dedicated hygiene promotion]],WWWW[[#This Row],['# People received regular supply of hygiene items]])</f>
        <v>22</v>
      </c>
      <c r="BK22" s="422">
        <f>IF(WWWW[[#This Row],[HRP3]]/WWWW[[#This Row],[Total PoP ]]&gt;100%,100%,WWWW[[#This Row],[HRP3]]/WWWW[[#This Row],[Total PoP ]])</f>
        <v>0.22</v>
      </c>
      <c r="BL22" s="421">
        <f>1-WWWW[[#This Row],[Hygiene Coverage%]]</f>
        <v>0.78</v>
      </c>
      <c r="BM22" s="420">
        <f>WWWW[[#This Row],['# people reached by regular dedicated hygiene promotion]]/WWWW[[#This Row],[Total PoP ]]</f>
        <v>0.22</v>
      </c>
      <c r="BN2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 s="419">
        <f>WWWW[[#This Row],['#_of_affected_women_and_girls_receiving_a_sufficient_quantity_of_sanitary_pads]]</f>
        <v>0</v>
      </c>
      <c r="BP22" s="418">
        <f>IF(WWWW[[#This Row],['# People with access to soap]]&gt;WWWW[[#This Row],['# People with access to Sanity Pads]],WWWW[[#This Row],['# People with access to soap]],WWWW[[#This Row],['# People with access to Sanity Pads]])</f>
        <v>0</v>
      </c>
      <c r="BQ22" s="417" t="str">
        <f>IF(OR(WWWW[[#This Row],['#of students in school]]="",WWWW[[#This Row],['#of students in school]]=0),"No","Yes")</f>
        <v>No</v>
      </c>
      <c r="BR22" s="415" t="s">
        <v>796</v>
      </c>
      <c r="BS22" s="415" t="s">
        <v>796</v>
      </c>
      <c r="BT22" s="415" t="s">
        <v>296</v>
      </c>
      <c r="BU22" s="415">
        <v>20.80558014</v>
      </c>
      <c r="BV22" s="415">
        <v>92.549842830000003</v>
      </c>
      <c r="BW22" s="415">
        <v>198336</v>
      </c>
      <c r="BX22" s="423" t="s">
        <v>33</v>
      </c>
      <c r="BY22" s="423"/>
      <c r="BZ22" s="33"/>
      <c r="CB22"/>
      <c r="CC22" s="33"/>
      <c r="CD22" s="36"/>
      <c r="CF22" s="37"/>
      <c r="CO22" s="20"/>
    </row>
    <row r="23" spans="1:93" hidden="1">
      <c r="A23" s="410" t="s">
        <v>2380</v>
      </c>
      <c r="B23" s="410" t="s">
        <v>2540</v>
      </c>
      <c r="C23" s="416" t="s">
        <v>371</v>
      </c>
      <c r="D23" s="416" t="s">
        <v>2541</v>
      </c>
      <c r="E23" s="546" t="s">
        <v>2686</v>
      </c>
      <c r="F23" s="416" t="s">
        <v>321</v>
      </c>
      <c r="G23" s="546" t="str">
        <f>VLOOKUP(WWWW[[#This Row],[Village  Name]],SiteDB6[[Site Name]:[Location Type]],8,FALSE)</f>
        <v>Village</v>
      </c>
      <c r="H23" s="416" t="s">
        <v>2558</v>
      </c>
      <c r="I23" s="418">
        <v>18</v>
      </c>
      <c r="J23" s="418">
        <v>85</v>
      </c>
      <c r="K23" s="424">
        <v>43480</v>
      </c>
      <c r="L23" s="425">
        <v>43723</v>
      </c>
      <c r="M23" s="418"/>
      <c r="N23" s="418"/>
      <c r="O23" s="418"/>
      <c r="P23" s="418"/>
      <c r="Q23" s="418"/>
      <c r="R23" s="418"/>
      <c r="S23" s="418"/>
      <c r="T23" s="418"/>
      <c r="U23" s="636"/>
      <c r="V23" s="418"/>
      <c r="W23" s="605" t="s">
        <v>132</v>
      </c>
      <c r="X23" s="418"/>
      <c r="Y23" s="418"/>
      <c r="Z23" s="418"/>
      <c r="AA23" s="418"/>
      <c r="AB23" s="418"/>
      <c r="AC23" s="636"/>
      <c r="AD23" s="418">
        <v>15</v>
      </c>
      <c r="AE23" s="418">
        <v>1</v>
      </c>
      <c r="AF23" s="418"/>
      <c r="AG23" s="418"/>
      <c r="AH23" s="418"/>
      <c r="AI23" s="418"/>
      <c r="AJ23" s="418"/>
      <c r="AK23" s="418"/>
      <c r="AL23" s="418"/>
      <c r="AM23" s="418"/>
      <c r="AN23" s="636"/>
      <c r="AO23" s="420"/>
      <c r="AP23" s="420"/>
      <c r="AQ2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 s="417">
        <f>WWWW[[#This Row],[%Equitable and continuous access to sufficient quantity of safe drinking water]]*WWWW[[#This Row],[Total PoP ]]</f>
        <v>0</v>
      </c>
      <c r="AS2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 s="417">
        <f>WWWW[[#This Row],[% Access to unimproved water points]]*WWWW[[#This Row],[Total PoP ]]</f>
        <v>0</v>
      </c>
      <c r="AU2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 s="417">
        <f>WWWW[[#This Row],[HRP1]]/250</f>
        <v>0</v>
      </c>
      <c r="AX23" s="422">
        <f>1-WWWW[[#This Row],[% Equitable and continuous access to sufficient quantity of domestic water]]</f>
        <v>1</v>
      </c>
      <c r="AY23" s="417">
        <f>WWWW[[#This Row],[%equitable and continuous access to sufficient quantity of safe drinking and domestic water''s GAP]]*WWWW[[#This Row],[Total PoP ]]</f>
        <v>85</v>
      </c>
      <c r="AZ23" s="419">
        <f>IF(WWWW[[#This Row],[Total required water points]]-WWWW[[#This Row],['#Water points coverage]]&lt;0,0,WWWW[[#This Row],[Total required water points]]-WWWW[[#This Row],['#Water points coverage]])</f>
        <v>1</v>
      </c>
      <c r="BA23" s="419">
        <f>ROUND(IF(WWWW[[#This Row],[Total PoP ]]&lt;250,1,WWWW[[#This Row],[Total PoP ]]/250),0)</f>
        <v>1</v>
      </c>
      <c r="BB2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 s="417">
        <f>WWWW[[#This Row],[% people access to functioning Latrine]]*WWWW[[#This Row],[Total PoP ]]</f>
        <v>0</v>
      </c>
      <c r="BD23" s="419">
        <f>WWWW[[#This Row],['#_of_Functioning_latrines_in_school]]*50</f>
        <v>0</v>
      </c>
      <c r="BE23" s="419">
        <f>ROUND((WWWW[[#This Row],[Total PoP ]]/6),0)</f>
        <v>14</v>
      </c>
      <c r="BF23" s="419">
        <f>IF(WWWW[[#This Row],[Total required Latrines]]-(WWWW[[#This Row],['#_of_sanitary_fly-proof_HH_latrines]])&lt;0,0,WWWW[[#This Row],[Total required Latrines]]-(WWWW[[#This Row],['#_of_sanitary_fly-proof_HH_latrines]]))</f>
        <v>14</v>
      </c>
      <c r="BG23" s="71">
        <f>1-WWWW[[#This Row],[% people access to functioning Latrine]]</f>
        <v>1</v>
      </c>
      <c r="BH2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v>
      </c>
      <c r="BI23" s="417">
        <f>IF(WWWW[[#This Row],['#_of_functional_handwashing_facilities_at_HH_level]]*6&gt;WWWW[[#This Row],[Total PoP ]],WWWW[[#This Row],[Total PoP ]],WWWW[[#This Row],['#_of_functional_handwashing_facilities_at_HH_level]]*6)</f>
        <v>0</v>
      </c>
      <c r="BJ23" s="419">
        <f>IF(WWWW[[#This Row],['# people reached by regular dedicated hygiene promotion]]&gt;WWWW[[#This Row],['# People received regular supply of hygiene items]],WWWW[[#This Row],['# people reached by regular dedicated hygiene promotion]],WWWW[[#This Row],['# People received regular supply of hygiene items]])</f>
        <v>16</v>
      </c>
      <c r="BK23" s="422">
        <f>IF(WWWW[[#This Row],[HRP3]]/WWWW[[#This Row],[Total PoP ]]&gt;100%,100%,WWWW[[#This Row],[HRP3]]/WWWW[[#This Row],[Total PoP ]])</f>
        <v>0.18823529411764706</v>
      </c>
      <c r="BL23" s="421">
        <f>1-WWWW[[#This Row],[Hygiene Coverage%]]</f>
        <v>0.81176470588235294</v>
      </c>
      <c r="BM23" s="420">
        <f>WWWW[[#This Row],['# people reached by regular dedicated hygiene promotion]]/WWWW[[#This Row],[Total PoP ]]</f>
        <v>0.18823529411764706</v>
      </c>
      <c r="BN2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3" s="419">
        <f>WWWW[[#This Row],['#_of_affected_women_and_girls_receiving_a_sufficient_quantity_of_sanitary_pads]]</f>
        <v>0</v>
      </c>
      <c r="BP23" s="418">
        <f>IF(WWWW[[#This Row],['# People with access to soap]]&gt;WWWW[[#This Row],['# People with access to Sanity Pads]],WWWW[[#This Row],['# People with access to soap]],WWWW[[#This Row],['# People with access to Sanity Pads]])</f>
        <v>0</v>
      </c>
      <c r="BQ23" s="417" t="str">
        <f>IF(OR(WWWW[[#This Row],['#of students in school]]="",WWWW[[#This Row],['#of students in school]]=0),"No","Yes")</f>
        <v>No</v>
      </c>
      <c r="BR23" s="415" t="s">
        <v>796</v>
      </c>
      <c r="BS23" s="415" t="s">
        <v>796</v>
      </c>
      <c r="BT23" s="415" t="s">
        <v>296</v>
      </c>
      <c r="BU23" s="415">
        <v>20.892290119999998</v>
      </c>
      <c r="BV23" s="415">
        <v>92.550079350000004</v>
      </c>
      <c r="BW23" s="415">
        <v>198303</v>
      </c>
      <c r="BX23" s="423" t="s">
        <v>33</v>
      </c>
      <c r="BY23" s="423"/>
      <c r="BZ23" s="33"/>
      <c r="CB23"/>
      <c r="CC23" s="33"/>
      <c r="CD23" s="36"/>
      <c r="CF23" s="37"/>
      <c r="CO23" s="20"/>
    </row>
    <row r="24" spans="1:93" hidden="1">
      <c r="A24" s="410" t="s">
        <v>2380</v>
      </c>
      <c r="B24" s="410" t="s">
        <v>2540</v>
      </c>
      <c r="C24" s="416" t="s">
        <v>371</v>
      </c>
      <c r="D24" s="416" t="s">
        <v>2541</v>
      </c>
      <c r="E24" s="546" t="s">
        <v>2686</v>
      </c>
      <c r="F24" s="416" t="s">
        <v>321</v>
      </c>
      <c r="G24" s="546" t="str">
        <f>VLOOKUP(WWWW[[#This Row],[Village  Name]],SiteDB6[[Site Name]:[Location Type]],8,FALSE)</f>
        <v>Village</v>
      </c>
      <c r="H24" s="416" t="s">
        <v>2555</v>
      </c>
      <c r="I24" s="418">
        <v>162</v>
      </c>
      <c r="J24" s="418">
        <v>927</v>
      </c>
      <c r="K24" s="424">
        <v>43480</v>
      </c>
      <c r="L24" s="425">
        <v>43723</v>
      </c>
      <c r="M24" s="418"/>
      <c r="N24" s="418"/>
      <c r="O24" s="418"/>
      <c r="P24" s="418"/>
      <c r="Q24" s="418"/>
      <c r="R24" s="418"/>
      <c r="S24" s="418"/>
      <c r="T24" s="418"/>
      <c r="U24" s="636"/>
      <c r="V24" s="418"/>
      <c r="W24" s="605" t="s">
        <v>132</v>
      </c>
      <c r="X24" s="418"/>
      <c r="Y24" s="418"/>
      <c r="Z24" s="418"/>
      <c r="AA24" s="418"/>
      <c r="AB24" s="418"/>
      <c r="AC24" s="636"/>
      <c r="AD24" s="418">
        <v>121</v>
      </c>
      <c r="AE24" s="418">
        <v>41</v>
      </c>
      <c r="AF24" s="418"/>
      <c r="AG24" s="418"/>
      <c r="AH24" s="418"/>
      <c r="AI24" s="418"/>
      <c r="AJ24" s="418"/>
      <c r="AK24" s="418"/>
      <c r="AL24" s="418"/>
      <c r="AM24" s="418"/>
      <c r="AN24" s="636"/>
      <c r="AO24" s="420"/>
      <c r="AP24" s="420"/>
      <c r="AQ2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 s="417">
        <f>WWWW[[#This Row],[%Equitable and continuous access to sufficient quantity of safe drinking water]]*WWWW[[#This Row],[Total PoP ]]</f>
        <v>0</v>
      </c>
      <c r="AS2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4" s="417">
        <f>WWWW[[#This Row],[% Access to unimproved water points]]*WWWW[[#This Row],[Total PoP ]]</f>
        <v>0</v>
      </c>
      <c r="AU2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4" s="417">
        <f>WWWW[[#This Row],[HRP1]]/250</f>
        <v>0</v>
      </c>
      <c r="AX24" s="422">
        <f>1-WWWW[[#This Row],[% Equitable and continuous access to sufficient quantity of domestic water]]</f>
        <v>1</v>
      </c>
      <c r="AY24" s="417">
        <f>WWWW[[#This Row],[%equitable and continuous access to sufficient quantity of safe drinking and domestic water''s GAP]]*WWWW[[#This Row],[Total PoP ]]</f>
        <v>927</v>
      </c>
      <c r="AZ24" s="419">
        <f>IF(WWWW[[#This Row],[Total required water points]]-WWWW[[#This Row],['#Water points coverage]]&lt;0,0,WWWW[[#This Row],[Total required water points]]-WWWW[[#This Row],['#Water points coverage]])</f>
        <v>4</v>
      </c>
      <c r="BA24" s="419">
        <f>ROUND(IF(WWWW[[#This Row],[Total PoP ]]&lt;250,1,WWWW[[#This Row],[Total PoP ]]/250),0)</f>
        <v>4</v>
      </c>
      <c r="BB2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4" s="417">
        <f>WWWW[[#This Row],[% people access to functioning Latrine]]*WWWW[[#This Row],[Total PoP ]]</f>
        <v>0</v>
      </c>
      <c r="BD24" s="419">
        <f>WWWW[[#This Row],['#_of_Functioning_latrines_in_school]]*50</f>
        <v>0</v>
      </c>
      <c r="BE24" s="419">
        <f>ROUND((WWWW[[#This Row],[Total PoP ]]/6),0)</f>
        <v>155</v>
      </c>
      <c r="BF24" s="419">
        <f>IF(WWWW[[#This Row],[Total required Latrines]]-(WWWW[[#This Row],['#_of_sanitary_fly-proof_HH_latrines]])&lt;0,0,WWWW[[#This Row],[Total required Latrines]]-(WWWW[[#This Row],['#_of_sanitary_fly-proof_HH_latrines]]))</f>
        <v>155</v>
      </c>
      <c r="BG24" s="71">
        <f>1-WWWW[[#This Row],[% people access to functioning Latrine]]</f>
        <v>1</v>
      </c>
      <c r="BH2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162</v>
      </c>
      <c r="BI24" s="417">
        <f>IF(WWWW[[#This Row],['#_of_functional_handwashing_facilities_at_HH_level]]*6&gt;WWWW[[#This Row],[Total PoP ]],WWWW[[#This Row],[Total PoP ]],WWWW[[#This Row],['#_of_functional_handwashing_facilities_at_HH_level]]*6)</f>
        <v>0</v>
      </c>
      <c r="BJ24" s="419">
        <f>IF(WWWW[[#This Row],['# people reached by regular dedicated hygiene promotion]]&gt;WWWW[[#This Row],['# People received regular supply of hygiene items]],WWWW[[#This Row],['# people reached by regular dedicated hygiene promotion]],WWWW[[#This Row],['# People received regular supply of hygiene items]])</f>
        <v>162</v>
      </c>
      <c r="BK24" s="422">
        <f>IF(WWWW[[#This Row],[HRP3]]/WWWW[[#This Row],[Total PoP ]]&gt;100%,100%,WWWW[[#This Row],[HRP3]]/WWWW[[#This Row],[Total PoP ]])</f>
        <v>0.17475728155339806</v>
      </c>
      <c r="BL24" s="421">
        <f>1-WWWW[[#This Row],[Hygiene Coverage%]]</f>
        <v>0.82524271844660191</v>
      </c>
      <c r="BM24" s="420">
        <f>WWWW[[#This Row],['# people reached by regular dedicated hygiene promotion]]/WWWW[[#This Row],[Total PoP ]]</f>
        <v>0.17475728155339806</v>
      </c>
      <c r="BN2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4" s="419">
        <f>WWWW[[#This Row],['#_of_affected_women_and_girls_receiving_a_sufficient_quantity_of_sanitary_pads]]</f>
        <v>0</v>
      </c>
      <c r="BP24" s="418">
        <f>IF(WWWW[[#This Row],['# People with access to soap]]&gt;WWWW[[#This Row],['# People with access to Sanity Pads]],WWWW[[#This Row],['# People with access to soap]],WWWW[[#This Row],['# People with access to Sanity Pads]])</f>
        <v>0</v>
      </c>
      <c r="BQ24" s="417" t="str">
        <f>IF(OR(WWWW[[#This Row],['#of students in school]]="",WWWW[[#This Row],['#of students in school]]=0),"No","Yes")</f>
        <v>No</v>
      </c>
      <c r="BR24" s="415" t="s">
        <v>796</v>
      </c>
      <c r="BS24" s="415" t="s">
        <v>796</v>
      </c>
      <c r="BT24" s="415" t="s">
        <v>793</v>
      </c>
      <c r="BU24" s="415">
        <v>0</v>
      </c>
      <c r="BV24" s="415">
        <v>0</v>
      </c>
      <c r="BW24" s="415">
        <v>198405</v>
      </c>
      <c r="BX24" s="423" t="s">
        <v>33</v>
      </c>
      <c r="BY24" s="423"/>
      <c r="BZ24" s="33"/>
      <c r="CB24"/>
      <c r="CC24" s="33"/>
      <c r="CD24" s="36"/>
      <c r="CF24" s="37"/>
      <c r="CO24" s="20"/>
    </row>
    <row r="25" spans="1:93" hidden="1">
      <c r="A25" s="410" t="s">
        <v>2380</v>
      </c>
      <c r="B25" s="410" t="s">
        <v>2540</v>
      </c>
      <c r="C25" s="416" t="s">
        <v>371</v>
      </c>
      <c r="D25" s="416" t="s">
        <v>2541</v>
      </c>
      <c r="E25" s="546" t="s">
        <v>2686</v>
      </c>
      <c r="F25" s="416" t="s">
        <v>307</v>
      </c>
      <c r="G25" s="546" t="str">
        <f>VLOOKUP(WWWW[[#This Row],[Village  Name]],SiteDB6[[Site Name]:[Location Type]],8,FALSE)</f>
        <v>Village</v>
      </c>
      <c r="H25" s="416" t="s">
        <v>546</v>
      </c>
      <c r="I25" s="418">
        <v>181</v>
      </c>
      <c r="J25" s="418">
        <v>1089</v>
      </c>
      <c r="K25" s="424">
        <v>43480</v>
      </c>
      <c r="L25" s="425">
        <v>43723</v>
      </c>
      <c r="M25" s="418"/>
      <c r="N25" s="418"/>
      <c r="O25" s="418"/>
      <c r="P25" s="418"/>
      <c r="Q25" s="418"/>
      <c r="R25" s="418"/>
      <c r="S25" s="418"/>
      <c r="T25" s="418"/>
      <c r="U25" s="636"/>
      <c r="V25" s="418"/>
      <c r="W25" s="605" t="s">
        <v>132</v>
      </c>
      <c r="X25" s="418"/>
      <c r="Y25" s="418"/>
      <c r="Z25" s="418"/>
      <c r="AA25" s="418"/>
      <c r="AB25" s="418"/>
      <c r="AC25" s="636"/>
      <c r="AD25" s="418">
        <v>136</v>
      </c>
      <c r="AE25" s="418">
        <v>45</v>
      </c>
      <c r="AF25" s="418"/>
      <c r="AG25" s="418"/>
      <c r="AH25" s="418"/>
      <c r="AI25" s="418"/>
      <c r="AJ25" s="418"/>
      <c r="AK25" s="418"/>
      <c r="AL25" s="418"/>
      <c r="AM25" s="418"/>
      <c r="AN25" s="636"/>
      <c r="AO25" s="420"/>
      <c r="AP25" s="420"/>
      <c r="AQ2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 s="417">
        <f>WWWW[[#This Row],[%Equitable and continuous access to sufficient quantity of safe drinking water]]*WWWW[[#This Row],[Total PoP ]]</f>
        <v>0</v>
      </c>
      <c r="AS2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5" s="417">
        <f>WWWW[[#This Row],[% Access to unimproved water points]]*WWWW[[#This Row],[Total PoP ]]</f>
        <v>0</v>
      </c>
      <c r="AU2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5" s="417">
        <f>WWWW[[#This Row],[HRP1]]/250</f>
        <v>0</v>
      </c>
      <c r="AX25" s="422">
        <f>1-WWWW[[#This Row],[% Equitable and continuous access to sufficient quantity of domestic water]]</f>
        <v>1</v>
      </c>
      <c r="AY25" s="417">
        <f>WWWW[[#This Row],[%equitable and continuous access to sufficient quantity of safe drinking and domestic water''s GAP]]*WWWW[[#This Row],[Total PoP ]]</f>
        <v>1089</v>
      </c>
      <c r="AZ25" s="419">
        <f>IF(WWWW[[#This Row],[Total required water points]]-WWWW[[#This Row],['#Water points coverage]]&lt;0,0,WWWW[[#This Row],[Total required water points]]-WWWW[[#This Row],['#Water points coverage]])</f>
        <v>4</v>
      </c>
      <c r="BA25" s="419">
        <f>ROUND(IF(WWWW[[#This Row],[Total PoP ]]&lt;250,1,WWWW[[#This Row],[Total PoP ]]/250),0)</f>
        <v>4</v>
      </c>
      <c r="BB2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5" s="417">
        <f>WWWW[[#This Row],[% people access to functioning Latrine]]*WWWW[[#This Row],[Total PoP ]]</f>
        <v>0</v>
      </c>
      <c r="BD25" s="419">
        <f>WWWW[[#This Row],['#_of_Functioning_latrines_in_school]]*50</f>
        <v>0</v>
      </c>
      <c r="BE25" s="419">
        <f>ROUND((WWWW[[#This Row],[Total PoP ]]/6),0)</f>
        <v>182</v>
      </c>
      <c r="BF25" s="419">
        <f>IF(WWWW[[#This Row],[Total required Latrines]]-(WWWW[[#This Row],['#_of_sanitary_fly-proof_HH_latrines]])&lt;0,0,WWWW[[#This Row],[Total required Latrines]]-(WWWW[[#This Row],['#_of_sanitary_fly-proof_HH_latrines]]))</f>
        <v>182</v>
      </c>
      <c r="BG25" s="71">
        <f>1-WWWW[[#This Row],[% people access to functioning Latrine]]</f>
        <v>1</v>
      </c>
      <c r="BH2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181</v>
      </c>
      <c r="BI25" s="417">
        <f>IF(WWWW[[#This Row],['#_of_functional_handwashing_facilities_at_HH_level]]*6&gt;WWWW[[#This Row],[Total PoP ]],WWWW[[#This Row],[Total PoP ]],WWWW[[#This Row],['#_of_functional_handwashing_facilities_at_HH_level]]*6)</f>
        <v>0</v>
      </c>
      <c r="BJ25" s="419">
        <f>IF(WWWW[[#This Row],['# people reached by regular dedicated hygiene promotion]]&gt;WWWW[[#This Row],['# People received regular supply of hygiene items]],WWWW[[#This Row],['# people reached by regular dedicated hygiene promotion]],WWWW[[#This Row],['# People received regular supply of hygiene items]])</f>
        <v>181</v>
      </c>
      <c r="BK25" s="422">
        <f>IF(WWWW[[#This Row],[HRP3]]/WWWW[[#This Row],[Total PoP ]]&gt;100%,100%,WWWW[[#This Row],[HRP3]]/WWWW[[#This Row],[Total PoP ]])</f>
        <v>0.16620752984389348</v>
      </c>
      <c r="BL25" s="421">
        <f>1-WWWW[[#This Row],[Hygiene Coverage%]]</f>
        <v>0.83379247015610658</v>
      </c>
      <c r="BM25" s="420">
        <f>WWWW[[#This Row],['# people reached by regular dedicated hygiene promotion]]/WWWW[[#This Row],[Total PoP ]]</f>
        <v>0.16620752984389348</v>
      </c>
      <c r="BN2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 s="419">
        <f>WWWW[[#This Row],['#_of_affected_women_and_girls_receiving_a_sufficient_quantity_of_sanitary_pads]]</f>
        <v>0</v>
      </c>
      <c r="BP25" s="418">
        <f>IF(WWWW[[#This Row],['# People with access to soap]]&gt;WWWW[[#This Row],['# People with access to Sanity Pads]],WWWW[[#This Row],['# People with access to soap]],WWWW[[#This Row],['# People with access to Sanity Pads]])</f>
        <v>0</v>
      </c>
      <c r="BQ25" s="417" t="str">
        <f>IF(OR(WWWW[[#This Row],['#of students in school]]="",WWWW[[#This Row],['#of students in school]]=0),"No","Yes")</f>
        <v>No</v>
      </c>
      <c r="BR25" s="415" t="s">
        <v>796</v>
      </c>
      <c r="BS25" s="415" t="s">
        <v>796</v>
      </c>
      <c r="BT25" s="415" t="s">
        <v>296</v>
      </c>
      <c r="BU25" s="415">
        <v>20.691099170000001</v>
      </c>
      <c r="BV25" s="415">
        <v>92.590652469999995</v>
      </c>
      <c r="BW25" s="415">
        <v>198446</v>
      </c>
      <c r="BX25" s="423" t="s">
        <v>33</v>
      </c>
      <c r="BY25" s="423"/>
      <c r="BZ25" s="33"/>
      <c r="CB25"/>
      <c r="CC25" s="33"/>
      <c r="CD25" s="36"/>
      <c r="CF25" s="37"/>
      <c r="CO25" s="20"/>
    </row>
    <row r="26" spans="1:93" hidden="1">
      <c r="A26" s="410" t="s">
        <v>2380</v>
      </c>
      <c r="B26" s="410" t="s">
        <v>2540</v>
      </c>
      <c r="C26" s="416" t="s">
        <v>371</v>
      </c>
      <c r="D26" s="416" t="s">
        <v>2541</v>
      </c>
      <c r="E26" s="546" t="s">
        <v>2686</v>
      </c>
      <c r="F26" s="416" t="s">
        <v>307</v>
      </c>
      <c r="G26" s="546" t="str">
        <f>VLOOKUP(WWWW[[#This Row],[Village  Name]],SiteDB6[[Site Name]:[Location Type]],8,FALSE)</f>
        <v>Village</v>
      </c>
      <c r="H26" s="416" t="s">
        <v>1913</v>
      </c>
      <c r="I26" s="418">
        <v>241</v>
      </c>
      <c r="J26" s="418">
        <v>1397</v>
      </c>
      <c r="K26" s="424">
        <v>43480</v>
      </c>
      <c r="L26" s="425">
        <v>43723</v>
      </c>
      <c r="M26" s="418"/>
      <c r="N26" s="418"/>
      <c r="O26" s="418"/>
      <c r="P26" s="418"/>
      <c r="Q26" s="418"/>
      <c r="R26" s="418"/>
      <c r="S26" s="418"/>
      <c r="T26" s="418"/>
      <c r="U26" s="636"/>
      <c r="V26" s="418"/>
      <c r="W26" s="605" t="s">
        <v>132</v>
      </c>
      <c r="X26" s="418"/>
      <c r="Y26" s="418"/>
      <c r="Z26" s="418"/>
      <c r="AA26" s="418"/>
      <c r="AB26" s="418"/>
      <c r="AC26" s="636"/>
      <c r="AD26" s="418">
        <v>193</v>
      </c>
      <c r="AE26" s="418">
        <v>48</v>
      </c>
      <c r="AF26" s="418"/>
      <c r="AG26" s="418"/>
      <c r="AH26" s="418"/>
      <c r="AI26" s="418"/>
      <c r="AJ26" s="418"/>
      <c r="AK26" s="418"/>
      <c r="AL26" s="418"/>
      <c r="AM26" s="418"/>
      <c r="AN26" s="636"/>
      <c r="AO26" s="420"/>
      <c r="AP26" s="420"/>
      <c r="AQ2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 s="417">
        <f>WWWW[[#This Row],[%Equitable and continuous access to sufficient quantity of safe drinking water]]*WWWW[[#This Row],[Total PoP ]]</f>
        <v>0</v>
      </c>
      <c r="AS2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6" s="417">
        <f>WWWW[[#This Row],[% Access to unimproved water points]]*WWWW[[#This Row],[Total PoP ]]</f>
        <v>0</v>
      </c>
      <c r="AU2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6" s="417">
        <f>WWWW[[#This Row],[HRP1]]/250</f>
        <v>0</v>
      </c>
      <c r="AX26" s="422">
        <f>1-WWWW[[#This Row],[% Equitable and continuous access to sufficient quantity of domestic water]]</f>
        <v>1</v>
      </c>
      <c r="AY26" s="417">
        <f>WWWW[[#This Row],[%equitable and continuous access to sufficient quantity of safe drinking and domestic water''s GAP]]*WWWW[[#This Row],[Total PoP ]]</f>
        <v>1397</v>
      </c>
      <c r="AZ26" s="419">
        <f>IF(WWWW[[#This Row],[Total required water points]]-WWWW[[#This Row],['#Water points coverage]]&lt;0,0,WWWW[[#This Row],[Total required water points]]-WWWW[[#This Row],['#Water points coverage]])</f>
        <v>6</v>
      </c>
      <c r="BA26" s="419">
        <f>ROUND(IF(WWWW[[#This Row],[Total PoP ]]&lt;250,1,WWWW[[#This Row],[Total PoP ]]/250),0)</f>
        <v>6</v>
      </c>
      <c r="BB2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6" s="417">
        <f>WWWW[[#This Row],[% people access to functioning Latrine]]*WWWW[[#This Row],[Total PoP ]]</f>
        <v>0</v>
      </c>
      <c r="BD26" s="419">
        <f>WWWW[[#This Row],['#_of_Functioning_latrines_in_school]]*50</f>
        <v>0</v>
      </c>
      <c r="BE26" s="419">
        <f>ROUND((WWWW[[#This Row],[Total PoP ]]/6),0)</f>
        <v>233</v>
      </c>
      <c r="BF26" s="419">
        <f>IF(WWWW[[#This Row],[Total required Latrines]]-(WWWW[[#This Row],['#_of_sanitary_fly-proof_HH_latrines]])&lt;0,0,WWWW[[#This Row],[Total required Latrines]]-(WWWW[[#This Row],['#_of_sanitary_fly-proof_HH_latrines]]))</f>
        <v>233</v>
      </c>
      <c r="BG26" s="71">
        <f>1-WWWW[[#This Row],[% people access to functioning Latrine]]</f>
        <v>1</v>
      </c>
      <c r="BH2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241</v>
      </c>
      <c r="BI26" s="417">
        <f>IF(WWWW[[#This Row],['#_of_functional_handwashing_facilities_at_HH_level]]*6&gt;WWWW[[#This Row],[Total PoP ]],WWWW[[#This Row],[Total PoP ]],WWWW[[#This Row],['#_of_functional_handwashing_facilities_at_HH_level]]*6)</f>
        <v>0</v>
      </c>
      <c r="BJ26" s="419">
        <f>IF(WWWW[[#This Row],['# people reached by regular dedicated hygiene promotion]]&gt;WWWW[[#This Row],['# People received regular supply of hygiene items]],WWWW[[#This Row],['# people reached by regular dedicated hygiene promotion]],WWWW[[#This Row],['# People received regular supply of hygiene items]])</f>
        <v>241</v>
      </c>
      <c r="BK26" s="422">
        <f>IF(WWWW[[#This Row],[HRP3]]/WWWW[[#This Row],[Total PoP ]]&gt;100%,100%,WWWW[[#This Row],[HRP3]]/WWWW[[#This Row],[Total PoP ]])</f>
        <v>0.17251252684323551</v>
      </c>
      <c r="BL26" s="421">
        <f>1-WWWW[[#This Row],[Hygiene Coverage%]]</f>
        <v>0.82748747315676452</v>
      </c>
      <c r="BM26" s="420">
        <f>WWWW[[#This Row],['# people reached by regular dedicated hygiene promotion]]/WWWW[[#This Row],[Total PoP ]]</f>
        <v>0.17251252684323551</v>
      </c>
      <c r="BN2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 s="419">
        <f>WWWW[[#This Row],['#_of_affected_women_and_girls_receiving_a_sufficient_quantity_of_sanitary_pads]]</f>
        <v>0</v>
      </c>
      <c r="BP26" s="418">
        <f>IF(WWWW[[#This Row],['# People with access to soap]]&gt;WWWW[[#This Row],['# People with access to Sanity Pads]],WWWW[[#This Row],['# People with access to soap]],WWWW[[#This Row],['# People with access to Sanity Pads]])</f>
        <v>0</v>
      </c>
      <c r="BQ26" s="417" t="str">
        <f>IF(OR(WWWW[[#This Row],['#of students in school]]="",WWWW[[#This Row],['#of students in school]]=0),"No","Yes")</f>
        <v>No</v>
      </c>
      <c r="BR26" s="415" t="s">
        <v>796</v>
      </c>
      <c r="BS26" s="415" t="s">
        <v>796</v>
      </c>
      <c r="BT26" s="415" t="s">
        <v>793</v>
      </c>
      <c r="BU26" s="415">
        <v>20.872400280000001</v>
      </c>
      <c r="BV26" s="415">
        <v>92.337608340000003</v>
      </c>
      <c r="BW26" s="415">
        <v>197971</v>
      </c>
      <c r="BX26" s="423" t="s">
        <v>33</v>
      </c>
      <c r="BY26" s="423"/>
      <c r="BZ26" s="33"/>
      <c r="CB26"/>
      <c r="CC26" s="33"/>
      <c r="CD26" s="36"/>
      <c r="CF26" s="37"/>
      <c r="CO26" s="20"/>
    </row>
    <row r="27" spans="1:93" hidden="1">
      <c r="A27" s="410" t="s">
        <v>2380</v>
      </c>
      <c r="B27" s="410" t="s">
        <v>2540</v>
      </c>
      <c r="C27" s="416" t="s">
        <v>371</v>
      </c>
      <c r="D27" s="416" t="s">
        <v>2541</v>
      </c>
      <c r="E27" s="546" t="s">
        <v>2686</v>
      </c>
      <c r="F27" s="416" t="s">
        <v>321</v>
      </c>
      <c r="G27" s="546" t="str">
        <f>VLOOKUP(WWWW[[#This Row],[Village  Name]],SiteDB6[[Site Name]:[Location Type]],8,FALSE)</f>
        <v>Village</v>
      </c>
      <c r="H27" s="416" t="s">
        <v>2544</v>
      </c>
      <c r="I27" s="418">
        <v>152</v>
      </c>
      <c r="J27" s="418">
        <v>798</v>
      </c>
      <c r="K27" s="424">
        <v>43480</v>
      </c>
      <c r="L27" s="425">
        <v>43723</v>
      </c>
      <c r="M27" s="418"/>
      <c r="N27" s="418"/>
      <c r="O27" s="418"/>
      <c r="P27" s="418"/>
      <c r="Q27" s="418"/>
      <c r="R27" s="418"/>
      <c r="S27" s="418"/>
      <c r="T27" s="418"/>
      <c r="U27" s="636"/>
      <c r="V27" s="418"/>
      <c r="W27" s="605" t="s">
        <v>132</v>
      </c>
      <c r="X27" s="418"/>
      <c r="Y27" s="418"/>
      <c r="Z27" s="418"/>
      <c r="AA27" s="418"/>
      <c r="AB27" s="418"/>
      <c r="AC27" s="636"/>
      <c r="AD27" s="418">
        <v>130</v>
      </c>
      <c r="AE27" s="418">
        <v>22</v>
      </c>
      <c r="AF27" s="418"/>
      <c r="AG27" s="418"/>
      <c r="AH27" s="418"/>
      <c r="AI27" s="418"/>
      <c r="AJ27" s="418"/>
      <c r="AK27" s="418"/>
      <c r="AL27" s="418"/>
      <c r="AM27" s="418"/>
      <c r="AN27" s="636"/>
      <c r="AO27" s="420"/>
      <c r="AP27" s="420"/>
      <c r="AQ2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 s="417">
        <f>WWWW[[#This Row],[%Equitable and continuous access to sufficient quantity of safe drinking water]]*WWWW[[#This Row],[Total PoP ]]</f>
        <v>0</v>
      </c>
      <c r="AS2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 s="417">
        <f>WWWW[[#This Row],[% Access to unimproved water points]]*WWWW[[#This Row],[Total PoP ]]</f>
        <v>0</v>
      </c>
      <c r="AU2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 s="417">
        <f>WWWW[[#This Row],[HRP1]]/250</f>
        <v>0</v>
      </c>
      <c r="AX27" s="422">
        <f>1-WWWW[[#This Row],[% Equitable and continuous access to sufficient quantity of domestic water]]</f>
        <v>1</v>
      </c>
      <c r="AY27" s="417">
        <f>WWWW[[#This Row],[%equitable and continuous access to sufficient quantity of safe drinking and domestic water''s GAP]]*WWWW[[#This Row],[Total PoP ]]</f>
        <v>798</v>
      </c>
      <c r="AZ27" s="419">
        <f>IF(WWWW[[#This Row],[Total required water points]]-WWWW[[#This Row],['#Water points coverage]]&lt;0,0,WWWW[[#This Row],[Total required water points]]-WWWW[[#This Row],['#Water points coverage]])</f>
        <v>3</v>
      </c>
      <c r="BA27" s="419">
        <f>ROUND(IF(WWWW[[#This Row],[Total PoP ]]&lt;250,1,WWWW[[#This Row],[Total PoP ]]/250),0)</f>
        <v>3</v>
      </c>
      <c r="BB2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 s="417">
        <f>WWWW[[#This Row],[% people access to functioning Latrine]]*WWWW[[#This Row],[Total PoP ]]</f>
        <v>0</v>
      </c>
      <c r="BD27" s="419">
        <f>WWWW[[#This Row],['#_of_Functioning_latrines_in_school]]*50</f>
        <v>0</v>
      </c>
      <c r="BE27" s="419">
        <f>ROUND((WWWW[[#This Row],[Total PoP ]]/6),0)</f>
        <v>133</v>
      </c>
      <c r="BF27" s="419">
        <f>IF(WWWW[[#This Row],[Total required Latrines]]-(WWWW[[#This Row],['#_of_sanitary_fly-proof_HH_latrines]])&lt;0,0,WWWW[[#This Row],[Total required Latrines]]-(WWWW[[#This Row],['#_of_sanitary_fly-proof_HH_latrines]]))</f>
        <v>133</v>
      </c>
      <c r="BG27" s="71">
        <f>1-WWWW[[#This Row],[% people access to functioning Latrine]]</f>
        <v>1</v>
      </c>
      <c r="BH2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152</v>
      </c>
      <c r="BI27" s="417">
        <f>IF(WWWW[[#This Row],['#_of_functional_handwashing_facilities_at_HH_level]]*6&gt;WWWW[[#This Row],[Total PoP ]],WWWW[[#This Row],[Total PoP ]],WWWW[[#This Row],['#_of_functional_handwashing_facilities_at_HH_level]]*6)</f>
        <v>0</v>
      </c>
      <c r="BJ27" s="419">
        <f>IF(WWWW[[#This Row],['# people reached by regular dedicated hygiene promotion]]&gt;WWWW[[#This Row],['# People received regular supply of hygiene items]],WWWW[[#This Row],['# people reached by regular dedicated hygiene promotion]],WWWW[[#This Row],['# People received regular supply of hygiene items]])</f>
        <v>152</v>
      </c>
      <c r="BK27" s="422">
        <f>IF(WWWW[[#This Row],[HRP3]]/WWWW[[#This Row],[Total PoP ]]&gt;100%,100%,WWWW[[#This Row],[HRP3]]/WWWW[[#This Row],[Total PoP ]])</f>
        <v>0.19047619047619047</v>
      </c>
      <c r="BL27" s="421">
        <f>1-WWWW[[#This Row],[Hygiene Coverage%]]</f>
        <v>0.80952380952380953</v>
      </c>
      <c r="BM27" s="420">
        <f>WWWW[[#This Row],['# people reached by regular dedicated hygiene promotion]]/WWWW[[#This Row],[Total PoP ]]</f>
        <v>0.19047619047619047</v>
      </c>
      <c r="BN2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 s="419">
        <f>WWWW[[#This Row],['#_of_affected_women_and_girls_receiving_a_sufficient_quantity_of_sanitary_pads]]</f>
        <v>0</v>
      </c>
      <c r="BP27" s="418">
        <f>IF(WWWW[[#This Row],['# People with access to soap]]&gt;WWWW[[#This Row],['# People with access to Sanity Pads]],WWWW[[#This Row],['# People with access to soap]],WWWW[[#This Row],['# People with access to Sanity Pads]])</f>
        <v>0</v>
      </c>
      <c r="BQ27" s="417" t="str">
        <f>IF(OR(WWWW[[#This Row],['#of students in school]]="",WWWW[[#This Row],['#of students in school]]=0),"No","Yes")</f>
        <v>No</v>
      </c>
      <c r="BR27" s="415" t="s">
        <v>796</v>
      </c>
      <c r="BS27" s="415" t="s">
        <v>796</v>
      </c>
      <c r="BT27" s="415" t="s">
        <v>793</v>
      </c>
      <c r="BU27" s="415">
        <v>0</v>
      </c>
      <c r="BV27" s="415">
        <v>0</v>
      </c>
      <c r="BW27" s="415">
        <v>198351</v>
      </c>
      <c r="BX27" s="423" t="s">
        <v>33</v>
      </c>
      <c r="BY27" s="423"/>
      <c r="BZ27" s="33"/>
      <c r="CB27"/>
      <c r="CC27" s="33"/>
      <c r="CD27" s="36"/>
      <c r="CF27" s="37"/>
      <c r="CO27" s="20"/>
    </row>
    <row r="28" spans="1:93" hidden="1">
      <c r="A28" s="410" t="s">
        <v>2380</v>
      </c>
      <c r="B28" s="410" t="s">
        <v>2540</v>
      </c>
      <c r="C28" s="416" t="s">
        <v>371</v>
      </c>
      <c r="D28" s="416" t="s">
        <v>2541</v>
      </c>
      <c r="E28" s="546" t="s">
        <v>2686</v>
      </c>
      <c r="F28" s="416" t="s">
        <v>321</v>
      </c>
      <c r="G28" s="546" t="str">
        <f>VLOOKUP(WWWW[[#This Row],[Village  Name]],SiteDB6[[Site Name]:[Location Type]],8,FALSE)</f>
        <v>Village</v>
      </c>
      <c r="H28" s="416" t="s">
        <v>2546</v>
      </c>
      <c r="I28" s="418">
        <v>136</v>
      </c>
      <c r="J28" s="418">
        <v>847</v>
      </c>
      <c r="K28" s="424">
        <v>43480</v>
      </c>
      <c r="L28" s="425">
        <v>43723</v>
      </c>
      <c r="M28" s="418"/>
      <c r="N28" s="418"/>
      <c r="O28" s="418"/>
      <c r="P28" s="418"/>
      <c r="Q28" s="418"/>
      <c r="R28" s="418"/>
      <c r="S28" s="418"/>
      <c r="T28" s="418"/>
      <c r="U28" s="636"/>
      <c r="V28" s="418"/>
      <c r="W28" s="605" t="s">
        <v>132</v>
      </c>
      <c r="X28" s="418"/>
      <c r="Y28" s="418"/>
      <c r="Z28" s="418"/>
      <c r="AA28" s="418"/>
      <c r="AB28" s="418"/>
      <c r="AC28" s="636"/>
      <c r="AD28" s="418">
        <v>96</v>
      </c>
      <c r="AE28" s="418">
        <v>41</v>
      </c>
      <c r="AF28" s="418"/>
      <c r="AG28" s="418"/>
      <c r="AH28" s="418"/>
      <c r="AI28" s="418"/>
      <c r="AJ28" s="418"/>
      <c r="AK28" s="418"/>
      <c r="AL28" s="418"/>
      <c r="AM28" s="418"/>
      <c r="AN28" s="636"/>
      <c r="AO28" s="420"/>
      <c r="AP28" s="420"/>
      <c r="AQ2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 s="417">
        <f>WWWW[[#This Row],[%Equitable and continuous access to sufficient quantity of safe drinking water]]*WWWW[[#This Row],[Total PoP ]]</f>
        <v>0</v>
      </c>
      <c r="AS2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 s="417">
        <f>WWWW[[#This Row],[% Access to unimproved water points]]*WWWW[[#This Row],[Total PoP ]]</f>
        <v>0</v>
      </c>
      <c r="AU2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 s="417">
        <f>WWWW[[#This Row],[HRP1]]/250</f>
        <v>0</v>
      </c>
      <c r="AX28" s="422">
        <f>1-WWWW[[#This Row],[% Equitable and continuous access to sufficient quantity of domestic water]]</f>
        <v>1</v>
      </c>
      <c r="AY28" s="417">
        <f>WWWW[[#This Row],[%equitable and continuous access to sufficient quantity of safe drinking and domestic water''s GAP]]*WWWW[[#This Row],[Total PoP ]]</f>
        <v>847</v>
      </c>
      <c r="AZ28" s="419">
        <f>IF(WWWW[[#This Row],[Total required water points]]-WWWW[[#This Row],['#Water points coverage]]&lt;0,0,WWWW[[#This Row],[Total required water points]]-WWWW[[#This Row],['#Water points coverage]])</f>
        <v>3</v>
      </c>
      <c r="BA28" s="419">
        <f>ROUND(IF(WWWW[[#This Row],[Total PoP ]]&lt;250,1,WWWW[[#This Row],[Total PoP ]]/250),0)</f>
        <v>3</v>
      </c>
      <c r="BB2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 s="417">
        <f>WWWW[[#This Row],[% people access to functioning Latrine]]*WWWW[[#This Row],[Total PoP ]]</f>
        <v>0</v>
      </c>
      <c r="BD28" s="419">
        <f>WWWW[[#This Row],['#_of_Functioning_latrines_in_school]]*50</f>
        <v>0</v>
      </c>
      <c r="BE28" s="419">
        <f>ROUND((WWWW[[#This Row],[Total PoP ]]/6),0)</f>
        <v>141</v>
      </c>
      <c r="BF28" s="419">
        <f>IF(WWWW[[#This Row],[Total required Latrines]]-(WWWW[[#This Row],['#_of_sanitary_fly-proof_HH_latrines]])&lt;0,0,WWWW[[#This Row],[Total required Latrines]]-(WWWW[[#This Row],['#_of_sanitary_fly-proof_HH_latrines]]))</f>
        <v>141</v>
      </c>
      <c r="BG28" s="71">
        <f>1-WWWW[[#This Row],[% people access to functioning Latrine]]</f>
        <v>1</v>
      </c>
      <c r="BH2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137</v>
      </c>
      <c r="BI28" s="417">
        <f>IF(WWWW[[#This Row],['#_of_functional_handwashing_facilities_at_HH_level]]*6&gt;WWWW[[#This Row],[Total PoP ]],WWWW[[#This Row],[Total PoP ]],WWWW[[#This Row],['#_of_functional_handwashing_facilities_at_HH_level]]*6)</f>
        <v>0</v>
      </c>
      <c r="BJ28" s="419">
        <f>IF(WWWW[[#This Row],['# people reached by regular dedicated hygiene promotion]]&gt;WWWW[[#This Row],['# People received regular supply of hygiene items]],WWWW[[#This Row],['# people reached by regular dedicated hygiene promotion]],WWWW[[#This Row],['# People received regular supply of hygiene items]])</f>
        <v>137</v>
      </c>
      <c r="BK28" s="422">
        <f>IF(WWWW[[#This Row],[HRP3]]/WWWW[[#This Row],[Total PoP ]]&gt;100%,100%,WWWW[[#This Row],[HRP3]]/WWWW[[#This Row],[Total PoP ]])</f>
        <v>0.16174734356552539</v>
      </c>
      <c r="BL28" s="421">
        <f>1-WWWW[[#This Row],[Hygiene Coverage%]]</f>
        <v>0.83825265643447455</v>
      </c>
      <c r="BM28" s="420">
        <f>WWWW[[#This Row],['# people reached by regular dedicated hygiene promotion]]/WWWW[[#This Row],[Total PoP ]]</f>
        <v>0.16174734356552539</v>
      </c>
      <c r="BN2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 s="419">
        <f>WWWW[[#This Row],['#_of_affected_women_and_girls_receiving_a_sufficient_quantity_of_sanitary_pads]]</f>
        <v>0</v>
      </c>
      <c r="BP28" s="418">
        <f>IF(WWWW[[#This Row],['# People with access to soap]]&gt;WWWW[[#This Row],['# People with access to Sanity Pads]],WWWW[[#This Row],['# People with access to soap]],WWWW[[#This Row],['# People with access to Sanity Pads]])</f>
        <v>0</v>
      </c>
      <c r="BQ28" s="417" t="str">
        <f>IF(OR(WWWW[[#This Row],['#of students in school]]="",WWWW[[#This Row],['#of students in school]]=0),"No","Yes")</f>
        <v>No</v>
      </c>
      <c r="BR28" s="415" t="s">
        <v>796</v>
      </c>
      <c r="BS28" s="415" t="s">
        <v>796</v>
      </c>
      <c r="BT28" s="415" t="s">
        <v>793</v>
      </c>
      <c r="BU28" s="415">
        <v>0</v>
      </c>
      <c r="BV28" s="415">
        <v>0</v>
      </c>
      <c r="BW28" s="415">
        <v>0</v>
      </c>
      <c r="BX28" s="423" t="s">
        <v>33</v>
      </c>
      <c r="BY28" s="423"/>
      <c r="BZ28" s="33"/>
      <c r="CB28"/>
      <c r="CC28" s="33"/>
      <c r="CD28" s="36"/>
      <c r="CF28" s="37"/>
      <c r="CO28" s="20"/>
    </row>
    <row r="29" spans="1:93" hidden="1">
      <c r="A29" s="410" t="s">
        <v>2380</v>
      </c>
      <c r="B29" s="410" t="s">
        <v>2540</v>
      </c>
      <c r="C29" s="416" t="s">
        <v>371</v>
      </c>
      <c r="D29" s="416" t="s">
        <v>2541</v>
      </c>
      <c r="E29" s="546" t="s">
        <v>2686</v>
      </c>
      <c r="F29" s="416" t="s">
        <v>321</v>
      </c>
      <c r="G29" s="546" t="str">
        <f>VLOOKUP(WWWW[[#This Row],[Village  Name]],SiteDB6[[Site Name]:[Location Type]],8,FALSE)</f>
        <v>Village</v>
      </c>
      <c r="H29" s="416" t="s">
        <v>588</v>
      </c>
      <c r="I29" s="418">
        <v>20</v>
      </c>
      <c r="J29" s="418">
        <v>91</v>
      </c>
      <c r="K29" s="424">
        <v>43480</v>
      </c>
      <c r="L29" s="425">
        <v>43723</v>
      </c>
      <c r="M29" s="418"/>
      <c r="N29" s="418"/>
      <c r="O29" s="418"/>
      <c r="P29" s="418"/>
      <c r="Q29" s="418"/>
      <c r="R29" s="418"/>
      <c r="S29" s="418"/>
      <c r="T29" s="418"/>
      <c r="U29" s="636"/>
      <c r="V29" s="418"/>
      <c r="W29" s="605" t="s">
        <v>132</v>
      </c>
      <c r="X29" s="418"/>
      <c r="Y29" s="418"/>
      <c r="Z29" s="418"/>
      <c r="AA29" s="418"/>
      <c r="AB29" s="418"/>
      <c r="AC29" s="636"/>
      <c r="AD29" s="418">
        <v>15</v>
      </c>
      <c r="AE29" s="418">
        <v>5</v>
      </c>
      <c r="AF29" s="418"/>
      <c r="AG29" s="418"/>
      <c r="AH29" s="418"/>
      <c r="AI29" s="418"/>
      <c r="AJ29" s="418"/>
      <c r="AK29" s="418"/>
      <c r="AL29" s="418"/>
      <c r="AM29" s="418"/>
      <c r="AN29" s="636"/>
      <c r="AO29" s="420"/>
      <c r="AP29" s="420"/>
      <c r="AQ2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 s="417">
        <f>WWWW[[#This Row],[%Equitable and continuous access to sufficient quantity of safe drinking water]]*WWWW[[#This Row],[Total PoP ]]</f>
        <v>0</v>
      </c>
      <c r="AS2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 s="417">
        <f>WWWW[[#This Row],[% Access to unimproved water points]]*WWWW[[#This Row],[Total PoP ]]</f>
        <v>0</v>
      </c>
      <c r="AU2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 s="417">
        <f>WWWW[[#This Row],[HRP1]]/250</f>
        <v>0</v>
      </c>
      <c r="AX29" s="422">
        <f>1-WWWW[[#This Row],[% Equitable and continuous access to sufficient quantity of domestic water]]</f>
        <v>1</v>
      </c>
      <c r="AY29" s="417">
        <f>WWWW[[#This Row],[%equitable and continuous access to sufficient quantity of safe drinking and domestic water''s GAP]]*WWWW[[#This Row],[Total PoP ]]</f>
        <v>91</v>
      </c>
      <c r="AZ29" s="419">
        <f>IF(WWWW[[#This Row],[Total required water points]]-WWWW[[#This Row],['#Water points coverage]]&lt;0,0,WWWW[[#This Row],[Total required water points]]-WWWW[[#This Row],['#Water points coverage]])</f>
        <v>1</v>
      </c>
      <c r="BA29" s="419">
        <f>ROUND(IF(WWWW[[#This Row],[Total PoP ]]&lt;250,1,WWWW[[#This Row],[Total PoP ]]/250),0)</f>
        <v>1</v>
      </c>
      <c r="BB2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 s="417">
        <f>WWWW[[#This Row],[% people access to functioning Latrine]]*WWWW[[#This Row],[Total PoP ]]</f>
        <v>0</v>
      </c>
      <c r="BD29" s="419">
        <f>WWWW[[#This Row],['#_of_Functioning_latrines_in_school]]*50</f>
        <v>0</v>
      </c>
      <c r="BE29" s="419">
        <f>ROUND((WWWW[[#This Row],[Total PoP ]]/6),0)</f>
        <v>15</v>
      </c>
      <c r="BF29" s="419">
        <f>IF(WWWW[[#This Row],[Total required Latrines]]-(WWWW[[#This Row],['#_of_sanitary_fly-proof_HH_latrines]])&lt;0,0,WWWW[[#This Row],[Total required Latrines]]-(WWWW[[#This Row],['#_of_sanitary_fly-proof_HH_latrines]]))</f>
        <v>15</v>
      </c>
      <c r="BG29" s="71">
        <f>1-WWWW[[#This Row],[% people access to functioning Latrine]]</f>
        <v>1</v>
      </c>
      <c r="BH2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29" s="417">
        <f>IF(WWWW[[#This Row],['#_of_functional_handwashing_facilities_at_HH_level]]*6&gt;WWWW[[#This Row],[Total PoP ]],WWWW[[#This Row],[Total PoP ]],WWWW[[#This Row],['#_of_functional_handwashing_facilities_at_HH_level]]*6)</f>
        <v>0</v>
      </c>
      <c r="BJ29" s="419">
        <f>IF(WWWW[[#This Row],['# people reached by regular dedicated hygiene promotion]]&gt;WWWW[[#This Row],['# People received regular supply of hygiene items]],WWWW[[#This Row],['# people reached by regular dedicated hygiene promotion]],WWWW[[#This Row],['# People received regular supply of hygiene items]])</f>
        <v>20</v>
      </c>
      <c r="BK29" s="422">
        <f>IF(WWWW[[#This Row],[HRP3]]/WWWW[[#This Row],[Total PoP ]]&gt;100%,100%,WWWW[[#This Row],[HRP3]]/WWWW[[#This Row],[Total PoP ]])</f>
        <v>0.21978021978021978</v>
      </c>
      <c r="BL29" s="421">
        <f>1-WWWW[[#This Row],[Hygiene Coverage%]]</f>
        <v>0.78021978021978022</v>
      </c>
      <c r="BM29" s="420">
        <f>WWWW[[#This Row],['# people reached by regular dedicated hygiene promotion]]/WWWW[[#This Row],[Total PoP ]]</f>
        <v>0.21978021978021978</v>
      </c>
      <c r="BN2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 s="419">
        <f>WWWW[[#This Row],['#_of_affected_women_and_girls_receiving_a_sufficient_quantity_of_sanitary_pads]]</f>
        <v>0</v>
      </c>
      <c r="BP29" s="418">
        <f>IF(WWWW[[#This Row],['# People with access to soap]]&gt;WWWW[[#This Row],['# People with access to Sanity Pads]],WWWW[[#This Row],['# People with access to soap]],WWWW[[#This Row],['# People with access to Sanity Pads]])</f>
        <v>0</v>
      </c>
      <c r="BQ29" s="417" t="str">
        <f>IF(OR(WWWW[[#This Row],['#of students in school]]="",WWWW[[#This Row],['#of students in school]]=0),"No","Yes")</f>
        <v>No</v>
      </c>
      <c r="BR29" s="415" t="s">
        <v>796</v>
      </c>
      <c r="BS29" s="415" t="s">
        <v>796</v>
      </c>
      <c r="BT29" s="415" t="s">
        <v>296</v>
      </c>
      <c r="BU29" s="415">
        <v>20.767719270000001</v>
      </c>
      <c r="BV29" s="415">
        <v>92.631736759999995</v>
      </c>
      <c r="BW29" s="415">
        <v>198409</v>
      </c>
      <c r="BX29" s="423" t="s">
        <v>33</v>
      </c>
      <c r="BY29" s="423"/>
      <c r="BZ29" s="33"/>
      <c r="CB29"/>
      <c r="CC29" s="33"/>
      <c r="CD29" s="36"/>
      <c r="CF29" s="37"/>
      <c r="CO29" s="20"/>
    </row>
    <row r="30" spans="1:93" hidden="1">
      <c r="A30" s="410" t="s">
        <v>2380</v>
      </c>
      <c r="B30" s="410" t="s">
        <v>2540</v>
      </c>
      <c r="C30" s="416" t="s">
        <v>371</v>
      </c>
      <c r="D30" s="416" t="s">
        <v>2541</v>
      </c>
      <c r="E30" s="546" t="s">
        <v>2686</v>
      </c>
      <c r="F30" s="416" t="s">
        <v>307</v>
      </c>
      <c r="G30" s="546" t="str">
        <f>VLOOKUP(WWWW[[#This Row],[Village  Name]],SiteDB6[[Site Name]:[Location Type]],8,FALSE)</f>
        <v>Village</v>
      </c>
      <c r="H30" s="416" t="s">
        <v>2559</v>
      </c>
      <c r="I30" s="418">
        <v>31</v>
      </c>
      <c r="J30" s="418">
        <v>256</v>
      </c>
      <c r="K30" s="424">
        <v>43480</v>
      </c>
      <c r="L30" s="425">
        <v>43723</v>
      </c>
      <c r="M30" s="418"/>
      <c r="N30" s="418"/>
      <c r="O30" s="418"/>
      <c r="P30" s="418"/>
      <c r="Q30" s="418"/>
      <c r="R30" s="418"/>
      <c r="S30" s="418"/>
      <c r="T30" s="418"/>
      <c r="U30" s="636"/>
      <c r="V30" s="418"/>
      <c r="W30" s="605" t="s">
        <v>132</v>
      </c>
      <c r="X30" s="418"/>
      <c r="Y30" s="418"/>
      <c r="Z30" s="418"/>
      <c r="AA30" s="418"/>
      <c r="AB30" s="418"/>
      <c r="AC30" s="636"/>
      <c r="AD30" s="418">
        <v>40</v>
      </c>
      <c r="AE30" s="418">
        <v>24</v>
      </c>
      <c r="AF30" s="418"/>
      <c r="AG30" s="418"/>
      <c r="AH30" s="418"/>
      <c r="AI30" s="418"/>
      <c r="AJ30" s="418"/>
      <c r="AK30" s="418"/>
      <c r="AL30" s="418"/>
      <c r="AM30" s="418"/>
      <c r="AN30" s="636"/>
      <c r="AO30" s="420"/>
      <c r="AP30" s="420"/>
      <c r="AQ3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 s="417">
        <f>WWWW[[#This Row],[%Equitable and continuous access to sufficient quantity of safe drinking water]]*WWWW[[#This Row],[Total PoP ]]</f>
        <v>0</v>
      </c>
      <c r="AS3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 s="417">
        <f>WWWW[[#This Row],[% Access to unimproved water points]]*WWWW[[#This Row],[Total PoP ]]</f>
        <v>0</v>
      </c>
      <c r="AU3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 s="417">
        <f>WWWW[[#This Row],[HRP1]]/250</f>
        <v>0</v>
      </c>
      <c r="AX30" s="422">
        <f>1-WWWW[[#This Row],[% Equitable and continuous access to sufficient quantity of domestic water]]</f>
        <v>1</v>
      </c>
      <c r="AY30" s="417">
        <f>WWWW[[#This Row],[%equitable and continuous access to sufficient quantity of safe drinking and domestic water''s GAP]]*WWWW[[#This Row],[Total PoP ]]</f>
        <v>256</v>
      </c>
      <c r="AZ30" s="419">
        <f>IF(WWWW[[#This Row],[Total required water points]]-WWWW[[#This Row],['#Water points coverage]]&lt;0,0,WWWW[[#This Row],[Total required water points]]-WWWW[[#This Row],['#Water points coverage]])</f>
        <v>1</v>
      </c>
      <c r="BA30" s="419">
        <f>ROUND(IF(WWWW[[#This Row],[Total PoP ]]&lt;250,1,WWWW[[#This Row],[Total PoP ]]/250),0)</f>
        <v>1</v>
      </c>
      <c r="BB3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 s="417">
        <f>WWWW[[#This Row],[% people access to functioning Latrine]]*WWWW[[#This Row],[Total PoP ]]</f>
        <v>0</v>
      </c>
      <c r="BD30" s="419">
        <f>WWWW[[#This Row],['#_of_Functioning_latrines_in_school]]*50</f>
        <v>0</v>
      </c>
      <c r="BE30" s="419">
        <f>ROUND((WWWW[[#This Row],[Total PoP ]]/6),0)</f>
        <v>43</v>
      </c>
      <c r="BF30" s="419">
        <f>IF(WWWW[[#This Row],[Total required Latrines]]-(WWWW[[#This Row],['#_of_sanitary_fly-proof_HH_latrines]])&lt;0,0,WWWW[[#This Row],[Total required Latrines]]-(WWWW[[#This Row],['#_of_sanitary_fly-proof_HH_latrines]]))</f>
        <v>43</v>
      </c>
      <c r="BG30" s="71">
        <f>1-WWWW[[#This Row],[% people access to functioning Latrine]]</f>
        <v>1</v>
      </c>
      <c r="BH3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64</v>
      </c>
      <c r="BI30" s="417">
        <f>IF(WWWW[[#This Row],['#_of_functional_handwashing_facilities_at_HH_level]]*6&gt;WWWW[[#This Row],[Total PoP ]],WWWW[[#This Row],[Total PoP ]],WWWW[[#This Row],['#_of_functional_handwashing_facilities_at_HH_level]]*6)</f>
        <v>0</v>
      </c>
      <c r="BJ30" s="419">
        <f>IF(WWWW[[#This Row],['# people reached by regular dedicated hygiene promotion]]&gt;WWWW[[#This Row],['# People received regular supply of hygiene items]],WWWW[[#This Row],['# people reached by regular dedicated hygiene promotion]],WWWW[[#This Row],['# People received regular supply of hygiene items]])</f>
        <v>64</v>
      </c>
      <c r="BK30" s="422">
        <f>IF(WWWW[[#This Row],[HRP3]]/WWWW[[#This Row],[Total PoP ]]&gt;100%,100%,WWWW[[#This Row],[HRP3]]/WWWW[[#This Row],[Total PoP ]])</f>
        <v>0.25</v>
      </c>
      <c r="BL30" s="421">
        <f>1-WWWW[[#This Row],[Hygiene Coverage%]]</f>
        <v>0.75</v>
      </c>
      <c r="BM30" s="420">
        <f>WWWW[[#This Row],['# people reached by regular dedicated hygiene promotion]]/WWWW[[#This Row],[Total PoP ]]</f>
        <v>0.25</v>
      </c>
      <c r="BN3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 s="419">
        <f>WWWW[[#This Row],['#_of_affected_women_and_girls_receiving_a_sufficient_quantity_of_sanitary_pads]]</f>
        <v>0</v>
      </c>
      <c r="BP30" s="418">
        <f>IF(WWWW[[#This Row],['# People with access to soap]]&gt;WWWW[[#This Row],['# People with access to Sanity Pads]],WWWW[[#This Row],['# People with access to soap]],WWWW[[#This Row],['# People with access to Sanity Pads]])</f>
        <v>0</v>
      </c>
      <c r="BQ30" s="417" t="str">
        <f>IF(OR(WWWW[[#This Row],['#of students in school]]="",WWWW[[#This Row],['#of students in school]]=0),"No","Yes")</f>
        <v>No</v>
      </c>
      <c r="BR30" s="415" t="s">
        <v>796</v>
      </c>
      <c r="BS30" s="415" t="s">
        <v>796</v>
      </c>
      <c r="BT30" s="415" t="s">
        <v>296</v>
      </c>
      <c r="BU30" s="415">
        <v>0</v>
      </c>
      <c r="BV30" s="415">
        <v>0</v>
      </c>
      <c r="BW30" s="415">
        <v>0</v>
      </c>
      <c r="BX30" s="423" t="s">
        <v>33</v>
      </c>
      <c r="BY30" s="423"/>
      <c r="BZ30" s="33"/>
      <c r="CB30"/>
      <c r="CC30" s="33"/>
      <c r="CD30" s="36"/>
      <c r="CF30" s="37"/>
      <c r="CO30" s="20"/>
    </row>
    <row r="31" spans="1:93" hidden="1">
      <c r="A31" s="410" t="s">
        <v>2380</v>
      </c>
      <c r="B31" s="410" t="s">
        <v>2540</v>
      </c>
      <c r="C31" s="416" t="s">
        <v>371</v>
      </c>
      <c r="D31" s="416" t="s">
        <v>2541</v>
      </c>
      <c r="E31" s="546" t="s">
        <v>2686</v>
      </c>
      <c r="F31" s="416" t="s">
        <v>307</v>
      </c>
      <c r="G31" s="546" t="str">
        <f>VLOOKUP(WWWW[[#This Row],[Village  Name]],SiteDB6[[Site Name]:[Location Type]],8,FALSE)</f>
        <v>Village</v>
      </c>
      <c r="H31" s="416" t="s">
        <v>2061</v>
      </c>
      <c r="I31" s="418">
        <v>86</v>
      </c>
      <c r="J31" s="418">
        <v>401</v>
      </c>
      <c r="K31" s="424">
        <v>43480</v>
      </c>
      <c r="L31" s="425">
        <v>43723</v>
      </c>
      <c r="M31" s="418"/>
      <c r="N31" s="418"/>
      <c r="O31" s="418"/>
      <c r="P31" s="418"/>
      <c r="Q31" s="418"/>
      <c r="R31" s="418"/>
      <c r="S31" s="418"/>
      <c r="T31" s="418"/>
      <c r="U31" s="636"/>
      <c r="V31" s="418"/>
      <c r="W31" s="605" t="s">
        <v>132</v>
      </c>
      <c r="X31" s="418"/>
      <c r="Y31" s="418"/>
      <c r="Z31" s="418"/>
      <c r="AA31" s="418"/>
      <c r="AB31" s="418"/>
      <c r="AC31" s="636"/>
      <c r="AD31" s="418">
        <v>45</v>
      </c>
      <c r="AE31" s="418">
        <v>45</v>
      </c>
      <c r="AF31" s="418"/>
      <c r="AG31" s="418"/>
      <c r="AH31" s="418"/>
      <c r="AI31" s="418"/>
      <c r="AJ31" s="418"/>
      <c r="AK31" s="418"/>
      <c r="AL31" s="418"/>
      <c r="AM31" s="418"/>
      <c r="AN31" s="636"/>
      <c r="AO31" s="420"/>
      <c r="AP31" s="420"/>
      <c r="AQ3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 s="417">
        <f>WWWW[[#This Row],[%Equitable and continuous access to sufficient quantity of safe drinking water]]*WWWW[[#This Row],[Total PoP ]]</f>
        <v>0</v>
      </c>
      <c r="AS3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 s="417">
        <f>WWWW[[#This Row],[% Access to unimproved water points]]*WWWW[[#This Row],[Total PoP ]]</f>
        <v>0</v>
      </c>
      <c r="AU3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 s="417">
        <f>WWWW[[#This Row],[HRP1]]/250</f>
        <v>0</v>
      </c>
      <c r="AX31" s="422">
        <f>1-WWWW[[#This Row],[% Equitable and continuous access to sufficient quantity of domestic water]]</f>
        <v>1</v>
      </c>
      <c r="AY31" s="417">
        <f>WWWW[[#This Row],[%equitable and continuous access to sufficient quantity of safe drinking and domestic water''s GAP]]*WWWW[[#This Row],[Total PoP ]]</f>
        <v>401</v>
      </c>
      <c r="AZ31" s="419">
        <f>IF(WWWW[[#This Row],[Total required water points]]-WWWW[[#This Row],['#Water points coverage]]&lt;0,0,WWWW[[#This Row],[Total required water points]]-WWWW[[#This Row],['#Water points coverage]])</f>
        <v>2</v>
      </c>
      <c r="BA31" s="419">
        <f>ROUND(IF(WWWW[[#This Row],[Total PoP ]]&lt;250,1,WWWW[[#This Row],[Total PoP ]]/250),0)</f>
        <v>2</v>
      </c>
      <c r="BB3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 s="417">
        <f>WWWW[[#This Row],[% people access to functioning Latrine]]*WWWW[[#This Row],[Total PoP ]]</f>
        <v>0</v>
      </c>
      <c r="BD31" s="419">
        <f>WWWW[[#This Row],['#_of_Functioning_latrines_in_school]]*50</f>
        <v>0</v>
      </c>
      <c r="BE31" s="419">
        <f>ROUND((WWWW[[#This Row],[Total PoP ]]/6),0)</f>
        <v>67</v>
      </c>
      <c r="BF31" s="419">
        <f>IF(WWWW[[#This Row],[Total required Latrines]]-(WWWW[[#This Row],['#_of_sanitary_fly-proof_HH_latrines]])&lt;0,0,WWWW[[#This Row],[Total required Latrines]]-(WWWW[[#This Row],['#_of_sanitary_fly-proof_HH_latrines]]))</f>
        <v>67</v>
      </c>
      <c r="BG31" s="71">
        <f>1-WWWW[[#This Row],[% people access to functioning Latrine]]</f>
        <v>1</v>
      </c>
      <c r="BH3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90</v>
      </c>
      <c r="BI31" s="417">
        <f>IF(WWWW[[#This Row],['#_of_functional_handwashing_facilities_at_HH_level]]*6&gt;WWWW[[#This Row],[Total PoP ]],WWWW[[#This Row],[Total PoP ]],WWWW[[#This Row],['#_of_functional_handwashing_facilities_at_HH_level]]*6)</f>
        <v>0</v>
      </c>
      <c r="BJ31" s="419">
        <f>IF(WWWW[[#This Row],['# people reached by regular dedicated hygiene promotion]]&gt;WWWW[[#This Row],['# People received regular supply of hygiene items]],WWWW[[#This Row],['# people reached by regular dedicated hygiene promotion]],WWWW[[#This Row],['# People received regular supply of hygiene items]])</f>
        <v>90</v>
      </c>
      <c r="BK31" s="422">
        <f>IF(WWWW[[#This Row],[HRP3]]/WWWW[[#This Row],[Total PoP ]]&gt;100%,100%,WWWW[[#This Row],[HRP3]]/WWWW[[#This Row],[Total PoP ]])</f>
        <v>0.22443890274314215</v>
      </c>
      <c r="BL31" s="421">
        <f>1-WWWW[[#This Row],[Hygiene Coverage%]]</f>
        <v>0.77556109725685785</v>
      </c>
      <c r="BM31" s="420">
        <f>WWWW[[#This Row],['# people reached by regular dedicated hygiene promotion]]/WWWW[[#This Row],[Total PoP ]]</f>
        <v>0.22443890274314215</v>
      </c>
      <c r="BN3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 s="419">
        <f>WWWW[[#This Row],['#_of_affected_women_and_girls_receiving_a_sufficient_quantity_of_sanitary_pads]]</f>
        <v>0</v>
      </c>
      <c r="BP31" s="418">
        <f>IF(WWWW[[#This Row],['# People with access to soap]]&gt;WWWW[[#This Row],['# People with access to Sanity Pads]],WWWW[[#This Row],['# People with access to soap]],WWWW[[#This Row],['# People with access to Sanity Pads]])</f>
        <v>0</v>
      </c>
      <c r="BQ31" s="417" t="str">
        <f>IF(OR(WWWW[[#This Row],['#of students in school]]="",WWWW[[#This Row],['#of students in school]]=0),"No","Yes")</f>
        <v>No</v>
      </c>
      <c r="BR31" s="415" t="s">
        <v>796</v>
      </c>
      <c r="BS31" s="415" t="s">
        <v>796</v>
      </c>
      <c r="BT31" s="415" t="s">
        <v>296</v>
      </c>
      <c r="BU31" s="415">
        <v>20.806211470000001</v>
      </c>
      <c r="BV31" s="415">
        <v>92.404357910000002</v>
      </c>
      <c r="BW31" s="415">
        <v>220737</v>
      </c>
      <c r="BX31" s="423" t="s">
        <v>33</v>
      </c>
      <c r="BY31" s="423"/>
      <c r="BZ31" s="33"/>
      <c r="CB31"/>
      <c r="CC31" s="33"/>
      <c r="CD31" s="36"/>
      <c r="CF31" s="37"/>
      <c r="CO31" s="20"/>
    </row>
    <row r="32" spans="1:93" hidden="1">
      <c r="A32" s="410" t="s">
        <v>2380</v>
      </c>
      <c r="B32" s="410" t="s">
        <v>2540</v>
      </c>
      <c r="C32" s="416" t="s">
        <v>371</v>
      </c>
      <c r="D32" s="416" t="s">
        <v>2541</v>
      </c>
      <c r="E32" s="546" t="s">
        <v>2686</v>
      </c>
      <c r="F32" s="416" t="s">
        <v>321</v>
      </c>
      <c r="G32" s="546" t="str">
        <f>VLOOKUP(WWWW[[#This Row],[Village  Name]],SiteDB6[[Site Name]:[Location Type]],8,FALSE)</f>
        <v>Village</v>
      </c>
      <c r="H32" s="416" t="s">
        <v>2548</v>
      </c>
      <c r="I32" s="418">
        <v>23</v>
      </c>
      <c r="J32" s="418">
        <v>86</v>
      </c>
      <c r="K32" s="424">
        <v>43480</v>
      </c>
      <c r="L32" s="425">
        <v>43723</v>
      </c>
      <c r="M32" s="418"/>
      <c r="N32" s="418"/>
      <c r="O32" s="418"/>
      <c r="P32" s="418"/>
      <c r="Q32" s="418"/>
      <c r="R32" s="418"/>
      <c r="S32" s="418"/>
      <c r="T32" s="418"/>
      <c r="U32" s="636"/>
      <c r="V32" s="418"/>
      <c r="W32" s="605" t="s">
        <v>132</v>
      </c>
      <c r="X32" s="418"/>
      <c r="Y32" s="418"/>
      <c r="Z32" s="418"/>
      <c r="AA32" s="418"/>
      <c r="AB32" s="418"/>
      <c r="AC32" s="636"/>
      <c r="AD32" s="418">
        <v>17</v>
      </c>
      <c r="AE32" s="418">
        <v>6</v>
      </c>
      <c r="AF32" s="418"/>
      <c r="AG32" s="418"/>
      <c r="AH32" s="418"/>
      <c r="AI32" s="418"/>
      <c r="AJ32" s="418"/>
      <c r="AK32" s="418"/>
      <c r="AL32" s="418"/>
      <c r="AM32" s="418"/>
      <c r="AN32" s="636"/>
      <c r="AO32" s="420"/>
      <c r="AP32" s="420"/>
      <c r="AQ3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2" s="417">
        <f>WWWW[[#This Row],[%Equitable and continuous access to sufficient quantity of safe drinking water]]*WWWW[[#This Row],[Total PoP ]]</f>
        <v>0</v>
      </c>
      <c r="AS3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 s="417">
        <f>WWWW[[#This Row],[% Access to unimproved water points]]*WWWW[[#This Row],[Total PoP ]]</f>
        <v>0</v>
      </c>
      <c r="AU3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2" s="417">
        <f>WWWW[[#This Row],[HRP1]]/250</f>
        <v>0</v>
      </c>
      <c r="AX32" s="422">
        <f>1-WWWW[[#This Row],[% Equitable and continuous access to sufficient quantity of domestic water]]</f>
        <v>1</v>
      </c>
      <c r="AY32" s="417">
        <f>WWWW[[#This Row],[%equitable and continuous access to sufficient quantity of safe drinking and domestic water''s GAP]]*WWWW[[#This Row],[Total PoP ]]</f>
        <v>86</v>
      </c>
      <c r="AZ32" s="419">
        <f>IF(WWWW[[#This Row],[Total required water points]]-WWWW[[#This Row],['#Water points coverage]]&lt;0,0,WWWW[[#This Row],[Total required water points]]-WWWW[[#This Row],['#Water points coverage]])</f>
        <v>1</v>
      </c>
      <c r="BA32" s="419">
        <f>ROUND(IF(WWWW[[#This Row],[Total PoP ]]&lt;250,1,WWWW[[#This Row],[Total PoP ]]/250),0)</f>
        <v>1</v>
      </c>
      <c r="BB3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 s="417">
        <f>WWWW[[#This Row],[% people access to functioning Latrine]]*WWWW[[#This Row],[Total PoP ]]</f>
        <v>0</v>
      </c>
      <c r="BD32" s="419">
        <f>WWWW[[#This Row],['#_of_Functioning_latrines_in_school]]*50</f>
        <v>0</v>
      </c>
      <c r="BE32" s="419">
        <f>ROUND((WWWW[[#This Row],[Total PoP ]]/6),0)</f>
        <v>14</v>
      </c>
      <c r="BF32" s="419">
        <f>IF(WWWW[[#This Row],[Total required Latrines]]-(WWWW[[#This Row],['#_of_sanitary_fly-proof_HH_latrines]])&lt;0,0,WWWW[[#This Row],[Total required Latrines]]-(WWWW[[#This Row],['#_of_sanitary_fly-proof_HH_latrines]]))</f>
        <v>14</v>
      </c>
      <c r="BG32" s="71">
        <f>1-WWWW[[#This Row],[% people access to functioning Latrine]]</f>
        <v>1</v>
      </c>
      <c r="BH3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23</v>
      </c>
      <c r="BI32" s="417">
        <f>IF(WWWW[[#This Row],['#_of_functional_handwashing_facilities_at_HH_level]]*6&gt;WWWW[[#This Row],[Total PoP ]],WWWW[[#This Row],[Total PoP ]],WWWW[[#This Row],['#_of_functional_handwashing_facilities_at_HH_level]]*6)</f>
        <v>0</v>
      </c>
      <c r="BJ32" s="419">
        <f>IF(WWWW[[#This Row],['# people reached by regular dedicated hygiene promotion]]&gt;WWWW[[#This Row],['# People received regular supply of hygiene items]],WWWW[[#This Row],['# people reached by regular dedicated hygiene promotion]],WWWW[[#This Row],['# People received regular supply of hygiene items]])</f>
        <v>23</v>
      </c>
      <c r="BK32" s="422">
        <f>IF(WWWW[[#This Row],[HRP3]]/WWWW[[#This Row],[Total PoP ]]&gt;100%,100%,WWWW[[#This Row],[HRP3]]/WWWW[[#This Row],[Total PoP ]])</f>
        <v>0.26744186046511625</v>
      </c>
      <c r="BL32" s="421">
        <f>1-WWWW[[#This Row],[Hygiene Coverage%]]</f>
        <v>0.73255813953488369</v>
      </c>
      <c r="BM32" s="420">
        <f>WWWW[[#This Row],['# people reached by regular dedicated hygiene promotion]]/WWWW[[#This Row],[Total PoP ]]</f>
        <v>0.26744186046511625</v>
      </c>
      <c r="BN3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 s="419">
        <f>WWWW[[#This Row],['#_of_affected_women_and_girls_receiving_a_sufficient_quantity_of_sanitary_pads]]</f>
        <v>0</v>
      </c>
      <c r="BP32" s="418">
        <f>IF(WWWW[[#This Row],['# People with access to soap]]&gt;WWWW[[#This Row],['# People with access to Sanity Pads]],WWWW[[#This Row],['# People with access to soap]],WWWW[[#This Row],['# People with access to Sanity Pads]])</f>
        <v>0</v>
      </c>
      <c r="BQ32" s="417" t="str">
        <f>IF(OR(WWWW[[#This Row],['#of students in school]]="",WWWW[[#This Row],['#of students in school]]=0),"No","Yes")</f>
        <v>No</v>
      </c>
      <c r="BR32" s="415" t="s">
        <v>796</v>
      </c>
      <c r="BS32" s="415" t="s">
        <v>796</v>
      </c>
      <c r="BT32" s="415" t="s">
        <v>296</v>
      </c>
      <c r="BU32" s="415">
        <v>0</v>
      </c>
      <c r="BV32" s="415">
        <v>0</v>
      </c>
      <c r="BW32" s="415">
        <v>198337</v>
      </c>
      <c r="BX32" s="423" t="s">
        <v>33</v>
      </c>
      <c r="BY32" s="423"/>
      <c r="BZ32" s="33"/>
      <c r="CB32"/>
      <c r="CC32" s="33"/>
      <c r="CD32" s="36"/>
      <c r="CF32" s="37"/>
      <c r="CO32" s="20"/>
    </row>
    <row r="33" spans="1:93" hidden="1">
      <c r="A33" s="410" t="s">
        <v>2380</v>
      </c>
      <c r="B33" s="410" t="s">
        <v>2540</v>
      </c>
      <c r="C33" s="416" t="s">
        <v>371</v>
      </c>
      <c r="D33" s="416" t="s">
        <v>2541</v>
      </c>
      <c r="E33" s="546" t="s">
        <v>2686</v>
      </c>
      <c r="F33" s="416" t="s">
        <v>321</v>
      </c>
      <c r="G33" s="546" t="str">
        <f>VLOOKUP(WWWW[[#This Row],[Village  Name]],SiteDB6[[Site Name]:[Location Type]],8,FALSE)</f>
        <v>Village</v>
      </c>
      <c r="H33" s="416" t="s">
        <v>2547</v>
      </c>
      <c r="I33" s="418">
        <v>74</v>
      </c>
      <c r="J33" s="418">
        <v>343</v>
      </c>
      <c r="K33" s="424">
        <v>43480</v>
      </c>
      <c r="L33" s="425">
        <v>43723</v>
      </c>
      <c r="M33" s="418"/>
      <c r="N33" s="418"/>
      <c r="O33" s="418"/>
      <c r="P33" s="418"/>
      <c r="Q33" s="418"/>
      <c r="R33" s="418"/>
      <c r="S33" s="418"/>
      <c r="T33" s="418"/>
      <c r="U33" s="636"/>
      <c r="V33" s="418"/>
      <c r="W33" s="605" t="s">
        <v>132</v>
      </c>
      <c r="X33" s="418"/>
      <c r="Y33" s="418"/>
      <c r="Z33" s="418"/>
      <c r="AA33" s="418"/>
      <c r="AB33" s="418"/>
      <c r="AC33" s="636"/>
      <c r="AD33" s="418">
        <v>52</v>
      </c>
      <c r="AE33" s="418">
        <v>19</v>
      </c>
      <c r="AF33" s="418"/>
      <c r="AG33" s="418"/>
      <c r="AH33" s="418"/>
      <c r="AI33" s="418"/>
      <c r="AJ33" s="418"/>
      <c r="AK33" s="418"/>
      <c r="AL33" s="418"/>
      <c r="AM33" s="418"/>
      <c r="AN33" s="636"/>
      <c r="AO33" s="420"/>
      <c r="AP33" s="420"/>
      <c r="AQ3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3" s="417">
        <f>WWWW[[#This Row],[%Equitable and continuous access to sufficient quantity of safe drinking water]]*WWWW[[#This Row],[Total PoP ]]</f>
        <v>0</v>
      </c>
      <c r="AS3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 s="417">
        <f>WWWW[[#This Row],[% Access to unimproved water points]]*WWWW[[#This Row],[Total PoP ]]</f>
        <v>0</v>
      </c>
      <c r="AU3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3" s="417">
        <f>WWWW[[#This Row],[HRP1]]/250</f>
        <v>0</v>
      </c>
      <c r="AX33" s="422">
        <f>1-WWWW[[#This Row],[% Equitable and continuous access to sufficient quantity of domestic water]]</f>
        <v>1</v>
      </c>
      <c r="AY33" s="417">
        <f>WWWW[[#This Row],[%equitable and continuous access to sufficient quantity of safe drinking and domestic water''s GAP]]*WWWW[[#This Row],[Total PoP ]]</f>
        <v>343</v>
      </c>
      <c r="AZ33" s="419">
        <f>IF(WWWW[[#This Row],[Total required water points]]-WWWW[[#This Row],['#Water points coverage]]&lt;0,0,WWWW[[#This Row],[Total required water points]]-WWWW[[#This Row],['#Water points coverage]])</f>
        <v>1</v>
      </c>
      <c r="BA33" s="419">
        <f>ROUND(IF(WWWW[[#This Row],[Total PoP ]]&lt;250,1,WWWW[[#This Row],[Total PoP ]]/250),0)</f>
        <v>1</v>
      </c>
      <c r="BB3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3" s="417">
        <f>WWWW[[#This Row],[% people access to functioning Latrine]]*WWWW[[#This Row],[Total PoP ]]</f>
        <v>0</v>
      </c>
      <c r="BD33" s="419">
        <f>WWWW[[#This Row],['#_of_Functioning_latrines_in_school]]*50</f>
        <v>0</v>
      </c>
      <c r="BE33" s="419">
        <f>ROUND((WWWW[[#This Row],[Total PoP ]]/6),0)</f>
        <v>57</v>
      </c>
      <c r="BF33" s="419">
        <f>IF(WWWW[[#This Row],[Total required Latrines]]-(WWWW[[#This Row],['#_of_sanitary_fly-proof_HH_latrines]])&lt;0,0,WWWW[[#This Row],[Total required Latrines]]-(WWWW[[#This Row],['#_of_sanitary_fly-proof_HH_latrines]]))</f>
        <v>57</v>
      </c>
      <c r="BG33" s="71">
        <f>1-WWWW[[#This Row],[% people access to functioning Latrine]]</f>
        <v>1</v>
      </c>
      <c r="BH3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71</v>
      </c>
      <c r="BI33" s="417">
        <f>IF(WWWW[[#This Row],['#_of_functional_handwashing_facilities_at_HH_level]]*6&gt;WWWW[[#This Row],[Total PoP ]],WWWW[[#This Row],[Total PoP ]],WWWW[[#This Row],['#_of_functional_handwashing_facilities_at_HH_level]]*6)</f>
        <v>0</v>
      </c>
      <c r="BJ33" s="419">
        <f>IF(WWWW[[#This Row],['# people reached by regular dedicated hygiene promotion]]&gt;WWWW[[#This Row],['# People received regular supply of hygiene items]],WWWW[[#This Row],['# people reached by regular dedicated hygiene promotion]],WWWW[[#This Row],['# People received regular supply of hygiene items]])</f>
        <v>71</v>
      </c>
      <c r="BK33" s="422">
        <f>IF(WWWW[[#This Row],[HRP3]]/WWWW[[#This Row],[Total PoP ]]&gt;100%,100%,WWWW[[#This Row],[HRP3]]/WWWW[[#This Row],[Total PoP ]])</f>
        <v>0.20699708454810495</v>
      </c>
      <c r="BL33" s="421">
        <f>1-WWWW[[#This Row],[Hygiene Coverage%]]</f>
        <v>0.79300291545189505</v>
      </c>
      <c r="BM33" s="420">
        <f>WWWW[[#This Row],['# people reached by regular dedicated hygiene promotion]]/WWWW[[#This Row],[Total PoP ]]</f>
        <v>0.20699708454810495</v>
      </c>
      <c r="BN3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3" s="419">
        <f>WWWW[[#This Row],['#_of_affected_women_and_girls_receiving_a_sufficient_quantity_of_sanitary_pads]]</f>
        <v>0</v>
      </c>
      <c r="BP33" s="418">
        <f>IF(WWWW[[#This Row],['# People with access to soap]]&gt;WWWW[[#This Row],['# People with access to Sanity Pads]],WWWW[[#This Row],['# People with access to soap]],WWWW[[#This Row],['# People with access to Sanity Pads]])</f>
        <v>0</v>
      </c>
      <c r="BQ33" s="417" t="str">
        <f>IF(OR(WWWW[[#This Row],['#of students in school]]="",WWWW[[#This Row],['#of students in school]]=0),"No","Yes")</f>
        <v>No</v>
      </c>
      <c r="BR33" s="415" t="s">
        <v>796</v>
      </c>
      <c r="BS33" s="415" t="s">
        <v>796</v>
      </c>
      <c r="BT33" s="415" t="s">
        <v>296</v>
      </c>
      <c r="BU33" s="415">
        <v>0</v>
      </c>
      <c r="BV33" s="415">
        <v>0</v>
      </c>
      <c r="BW33" s="415">
        <v>198363</v>
      </c>
      <c r="BX33" s="423" t="s">
        <v>33</v>
      </c>
      <c r="BY33" s="423"/>
      <c r="BZ33" s="33"/>
      <c r="CB33"/>
      <c r="CC33" s="33"/>
      <c r="CD33" s="36"/>
      <c r="CF33" s="37"/>
      <c r="CO33" s="20"/>
    </row>
    <row r="34" spans="1:93" hidden="1">
      <c r="A34" s="410" t="s">
        <v>2380</v>
      </c>
      <c r="B34" s="410" t="s">
        <v>2540</v>
      </c>
      <c r="C34" s="416" t="s">
        <v>371</v>
      </c>
      <c r="D34" s="416" t="s">
        <v>2541</v>
      </c>
      <c r="E34" s="546" t="s">
        <v>2686</v>
      </c>
      <c r="F34" s="416" t="s">
        <v>321</v>
      </c>
      <c r="G34" s="546" t="str">
        <f>VLOOKUP(WWWW[[#This Row],[Village  Name]],SiteDB6[[Site Name]:[Location Type]],8,FALSE)</f>
        <v>Village</v>
      </c>
      <c r="H34" s="416" t="s">
        <v>2557</v>
      </c>
      <c r="I34" s="418">
        <v>18</v>
      </c>
      <c r="J34" s="418">
        <v>73</v>
      </c>
      <c r="K34" s="424">
        <v>43480</v>
      </c>
      <c r="L34" s="425">
        <v>43723</v>
      </c>
      <c r="M34" s="418"/>
      <c r="N34" s="418"/>
      <c r="O34" s="418"/>
      <c r="P34" s="418"/>
      <c r="Q34" s="418"/>
      <c r="R34" s="418"/>
      <c r="S34" s="418"/>
      <c r="T34" s="418"/>
      <c r="U34" s="636"/>
      <c r="V34" s="418"/>
      <c r="W34" s="605" t="s">
        <v>132</v>
      </c>
      <c r="X34" s="418"/>
      <c r="Y34" s="418"/>
      <c r="Z34" s="418"/>
      <c r="AA34" s="418"/>
      <c r="AB34" s="418"/>
      <c r="AC34" s="636"/>
      <c r="AD34" s="418">
        <v>17</v>
      </c>
      <c r="AE34" s="418">
        <v>4</v>
      </c>
      <c r="AF34" s="418"/>
      <c r="AG34" s="418"/>
      <c r="AH34" s="418"/>
      <c r="AI34" s="418"/>
      <c r="AJ34" s="418"/>
      <c r="AK34" s="418"/>
      <c r="AL34" s="418"/>
      <c r="AM34" s="418"/>
      <c r="AN34" s="636"/>
      <c r="AO34" s="420"/>
      <c r="AP34" s="420"/>
      <c r="AQ3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 s="417">
        <f>WWWW[[#This Row],[%Equitable and continuous access to sufficient quantity of safe drinking water]]*WWWW[[#This Row],[Total PoP ]]</f>
        <v>0</v>
      </c>
      <c r="AS3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4" s="417">
        <f>WWWW[[#This Row],[% Access to unimproved water points]]*WWWW[[#This Row],[Total PoP ]]</f>
        <v>0</v>
      </c>
      <c r="AU3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4" s="417">
        <f>WWWW[[#This Row],[HRP1]]/250</f>
        <v>0</v>
      </c>
      <c r="AX34" s="422">
        <f>1-WWWW[[#This Row],[% Equitable and continuous access to sufficient quantity of domestic water]]</f>
        <v>1</v>
      </c>
      <c r="AY34" s="417">
        <f>WWWW[[#This Row],[%equitable and continuous access to sufficient quantity of safe drinking and domestic water''s GAP]]*WWWW[[#This Row],[Total PoP ]]</f>
        <v>73</v>
      </c>
      <c r="AZ34" s="419">
        <f>IF(WWWW[[#This Row],[Total required water points]]-WWWW[[#This Row],['#Water points coverage]]&lt;0,0,WWWW[[#This Row],[Total required water points]]-WWWW[[#This Row],['#Water points coverage]])</f>
        <v>1</v>
      </c>
      <c r="BA34" s="419">
        <f>ROUND(IF(WWWW[[#This Row],[Total PoP ]]&lt;250,1,WWWW[[#This Row],[Total PoP ]]/250),0)</f>
        <v>1</v>
      </c>
      <c r="BB3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4" s="417">
        <f>WWWW[[#This Row],[% people access to functioning Latrine]]*WWWW[[#This Row],[Total PoP ]]</f>
        <v>0</v>
      </c>
      <c r="BD34" s="419">
        <f>WWWW[[#This Row],['#_of_Functioning_latrines_in_school]]*50</f>
        <v>0</v>
      </c>
      <c r="BE34" s="419">
        <f>ROUND((WWWW[[#This Row],[Total PoP ]]/6),0)</f>
        <v>12</v>
      </c>
      <c r="BF34" s="419">
        <f>IF(WWWW[[#This Row],[Total required Latrines]]-(WWWW[[#This Row],['#_of_sanitary_fly-proof_HH_latrines]])&lt;0,0,WWWW[[#This Row],[Total required Latrines]]-(WWWW[[#This Row],['#_of_sanitary_fly-proof_HH_latrines]]))</f>
        <v>12</v>
      </c>
      <c r="BG34" s="71">
        <f>1-WWWW[[#This Row],[% people access to functioning Latrine]]</f>
        <v>1</v>
      </c>
      <c r="BH3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v>
      </c>
      <c r="BI34" s="417">
        <f>IF(WWWW[[#This Row],['#_of_functional_handwashing_facilities_at_HH_level]]*6&gt;WWWW[[#This Row],[Total PoP ]],WWWW[[#This Row],[Total PoP ]],WWWW[[#This Row],['#_of_functional_handwashing_facilities_at_HH_level]]*6)</f>
        <v>0</v>
      </c>
      <c r="BJ34" s="419">
        <f>IF(WWWW[[#This Row],['# people reached by regular dedicated hygiene promotion]]&gt;WWWW[[#This Row],['# People received regular supply of hygiene items]],WWWW[[#This Row],['# people reached by regular dedicated hygiene promotion]],WWWW[[#This Row],['# People received regular supply of hygiene items]])</f>
        <v>21</v>
      </c>
      <c r="BK34" s="422">
        <f>IF(WWWW[[#This Row],[HRP3]]/WWWW[[#This Row],[Total PoP ]]&gt;100%,100%,WWWW[[#This Row],[HRP3]]/WWWW[[#This Row],[Total PoP ]])</f>
        <v>0.28767123287671231</v>
      </c>
      <c r="BL34" s="421">
        <f>1-WWWW[[#This Row],[Hygiene Coverage%]]</f>
        <v>0.71232876712328763</v>
      </c>
      <c r="BM34" s="420">
        <f>WWWW[[#This Row],['# people reached by regular dedicated hygiene promotion]]/WWWW[[#This Row],[Total PoP ]]</f>
        <v>0.28767123287671231</v>
      </c>
      <c r="BN3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 s="419">
        <f>WWWW[[#This Row],['#_of_affected_women_and_girls_receiving_a_sufficient_quantity_of_sanitary_pads]]</f>
        <v>0</v>
      </c>
      <c r="BP34" s="418">
        <f>IF(WWWW[[#This Row],['# People with access to soap]]&gt;WWWW[[#This Row],['# People with access to Sanity Pads]],WWWW[[#This Row],['# People with access to soap]],WWWW[[#This Row],['# People with access to Sanity Pads]])</f>
        <v>0</v>
      </c>
      <c r="BQ34" s="417" t="str">
        <f>IF(OR(WWWW[[#This Row],['#of students in school]]="",WWWW[[#This Row],['#of students in school]]=0),"No","Yes")</f>
        <v>No</v>
      </c>
      <c r="BR34" s="415" t="s">
        <v>796</v>
      </c>
      <c r="BS34" s="415" t="s">
        <v>796</v>
      </c>
      <c r="BT34" s="415" t="s">
        <v>296</v>
      </c>
      <c r="BU34" s="415">
        <v>20.887420649999999</v>
      </c>
      <c r="BV34" s="415">
        <v>92.545410160000003</v>
      </c>
      <c r="BW34" s="415">
        <v>198300</v>
      </c>
      <c r="BX34" s="423" t="s">
        <v>33</v>
      </c>
      <c r="BY34" s="423"/>
      <c r="BZ34" s="33"/>
      <c r="CB34"/>
      <c r="CC34" s="33"/>
      <c r="CD34" s="36"/>
      <c r="CF34" s="37"/>
      <c r="CO34" s="20"/>
    </row>
    <row r="35" spans="1:93" hidden="1">
      <c r="A35" s="410" t="s">
        <v>2380</v>
      </c>
      <c r="B35" s="410" t="s">
        <v>2540</v>
      </c>
      <c r="C35" s="416" t="s">
        <v>371</v>
      </c>
      <c r="D35" s="416" t="s">
        <v>2541</v>
      </c>
      <c r="E35" s="546" t="s">
        <v>2686</v>
      </c>
      <c r="F35" s="416" t="s">
        <v>321</v>
      </c>
      <c r="G35" s="546" t="str">
        <f>VLOOKUP(WWWW[[#This Row],[Village  Name]],SiteDB6[[Site Name]:[Location Type]],8,FALSE)</f>
        <v>Village</v>
      </c>
      <c r="H35" s="416" t="s">
        <v>2553</v>
      </c>
      <c r="I35" s="418">
        <v>218</v>
      </c>
      <c r="J35" s="418">
        <v>1207</v>
      </c>
      <c r="K35" s="424">
        <v>43480</v>
      </c>
      <c r="L35" s="425">
        <v>43723</v>
      </c>
      <c r="M35" s="418"/>
      <c r="N35" s="418"/>
      <c r="O35" s="418"/>
      <c r="P35" s="418"/>
      <c r="Q35" s="418"/>
      <c r="R35" s="418"/>
      <c r="S35" s="418"/>
      <c r="T35" s="418"/>
      <c r="U35" s="636"/>
      <c r="V35" s="418"/>
      <c r="W35" s="605" t="s">
        <v>132</v>
      </c>
      <c r="X35" s="418"/>
      <c r="Y35" s="418"/>
      <c r="Z35" s="418"/>
      <c r="AA35" s="418"/>
      <c r="AB35" s="418"/>
      <c r="AC35" s="636"/>
      <c r="AD35" s="418">
        <v>185</v>
      </c>
      <c r="AE35" s="418">
        <v>34</v>
      </c>
      <c r="AF35" s="418"/>
      <c r="AG35" s="418"/>
      <c r="AH35" s="418"/>
      <c r="AI35" s="418"/>
      <c r="AJ35" s="418"/>
      <c r="AK35" s="418"/>
      <c r="AL35" s="418"/>
      <c r="AM35" s="418"/>
      <c r="AN35" s="636"/>
      <c r="AO35" s="420"/>
      <c r="AP35" s="420"/>
      <c r="AQ3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 s="417">
        <f>WWWW[[#This Row],[%Equitable and continuous access to sufficient quantity of safe drinking water]]*WWWW[[#This Row],[Total PoP ]]</f>
        <v>0</v>
      </c>
      <c r="AS3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 s="417">
        <f>WWWW[[#This Row],[% Access to unimproved water points]]*WWWW[[#This Row],[Total PoP ]]</f>
        <v>0</v>
      </c>
      <c r="AU3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 s="417">
        <f>WWWW[[#This Row],[HRP1]]/250</f>
        <v>0</v>
      </c>
      <c r="AX35" s="422">
        <f>1-WWWW[[#This Row],[% Equitable and continuous access to sufficient quantity of domestic water]]</f>
        <v>1</v>
      </c>
      <c r="AY35" s="417">
        <f>WWWW[[#This Row],[%equitable and continuous access to sufficient quantity of safe drinking and domestic water''s GAP]]*WWWW[[#This Row],[Total PoP ]]</f>
        <v>1207</v>
      </c>
      <c r="AZ35" s="419">
        <f>IF(WWWW[[#This Row],[Total required water points]]-WWWW[[#This Row],['#Water points coverage]]&lt;0,0,WWWW[[#This Row],[Total required water points]]-WWWW[[#This Row],['#Water points coverage]])</f>
        <v>5</v>
      </c>
      <c r="BA35" s="419">
        <f>ROUND(IF(WWWW[[#This Row],[Total PoP ]]&lt;250,1,WWWW[[#This Row],[Total PoP ]]/250),0)</f>
        <v>5</v>
      </c>
      <c r="BB3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 s="417">
        <f>WWWW[[#This Row],[% people access to functioning Latrine]]*WWWW[[#This Row],[Total PoP ]]</f>
        <v>0</v>
      </c>
      <c r="BD35" s="419">
        <f>WWWW[[#This Row],['#_of_Functioning_latrines_in_school]]*50</f>
        <v>0</v>
      </c>
      <c r="BE35" s="419">
        <f>ROUND((WWWW[[#This Row],[Total PoP ]]/6),0)</f>
        <v>201</v>
      </c>
      <c r="BF35" s="419">
        <f>IF(WWWW[[#This Row],[Total required Latrines]]-(WWWW[[#This Row],['#_of_sanitary_fly-proof_HH_latrines]])&lt;0,0,WWWW[[#This Row],[Total required Latrines]]-(WWWW[[#This Row],['#_of_sanitary_fly-proof_HH_latrines]]))</f>
        <v>201</v>
      </c>
      <c r="BG35" s="71">
        <f>1-WWWW[[#This Row],[% people access to functioning Latrine]]</f>
        <v>1</v>
      </c>
      <c r="BH3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219</v>
      </c>
      <c r="BI35" s="417">
        <f>IF(WWWW[[#This Row],['#_of_functional_handwashing_facilities_at_HH_level]]*6&gt;WWWW[[#This Row],[Total PoP ]],WWWW[[#This Row],[Total PoP ]],WWWW[[#This Row],['#_of_functional_handwashing_facilities_at_HH_level]]*6)</f>
        <v>0</v>
      </c>
      <c r="BJ35" s="419">
        <f>IF(WWWW[[#This Row],['# people reached by regular dedicated hygiene promotion]]&gt;WWWW[[#This Row],['# People received regular supply of hygiene items]],WWWW[[#This Row],['# people reached by regular dedicated hygiene promotion]],WWWW[[#This Row],['# People received regular supply of hygiene items]])</f>
        <v>219</v>
      </c>
      <c r="BK35" s="422">
        <f>IF(WWWW[[#This Row],[HRP3]]/WWWW[[#This Row],[Total PoP ]]&gt;100%,100%,WWWW[[#This Row],[HRP3]]/WWWW[[#This Row],[Total PoP ]])</f>
        <v>0.18144159072079535</v>
      </c>
      <c r="BL35" s="421">
        <f>1-WWWW[[#This Row],[Hygiene Coverage%]]</f>
        <v>0.81855840927920465</v>
      </c>
      <c r="BM35" s="420">
        <f>WWWW[[#This Row],['# people reached by regular dedicated hygiene promotion]]/WWWW[[#This Row],[Total PoP ]]</f>
        <v>0.18144159072079535</v>
      </c>
      <c r="BN3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 s="419">
        <f>WWWW[[#This Row],['#_of_affected_women_and_girls_receiving_a_sufficient_quantity_of_sanitary_pads]]</f>
        <v>0</v>
      </c>
      <c r="BP35" s="418">
        <f>IF(WWWW[[#This Row],['# People with access to soap]]&gt;WWWW[[#This Row],['# People with access to Sanity Pads]],WWWW[[#This Row],['# People with access to soap]],WWWW[[#This Row],['# People with access to Sanity Pads]])</f>
        <v>0</v>
      </c>
      <c r="BQ35" s="417" t="str">
        <f>IF(OR(WWWW[[#This Row],['#of students in school]]="",WWWW[[#This Row],['#of students in school]]=0),"No","Yes")</f>
        <v>No</v>
      </c>
      <c r="BR35" s="415" t="s">
        <v>796</v>
      </c>
      <c r="BS35" s="415" t="s">
        <v>796</v>
      </c>
      <c r="BT35" s="415" t="s">
        <v>793</v>
      </c>
      <c r="BU35" s="415">
        <v>0</v>
      </c>
      <c r="BV35" s="415">
        <v>0</v>
      </c>
      <c r="BW35" s="415">
        <v>198434</v>
      </c>
      <c r="BX35" s="423" t="s">
        <v>33</v>
      </c>
      <c r="BY35" s="423"/>
      <c r="BZ35" s="33"/>
      <c r="CB35"/>
      <c r="CC35" s="33"/>
      <c r="CD35" s="36"/>
      <c r="CF35" s="37"/>
      <c r="CO35" s="20"/>
    </row>
    <row r="36" spans="1:93" hidden="1">
      <c r="A36" s="410" t="s">
        <v>2380</v>
      </c>
      <c r="B36" s="410" t="s">
        <v>2540</v>
      </c>
      <c r="C36" s="416" t="s">
        <v>371</v>
      </c>
      <c r="D36" s="416" t="s">
        <v>2541</v>
      </c>
      <c r="E36" s="546" t="s">
        <v>2686</v>
      </c>
      <c r="F36" s="416" t="s">
        <v>321</v>
      </c>
      <c r="G36" s="546" t="str">
        <f>VLOOKUP(WWWW[[#This Row],[Village  Name]],SiteDB6[[Site Name]:[Location Type]],8,FALSE)</f>
        <v>Village</v>
      </c>
      <c r="H36" s="416" t="s">
        <v>2554</v>
      </c>
      <c r="I36" s="418">
        <v>11</v>
      </c>
      <c r="J36" s="418">
        <v>39</v>
      </c>
      <c r="K36" s="424">
        <v>43480</v>
      </c>
      <c r="L36" s="425">
        <v>43723</v>
      </c>
      <c r="M36" s="418"/>
      <c r="N36" s="418"/>
      <c r="O36" s="418"/>
      <c r="P36" s="418"/>
      <c r="Q36" s="418"/>
      <c r="R36" s="418"/>
      <c r="S36" s="418"/>
      <c r="T36" s="418"/>
      <c r="U36" s="636"/>
      <c r="V36" s="418"/>
      <c r="W36" s="605" t="s">
        <v>132</v>
      </c>
      <c r="X36" s="418"/>
      <c r="Y36" s="418"/>
      <c r="Z36" s="418"/>
      <c r="AA36" s="418"/>
      <c r="AB36" s="418"/>
      <c r="AC36" s="636"/>
      <c r="AD36" s="418">
        <v>8</v>
      </c>
      <c r="AE36" s="418">
        <v>0</v>
      </c>
      <c r="AF36" s="418"/>
      <c r="AG36" s="418"/>
      <c r="AH36" s="418"/>
      <c r="AI36" s="418"/>
      <c r="AJ36" s="418"/>
      <c r="AK36" s="418"/>
      <c r="AL36" s="418"/>
      <c r="AM36" s="418"/>
      <c r="AN36" s="636"/>
      <c r="AO36" s="420"/>
      <c r="AP36" s="420"/>
      <c r="AQ3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 s="417">
        <f>WWWW[[#This Row],[%Equitable and continuous access to sufficient quantity of safe drinking water]]*WWWW[[#This Row],[Total PoP ]]</f>
        <v>0</v>
      </c>
      <c r="AS3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6" s="417">
        <f>WWWW[[#This Row],[% Access to unimproved water points]]*WWWW[[#This Row],[Total PoP ]]</f>
        <v>0</v>
      </c>
      <c r="AU3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6" s="417">
        <f>WWWW[[#This Row],[HRP1]]/250</f>
        <v>0</v>
      </c>
      <c r="AX36" s="422">
        <f>1-WWWW[[#This Row],[% Equitable and continuous access to sufficient quantity of domestic water]]</f>
        <v>1</v>
      </c>
      <c r="AY36" s="417">
        <f>WWWW[[#This Row],[%equitable and continuous access to sufficient quantity of safe drinking and domestic water''s GAP]]*WWWW[[#This Row],[Total PoP ]]</f>
        <v>39</v>
      </c>
      <c r="AZ36" s="419">
        <f>IF(WWWW[[#This Row],[Total required water points]]-WWWW[[#This Row],['#Water points coverage]]&lt;0,0,WWWW[[#This Row],[Total required water points]]-WWWW[[#This Row],['#Water points coverage]])</f>
        <v>1</v>
      </c>
      <c r="BA36" s="419">
        <f>ROUND(IF(WWWW[[#This Row],[Total PoP ]]&lt;250,1,WWWW[[#This Row],[Total PoP ]]/250),0)</f>
        <v>1</v>
      </c>
      <c r="BB3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6" s="417">
        <f>WWWW[[#This Row],[% people access to functioning Latrine]]*WWWW[[#This Row],[Total PoP ]]</f>
        <v>0</v>
      </c>
      <c r="BD36" s="419">
        <f>WWWW[[#This Row],['#_of_Functioning_latrines_in_school]]*50</f>
        <v>0</v>
      </c>
      <c r="BE36" s="419">
        <f>ROUND((WWWW[[#This Row],[Total PoP ]]/6),0)</f>
        <v>7</v>
      </c>
      <c r="BF36" s="419">
        <f>IF(WWWW[[#This Row],[Total required Latrines]]-(WWWW[[#This Row],['#_of_sanitary_fly-proof_HH_latrines]])&lt;0,0,WWWW[[#This Row],[Total required Latrines]]-(WWWW[[#This Row],['#_of_sanitary_fly-proof_HH_latrines]]))</f>
        <v>7</v>
      </c>
      <c r="BG36" s="71">
        <f>1-WWWW[[#This Row],[% people access to functioning Latrine]]</f>
        <v>1</v>
      </c>
      <c r="BH3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v>
      </c>
      <c r="BI36" s="417">
        <f>IF(WWWW[[#This Row],['#_of_functional_handwashing_facilities_at_HH_level]]*6&gt;WWWW[[#This Row],[Total PoP ]],WWWW[[#This Row],[Total PoP ]],WWWW[[#This Row],['#_of_functional_handwashing_facilities_at_HH_level]]*6)</f>
        <v>0</v>
      </c>
      <c r="BJ36" s="419">
        <f>IF(WWWW[[#This Row],['# people reached by regular dedicated hygiene promotion]]&gt;WWWW[[#This Row],['# People received regular supply of hygiene items]],WWWW[[#This Row],['# people reached by regular dedicated hygiene promotion]],WWWW[[#This Row],['# People received regular supply of hygiene items]])</f>
        <v>8</v>
      </c>
      <c r="BK36" s="422">
        <f>IF(WWWW[[#This Row],[HRP3]]/WWWW[[#This Row],[Total PoP ]]&gt;100%,100%,WWWW[[#This Row],[HRP3]]/WWWW[[#This Row],[Total PoP ]])</f>
        <v>0.20512820512820512</v>
      </c>
      <c r="BL36" s="421">
        <f>1-WWWW[[#This Row],[Hygiene Coverage%]]</f>
        <v>0.79487179487179493</v>
      </c>
      <c r="BM36" s="420">
        <f>WWWW[[#This Row],['# people reached by regular dedicated hygiene promotion]]/WWWW[[#This Row],[Total PoP ]]</f>
        <v>0.20512820512820512</v>
      </c>
      <c r="BN3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 s="419">
        <f>WWWW[[#This Row],['#_of_affected_women_and_girls_receiving_a_sufficient_quantity_of_sanitary_pads]]</f>
        <v>0</v>
      </c>
      <c r="BP36" s="418">
        <f>IF(WWWW[[#This Row],['# People with access to soap]]&gt;WWWW[[#This Row],['# People with access to Sanity Pads]],WWWW[[#This Row],['# People with access to soap]],WWWW[[#This Row],['# People with access to Sanity Pads]])</f>
        <v>0</v>
      </c>
      <c r="BQ36" s="417" t="str">
        <f>IF(OR(WWWW[[#This Row],['#of students in school]]="",WWWW[[#This Row],['#of students in school]]=0),"No","Yes")</f>
        <v>No</v>
      </c>
      <c r="BR36" s="415" t="s">
        <v>796</v>
      </c>
      <c r="BS36" s="415" t="s">
        <v>796</v>
      </c>
      <c r="BT36" s="415" t="s">
        <v>296</v>
      </c>
      <c r="BU36" s="415">
        <v>0</v>
      </c>
      <c r="BV36" s="415">
        <v>0</v>
      </c>
      <c r="BW36" s="415">
        <v>198433</v>
      </c>
      <c r="BX36" s="423" t="s">
        <v>33</v>
      </c>
      <c r="BY36" s="423"/>
      <c r="BZ36" s="33"/>
      <c r="CB36"/>
      <c r="CC36" s="33"/>
      <c r="CD36" s="36"/>
      <c r="CF36" s="37"/>
      <c r="CO36" s="20"/>
    </row>
    <row r="37" spans="1:93" hidden="1">
      <c r="A37" s="410" t="s">
        <v>2380</v>
      </c>
      <c r="B37" s="410" t="s">
        <v>2540</v>
      </c>
      <c r="C37" s="416" t="s">
        <v>371</v>
      </c>
      <c r="D37" s="416" t="s">
        <v>2541</v>
      </c>
      <c r="E37" s="546" t="s">
        <v>2686</v>
      </c>
      <c r="F37" s="416" t="s">
        <v>307</v>
      </c>
      <c r="G37" s="546" t="str">
        <f>VLOOKUP(WWWW[[#This Row],[Village  Name]],SiteDB6[[Site Name]:[Location Type]],8,FALSE)</f>
        <v>Village</v>
      </c>
      <c r="H37" s="416" t="s">
        <v>2560</v>
      </c>
      <c r="I37" s="418">
        <v>53</v>
      </c>
      <c r="J37" s="418">
        <v>263</v>
      </c>
      <c r="K37" s="424">
        <v>43480</v>
      </c>
      <c r="L37" s="425">
        <v>43723</v>
      </c>
      <c r="M37" s="418"/>
      <c r="N37" s="418"/>
      <c r="O37" s="418"/>
      <c r="P37" s="418"/>
      <c r="Q37" s="418"/>
      <c r="R37" s="418"/>
      <c r="S37" s="418"/>
      <c r="T37" s="418"/>
      <c r="U37" s="636"/>
      <c r="V37" s="418"/>
      <c r="W37" s="605" t="s">
        <v>132</v>
      </c>
      <c r="X37" s="418"/>
      <c r="Y37" s="418"/>
      <c r="Z37" s="418"/>
      <c r="AA37" s="418"/>
      <c r="AB37" s="418"/>
      <c r="AC37" s="636"/>
      <c r="AD37" s="418">
        <v>40</v>
      </c>
      <c r="AE37" s="418">
        <v>13</v>
      </c>
      <c r="AF37" s="418"/>
      <c r="AG37" s="418"/>
      <c r="AH37" s="418"/>
      <c r="AI37" s="418"/>
      <c r="AJ37" s="418"/>
      <c r="AK37" s="418"/>
      <c r="AL37" s="418"/>
      <c r="AM37" s="418"/>
      <c r="AN37" s="636"/>
      <c r="AO37" s="420"/>
      <c r="AP37" s="420"/>
      <c r="AQ3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7" s="417">
        <f>WWWW[[#This Row],[%Equitable and continuous access to sufficient quantity of safe drinking water]]*WWWW[[#This Row],[Total PoP ]]</f>
        <v>0</v>
      </c>
      <c r="AS3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7" s="417">
        <f>WWWW[[#This Row],[% Access to unimproved water points]]*WWWW[[#This Row],[Total PoP ]]</f>
        <v>0</v>
      </c>
      <c r="AU3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7" s="417">
        <f>WWWW[[#This Row],[HRP1]]/250</f>
        <v>0</v>
      </c>
      <c r="AX37" s="422">
        <f>1-WWWW[[#This Row],[% Equitable and continuous access to sufficient quantity of domestic water]]</f>
        <v>1</v>
      </c>
      <c r="AY37" s="417">
        <f>WWWW[[#This Row],[%equitable and continuous access to sufficient quantity of safe drinking and domestic water''s GAP]]*WWWW[[#This Row],[Total PoP ]]</f>
        <v>263</v>
      </c>
      <c r="AZ37" s="419">
        <f>IF(WWWW[[#This Row],[Total required water points]]-WWWW[[#This Row],['#Water points coverage]]&lt;0,0,WWWW[[#This Row],[Total required water points]]-WWWW[[#This Row],['#Water points coverage]])</f>
        <v>1</v>
      </c>
      <c r="BA37" s="419">
        <f>ROUND(IF(WWWW[[#This Row],[Total PoP ]]&lt;250,1,WWWW[[#This Row],[Total PoP ]]/250),0)</f>
        <v>1</v>
      </c>
      <c r="BB3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7" s="417">
        <f>WWWW[[#This Row],[% people access to functioning Latrine]]*WWWW[[#This Row],[Total PoP ]]</f>
        <v>0</v>
      </c>
      <c r="BD37" s="419">
        <f>WWWW[[#This Row],['#_of_Functioning_latrines_in_school]]*50</f>
        <v>0</v>
      </c>
      <c r="BE37" s="419">
        <f>ROUND((WWWW[[#This Row],[Total PoP ]]/6),0)</f>
        <v>44</v>
      </c>
      <c r="BF37" s="419">
        <f>IF(WWWW[[#This Row],[Total required Latrines]]-(WWWW[[#This Row],['#_of_sanitary_fly-proof_HH_latrines]])&lt;0,0,WWWW[[#This Row],[Total required Latrines]]-(WWWW[[#This Row],['#_of_sanitary_fly-proof_HH_latrines]]))</f>
        <v>44</v>
      </c>
      <c r="BG37" s="71">
        <f>1-WWWW[[#This Row],[% people access to functioning Latrine]]</f>
        <v>1</v>
      </c>
      <c r="BH3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53</v>
      </c>
      <c r="BI37" s="417">
        <f>IF(WWWW[[#This Row],['#_of_functional_handwashing_facilities_at_HH_level]]*6&gt;WWWW[[#This Row],[Total PoP ]],WWWW[[#This Row],[Total PoP ]],WWWW[[#This Row],['#_of_functional_handwashing_facilities_at_HH_level]]*6)</f>
        <v>0</v>
      </c>
      <c r="BJ37" s="419">
        <f>IF(WWWW[[#This Row],['# people reached by regular dedicated hygiene promotion]]&gt;WWWW[[#This Row],['# People received regular supply of hygiene items]],WWWW[[#This Row],['# people reached by regular dedicated hygiene promotion]],WWWW[[#This Row],['# People received regular supply of hygiene items]])</f>
        <v>53</v>
      </c>
      <c r="BK37" s="422">
        <f>IF(WWWW[[#This Row],[HRP3]]/WWWW[[#This Row],[Total PoP ]]&gt;100%,100%,WWWW[[#This Row],[HRP3]]/WWWW[[#This Row],[Total PoP ]])</f>
        <v>0.20152091254752852</v>
      </c>
      <c r="BL37" s="421">
        <f>1-WWWW[[#This Row],[Hygiene Coverage%]]</f>
        <v>0.79847908745247143</v>
      </c>
      <c r="BM37" s="420">
        <f>WWWW[[#This Row],['# people reached by regular dedicated hygiene promotion]]/WWWW[[#This Row],[Total PoP ]]</f>
        <v>0.20152091254752852</v>
      </c>
      <c r="BN3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 s="419">
        <f>WWWW[[#This Row],['#_of_affected_women_and_girls_receiving_a_sufficient_quantity_of_sanitary_pads]]</f>
        <v>0</v>
      </c>
      <c r="BP37" s="418">
        <f>IF(WWWW[[#This Row],['# People with access to soap]]&gt;WWWW[[#This Row],['# People with access to Sanity Pads]],WWWW[[#This Row],['# People with access to soap]],WWWW[[#This Row],['# People with access to Sanity Pads]])</f>
        <v>0</v>
      </c>
      <c r="BQ37" s="417" t="str">
        <f>IF(OR(WWWW[[#This Row],['#of students in school]]="",WWWW[[#This Row],['#of students in school]]=0),"No","Yes")</f>
        <v>No</v>
      </c>
      <c r="BR37" s="415" t="s">
        <v>796</v>
      </c>
      <c r="BS37" s="415" t="s">
        <v>796</v>
      </c>
      <c r="BT37" s="415" t="s">
        <v>296</v>
      </c>
      <c r="BU37" s="415">
        <v>0</v>
      </c>
      <c r="BV37" s="415">
        <v>0</v>
      </c>
      <c r="BW37" s="415">
        <v>220736</v>
      </c>
      <c r="BX37" s="423" t="s">
        <v>33</v>
      </c>
      <c r="BY37" s="423"/>
      <c r="BZ37" s="33"/>
      <c r="CB37"/>
      <c r="CC37" s="33"/>
      <c r="CD37" s="36"/>
      <c r="CF37" s="37"/>
      <c r="CO37" s="20"/>
    </row>
    <row r="38" spans="1:93" ht="31.5" hidden="1" customHeight="1">
      <c r="A38" s="410" t="s">
        <v>2380</v>
      </c>
      <c r="B38" s="410" t="s">
        <v>2540</v>
      </c>
      <c r="C38" s="416" t="s">
        <v>371</v>
      </c>
      <c r="D38" s="416" t="s">
        <v>2541</v>
      </c>
      <c r="E38" s="546" t="s">
        <v>2686</v>
      </c>
      <c r="F38" s="416" t="s">
        <v>321</v>
      </c>
      <c r="G38" s="546" t="str">
        <f>VLOOKUP(WWWW[[#This Row],[Village  Name]],SiteDB6[[Site Name]:[Location Type]],8,FALSE)</f>
        <v>Village</v>
      </c>
      <c r="H38" s="416" t="s">
        <v>2545</v>
      </c>
      <c r="I38" s="418">
        <v>125</v>
      </c>
      <c r="J38" s="418">
        <v>580</v>
      </c>
      <c r="K38" s="424">
        <v>43480</v>
      </c>
      <c r="L38" s="425">
        <v>43723</v>
      </c>
      <c r="M38" s="418"/>
      <c r="N38" s="418"/>
      <c r="O38" s="418"/>
      <c r="P38" s="418"/>
      <c r="Q38" s="418"/>
      <c r="R38" s="418"/>
      <c r="S38" s="418"/>
      <c r="T38" s="418"/>
      <c r="U38" s="636"/>
      <c r="V38" s="418"/>
      <c r="W38" s="605" t="s">
        <v>132</v>
      </c>
      <c r="X38" s="418"/>
      <c r="Y38" s="418"/>
      <c r="Z38" s="418"/>
      <c r="AA38" s="418"/>
      <c r="AB38" s="418"/>
      <c r="AC38" s="636"/>
      <c r="AD38" s="418">
        <v>93</v>
      </c>
      <c r="AE38" s="418">
        <v>32</v>
      </c>
      <c r="AF38" s="418"/>
      <c r="AG38" s="418"/>
      <c r="AH38" s="418"/>
      <c r="AI38" s="418"/>
      <c r="AJ38" s="418"/>
      <c r="AK38" s="418"/>
      <c r="AL38" s="418"/>
      <c r="AM38" s="418"/>
      <c r="AN38" s="636"/>
      <c r="AO38" s="420"/>
      <c r="AP38" s="420"/>
      <c r="AQ3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8" s="417">
        <f>WWWW[[#This Row],[%Equitable and continuous access to sufficient quantity of safe drinking water]]*WWWW[[#This Row],[Total PoP ]]</f>
        <v>0</v>
      </c>
      <c r="AS3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8" s="417">
        <f>WWWW[[#This Row],[% Access to unimproved water points]]*WWWW[[#This Row],[Total PoP ]]</f>
        <v>0</v>
      </c>
      <c r="AU3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8" s="417">
        <f>WWWW[[#This Row],[HRP1]]/250</f>
        <v>0</v>
      </c>
      <c r="AX38" s="422">
        <f>1-WWWW[[#This Row],[% Equitable and continuous access to sufficient quantity of domestic water]]</f>
        <v>1</v>
      </c>
      <c r="AY38" s="417">
        <f>WWWW[[#This Row],[%equitable and continuous access to sufficient quantity of safe drinking and domestic water''s GAP]]*WWWW[[#This Row],[Total PoP ]]</f>
        <v>580</v>
      </c>
      <c r="AZ38" s="419">
        <f>IF(WWWW[[#This Row],[Total required water points]]-WWWW[[#This Row],['#Water points coverage]]&lt;0,0,WWWW[[#This Row],[Total required water points]]-WWWW[[#This Row],['#Water points coverage]])</f>
        <v>2</v>
      </c>
      <c r="BA38" s="419">
        <f>ROUND(IF(WWWW[[#This Row],[Total PoP ]]&lt;250,1,WWWW[[#This Row],[Total PoP ]]/250),0)</f>
        <v>2</v>
      </c>
      <c r="BB3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8" s="417">
        <f>WWWW[[#This Row],[% people access to functioning Latrine]]*WWWW[[#This Row],[Total PoP ]]</f>
        <v>0</v>
      </c>
      <c r="BD38" s="419">
        <f>WWWW[[#This Row],['#_of_Functioning_latrines_in_school]]*50</f>
        <v>0</v>
      </c>
      <c r="BE38" s="419">
        <f>ROUND((WWWW[[#This Row],[Total PoP ]]/6),0)</f>
        <v>97</v>
      </c>
      <c r="BF38" s="419">
        <f>IF(WWWW[[#This Row],[Total required Latrines]]-(WWWW[[#This Row],['#_of_sanitary_fly-proof_HH_latrines]])&lt;0,0,WWWW[[#This Row],[Total required Latrines]]-(WWWW[[#This Row],['#_of_sanitary_fly-proof_HH_latrines]]))</f>
        <v>97</v>
      </c>
      <c r="BG38" s="71">
        <f>1-WWWW[[#This Row],[% people access to functioning Latrine]]</f>
        <v>1</v>
      </c>
      <c r="BH3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125</v>
      </c>
      <c r="BI38" s="417">
        <f>IF(WWWW[[#This Row],['#_of_functional_handwashing_facilities_at_HH_level]]*6&gt;WWWW[[#This Row],[Total PoP ]],WWWW[[#This Row],[Total PoP ]],WWWW[[#This Row],['#_of_functional_handwashing_facilities_at_HH_level]]*6)</f>
        <v>0</v>
      </c>
      <c r="BJ38" s="419">
        <f>IF(WWWW[[#This Row],['# people reached by regular dedicated hygiene promotion]]&gt;WWWW[[#This Row],['# People received regular supply of hygiene items]],WWWW[[#This Row],['# people reached by regular dedicated hygiene promotion]],WWWW[[#This Row],['# People received regular supply of hygiene items]])</f>
        <v>125</v>
      </c>
      <c r="BK38" s="422">
        <f>IF(WWWW[[#This Row],[HRP3]]/WWWW[[#This Row],[Total PoP ]]&gt;100%,100%,WWWW[[#This Row],[HRP3]]/WWWW[[#This Row],[Total PoP ]])</f>
        <v>0.21551724137931033</v>
      </c>
      <c r="BL38" s="421">
        <f>1-WWWW[[#This Row],[Hygiene Coverage%]]</f>
        <v>0.78448275862068972</v>
      </c>
      <c r="BM38" s="420">
        <f>WWWW[[#This Row],['# people reached by regular dedicated hygiene promotion]]/WWWW[[#This Row],[Total PoP ]]</f>
        <v>0.21551724137931033</v>
      </c>
      <c r="BN3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 s="419">
        <f>WWWW[[#This Row],['#_of_affected_women_and_girls_receiving_a_sufficient_quantity_of_sanitary_pads]]</f>
        <v>0</v>
      </c>
      <c r="BP38" s="418">
        <f>IF(WWWW[[#This Row],['# People with access to soap]]&gt;WWWW[[#This Row],['# People with access to Sanity Pads]],WWWW[[#This Row],['# People with access to soap]],WWWW[[#This Row],['# People with access to Sanity Pads]])</f>
        <v>0</v>
      </c>
      <c r="BQ38" s="417" t="str">
        <f>IF(OR(WWWW[[#This Row],['#of students in school]]="",WWWW[[#This Row],['#of students in school]]=0),"No","Yes")</f>
        <v>No</v>
      </c>
      <c r="BR38" s="415" t="s">
        <v>796</v>
      </c>
      <c r="BS38" s="415" t="s">
        <v>796</v>
      </c>
      <c r="BT38" s="415" t="s">
        <v>793</v>
      </c>
      <c r="BU38" s="415">
        <v>0</v>
      </c>
      <c r="BV38" s="415">
        <v>0</v>
      </c>
      <c r="BW38" s="415">
        <v>198370</v>
      </c>
      <c r="BX38" s="423" t="s">
        <v>33</v>
      </c>
      <c r="BY38" s="423"/>
      <c r="BZ38" s="33"/>
      <c r="CB38"/>
      <c r="CC38" s="33"/>
      <c r="CD38" s="36"/>
      <c r="CF38" s="37"/>
      <c r="CO38" s="20"/>
    </row>
    <row r="39" spans="1:93" hidden="1">
      <c r="A39" s="606" t="s">
        <v>2380</v>
      </c>
      <c r="B39" s="410" t="s">
        <v>289</v>
      </c>
      <c r="C39" s="416" t="s">
        <v>289</v>
      </c>
      <c r="D39" s="416" t="s">
        <v>329</v>
      </c>
      <c r="E39" s="546" t="s">
        <v>2687</v>
      </c>
      <c r="F39" s="416" t="s">
        <v>404</v>
      </c>
      <c r="G39" s="546" t="str">
        <f>VLOOKUP(WWWW[[#This Row],[Village  Name]],SiteDB6[[Site Name]:[Location Type]],8,FALSE)</f>
        <v>Village</v>
      </c>
      <c r="H39" s="416" t="s">
        <v>2846</v>
      </c>
      <c r="I39" s="418">
        <v>43</v>
      </c>
      <c r="J39" s="418">
        <v>193</v>
      </c>
      <c r="K39" s="424">
        <v>43359</v>
      </c>
      <c r="L39" s="425">
        <v>43830</v>
      </c>
      <c r="M39" s="418"/>
      <c r="N39" s="418"/>
      <c r="O39" s="418"/>
      <c r="P39" s="418"/>
      <c r="Q39" s="418"/>
      <c r="R39" s="418"/>
      <c r="S39" s="418"/>
      <c r="T39" s="418"/>
      <c r="U39" s="636"/>
      <c r="V39" s="418"/>
      <c r="W39" s="605" t="s">
        <v>132</v>
      </c>
      <c r="X39" s="418"/>
      <c r="Y39" s="418"/>
      <c r="Z39" s="418"/>
      <c r="AA39" s="418"/>
      <c r="AB39" s="418"/>
      <c r="AC39" s="636"/>
      <c r="AD39" s="418"/>
      <c r="AE39" s="418"/>
      <c r="AF39" s="418"/>
      <c r="AG39" s="418"/>
      <c r="AH39" s="418"/>
      <c r="AI39" s="418"/>
      <c r="AJ39" s="418"/>
      <c r="AK39" s="418"/>
      <c r="AL39" s="418"/>
      <c r="AM39" s="418"/>
      <c r="AN39" s="636"/>
      <c r="AO39" s="420"/>
      <c r="AP39" s="420"/>
      <c r="AQ3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9" s="417">
        <f>WWWW[[#This Row],[%Equitable and continuous access to sufficient quantity of safe drinking water]]*WWWW[[#This Row],[Total PoP ]]</f>
        <v>0</v>
      </c>
      <c r="AS3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 s="417">
        <f>WWWW[[#This Row],[% Access to unimproved water points]]*WWWW[[#This Row],[Total PoP ]]</f>
        <v>0</v>
      </c>
      <c r="AU3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9" s="417">
        <f>WWWW[[#This Row],[HRP1]]/250</f>
        <v>0</v>
      </c>
      <c r="AX39" s="422">
        <f>1-WWWW[[#This Row],[% Equitable and continuous access to sufficient quantity of domestic water]]</f>
        <v>1</v>
      </c>
      <c r="AY39" s="417">
        <f>WWWW[[#This Row],[%equitable and continuous access to sufficient quantity of safe drinking and domestic water''s GAP]]*WWWW[[#This Row],[Total PoP ]]</f>
        <v>193</v>
      </c>
      <c r="AZ39" s="419">
        <f>IF(WWWW[[#This Row],[Total required water points]]-WWWW[[#This Row],['#Water points coverage]]&lt;0,0,WWWW[[#This Row],[Total required water points]]-WWWW[[#This Row],['#Water points coverage]])</f>
        <v>1</v>
      </c>
      <c r="BA39" s="419">
        <f>ROUND(IF(WWWW[[#This Row],[Total PoP ]]&lt;250,1,WWWW[[#This Row],[Total PoP ]]/250),0)</f>
        <v>1</v>
      </c>
      <c r="BB3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9" s="417">
        <f>WWWW[[#This Row],[% people access to functioning Latrine]]*WWWW[[#This Row],[Total PoP ]]</f>
        <v>0</v>
      </c>
      <c r="BD39" s="419">
        <f>WWWW[[#This Row],['#_of_Functioning_latrines_in_school]]*50</f>
        <v>0</v>
      </c>
      <c r="BE39" s="419">
        <f>ROUND((WWWW[[#This Row],[Total PoP ]]/6),0)</f>
        <v>32</v>
      </c>
      <c r="BF39" s="419">
        <f>IF(WWWW[[#This Row],[Total required Latrines]]-(WWWW[[#This Row],['#_of_sanitary_fly-proof_HH_latrines]])&lt;0,0,WWWW[[#This Row],[Total required Latrines]]-(WWWW[[#This Row],['#_of_sanitary_fly-proof_HH_latrines]]))</f>
        <v>32</v>
      </c>
      <c r="BG39" s="71">
        <f>1-WWWW[[#This Row],[% people access to functioning Latrine]]</f>
        <v>1</v>
      </c>
      <c r="BH3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9" s="417">
        <f>IF(WWWW[[#This Row],['#_of_functional_handwashing_facilities_at_HH_level]]*6&gt;WWWW[[#This Row],[Total PoP ]],WWWW[[#This Row],[Total PoP ]],WWWW[[#This Row],['#_of_functional_handwashing_facilities_at_HH_level]]*6)</f>
        <v>0</v>
      </c>
      <c r="BJ39" s="419">
        <f>IF(WWWW[[#This Row],['# people reached by regular dedicated hygiene promotion]]&gt;WWWW[[#This Row],['# People received regular supply of hygiene items]],WWWW[[#This Row],['# people reached by regular dedicated hygiene promotion]],WWWW[[#This Row],['# People received regular supply of hygiene items]])</f>
        <v>0</v>
      </c>
      <c r="BK39" s="422">
        <f>IF(WWWW[[#This Row],[HRP3]]/WWWW[[#This Row],[Total PoP ]]&gt;100%,100%,WWWW[[#This Row],[HRP3]]/WWWW[[#This Row],[Total PoP ]])</f>
        <v>0</v>
      </c>
      <c r="BL39" s="421">
        <f>1-WWWW[[#This Row],[Hygiene Coverage%]]</f>
        <v>1</v>
      </c>
      <c r="BM39" s="420">
        <f>WWWW[[#This Row],['# people reached by regular dedicated hygiene promotion]]/WWWW[[#This Row],[Total PoP ]]</f>
        <v>0</v>
      </c>
      <c r="BN3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 s="419">
        <f>WWWW[[#This Row],['#_of_affected_women_and_girls_receiving_a_sufficient_quantity_of_sanitary_pads]]</f>
        <v>0</v>
      </c>
      <c r="BP39" s="418">
        <f>IF(WWWW[[#This Row],['# People with access to soap]]&gt;WWWW[[#This Row],['# People with access to Sanity Pads]],WWWW[[#This Row],['# People with access to soap]],WWWW[[#This Row],['# People with access to Sanity Pads]])</f>
        <v>0</v>
      </c>
      <c r="BQ39" s="417" t="str">
        <f>IF(OR(WWWW[[#This Row],['#of students in school]]="",WWWW[[#This Row],['#of students in school]]=0),"No","Yes")</f>
        <v>No</v>
      </c>
      <c r="BR39" s="415" t="s">
        <v>796</v>
      </c>
      <c r="BS39" s="415" t="s">
        <v>796</v>
      </c>
      <c r="BT39" s="415">
        <v>0</v>
      </c>
      <c r="BU39" s="415">
        <v>19.9233303070068</v>
      </c>
      <c r="BV39" s="415">
        <v>93.018592834472699</v>
      </c>
      <c r="BW39" s="415">
        <v>197547</v>
      </c>
      <c r="BX39" s="423" t="s">
        <v>33</v>
      </c>
      <c r="BY39" s="423"/>
      <c r="BZ39" s="33"/>
      <c r="CB39"/>
      <c r="CC39" s="33"/>
      <c r="CD39" s="36"/>
      <c r="CF39" s="37"/>
      <c r="CO39" s="20"/>
    </row>
    <row r="40" spans="1:93" ht="27.75" hidden="1" customHeight="1">
      <c r="A40" s="606" t="s">
        <v>2380</v>
      </c>
      <c r="B40" s="410" t="s">
        <v>289</v>
      </c>
      <c r="C40" s="416" t="s">
        <v>289</v>
      </c>
      <c r="D40" s="416" t="s">
        <v>329</v>
      </c>
      <c r="E40" s="546" t="s">
        <v>2687</v>
      </c>
      <c r="F40" s="416" t="s">
        <v>404</v>
      </c>
      <c r="G40" s="546" t="str">
        <f>VLOOKUP(WWWW[[#This Row],[Village  Name]],SiteDB6[[Site Name]:[Location Type]],8,FALSE)</f>
        <v>Village</v>
      </c>
      <c r="H40" s="416" t="s">
        <v>2565</v>
      </c>
      <c r="I40" s="418">
        <v>38</v>
      </c>
      <c r="J40" s="418">
        <v>81</v>
      </c>
      <c r="K40" s="424">
        <v>43359</v>
      </c>
      <c r="L40" s="425">
        <v>43830</v>
      </c>
      <c r="M40" s="418"/>
      <c r="N40" s="418"/>
      <c r="O40" s="418"/>
      <c r="P40" s="418"/>
      <c r="Q40" s="418"/>
      <c r="R40" s="418"/>
      <c r="S40" s="418"/>
      <c r="T40" s="418"/>
      <c r="U40" s="636"/>
      <c r="V40" s="418"/>
      <c r="W40" s="605" t="s">
        <v>132</v>
      </c>
      <c r="X40" s="418"/>
      <c r="Y40" s="418"/>
      <c r="Z40" s="418"/>
      <c r="AA40" s="418"/>
      <c r="AB40" s="418"/>
      <c r="AC40" s="636"/>
      <c r="AD40" s="418"/>
      <c r="AE40" s="418"/>
      <c r="AF40" s="418"/>
      <c r="AG40" s="418"/>
      <c r="AH40" s="418"/>
      <c r="AI40" s="418"/>
      <c r="AJ40" s="418"/>
      <c r="AK40" s="418"/>
      <c r="AL40" s="418"/>
      <c r="AM40" s="418"/>
      <c r="AN40" s="636"/>
      <c r="AO40" s="420"/>
      <c r="AP40" s="420"/>
      <c r="AQ4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0" s="417">
        <f>WWWW[[#This Row],[%Equitable and continuous access to sufficient quantity of safe drinking water]]*WWWW[[#This Row],[Total PoP ]]</f>
        <v>0</v>
      </c>
      <c r="AS4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 s="417">
        <f>WWWW[[#This Row],[% Access to unimproved water points]]*WWWW[[#This Row],[Total PoP ]]</f>
        <v>0</v>
      </c>
      <c r="AU4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0" s="417">
        <f>WWWW[[#This Row],[HRP1]]/250</f>
        <v>0</v>
      </c>
      <c r="AX40" s="422">
        <f>1-WWWW[[#This Row],[% Equitable and continuous access to sufficient quantity of domestic water]]</f>
        <v>1</v>
      </c>
      <c r="AY40" s="417">
        <f>WWWW[[#This Row],[%equitable and continuous access to sufficient quantity of safe drinking and domestic water''s GAP]]*WWWW[[#This Row],[Total PoP ]]</f>
        <v>81</v>
      </c>
      <c r="AZ40" s="419">
        <f>IF(WWWW[[#This Row],[Total required water points]]-WWWW[[#This Row],['#Water points coverage]]&lt;0,0,WWWW[[#This Row],[Total required water points]]-WWWW[[#This Row],['#Water points coverage]])</f>
        <v>1</v>
      </c>
      <c r="BA40" s="419">
        <f>ROUND(IF(WWWW[[#This Row],[Total PoP ]]&lt;250,1,WWWW[[#This Row],[Total PoP ]]/250),0)</f>
        <v>1</v>
      </c>
      <c r="BB4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0" s="417">
        <f>WWWW[[#This Row],[% people access to functioning Latrine]]*WWWW[[#This Row],[Total PoP ]]</f>
        <v>0</v>
      </c>
      <c r="BD40" s="419">
        <f>WWWW[[#This Row],['#_of_Functioning_latrines_in_school]]*50</f>
        <v>0</v>
      </c>
      <c r="BE40" s="419">
        <f>ROUND((WWWW[[#This Row],[Total PoP ]]/6),0)</f>
        <v>14</v>
      </c>
      <c r="BF40" s="419">
        <f>IF(WWWW[[#This Row],[Total required Latrines]]-(WWWW[[#This Row],['#_of_sanitary_fly-proof_HH_latrines]])&lt;0,0,WWWW[[#This Row],[Total required Latrines]]-(WWWW[[#This Row],['#_of_sanitary_fly-proof_HH_latrines]]))</f>
        <v>14</v>
      </c>
      <c r="BG40" s="71">
        <f>1-WWWW[[#This Row],[% people access to functioning Latrine]]</f>
        <v>1</v>
      </c>
      <c r="BH4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0" s="417">
        <f>IF(WWWW[[#This Row],['#_of_functional_handwashing_facilities_at_HH_level]]*6&gt;WWWW[[#This Row],[Total PoP ]],WWWW[[#This Row],[Total PoP ]],WWWW[[#This Row],['#_of_functional_handwashing_facilities_at_HH_level]]*6)</f>
        <v>0</v>
      </c>
      <c r="BJ40" s="419">
        <f>IF(WWWW[[#This Row],['# people reached by regular dedicated hygiene promotion]]&gt;WWWW[[#This Row],['# People received regular supply of hygiene items]],WWWW[[#This Row],['# people reached by regular dedicated hygiene promotion]],WWWW[[#This Row],['# People received regular supply of hygiene items]])</f>
        <v>0</v>
      </c>
      <c r="BK40" s="422">
        <f>IF(WWWW[[#This Row],[HRP3]]/WWWW[[#This Row],[Total PoP ]]&gt;100%,100%,WWWW[[#This Row],[HRP3]]/WWWW[[#This Row],[Total PoP ]])</f>
        <v>0</v>
      </c>
      <c r="BL40" s="421">
        <f>1-WWWW[[#This Row],[Hygiene Coverage%]]</f>
        <v>1</v>
      </c>
      <c r="BM40" s="420">
        <f>WWWW[[#This Row],['# people reached by regular dedicated hygiene promotion]]/WWWW[[#This Row],[Total PoP ]]</f>
        <v>0</v>
      </c>
      <c r="BN4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 s="419">
        <f>WWWW[[#This Row],['#_of_affected_women_and_girls_receiving_a_sufficient_quantity_of_sanitary_pads]]</f>
        <v>0</v>
      </c>
      <c r="BP40" s="418">
        <f>IF(WWWW[[#This Row],['# People with access to soap]]&gt;WWWW[[#This Row],['# People with access to Sanity Pads]],WWWW[[#This Row],['# People with access to soap]],WWWW[[#This Row],['# People with access to Sanity Pads]])</f>
        <v>0</v>
      </c>
      <c r="BQ40" s="417" t="str">
        <f>IF(OR(WWWW[[#This Row],['#of students in school]]="",WWWW[[#This Row],['#of students in school]]=0),"No","Yes")</f>
        <v>No</v>
      </c>
      <c r="BR40" s="415" t="s">
        <v>796</v>
      </c>
      <c r="BS40" s="415" t="s">
        <v>796</v>
      </c>
      <c r="BT40" s="415">
        <v>0</v>
      </c>
      <c r="BU40" s="415">
        <v>20.005199432373001</v>
      </c>
      <c r="BV40" s="415">
        <v>92.948463439941406</v>
      </c>
      <c r="BW40" s="415">
        <v>197565</v>
      </c>
      <c r="BX40" s="423" t="s">
        <v>33</v>
      </c>
      <c r="BY40" s="423"/>
      <c r="BZ40" s="33"/>
      <c r="CB40"/>
      <c r="CC40" s="33"/>
      <c r="CD40" s="36"/>
      <c r="CF40" s="37"/>
      <c r="CO40" s="20"/>
    </row>
    <row r="41" spans="1:93" hidden="1">
      <c r="A41" s="606" t="s">
        <v>2380</v>
      </c>
      <c r="B41" s="410" t="s">
        <v>289</v>
      </c>
      <c r="C41" s="416" t="s">
        <v>289</v>
      </c>
      <c r="D41" s="416" t="s">
        <v>236</v>
      </c>
      <c r="E41" s="546" t="s">
        <v>2687</v>
      </c>
      <c r="F41" s="546" t="s">
        <v>404</v>
      </c>
      <c r="G41" s="546" t="str">
        <f>VLOOKUP(WWWW[[#This Row],[Village  Name]],SiteDB6[[Site Name]:[Location Type]],8,FALSE)</f>
        <v>Village</v>
      </c>
      <c r="H41" s="416" t="s">
        <v>410</v>
      </c>
      <c r="I41" s="418">
        <v>204</v>
      </c>
      <c r="J41" s="418">
        <v>1055</v>
      </c>
      <c r="K41" s="424">
        <v>43556</v>
      </c>
      <c r="L41" s="425">
        <v>43921</v>
      </c>
      <c r="M41" s="418">
        <v>241</v>
      </c>
      <c r="N41" s="418">
        <v>0</v>
      </c>
      <c r="O41" s="418"/>
      <c r="P41" s="418"/>
      <c r="Q41" s="418">
        <v>3</v>
      </c>
      <c r="R41" s="418"/>
      <c r="S41" s="418">
        <v>1</v>
      </c>
      <c r="T41" s="418"/>
      <c r="U41" s="636"/>
      <c r="V41" s="418"/>
      <c r="W41" s="418" t="s">
        <v>41</v>
      </c>
      <c r="X41" s="418">
        <v>2</v>
      </c>
      <c r="Y41" s="418"/>
      <c r="Z41" s="418"/>
      <c r="AA41" s="418"/>
      <c r="AB41" s="418"/>
      <c r="AC41" s="637"/>
      <c r="AD41" s="418"/>
      <c r="AE41" s="418"/>
      <c r="AF41" s="418"/>
      <c r="AG41" s="418"/>
      <c r="AH41" s="418"/>
      <c r="AI41" s="418"/>
      <c r="AJ41" s="418"/>
      <c r="AK41" s="418">
        <v>1</v>
      </c>
      <c r="AL41" s="418"/>
      <c r="AM41" s="418"/>
      <c r="AN41" s="636"/>
      <c r="AO41" s="420"/>
      <c r="AP41" s="420"/>
      <c r="AQ4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 s="417">
        <f>WWWW[[#This Row],[%Equitable and continuous access to sufficient quantity of safe drinking water]]*WWWW[[#This Row],[Total PoP ]]</f>
        <v>0</v>
      </c>
      <c r="AS4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1" s="417">
        <f>WWWW[[#This Row],[% Access to unimproved water points]]*WWWW[[#This Row],[Total PoP ]]</f>
        <v>1055</v>
      </c>
      <c r="AU4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1055</v>
      </c>
      <c r="AW41" s="417">
        <f>WWWW[[#This Row],[HRP1]]/250</f>
        <v>4.22</v>
      </c>
      <c r="AX41" s="422">
        <f>1-WWWW[[#This Row],[% Equitable and continuous access to sufficient quantity of domestic water]]</f>
        <v>0</v>
      </c>
      <c r="AY41" s="417">
        <f>WWWW[[#This Row],[%equitable and continuous access to sufficient quantity of safe drinking and domestic water''s GAP]]*WWWW[[#This Row],[Total PoP ]]</f>
        <v>0</v>
      </c>
      <c r="AZ41" s="419">
        <f>IF(WWWW[[#This Row],[Total required water points]]-WWWW[[#This Row],['#Water points coverage]]&lt;0,0,WWWW[[#This Row],[Total required water points]]-WWWW[[#This Row],['#Water points coverage]])</f>
        <v>0</v>
      </c>
      <c r="BA41" s="419">
        <f>ROUND(IF(WWWW[[#This Row],[Total PoP ]]&lt;250,1,WWWW[[#This Row],[Total PoP ]]/250),0)</f>
        <v>4</v>
      </c>
      <c r="BB4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9.4786729857819899E-2</v>
      </c>
      <c r="BC41" s="417">
        <f>WWWW[[#This Row],[% people access to functioning Latrine]]*WWWW[[#This Row],[Total PoP ]]</f>
        <v>100</v>
      </c>
      <c r="BD41" s="419">
        <f>WWWW[[#This Row],['#_of_Functioning_latrines_in_school]]*50</f>
        <v>100</v>
      </c>
      <c r="BE41" s="419">
        <f>ROUND((WWWW[[#This Row],[Total PoP ]]/6),0)</f>
        <v>176</v>
      </c>
      <c r="BF41" s="419">
        <f>IF(WWWW[[#This Row],[Total required Latrines]]-(WWWW[[#This Row],['#_of_sanitary_fly-proof_HH_latrines]])&lt;0,0,WWWW[[#This Row],[Total required Latrines]]-(WWWW[[#This Row],['#_of_sanitary_fly-proof_HH_latrines]]))</f>
        <v>176</v>
      </c>
      <c r="BG41" s="71">
        <f>1-WWWW[[#This Row],[% people access to functioning Latrine]]</f>
        <v>0.90521327014218012</v>
      </c>
      <c r="BH4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 s="417">
        <f>IF(WWWW[[#This Row],['#_of_functional_handwashing_facilities_at_HH_level]]*6&gt;WWWW[[#This Row],[Total PoP ]],WWWW[[#This Row],[Total PoP ]],WWWW[[#This Row],['#_of_functional_handwashing_facilities_at_HH_level]]*6)</f>
        <v>0</v>
      </c>
      <c r="BJ41" s="419">
        <f>IF(WWWW[[#This Row],['# people reached by regular dedicated hygiene promotion]]&gt;WWWW[[#This Row],['# People received regular supply of hygiene items]],WWWW[[#This Row],['# people reached by regular dedicated hygiene promotion]],WWWW[[#This Row],['# People received regular supply of hygiene items]])</f>
        <v>0</v>
      </c>
      <c r="BK41" s="422">
        <f>IF(WWWW[[#This Row],[HRP3]]/WWWW[[#This Row],[Total PoP ]]&gt;100%,100%,WWWW[[#This Row],[HRP3]]/WWWW[[#This Row],[Total PoP ]])</f>
        <v>0</v>
      </c>
      <c r="BL41" s="421">
        <f>1-WWWW[[#This Row],[Hygiene Coverage%]]</f>
        <v>1</v>
      </c>
      <c r="BM41" s="420">
        <f>WWWW[[#This Row],['# people reached by regular dedicated hygiene promotion]]/WWWW[[#This Row],[Total PoP ]]</f>
        <v>0</v>
      </c>
      <c r="BN4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 s="419">
        <f>WWWW[[#This Row],['#_of_affected_women_and_girls_receiving_a_sufficient_quantity_of_sanitary_pads]]</f>
        <v>0</v>
      </c>
      <c r="BP41" s="418">
        <f>IF(WWWW[[#This Row],['# People with access to soap]]&gt;WWWW[[#This Row],['# People with access to Sanity Pads]],WWWW[[#This Row],['# People with access to soap]],WWWW[[#This Row],['# People with access to Sanity Pads]])</f>
        <v>0</v>
      </c>
      <c r="BQ41" s="417" t="str">
        <f>IF(OR(WWWW[[#This Row],['#of students in school]]="",WWWW[[#This Row],['#of students in school]]=0),"No","Yes")</f>
        <v>Yes</v>
      </c>
      <c r="BR41" s="415" t="s">
        <v>796</v>
      </c>
      <c r="BS41" s="415" t="s">
        <v>796</v>
      </c>
      <c r="BT41" s="415" t="s">
        <v>296</v>
      </c>
      <c r="BU41" s="415">
        <v>20.0839</v>
      </c>
      <c r="BV41" s="415">
        <v>92.993799999999993</v>
      </c>
      <c r="BW41" s="415">
        <v>197557</v>
      </c>
      <c r="BX41" s="423" t="s">
        <v>33</v>
      </c>
      <c r="BY41" s="423"/>
      <c r="BZ41" s="33"/>
      <c r="CB41"/>
      <c r="CC41" s="33"/>
      <c r="CD41" s="36"/>
      <c r="CF41" s="37"/>
      <c r="CO41" s="20"/>
    </row>
    <row r="42" spans="1:93" hidden="1">
      <c r="A42" s="606" t="s">
        <v>2380</v>
      </c>
      <c r="B42" s="410" t="s">
        <v>289</v>
      </c>
      <c r="C42" s="416" t="s">
        <v>289</v>
      </c>
      <c r="D42" s="416" t="s">
        <v>236</v>
      </c>
      <c r="E42" s="546" t="s">
        <v>2687</v>
      </c>
      <c r="F42" s="416" t="s">
        <v>404</v>
      </c>
      <c r="G42" s="546" t="str">
        <f>VLOOKUP(WWWW[[#This Row],[Village  Name]],SiteDB6[[Site Name]:[Location Type]],8,FALSE)</f>
        <v>Village</v>
      </c>
      <c r="H42" s="416" t="s">
        <v>406</v>
      </c>
      <c r="I42" s="418">
        <v>948</v>
      </c>
      <c r="J42" s="418">
        <v>3946</v>
      </c>
      <c r="K42" s="424">
        <v>43556</v>
      </c>
      <c r="L42" s="425">
        <v>43921</v>
      </c>
      <c r="M42" s="418">
        <v>342</v>
      </c>
      <c r="N42" s="418">
        <v>0</v>
      </c>
      <c r="O42" s="418"/>
      <c r="P42" s="418"/>
      <c r="Q42" s="418">
        <v>3</v>
      </c>
      <c r="R42" s="418"/>
      <c r="S42" s="418">
        <v>1</v>
      </c>
      <c r="T42" s="418">
        <v>2</v>
      </c>
      <c r="U42" s="636"/>
      <c r="V42" s="418"/>
      <c r="W42" s="418" t="s">
        <v>41</v>
      </c>
      <c r="X42" s="418">
        <v>2</v>
      </c>
      <c r="Y42" s="418"/>
      <c r="Z42" s="418"/>
      <c r="AA42" s="418"/>
      <c r="AB42" s="418"/>
      <c r="AC42" s="637"/>
      <c r="AD42" s="418"/>
      <c r="AE42" s="418"/>
      <c r="AF42" s="418"/>
      <c r="AG42" s="418"/>
      <c r="AH42" s="418"/>
      <c r="AI42" s="418"/>
      <c r="AJ42" s="418"/>
      <c r="AK42" s="418">
        <v>1</v>
      </c>
      <c r="AL42" s="418"/>
      <c r="AM42" s="418"/>
      <c r="AN42" s="636"/>
      <c r="AO42" s="551"/>
      <c r="AP42" s="551"/>
      <c r="AQ4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0.12671059300557527</v>
      </c>
      <c r="AR42" s="417">
        <f>WWWW[[#This Row],[%Equitable and continuous access to sufficient quantity of safe drinking water]]*WWWW[[#This Row],[Total PoP ]]</f>
        <v>500</v>
      </c>
      <c r="AS4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2" s="417">
        <f>WWWW[[#This Row],[% Access to unimproved water points]]*WWWW[[#This Row],[Total PoP ]]</f>
        <v>3946</v>
      </c>
      <c r="AU4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AW42" s="417">
        <f>WWWW[[#This Row],[HRP1]]/250</f>
        <v>15.784000000000001</v>
      </c>
      <c r="AX42" s="422">
        <f>1-WWWW[[#This Row],[% Equitable and continuous access to sufficient quantity of domestic water]]</f>
        <v>0</v>
      </c>
      <c r="AY42" s="417">
        <f>WWWW[[#This Row],[%equitable and continuous access to sufficient quantity of safe drinking and domestic water''s GAP]]*WWWW[[#This Row],[Total PoP ]]</f>
        <v>0</v>
      </c>
      <c r="AZ42" s="419">
        <f>IF(WWWW[[#This Row],[Total required water points]]-WWWW[[#This Row],['#Water points coverage]]&lt;0,0,WWWW[[#This Row],[Total required water points]]-WWWW[[#This Row],['#Water points coverage]])</f>
        <v>0.2159999999999993</v>
      </c>
      <c r="BA42" s="419">
        <f>ROUND(IF(WWWW[[#This Row],[Total PoP ]]&lt;250,1,WWWW[[#This Row],[Total PoP ]]/250),0)</f>
        <v>16</v>
      </c>
      <c r="BB4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2.5342118601115054E-2</v>
      </c>
      <c r="BC42" s="417">
        <f>WWWW[[#This Row],[% people access to functioning Latrine]]*WWWW[[#This Row],[Total PoP ]]</f>
        <v>100</v>
      </c>
      <c r="BD42" s="419">
        <f>WWWW[[#This Row],['#_of_Functioning_latrines_in_school]]*50</f>
        <v>100</v>
      </c>
      <c r="BE42" s="419">
        <f>ROUND((WWWW[[#This Row],[Total PoP ]]/6),0)</f>
        <v>658</v>
      </c>
      <c r="BF42" s="419">
        <f>IF(WWWW[[#This Row],[Total required Latrines]]-(WWWW[[#This Row],['#_of_sanitary_fly-proof_HH_latrines]])&lt;0,0,WWWW[[#This Row],[Total required Latrines]]-(WWWW[[#This Row],['#_of_sanitary_fly-proof_HH_latrines]]))</f>
        <v>658</v>
      </c>
      <c r="BG42" s="71">
        <f>1-WWWW[[#This Row],[% people access to functioning Latrine]]</f>
        <v>0.97465788139888498</v>
      </c>
      <c r="BH4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 s="417">
        <f>IF(WWWW[[#This Row],['#_of_functional_handwashing_facilities_at_HH_level]]*6&gt;WWWW[[#This Row],[Total PoP ]],WWWW[[#This Row],[Total PoP ]],WWWW[[#This Row],['#_of_functional_handwashing_facilities_at_HH_level]]*6)</f>
        <v>0</v>
      </c>
      <c r="BJ42" s="419">
        <f>IF(WWWW[[#This Row],['# people reached by regular dedicated hygiene promotion]]&gt;WWWW[[#This Row],['# People received regular supply of hygiene items]],WWWW[[#This Row],['# people reached by regular dedicated hygiene promotion]],WWWW[[#This Row],['# People received regular supply of hygiene items]])</f>
        <v>0</v>
      </c>
      <c r="BK42" s="422">
        <f>IF(WWWW[[#This Row],[HRP3]]/WWWW[[#This Row],[Total PoP ]]&gt;100%,100%,WWWW[[#This Row],[HRP3]]/WWWW[[#This Row],[Total PoP ]])</f>
        <v>0</v>
      </c>
      <c r="BL42" s="421">
        <f>1-WWWW[[#This Row],[Hygiene Coverage%]]</f>
        <v>1</v>
      </c>
      <c r="BM42" s="420">
        <f>WWWW[[#This Row],['# people reached by regular dedicated hygiene promotion]]/WWWW[[#This Row],[Total PoP ]]</f>
        <v>0</v>
      </c>
      <c r="BN4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 s="419">
        <f>WWWW[[#This Row],['#_of_affected_women_and_girls_receiving_a_sufficient_quantity_of_sanitary_pads]]</f>
        <v>0</v>
      </c>
      <c r="BP42" s="418">
        <f>IF(WWWW[[#This Row],['# People with access to soap]]&gt;WWWW[[#This Row],['# People with access to Sanity Pads]],WWWW[[#This Row],['# People with access to soap]],WWWW[[#This Row],['# People with access to Sanity Pads]])</f>
        <v>0</v>
      </c>
      <c r="BQ42" s="417" t="str">
        <f>IF(OR(WWWW[[#This Row],['#of students in school]]="",WWWW[[#This Row],['#of students in school]]=0),"No","Yes")</f>
        <v>Yes</v>
      </c>
      <c r="BR42" s="415" t="s">
        <v>796</v>
      </c>
      <c r="BS42" s="415" t="s">
        <v>796</v>
      </c>
      <c r="BT42" s="415" t="s">
        <v>793</v>
      </c>
      <c r="BU42" s="415">
        <v>20.0641</v>
      </c>
      <c r="BV42" s="415">
        <v>92.994600000000005</v>
      </c>
      <c r="BW42" s="415">
        <v>197548</v>
      </c>
      <c r="BX42" s="423" t="s">
        <v>33</v>
      </c>
      <c r="BY42" s="423"/>
      <c r="BZ42" s="33"/>
      <c r="CB42"/>
      <c r="CC42" s="33"/>
      <c r="CD42" s="36"/>
      <c r="CF42" s="37"/>
      <c r="CO42" s="20"/>
    </row>
    <row r="43" spans="1:93" hidden="1">
      <c r="A43" s="606" t="s">
        <v>2380</v>
      </c>
      <c r="B43" s="410" t="s">
        <v>289</v>
      </c>
      <c r="C43" s="416" t="s">
        <v>289</v>
      </c>
      <c r="D43" s="416" t="s">
        <v>236</v>
      </c>
      <c r="E43" s="546" t="s">
        <v>2687</v>
      </c>
      <c r="F43" s="416" t="s">
        <v>404</v>
      </c>
      <c r="G43" s="546" t="str">
        <f>VLOOKUP(WWWW[[#This Row],[Village  Name]],SiteDB6[[Site Name]:[Location Type]],8,FALSE)</f>
        <v>Village</v>
      </c>
      <c r="H43" s="416" t="s">
        <v>405</v>
      </c>
      <c r="I43" s="418">
        <v>477</v>
      </c>
      <c r="J43" s="418">
        <v>2034</v>
      </c>
      <c r="K43" s="424">
        <v>43556</v>
      </c>
      <c r="L43" s="425">
        <v>43921</v>
      </c>
      <c r="M43" s="418">
        <v>462</v>
      </c>
      <c r="N43" s="418">
        <v>0</v>
      </c>
      <c r="O43" s="418"/>
      <c r="P43" s="418"/>
      <c r="Q43" s="418">
        <v>1</v>
      </c>
      <c r="R43" s="418"/>
      <c r="S43" s="418"/>
      <c r="T43" s="418">
        <v>2</v>
      </c>
      <c r="U43" s="636"/>
      <c r="V43" s="418"/>
      <c r="W43" s="418" t="s">
        <v>41</v>
      </c>
      <c r="X43" s="418">
        <v>8</v>
      </c>
      <c r="Y43" s="418"/>
      <c r="Z43" s="418"/>
      <c r="AA43" s="418"/>
      <c r="AB43" s="418"/>
      <c r="AC43" s="637"/>
      <c r="AD43" s="418"/>
      <c r="AE43" s="418"/>
      <c r="AF43" s="418"/>
      <c r="AG43" s="418"/>
      <c r="AH43" s="418"/>
      <c r="AI43" s="418"/>
      <c r="AJ43" s="418"/>
      <c r="AK43" s="418"/>
      <c r="AL43" s="418"/>
      <c r="AM43" s="418"/>
      <c r="AN43" s="636"/>
      <c r="AO43" s="420"/>
      <c r="AP43" s="420"/>
      <c r="AQ4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0.24582104228121926</v>
      </c>
      <c r="AR43" s="417">
        <f>WWWW[[#This Row],[%Equitable and continuous access to sufficient quantity of safe drinking water]]*WWWW[[#This Row],[Total PoP ]]</f>
        <v>500</v>
      </c>
      <c r="AS4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3" s="417">
        <f>WWWW[[#This Row],[% Access to unimproved water points]]*WWWW[[#This Row],[Total PoP ]]</f>
        <v>2034</v>
      </c>
      <c r="AU4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AW43" s="417">
        <f>WWWW[[#This Row],[HRP1]]/250</f>
        <v>8.1359999999999992</v>
      </c>
      <c r="AX43" s="422">
        <f>1-WWWW[[#This Row],[% Equitable and continuous access to sufficient quantity of domestic water]]</f>
        <v>0</v>
      </c>
      <c r="AY43" s="417">
        <f>WWWW[[#This Row],[%equitable and continuous access to sufficient quantity of safe drinking and domestic water''s GAP]]*WWWW[[#This Row],[Total PoP ]]</f>
        <v>0</v>
      </c>
      <c r="AZ43" s="419">
        <f>IF(WWWW[[#This Row],[Total required water points]]-WWWW[[#This Row],['#Water points coverage]]&lt;0,0,WWWW[[#This Row],[Total required water points]]-WWWW[[#This Row],['#Water points coverage]])</f>
        <v>0</v>
      </c>
      <c r="BA43" s="419">
        <f>ROUND(IF(WWWW[[#This Row],[Total PoP ]]&lt;250,1,WWWW[[#This Row],[Total PoP ]]/250),0)</f>
        <v>8</v>
      </c>
      <c r="BB4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0.19665683382497542</v>
      </c>
      <c r="BC43" s="417">
        <f>WWWW[[#This Row],[% people access to functioning Latrine]]*WWWW[[#This Row],[Total PoP ]]</f>
        <v>400</v>
      </c>
      <c r="BD43" s="419">
        <f>WWWW[[#This Row],['#_of_Functioning_latrines_in_school]]*50</f>
        <v>400</v>
      </c>
      <c r="BE43" s="419">
        <f>ROUND((WWWW[[#This Row],[Total PoP ]]/6),0)</f>
        <v>339</v>
      </c>
      <c r="BF43" s="419">
        <f>IF(WWWW[[#This Row],[Total required Latrines]]-(WWWW[[#This Row],['#_of_sanitary_fly-proof_HH_latrines]])&lt;0,0,WWWW[[#This Row],[Total required Latrines]]-(WWWW[[#This Row],['#_of_sanitary_fly-proof_HH_latrines]]))</f>
        <v>339</v>
      </c>
      <c r="BG43" s="71">
        <f>1-WWWW[[#This Row],[% people access to functioning Latrine]]</f>
        <v>0.80334316617502455</v>
      </c>
      <c r="BH4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 s="417">
        <f>IF(WWWW[[#This Row],['#_of_functional_handwashing_facilities_at_HH_level]]*6&gt;WWWW[[#This Row],[Total PoP ]],WWWW[[#This Row],[Total PoP ]],WWWW[[#This Row],['#_of_functional_handwashing_facilities_at_HH_level]]*6)</f>
        <v>0</v>
      </c>
      <c r="BJ43" s="419">
        <f>IF(WWWW[[#This Row],['# people reached by regular dedicated hygiene promotion]]&gt;WWWW[[#This Row],['# People received regular supply of hygiene items]],WWWW[[#This Row],['# people reached by regular dedicated hygiene promotion]],WWWW[[#This Row],['# People received regular supply of hygiene items]])</f>
        <v>0</v>
      </c>
      <c r="BK43" s="422">
        <f>IF(WWWW[[#This Row],[HRP3]]/WWWW[[#This Row],[Total PoP ]]&gt;100%,100%,WWWW[[#This Row],[HRP3]]/WWWW[[#This Row],[Total PoP ]])</f>
        <v>0</v>
      </c>
      <c r="BL43" s="421">
        <f>1-WWWW[[#This Row],[Hygiene Coverage%]]</f>
        <v>1</v>
      </c>
      <c r="BM43" s="420">
        <f>WWWW[[#This Row],['# people reached by regular dedicated hygiene promotion]]/WWWW[[#This Row],[Total PoP ]]</f>
        <v>0</v>
      </c>
      <c r="BN4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 s="419">
        <f>WWWW[[#This Row],['#_of_affected_women_and_girls_receiving_a_sufficient_quantity_of_sanitary_pads]]</f>
        <v>0</v>
      </c>
      <c r="BP43" s="418">
        <f>IF(WWWW[[#This Row],['# People with access to soap]]&gt;WWWW[[#This Row],['# People with access to Sanity Pads]],WWWW[[#This Row],['# People with access to soap]],WWWW[[#This Row],['# People with access to Sanity Pads]])</f>
        <v>0</v>
      </c>
      <c r="BQ43" s="417" t="str">
        <f>IF(OR(WWWW[[#This Row],['#of students in school]]="",WWWW[[#This Row],['#of students in school]]=0),"No","Yes")</f>
        <v>Yes</v>
      </c>
      <c r="BR43" s="415" t="s">
        <v>796</v>
      </c>
      <c r="BS43" s="415" t="s">
        <v>796</v>
      </c>
      <c r="BT43" s="415" t="s">
        <v>296</v>
      </c>
      <c r="BU43" s="415">
        <v>20.057860999999999</v>
      </c>
      <c r="BV43" s="415">
        <v>92.995181000000002</v>
      </c>
      <c r="BW43" s="415">
        <v>197550</v>
      </c>
      <c r="BX43" s="423" t="s">
        <v>33</v>
      </c>
      <c r="BY43" s="423"/>
      <c r="BZ43" s="33"/>
      <c r="CB43"/>
      <c r="CC43" s="33"/>
      <c r="CD43" s="36"/>
      <c r="CF43" s="37"/>
      <c r="CO43" s="20"/>
    </row>
    <row r="44" spans="1:93" hidden="1">
      <c r="A44" s="606" t="s">
        <v>2380</v>
      </c>
      <c r="B44" s="410" t="s">
        <v>289</v>
      </c>
      <c r="C44" s="416" t="s">
        <v>289</v>
      </c>
      <c r="D44" s="416" t="s">
        <v>329</v>
      </c>
      <c r="E44" s="546" t="s">
        <v>2687</v>
      </c>
      <c r="F44" s="416" t="s">
        <v>404</v>
      </c>
      <c r="G44" s="546" t="str">
        <f>VLOOKUP(WWWW[[#This Row],[Village  Name]],SiteDB6[[Site Name]:[Location Type]],8,FALSE)</f>
        <v>Village</v>
      </c>
      <c r="H44" s="453" t="s">
        <v>2845</v>
      </c>
      <c r="I44" s="418">
        <v>97</v>
      </c>
      <c r="J44" s="418">
        <v>97</v>
      </c>
      <c r="K44" s="424">
        <v>43359</v>
      </c>
      <c r="L44" s="425">
        <v>43830</v>
      </c>
      <c r="M44" s="418"/>
      <c r="N44" s="418"/>
      <c r="O44" s="418"/>
      <c r="P44" s="418"/>
      <c r="Q44" s="418"/>
      <c r="R44" s="418"/>
      <c r="S44" s="418"/>
      <c r="T44" s="418"/>
      <c r="U44" s="636"/>
      <c r="V44" s="418"/>
      <c r="W44" s="605" t="s">
        <v>132</v>
      </c>
      <c r="X44" s="418"/>
      <c r="Y44" s="418"/>
      <c r="Z44" s="418"/>
      <c r="AA44" s="418"/>
      <c r="AB44" s="418"/>
      <c r="AC44" s="636"/>
      <c r="AD44" s="418"/>
      <c r="AE44" s="418"/>
      <c r="AF44" s="418"/>
      <c r="AG44" s="418"/>
      <c r="AH44" s="418"/>
      <c r="AI44" s="418"/>
      <c r="AJ44" s="418"/>
      <c r="AK44" s="418"/>
      <c r="AL44" s="418"/>
      <c r="AM44" s="418"/>
      <c r="AN44" s="636"/>
      <c r="AO44" s="420"/>
      <c r="AP44" s="420"/>
      <c r="AQ4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4" s="417">
        <f>WWWW[[#This Row],[%Equitable and continuous access to sufficient quantity of safe drinking water]]*WWWW[[#This Row],[Total PoP ]]</f>
        <v>0</v>
      </c>
      <c r="AS4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4" s="417">
        <f>WWWW[[#This Row],[% Access to unimproved water points]]*WWWW[[#This Row],[Total PoP ]]</f>
        <v>0</v>
      </c>
      <c r="AU4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4" s="417">
        <f>WWWW[[#This Row],[HRP1]]/250</f>
        <v>0</v>
      </c>
      <c r="AX44" s="422">
        <f>1-WWWW[[#This Row],[% Equitable and continuous access to sufficient quantity of domestic water]]</f>
        <v>1</v>
      </c>
      <c r="AY44" s="417">
        <f>WWWW[[#This Row],[%equitable and continuous access to sufficient quantity of safe drinking and domestic water''s GAP]]*WWWW[[#This Row],[Total PoP ]]</f>
        <v>97</v>
      </c>
      <c r="AZ44" s="419">
        <f>IF(WWWW[[#This Row],[Total required water points]]-WWWW[[#This Row],['#Water points coverage]]&lt;0,0,WWWW[[#This Row],[Total required water points]]-WWWW[[#This Row],['#Water points coverage]])</f>
        <v>1</v>
      </c>
      <c r="BA44" s="419">
        <f>ROUND(IF(WWWW[[#This Row],[Total PoP ]]&lt;250,1,WWWW[[#This Row],[Total PoP ]]/250),0)</f>
        <v>1</v>
      </c>
      <c r="BB4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4" s="417">
        <f>WWWW[[#This Row],[% people access to functioning Latrine]]*WWWW[[#This Row],[Total PoP ]]</f>
        <v>0</v>
      </c>
      <c r="BD44" s="419">
        <f>WWWW[[#This Row],['#_of_Functioning_latrines_in_school]]*50</f>
        <v>0</v>
      </c>
      <c r="BE44" s="419">
        <f>ROUND((WWWW[[#This Row],[Total PoP ]]/6),0)</f>
        <v>16</v>
      </c>
      <c r="BF44" s="419">
        <f>IF(WWWW[[#This Row],[Total required Latrines]]-(WWWW[[#This Row],['#_of_sanitary_fly-proof_HH_latrines]])&lt;0,0,WWWW[[#This Row],[Total required Latrines]]-(WWWW[[#This Row],['#_of_sanitary_fly-proof_HH_latrines]]))</f>
        <v>16</v>
      </c>
      <c r="BG44" s="71">
        <f>1-WWWW[[#This Row],[% people access to functioning Latrine]]</f>
        <v>1</v>
      </c>
      <c r="BH4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 s="417">
        <f>IF(WWWW[[#This Row],['#_of_functional_handwashing_facilities_at_HH_level]]*6&gt;WWWW[[#This Row],[Total PoP ]],WWWW[[#This Row],[Total PoP ]],WWWW[[#This Row],['#_of_functional_handwashing_facilities_at_HH_level]]*6)</f>
        <v>0</v>
      </c>
      <c r="BJ44" s="419">
        <f>IF(WWWW[[#This Row],['# people reached by regular dedicated hygiene promotion]]&gt;WWWW[[#This Row],['# People received regular supply of hygiene items]],WWWW[[#This Row],['# people reached by regular dedicated hygiene promotion]],WWWW[[#This Row],['# People received regular supply of hygiene items]])</f>
        <v>0</v>
      </c>
      <c r="BK44" s="422">
        <f>IF(WWWW[[#This Row],[HRP3]]/WWWW[[#This Row],[Total PoP ]]&gt;100%,100%,WWWW[[#This Row],[HRP3]]/WWWW[[#This Row],[Total PoP ]])</f>
        <v>0</v>
      </c>
      <c r="BL44" s="421">
        <f>1-WWWW[[#This Row],[Hygiene Coverage%]]</f>
        <v>1</v>
      </c>
      <c r="BM44" s="420">
        <f>WWWW[[#This Row],['# people reached by regular dedicated hygiene promotion]]/WWWW[[#This Row],[Total PoP ]]</f>
        <v>0</v>
      </c>
      <c r="BN4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 s="419">
        <f>WWWW[[#This Row],['#_of_affected_women_and_girls_receiving_a_sufficient_quantity_of_sanitary_pads]]</f>
        <v>0</v>
      </c>
      <c r="BP44" s="418">
        <f>IF(WWWW[[#This Row],['# People with access to soap]]&gt;WWWW[[#This Row],['# People with access to Sanity Pads]],WWWW[[#This Row],['# People with access to soap]],WWWW[[#This Row],['# People with access to Sanity Pads]])</f>
        <v>0</v>
      </c>
      <c r="BQ44" s="417" t="str">
        <f>IF(OR(WWWW[[#This Row],['#of students in school]]="",WWWW[[#This Row],['#of students in school]]=0),"No","Yes")</f>
        <v>No</v>
      </c>
      <c r="BR44" s="415" t="s">
        <v>796</v>
      </c>
      <c r="BS44" s="415" t="s">
        <v>796</v>
      </c>
      <c r="BT44" s="415">
        <v>0</v>
      </c>
      <c r="BU44" s="415">
        <v>19.9964408874512</v>
      </c>
      <c r="BV44" s="415">
        <v>92.951683044433594</v>
      </c>
      <c r="BW44" s="415">
        <v>217986</v>
      </c>
      <c r="BX44" s="423" t="s">
        <v>33</v>
      </c>
      <c r="BY44" s="423"/>
      <c r="BZ44" s="33"/>
      <c r="CB44"/>
      <c r="CC44" s="33"/>
      <c r="CD44" s="36"/>
      <c r="CF44" s="37"/>
      <c r="CO44" s="20"/>
    </row>
    <row r="45" spans="1:93" hidden="1">
      <c r="A45" s="606" t="s">
        <v>2380</v>
      </c>
      <c r="B45" s="410" t="s">
        <v>289</v>
      </c>
      <c r="C45" s="416" t="s">
        <v>289</v>
      </c>
      <c r="D45" s="416" t="s">
        <v>329</v>
      </c>
      <c r="E45" s="546" t="s">
        <v>2687</v>
      </c>
      <c r="F45" s="416" t="s">
        <v>404</v>
      </c>
      <c r="G45" s="546" t="str">
        <f>VLOOKUP(WWWW[[#This Row],[Village  Name]],SiteDB6[[Site Name]:[Location Type]],8,FALSE)</f>
        <v>Village</v>
      </c>
      <c r="H45" s="416" t="s">
        <v>2969</v>
      </c>
      <c r="I45" s="418">
        <v>47</v>
      </c>
      <c r="J45" s="418">
        <v>239</v>
      </c>
      <c r="K45" s="424">
        <v>43359</v>
      </c>
      <c r="L45" s="425">
        <v>43830</v>
      </c>
      <c r="M45" s="418"/>
      <c r="N45" s="418"/>
      <c r="O45" s="418"/>
      <c r="P45" s="418"/>
      <c r="Q45" s="418"/>
      <c r="R45" s="418"/>
      <c r="S45" s="418"/>
      <c r="T45" s="418"/>
      <c r="U45" s="636"/>
      <c r="V45" s="418"/>
      <c r="W45" s="605" t="s">
        <v>132</v>
      </c>
      <c r="X45" s="418"/>
      <c r="Y45" s="418"/>
      <c r="Z45" s="418"/>
      <c r="AA45" s="418"/>
      <c r="AB45" s="418"/>
      <c r="AC45" s="636"/>
      <c r="AD45" s="418"/>
      <c r="AE45" s="418"/>
      <c r="AF45" s="418"/>
      <c r="AG45" s="418"/>
      <c r="AH45" s="418"/>
      <c r="AI45" s="418"/>
      <c r="AJ45" s="418"/>
      <c r="AK45" s="418"/>
      <c r="AL45" s="418"/>
      <c r="AM45" s="418"/>
      <c r="AN45" s="636"/>
      <c r="AO45" s="420"/>
      <c r="AP45" s="420"/>
      <c r="AQ4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5" s="417">
        <f>WWWW[[#This Row],[%Equitable and continuous access to sufficient quantity of safe drinking water]]*WWWW[[#This Row],[Total PoP ]]</f>
        <v>0</v>
      </c>
      <c r="AS4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5" s="417">
        <f>WWWW[[#This Row],[% Access to unimproved water points]]*WWWW[[#This Row],[Total PoP ]]</f>
        <v>0</v>
      </c>
      <c r="AU4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5" s="417">
        <f>WWWW[[#This Row],[HRP1]]/250</f>
        <v>0</v>
      </c>
      <c r="AX45" s="422">
        <f>1-WWWW[[#This Row],[% Equitable and continuous access to sufficient quantity of domestic water]]</f>
        <v>1</v>
      </c>
      <c r="AY45" s="417">
        <f>WWWW[[#This Row],[%equitable and continuous access to sufficient quantity of safe drinking and domestic water''s GAP]]*WWWW[[#This Row],[Total PoP ]]</f>
        <v>239</v>
      </c>
      <c r="AZ45" s="419">
        <f>IF(WWWW[[#This Row],[Total required water points]]-WWWW[[#This Row],['#Water points coverage]]&lt;0,0,WWWW[[#This Row],[Total required water points]]-WWWW[[#This Row],['#Water points coverage]])</f>
        <v>1</v>
      </c>
      <c r="BA45" s="419">
        <f>ROUND(IF(WWWW[[#This Row],[Total PoP ]]&lt;250,1,WWWW[[#This Row],[Total PoP ]]/250),0)</f>
        <v>1</v>
      </c>
      <c r="BB4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5" s="417">
        <f>WWWW[[#This Row],[% people access to functioning Latrine]]*WWWW[[#This Row],[Total PoP ]]</f>
        <v>0</v>
      </c>
      <c r="BD45" s="419">
        <f>WWWW[[#This Row],['#_of_Functioning_latrines_in_school]]*50</f>
        <v>0</v>
      </c>
      <c r="BE45" s="419">
        <f>ROUND((WWWW[[#This Row],[Total PoP ]]/6),0)</f>
        <v>40</v>
      </c>
      <c r="BF45" s="419">
        <f>IF(WWWW[[#This Row],[Total required Latrines]]-(WWWW[[#This Row],['#_of_sanitary_fly-proof_HH_latrines]])&lt;0,0,WWWW[[#This Row],[Total required Latrines]]-(WWWW[[#This Row],['#_of_sanitary_fly-proof_HH_latrines]]))</f>
        <v>40</v>
      </c>
      <c r="BG45" s="71">
        <f>1-WWWW[[#This Row],[% people access to functioning Latrine]]</f>
        <v>1</v>
      </c>
      <c r="BH4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 s="417">
        <f>IF(WWWW[[#This Row],['#_of_functional_handwashing_facilities_at_HH_level]]*6&gt;WWWW[[#This Row],[Total PoP ]],WWWW[[#This Row],[Total PoP ]],WWWW[[#This Row],['#_of_functional_handwashing_facilities_at_HH_level]]*6)</f>
        <v>0</v>
      </c>
      <c r="BJ45" s="419">
        <f>IF(WWWW[[#This Row],['# people reached by regular dedicated hygiene promotion]]&gt;WWWW[[#This Row],['# People received regular supply of hygiene items]],WWWW[[#This Row],['# people reached by regular dedicated hygiene promotion]],WWWW[[#This Row],['# People received regular supply of hygiene items]])</f>
        <v>0</v>
      </c>
      <c r="BK45" s="422">
        <f>IF(WWWW[[#This Row],[HRP3]]/WWWW[[#This Row],[Total PoP ]]&gt;100%,100%,WWWW[[#This Row],[HRP3]]/WWWW[[#This Row],[Total PoP ]])</f>
        <v>0</v>
      </c>
      <c r="BL45" s="421">
        <f>1-WWWW[[#This Row],[Hygiene Coverage%]]</f>
        <v>1</v>
      </c>
      <c r="BM45" s="420">
        <f>WWWW[[#This Row],['# people reached by regular dedicated hygiene promotion]]/WWWW[[#This Row],[Total PoP ]]</f>
        <v>0</v>
      </c>
      <c r="BN4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 s="419">
        <f>WWWW[[#This Row],['#_of_affected_women_and_girls_receiving_a_sufficient_quantity_of_sanitary_pads]]</f>
        <v>0</v>
      </c>
      <c r="BP45" s="418">
        <f>IF(WWWW[[#This Row],['# People with access to soap]]&gt;WWWW[[#This Row],['# People with access to Sanity Pads]],WWWW[[#This Row],['# People with access to soap]],WWWW[[#This Row],['# People with access to Sanity Pads]])</f>
        <v>0</v>
      </c>
      <c r="BQ45" s="417" t="str">
        <f>IF(OR(WWWW[[#This Row],['#of students in school]]="",WWWW[[#This Row],['#of students in school]]=0),"No","Yes")</f>
        <v>No</v>
      </c>
      <c r="BR45" s="415" t="s">
        <v>796</v>
      </c>
      <c r="BS45" s="415" t="s">
        <v>796</v>
      </c>
      <c r="BT45" s="415">
        <v>0</v>
      </c>
      <c r="BU45" s="415">
        <v>20.032600402831999</v>
      </c>
      <c r="BV45" s="415">
        <v>92.931488037109403</v>
      </c>
      <c r="BW45" s="415">
        <v>197563</v>
      </c>
      <c r="BX45" s="423" t="s">
        <v>33</v>
      </c>
      <c r="BY45" s="423"/>
      <c r="BZ45" s="33"/>
      <c r="CB45"/>
      <c r="CC45" s="33"/>
      <c r="CD45" s="36"/>
      <c r="CF45" s="37"/>
      <c r="CO45" s="20"/>
    </row>
    <row r="46" spans="1:93" hidden="1">
      <c r="A46" s="606" t="s">
        <v>2380</v>
      </c>
      <c r="B46" s="410" t="s">
        <v>289</v>
      </c>
      <c r="C46" s="416" t="s">
        <v>289</v>
      </c>
      <c r="D46" s="416" t="s">
        <v>329</v>
      </c>
      <c r="E46" s="546" t="s">
        <v>2687</v>
      </c>
      <c r="F46" s="416" t="s">
        <v>404</v>
      </c>
      <c r="G46" s="546" t="str">
        <f>VLOOKUP(WWWW[[#This Row],[Village  Name]],SiteDB6[[Site Name]:[Location Type]],8,FALSE)</f>
        <v>Village</v>
      </c>
      <c r="H46" s="416" t="s">
        <v>2970</v>
      </c>
      <c r="I46" s="418">
        <v>113</v>
      </c>
      <c r="J46" s="418">
        <v>506</v>
      </c>
      <c r="K46" s="424">
        <v>43359</v>
      </c>
      <c r="L46" s="425">
        <v>43830</v>
      </c>
      <c r="M46" s="418"/>
      <c r="N46" s="418"/>
      <c r="O46" s="418"/>
      <c r="P46" s="418"/>
      <c r="Q46" s="418"/>
      <c r="R46" s="418"/>
      <c r="S46" s="418"/>
      <c r="T46" s="418"/>
      <c r="U46" s="636"/>
      <c r="V46" s="418"/>
      <c r="W46" s="605" t="s">
        <v>132</v>
      </c>
      <c r="X46" s="418"/>
      <c r="Y46" s="418"/>
      <c r="Z46" s="418"/>
      <c r="AA46" s="418"/>
      <c r="AB46" s="418"/>
      <c r="AC46" s="636"/>
      <c r="AD46" s="418"/>
      <c r="AE46" s="418"/>
      <c r="AF46" s="418"/>
      <c r="AG46" s="418"/>
      <c r="AH46" s="418"/>
      <c r="AI46" s="418"/>
      <c r="AJ46" s="418"/>
      <c r="AK46" s="418"/>
      <c r="AL46" s="418"/>
      <c r="AM46" s="418"/>
      <c r="AN46" s="636"/>
      <c r="AO46" s="420"/>
      <c r="AP46" s="420"/>
      <c r="AQ4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6" s="417">
        <f>WWWW[[#This Row],[%Equitable and continuous access to sufficient quantity of safe drinking water]]*WWWW[[#This Row],[Total PoP ]]</f>
        <v>0</v>
      </c>
      <c r="AS4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6" s="417">
        <f>WWWW[[#This Row],[% Access to unimproved water points]]*WWWW[[#This Row],[Total PoP ]]</f>
        <v>0</v>
      </c>
      <c r="AU4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6" s="417">
        <f>WWWW[[#This Row],[HRP1]]/250</f>
        <v>0</v>
      </c>
      <c r="AX46" s="422">
        <f>1-WWWW[[#This Row],[% Equitable and continuous access to sufficient quantity of domestic water]]</f>
        <v>1</v>
      </c>
      <c r="AY46" s="417">
        <f>WWWW[[#This Row],[%equitable and continuous access to sufficient quantity of safe drinking and domestic water''s GAP]]*WWWW[[#This Row],[Total PoP ]]</f>
        <v>506</v>
      </c>
      <c r="AZ46" s="419">
        <f>IF(WWWW[[#This Row],[Total required water points]]-WWWW[[#This Row],['#Water points coverage]]&lt;0,0,WWWW[[#This Row],[Total required water points]]-WWWW[[#This Row],['#Water points coverage]])</f>
        <v>2</v>
      </c>
      <c r="BA46" s="419">
        <f>ROUND(IF(WWWW[[#This Row],[Total PoP ]]&lt;250,1,WWWW[[#This Row],[Total PoP ]]/250),0)</f>
        <v>2</v>
      </c>
      <c r="BB4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6" s="417">
        <f>WWWW[[#This Row],[% people access to functioning Latrine]]*WWWW[[#This Row],[Total PoP ]]</f>
        <v>0</v>
      </c>
      <c r="BD46" s="419">
        <f>WWWW[[#This Row],['#_of_Functioning_latrines_in_school]]*50</f>
        <v>0</v>
      </c>
      <c r="BE46" s="419">
        <f>ROUND((WWWW[[#This Row],[Total PoP ]]/6),0)</f>
        <v>84</v>
      </c>
      <c r="BF46" s="419">
        <f>IF(WWWW[[#This Row],[Total required Latrines]]-(WWWW[[#This Row],['#_of_sanitary_fly-proof_HH_latrines]])&lt;0,0,WWWW[[#This Row],[Total required Latrines]]-(WWWW[[#This Row],['#_of_sanitary_fly-proof_HH_latrines]]))</f>
        <v>84</v>
      </c>
      <c r="BG46" s="71">
        <f>1-WWWW[[#This Row],[% people access to functioning Latrine]]</f>
        <v>1</v>
      </c>
      <c r="BH4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 s="417">
        <f>IF(WWWW[[#This Row],['#_of_functional_handwashing_facilities_at_HH_level]]*6&gt;WWWW[[#This Row],[Total PoP ]],WWWW[[#This Row],[Total PoP ]],WWWW[[#This Row],['#_of_functional_handwashing_facilities_at_HH_level]]*6)</f>
        <v>0</v>
      </c>
      <c r="BJ46" s="419">
        <f>IF(WWWW[[#This Row],['# people reached by regular dedicated hygiene promotion]]&gt;WWWW[[#This Row],['# People received regular supply of hygiene items]],WWWW[[#This Row],['# people reached by regular dedicated hygiene promotion]],WWWW[[#This Row],['# People received regular supply of hygiene items]])</f>
        <v>0</v>
      </c>
      <c r="BK46" s="422">
        <f>IF(WWWW[[#This Row],[HRP3]]/WWWW[[#This Row],[Total PoP ]]&gt;100%,100%,WWWW[[#This Row],[HRP3]]/WWWW[[#This Row],[Total PoP ]])</f>
        <v>0</v>
      </c>
      <c r="BL46" s="421">
        <f>1-WWWW[[#This Row],[Hygiene Coverage%]]</f>
        <v>1</v>
      </c>
      <c r="BM46" s="420">
        <f>WWWW[[#This Row],['# people reached by regular dedicated hygiene promotion]]/WWWW[[#This Row],[Total PoP ]]</f>
        <v>0</v>
      </c>
      <c r="BN4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 s="419">
        <f>WWWW[[#This Row],['#_of_affected_women_and_girls_receiving_a_sufficient_quantity_of_sanitary_pads]]</f>
        <v>0</v>
      </c>
      <c r="BP46" s="418">
        <f>IF(WWWW[[#This Row],['# People with access to soap]]&gt;WWWW[[#This Row],['# People with access to Sanity Pads]],WWWW[[#This Row],['# People with access to soap]],WWWW[[#This Row],['# People with access to Sanity Pads]])</f>
        <v>0</v>
      </c>
      <c r="BQ46" s="417" t="str">
        <f>IF(OR(WWWW[[#This Row],['#of students in school]]="",WWWW[[#This Row],['#of students in school]]=0),"No","Yes")</f>
        <v>No</v>
      </c>
      <c r="BR46" s="415" t="s">
        <v>796</v>
      </c>
      <c r="BS46" s="415" t="s">
        <v>796</v>
      </c>
      <c r="BT46" s="415">
        <v>0</v>
      </c>
      <c r="BU46" s="415">
        <v>20.0275993347168</v>
      </c>
      <c r="BV46" s="415">
        <v>92.936653137207003</v>
      </c>
      <c r="BW46" s="415">
        <v>197564</v>
      </c>
      <c r="BX46" s="423" t="s">
        <v>33</v>
      </c>
      <c r="BY46" s="423"/>
      <c r="BZ46" s="33"/>
      <c r="CB46"/>
      <c r="CC46" s="33"/>
      <c r="CD46" s="36"/>
      <c r="CF46" s="37"/>
      <c r="CO46" s="20"/>
    </row>
    <row r="47" spans="1:93" hidden="1">
      <c r="A47" s="606" t="s">
        <v>2380</v>
      </c>
      <c r="B47" s="410" t="s">
        <v>289</v>
      </c>
      <c r="C47" s="416" t="s">
        <v>289</v>
      </c>
      <c r="D47" s="416" t="s">
        <v>329</v>
      </c>
      <c r="E47" s="546" t="s">
        <v>2687</v>
      </c>
      <c r="F47" s="416" t="s">
        <v>404</v>
      </c>
      <c r="G47" s="546" t="str">
        <f>VLOOKUP(WWWW[[#This Row],[Village  Name]],SiteDB6[[Site Name]:[Location Type]],8,FALSE)</f>
        <v>Village</v>
      </c>
      <c r="H47" s="416" t="s">
        <v>2567</v>
      </c>
      <c r="I47" s="418">
        <v>66</v>
      </c>
      <c r="J47" s="418">
        <v>315</v>
      </c>
      <c r="K47" s="424">
        <v>43359</v>
      </c>
      <c r="L47" s="425">
        <v>43830</v>
      </c>
      <c r="M47" s="418"/>
      <c r="N47" s="418"/>
      <c r="O47" s="418"/>
      <c r="P47" s="418"/>
      <c r="Q47" s="418"/>
      <c r="R47" s="418"/>
      <c r="S47" s="418"/>
      <c r="T47" s="418"/>
      <c r="U47" s="636"/>
      <c r="V47" s="418"/>
      <c r="W47" s="605" t="s">
        <v>132</v>
      </c>
      <c r="X47" s="418"/>
      <c r="Y47" s="418"/>
      <c r="Z47" s="418"/>
      <c r="AA47" s="418"/>
      <c r="AB47" s="418"/>
      <c r="AC47" s="636"/>
      <c r="AD47" s="418"/>
      <c r="AE47" s="418"/>
      <c r="AF47" s="418"/>
      <c r="AG47" s="418"/>
      <c r="AH47" s="418"/>
      <c r="AI47" s="418"/>
      <c r="AJ47" s="418"/>
      <c r="AK47" s="418"/>
      <c r="AL47" s="418"/>
      <c r="AM47" s="418"/>
      <c r="AN47" s="636"/>
      <c r="AO47" s="420"/>
      <c r="AP47" s="420"/>
      <c r="AQ4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7" s="417">
        <f>WWWW[[#This Row],[%Equitable and continuous access to sufficient quantity of safe drinking water]]*WWWW[[#This Row],[Total PoP ]]</f>
        <v>0</v>
      </c>
      <c r="AS4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7" s="417">
        <f>WWWW[[#This Row],[% Access to unimproved water points]]*WWWW[[#This Row],[Total PoP ]]</f>
        <v>0</v>
      </c>
      <c r="AU4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7" s="417">
        <f>WWWW[[#This Row],[HRP1]]/250</f>
        <v>0</v>
      </c>
      <c r="AX47" s="422">
        <f>1-WWWW[[#This Row],[% Equitable and continuous access to sufficient quantity of domestic water]]</f>
        <v>1</v>
      </c>
      <c r="AY47" s="417">
        <f>WWWW[[#This Row],[%equitable and continuous access to sufficient quantity of safe drinking and domestic water''s GAP]]*WWWW[[#This Row],[Total PoP ]]</f>
        <v>315</v>
      </c>
      <c r="AZ47" s="419">
        <f>IF(WWWW[[#This Row],[Total required water points]]-WWWW[[#This Row],['#Water points coverage]]&lt;0,0,WWWW[[#This Row],[Total required water points]]-WWWW[[#This Row],['#Water points coverage]])</f>
        <v>1</v>
      </c>
      <c r="BA47" s="419">
        <f>ROUND(IF(WWWW[[#This Row],[Total PoP ]]&lt;250,1,WWWW[[#This Row],[Total PoP ]]/250),0)</f>
        <v>1</v>
      </c>
      <c r="BB4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7" s="417">
        <f>WWWW[[#This Row],[% people access to functioning Latrine]]*WWWW[[#This Row],[Total PoP ]]</f>
        <v>0</v>
      </c>
      <c r="BD47" s="419">
        <f>WWWW[[#This Row],['#_of_Functioning_latrines_in_school]]*50</f>
        <v>0</v>
      </c>
      <c r="BE47" s="419">
        <f>ROUND((WWWW[[#This Row],[Total PoP ]]/6),0)</f>
        <v>53</v>
      </c>
      <c r="BF47" s="419">
        <f>IF(WWWW[[#This Row],[Total required Latrines]]-(WWWW[[#This Row],['#_of_sanitary_fly-proof_HH_latrines]])&lt;0,0,WWWW[[#This Row],[Total required Latrines]]-(WWWW[[#This Row],['#_of_sanitary_fly-proof_HH_latrines]]))</f>
        <v>53</v>
      </c>
      <c r="BG47" s="71">
        <f>1-WWWW[[#This Row],[% people access to functioning Latrine]]</f>
        <v>1</v>
      </c>
      <c r="BH4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 s="417">
        <f>IF(WWWW[[#This Row],['#_of_functional_handwashing_facilities_at_HH_level]]*6&gt;WWWW[[#This Row],[Total PoP ]],WWWW[[#This Row],[Total PoP ]],WWWW[[#This Row],['#_of_functional_handwashing_facilities_at_HH_level]]*6)</f>
        <v>0</v>
      </c>
      <c r="BJ47" s="419">
        <f>IF(WWWW[[#This Row],['# people reached by regular dedicated hygiene promotion]]&gt;WWWW[[#This Row],['# People received regular supply of hygiene items]],WWWW[[#This Row],['# people reached by regular dedicated hygiene promotion]],WWWW[[#This Row],['# People received regular supply of hygiene items]])</f>
        <v>0</v>
      </c>
      <c r="BK47" s="422">
        <f>IF(WWWW[[#This Row],[HRP3]]/WWWW[[#This Row],[Total PoP ]]&gt;100%,100%,WWWW[[#This Row],[HRP3]]/WWWW[[#This Row],[Total PoP ]])</f>
        <v>0</v>
      </c>
      <c r="BL47" s="421">
        <f>1-WWWW[[#This Row],[Hygiene Coverage%]]</f>
        <v>1</v>
      </c>
      <c r="BM47" s="420">
        <f>WWWW[[#This Row],['# people reached by regular dedicated hygiene promotion]]/WWWW[[#This Row],[Total PoP ]]</f>
        <v>0</v>
      </c>
      <c r="BN4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 s="419">
        <f>WWWW[[#This Row],['#_of_affected_women_and_girls_receiving_a_sufficient_quantity_of_sanitary_pads]]</f>
        <v>0</v>
      </c>
      <c r="BP47" s="418">
        <f>IF(WWWW[[#This Row],['# People with access to soap]]&gt;WWWW[[#This Row],['# People with access to Sanity Pads]],WWWW[[#This Row],['# People with access to soap]],WWWW[[#This Row],['# People with access to Sanity Pads]])</f>
        <v>0</v>
      </c>
      <c r="BQ47" s="417" t="str">
        <f>IF(OR(WWWW[[#This Row],['#of students in school]]="",WWWW[[#This Row],['#of students in school]]=0),"No","Yes")</f>
        <v>No</v>
      </c>
      <c r="BR47" s="415" t="s">
        <v>796</v>
      </c>
      <c r="BS47" s="415" t="s">
        <v>796</v>
      </c>
      <c r="BT47" s="415">
        <v>0</v>
      </c>
      <c r="BU47" s="415">
        <v>19.9403591156006</v>
      </c>
      <c r="BV47" s="415">
        <v>93.009452819824205</v>
      </c>
      <c r="BW47" s="415">
        <v>197543</v>
      </c>
      <c r="BX47" s="423" t="s">
        <v>33</v>
      </c>
      <c r="BY47" s="423"/>
      <c r="BZ47" s="33"/>
      <c r="CB47"/>
      <c r="CC47" s="33"/>
      <c r="CD47" s="36"/>
      <c r="CF47" s="37"/>
      <c r="CO47" s="20"/>
    </row>
    <row r="48" spans="1:93" hidden="1">
      <c r="A48" s="410" t="s">
        <v>2380</v>
      </c>
      <c r="B48" s="410" t="s">
        <v>1254</v>
      </c>
      <c r="C48" s="492" t="s">
        <v>2727</v>
      </c>
      <c r="D48" s="492"/>
      <c r="E48" s="546" t="s">
        <v>2686</v>
      </c>
      <c r="F48" s="492" t="s">
        <v>321</v>
      </c>
      <c r="G48" s="493" t="str">
        <f>VLOOKUP(WWWW[[#This Row],[Village  Name]],SiteDB6[[Site Name]:[Location Type]],8,FALSE)</f>
        <v>Village</v>
      </c>
      <c r="H48" s="492" t="s">
        <v>2715</v>
      </c>
      <c r="I48" s="506">
        <v>935.8</v>
      </c>
      <c r="J48" s="506">
        <v>4679</v>
      </c>
      <c r="K48" s="495"/>
      <c r="L48" s="496"/>
      <c r="M48" s="497"/>
      <c r="N48" s="497"/>
      <c r="O48" s="605"/>
      <c r="P48" s="497"/>
      <c r="Q48" s="497"/>
      <c r="R48" s="497"/>
      <c r="S48" s="497"/>
      <c r="T48" s="497"/>
      <c r="U48" s="639"/>
      <c r="V48" s="497"/>
      <c r="W48" s="605" t="s">
        <v>132</v>
      </c>
      <c r="X48" s="497"/>
      <c r="Y48" s="497"/>
      <c r="Z48" s="497"/>
      <c r="AA48" s="497"/>
      <c r="AB48" s="497"/>
      <c r="AC48" s="639"/>
      <c r="AD48" s="497"/>
      <c r="AE48" s="497"/>
      <c r="AF48" s="497"/>
      <c r="AG48" s="497"/>
      <c r="AH48" s="497"/>
      <c r="AI48" s="497"/>
      <c r="AJ48" s="497"/>
      <c r="AK48" s="497"/>
      <c r="AL48" s="497"/>
      <c r="AM48" s="497"/>
      <c r="AN48" s="639"/>
      <c r="AO48" s="499"/>
      <c r="AP48" s="499"/>
      <c r="AQ48" s="49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 s="494">
        <f>WWWW[[#This Row],[%Equitable and continuous access to sufficient quantity of safe drinking water]]*WWWW[[#This Row],[Total PoP ]]</f>
        <v>0</v>
      </c>
      <c r="AS4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 s="494">
        <f>WWWW[[#This Row],[% Access to unimproved water points]]*WWWW[[#This Row],[Total PoP ]]</f>
        <v>0</v>
      </c>
      <c r="AU48" s="4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 s="4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 s="494">
        <f>WWWW[[#This Row],[HRP1]]/250</f>
        <v>0</v>
      </c>
      <c r="AX48" s="503">
        <f>1-WWWW[[#This Row],[% Equitable and continuous access to sufficient quantity of domestic water]]</f>
        <v>1</v>
      </c>
      <c r="AY48" s="494">
        <f>WWWW[[#This Row],[%equitable and continuous access to sufficient quantity of safe drinking and domestic water''s GAP]]*WWWW[[#This Row],[Total PoP ]]</f>
        <v>4679</v>
      </c>
      <c r="AZ48" s="501">
        <f>IF(WWWW[[#This Row],[Total required water points]]-WWWW[[#This Row],['#Water points coverage]]&lt;0,0,WWWW[[#This Row],[Total required water points]]-WWWW[[#This Row],['#Water points coverage]])</f>
        <v>19</v>
      </c>
      <c r="BA48" s="501">
        <f>ROUND(IF(WWWW[[#This Row],[Total PoP ]]&lt;250,1,WWWW[[#This Row],[Total PoP ]]/250),0)</f>
        <v>19</v>
      </c>
      <c r="BB4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 s="494">
        <f>WWWW[[#This Row],[% people access to functioning Latrine]]*WWWW[[#This Row],[Total PoP ]]</f>
        <v>0</v>
      </c>
      <c r="BD48" s="419">
        <f>WWWW[[#This Row],['#_of_Functioning_latrines_in_school]]*50</f>
        <v>0</v>
      </c>
      <c r="BE48" s="501">
        <f>ROUND((WWWW[[#This Row],[Total PoP ]]/6),0)</f>
        <v>780</v>
      </c>
      <c r="BF48" s="419">
        <f>IF(WWWW[[#This Row],[Total required Latrines]]-(WWWW[[#This Row],['#_of_sanitary_fly-proof_HH_latrines]])&lt;0,0,WWWW[[#This Row],[Total required Latrines]]-(WWWW[[#This Row],['#_of_sanitary_fly-proof_HH_latrines]]))</f>
        <v>780</v>
      </c>
      <c r="BG48" s="504">
        <f>1-WWWW[[#This Row],[% people access to functioning Latrine]]</f>
        <v>1</v>
      </c>
      <c r="BH48" s="49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 s="494">
        <f>IF(WWWW[[#This Row],['#_of_functional_handwashing_facilities_at_HH_level]]*6&gt;WWWW[[#This Row],[Total PoP ]],WWWW[[#This Row],[Total PoP ]],WWWW[[#This Row],['#_of_functional_handwashing_facilities_at_HH_level]]*6)</f>
        <v>0</v>
      </c>
      <c r="BJ48" s="501">
        <f>IF(WWWW[[#This Row],['# people reached by regular dedicated hygiene promotion]]&gt;WWWW[[#This Row],['# People received regular supply of hygiene items]],WWWW[[#This Row],['# people reached by regular dedicated hygiene promotion]],WWWW[[#This Row],['# People received regular supply of hygiene items]])</f>
        <v>0</v>
      </c>
      <c r="BK48" s="503">
        <f>IF(WWWW[[#This Row],[HRP3]]/WWWW[[#This Row],[Total PoP ]]&gt;100%,100%,WWWW[[#This Row],[HRP3]]/WWWW[[#This Row],[Total PoP ]])</f>
        <v>0</v>
      </c>
      <c r="BL48" s="502">
        <f>1-WWWW[[#This Row],[Hygiene Coverage%]]</f>
        <v>1</v>
      </c>
      <c r="BM48" s="499">
        <f>WWWW[[#This Row],['# people reached by regular dedicated hygiene promotion]]/WWWW[[#This Row],[Total PoP ]]</f>
        <v>0</v>
      </c>
      <c r="BN48" s="50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8" s="501">
        <f>WWWW[[#This Row],['#_of_affected_women_and_girls_receiving_a_sufficient_quantity_of_sanitary_pads]]</f>
        <v>0</v>
      </c>
      <c r="BP48" s="497">
        <f>IF(WWWW[[#This Row],['# People with access to soap]]&gt;WWWW[[#This Row],['# People with access to Sanity Pads]],WWWW[[#This Row],['# People with access to soap]],WWWW[[#This Row],['# People with access to Sanity Pads]])</f>
        <v>0</v>
      </c>
      <c r="BQ48" s="560" t="str">
        <f>IF(OR(WWWW[[#This Row],['#of students in school]]="",WWWW[[#This Row],['#of students in school]]=0),"No","Yes")</f>
        <v>No</v>
      </c>
      <c r="BR48" s="500" t="s">
        <v>877</v>
      </c>
      <c r="BS48" s="500" t="s">
        <v>877</v>
      </c>
      <c r="BT48" s="500">
        <v>0</v>
      </c>
      <c r="BU48" s="500">
        <v>0</v>
      </c>
      <c r="BV48" s="500">
        <v>0</v>
      </c>
      <c r="BW48" s="500">
        <v>0</v>
      </c>
      <c r="BX48" s="498" t="s">
        <v>33</v>
      </c>
      <c r="BY48" s="498"/>
      <c r="BZ48" s="33"/>
      <c r="CB48"/>
      <c r="CC48" s="33"/>
      <c r="CD48" s="36"/>
      <c r="CF48" s="37"/>
      <c r="CO48" s="20"/>
    </row>
    <row r="49" spans="1:93" hidden="1">
      <c r="A49" s="410" t="s">
        <v>2380</v>
      </c>
      <c r="B49" s="410" t="s">
        <v>1254</v>
      </c>
      <c r="C49" s="492" t="s">
        <v>2727</v>
      </c>
      <c r="D49" s="492"/>
      <c r="E49" s="546" t="s">
        <v>2686</v>
      </c>
      <c r="F49" s="492" t="s">
        <v>321</v>
      </c>
      <c r="G49" s="493" t="str">
        <f>VLOOKUP(WWWW[[#This Row],[Village  Name]],SiteDB6[[Site Name]:[Location Type]],8,FALSE)</f>
        <v>Village</v>
      </c>
      <c r="H49" s="492" t="s">
        <v>2716</v>
      </c>
      <c r="I49" s="506">
        <v>3210</v>
      </c>
      <c r="J49" s="506">
        <v>16050</v>
      </c>
      <c r="K49" s="495"/>
      <c r="L49" s="496"/>
      <c r="M49" s="497"/>
      <c r="N49" s="497"/>
      <c r="O49" s="605"/>
      <c r="P49" s="497"/>
      <c r="Q49" s="497"/>
      <c r="R49" s="497"/>
      <c r="S49" s="497"/>
      <c r="T49" s="497"/>
      <c r="U49" s="639"/>
      <c r="V49" s="497"/>
      <c r="W49" s="605" t="s">
        <v>132</v>
      </c>
      <c r="X49" s="497"/>
      <c r="Y49" s="497"/>
      <c r="Z49" s="497"/>
      <c r="AA49" s="497"/>
      <c r="AB49" s="497"/>
      <c r="AC49" s="639"/>
      <c r="AD49" s="497"/>
      <c r="AE49" s="497"/>
      <c r="AF49" s="497"/>
      <c r="AG49" s="497"/>
      <c r="AH49" s="497"/>
      <c r="AI49" s="497"/>
      <c r="AJ49" s="497"/>
      <c r="AK49" s="497"/>
      <c r="AL49" s="497"/>
      <c r="AM49" s="497"/>
      <c r="AN49" s="639"/>
      <c r="AO49" s="499"/>
      <c r="AP49" s="499"/>
      <c r="AQ49" s="49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9" s="494">
        <f>WWWW[[#This Row],[%Equitable and continuous access to sufficient quantity of safe drinking water]]*WWWW[[#This Row],[Total PoP ]]</f>
        <v>0</v>
      </c>
      <c r="AS4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9" s="494">
        <f>WWWW[[#This Row],[% Access to unimproved water points]]*WWWW[[#This Row],[Total PoP ]]</f>
        <v>0</v>
      </c>
      <c r="AU49" s="4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9" s="4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9" s="494">
        <f>WWWW[[#This Row],[HRP1]]/250</f>
        <v>0</v>
      </c>
      <c r="AX49" s="503">
        <f>1-WWWW[[#This Row],[% Equitable and continuous access to sufficient quantity of domestic water]]</f>
        <v>1</v>
      </c>
      <c r="AY49" s="494">
        <f>WWWW[[#This Row],[%equitable and continuous access to sufficient quantity of safe drinking and domestic water''s GAP]]*WWWW[[#This Row],[Total PoP ]]</f>
        <v>16050</v>
      </c>
      <c r="AZ49" s="501">
        <f>IF(WWWW[[#This Row],[Total required water points]]-WWWW[[#This Row],['#Water points coverage]]&lt;0,0,WWWW[[#This Row],[Total required water points]]-WWWW[[#This Row],['#Water points coverage]])</f>
        <v>64</v>
      </c>
      <c r="BA49" s="501">
        <f>ROUND(IF(WWWW[[#This Row],[Total PoP ]]&lt;250,1,WWWW[[#This Row],[Total PoP ]]/250),0)</f>
        <v>64</v>
      </c>
      <c r="BB4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9" s="494">
        <f>WWWW[[#This Row],[% people access to functioning Latrine]]*WWWW[[#This Row],[Total PoP ]]</f>
        <v>0</v>
      </c>
      <c r="BD49" s="419">
        <f>WWWW[[#This Row],['#_of_Functioning_latrines_in_school]]*50</f>
        <v>0</v>
      </c>
      <c r="BE49" s="501">
        <f>ROUND((WWWW[[#This Row],[Total PoP ]]/6),0)</f>
        <v>2675</v>
      </c>
      <c r="BF49" s="419">
        <f>IF(WWWW[[#This Row],[Total required Latrines]]-(WWWW[[#This Row],['#_of_sanitary_fly-proof_HH_latrines]])&lt;0,0,WWWW[[#This Row],[Total required Latrines]]-(WWWW[[#This Row],['#_of_sanitary_fly-proof_HH_latrines]]))</f>
        <v>2675</v>
      </c>
      <c r="BG49" s="504">
        <f>1-WWWW[[#This Row],[% people access to functioning Latrine]]</f>
        <v>1</v>
      </c>
      <c r="BH49" s="49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9" s="494">
        <f>IF(WWWW[[#This Row],['#_of_functional_handwashing_facilities_at_HH_level]]*6&gt;WWWW[[#This Row],[Total PoP ]],WWWW[[#This Row],[Total PoP ]],WWWW[[#This Row],['#_of_functional_handwashing_facilities_at_HH_level]]*6)</f>
        <v>0</v>
      </c>
      <c r="BJ49" s="501">
        <f>IF(WWWW[[#This Row],['# people reached by regular dedicated hygiene promotion]]&gt;WWWW[[#This Row],['# People received regular supply of hygiene items]],WWWW[[#This Row],['# people reached by regular dedicated hygiene promotion]],WWWW[[#This Row],['# People received regular supply of hygiene items]])</f>
        <v>0</v>
      </c>
      <c r="BK49" s="503">
        <f>IF(WWWW[[#This Row],[HRP3]]/WWWW[[#This Row],[Total PoP ]]&gt;100%,100%,WWWW[[#This Row],[HRP3]]/WWWW[[#This Row],[Total PoP ]])</f>
        <v>0</v>
      </c>
      <c r="BL49" s="502">
        <f>1-WWWW[[#This Row],[Hygiene Coverage%]]</f>
        <v>1</v>
      </c>
      <c r="BM49" s="499">
        <f>WWWW[[#This Row],['# people reached by regular dedicated hygiene promotion]]/WWWW[[#This Row],[Total PoP ]]</f>
        <v>0</v>
      </c>
      <c r="BN49" s="50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 s="501">
        <f>WWWW[[#This Row],['#_of_affected_women_and_girls_receiving_a_sufficient_quantity_of_sanitary_pads]]</f>
        <v>0</v>
      </c>
      <c r="BP49" s="497">
        <f>IF(WWWW[[#This Row],['# People with access to soap]]&gt;WWWW[[#This Row],['# People with access to Sanity Pads]],WWWW[[#This Row],['# People with access to soap]],WWWW[[#This Row],['# People with access to Sanity Pads]])</f>
        <v>0</v>
      </c>
      <c r="BQ49" s="560" t="str">
        <f>IF(OR(WWWW[[#This Row],['#of students in school]]="",WWWW[[#This Row],['#of students in school]]=0),"No","Yes")</f>
        <v>No</v>
      </c>
      <c r="BR49" s="500" t="s">
        <v>796</v>
      </c>
      <c r="BS49" s="500" t="s">
        <v>796</v>
      </c>
      <c r="BT49" s="500">
        <v>0</v>
      </c>
      <c r="BU49" s="500">
        <v>20.825700759887699</v>
      </c>
      <c r="BV49" s="500">
        <v>92.542686462402301</v>
      </c>
      <c r="BW49" s="500">
        <v>198334</v>
      </c>
      <c r="BX49" s="498" t="s">
        <v>33</v>
      </c>
      <c r="BY49" s="498"/>
      <c r="BZ49" s="33"/>
      <c r="CB49"/>
      <c r="CC49" s="33"/>
      <c r="CD49" s="36"/>
      <c r="CF49" s="37"/>
      <c r="CO49" s="20"/>
    </row>
    <row r="50" spans="1:93" hidden="1">
      <c r="A50" s="410" t="s">
        <v>2380</v>
      </c>
      <c r="B50" s="410" t="s">
        <v>1254</v>
      </c>
      <c r="C50" s="492" t="s">
        <v>2727</v>
      </c>
      <c r="D50" s="492"/>
      <c r="E50" s="546" t="s">
        <v>2686</v>
      </c>
      <c r="F50" s="492" t="s">
        <v>321</v>
      </c>
      <c r="G50" s="493" t="str">
        <f>VLOOKUP(WWWW[[#This Row],[Village  Name]],SiteDB6[[Site Name]:[Location Type]],8,FALSE)</f>
        <v>Village</v>
      </c>
      <c r="H50" s="492" t="s">
        <v>2717</v>
      </c>
      <c r="I50" s="506">
        <v>1048</v>
      </c>
      <c r="J50" s="506">
        <v>5240</v>
      </c>
      <c r="K50" s="495"/>
      <c r="L50" s="496"/>
      <c r="M50" s="497"/>
      <c r="N50" s="497"/>
      <c r="O50" s="605"/>
      <c r="P50" s="497"/>
      <c r="Q50" s="497"/>
      <c r="R50" s="497"/>
      <c r="S50" s="497"/>
      <c r="T50" s="497"/>
      <c r="U50" s="639"/>
      <c r="V50" s="497"/>
      <c r="W50" s="605" t="s">
        <v>132</v>
      </c>
      <c r="X50" s="497"/>
      <c r="Y50" s="497"/>
      <c r="Z50" s="497"/>
      <c r="AA50" s="497"/>
      <c r="AB50" s="497"/>
      <c r="AC50" s="639"/>
      <c r="AD50" s="497"/>
      <c r="AE50" s="497"/>
      <c r="AF50" s="497"/>
      <c r="AG50" s="497"/>
      <c r="AH50" s="497"/>
      <c r="AI50" s="497"/>
      <c r="AJ50" s="497"/>
      <c r="AK50" s="497"/>
      <c r="AL50" s="497"/>
      <c r="AM50" s="497"/>
      <c r="AN50" s="639"/>
      <c r="AO50" s="499"/>
      <c r="AP50" s="499"/>
      <c r="AQ50" s="49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 s="494">
        <f>WWWW[[#This Row],[%Equitable and continuous access to sufficient quantity of safe drinking water]]*WWWW[[#This Row],[Total PoP ]]</f>
        <v>0</v>
      </c>
      <c r="AS5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0" s="494">
        <f>WWWW[[#This Row],[% Access to unimproved water points]]*WWWW[[#This Row],[Total PoP ]]</f>
        <v>0</v>
      </c>
      <c r="AU50" s="4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0" s="4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0" s="494">
        <f>WWWW[[#This Row],[HRP1]]/250</f>
        <v>0</v>
      </c>
      <c r="AX50" s="503">
        <f>1-WWWW[[#This Row],[% Equitable and continuous access to sufficient quantity of domestic water]]</f>
        <v>1</v>
      </c>
      <c r="AY50" s="494">
        <f>WWWW[[#This Row],[%equitable and continuous access to sufficient quantity of safe drinking and domestic water''s GAP]]*WWWW[[#This Row],[Total PoP ]]</f>
        <v>5240</v>
      </c>
      <c r="AZ50" s="501">
        <f>IF(WWWW[[#This Row],[Total required water points]]-WWWW[[#This Row],['#Water points coverage]]&lt;0,0,WWWW[[#This Row],[Total required water points]]-WWWW[[#This Row],['#Water points coverage]])</f>
        <v>21</v>
      </c>
      <c r="BA50" s="501">
        <f>ROUND(IF(WWWW[[#This Row],[Total PoP ]]&lt;250,1,WWWW[[#This Row],[Total PoP ]]/250),0)</f>
        <v>21</v>
      </c>
      <c r="BB5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0" s="494">
        <f>WWWW[[#This Row],[% people access to functioning Latrine]]*WWWW[[#This Row],[Total PoP ]]</f>
        <v>0</v>
      </c>
      <c r="BD50" s="419">
        <f>WWWW[[#This Row],['#_of_Functioning_latrines_in_school]]*50</f>
        <v>0</v>
      </c>
      <c r="BE50" s="501">
        <f>ROUND((WWWW[[#This Row],[Total PoP ]]/6),0)</f>
        <v>873</v>
      </c>
      <c r="BF50" s="419">
        <f>IF(WWWW[[#This Row],[Total required Latrines]]-(WWWW[[#This Row],['#_of_sanitary_fly-proof_HH_latrines]])&lt;0,0,WWWW[[#This Row],[Total required Latrines]]-(WWWW[[#This Row],['#_of_sanitary_fly-proof_HH_latrines]]))</f>
        <v>873</v>
      </c>
      <c r="BG50" s="504">
        <f>1-WWWW[[#This Row],[% people access to functioning Latrine]]</f>
        <v>1</v>
      </c>
      <c r="BH50" s="49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0" s="494">
        <f>IF(WWWW[[#This Row],['#_of_functional_handwashing_facilities_at_HH_level]]*6&gt;WWWW[[#This Row],[Total PoP ]],WWWW[[#This Row],[Total PoP ]],WWWW[[#This Row],['#_of_functional_handwashing_facilities_at_HH_level]]*6)</f>
        <v>0</v>
      </c>
      <c r="BJ50" s="501">
        <f>IF(WWWW[[#This Row],['# people reached by regular dedicated hygiene promotion]]&gt;WWWW[[#This Row],['# People received regular supply of hygiene items]],WWWW[[#This Row],['# people reached by regular dedicated hygiene promotion]],WWWW[[#This Row],['# People received regular supply of hygiene items]])</f>
        <v>0</v>
      </c>
      <c r="BK50" s="503">
        <f>IF(WWWW[[#This Row],[HRP3]]/WWWW[[#This Row],[Total PoP ]]&gt;100%,100%,WWWW[[#This Row],[HRP3]]/WWWW[[#This Row],[Total PoP ]])</f>
        <v>0</v>
      </c>
      <c r="BL50" s="502">
        <f>1-WWWW[[#This Row],[Hygiene Coverage%]]</f>
        <v>1</v>
      </c>
      <c r="BM50" s="499">
        <f>WWWW[[#This Row],['# people reached by regular dedicated hygiene promotion]]/WWWW[[#This Row],[Total PoP ]]</f>
        <v>0</v>
      </c>
      <c r="BN50" s="50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0" s="501">
        <f>WWWW[[#This Row],['#_of_affected_women_and_girls_receiving_a_sufficient_quantity_of_sanitary_pads]]</f>
        <v>0</v>
      </c>
      <c r="BP50" s="497">
        <f>IF(WWWW[[#This Row],['# People with access to soap]]&gt;WWWW[[#This Row],['# People with access to Sanity Pads]],WWWW[[#This Row],['# People with access to soap]],WWWW[[#This Row],['# People with access to Sanity Pads]])</f>
        <v>0</v>
      </c>
      <c r="BQ50" s="560" t="str">
        <f>IF(OR(WWWW[[#This Row],['#of students in school]]="",WWWW[[#This Row],['#of students in school]]=0),"No","Yes")</f>
        <v>No</v>
      </c>
      <c r="BR50" s="500" t="s">
        <v>796</v>
      </c>
      <c r="BS50" s="500" t="s">
        <v>796</v>
      </c>
      <c r="BT50" s="500">
        <v>0</v>
      </c>
      <c r="BU50" s="500">
        <v>20.8608493804932</v>
      </c>
      <c r="BV50" s="500">
        <v>92.539390563964801</v>
      </c>
      <c r="BW50" s="500">
        <v>198326</v>
      </c>
      <c r="BX50" s="498" t="s">
        <v>33</v>
      </c>
      <c r="BY50" s="498"/>
      <c r="BZ50" s="33"/>
      <c r="CB50"/>
      <c r="CC50" s="33"/>
      <c r="CD50" s="36"/>
      <c r="CF50" s="37"/>
      <c r="CO50" s="20"/>
    </row>
    <row r="51" spans="1:93" hidden="1">
      <c r="A51" s="410" t="s">
        <v>2380</v>
      </c>
      <c r="B51" s="410" t="s">
        <v>1254</v>
      </c>
      <c r="C51" s="492" t="s">
        <v>2727</v>
      </c>
      <c r="D51" s="492"/>
      <c r="E51" s="546" t="s">
        <v>2686</v>
      </c>
      <c r="F51" s="492" t="s">
        <v>321</v>
      </c>
      <c r="G51" s="493" t="str">
        <f>VLOOKUP(WWWW[[#This Row],[Village  Name]],SiteDB6[[Site Name]:[Location Type]],8,FALSE)</f>
        <v>Village</v>
      </c>
      <c r="H51" s="492" t="s">
        <v>2664</v>
      </c>
      <c r="I51" s="506">
        <v>1634.4</v>
      </c>
      <c r="J51" s="506">
        <v>8172</v>
      </c>
      <c r="K51" s="495"/>
      <c r="L51" s="496"/>
      <c r="M51" s="497"/>
      <c r="N51" s="497"/>
      <c r="O51" s="605"/>
      <c r="P51" s="497"/>
      <c r="Q51" s="497"/>
      <c r="R51" s="497"/>
      <c r="S51" s="497"/>
      <c r="T51" s="497"/>
      <c r="U51" s="639"/>
      <c r="V51" s="497"/>
      <c r="W51" s="605" t="s">
        <v>132</v>
      </c>
      <c r="X51" s="497"/>
      <c r="Y51" s="497"/>
      <c r="Z51" s="497"/>
      <c r="AA51" s="497"/>
      <c r="AB51" s="497"/>
      <c r="AC51" s="639"/>
      <c r="AD51" s="497"/>
      <c r="AE51" s="497"/>
      <c r="AF51" s="497"/>
      <c r="AG51" s="497"/>
      <c r="AH51" s="497"/>
      <c r="AI51" s="497"/>
      <c r="AJ51" s="497"/>
      <c r="AK51" s="497"/>
      <c r="AL51" s="497"/>
      <c r="AM51" s="497"/>
      <c r="AN51" s="639"/>
      <c r="AO51" s="499"/>
      <c r="AP51" s="499"/>
      <c r="AQ51" s="49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 s="494">
        <f>WWWW[[#This Row],[%Equitable and continuous access to sufficient quantity of safe drinking water]]*WWWW[[#This Row],[Total PoP ]]</f>
        <v>0</v>
      </c>
      <c r="AS5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1" s="494">
        <f>WWWW[[#This Row],[% Access to unimproved water points]]*WWWW[[#This Row],[Total PoP ]]</f>
        <v>0</v>
      </c>
      <c r="AU51" s="4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1" s="4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1" s="494">
        <f>WWWW[[#This Row],[HRP1]]/250</f>
        <v>0</v>
      </c>
      <c r="AX51" s="503">
        <f>1-WWWW[[#This Row],[% Equitable and continuous access to sufficient quantity of domestic water]]</f>
        <v>1</v>
      </c>
      <c r="AY51" s="494">
        <f>WWWW[[#This Row],[%equitable and continuous access to sufficient quantity of safe drinking and domestic water''s GAP]]*WWWW[[#This Row],[Total PoP ]]</f>
        <v>8172</v>
      </c>
      <c r="AZ51" s="501">
        <f>IF(WWWW[[#This Row],[Total required water points]]-WWWW[[#This Row],['#Water points coverage]]&lt;0,0,WWWW[[#This Row],[Total required water points]]-WWWW[[#This Row],['#Water points coverage]])</f>
        <v>33</v>
      </c>
      <c r="BA51" s="501">
        <f>ROUND(IF(WWWW[[#This Row],[Total PoP ]]&lt;250,1,WWWW[[#This Row],[Total PoP ]]/250),0)</f>
        <v>33</v>
      </c>
      <c r="BB51"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1" s="494">
        <f>WWWW[[#This Row],[% people access to functioning Latrine]]*WWWW[[#This Row],[Total PoP ]]</f>
        <v>0</v>
      </c>
      <c r="BD51" s="419">
        <f>WWWW[[#This Row],['#_of_Functioning_latrines_in_school]]*50</f>
        <v>0</v>
      </c>
      <c r="BE51" s="501">
        <f>ROUND((WWWW[[#This Row],[Total PoP ]]/6),0)</f>
        <v>1362</v>
      </c>
      <c r="BF51" s="419">
        <f>IF(WWWW[[#This Row],[Total required Latrines]]-(WWWW[[#This Row],['#_of_sanitary_fly-proof_HH_latrines]])&lt;0,0,WWWW[[#This Row],[Total required Latrines]]-(WWWW[[#This Row],['#_of_sanitary_fly-proof_HH_latrines]]))</f>
        <v>1362</v>
      </c>
      <c r="BG51" s="504">
        <f>1-WWWW[[#This Row],[% people access to functioning Latrine]]</f>
        <v>1</v>
      </c>
      <c r="BH51" s="49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 s="494">
        <f>IF(WWWW[[#This Row],['#_of_functional_handwashing_facilities_at_HH_level]]*6&gt;WWWW[[#This Row],[Total PoP ]],WWWW[[#This Row],[Total PoP ]],WWWW[[#This Row],['#_of_functional_handwashing_facilities_at_HH_level]]*6)</f>
        <v>0</v>
      </c>
      <c r="BJ51" s="501">
        <f>IF(WWWW[[#This Row],['# people reached by regular dedicated hygiene promotion]]&gt;WWWW[[#This Row],['# People received regular supply of hygiene items]],WWWW[[#This Row],['# people reached by regular dedicated hygiene promotion]],WWWW[[#This Row],['# People received regular supply of hygiene items]])</f>
        <v>0</v>
      </c>
      <c r="BK51" s="503">
        <f>IF(WWWW[[#This Row],[HRP3]]/WWWW[[#This Row],[Total PoP ]]&gt;100%,100%,WWWW[[#This Row],[HRP3]]/WWWW[[#This Row],[Total PoP ]])</f>
        <v>0</v>
      </c>
      <c r="BL51" s="502">
        <f>1-WWWW[[#This Row],[Hygiene Coverage%]]</f>
        <v>1</v>
      </c>
      <c r="BM51" s="499">
        <f>WWWW[[#This Row],['# people reached by regular dedicated hygiene promotion]]/WWWW[[#This Row],[Total PoP ]]</f>
        <v>0</v>
      </c>
      <c r="BN51" s="50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 s="501">
        <f>WWWW[[#This Row],['#_of_affected_women_and_girls_receiving_a_sufficient_quantity_of_sanitary_pads]]</f>
        <v>0</v>
      </c>
      <c r="BP51" s="497">
        <f>IF(WWWW[[#This Row],['# People with access to soap]]&gt;WWWW[[#This Row],['# People with access to Sanity Pads]],WWWW[[#This Row],['# People with access to soap]],WWWW[[#This Row],['# People with access to Sanity Pads]])</f>
        <v>0</v>
      </c>
      <c r="BQ51" s="454" t="str">
        <f>IF(OR(WWWW[[#This Row],['#of students in school]]="",WWWW[[#This Row],['#of students in school]]=0),"No","Yes")</f>
        <v>No</v>
      </c>
      <c r="BR51" s="500" t="s">
        <v>796</v>
      </c>
      <c r="BS51" s="500" t="s">
        <v>796</v>
      </c>
      <c r="BT51" s="500">
        <v>0</v>
      </c>
      <c r="BU51" s="500">
        <v>20.793779373168899</v>
      </c>
      <c r="BV51" s="500">
        <v>92.597961425781307</v>
      </c>
      <c r="BW51" s="500">
        <v>198370</v>
      </c>
      <c r="BX51" s="498" t="s">
        <v>33</v>
      </c>
      <c r="BY51" s="498"/>
      <c r="BZ51" s="33"/>
      <c r="CB51" s="429"/>
      <c r="CC51" s="33"/>
      <c r="CD51" s="36"/>
      <c r="CF51" s="37"/>
      <c r="CO51" s="20"/>
    </row>
    <row r="52" spans="1:93" hidden="1">
      <c r="A52" s="410" t="s">
        <v>2380</v>
      </c>
      <c r="B52" s="410" t="s">
        <v>1254</v>
      </c>
      <c r="C52" s="492" t="s">
        <v>2727</v>
      </c>
      <c r="D52" s="492"/>
      <c r="E52" s="546" t="s">
        <v>2686</v>
      </c>
      <c r="F52" s="492" t="s">
        <v>321</v>
      </c>
      <c r="G52" s="493" t="str">
        <f>VLOOKUP(WWWW[[#This Row],[Village  Name]],SiteDB6[[Site Name]:[Location Type]],8,FALSE)</f>
        <v>Village</v>
      </c>
      <c r="H52" s="492" t="s">
        <v>2711</v>
      </c>
      <c r="I52" s="506">
        <v>403</v>
      </c>
      <c r="J52" s="506">
        <v>2015</v>
      </c>
      <c r="K52" s="495"/>
      <c r="L52" s="496"/>
      <c r="M52" s="497"/>
      <c r="N52" s="497"/>
      <c r="O52" s="605"/>
      <c r="P52" s="497"/>
      <c r="Q52" s="497"/>
      <c r="R52" s="497"/>
      <c r="S52" s="497"/>
      <c r="T52" s="497"/>
      <c r="U52" s="639"/>
      <c r="V52" s="497"/>
      <c r="W52" s="605" t="s">
        <v>132</v>
      </c>
      <c r="X52" s="497"/>
      <c r="Y52" s="497"/>
      <c r="Z52" s="497"/>
      <c r="AA52" s="497"/>
      <c r="AB52" s="497"/>
      <c r="AC52" s="639"/>
      <c r="AD52" s="497"/>
      <c r="AE52" s="497"/>
      <c r="AF52" s="497"/>
      <c r="AG52" s="497"/>
      <c r="AH52" s="497"/>
      <c r="AI52" s="497"/>
      <c r="AJ52" s="497"/>
      <c r="AK52" s="497"/>
      <c r="AL52" s="497"/>
      <c r="AM52" s="497"/>
      <c r="AN52" s="639"/>
      <c r="AO52" s="499"/>
      <c r="AP52" s="499"/>
      <c r="AQ52" s="49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 s="494">
        <f>WWWW[[#This Row],[%Equitable and continuous access to sufficient quantity of safe drinking water]]*WWWW[[#This Row],[Total PoP ]]</f>
        <v>0</v>
      </c>
      <c r="AS5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2" s="494">
        <f>WWWW[[#This Row],[% Access to unimproved water points]]*WWWW[[#This Row],[Total PoP ]]</f>
        <v>0</v>
      </c>
      <c r="AU52" s="4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2" s="4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2" s="494">
        <f>WWWW[[#This Row],[HRP1]]/250</f>
        <v>0</v>
      </c>
      <c r="AX52" s="503">
        <f>1-WWWW[[#This Row],[% Equitable and continuous access to sufficient quantity of domestic water]]</f>
        <v>1</v>
      </c>
      <c r="AY52" s="494">
        <f>WWWW[[#This Row],[%equitable and continuous access to sufficient quantity of safe drinking and domestic water''s GAP]]*WWWW[[#This Row],[Total PoP ]]</f>
        <v>2015</v>
      </c>
      <c r="AZ52" s="501">
        <f>IF(WWWW[[#This Row],[Total required water points]]-WWWW[[#This Row],['#Water points coverage]]&lt;0,0,WWWW[[#This Row],[Total required water points]]-WWWW[[#This Row],['#Water points coverage]])</f>
        <v>8</v>
      </c>
      <c r="BA52" s="501">
        <f>ROUND(IF(WWWW[[#This Row],[Total PoP ]]&lt;250,1,WWWW[[#This Row],[Total PoP ]]/250),0)</f>
        <v>8</v>
      </c>
      <c r="BB5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2" s="494">
        <f>WWWW[[#This Row],[% people access to functioning Latrine]]*WWWW[[#This Row],[Total PoP ]]</f>
        <v>0</v>
      </c>
      <c r="BD52" s="419">
        <f>WWWW[[#This Row],['#_of_Functioning_latrines_in_school]]*50</f>
        <v>0</v>
      </c>
      <c r="BE52" s="501">
        <f>ROUND((WWWW[[#This Row],[Total PoP ]]/6),0)</f>
        <v>336</v>
      </c>
      <c r="BF52" s="419">
        <f>IF(WWWW[[#This Row],[Total required Latrines]]-(WWWW[[#This Row],['#_of_sanitary_fly-proof_HH_latrines]])&lt;0,0,WWWW[[#This Row],[Total required Latrines]]-(WWWW[[#This Row],['#_of_sanitary_fly-proof_HH_latrines]]))</f>
        <v>336</v>
      </c>
      <c r="BG52" s="504">
        <f>1-WWWW[[#This Row],[% people access to functioning Latrine]]</f>
        <v>1</v>
      </c>
      <c r="BH52" s="49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 s="494">
        <f>IF(WWWW[[#This Row],['#_of_functional_handwashing_facilities_at_HH_level]]*6&gt;WWWW[[#This Row],[Total PoP ]],WWWW[[#This Row],[Total PoP ]],WWWW[[#This Row],['#_of_functional_handwashing_facilities_at_HH_level]]*6)</f>
        <v>0</v>
      </c>
      <c r="BJ52" s="501">
        <f>IF(WWWW[[#This Row],['# people reached by regular dedicated hygiene promotion]]&gt;WWWW[[#This Row],['# People received regular supply of hygiene items]],WWWW[[#This Row],['# people reached by regular dedicated hygiene promotion]],WWWW[[#This Row],['# People received regular supply of hygiene items]])</f>
        <v>0</v>
      </c>
      <c r="BK52" s="503">
        <f>IF(WWWW[[#This Row],[HRP3]]/WWWW[[#This Row],[Total PoP ]]&gt;100%,100%,WWWW[[#This Row],[HRP3]]/WWWW[[#This Row],[Total PoP ]])</f>
        <v>0</v>
      </c>
      <c r="BL52" s="502">
        <f>1-WWWW[[#This Row],[Hygiene Coverage%]]</f>
        <v>1</v>
      </c>
      <c r="BM52" s="499">
        <f>WWWW[[#This Row],['# people reached by regular dedicated hygiene promotion]]/WWWW[[#This Row],[Total PoP ]]</f>
        <v>0</v>
      </c>
      <c r="BN52" s="50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 s="501">
        <f>WWWW[[#This Row],['#_of_affected_women_and_girls_receiving_a_sufficient_quantity_of_sanitary_pads]]</f>
        <v>0</v>
      </c>
      <c r="BP52" s="497">
        <f>IF(WWWW[[#This Row],['# People with access to soap]]&gt;WWWW[[#This Row],['# People with access to Sanity Pads]],WWWW[[#This Row],['# People with access to soap]],WWWW[[#This Row],['# People with access to Sanity Pads]])</f>
        <v>0</v>
      </c>
      <c r="BQ52" s="560" t="str">
        <f>IF(OR(WWWW[[#This Row],['#of students in school]]="",WWWW[[#This Row],['#of students in school]]=0),"No","Yes")</f>
        <v>No</v>
      </c>
      <c r="BR52" s="500" t="s">
        <v>796</v>
      </c>
      <c r="BS52" s="500" t="s">
        <v>796</v>
      </c>
      <c r="BT52" s="500">
        <v>0</v>
      </c>
      <c r="BU52" s="500">
        <v>20.821479797363299</v>
      </c>
      <c r="BV52" s="500">
        <v>92.603950500488295</v>
      </c>
      <c r="BW52" s="500">
        <v>198356</v>
      </c>
      <c r="BX52" s="498" t="s">
        <v>33</v>
      </c>
      <c r="BY52" s="498"/>
      <c r="BZ52" s="33"/>
      <c r="CB52"/>
      <c r="CC52" s="33"/>
      <c r="CD52" s="36"/>
      <c r="CF52" s="37"/>
      <c r="CO52" s="20"/>
    </row>
    <row r="53" spans="1:93" hidden="1">
      <c r="A53" s="410" t="s">
        <v>2380</v>
      </c>
      <c r="B53" s="410" t="s">
        <v>1254</v>
      </c>
      <c r="C53" s="492" t="s">
        <v>2727</v>
      </c>
      <c r="D53" s="492"/>
      <c r="E53" s="546" t="s">
        <v>2686</v>
      </c>
      <c r="F53" s="492" t="s">
        <v>321</v>
      </c>
      <c r="G53" s="493" t="str">
        <f>VLOOKUP(WWWW[[#This Row],[Village  Name]],SiteDB6[[Site Name]:[Location Type]],8,FALSE)</f>
        <v>Village</v>
      </c>
      <c r="H53" s="492" t="s">
        <v>574</v>
      </c>
      <c r="I53" s="506">
        <v>51.2</v>
      </c>
      <c r="J53" s="506">
        <v>256</v>
      </c>
      <c r="K53" s="495"/>
      <c r="L53" s="496"/>
      <c r="M53" s="497"/>
      <c r="N53" s="497"/>
      <c r="O53" s="605"/>
      <c r="P53" s="497"/>
      <c r="Q53" s="497"/>
      <c r="R53" s="497"/>
      <c r="S53" s="497"/>
      <c r="T53" s="497"/>
      <c r="U53" s="639"/>
      <c r="V53" s="497"/>
      <c r="W53" s="605" t="s">
        <v>132</v>
      </c>
      <c r="X53" s="497"/>
      <c r="Y53" s="497"/>
      <c r="Z53" s="497"/>
      <c r="AA53" s="497"/>
      <c r="AB53" s="497"/>
      <c r="AC53" s="639"/>
      <c r="AD53" s="497"/>
      <c r="AE53" s="497"/>
      <c r="AF53" s="497"/>
      <c r="AG53" s="497"/>
      <c r="AH53" s="497"/>
      <c r="AI53" s="497"/>
      <c r="AJ53" s="497"/>
      <c r="AK53" s="497"/>
      <c r="AL53" s="497"/>
      <c r="AM53" s="497"/>
      <c r="AN53" s="639"/>
      <c r="AO53" s="499"/>
      <c r="AP53" s="499"/>
      <c r="AQ53" s="49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 s="494">
        <f>WWWW[[#This Row],[%Equitable and continuous access to sufficient quantity of safe drinking water]]*WWWW[[#This Row],[Total PoP ]]</f>
        <v>0</v>
      </c>
      <c r="AS5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 s="494">
        <f>WWWW[[#This Row],[% Access to unimproved water points]]*WWWW[[#This Row],[Total PoP ]]</f>
        <v>0</v>
      </c>
      <c r="AU53" s="4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 s="4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 s="494">
        <f>WWWW[[#This Row],[HRP1]]/250</f>
        <v>0</v>
      </c>
      <c r="AX53" s="503">
        <f>1-WWWW[[#This Row],[% Equitable and continuous access to sufficient quantity of domestic water]]</f>
        <v>1</v>
      </c>
      <c r="AY53" s="494">
        <f>WWWW[[#This Row],[%equitable and continuous access to sufficient quantity of safe drinking and domestic water''s GAP]]*WWWW[[#This Row],[Total PoP ]]</f>
        <v>256</v>
      </c>
      <c r="AZ53" s="501">
        <f>IF(WWWW[[#This Row],[Total required water points]]-WWWW[[#This Row],['#Water points coverage]]&lt;0,0,WWWW[[#This Row],[Total required water points]]-WWWW[[#This Row],['#Water points coverage]])</f>
        <v>1</v>
      </c>
      <c r="BA53" s="501">
        <f>ROUND(IF(WWWW[[#This Row],[Total PoP ]]&lt;250,1,WWWW[[#This Row],[Total PoP ]]/250),0)</f>
        <v>1</v>
      </c>
      <c r="BB5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 s="494">
        <f>WWWW[[#This Row],[% people access to functioning Latrine]]*WWWW[[#This Row],[Total PoP ]]</f>
        <v>0</v>
      </c>
      <c r="BD53" s="419">
        <f>WWWW[[#This Row],['#_of_Functioning_latrines_in_school]]*50</f>
        <v>0</v>
      </c>
      <c r="BE53" s="501">
        <f>ROUND((WWWW[[#This Row],[Total PoP ]]/6),0)</f>
        <v>43</v>
      </c>
      <c r="BF53" s="419">
        <f>IF(WWWW[[#This Row],[Total required Latrines]]-(WWWW[[#This Row],['#_of_sanitary_fly-proof_HH_latrines]])&lt;0,0,WWWW[[#This Row],[Total required Latrines]]-(WWWW[[#This Row],['#_of_sanitary_fly-proof_HH_latrines]]))</f>
        <v>43</v>
      </c>
      <c r="BG53" s="504">
        <f>1-WWWW[[#This Row],[% people access to functioning Latrine]]</f>
        <v>1</v>
      </c>
      <c r="BH53" s="49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 s="494">
        <f>IF(WWWW[[#This Row],['#_of_functional_handwashing_facilities_at_HH_level]]*6&gt;WWWW[[#This Row],[Total PoP ]],WWWW[[#This Row],[Total PoP ]],WWWW[[#This Row],['#_of_functional_handwashing_facilities_at_HH_level]]*6)</f>
        <v>0</v>
      </c>
      <c r="BJ53" s="501">
        <f>IF(WWWW[[#This Row],['# people reached by regular dedicated hygiene promotion]]&gt;WWWW[[#This Row],['# People received regular supply of hygiene items]],WWWW[[#This Row],['# people reached by regular dedicated hygiene promotion]],WWWW[[#This Row],['# People received regular supply of hygiene items]])</f>
        <v>0</v>
      </c>
      <c r="BK53" s="503">
        <f>IF(WWWW[[#This Row],[HRP3]]/WWWW[[#This Row],[Total PoP ]]&gt;100%,100%,WWWW[[#This Row],[HRP3]]/WWWW[[#This Row],[Total PoP ]])</f>
        <v>0</v>
      </c>
      <c r="BL53" s="502">
        <f>1-WWWW[[#This Row],[Hygiene Coverage%]]</f>
        <v>1</v>
      </c>
      <c r="BM53" s="499">
        <f>WWWW[[#This Row],['# people reached by regular dedicated hygiene promotion]]/WWWW[[#This Row],[Total PoP ]]</f>
        <v>0</v>
      </c>
      <c r="BN53" s="50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 s="501">
        <f>WWWW[[#This Row],['#_of_affected_women_and_girls_receiving_a_sufficient_quantity_of_sanitary_pads]]</f>
        <v>0</v>
      </c>
      <c r="BP53" s="497">
        <f>IF(WWWW[[#This Row],['# People with access to soap]]&gt;WWWW[[#This Row],['# People with access to Sanity Pads]],WWWW[[#This Row],['# People with access to soap]],WWWW[[#This Row],['# People with access to Sanity Pads]])</f>
        <v>0</v>
      </c>
      <c r="BQ53" s="560" t="str">
        <f>IF(OR(WWWW[[#This Row],['#of students in school]]="",WWWW[[#This Row],['#of students in school]]=0),"No","Yes")</f>
        <v>No</v>
      </c>
      <c r="BR53" s="500" t="s">
        <v>796</v>
      </c>
      <c r="BS53" s="500" t="s">
        <v>796</v>
      </c>
      <c r="BT53" s="500" t="s">
        <v>296</v>
      </c>
      <c r="BU53" s="500">
        <v>20.7264194488525</v>
      </c>
      <c r="BV53" s="500">
        <v>92.671180730000003</v>
      </c>
      <c r="BW53" s="500">
        <v>198418</v>
      </c>
      <c r="BX53" s="498" t="s">
        <v>33</v>
      </c>
      <c r="BY53" s="498"/>
      <c r="BZ53" s="33"/>
      <c r="CB53"/>
      <c r="CC53" s="33"/>
      <c r="CD53" s="36"/>
      <c r="CF53" s="37"/>
      <c r="CO53" s="20"/>
    </row>
    <row r="54" spans="1:93" hidden="1">
      <c r="A54" s="410" t="s">
        <v>2380</v>
      </c>
      <c r="B54" s="410" t="s">
        <v>1254</v>
      </c>
      <c r="C54" s="492" t="s">
        <v>2727</v>
      </c>
      <c r="D54" s="492"/>
      <c r="E54" s="546" t="s">
        <v>2686</v>
      </c>
      <c r="F54" s="492" t="s">
        <v>307</v>
      </c>
      <c r="G54" s="493" t="str">
        <f>VLOOKUP(WWWW[[#This Row],[Village  Name]],SiteDB6[[Site Name]:[Location Type]],8,FALSE)</f>
        <v>Village</v>
      </c>
      <c r="H54" s="492" t="s">
        <v>2720</v>
      </c>
      <c r="I54" s="506">
        <v>673.6</v>
      </c>
      <c r="J54" s="506">
        <v>3368</v>
      </c>
      <c r="K54" s="495"/>
      <c r="L54" s="496"/>
      <c r="M54" s="497"/>
      <c r="N54" s="497"/>
      <c r="O54" s="605"/>
      <c r="P54" s="497"/>
      <c r="Q54" s="497"/>
      <c r="R54" s="497"/>
      <c r="S54" s="497"/>
      <c r="T54" s="497"/>
      <c r="U54" s="639"/>
      <c r="V54" s="497"/>
      <c r="W54" s="605" t="s">
        <v>132</v>
      </c>
      <c r="X54" s="497"/>
      <c r="Y54" s="497"/>
      <c r="Z54" s="497"/>
      <c r="AA54" s="497"/>
      <c r="AB54" s="497"/>
      <c r="AC54" s="639"/>
      <c r="AD54" s="497"/>
      <c r="AE54" s="497"/>
      <c r="AF54" s="497"/>
      <c r="AG54" s="497"/>
      <c r="AH54" s="497"/>
      <c r="AI54" s="497"/>
      <c r="AJ54" s="497"/>
      <c r="AK54" s="497"/>
      <c r="AL54" s="497"/>
      <c r="AM54" s="497"/>
      <c r="AN54" s="639"/>
      <c r="AO54" s="499"/>
      <c r="AP54" s="499"/>
      <c r="AQ54" s="49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 s="494">
        <f>WWWW[[#This Row],[%Equitable and continuous access to sufficient quantity of safe drinking water]]*WWWW[[#This Row],[Total PoP ]]</f>
        <v>0</v>
      </c>
      <c r="AS5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 s="494">
        <f>WWWW[[#This Row],[% Access to unimproved water points]]*WWWW[[#This Row],[Total PoP ]]</f>
        <v>0</v>
      </c>
      <c r="AU54" s="4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 s="4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 s="494">
        <f>WWWW[[#This Row],[HRP1]]/250</f>
        <v>0</v>
      </c>
      <c r="AX54" s="503">
        <f>1-WWWW[[#This Row],[% Equitable and continuous access to sufficient quantity of domestic water]]</f>
        <v>1</v>
      </c>
      <c r="AY54" s="494">
        <f>WWWW[[#This Row],[%equitable and continuous access to sufficient quantity of safe drinking and domestic water''s GAP]]*WWWW[[#This Row],[Total PoP ]]</f>
        <v>3368</v>
      </c>
      <c r="AZ54" s="501">
        <f>IF(WWWW[[#This Row],[Total required water points]]-WWWW[[#This Row],['#Water points coverage]]&lt;0,0,WWWW[[#This Row],[Total required water points]]-WWWW[[#This Row],['#Water points coverage]])</f>
        <v>13</v>
      </c>
      <c r="BA54" s="501">
        <f>ROUND(IF(WWWW[[#This Row],[Total PoP ]]&lt;250,1,WWWW[[#This Row],[Total PoP ]]/250),0)</f>
        <v>13</v>
      </c>
      <c r="BB5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 s="494">
        <f>WWWW[[#This Row],[% people access to functioning Latrine]]*WWWW[[#This Row],[Total PoP ]]</f>
        <v>0</v>
      </c>
      <c r="BD54" s="419">
        <f>WWWW[[#This Row],['#_of_Functioning_latrines_in_school]]*50</f>
        <v>0</v>
      </c>
      <c r="BE54" s="501">
        <f>ROUND((WWWW[[#This Row],[Total PoP ]]/6),0)</f>
        <v>561</v>
      </c>
      <c r="BF54" s="419">
        <f>IF(WWWW[[#This Row],[Total required Latrines]]-(WWWW[[#This Row],['#_of_sanitary_fly-proof_HH_latrines]])&lt;0,0,WWWW[[#This Row],[Total required Latrines]]-(WWWW[[#This Row],['#_of_sanitary_fly-proof_HH_latrines]]))</f>
        <v>561</v>
      </c>
      <c r="BG54" s="504">
        <f>1-WWWW[[#This Row],[% people access to functioning Latrine]]</f>
        <v>1</v>
      </c>
      <c r="BH54" s="49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 s="494">
        <f>IF(WWWW[[#This Row],['#_of_functional_handwashing_facilities_at_HH_level]]*6&gt;WWWW[[#This Row],[Total PoP ]],WWWW[[#This Row],[Total PoP ]],WWWW[[#This Row],['#_of_functional_handwashing_facilities_at_HH_level]]*6)</f>
        <v>0</v>
      </c>
      <c r="BJ54" s="501">
        <f>IF(WWWW[[#This Row],['# people reached by regular dedicated hygiene promotion]]&gt;WWWW[[#This Row],['# People received regular supply of hygiene items]],WWWW[[#This Row],['# people reached by regular dedicated hygiene promotion]],WWWW[[#This Row],['# People received regular supply of hygiene items]])</f>
        <v>0</v>
      </c>
      <c r="BK54" s="503">
        <f>IF(WWWW[[#This Row],[HRP3]]/WWWW[[#This Row],[Total PoP ]]&gt;100%,100%,WWWW[[#This Row],[HRP3]]/WWWW[[#This Row],[Total PoP ]])</f>
        <v>0</v>
      </c>
      <c r="BL54" s="502">
        <f>1-WWWW[[#This Row],[Hygiene Coverage%]]</f>
        <v>1</v>
      </c>
      <c r="BM54" s="499">
        <f>WWWW[[#This Row],['# people reached by regular dedicated hygiene promotion]]/WWWW[[#This Row],[Total PoP ]]</f>
        <v>0</v>
      </c>
      <c r="BN54" s="50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 s="501">
        <f>WWWW[[#This Row],['#_of_affected_women_and_girls_receiving_a_sufficient_quantity_of_sanitary_pads]]</f>
        <v>0</v>
      </c>
      <c r="BP54" s="497">
        <f>IF(WWWW[[#This Row],['# People with access to soap]]&gt;WWWW[[#This Row],['# People with access to Sanity Pads]],WWWW[[#This Row],['# People with access to soap]],WWWW[[#This Row],['# People with access to Sanity Pads]])</f>
        <v>0</v>
      </c>
      <c r="BQ54" s="560" t="str">
        <f>IF(OR(WWWW[[#This Row],['#of students in school]]="",WWWW[[#This Row],['#of students in school]]=0),"No","Yes")</f>
        <v>No</v>
      </c>
      <c r="BR54" s="500" t="s">
        <v>796</v>
      </c>
      <c r="BS54" s="500" t="s">
        <v>796</v>
      </c>
      <c r="BT54" s="500">
        <v>0</v>
      </c>
      <c r="BU54" s="500">
        <v>21.363349914550799</v>
      </c>
      <c r="BV54" s="500">
        <v>92.280487060546903</v>
      </c>
      <c r="BW54" s="500">
        <v>197800</v>
      </c>
      <c r="BX54" s="498" t="s">
        <v>33</v>
      </c>
      <c r="BY54" s="498"/>
      <c r="BZ54" s="33"/>
      <c r="CB54"/>
      <c r="CC54" s="33"/>
      <c r="CD54" s="36"/>
      <c r="CF54" s="37"/>
      <c r="CO54" s="20"/>
    </row>
    <row r="55" spans="1:93" hidden="1">
      <c r="A55" s="410" t="s">
        <v>2380</v>
      </c>
      <c r="B55" s="410" t="s">
        <v>1254</v>
      </c>
      <c r="C55" s="492" t="s">
        <v>2727</v>
      </c>
      <c r="D55" s="492"/>
      <c r="E55" s="546" t="s">
        <v>2686</v>
      </c>
      <c r="F55" s="492" t="s">
        <v>307</v>
      </c>
      <c r="G55" s="493" t="str">
        <f>VLOOKUP(WWWW[[#This Row],[Village  Name]],SiteDB6[[Site Name]:[Location Type]],8,FALSE)</f>
        <v>Village</v>
      </c>
      <c r="H55" s="492" t="s">
        <v>2722</v>
      </c>
      <c r="I55" s="506">
        <v>151.19999999999999</v>
      </c>
      <c r="J55" s="506">
        <v>756</v>
      </c>
      <c r="K55" s="495"/>
      <c r="L55" s="496"/>
      <c r="M55" s="497"/>
      <c r="N55" s="497"/>
      <c r="O55" s="605"/>
      <c r="P55" s="497"/>
      <c r="Q55" s="497"/>
      <c r="R55" s="497"/>
      <c r="S55" s="497"/>
      <c r="T55" s="497"/>
      <c r="U55" s="639"/>
      <c r="V55" s="497"/>
      <c r="W55" s="605" t="s">
        <v>132</v>
      </c>
      <c r="X55" s="497"/>
      <c r="Y55" s="497"/>
      <c r="Z55" s="497"/>
      <c r="AA55" s="497"/>
      <c r="AB55" s="497"/>
      <c r="AC55" s="639"/>
      <c r="AD55" s="497"/>
      <c r="AE55" s="497"/>
      <c r="AF55" s="497"/>
      <c r="AG55" s="497"/>
      <c r="AH55" s="497"/>
      <c r="AI55" s="497"/>
      <c r="AJ55" s="497"/>
      <c r="AK55" s="497"/>
      <c r="AL55" s="497"/>
      <c r="AM55" s="497"/>
      <c r="AN55" s="639"/>
      <c r="AO55" s="499"/>
      <c r="AP55" s="499"/>
      <c r="AQ55" s="49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 s="494">
        <f>WWWW[[#This Row],[%Equitable and continuous access to sufficient quantity of safe drinking water]]*WWWW[[#This Row],[Total PoP ]]</f>
        <v>0</v>
      </c>
      <c r="AS5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 s="494">
        <f>WWWW[[#This Row],[% Access to unimproved water points]]*WWWW[[#This Row],[Total PoP ]]</f>
        <v>0</v>
      </c>
      <c r="AU55" s="4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 s="4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 s="494">
        <f>WWWW[[#This Row],[HRP1]]/250</f>
        <v>0</v>
      </c>
      <c r="AX55" s="503">
        <f>1-WWWW[[#This Row],[% Equitable and continuous access to sufficient quantity of domestic water]]</f>
        <v>1</v>
      </c>
      <c r="AY55" s="494">
        <f>WWWW[[#This Row],[%equitable and continuous access to sufficient quantity of safe drinking and domestic water''s GAP]]*WWWW[[#This Row],[Total PoP ]]</f>
        <v>756</v>
      </c>
      <c r="AZ55" s="501">
        <f>IF(WWWW[[#This Row],[Total required water points]]-WWWW[[#This Row],['#Water points coverage]]&lt;0,0,WWWW[[#This Row],[Total required water points]]-WWWW[[#This Row],['#Water points coverage]])</f>
        <v>3</v>
      </c>
      <c r="BA55" s="501">
        <f>ROUND(IF(WWWW[[#This Row],[Total PoP ]]&lt;250,1,WWWW[[#This Row],[Total PoP ]]/250),0)</f>
        <v>3</v>
      </c>
      <c r="BB5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 s="494">
        <f>WWWW[[#This Row],[% people access to functioning Latrine]]*WWWW[[#This Row],[Total PoP ]]</f>
        <v>0</v>
      </c>
      <c r="BD55" s="419">
        <f>WWWW[[#This Row],['#_of_Functioning_latrines_in_school]]*50</f>
        <v>0</v>
      </c>
      <c r="BE55" s="501">
        <f>ROUND((WWWW[[#This Row],[Total PoP ]]/6),0)</f>
        <v>126</v>
      </c>
      <c r="BF55" s="419">
        <f>IF(WWWW[[#This Row],[Total required Latrines]]-(WWWW[[#This Row],['#_of_sanitary_fly-proof_HH_latrines]])&lt;0,0,WWWW[[#This Row],[Total required Latrines]]-(WWWW[[#This Row],['#_of_sanitary_fly-proof_HH_latrines]]))</f>
        <v>126</v>
      </c>
      <c r="BG55" s="504">
        <f>1-WWWW[[#This Row],[% people access to functioning Latrine]]</f>
        <v>1</v>
      </c>
      <c r="BH55" s="49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 s="494">
        <f>IF(WWWW[[#This Row],['#_of_functional_handwashing_facilities_at_HH_level]]*6&gt;WWWW[[#This Row],[Total PoP ]],WWWW[[#This Row],[Total PoP ]],WWWW[[#This Row],['#_of_functional_handwashing_facilities_at_HH_level]]*6)</f>
        <v>0</v>
      </c>
      <c r="BJ55" s="501">
        <f>IF(WWWW[[#This Row],['# people reached by regular dedicated hygiene promotion]]&gt;WWWW[[#This Row],['# People received regular supply of hygiene items]],WWWW[[#This Row],['# people reached by regular dedicated hygiene promotion]],WWWW[[#This Row],['# People received regular supply of hygiene items]])</f>
        <v>0</v>
      </c>
      <c r="BK55" s="503">
        <f>IF(WWWW[[#This Row],[HRP3]]/WWWW[[#This Row],[Total PoP ]]&gt;100%,100%,WWWW[[#This Row],[HRP3]]/WWWW[[#This Row],[Total PoP ]])</f>
        <v>0</v>
      </c>
      <c r="BL55" s="502">
        <f>1-WWWW[[#This Row],[Hygiene Coverage%]]</f>
        <v>1</v>
      </c>
      <c r="BM55" s="499">
        <f>WWWW[[#This Row],['# people reached by regular dedicated hygiene promotion]]/WWWW[[#This Row],[Total PoP ]]</f>
        <v>0</v>
      </c>
      <c r="BN55" s="50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 s="501">
        <f>WWWW[[#This Row],['#_of_affected_women_and_girls_receiving_a_sufficient_quantity_of_sanitary_pads]]</f>
        <v>0</v>
      </c>
      <c r="BP55" s="497">
        <f>IF(WWWW[[#This Row],['# People with access to soap]]&gt;WWWW[[#This Row],['# People with access to Sanity Pads]],WWWW[[#This Row],['# People with access to soap]],WWWW[[#This Row],['# People with access to Sanity Pads]])</f>
        <v>0</v>
      </c>
      <c r="BQ55" s="560" t="str">
        <f>IF(OR(WWWW[[#This Row],['#of students in school]]="",WWWW[[#This Row],['#of students in school]]=0),"No","Yes")</f>
        <v>No</v>
      </c>
      <c r="BR55" s="500" t="s">
        <v>796</v>
      </c>
      <c r="BS55" s="500" t="s">
        <v>796</v>
      </c>
      <c r="BT55" s="500">
        <v>0</v>
      </c>
      <c r="BU55" s="500">
        <v>21.2080974578857</v>
      </c>
      <c r="BV55" s="500">
        <v>92.308609008789105</v>
      </c>
      <c r="BW55" s="500">
        <v>197841</v>
      </c>
      <c r="BX55" s="498" t="s">
        <v>33</v>
      </c>
      <c r="BY55" s="498"/>
      <c r="BZ55" s="33"/>
      <c r="CB55"/>
      <c r="CC55" s="33"/>
      <c r="CD55" s="36"/>
      <c r="CF55" s="37"/>
      <c r="CO55" s="20"/>
    </row>
    <row r="56" spans="1:93" hidden="1">
      <c r="A56" s="410" t="s">
        <v>2380</v>
      </c>
      <c r="B56" s="410" t="s">
        <v>1254</v>
      </c>
      <c r="C56" s="492" t="s">
        <v>2727</v>
      </c>
      <c r="D56" s="492"/>
      <c r="E56" s="546" t="s">
        <v>2686</v>
      </c>
      <c r="F56" s="492" t="s">
        <v>307</v>
      </c>
      <c r="G56" s="493" t="str">
        <f>VLOOKUP(WWWW[[#This Row],[Village  Name]],SiteDB6[[Site Name]:[Location Type]],8,FALSE)</f>
        <v>Village</v>
      </c>
      <c r="H56" s="492" t="s">
        <v>565</v>
      </c>
      <c r="I56" s="506">
        <v>104.6</v>
      </c>
      <c r="J56" s="506">
        <v>523</v>
      </c>
      <c r="K56" s="495"/>
      <c r="L56" s="496"/>
      <c r="M56" s="497"/>
      <c r="N56" s="497"/>
      <c r="O56" s="605"/>
      <c r="P56" s="497"/>
      <c r="Q56" s="497"/>
      <c r="R56" s="497"/>
      <c r="S56" s="497"/>
      <c r="T56" s="497"/>
      <c r="U56" s="639"/>
      <c r="V56" s="497"/>
      <c r="W56" s="605" t="s">
        <v>132</v>
      </c>
      <c r="X56" s="497"/>
      <c r="Y56" s="497"/>
      <c r="Z56" s="497"/>
      <c r="AA56" s="497"/>
      <c r="AB56" s="497"/>
      <c r="AC56" s="639"/>
      <c r="AD56" s="497"/>
      <c r="AE56" s="497"/>
      <c r="AF56" s="497"/>
      <c r="AG56" s="497"/>
      <c r="AH56" s="497"/>
      <c r="AI56" s="497"/>
      <c r="AJ56" s="497"/>
      <c r="AK56" s="497"/>
      <c r="AL56" s="497"/>
      <c r="AM56" s="497"/>
      <c r="AN56" s="639"/>
      <c r="AO56" s="499"/>
      <c r="AP56" s="499"/>
      <c r="AQ56" s="49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 s="494">
        <f>WWWW[[#This Row],[%Equitable and continuous access to sufficient quantity of safe drinking water]]*WWWW[[#This Row],[Total PoP ]]</f>
        <v>0</v>
      </c>
      <c r="AS5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 s="494">
        <f>WWWW[[#This Row],[% Access to unimproved water points]]*WWWW[[#This Row],[Total PoP ]]</f>
        <v>0</v>
      </c>
      <c r="AU56" s="49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 s="494">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 s="494">
        <f>WWWW[[#This Row],[HRP1]]/250</f>
        <v>0</v>
      </c>
      <c r="AX56" s="503">
        <f>1-WWWW[[#This Row],[% Equitable and continuous access to sufficient quantity of domestic water]]</f>
        <v>1</v>
      </c>
      <c r="AY56" s="494">
        <f>WWWW[[#This Row],[%equitable and continuous access to sufficient quantity of safe drinking and domestic water''s GAP]]*WWWW[[#This Row],[Total PoP ]]</f>
        <v>523</v>
      </c>
      <c r="AZ56" s="501">
        <f>IF(WWWW[[#This Row],[Total required water points]]-WWWW[[#This Row],['#Water points coverage]]&lt;0,0,WWWW[[#This Row],[Total required water points]]-WWWW[[#This Row],['#Water points coverage]])</f>
        <v>2</v>
      </c>
      <c r="BA56" s="501">
        <f>ROUND(IF(WWWW[[#This Row],[Total PoP ]]&lt;250,1,WWWW[[#This Row],[Total PoP ]]/250),0)</f>
        <v>2</v>
      </c>
      <c r="BB5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 s="494">
        <f>WWWW[[#This Row],[% people access to functioning Latrine]]*WWWW[[#This Row],[Total PoP ]]</f>
        <v>0</v>
      </c>
      <c r="BD56" s="419">
        <f>WWWW[[#This Row],['#_of_Functioning_latrines_in_school]]*50</f>
        <v>0</v>
      </c>
      <c r="BE56" s="501">
        <f>ROUND((WWWW[[#This Row],[Total PoP ]]/6),0)</f>
        <v>87</v>
      </c>
      <c r="BF56" s="419">
        <f>IF(WWWW[[#This Row],[Total required Latrines]]-(WWWW[[#This Row],['#_of_sanitary_fly-proof_HH_latrines]])&lt;0,0,WWWW[[#This Row],[Total required Latrines]]-(WWWW[[#This Row],['#_of_sanitary_fly-proof_HH_latrines]]))</f>
        <v>87</v>
      </c>
      <c r="BG56" s="504">
        <f>1-WWWW[[#This Row],[% people access to functioning Latrine]]</f>
        <v>1</v>
      </c>
      <c r="BH56" s="494">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 s="494">
        <f>IF(WWWW[[#This Row],['#_of_functional_handwashing_facilities_at_HH_level]]*6&gt;WWWW[[#This Row],[Total PoP ]],WWWW[[#This Row],[Total PoP ]],WWWW[[#This Row],['#_of_functional_handwashing_facilities_at_HH_level]]*6)</f>
        <v>0</v>
      </c>
      <c r="BJ56" s="501">
        <f>IF(WWWW[[#This Row],['# people reached by regular dedicated hygiene promotion]]&gt;WWWW[[#This Row],['# People received regular supply of hygiene items]],WWWW[[#This Row],['# people reached by regular dedicated hygiene promotion]],WWWW[[#This Row],['# People received regular supply of hygiene items]])</f>
        <v>0</v>
      </c>
      <c r="BK56" s="503">
        <f>IF(WWWW[[#This Row],[HRP3]]/WWWW[[#This Row],[Total PoP ]]&gt;100%,100%,WWWW[[#This Row],[HRP3]]/WWWW[[#This Row],[Total PoP ]])</f>
        <v>0</v>
      </c>
      <c r="BL56" s="502">
        <f>1-WWWW[[#This Row],[Hygiene Coverage%]]</f>
        <v>1</v>
      </c>
      <c r="BM56" s="499">
        <f>WWWW[[#This Row],['# people reached by regular dedicated hygiene promotion]]/WWWW[[#This Row],[Total PoP ]]</f>
        <v>0</v>
      </c>
      <c r="BN56" s="501">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 s="501">
        <f>WWWW[[#This Row],['#_of_affected_women_and_girls_receiving_a_sufficient_quantity_of_sanitary_pads]]</f>
        <v>0</v>
      </c>
      <c r="BP56" s="497">
        <f>IF(WWWW[[#This Row],['# People with access to soap]]&gt;WWWW[[#This Row],['# People with access to Sanity Pads]],WWWW[[#This Row],['# People with access to soap]],WWWW[[#This Row],['# People with access to Sanity Pads]])</f>
        <v>0</v>
      </c>
      <c r="BQ56" s="560" t="str">
        <f>IF(OR(WWWW[[#This Row],['#of students in school]]="",WWWW[[#This Row],['#of students in school]]=0),"No","Yes")</f>
        <v>No</v>
      </c>
      <c r="BR56" s="500" t="s">
        <v>796</v>
      </c>
      <c r="BS56" s="500" t="s">
        <v>796</v>
      </c>
      <c r="BT56" s="500" t="s">
        <v>793</v>
      </c>
      <c r="BU56" s="500">
        <v>20.71759033</v>
      </c>
      <c r="BV56" s="500">
        <v>92.426422119999998</v>
      </c>
      <c r="BW56" s="500">
        <v>198045</v>
      </c>
      <c r="BX56" s="498" t="s">
        <v>33</v>
      </c>
      <c r="BY56" s="498"/>
      <c r="BZ56" s="33"/>
      <c r="CB56"/>
      <c r="CC56" s="33"/>
      <c r="CD56" s="36"/>
      <c r="CF56" s="37"/>
      <c r="CO56" s="20"/>
    </row>
    <row r="57" spans="1:93" hidden="1">
      <c r="A57" s="606" t="s">
        <v>2380</v>
      </c>
      <c r="B57" s="410" t="s">
        <v>2294</v>
      </c>
      <c r="C57" s="416" t="s">
        <v>2294</v>
      </c>
      <c r="D57" s="416" t="s">
        <v>233</v>
      </c>
      <c r="E57" s="546" t="s">
        <v>2687</v>
      </c>
      <c r="F57" s="416" t="s">
        <v>359</v>
      </c>
      <c r="G57" s="546" t="str">
        <f>VLOOKUP(WWWW[[#This Row],[Village  Name]],SiteDB6[[Site Name]:[Location Type]],8,FALSE)</f>
        <v>Village</v>
      </c>
      <c r="H57" s="416" t="s">
        <v>2295</v>
      </c>
      <c r="I57" s="418">
        <v>65</v>
      </c>
      <c r="J57" s="418">
        <v>323</v>
      </c>
      <c r="K57" s="424">
        <v>43540</v>
      </c>
      <c r="L57" s="425">
        <v>43905</v>
      </c>
      <c r="M57" s="418">
        <v>48</v>
      </c>
      <c r="N57" s="418">
        <v>0</v>
      </c>
      <c r="O57" s="605">
        <v>0</v>
      </c>
      <c r="P57" s="605">
        <v>4</v>
      </c>
      <c r="Q57" s="605">
        <v>1</v>
      </c>
      <c r="R57" s="605"/>
      <c r="S57" s="605">
        <v>0</v>
      </c>
      <c r="T57" s="605">
        <v>0</v>
      </c>
      <c r="U57" s="637"/>
      <c r="V57" s="418">
        <v>65</v>
      </c>
      <c r="W57" s="418" t="s">
        <v>128</v>
      </c>
      <c r="X57" s="418">
        <v>0</v>
      </c>
      <c r="Y57" s="418">
        <v>0</v>
      </c>
      <c r="Z57" s="418">
        <v>0</v>
      </c>
      <c r="AA57" s="418">
        <v>0</v>
      </c>
      <c r="AB57" s="418">
        <v>0</v>
      </c>
      <c r="AC57" s="636"/>
      <c r="AD57" s="418">
        <v>137</v>
      </c>
      <c r="AE57" s="418">
        <v>32</v>
      </c>
      <c r="AF57" s="418">
        <v>0</v>
      </c>
      <c r="AG57" s="418">
        <v>0</v>
      </c>
      <c r="AH57" s="418">
        <v>0</v>
      </c>
      <c r="AI57" s="418">
        <v>0</v>
      </c>
      <c r="AJ57" s="418">
        <v>0</v>
      </c>
      <c r="AK57" s="418">
        <v>0</v>
      </c>
      <c r="AL57" s="418"/>
      <c r="AM57" s="418"/>
      <c r="AN57" s="636"/>
      <c r="AO57" s="420"/>
      <c r="AP57" s="420"/>
      <c r="AQ5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7" s="417">
        <f>WWWW[[#This Row],[%Equitable and continuous access to sufficient quantity of safe drinking water]]*WWWW[[#This Row],[Total PoP ]]</f>
        <v>323</v>
      </c>
      <c r="AS5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7" s="417">
        <f>WWWW[[#This Row],[% Access to unimproved water points]]*WWWW[[#This Row],[Total PoP ]]</f>
        <v>323</v>
      </c>
      <c r="AU5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AW57" s="417">
        <f>WWWW[[#This Row],[HRP1]]/250</f>
        <v>1.292</v>
      </c>
      <c r="AX57" s="422">
        <f>1-WWWW[[#This Row],[% Equitable and continuous access to sufficient quantity of domestic water]]</f>
        <v>0</v>
      </c>
      <c r="AY57" s="417">
        <f>WWWW[[#This Row],[%equitable and continuous access to sufficient quantity of safe drinking and domestic water''s GAP]]*WWWW[[#This Row],[Total PoP ]]</f>
        <v>0</v>
      </c>
      <c r="AZ57" s="419">
        <f>IF(WWWW[[#This Row],[Total required water points]]-WWWW[[#This Row],['#Water points coverage]]&lt;0,0,WWWW[[#This Row],[Total required water points]]-WWWW[[#This Row],['#Water points coverage]])</f>
        <v>0</v>
      </c>
      <c r="BA57" s="419">
        <f>ROUND(IF(WWWW[[#This Row],[Total PoP ]]&lt;250,1,WWWW[[#This Row],[Total PoP ]]/250),0)</f>
        <v>1</v>
      </c>
      <c r="BB5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57" s="417">
        <f>WWWW[[#This Row],[% people access to functioning Latrine]]*WWWW[[#This Row],[Total PoP ]]</f>
        <v>323</v>
      </c>
      <c r="BD57" s="419">
        <f>WWWW[[#This Row],['#_of_Functioning_latrines_in_school]]*50</f>
        <v>0</v>
      </c>
      <c r="BE57" s="419">
        <f>ROUND((WWWW[[#This Row],[Total PoP ]]/6),0)</f>
        <v>54</v>
      </c>
      <c r="BF57" s="419">
        <f>IF(WWWW[[#This Row],[Total required Latrines]]-(WWWW[[#This Row],['#_of_sanitary_fly-proof_HH_latrines]])&lt;0,0,WWWW[[#This Row],[Total required Latrines]]-(WWWW[[#This Row],['#_of_sanitary_fly-proof_HH_latrines]]))</f>
        <v>0</v>
      </c>
      <c r="BG57" s="71">
        <f>1-WWWW[[#This Row],[% people access to functioning Latrine]]</f>
        <v>0</v>
      </c>
      <c r="BH5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169</v>
      </c>
      <c r="BI57" s="417">
        <f>IF(WWWW[[#This Row],['#_of_functional_handwashing_facilities_at_HH_level]]*6&gt;WWWW[[#This Row],[Total PoP ]],WWWW[[#This Row],[Total PoP ]],WWWW[[#This Row],['#_of_functional_handwashing_facilities_at_HH_level]]*6)</f>
        <v>0</v>
      </c>
      <c r="BJ57" s="419">
        <f>IF(WWWW[[#This Row],['# people reached by regular dedicated hygiene promotion]]&gt;WWWW[[#This Row],['# People received regular supply of hygiene items]],WWWW[[#This Row],['# people reached by regular dedicated hygiene promotion]],WWWW[[#This Row],['# People received regular supply of hygiene items]])</f>
        <v>169</v>
      </c>
      <c r="BK57" s="422">
        <f>IF(WWWW[[#This Row],[HRP3]]/WWWW[[#This Row],[Total PoP ]]&gt;100%,100%,WWWW[[#This Row],[HRP3]]/WWWW[[#This Row],[Total PoP ]])</f>
        <v>0.52321981424148611</v>
      </c>
      <c r="BL57" s="421">
        <f>1-WWWW[[#This Row],[Hygiene Coverage%]]</f>
        <v>0.47678018575851389</v>
      </c>
      <c r="BM57" s="420">
        <f>WWWW[[#This Row],['# people reached by regular dedicated hygiene promotion]]/WWWW[[#This Row],[Total PoP ]]</f>
        <v>0.52321981424148611</v>
      </c>
      <c r="BN5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 s="419">
        <f>WWWW[[#This Row],['#_of_affected_women_and_girls_receiving_a_sufficient_quantity_of_sanitary_pads]]</f>
        <v>0</v>
      </c>
      <c r="BP57" s="418">
        <f>IF(WWWW[[#This Row],['# People with access to soap]]&gt;WWWW[[#This Row],['# People with access to Sanity Pads]],WWWW[[#This Row],['# People with access to soap]],WWWW[[#This Row],['# People with access to Sanity Pads]])</f>
        <v>0</v>
      </c>
      <c r="BQ57" s="417" t="str">
        <f>IF(OR(WWWW[[#This Row],['#of students in school]]="",WWWW[[#This Row],['#of students in school]]=0),"No","Yes")</f>
        <v>Yes</v>
      </c>
      <c r="BR57" s="415" t="s">
        <v>796</v>
      </c>
      <c r="BS57" s="415" t="s">
        <v>796</v>
      </c>
      <c r="BT57" s="415" t="s">
        <v>296</v>
      </c>
      <c r="BU57" s="415">
        <v>19.417640689999999</v>
      </c>
      <c r="BV57" s="415">
        <v>93.565246579999993</v>
      </c>
      <c r="BW57" s="415">
        <v>198464</v>
      </c>
      <c r="BX57" s="423" t="s">
        <v>33</v>
      </c>
      <c r="BY57" s="423"/>
      <c r="BZ57" s="33"/>
      <c r="CB57"/>
      <c r="CC57" s="33"/>
      <c r="CD57" s="36"/>
      <c r="CF57" s="37"/>
      <c r="CO57" s="20"/>
    </row>
    <row r="58" spans="1:93" hidden="1">
      <c r="A58" s="606" t="s">
        <v>2380</v>
      </c>
      <c r="B58" s="410" t="s">
        <v>2294</v>
      </c>
      <c r="C58" s="416" t="s">
        <v>2294</v>
      </c>
      <c r="D58" s="416" t="s">
        <v>233</v>
      </c>
      <c r="E58" s="546" t="s">
        <v>2687</v>
      </c>
      <c r="F58" s="416" t="s">
        <v>359</v>
      </c>
      <c r="G58" s="546" t="str">
        <f>VLOOKUP(WWWW[[#This Row],[Village  Name]],SiteDB6[[Site Name]:[Location Type]],8,FALSE)</f>
        <v>Village</v>
      </c>
      <c r="H58" s="416" t="s">
        <v>2576</v>
      </c>
      <c r="I58" s="418">
        <v>275</v>
      </c>
      <c r="J58" s="418">
        <v>1018</v>
      </c>
      <c r="K58" s="424">
        <v>43540</v>
      </c>
      <c r="L58" s="425">
        <v>43905</v>
      </c>
      <c r="M58" s="418"/>
      <c r="N58" s="418"/>
      <c r="O58" s="418"/>
      <c r="P58" s="418"/>
      <c r="Q58" s="418"/>
      <c r="R58" s="418"/>
      <c r="S58" s="418"/>
      <c r="T58" s="418"/>
      <c r="U58" s="636"/>
      <c r="V58" s="418"/>
      <c r="W58" s="418" t="s">
        <v>41</v>
      </c>
      <c r="X58" s="418"/>
      <c r="Y58" s="418"/>
      <c r="Z58" s="418"/>
      <c r="AA58" s="418"/>
      <c r="AB58" s="418"/>
      <c r="AC58" s="636"/>
      <c r="AD58" s="418">
        <v>0</v>
      </c>
      <c r="AE58" s="418">
        <v>0</v>
      </c>
      <c r="AF58" s="418">
        <v>0</v>
      </c>
      <c r="AG58" s="418">
        <v>0</v>
      </c>
      <c r="AH58" s="418">
        <v>0</v>
      </c>
      <c r="AI58" s="418">
        <v>0</v>
      </c>
      <c r="AJ58" s="418">
        <v>0</v>
      </c>
      <c r="AK58" s="418">
        <v>0</v>
      </c>
      <c r="AL58" s="418"/>
      <c r="AM58" s="418"/>
      <c r="AN58" s="636"/>
      <c r="AO58" s="420"/>
      <c r="AP58" s="420"/>
      <c r="AQ5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 s="417">
        <f>WWWW[[#This Row],[%Equitable and continuous access to sufficient quantity of safe drinking water]]*WWWW[[#This Row],[Total PoP ]]</f>
        <v>0</v>
      </c>
      <c r="AS5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 s="417">
        <f>WWWW[[#This Row],[% Access to unimproved water points]]*WWWW[[#This Row],[Total PoP ]]</f>
        <v>0</v>
      </c>
      <c r="AU5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 s="417">
        <f>WWWW[[#This Row],[HRP1]]/250</f>
        <v>0</v>
      </c>
      <c r="AX58" s="422">
        <f>1-WWWW[[#This Row],[% Equitable and continuous access to sufficient quantity of domestic water]]</f>
        <v>1</v>
      </c>
      <c r="AY58" s="417">
        <f>WWWW[[#This Row],[%equitable and continuous access to sufficient quantity of safe drinking and domestic water''s GAP]]*WWWW[[#This Row],[Total PoP ]]</f>
        <v>1018</v>
      </c>
      <c r="AZ58" s="419">
        <f>IF(WWWW[[#This Row],[Total required water points]]-WWWW[[#This Row],['#Water points coverage]]&lt;0,0,WWWW[[#This Row],[Total required water points]]-WWWW[[#This Row],['#Water points coverage]])</f>
        <v>4</v>
      </c>
      <c r="BA58" s="419">
        <f>ROUND(IF(WWWW[[#This Row],[Total PoP ]]&lt;250,1,WWWW[[#This Row],[Total PoP ]]/250),0)</f>
        <v>4</v>
      </c>
      <c r="BB5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 s="417">
        <f>WWWW[[#This Row],[% people access to functioning Latrine]]*WWWW[[#This Row],[Total PoP ]]</f>
        <v>0</v>
      </c>
      <c r="BD58" s="419">
        <f>WWWW[[#This Row],['#_of_Functioning_latrines_in_school]]*50</f>
        <v>0</v>
      </c>
      <c r="BE58" s="419">
        <f>ROUND((WWWW[[#This Row],[Total PoP ]]/6),0)</f>
        <v>170</v>
      </c>
      <c r="BF58" s="419">
        <f>IF(WWWW[[#This Row],[Total required Latrines]]-(WWWW[[#This Row],['#_of_sanitary_fly-proof_HH_latrines]])&lt;0,0,WWWW[[#This Row],[Total required Latrines]]-(WWWW[[#This Row],['#_of_sanitary_fly-proof_HH_latrines]]))</f>
        <v>170</v>
      </c>
      <c r="BG58" s="71">
        <f>1-WWWW[[#This Row],[% people access to functioning Latrine]]</f>
        <v>1</v>
      </c>
      <c r="BH5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 s="417">
        <f>IF(WWWW[[#This Row],['#_of_functional_handwashing_facilities_at_HH_level]]*6&gt;WWWW[[#This Row],[Total PoP ]],WWWW[[#This Row],[Total PoP ]],WWWW[[#This Row],['#_of_functional_handwashing_facilities_at_HH_level]]*6)</f>
        <v>0</v>
      </c>
      <c r="BJ58" s="419">
        <f>IF(WWWW[[#This Row],['# people reached by regular dedicated hygiene promotion]]&gt;WWWW[[#This Row],['# People received regular supply of hygiene items]],WWWW[[#This Row],['# people reached by regular dedicated hygiene promotion]],WWWW[[#This Row],['# People received regular supply of hygiene items]])</f>
        <v>0</v>
      </c>
      <c r="BK58" s="422">
        <f>IF(WWWW[[#This Row],[HRP3]]/WWWW[[#This Row],[Total PoP ]]&gt;100%,100%,WWWW[[#This Row],[HRP3]]/WWWW[[#This Row],[Total PoP ]])</f>
        <v>0</v>
      </c>
      <c r="BL58" s="421">
        <f>1-WWWW[[#This Row],[Hygiene Coverage%]]</f>
        <v>1</v>
      </c>
      <c r="BM58" s="420">
        <f>WWWW[[#This Row],['# people reached by regular dedicated hygiene promotion]]/WWWW[[#This Row],[Total PoP ]]</f>
        <v>0</v>
      </c>
      <c r="BN5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 s="419">
        <f>WWWW[[#This Row],['#_of_affected_women_and_girls_receiving_a_sufficient_quantity_of_sanitary_pads]]</f>
        <v>0</v>
      </c>
      <c r="BP58" s="418">
        <f>IF(WWWW[[#This Row],['# People with access to soap]]&gt;WWWW[[#This Row],['# People with access to Sanity Pads]],WWWW[[#This Row],['# People with access to soap]],WWWW[[#This Row],['# People with access to Sanity Pads]])</f>
        <v>0</v>
      </c>
      <c r="BQ58" s="417" t="str">
        <f>IF(OR(WWWW[[#This Row],['#of students in school]]="",WWWW[[#This Row],['#of students in school]]=0),"No","Yes")</f>
        <v>No</v>
      </c>
      <c r="BR58" s="415" t="s">
        <v>796</v>
      </c>
      <c r="BS58" s="415" t="s">
        <v>796</v>
      </c>
      <c r="BT58" s="415" t="s">
        <v>296</v>
      </c>
      <c r="BU58" s="415">
        <v>0</v>
      </c>
      <c r="BV58" s="415">
        <v>0</v>
      </c>
      <c r="BW58" s="415">
        <v>198475</v>
      </c>
      <c r="BX58" s="423" t="s">
        <v>33</v>
      </c>
      <c r="BY58" s="423"/>
      <c r="BZ58" s="33"/>
      <c r="CB58"/>
      <c r="CC58" s="33"/>
      <c r="CD58" s="36"/>
      <c r="CF58" s="37"/>
      <c r="CO58" s="20"/>
    </row>
    <row r="59" spans="1:93" hidden="1">
      <c r="A59" s="606" t="s">
        <v>2380</v>
      </c>
      <c r="B59" s="410" t="s">
        <v>2294</v>
      </c>
      <c r="C59" s="416" t="s">
        <v>2294</v>
      </c>
      <c r="D59" s="416" t="s">
        <v>233</v>
      </c>
      <c r="E59" s="546" t="s">
        <v>2687</v>
      </c>
      <c r="F59" s="416" t="s">
        <v>359</v>
      </c>
      <c r="G59" s="546" t="str">
        <f>VLOOKUP(WWWW[[#This Row],[Village  Name]],SiteDB6[[Site Name]:[Location Type]],8,FALSE)</f>
        <v>Village</v>
      </c>
      <c r="H59" s="416" t="s">
        <v>2577</v>
      </c>
      <c r="I59" s="418">
        <v>76</v>
      </c>
      <c r="J59" s="418">
        <v>276</v>
      </c>
      <c r="K59" s="424">
        <v>43540</v>
      </c>
      <c r="L59" s="425">
        <v>43905</v>
      </c>
      <c r="M59" s="418"/>
      <c r="N59" s="418"/>
      <c r="O59" s="418"/>
      <c r="P59" s="418"/>
      <c r="Q59" s="418"/>
      <c r="R59" s="418"/>
      <c r="S59" s="418"/>
      <c r="T59" s="418"/>
      <c r="U59" s="636"/>
      <c r="V59" s="418"/>
      <c r="W59" s="418" t="s">
        <v>41</v>
      </c>
      <c r="X59" s="418"/>
      <c r="Y59" s="418"/>
      <c r="Z59" s="418"/>
      <c r="AA59" s="418"/>
      <c r="AB59" s="418"/>
      <c r="AC59" s="636"/>
      <c r="AD59" s="418">
        <v>0</v>
      </c>
      <c r="AE59" s="418">
        <v>0</v>
      </c>
      <c r="AF59" s="418">
        <v>0</v>
      </c>
      <c r="AG59" s="418">
        <v>0</v>
      </c>
      <c r="AH59" s="418">
        <v>0</v>
      </c>
      <c r="AI59" s="418">
        <v>0</v>
      </c>
      <c r="AJ59" s="418">
        <v>0</v>
      </c>
      <c r="AK59" s="418">
        <v>0</v>
      </c>
      <c r="AL59" s="418"/>
      <c r="AM59" s="418"/>
      <c r="AN59" s="636"/>
      <c r="AO59" s="420"/>
      <c r="AP59" s="420"/>
      <c r="AQ5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9" s="417">
        <f>WWWW[[#This Row],[%Equitable and continuous access to sufficient quantity of safe drinking water]]*WWWW[[#This Row],[Total PoP ]]</f>
        <v>0</v>
      </c>
      <c r="AS5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 s="417">
        <f>WWWW[[#This Row],[% Access to unimproved water points]]*WWWW[[#This Row],[Total PoP ]]</f>
        <v>0</v>
      </c>
      <c r="AU5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9" s="417">
        <f>WWWW[[#This Row],[HRP1]]/250</f>
        <v>0</v>
      </c>
      <c r="AX59" s="422">
        <f>1-WWWW[[#This Row],[% Equitable and continuous access to sufficient quantity of domestic water]]</f>
        <v>1</v>
      </c>
      <c r="AY59" s="417">
        <f>WWWW[[#This Row],[%equitable and continuous access to sufficient quantity of safe drinking and domestic water''s GAP]]*WWWW[[#This Row],[Total PoP ]]</f>
        <v>276</v>
      </c>
      <c r="AZ59" s="419">
        <f>IF(WWWW[[#This Row],[Total required water points]]-WWWW[[#This Row],['#Water points coverage]]&lt;0,0,WWWW[[#This Row],[Total required water points]]-WWWW[[#This Row],['#Water points coverage]])</f>
        <v>1</v>
      </c>
      <c r="BA59" s="419">
        <f>ROUND(IF(WWWW[[#This Row],[Total PoP ]]&lt;250,1,WWWW[[#This Row],[Total PoP ]]/250),0)</f>
        <v>1</v>
      </c>
      <c r="BB5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9" s="417">
        <f>WWWW[[#This Row],[% people access to functioning Latrine]]*WWWW[[#This Row],[Total PoP ]]</f>
        <v>0</v>
      </c>
      <c r="BD59" s="419">
        <f>WWWW[[#This Row],['#_of_Functioning_latrines_in_school]]*50</f>
        <v>0</v>
      </c>
      <c r="BE59" s="419">
        <f>ROUND((WWWW[[#This Row],[Total PoP ]]/6),0)</f>
        <v>46</v>
      </c>
      <c r="BF59" s="419">
        <f>IF(WWWW[[#This Row],[Total required Latrines]]-(WWWW[[#This Row],['#_of_sanitary_fly-proof_HH_latrines]])&lt;0,0,WWWW[[#This Row],[Total required Latrines]]-(WWWW[[#This Row],['#_of_sanitary_fly-proof_HH_latrines]]))</f>
        <v>46</v>
      </c>
      <c r="BG59" s="71">
        <f>1-WWWW[[#This Row],[% people access to functioning Latrine]]</f>
        <v>1</v>
      </c>
      <c r="BH5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9" s="417">
        <f>IF(WWWW[[#This Row],['#_of_functional_handwashing_facilities_at_HH_level]]*6&gt;WWWW[[#This Row],[Total PoP ]],WWWW[[#This Row],[Total PoP ]],WWWW[[#This Row],['#_of_functional_handwashing_facilities_at_HH_level]]*6)</f>
        <v>0</v>
      </c>
      <c r="BJ59" s="419">
        <f>IF(WWWW[[#This Row],['# people reached by regular dedicated hygiene promotion]]&gt;WWWW[[#This Row],['# People received regular supply of hygiene items]],WWWW[[#This Row],['# people reached by regular dedicated hygiene promotion]],WWWW[[#This Row],['# People received regular supply of hygiene items]])</f>
        <v>0</v>
      </c>
      <c r="BK59" s="422">
        <f>IF(WWWW[[#This Row],[HRP3]]/WWWW[[#This Row],[Total PoP ]]&gt;100%,100%,WWWW[[#This Row],[HRP3]]/WWWW[[#This Row],[Total PoP ]])</f>
        <v>0</v>
      </c>
      <c r="BL59" s="421">
        <f>1-WWWW[[#This Row],[Hygiene Coverage%]]</f>
        <v>1</v>
      </c>
      <c r="BM59" s="420">
        <f>WWWW[[#This Row],['# people reached by regular dedicated hygiene promotion]]/WWWW[[#This Row],[Total PoP ]]</f>
        <v>0</v>
      </c>
      <c r="BN5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 s="419">
        <f>WWWW[[#This Row],['#_of_affected_women_and_girls_receiving_a_sufficient_quantity_of_sanitary_pads]]</f>
        <v>0</v>
      </c>
      <c r="BP59" s="418">
        <f>IF(WWWW[[#This Row],['# People with access to soap]]&gt;WWWW[[#This Row],['# People with access to Sanity Pads]],WWWW[[#This Row],['# People with access to soap]],WWWW[[#This Row],['# People with access to Sanity Pads]])</f>
        <v>0</v>
      </c>
      <c r="BQ59" s="417" t="str">
        <f>IF(OR(WWWW[[#This Row],['#of students in school]]="",WWWW[[#This Row],['#of students in school]]=0),"No","Yes")</f>
        <v>No</v>
      </c>
      <c r="BR59" s="415" t="s">
        <v>796</v>
      </c>
      <c r="BS59" s="415" t="s">
        <v>796</v>
      </c>
      <c r="BT59" s="415" t="s">
        <v>296</v>
      </c>
      <c r="BU59" s="415">
        <v>0</v>
      </c>
      <c r="BV59" s="415">
        <v>0</v>
      </c>
      <c r="BW59" s="415">
        <v>198476</v>
      </c>
      <c r="BX59" s="423" t="s">
        <v>33</v>
      </c>
      <c r="BY59" s="423"/>
      <c r="BZ59" s="33"/>
      <c r="CB59"/>
      <c r="CC59" s="33"/>
      <c r="CD59" s="36"/>
      <c r="CF59" s="37"/>
      <c r="CO59" s="20"/>
    </row>
    <row r="60" spans="1:93" hidden="1">
      <c r="A60" s="606" t="s">
        <v>2380</v>
      </c>
      <c r="B60" s="410" t="s">
        <v>2294</v>
      </c>
      <c r="C60" s="416" t="s">
        <v>2294</v>
      </c>
      <c r="D60" s="416" t="s">
        <v>233</v>
      </c>
      <c r="E60" s="546" t="s">
        <v>2687</v>
      </c>
      <c r="F60" s="416" t="s">
        <v>359</v>
      </c>
      <c r="G60" s="546" t="str">
        <f>VLOOKUP(WWWW[[#This Row],[Village  Name]],SiteDB6[[Site Name]:[Location Type]],8,FALSE)</f>
        <v>Village</v>
      </c>
      <c r="H60" s="416" t="s">
        <v>2578</v>
      </c>
      <c r="I60" s="418">
        <v>251</v>
      </c>
      <c r="J60" s="418">
        <v>970</v>
      </c>
      <c r="K60" s="424">
        <v>43540</v>
      </c>
      <c r="L60" s="425">
        <v>43905</v>
      </c>
      <c r="M60" s="418"/>
      <c r="N60" s="418"/>
      <c r="O60" s="418"/>
      <c r="P60" s="418"/>
      <c r="Q60" s="418"/>
      <c r="R60" s="418"/>
      <c r="S60" s="418"/>
      <c r="T60" s="418"/>
      <c r="U60" s="636"/>
      <c r="V60" s="418"/>
      <c r="W60" s="418" t="s">
        <v>41</v>
      </c>
      <c r="X60" s="418">
        <v>5</v>
      </c>
      <c r="Y60" s="418"/>
      <c r="Z60" s="418"/>
      <c r="AA60" s="418"/>
      <c r="AB60" s="418"/>
      <c r="AC60" s="636"/>
      <c r="AD60" s="418">
        <v>0</v>
      </c>
      <c r="AE60" s="418">
        <v>0</v>
      </c>
      <c r="AF60" s="418">
        <v>0</v>
      </c>
      <c r="AG60" s="418">
        <v>0</v>
      </c>
      <c r="AH60" s="418">
        <v>0</v>
      </c>
      <c r="AI60" s="418">
        <v>0</v>
      </c>
      <c r="AJ60" s="418">
        <v>0</v>
      </c>
      <c r="AK60" s="418">
        <v>0</v>
      </c>
      <c r="AL60" s="418"/>
      <c r="AM60" s="418"/>
      <c r="AN60" s="636"/>
      <c r="AO60" s="420"/>
      <c r="AP60" s="420"/>
      <c r="AQ6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0" s="417">
        <f>WWWW[[#This Row],[%Equitable and continuous access to sufficient quantity of safe drinking water]]*WWWW[[#This Row],[Total PoP ]]</f>
        <v>0</v>
      </c>
      <c r="AS6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 s="417">
        <f>WWWW[[#This Row],[% Access to unimproved water points]]*WWWW[[#This Row],[Total PoP ]]</f>
        <v>0</v>
      </c>
      <c r="AU6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0" s="417">
        <f>WWWW[[#This Row],[HRP1]]/250</f>
        <v>0</v>
      </c>
      <c r="AX60" s="422">
        <f>1-WWWW[[#This Row],[% Equitable and continuous access to sufficient quantity of domestic water]]</f>
        <v>1</v>
      </c>
      <c r="AY60" s="417">
        <f>WWWW[[#This Row],[%equitable and continuous access to sufficient quantity of safe drinking and domestic water''s GAP]]*WWWW[[#This Row],[Total PoP ]]</f>
        <v>970</v>
      </c>
      <c r="AZ60" s="419">
        <f>IF(WWWW[[#This Row],[Total required water points]]-WWWW[[#This Row],['#Water points coverage]]&lt;0,0,WWWW[[#This Row],[Total required water points]]-WWWW[[#This Row],['#Water points coverage]])</f>
        <v>4</v>
      </c>
      <c r="BA60" s="419">
        <f>ROUND(IF(WWWW[[#This Row],[Total PoP ]]&lt;250,1,WWWW[[#This Row],[Total PoP ]]/250),0)</f>
        <v>4</v>
      </c>
      <c r="BB6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0.25773195876288657</v>
      </c>
      <c r="BC60" s="417">
        <f>WWWW[[#This Row],[% people access to functioning Latrine]]*WWWW[[#This Row],[Total PoP ]]</f>
        <v>249.99999999999997</v>
      </c>
      <c r="BD60" s="419">
        <f>WWWW[[#This Row],['#_of_Functioning_latrines_in_school]]*50</f>
        <v>250</v>
      </c>
      <c r="BE60" s="419">
        <f>ROUND((WWWW[[#This Row],[Total PoP ]]/6),0)</f>
        <v>162</v>
      </c>
      <c r="BF60" s="419">
        <f>IF(WWWW[[#This Row],[Total required Latrines]]-(WWWW[[#This Row],['#_of_sanitary_fly-proof_HH_latrines]])&lt;0,0,WWWW[[#This Row],[Total required Latrines]]-(WWWW[[#This Row],['#_of_sanitary_fly-proof_HH_latrines]]))</f>
        <v>162</v>
      </c>
      <c r="BG60" s="71">
        <f>1-WWWW[[#This Row],[% people access to functioning Latrine]]</f>
        <v>0.74226804123711343</v>
      </c>
      <c r="BH6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0" s="417">
        <f>IF(WWWW[[#This Row],['#_of_functional_handwashing_facilities_at_HH_level]]*6&gt;WWWW[[#This Row],[Total PoP ]],WWWW[[#This Row],[Total PoP ]],WWWW[[#This Row],['#_of_functional_handwashing_facilities_at_HH_level]]*6)</f>
        <v>0</v>
      </c>
      <c r="BJ60" s="419">
        <f>IF(WWWW[[#This Row],['# people reached by regular dedicated hygiene promotion]]&gt;WWWW[[#This Row],['# People received regular supply of hygiene items]],WWWW[[#This Row],['# people reached by regular dedicated hygiene promotion]],WWWW[[#This Row],['# People received regular supply of hygiene items]])</f>
        <v>0</v>
      </c>
      <c r="BK60" s="422">
        <f>IF(WWWW[[#This Row],[HRP3]]/WWWW[[#This Row],[Total PoP ]]&gt;100%,100%,WWWW[[#This Row],[HRP3]]/WWWW[[#This Row],[Total PoP ]])</f>
        <v>0</v>
      </c>
      <c r="BL60" s="421">
        <f>1-WWWW[[#This Row],[Hygiene Coverage%]]</f>
        <v>1</v>
      </c>
      <c r="BM60" s="420">
        <f>WWWW[[#This Row],['# people reached by regular dedicated hygiene promotion]]/WWWW[[#This Row],[Total PoP ]]</f>
        <v>0</v>
      </c>
      <c r="BN6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 s="419">
        <f>WWWW[[#This Row],['#_of_affected_women_and_girls_receiving_a_sufficient_quantity_of_sanitary_pads]]</f>
        <v>0</v>
      </c>
      <c r="BP60" s="418">
        <f>IF(WWWW[[#This Row],['# People with access to soap]]&gt;WWWW[[#This Row],['# People with access to Sanity Pads]],WWWW[[#This Row],['# People with access to soap]],WWWW[[#This Row],['# People with access to Sanity Pads]])</f>
        <v>0</v>
      </c>
      <c r="BQ60" s="417" t="str">
        <f>IF(OR(WWWW[[#This Row],['#of students in school]]="",WWWW[[#This Row],['#of students in school]]=0),"No","Yes")</f>
        <v>No</v>
      </c>
      <c r="BR60" s="415" t="s">
        <v>796</v>
      </c>
      <c r="BS60" s="415" t="s">
        <v>796</v>
      </c>
      <c r="BT60" s="415" t="s">
        <v>296</v>
      </c>
      <c r="BU60" s="415">
        <v>0</v>
      </c>
      <c r="BV60" s="415">
        <v>0</v>
      </c>
      <c r="BW60" s="415">
        <v>198508</v>
      </c>
      <c r="BX60" s="423" t="s">
        <v>33</v>
      </c>
      <c r="BY60" s="423"/>
      <c r="BZ60" s="33"/>
      <c r="CB60"/>
      <c r="CC60" s="33"/>
      <c r="CD60" s="36"/>
      <c r="CF60" s="37"/>
      <c r="CO60" s="20"/>
    </row>
    <row r="61" spans="1:93" hidden="1">
      <c r="A61" s="606" t="s">
        <v>2380</v>
      </c>
      <c r="B61" s="410" t="s">
        <v>2294</v>
      </c>
      <c r="C61" s="416" t="s">
        <v>2294</v>
      </c>
      <c r="D61" s="416" t="s">
        <v>233</v>
      </c>
      <c r="E61" s="546" t="s">
        <v>2687</v>
      </c>
      <c r="F61" s="416" t="s">
        <v>359</v>
      </c>
      <c r="G61" s="546" t="str">
        <f>VLOOKUP(WWWW[[#This Row],[Village  Name]],SiteDB6[[Site Name]:[Location Type]],8,FALSE)</f>
        <v>Village</v>
      </c>
      <c r="H61" s="416" t="s">
        <v>2579</v>
      </c>
      <c r="I61" s="418">
        <v>152</v>
      </c>
      <c r="J61" s="418">
        <v>864</v>
      </c>
      <c r="K61" s="424">
        <v>43540</v>
      </c>
      <c r="L61" s="425">
        <v>43905</v>
      </c>
      <c r="M61" s="418"/>
      <c r="N61" s="418"/>
      <c r="O61" s="418"/>
      <c r="P61" s="418"/>
      <c r="Q61" s="418"/>
      <c r="R61" s="418"/>
      <c r="S61" s="418"/>
      <c r="T61" s="418"/>
      <c r="U61" s="636"/>
      <c r="V61" s="418"/>
      <c r="W61" s="418" t="s">
        <v>41</v>
      </c>
      <c r="X61" s="418"/>
      <c r="Y61" s="418"/>
      <c r="Z61" s="418"/>
      <c r="AA61" s="418"/>
      <c r="AB61" s="418"/>
      <c r="AC61" s="636"/>
      <c r="AD61" s="418">
        <v>0</v>
      </c>
      <c r="AE61" s="418">
        <v>0</v>
      </c>
      <c r="AF61" s="418">
        <v>0</v>
      </c>
      <c r="AG61" s="418">
        <v>0</v>
      </c>
      <c r="AH61" s="418">
        <v>0</v>
      </c>
      <c r="AI61" s="418">
        <v>0</v>
      </c>
      <c r="AJ61" s="418">
        <v>0</v>
      </c>
      <c r="AK61" s="418">
        <v>0</v>
      </c>
      <c r="AL61" s="418"/>
      <c r="AM61" s="418"/>
      <c r="AN61" s="636"/>
      <c r="AO61" s="420"/>
      <c r="AP61" s="420"/>
      <c r="AQ6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1" s="417">
        <f>WWWW[[#This Row],[%Equitable and continuous access to sufficient quantity of safe drinking water]]*WWWW[[#This Row],[Total PoP ]]</f>
        <v>0</v>
      </c>
      <c r="AS6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1" s="417">
        <f>WWWW[[#This Row],[% Access to unimproved water points]]*WWWW[[#This Row],[Total PoP ]]</f>
        <v>0</v>
      </c>
      <c r="AU6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1" s="417">
        <f>WWWW[[#This Row],[HRP1]]/250</f>
        <v>0</v>
      </c>
      <c r="AX61" s="422">
        <f>1-WWWW[[#This Row],[% Equitable and continuous access to sufficient quantity of domestic water]]</f>
        <v>1</v>
      </c>
      <c r="AY61" s="417">
        <f>WWWW[[#This Row],[%equitable and continuous access to sufficient quantity of safe drinking and domestic water''s GAP]]*WWWW[[#This Row],[Total PoP ]]</f>
        <v>864</v>
      </c>
      <c r="AZ61" s="419">
        <f>IF(WWWW[[#This Row],[Total required water points]]-WWWW[[#This Row],['#Water points coverage]]&lt;0,0,WWWW[[#This Row],[Total required water points]]-WWWW[[#This Row],['#Water points coverage]])</f>
        <v>3</v>
      </c>
      <c r="BA61" s="419">
        <f>ROUND(IF(WWWW[[#This Row],[Total PoP ]]&lt;250,1,WWWW[[#This Row],[Total PoP ]]/250),0)</f>
        <v>3</v>
      </c>
      <c r="BB6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1" s="417">
        <f>WWWW[[#This Row],[% people access to functioning Latrine]]*WWWW[[#This Row],[Total PoP ]]</f>
        <v>0</v>
      </c>
      <c r="BD61" s="419">
        <f>WWWW[[#This Row],['#_of_Functioning_latrines_in_school]]*50</f>
        <v>0</v>
      </c>
      <c r="BE61" s="419">
        <f>ROUND((WWWW[[#This Row],[Total PoP ]]/6),0)</f>
        <v>144</v>
      </c>
      <c r="BF61" s="419">
        <f>IF(WWWW[[#This Row],[Total required Latrines]]-(WWWW[[#This Row],['#_of_sanitary_fly-proof_HH_latrines]])&lt;0,0,WWWW[[#This Row],[Total required Latrines]]-(WWWW[[#This Row],['#_of_sanitary_fly-proof_HH_latrines]]))</f>
        <v>144</v>
      </c>
      <c r="BG61" s="71">
        <f>1-WWWW[[#This Row],[% people access to functioning Latrine]]</f>
        <v>1</v>
      </c>
      <c r="BH6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 s="417">
        <f>IF(WWWW[[#This Row],['#_of_functional_handwashing_facilities_at_HH_level]]*6&gt;WWWW[[#This Row],[Total PoP ]],WWWW[[#This Row],[Total PoP ]],WWWW[[#This Row],['#_of_functional_handwashing_facilities_at_HH_level]]*6)</f>
        <v>0</v>
      </c>
      <c r="BJ61" s="419">
        <f>IF(WWWW[[#This Row],['# people reached by regular dedicated hygiene promotion]]&gt;WWWW[[#This Row],['# People received regular supply of hygiene items]],WWWW[[#This Row],['# people reached by regular dedicated hygiene promotion]],WWWW[[#This Row],['# People received regular supply of hygiene items]])</f>
        <v>0</v>
      </c>
      <c r="BK61" s="422">
        <f>IF(WWWW[[#This Row],[HRP3]]/WWWW[[#This Row],[Total PoP ]]&gt;100%,100%,WWWW[[#This Row],[HRP3]]/WWWW[[#This Row],[Total PoP ]])</f>
        <v>0</v>
      </c>
      <c r="BL61" s="421">
        <f>1-WWWW[[#This Row],[Hygiene Coverage%]]</f>
        <v>1</v>
      </c>
      <c r="BM61" s="420">
        <f>WWWW[[#This Row],['# people reached by regular dedicated hygiene promotion]]/WWWW[[#This Row],[Total PoP ]]</f>
        <v>0</v>
      </c>
      <c r="BN6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 s="419">
        <f>WWWW[[#This Row],['#_of_affected_women_and_girls_receiving_a_sufficient_quantity_of_sanitary_pads]]</f>
        <v>0</v>
      </c>
      <c r="BP61" s="418">
        <f>IF(WWWW[[#This Row],['# People with access to soap]]&gt;WWWW[[#This Row],['# People with access to Sanity Pads]],WWWW[[#This Row],['# People with access to soap]],WWWW[[#This Row],['# People with access to Sanity Pads]])</f>
        <v>0</v>
      </c>
      <c r="BQ61" s="417" t="str">
        <f>IF(OR(WWWW[[#This Row],['#of students in school]]="",WWWW[[#This Row],['#of students in school]]=0),"No","Yes")</f>
        <v>No</v>
      </c>
      <c r="BR61" s="415" t="s">
        <v>796</v>
      </c>
      <c r="BS61" s="415" t="s">
        <v>796</v>
      </c>
      <c r="BT61" s="415" t="s">
        <v>296</v>
      </c>
      <c r="BU61" s="415">
        <v>0</v>
      </c>
      <c r="BV61" s="415">
        <v>0</v>
      </c>
      <c r="BW61" s="415">
        <v>198667</v>
      </c>
      <c r="BX61" s="423" t="s">
        <v>33</v>
      </c>
      <c r="BY61" s="423"/>
      <c r="BZ61" s="33"/>
      <c r="CB61"/>
      <c r="CC61" s="33"/>
      <c r="CD61" s="36"/>
      <c r="CF61" s="37"/>
      <c r="CO61" s="20"/>
    </row>
    <row r="62" spans="1:93" hidden="1">
      <c r="A62" s="410" t="s">
        <v>2380</v>
      </c>
      <c r="B62" s="410" t="s">
        <v>336</v>
      </c>
      <c r="C62" s="416" t="s">
        <v>336</v>
      </c>
      <c r="D62" s="416" t="s">
        <v>329</v>
      </c>
      <c r="E62" s="546" t="s">
        <v>2687</v>
      </c>
      <c r="F62" s="416" t="s">
        <v>404</v>
      </c>
      <c r="G62" s="546" t="str">
        <f>VLOOKUP(WWWW[[#This Row],[Village  Name]],SiteDB6[[Site Name]:[Location Type]],8,FALSE)</f>
        <v>Village</v>
      </c>
      <c r="H62" s="416" t="s">
        <v>2592</v>
      </c>
      <c r="I62" s="418">
        <v>74</v>
      </c>
      <c r="J62" s="418">
        <v>427</v>
      </c>
      <c r="K62" s="424"/>
      <c r="L62" s="425">
        <v>44439</v>
      </c>
      <c r="M62" s="418">
        <v>81</v>
      </c>
      <c r="N62" s="418"/>
      <c r="O62" s="418"/>
      <c r="P62" s="418"/>
      <c r="Q62" s="418">
        <v>1</v>
      </c>
      <c r="R62" s="418"/>
      <c r="S62" s="418"/>
      <c r="T62" s="418"/>
      <c r="U62" s="636"/>
      <c r="V62" s="418"/>
      <c r="W62" s="418" t="s">
        <v>128</v>
      </c>
      <c r="X62" s="418">
        <v>1</v>
      </c>
      <c r="Y62" s="418"/>
      <c r="Z62" s="418"/>
      <c r="AA62" s="418"/>
      <c r="AB62" s="418"/>
      <c r="AC62" s="636"/>
      <c r="AD62" s="418"/>
      <c r="AE62" s="418"/>
      <c r="AF62" s="418"/>
      <c r="AG62" s="418"/>
      <c r="AH62" s="418"/>
      <c r="AI62" s="418"/>
      <c r="AJ62" s="418"/>
      <c r="AK62" s="418"/>
      <c r="AL62" s="418"/>
      <c r="AM62" s="418"/>
      <c r="AN62" s="636"/>
      <c r="AO62" s="420"/>
      <c r="AP62" s="420"/>
      <c r="AQ6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2" s="417">
        <f>WWWW[[#This Row],[%Equitable and continuous access to sufficient quantity of safe drinking water]]*WWWW[[#This Row],[Total PoP ]]</f>
        <v>0</v>
      </c>
      <c r="AS6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2" s="417">
        <f>WWWW[[#This Row],[% Access to unimproved water points]]*WWWW[[#This Row],[Total PoP ]]</f>
        <v>427</v>
      </c>
      <c r="AU6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427</v>
      </c>
      <c r="AW62" s="417">
        <f>WWWW[[#This Row],[HRP1]]/250</f>
        <v>1.708</v>
      </c>
      <c r="AX62" s="422">
        <f>1-WWWW[[#This Row],[% Equitable and continuous access to sufficient quantity of domestic water]]</f>
        <v>0</v>
      </c>
      <c r="AY62" s="417">
        <f>WWWW[[#This Row],[%equitable and continuous access to sufficient quantity of safe drinking and domestic water''s GAP]]*WWWW[[#This Row],[Total PoP ]]</f>
        <v>0</v>
      </c>
      <c r="AZ62" s="419">
        <f>IF(WWWW[[#This Row],[Total required water points]]-WWWW[[#This Row],['#Water points coverage]]&lt;0,0,WWWW[[#This Row],[Total required water points]]-WWWW[[#This Row],['#Water points coverage]])</f>
        <v>0.29200000000000004</v>
      </c>
      <c r="BA62" s="419">
        <f>ROUND(IF(WWWW[[#This Row],[Total PoP ]]&lt;250,1,WWWW[[#This Row],[Total PoP ]]/250),0)</f>
        <v>2</v>
      </c>
      <c r="BB6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0.117096018735363</v>
      </c>
      <c r="BC62" s="417">
        <f>WWWW[[#This Row],[% people access to functioning Latrine]]*WWWW[[#This Row],[Total PoP ]]</f>
        <v>50</v>
      </c>
      <c r="BD62" s="419">
        <f>WWWW[[#This Row],['#_of_Functioning_latrines_in_school]]*50</f>
        <v>50</v>
      </c>
      <c r="BE62" s="419">
        <f>ROUND((WWWW[[#This Row],[Total PoP ]]/6),0)</f>
        <v>71</v>
      </c>
      <c r="BF62" s="419">
        <f>IF(WWWW[[#This Row],[Total required Latrines]]-(WWWW[[#This Row],['#_of_sanitary_fly-proof_HH_latrines]])&lt;0,0,WWWW[[#This Row],[Total required Latrines]]-(WWWW[[#This Row],['#_of_sanitary_fly-proof_HH_latrines]]))</f>
        <v>71</v>
      </c>
      <c r="BG62" s="71">
        <f>1-WWWW[[#This Row],[% people access to functioning Latrine]]</f>
        <v>0.88290398126463698</v>
      </c>
      <c r="BH6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 s="417">
        <f>IF(WWWW[[#This Row],['#_of_functional_handwashing_facilities_at_HH_level]]*6&gt;WWWW[[#This Row],[Total PoP ]],WWWW[[#This Row],[Total PoP ]],WWWW[[#This Row],['#_of_functional_handwashing_facilities_at_HH_level]]*6)</f>
        <v>0</v>
      </c>
      <c r="BJ62" s="419">
        <f>IF(WWWW[[#This Row],['# people reached by regular dedicated hygiene promotion]]&gt;WWWW[[#This Row],['# People received regular supply of hygiene items]],WWWW[[#This Row],['# people reached by regular dedicated hygiene promotion]],WWWW[[#This Row],['# People received regular supply of hygiene items]])</f>
        <v>0</v>
      </c>
      <c r="BK62" s="422">
        <f>IF(WWWW[[#This Row],[HRP3]]/WWWW[[#This Row],[Total PoP ]]&gt;100%,100%,WWWW[[#This Row],[HRP3]]/WWWW[[#This Row],[Total PoP ]])</f>
        <v>0</v>
      </c>
      <c r="BL62" s="421">
        <f>1-WWWW[[#This Row],[Hygiene Coverage%]]</f>
        <v>1</v>
      </c>
      <c r="BM62" s="420">
        <f>WWWW[[#This Row],['# people reached by regular dedicated hygiene promotion]]/WWWW[[#This Row],[Total PoP ]]</f>
        <v>0</v>
      </c>
      <c r="BN6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 s="419">
        <f>WWWW[[#This Row],['#_of_affected_women_and_girls_receiving_a_sufficient_quantity_of_sanitary_pads]]</f>
        <v>0</v>
      </c>
      <c r="BP62" s="418">
        <f>IF(WWWW[[#This Row],['# People with access to soap]]&gt;WWWW[[#This Row],['# People with access to Sanity Pads]],WWWW[[#This Row],['# People with access to soap]],WWWW[[#This Row],['# People with access to Sanity Pads]])</f>
        <v>0</v>
      </c>
      <c r="BQ62" s="417" t="str">
        <f>IF(OR(WWWW[[#This Row],['#of students in school]]="",WWWW[[#This Row],['#of students in school]]=0),"No","Yes")</f>
        <v>Yes</v>
      </c>
      <c r="BR62" s="415" t="s">
        <v>796</v>
      </c>
      <c r="BS62" s="415" t="s">
        <v>796</v>
      </c>
      <c r="BT62" s="415" t="s">
        <v>296</v>
      </c>
      <c r="BU62" s="415">
        <v>0</v>
      </c>
      <c r="BV62" s="415">
        <v>0</v>
      </c>
      <c r="BW62" s="415">
        <v>197461</v>
      </c>
      <c r="BX62" s="423" t="s">
        <v>33</v>
      </c>
      <c r="BY62" s="423"/>
      <c r="BZ62" s="33"/>
      <c r="CB62"/>
      <c r="CC62" s="33"/>
      <c r="CD62" s="36"/>
      <c r="CF62" s="37"/>
      <c r="CO62" s="20"/>
    </row>
    <row r="63" spans="1:93" hidden="1">
      <c r="A63" s="410" t="s">
        <v>2380</v>
      </c>
      <c r="B63" s="410" t="s">
        <v>336</v>
      </c>
      <c r="C63" s="416" t="s">
        <v>336</v>
      </c>
      <c r="D63" s="416" t="s">
        <v>329</v>
      </c>
      <c r="E63" s="546" t="s">
        <v>2687</v>
      </c>
      <c r="F63" s="416" t="s">
        <v>404</v>
      </c>
      <c r="G63" s="546" t="str">
        <f>VLOOKUP(WWWW[[#This Row],[Village  Name]],SiteDB6[[Site Name]:[Location Type]],8,FALSE)</f>
        <v>Village</v>
      </c>
      <c r="H63" s="416" t="s">
        <v>2584</v>
      </c>
      <c r="I63" s="418">
        <v>211</v>
      </c>
      <c r="J63" s="418">
        <v>1006</v>
      </c>
      <c r="K63" s="424"/>
      <c r="L63" s="425">
        <v>44439</v>
      </c>
      <c r="M63" s="418">
        <v>143</v>
      </c>
      <c r="N63" s="418"/>
      <c r="O63" s="418"/>
      <c r="P63" s="418"/>
      <c r="Q63" s="418">
        <v>1</v>
      </c>
      <c r="R63" s="418"/>
      <c r="S63" s="418"/>
      <c r="T63" s="418"/>
      <c r="U63" s="636"/>
      <c r="V63" s="418"/>
      <c r="W63" s="418" t="s">
        <v>128</v>
      </c>
      <c r="X63" s="418">
        <v>2</v>
      </c>
      <c r="Y63" s="418"/>
      <c r="Z63" s="418"/>
      <c r="AA63" s="418"/>
      <c r="AB63" s="418"/>
      <c r="AC63" s="636"/>
      <c r="AD63" s="418"/>
      <c r="AE63" s="418"/>
      <c r="AF63" s="418"/>
      <c r="AG63" s="418"/>
      <c r="AH63" s="418"/>
      <c r="AI63" s="418"/>
      <c r="AJ63" s="418"/>
      <c r="AK63" s="418"/>
      <c r="AL63" s="418"/>
      <c r="AM63" s="418"/>
      <c r="AN63" s="636"/>
      <c r="AO63" s="420"/>
      <c r="AP63" s="420"/>
      <c r="AQ6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3" s="417">
        <f>WWWW[[#This Row],[%Equitable and continuous access to sufficient quantity of safe drinking water]]*WWWW[[#This Row],[Total PoP ]]</f>
        <v>0</v>
      </c>
      <c r="AS6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3" s="417">
        <f>WWWW[[#This Row],[% Access to unimproved water points]]*WWWW[[#This Row],[Total PoP ]]</f>
        <v>1006</v>
      </c>
      <c r="AU6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1006</v>
      </c>
      <c r="AW63" s="417">
        <f>WWWW[[#This Row],[HRP1]]/250</f>
        <v>4.024</v>
      </c>
      <c r="AX63" s="422">
        <f>1-WWWW[[#This Row],[% Equitable and continuous access to sufficient quantity of domestic water]]</f>
        <v>0</v>
      </c>
      <c r="AY63" s="417">
        <f>WWWW[[#This Row],[%equitable and continuous access to sufficient quantity of safe drinking and domestic water''s GAP]]*WWWW[[#This Row],[Total PoP ]]</f>
        <v>0</v>
      </c>
      <c r="AZ63" s="419">
        <f>IF(WWWW[[#This Row],[Total required water points]]-WWWW[[#This Row],['#Water points coverage]]&lt;0,0,WWWW[[#This Row],[Total required water points]]-WWWW[[#This Row],['#Water points coverage]])</f>
        <v>0</v>
      </c>
      <c r="BA63" s="419">
        <f>ROUND(IF(WWWW[[#This Row],[Total PoP ]]&lt;250,1,WWWW[[#This Row],[Total PoP ]]/250),0)</f>
        <v>4</v>
      </c>
      <c r="BB6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9.9403578528827044E-2</v>
      </c>
      <c r="BC63" s="417">
        <f>WWWW[[#This Row],[% people access to functioning Latrine]]*WWWW[[#This Row],[Total PoP ]]</f>
        <v>100</v>
      </c>
      <c r="BD63" s="419">
        <f>WWWW[[#This Row],['#_of_Functioning_latrines_in_school]]*50</f>
        <v>100</v>
      </c>
      <c r="BE63" s="419">
        <f>ROUND((WWWW[[#This Row],[Total PoP ]]/6),0)</f>
        <v>168</v>
      </c>
      <c r="BF63" s="419">
        <f>IF(WWWW[[#This Row],[Total required Latrines]]-(WWWW[[#This Row],['#_of_sanitary_fly-proof_HH_latrines]])&lt;0,0,WWWW[[#This Row],[Total required Latrines]]-(WWWW[[#This Row],['#_of_sanitary_fly-proof_HH_latrines]]))</f>
        <v>168</v>
      </c>
      <c r="BG63" s="71">
        <f>1-WWWW[[#This Row],[% people access to functioning Latrine]]</f>
        <v>0.90059642147117291</v>
      </c>
      <c r="BH6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3" s="417">
        <f>IF(WWWW[[#This Row],['#_of_functional_handwashing_facilities_at_HH_level]]*6&gt;WWWW[[#This Row],[Total PoP ]],WWWW[[#This Row],[Total PoP ]],WWWW[[#This Row],['#_of_functional_handwashing_facilities_at_HH_level]]*6)</f>
        <v>0</v>
      </c>
      <c r="BJ63" s="419">
        <f>IF(WWWW[[#This Row],['# people reached by regular dedicated hygiene promotion]]&gt;WWWW[[#This Row],['# People received regular supply of hygiene items]],WWWW[[#This Row],['# people reached by regular dedicated hygiene promotion]],WWWW[[#This Row],['# People received regular supply of hygiene items]])</f>
        <v>0</v>
      </c>
      <c r="BK63" s="422">
        <f>IF(WWWW[[#This Row],[HRP3]]/WWWW[[#This Row],[Total PoP ]]&gt;100%,100%,WWWW[[#This Row],[HRP3]]/WWWW[[#This Row],[Total PoP ]])</f>
        <v>0</v>
      </c>
      <c r="BL63" s="421">
        <f>1-WWWW[[#This Row],[Hygiene Coverage%]]</f>
        <v>1</v>
      </c>
      <c r="BM63" s="420">
        <f>WWWW[[#This Row],['# people reached by regular dedicated hygiene promotion]]/WWWW[[#This Row],[Total PoP ]]</f>
        <v>0</v>
      </c>
      <c r="BN6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3" s="419">
        <f>WWWW[[#This Row],['#_of_affected_women_and_girls_receiving_a_sufficient_quantity_of_sanitary_pads]]</f>
        <v>0</v>
      </c>
      <c r="BP63" s="418">
        <f>IF(WWWW[[#This Row],['# People with access to soap]]&gt;WWWW[[#This Row],['# People with access to Sanity Pads]],WWWW[[#This Row],['# People with access to soap]],WWWW[[#This Row],['# People with access to Sanity Pads]])</f>
        <v>0</v>
      </c>
      <c r="BQ63" s="417" t="str">
        <f>IF(OR(WWWW[[#This Row],['#of students in school]]="",WWWW[[#This Row],['#of students in school]]=0),"No","Yes")</f>
        <v>Yes</v>
      </c>
      <c r="BR63" s="415" t="s">
        <v>796</v>
      </c>
      <c r="BS63" s="415" t="s">
        <v>796</v>
      </c>
      <c r="BT63" s="415" t="s">
        <v>296</v>
      </c>
      <c r="BU63" s="415">
        <v>0</v>
      </c>
      <c r="BV63" s="415">
        <v>0</v>
      </c>
      <c r="BW63" s="415">
        <v>197441</v>
      </c>
      <c r="BX63" s="423" t="s">
        <v>33</v>
      </c>
      <c r="BY63" s="423"/>
      <c r="BZ63" s="33"/>
      <c r="CB63"/>
      <c r="CC63" s="33"/>
      <c r="CD63" s="36"/>
      <c r="CF63" s="37"/>
      <c r="CO63" s="20"/>
    </row>
    <row r="64" spans="1:93" hidden="1">
      <c r="A64" s="410" t="s">
        <v>2380</v>
      </c>
      <c r="B64" s="410" t="s">
        <v>336</v>
      </c>
      <c r="C64" s="416" t="s">
        <v>336</v>
      </c>
      <c r="D64" s="416" t="s">
        <v>329</v>
      </c>
      <c r="E64" s="546" t="s">
        <v>2687</v>
      </c>
      <c r="F64" s="416" t="s">
        <v>404</v>
      </c>
      <c r="G64" s="546" t="str">
        <f>VLOOKUP(WWWW[[#This Row],[Village  Name]],SiteDB6[[Site Name]:[Location Type]],8,FALSE)</f>
        <v>Village</v>
      </c>
      <c r="H64" s="416" t="s">
        <v>2583</v>
      </c>
      <c r="I64" s="418">
        <v>169</v>
      </c>
      <c r="J64" s="418">
        <v>776</v>
      </c>
      <c r="K64" s="424"/>
      <c r="L64" s="425">
        <v>44439</v>
      </c>
      <c r="M64" s="418">
        <v>114</v>
      </c>
      <c r="N64" s="418"/>
      <c r="O64" s="418"/>
      <c r="P64" s="418"/>
      <c r="Q64" s="418">
        <v>1</v>
      </c>
      <c r="R64" s="418"/>
      <c r="S64" s="418"/>
      <c r="T64" s="418"/>
      <c r="U64" s="636"/>
      <c r="V64" s="418"/>
      <c r="W64" s="418" t="s">
        <v>128</v>
      </c>
      <c r="X64" s="418">
        <v>2</v>
      </c>
      <c r="Y64" s="418"/>
      <c r="Z64" s="418"/>
      <c r="AA64" s="418"/>
      <c r="AB64" s="418"/>
      <c r="AC64" s="636"/>
      <c r="AD64" s="418"/>
      <c r="AE64" s="418"/>
      <c r="AF64" s="418"/>
      <c r="AG64" s="418"/>
      <c r="AH64" s="418"/>
      <c r="AI64" s="418"/>
      <c r="AJ64" s="418"/>
      <c r="AK64" s="418"/>
      <c r="AL64" s="418"/>
      <c r="AM64" s="418"/>
      <c r="AN64" s="636"/>
      <c r="AO64" s="420"/>
      <c r="AP64" s="420"/>
      <c r="AQ6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4" s="417">
        <f>WWWW[[#This Row],[%Equitable and continuous access to sufficient quantity of safe drinking water]]*WWWW[[#This Row],[Total PoP ]]</f>
        <v>0</v>
      </c>
      <c r="AS6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 s="417">
        <f>WWWW[[#This Row],[% Access to unimproved water points]]*WWWW[[#This Row],[Total PoP ]]</f>
        <v>776</v>
      </c>
      <c r="AU6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776</v>
      </c>
      <c r="AW64" s="417">
        <f>WWWW[[#This Row],[HRP1]]/250</f>
        <v>3.1040000000000001</v>
      </c>
      <c r="AX64" s="422">
        <f>1-WWWW[[#This Row],[% Equitable and continuous access to sufficient quantity of domestic water]]</f>
        <v>0</v>
      </c>
      <c r="AY64" s="417">
        <f>WWWW[[#This Row],[%equitable and continuous access to sufficient quantity of safe drinking and domestic water''s GAP]]*WWWW[[#This Row],[Total PoP ]]</f>
        <v>0</v>
      </c>
      <c r="AZ64" s="419">
        <f>IF(WWWW[[#This Row],[Total required water points]]-WWWW[[#This Row],['#Water points coverage]]&lt;0,0,WWWW[[#This Row],[Total required water points]]-WWWW[[#This Row],['#Water points coverage]])</f>
        <v>0</v>
      </c>
      <c r="BA64" s="419">
        <f>ROUND(IF(WWWW[[#This Row],[Total PoP ]]&lt;250,1,WWWW[[#This Row],[Total PoP ]]/250),0)</f>
        <v>3</v>
      </c>
      <c r="BB6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0.12886597938144329</v>
      </c>
      <c r="BC64" s="417">
        <f>WWWW[[#This Row],[% people access to functioning Latrine]]*WWWW[[#This Row],[Total PoP ]]</f>
        <v>99.999999999999986</v>
      </c>
      <c r="BD64" s="419">
        <f>WWWW[[#This Row],['#_of_Functioning_latrines_in_school]]*50</f>
        <v>100</v>
      </c>
      <c r="BE64" s="419">
        <f>ROUND((WWWW[[#This Row],[Total PoP ]]/6),0)</f>
        <v>129</v>
      </c>
      <c r="BF64" s="419">
        <f>IF(WWWW[[#This Row],[Total required Latrines]]-(WWWW[[#This Row],['#_of_sanitary_fly-proof_HH_latrines]])&lt;0,0,WWWW[[#This Row],[Total required Latrines]]-(WWWW[[#This Row],['#_of_sanitary_fly-proof_HH_latrines]]))</f>
        <v>129</v>
      </c>
      <c r="BG64" s="71">
        <f>1-WWWW[[#This Row],[% people access to functioning Latrine]]</f>
        <v>0.87113402061855671</v>
      </c>
      <c r="BH6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4" s="417">
        <f>IF(WWWW[[#This Row],['#_of_functional_handwashing_facilities_at_HH_level]]*6&gt;WWWW[[#This Row],[Total PoP ]],WWWW[[#This Row],[Total PoP ]],WWWW[[#This Row],['#_of_functional_handwashing_facilities_at_HH_level]]*6)</f>
        <v>0</v>
      </c>
      <c r="BJ64" s="419">
        <f>IF(WWWW[[#This Row],['# people reached by regular dedicated hygiene promotion]]&gt;WWWW[[#This Row],['# People received regular supply of hygiene items]],WWWW[[#This Row],['# people reached by regular dedicated hygiene promotion]],WWWW[[#This Row],['# People received regular supply of hygiene items]])</f>
        <v>0</v>
      </c>
      <c r="BK64" s="422">
        <f>IF(WWWW[[#This Row],[HRP3]]/WWWW[[#This Row],[Total PoP ]]&gt;100%,100%,WWWW[[#This Row],[HRP3]]/WWWW[[#This Row],[Total PoP ]])</f>
        <v>0</v>
      </c>
      <c r="BL64" s="421">
        <f>1-WWWW[[#This Row],[Hygiene Coverage%]]</f>
        <v>1</v>
      </c>
      <c r="BM64" s="420">
        <f>WWWW[[#This Row],['# people reached by regular dedicated hygiene promotion]]/WWWW[[#This Row],[Total PoP ]]</f>
        <v>0</v>
      </c>
      <c r="BN6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4" s="419">
        <f>WWWW[[#This Row],['#_of_affected_women_and_girls_receiving_a_sufficient_quantity_of_sanitary_pads]]</f>
        <v>0</v>
      </c>
      <c r="BP64" s="418">
        <f>IF(WWWW[[#This Row],['# People with access to soap]]&gt;WWWW[[#This Row],['# People with access to Sanity Pads]],WWWW[[#This Row],['# People with access to soap]],WWWW[[#This Row],['# People with access to Sanity Pads]])</f>
        <v>0</v>
      </c>
      <c r="BQ64" s="417" t="str">
        <f>IF(OR(WWWW[[#This Row],['#of students in school]]="",WWWW[[#This Row],['#of students in school]]=0),"No","Yes")</f>
        <v>Yes</v>
      </c>
      <c r="BR64" s="415" t="s">
        <v>796</v>
      </c>
      <c r="BS64" s="415" t="s">
        <v>796</v>
      </c>
      <c r="BT64" s="415" t="s">
        <v>296</v>
      </c>
      <c r="BU64" s="415">
        <v>0</v>
      </c>
      <c r="BV64" s="415">
        <v>0</v>
      </c>
      <c r="BW64" s="415">
        <v>197450</v>
      </c>
      <c r="BX64" s="423" t="s">
        <v>33</v>
      </c>
      <c r="BY64" s="423"/>
      <c r="BZ64" s="33"/>
      <c r="CB64"/>
      <c r="CC64" s="33"/>
      <c r="CD64" s="36"/>
      <c r="CF64" s="37"/>
      <c r="CO64" s="20"/>
    </row>
    <row r="65" spans="1:93" hidden="1">
      <c r="A65" s="410" t="s">
        <v>2380</v>
      </c>
      <c r="B65" s="410" t="s">
        <v>336</v>
      </c>
      <c r="C65" s="416" t="s">
        <v>336</v>
      </c>
      <c r="D65" s="416" t="s">
        <v>329</v>
      </c>
      <c r="E65" s="546" t="s">
        <v>2687</v>
      </c>
      <c r="F65" s="416" t="s">
        <v>404</v>
      </c>
      <c r="G65" s="546" t="str">
        <f>VLOOKUP(WWWW[[#This Row],[Village  Name]],SiteDB6[[Site Name]:[Location Type]],8,FALSE)</f>
        <v>Village</v>
      </c>
      <c r="H65" s="416" t="s">
        <v>2593</v>
      </c>
      <c r="I65" s="418">
        <v>50</v>
      </c>
      <c r="J65" s="418">
        <v>265</v>
      </c>
      <c r="K65" s="424"/>
      <c r="L65" s="425">
        <v>44439</v>
      </c>
      <c r="M65" s="418">
        <v>0</v>
      </c>
      <c r="N65" s="418"/>
      <c r="O65" s="418"/>
      <c r="P65" s="418"/>
      <c r="Q65" s="418">
        <v>1</v>
      </c>
      <c r="R65" s="418"/>
      <c r="S65" s="418"/>
      <c r="T65" s="418"/>
      <c r="U65" s="636"/>
      <c r="V65" s="418"/>
      <c r="W65" s="605" t="s">
        <v>132</v>
      </c>
      <c r="X65" s="418"/>
      <c r="Y65" s="418"/>
      <c r="Z65" s="418"/>
      <c r="AA65" s="418"/>
      <c r="AB65" s="418"/>
      <c r="AC65" s="636"/>
      <c r="AD65" s="418"/>
      <c r="AE65" s="418"/>
      <c r="AF65" s="418"/>
      <c r="AG65" s="418"/>
      <c r="AH65" s="418"/>
      <c r="AI65" s="418"/>
      <c r="AJ65" s="418"/>
      <c r="AK65" s="418"/>
      <c r="AL65" s="418"/>
      <c r="AM65" s="418"/>
      <c r="AN65" s="636"/>
      <c r="AO65" s="420"/>
      <c r="AP65" s="420"/>
      <c r="AQ6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5" s="417">
        <f>WWWW[[#This Row],[%Equitable and continuous access to sufficient quantity of safe drinking water]]*WWWW[[#This Row],[Total PoP ]]</f>
        <v>0</v>
      </c>
      <c r="AS6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 s="417">
        <f>WWWW[[#This Row],[% Access to unimproved water points]]*WWWW[[#This Row],[Total PoP ]]</f>
        <v>265</v>
      </c>
      <c r="AU6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v>
      </c>
      <c r="AW65" s="417">
        <f>WWWW[[#This Row],[HRP1]]/250</f>
        <v>1.06</v>
      </c>
      <c r="AX65" s="422">
        <f>1-WWWW[[#This Row],[% Equitable and continuous access to sufficient quantity of domestic water]]</f>
        <v>0</v>
      </c>
      <c r="AY65" s="417">
        <f>WWWW[[#This Row],[%equitable and continuous access to sufficient quantity of safe drinking and domestic water''s GAP]]*WWWW[[#This Row],[Total PoP ]]</f>
        <v>0</v>
      </c>
      <c r="AZ65" s="419">
        <f>IF(WWWW[[#This Row],[Total required water points]]-WWWW[[#This Row],['#Water points coverage]]&lt;0,0,WWWW[[#This Row],[Total required water points]]-WWWW[[#This Row],['#Water points coverage]])</f>
        <v>0</v>
      </c>
      <c r="BA65" s="419">
        <f>ROUND(IF(WWWW[[#This Row],[Total PoP ]]&lt;250,1,WWWW[[#This Row],[Total PoP ]]/250),0)</f>
        <v>1</v>
      </c>
      <c r="BB6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5" s="417">
        <f>WWWW[[#This Row],[% people access to functioning Latrine]]*WWWW[[#This Row],[Total PoP ]]</f>
        <v>0</v>
      </c>
      <c r="BD65" s="419">
        <f>WWWW[[#This Row],['#_of_Functioning_latrines_in_school]]*50</f>
        <v>0</v>
      </c>
      <c r="BE65" s="419">
        <f>ROUND((WWWW[[#This Row],[Total PoP ]]/6),0)</f>
        <v>44</v>
      </c>
      <c r="BF65" s="419">
        <f>IF(WWWW[[#This Row],[Total required Latrines]]-(WWWW[[#This Row],['#_of_sanitary_fly-proof_HH_latrines]])&lt;0,0,WWWW[[#This Row],[Total required Latrines]]-(WWWW[[#This Row],['#_of_sanitary_fly-proof_HH_latrines]]))</f>
        <v>44</v>
      </c>
      <c r="BG65" s="71">
        <f>1-WWWW[[#This Row],[% people access to functioning Latrine]]</f>
        <v>1</v>
      </c>
      <c r="BH6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 s="417">
        <f>IF(WWWW[[#This Row],['#_of_functional_handwashing_facilities_at_HH_level]]*6&gt;WWWW[[#This Row],[Total PoP ]],WWWW[[#This Row],[Total PoP ]],WWWW[[#This Row],['#_of_functional_handwashing_facilities_at_HH_level]]*6)</f>
        <v>0</v>
      </c>
      <c r="BJ65" s="419">
        <f>IF(WWWW[[#This Row],['# people reached by regular dedicated hygiene promotion]]&gt;WWWW[[#This Row],['# People received regular supply of hygiene items]],WWWW[[#This Row],['# people reached by regular dedicated hygiene promotion]],WWWW[[#This Row],['# People received regular supply of hygiene items]])</f>
        <v>0</v>
      </c>
      <c r="BK65" s="422">
        <f>IF(WWWW[[#This Row],[HRP3]]/WWWW[[#This Row],[Total PoP ]]&gt;100%,100%,WWWW[[#This Row],[HRP3]]/WWWW[[#This Row],[Total PoP ]])</f>
        <v>0</v>
      </c>
      <c r="BL65" s="421">
        <f>1-WWWW[[#This Row],[Hygiene Coverage%]]</f>
        <v>1</v>
      </c>
      <c r="BM65" s="420">
        <f>WWWW[[#This Row],['# people reached by regular dedicated hygiene promotion]]/WWWW[[#This Row],[Total PoP ]]</f>
        <v>0</v>
      </c>
      <c r="BN6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 s="419">
        <f>WWWW[[#This Row],['#_of_affected_women_and_girls_receiving_a_sufficient_quantity_of_sanitary_pads]]</f>
        <v>0</v>
      </c>
      <c r="BP65" s="418">
        <f>IF(WWWW[[#This Row],['# People with access to soap]]&gt;WWWW[[#This Row],['# People with access to Sanity Pads]],WWWW[[#This Row],['# People with access to soap]],WWWW[[#This Row],['# People with access to Sanity Pads]])</f>
        <v>0</v>
      </c>
      <c r="BQ65" s="417" t="str">
        <f>IF(OR(WWWW[[#This Row],['#of students in school]]="",WWWW[[#This Row],['#of students in school]]=0),"No","Yes")</f>
        <v>No</v>
      </c>
      <c r="BR65" s="415" t="s">
        <v>796</v>
      </c>
      <c r="BS65" s="415" t="s">
        <v>796</v>
      </c>
      <c r="BT65" s="415" t="s">
        <v>296</v>
      </c>
      <c r="BU65" s="415">
        <v>0</v>
      </c>
      <c r="BV65" s="415">
        <v>0</v>
      </c>
      <c r="BW65" s="415">
        <v>197463</v>
      </c>
      <c r="BX65" s="423" t="s">
        <v>33</v>
      </c>
      <c r="BY65" s="423"/>
      <c r="BZ65" s="33"/>
      <c r="CB65"/>
      <c r="CC65" s="33"/>
      <c r="CD65" s="36"/>
      <c r="CF65" s="37"/>
      <c r="CO65" s="20"/>
    </row>
    <row r="66" spans="1:93" hidden="1">
      <c r="A66" s="410" t="s">
        <v>2380</v>
      </c>
      <c r="B66" s="410" t="s">
        <v>336</v>
      </c>
      <c r="C66" s="416" t="s">
        <v>336</v>
      </c>
      <c r="D66" s="416" t="s">
        <v>329</v>
      </c>
      <c r="E66" s="546" t="s">
        <v>2687</v>
      </c>
      <c r="F66" s="416" t="s">
        <v>404</v>
      </c>
      <c r="G66" s="546" t="str">
        <f>VLOOKUP(WWWW[[#This Row],[Village  Name]],SiteDB6[[Site Name]:[Location Type]],8,FALSE)</f>
        <v>Village</v>
      </c>
      <c r="H66" s="416" t="s">
        <v>2587</v>
      </c>
      <c r="I66" s="418">
        <v>168</v>
      </c>
      <c r="J66" s="418">
        <v>1614</v>
      </c>
      <c r="K66" s="424"/>
      <c r="L66" s="425">
        <v>44439</v>
      </c>
      <c r="M66" s="418">
        <v>102</v>
      </c>
      <c r="N66" s="418"/>
      <c r="O66" s="418"/>
      <c r="P66" s="418"/>
      <c r="Q66" s="418">
        <v>0</v>
      </c>
      <c r="R66" s="418"/>
      <c r="S66" s="418"/>
      <c r="T66" s="418"/>
      <c r="U66" s="636"/>
      <c r="V66" s="418"/>
      <c r="W66" s="418" t="s">
        <v>128</v>
      </c>
      <c r="X66" s="418">
        <v>1</v>
      </c>
      <c r="Y66" s="418"/>
      <c r="Z66" s="418"/>
      <c r="AA66" s="418"/>
      <c r="AB66" s="418"/>
      <c r="AC66" s="636"/>
      <c r="AD66" s="418"/>
      <c r="AE66" s="418"/>
      <c r="AF66" s="418"/>
      <c r="AG66" s="418"/>
      <c r="AH66" s="418"/>
      <c r="AI66" s="418"/>
      <c r="AJ66" s="418"/>
      <c r="AK66" s="418"/>
      <c r="AL66" s="418"/>
      <c r="AM66" s="418"/>
      <c r="AN66" s="636"/>
      <c r="AO66" s="420"/>
      <c r="AP66" s="420"/>
      <c r="AQ6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6" s="417">
        <f>WWWW[[#This Row],[%Equitable and continuous access to sufficient quantity of safe drinking water]]*WWWW[[#This Row],[Total PoP ]]</f>
        <v>0</v>
      </c>
      <c r="AS6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6" s="417">
        <f>WWWW[[#This Row],[% Access to unimproved water points]]*WWWW[[#This Row],[Total PoP ]]</f>
        <v>0</v>
      </c>
      <c r="AU6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6" s="417">
        <f>WWWW[[#This Row],[HRP1]]/250</f>
        <v>0</v>
      </c>
      <c r="AX66" s="422">
        <f>1-WWWW[[#This Row],[% Equitable and continuous access to sufficient quantity of domestic water]]</f>
        <v>1</v>
      </c>
      <c r="AY66" s="417">
        <f>WWWW[[#This Row],[%equitable and continuous access to sufficient quantity of safe drinking and domestic water''s GAP]]*WWWW[[#This Row],[Total PoP ]]</f>
        <v>1614</v>
      </c>
      <c r="AZ66" s="419">
        <f>IF(WWWW[[#This Row],[Total required water points]]-WWWW[[#This Row],['#Water points coverage]]&lt;0,0,WWWW[[#This Row],[Total required water points]]-WWWW[[#This Row],['#Water points coverage]])</f>
        <v>6</v>
      </c>
      <c r="BA66" s="419">
        <f>ROUND(IF(WWWW[[#This Row],[Total PoP ]]&lt;250,1,WWWW[[#This Row],[Total PoP ]]/250),0)</f>
        <v>6</v>
      </c>
      <c r="BB6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3.0978934324659233E-2</v>
      </c>
      <c r="BC66" s="417">
        <f>WWWW[[#This Row],[% people access to functioning Latrine]]*WWWW[[#This Row],[Total PoP ]]</f>
        <v>50</v>
      </c>
      <c r="BD66" s="419">
        <f>WWWW[[#This Row],['#_of_Functioning_latrines_in_school]]*50</f>
        <v>50</v>
      </c>
      <c r="BE66" s="419">
        <f>ROUND((WWWW[[#This Row],[Total PoP ]]/6),0)</f>
        <v>269</v>
      </c>
      <c r="BF66" s="419">
        <f>IF(WWWW[[#This Row],[Total required Latrines]]-(WWWW[[#This Row],['#_of_sanitary_fly-proof_HH_latrines]])&lt;0,0,WWWW[[#This Row],[Total required Latrines]]-(WWWW[[#This Row],['#_of_sanitary_fly-proof_HH_latrines]]))</f>
        <v>269</v>
      </c>
      <c r="BG66" s="71">
        <f>1-WWWW[[#This Row],[% people access to functioning Latrine]]</f>
        <v>0.96902106567534074</v>
      </c>
      <c r="BH6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 s="417">
        <f>IF(WWWW[[#This Row],['#_of_functional_handwashing_facilities_at_HH_level]]*6&gt;WWWW[[#This Row],[Total PoP ]],WWWW[[#This Row],[Total PoP ]],WWWW[[#This Row],['#_of_functional_handwashing_facilities_at_HH_level]]*6)</f>
        <v>0</v>
      </c>
      <c r="BJ66" s="419">
        <f>IF(WWWW[[#This Row],['# people reached by regular dedicated hygiene promotion]]&gt;WWWW[[#This Row],['# People received regular supply of hygiene items]],WWWW[[#This Row],['# people reached by regular dedicated hygiene promotion]],WWWW[[#This Row],['# People received regular supply of hygiene items]])</f>
        <v>0</v>
      </c>
      <c r="BK66" s="422">
        <f>IF(WWWW[[#This Row],[HRP3]]/WWWW[[#This Row],[Total PoP ]]&gt;100%,100%,WWWW[[#This Row],[HRP3]]/WWWW[[#This Row],[Total PoP ]])</f>
        <v>0</v>
      </c>
      <c r="BL66" s="421">
        <f>1-WWWW[[#This Row],[Hygiene Coverage%]]</f>
        <v>1</v>
      </c>
      <c r="BM66" s="420">
        <f>WWWW[[#This Row],['# people reached by regular dedicated hygiene promotion]]/WWWW[[#This Row],[Total PoP ]]</f>
        <v>0</v>
      </c>
      <c r="BN6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 s="419">
        <f>WWWW[[#This Row],['#_of_affected_women_and_girls_receiving_a_sufficient_quantity_of_sanitary_pads]]</f>
        <v>0</v>
      </c>
      <c r="BP66" s="418">
        <f>IF(WWWW[[#This Row],['# People with access to soap]]&gt;WWWW[[#This Row],['# People with access to Sanity Pads]],WWWW[[#This Row],['# People with access to soap]],WWWW[[#This Row],['# People with access to Sanity Pads]])</f>
        <v>0</v>
      </c>
      <c r="BQ66" s="417" t="str">
        <f>IF(OR(WWWW[[#This Row],['#of students in school]]="",WWWW[[#This Row],['#of students in school]]=0),"No","Yes")</f>
        <v>Yes</v>
      </c>
      <c r="BR66" s="415" t="s">
        <v>796</v>
      </c>
      <c r="BS66" s="415" t="s">
        <v>796</v>
      </c>
      <c r="BT66" s="415" t="s">
        <v>296</v>
      </c>
      <c r="BU66" s="415">
        <v>0</v>
      </c>
      <c r="BV66" s="415">
        <v>0</v>
      </c>
      <c r="BW66" s="415">
        <v>197404</v>
      </c>
      <c r="BX66" s="423" t="s">
        <v>33</v>
      </c>
      <c r="BY66" s="423"/>
      <c r="BZ66" s="33"/>
      <c r="CB66"/>
      <c r="CC66" s="33"/>
      <c r="CD66" s="36"/>
      <c r="CF66" s="37"/>
      <c r="CO66" s="20"/>
    </row>
    <row r="67" spans="1:93" hidden="1">
      <c r="A67" s="410" t="s">
        <v>2380</v>
      </c>
      <c r="B67" s="410" t="s">
        <v>336</v>
      </c>
      <c r="C67" s="416" t="s">
        <v>336</v>
      </c>
      <c r="D67" s="416" t="s">
        <v>329</v>
      </c>
      <c r="E67" s="546" t="s">
        <v>2687</v>
      </c>
      <c r="F67" s="416" t="s">
        <v>404</v>
      </c>
      <c r="G67" s="546" t="str">
        <f>VLOOKUP(WWWW[[#This Row],[Village  Name]],SiteDB6[[Site Name]:[Location Type]],8,FALSE)</f>
        <v>Village</v>
      </c>
      <c r="H67" s="416" t="s">
        <v>2591</v>
      </c>
      <c r="I67" s="418">
        <v>370</v>
      </c>
      <c r="J67" s="418">
        <v>1711</v>
      </c>
      <c r="K67" s="424"/>
      <c r="L67" s="425">
        <v>44439</v>
      </c>
      <c r="M67" s="418">
        <v>400</v>
      </c>
      <c r="N67" s="418"/>
      <c r="O67" s="418"/>
      <c r="P67" s="418"/>
      <c r="Q67" s="418">
        <v>0</v>
      </c>
      <c r="R67" s="418"/>
      <c r="S67" s="418"/>
      <c r="T67" s="418"/>
      <c r="U67" s="636"/>
      <c r="V67" s="418"/>
      <c r="W67" s="418" t="s">
        <v>128</v>
      </c>
      <c r="X67" s="418">
        <v>2</v>
      </c>
      <c r="Y67" s="418"/>
      <c r="Z67" s="418"/>
      <c r="AA67" s="418"/>
      <c r="AB67" s="418"/>
      <c r="AC67" s="636"/>
      <c r="AD67" s="418"/>
      <c r="AE67" s="418"/>
      <c r="AF67" s="418"/>
      <c r="AG67" s="418"/>
      <c r="AH67" s="418"/>
      <c r="AI67" s="418"/>
      <c r="AJ67" s="418"/>
      <c r="AK67" s="418"/>
      <c r="AL67" s="418"/>
      <c r="AM67" s="418"/>
      <c r="AN67" s="636"/>
      <c r="AO67" s="420"/>
      <c r="AP67" s="420"/>
      <c r="AQ6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7" s="417">
        <f>WWWW[[#This Row],[%Equitable and continuous access to sufficient quantity of safe drinking water]]*WWWW[[#This Row],[Total PoP ]]</f>
        <v>0</v>
      </c>
      <c r="AS6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7" s="417">
        <f>WWWW[[#This Row],[% Access to unimproved water points]]*WWWW[[#This Row],[Total PoP ]]</f>
        <v>0</v>
      </c>
      <c r="AU6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7" s="417">
        <f>WWWW[[#This Row],[HRP1]]/250</f>
        <v>0</v>
      </c>
      <c r="AX67" s="422">
        <f>1-WWWW[[#This Row],[% Equitable and continuous access to sufficient quantity of domestic water]]</f>
        <v>1</v>
      </c>
      <c r="AY67" s="417">
        <f>WWWW[[#This Row],[%equitable and continuous access to sufficient quantity of safe drinking and domestic water''s GAP]]*WWWW[[#This Row],[Total PoP ]]</f>
        <v>1711</v>
      </c>
      <c r="AZ67" s="419">
        <f>IF(WWWW[[#This Row],[Total required water points]]-WWWW[[#This Row],['#Water points coverage]]&lt;0,0,WWWW[[#This Row],[Total required water points]]-WWWW[[#This Row],['#Water points coverage]])</f>
        <v>7</v>
      </c>
      <c r="BA67" s="419">
        <f>ROUND(IF(WWWW[[#This Row],[Total PoP ]]&lt;250,1,WWWW[[#This Row],[Total PoP ]]/250),0)</f>
        <v>7</v>
      </c>
      <c r="BB6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5.8445353594389245E-2</v>
      </c>
      <c r="BC67" s="417">
        <f>WWWW[[#This Row],[% people access to functioning Latrine]]*WWWW[[#This Row],[Total PoP ]]</f>
        <v>100</v>
      </c>
      <c r="BD67" s="419">
        <f>WWWW[[#This Row],['#_of_Functioning_latrines_in_school]]*50</f>
        <v>100</v>
      </c>
      <c r="BE67" s="419">
        <f>ROUND((WWWW[[#This Row],[Total PoP ]]/6),0)</f>
        <v>285</v>
      </c>
      <c r="BF67" s="419">
        <f>IF(WWWW[[#This Row],[Total required Latrines]]-(WWWW[[#This Row],['#_of_sanitary_fly-proof_HH_latrines]])&lt;0,0,WWWW[[#This Row],[Total required Latrines]]-(WWWW[[#This Row],['#_of_sanitary_fly-proof_HH_latrines]]))</f>
        <v>285</v>
      </c>
      <c r="BG67" s="71">
        <f>1-WWWW[[#This Row],[% people access to functioning Latrine]]</f>
        <v>0.94155464640561071</v>
      </c>
      <c r="BH6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 s="417">
        <f>IF(WWWW[[#This Row],['#_of_functional_handwashing_facilities_at_HH_level]]*6&gt;WWWW[[#This Row],[Total PoP ]],WWWW[[#This Row],[Total PoP ]],WWWW[[#This Row],['#_of_functional_handwashing_facilities_at_HH_level]]*6)</f>
        <v>0</v>
      </c>
      <c r="BJ67" s="419">
        <f>IF(WWWW[[#This Row],['# people reached by regular dedicated hygiene promotion]]&gt;WWWW[[#This Row],['# People received regular supply of hygiene items]],WWWW[[#This Row],['# people reached by regular dedicated hygiene promotion]],WWWW[[#This Row],['# People received regular supply of hygiene items]])</f>
        <v>0</v>
      </c>
      <c r="BK67" s="422">
        <f>IF(WWWW[[#This Row],[HRP3]]/WWWW[[#This Row],[Total PoP ]]&gt;100%,100%,WWWW[[#This Row],[HRP3]]/WWWW[[#This Row],[Total PoP ]])</f>
        <v>0</v>
      </c>
      <c r="BL67" s="421">
        <f>1-WWWW[[#This Row],[Hygiene Coverage%]]</f>
        <v>1</v>
      </c>
      <c r="BM67" s="420">
        <f>WWWW[[#This Row],['# people reached by regular dedicated hygiene promotion]]/WWWW[[#This Row],[Total PoP ]]</f>
        <v>0</v>
      </c>
      <c r="BN6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 s="419">
        <f>WWWW[[#This Row],['#_of_affected_women_and_girls_receiving_a_sufficient_quantity_of_sanitary_pads]]</f>
        <v>0</v>
      </c>
      <c r="BP67" s="418">
        <f>IF(WWWW[[#This Row],['# People with access to soap]]&gt;WWWW[[#This Row],['# People with access to Sanity Pads]],WWWW[[#This Row],['# People with access to soap]],WWWW[[#This Row],['# People with access to Sanity Pads]])</f>
        <v>0</v>
      </c>
      <c r="BQ67" s="417" t="str">
        <f>IF(OR(WWWW[[#This Row],['#of students in school]]="",WWWW[[#This Row],['#of students in school]]=0),"No","Yes")</f>
        <v>Yes</v>
      </c>
      <c r="BR67" s="415" t="s">
        <v>796</v>
      </c>
      <c r="BS67" s="415" t="s">
        <v>796</v>
      </c>
      <c r="BT67" s="415" t="s">
        <v>296</v>
      </c>
      <c r="BU67" s="415">
        <v>0</v>
      </c>
      <c r="BV67" s="415">
        <v>0</v>
      </c>
      <c r="BW67" s="415">
        <v>197464</v>
      </c>
      <c r="BX67" s="423" t="s">
        <v>33</v>
      </c>
      <c r="BY67" s="423"/>
      <c r="BZ67" s="33"/>
      <c r="CB67"/>
      <c r="CC67" s="33"/>
      <c r="CD67" s="36"/>
      <c r="CF67" s="37"/>
      <c r="CO67" s="20"/>
    </row>
    <row r="68" spans="1:93" hidden="1">
      <c r="A68" s="410" t="s">
        <v>2380</v>
      </c>
      <c r="B68" s="410" t="s">
        <v>336</v>
      </c>
      <c r="C68" s="416" t="s">
        <v>336</v>
      </c>
      <c r="D68" s="416" t="s">
        <v>329</v>
      </c>
      <c r="E68" s="546" t="s">
        <v>2687</v>
      </c>
      <c r="F68" s="416" t="s">
        <v>404</v>
      </c>
      <c r="G68" s="546" t="str">
        <f>VLOOKUP(WWWW[[#This Row],[Village  Name]],SiteDB6[[Site Name]:[Location Type]],8,FALSE)</f>
        <v>Village</v>
      </c>
      <c r="H68" s="416" t="s">
        <v>2590</v>
      </c>
      <c r="I68" s="418">
        <v>436</v>
      </c>
      <c r="J68" s="418">
        <v>2287</v>
      </c>
      <c r="K68" s="424"/>
      <c r="L68" s="425">
        <v>44439</v>
      </c>
      <c r="M68" s="418">
        <v>495</v>
      </c>
      <c r="N68" s="418"/>
      <c r="O68" s="418"/>
      <c r="P68" s="418"/>
      <c r="Q68" s="418">
        <v>1</v>
      </c>
      <c r="R68" s="418"/>
      <c r="S68" s="418"/>
      <c r="T68" s="418"/>
      <c r="U68" s="636"/>
      <c r="V68" s="418"/>
      <c r="W68" s="418" t="s">
        <v>128</v>
      </c>
      <c r="X68" s="418">
        <v>4</v>
      </c>
      <c r="Y68" s="418"/>
      <c r="Z68" s="418"/>
      <c r="AA68" s="418"/>
      <c r="AB68" s="418"/>
      <c r="AC68" s="636"/>
      <c r="AD68" s="418"/>
      <c r="AE68" s="418"/>
      <c r="AF68" s="418"/>
      <c r="AG68" s="418"/>
      <c r="AH68" s="418"/>
      <c r="AI68" s="418"/>
      <c r="AJ68" s="418"/>
      <c r="AK68" s="418"/>
      <c r="AL68" s="418"/>
      <c r="AM68" s="418"/>
      <c r="AN68" s="636"/>
      <c r="AO68" s="420"/>
      <c r="AP68" s="420"/>
      <c r="AQ6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8" s="417">
        <f>WWWW[[#This Row],[%Equitable and continuous access to sufficient quantity of safe drinking water]]*WWWW[[#This Row],[Total PoP ]]</f>
        <v>0</v>
      </c>
      <c r="AS6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8" s="417">
        <f>WWWW[[#This Row],[% Access to unimproved water points]]*WWWW[[#This Row],[Total PoP ]]</f>
        <v>2287</v>
      </c>
      <c r="AU6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2287</v>
      </c>
      <c r="AW68" s="417">
        <f>WWWW[[#This Row],[HRP1]]/250</f>
        <v>9.1479999999999997</v>
      </c>
      <c r="AX68" s="422">
        <f>1-WWWW[[#This Row],[% Equitable and continuous access to sufficient quantity of domestic water]]</f>
        <v>0</v>
      </c>
      <c r="AY68" s="417">
        <f>WWWW[[#This Row],[%equitable and continuous access to sufficient quantity of safe drinking and domestic water''s GAP]]*WWWW[[#This Row],[Total PoP ]]</f>
        <v>0</v>
      </c>
      <c r="AZ68" s="419">
        <f>IF(WWWW[[#This Row],[Total required water points]]-WWWW[[#This Row],['#Water points coverage]]&lt;0,0,WWWW[[#This Row],[Total required water points]]-WWWW[[#This Row],['#Water points coverage]])</f>
        <v>0</v>
      </c>
      <c r="BA68" s="419">
        <f>ROUND(IF(WWWW[[#This Row],[Total PoP ]]&lt;250,1,WWWW[[#This Row],[Total PoP ]]/250),0)</f>
        <v>9</v>
      </c>
      <c r="BB6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8.7450808919982512E-2</v>
      </c>
      <c r="BC68" s="417">
        <f>WWWW[[#This Row],[% people access to functioning Latrine]]*WWWW[[#This Row],[Total PoP ]]</f>
        <v>200</v>
      </c>
      <c r="BD68" s="419">
        <f>WWWW[[#This Row],['#_of_Functioning_latrines_in_school]]*50</f>
        <v>200</v>
      </c>
      <c r="BE68" s="419">
        <f>ROUND((WWWW[[#This Row],[Total PoP ]]/6),0)</f>
        <v>381</v>
      </c>
      <c r="BF68" s="419">
        <f>IF(WWWW[[#This Row],[Total required Latrines]]-(WWWW[[#This Row],['#_of_sanitary_fly-proof_HH_latrines]])&lt;0,0,WWWW[[#This Row],[Total required Latrines]]-(WWWW[[#This Row],['#_of_sanitary_fly-proof_HH_latrines]]))</f>
        <v>381</v>
      </c>
      <c r="BG68" s="71">
        <f>1-WWWW[[#This Row],[% people access to functioning Latrine]]</f>
        <v>0.91254919108001753</v>
      </c>
      <c r="BH6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 s="417">
        <f>IF(WWWW[[#This Row],['#_of_functional_handwashing_facilities_at_HH_level]]*6&gt;WWWW[[#This Row],[Total PoP ]],WWWW[[#This Row],[Total PoP ]],WWWW[[#This Row],['#_of_functional_handwashing_facilities_at_HH_level]]*6)</f>
        <v>0</v>
      </c>
      <c r="BJ68" s="419">
        <f>IF(WWWW[[#This Row],['# people reached by regular dedicated hygiene promotion]]&gt;WWWW[[#This Row],['# People received regular supply of hygiene items]],WWWW[[#This Row],['# people reached by regular dedicated hygiene promotion]],WWWW[[#This Row],['# People received regular supply of hygiene items]])</f>
        <v>0</v>
      </c>
      <c r="BK68" s="422">
        <f>IF(WWWW[[#This Row],[HRP3]]/WWWW[[#This Row],[Total PoP ]]&gt;100%,100%,WWWW[[#This Row],[HRP3]]/WWWW[[#This Row],[Total PoP ]])</f>
        <v>0</v>
      </c>
      <c r="BL68" s="421">
        <f>1-WWWW[[#This Row],[Hygiene Coverage%]]</f>
        <v>1</v>
      </c>
      <c r="BM68" s="420">
        <f>WWWW[[#This Row],['# people reached by regular dedicated hygiene promotion]]/WWWW[[#This Row],[Total PoP ]]</f>
        <v>0</v>
      </c>
      <c r="BN6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 s="419">
        <f>WWWW[[#This Row],['#_of_affected_women_and_girls_receiving_a_sufficient_quantity_of_sanitary_pads]]</f>
        <v>0</v>
      </c>
      <c r="BP68" s="418">
        <f>IF(WWWW[[#This Row],['# People with access to soap]]&gt;WWWW[[#This Row],['# People with access to Sanity Pads]],WWWW[[#This Row],['# People with access to soap]],WWWW[[#This Row],['# People with access to Sanity Pads]])</f>
        <v>0</v>
      </c>
      <c r="BQ68" s="417" t="str">
        <f>IF(OR(WWWW[[#This Row],['#of students in school]]="",WWWW[[#This Row],['#of students in school]]=0),"No","Yes")</f>
        <v>Yes</v>
      </c>
      <c r="BR68" s="415" t="s">
        <v>796</v>
      </c>
      <c r="BS68" s="415" t="s">
        <v>796</v>
      </c>
      <c r="BT68" s="415" t="s">
        <v>296</v>
      </c>
      <c r="BU68" s="415">
        <v>0</v>
      </c>
      <c r="BV68" s="415">
        <v>0</v>
      </c>
      <c r="BW68" s="415">
        <v>197460</v>
      </c>
      <c r="BX68" s="423" t="s">
        <v>33</v>
      </c>
      <c r="BY68" s="423"/>
      <c r="BZ68" s="33"/>
      <c r="CB68"/>
      <c r="CC68" s="33"/>
      <c r="CD68" s="36"/>
      <c r="CF68" s="37"/>
      <c r="CO68" s="20"/>
    </row>
    <row r="69" spans="1:93" hidden="1">
      <c r="A69" s="410" t="s">
        <v>2380</v>
      </c>
      <c r="B69" s="410" t="s">
        <v>336</v>
      </c>
      <c r="C69" s="416" t="s">
        <v>336</v>
      </c>
      <c r="D69" s="416" t="s">
        <v>329</v>
      </c>
      <c r="E69" s="546" t="s">
        <v>2687</v>
      </c>
      <c r="F69" s="416" t="s">
        <v>404</v>
      </c>
      <c r="G69" s="546" t="str">
        <f>VLOOKUP(WWWW[[#This Row],[Village  Name]],SiteDB6[[Site Name]:[Location Type]],8,FALSE)</f>
        <v>Village</v>
      </c>
      <c r="H69" s="416" t="s">
        <v>2581</v>
      </c>
      <c r="I69" s="418">
        <v>215</v>
      </c>
      <c r="J69" s="418">
        <v>959</v>
      </c>
      <c r="K69" s="424"/>
      <c r="L69" s="425">
        <v>44439</v>
      </c>
      <c r="M69" s="418">
        <v>123</v>
      </c>
      <c r="N69" s="418"/>
      <c r="O69" s="418"/>
      <c r="P69" s="418"/>
      <c r="Q69" s="418">
        <v>1</v>
      </c>
      <c r="R69" s="418"/>
      <c r="S69" s="418"/>
      <c r="T69" s="418"/>
      <c r="U69" s="636"/>
      <c r="V69" s="418"/>
      <c r="W69" s="418" t="s">
        <v>128</v>
      </c>
      <c r="X69" s="418">
        <v>1</v>
      </c>
      <c r="Y69" s="418"/>
      <c r="Z69" s="418"/>
      <c r="AA69" s="418"/>
      <c r="AB69" s="418"/>
      <c r="AC69" s="636"/>
      <c r="AD69" s="418">
        <v>2</v>
      </c>
      <c r="AE69" s="418">
        <v>22</v>
      </c>
      <c r="AF69" s="418"/>
      <c r="AG69" s="418"/>
      <c r="AH69" s="418"/>
      <c r="AI69" s="418"/>
      <c r="AJ69" s="418"/>
      <c r="AK69" s="418"/>
      <c r="AL69" s="418"/>
      <c r="AM69" s="418"/>
      <c r="AN69" s="636"/>
      <c r="AO69" s="420"/>
      <c r="AP69" s="420"/>
      <c r="AQ6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 s="417">
        <f>WWWW[[#This Row],[%Equitable and continuous access to sufficient quantity of safe drinking water]]*WWWW[[#This Row],[Total PoP ]]</f>
        <v>0</v>
      </c>
      <c r="AS6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9" s="417">
        <f>WWWW[[#This Row],[% Access to unimproved water points]]*WWWW[[#This Row],[Total PoP ]]</f>
        <v>959</v>
      </c>
      <c r="AU6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AW69" s="417">
        <f>WWWW[[#This Row],[HRP1]]/250</f>
        <v>3.8359999999999999</v>
      </c>
      <c r="AX69" s="422">
        <f>1-WWWW[[#This Row],[% Equitable and continuous access to sufficient quantity of domestic water]]</f>
        <v>0</v>
      </c>
      <c r="AY69" s="417">
        <f>WWWW[[#This Row],[%equitable and continuous access to sufficient quantity of safe drinking and domestic water''s GAP]]*WWWW[[#This Row],[Total PoP ]]</f>
        <v>0</v>
      </c>
      <c r="AZ69" s="419">
        <f>IF(WWWW[[#This Row],[Total required water points]]-WWWW[[#This Row],['#Water points coverage]]&lt;0,0,WWWW[[#This Row],[Total required water points]]-WWWW[[#This Row],['#Water points coverage]])</f>
        <v>0.16400000000000015</v>
      </c>
      <c r="BA69" s="419">
        <f>ROUND(IF(WWWW[[#This Row],[Total PoP ]]&lt;250,1,WWWW[[#This Row],[Total PoP ]]/250),0)</f>
        <v>4</v>
      </c>
      <c r="BB6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5.213764337851929E-2</v>
      </c>
      <c r="BC69" s="417">
        <f>WWWW[[#This Row],[% people access to functioning Latrine]]*WWWW[[#This Row],[Total PoP ]]</f>
        <v>50</v>
      </c>
      <c r="BD69" s="419">
        <f>WWWW[[#This Row],['#_of_Functioning_latrines_in_school]]*50</f>
        <v>50</v>
      </c>
      <c r="BE69" s="419">
        <f>ROUND((WWWW[[#This Row],[Total PoP ]]/6),0)</f>
        <v>160</v>
      </c>
      <c r="BF69" s="419">
        <f>IF(WWWW[[#This Row],[Total required Latrines]]-(WWWW[[#This Row],['#_of_sanitary_fly-proof_HH_latrines]])&lt;0,0,WWWW[[#This Row],[Total required Latrines]]-(WWWW[[#This Row],['#_of_sanitary_fly-proof_HH_latrines]]))</f>
        <v>160</v>
      </c>
      <c r="BG69" s="71">
        <f>1-WWWW[[#This Row],[% people access to functioning Latrine]]</f>
        <v>0.94786235662148066</v>
      </c>
      <c r="BH6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24</v>
      </c>
      <c r="BI69" s="417">
        <f>IF(WWWW[[#This Row],['#_of_functional_handwashing_facilities_at_HH_level]]*6&gt;WWWW[[#This Row],[Total PoP ]],WWWW[[#This Row],[Total PoP ]],WWWW[[#This Row],['#_of_functional_handwashing_facilities_at_HH_level]]*6)</f>
        <v>0</v>
      </c>
      <c r="BJ69" s="419">
        <f>IF(WWWW[[#This Row],['# people reached by regular dedicated hygiene promotion]]&gt;WWWW[[#This Row],['# People received regular supply of hygiene items]],WWWW[[#This Row],['# people reached by regular dedicated hygiene promotion]],WWWW[[#This Row],['# People received regular supply of hygiene items]])</f>
        <v>24</v>
      </c>
      <c r="BK69" s="422">
        <f>IF(WWWW[[#This Row],[HRP3]]/WWWW[[#This Row],[Total PoP ]]&gt;100%,100%,WWWW[[#This Row],[HRP3]]/WWWW[[#This Row],[Total PoP ]])</f>
        <v>2.502606882168926E-2</v>
      </c>
      <c r="BL69" s="421">
        <f>1-WWWW[[#This Row],[Hygiene Coverage%]]</f>
        <v>0.97497393117831077</v>
      </c>
      <c r="BM69" s="420">
        <f>WWWW[[#This Row],['# people reached by regular dedicated hygiene promotion]]/WWWW[[#This Row],[Total PoP ]]</f>
        <v>2.502606882168926E-2</v>
      </c>
      <c r="BN6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9" s="419">
        <f>WWWW[[#This Row],['#_of_affected_women_and_girls_receiving_a_sufficient_quantity_of_sanitary_pads]]</f>
        <v>0</v>
      </c>
      <c r="BP69" s="418">
        <f>IF(WWWW[[#This Row],['# People with access to soap]]&gt;WWWW[[#This Row],['# People with access to Sanity Pads]],WWWW[[#This Row],['# People with access to soap]],WWWW[[#This Row],['# People with access to Sanity Pads]])</f>
        <v>0</v>
      </c>
      <c r="BQ69" s="417" t="str">
        <f>IF(OR(WWWW[[#This Row],['#of students in school]]="",WWWW[[#This Row],['#of students in school]]=0),"No","Yes")</f>
        <v>Yes</v>
      </c>
      <c r="BR69" s="415" t="s">
        <v>796</v>
      </c>
      <c r="BS69" s="415" t="s">
        <v>796</v>
      </c>
      <c r="BT69" s="415" t="s">
        <v>296</v>
      </c>
      <c r="BU69" s="415">
        <v>0</v>
      </c>
      <c r="BV69" s="415">
        <v>0</v>
      </c>
      <c r="BW69" s="415">
        <v>197449</v>
      </c>
      <c r="BX69" s="423" t="s">
        <v>33</v>
      </c>
      <c r="BY69" s="423"/>
      <c r="BZ69" s="33"/>
      <c r="CB69"/>
      <c r="CC69" s="33"/>
      <c r="CD69" s="36"/>
      <c r="CF69" s="37"/>
      <c r="CO69" s="20"/>
    </row>
    <row r="70" spans="1:93" hidden="1">
      <c r="A70" s="410" t="s">
        <v>2380</v>
      </c>
      <c r="B70" s="410" t="s">
        <v>336</v>
      </c>
      <c r="C70" s="416" t="s">
        <v>336</v>
      </c>
      <c r="D70" s="416" t="s">
        <v>329</v>
      </c>
      <c r="E70" s="546" t="s">
        <v>2687</v>
      </c>
      <c r="F70" s="416" t="s">
        <v>404</v>
      </c>
      <c r="G70" s="546" t="str">
        <f>VLOOKUP(WWWW[[#This Row],[Village  Name]],SiteDB6[[Site Name]:[Location Type]],8,FALSE)</f>
        <v>Village</v>
      </c>
      <c r="H70" s="416" t="s">
        <v>2594</v>
      </c>
      <c r="I70" s="418">
        <v>19</v>
      </c>
      <c r="J70" s="418">
        <v>92</v>
      </c>
      <c r="K70" s="424"/>
      <c r="L70" s="425">
        <v>44439</v>
      </c>
      <c r="M70" s="418">
        <v>0</v>
      </c>
      <c r="N70" s="418"/>
      <c r="O70" s="418"/>
      <c r="P70" s="418"/>
      <c r="Q70" s="418">
        <v>0</v>
      </c>
      <c r="R70" s="418"/>
      <c r="S70" s="418"/>
      <c r="T70" s="418"/>
      <c r="U70" s="636"/>
      <c r="V70" s="418"/>
      <c r="W70" s="605" t="s">
        <v>132</v>
      </c>
      <c r="X70" s="418"/>
      <c r="Y70" s="418"/>
      <c r="Z70" s="418"/>
      <c r="AA70" s="418"/>
      <c r="AB70" s="418"/>
      <c r="AC70" s="636"/>
      <c r="AD70" s="418"/>
      <c r="AE70" s="418"/>
      <c r="AF70" s="418"/>
      <c r="AG70" s="418"/>
      <c r="AH70" s="418"/>
      <c r="AI70" s="418"/>
      <c r="AJ70" s="418"/>
      <c r="AK70" s="418"/>
      <c r="AL70" s="418"/>
      <c r="AM70" s="418"/>
      <c r="AN70" s="636"/>
      <c r="AO70" s="420"/>
      <c r="AP70" s="420"/>
      <c r="AQ7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0" s="417">
        <f>WWWW[[#This Row],[%Equitable and continuous access to sufficient quantity of safe drinking water]]*WWWW[[#This Row],[Total PoP ]]</f>
        <v>0</v>
      </c>
      <c r="AS7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0" s="417">
        <f>WWWW[[#This Row],[% Access to unimproved water points]]*WWWW[[#This Row],[Total PoP ]]</f>
        <v>0</v>
      </c>
      <c r="AU7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0" s="417">
        <f>WWWW[[#This Row],[HRP1]]/250</f>
        <v>0</v>
      </c>
      <c r="AX70" s="422">
        <f>1-WWWW[[#This Row],[% Equitable and continuous access to sufficient quantity of domestic water]]</f>
        <v>1</v>
      </c>
      <c r="AY70" s="417">
        <f>WWWW[[#This Row],[%equitable and continuous access to sufficient quantity of safe drinking and domestic water''s GAP]]*WWWW[[#This Row],[Total PoP ]]</f>
        <v>92</v>
      </c>
      <c r="AZ70" s="419">
        <f>IF(WWWW[[#This Row],[Total required water points]]-WWWW[[#This Row],['#Water points coverage]]&lt;0,0,WWWW[[#This Row],[Total required water points]]-WWWW[[#This Row],['#Water points coverage]])</f>
        <v>1</v>
      </c>
      <c r="BA70" s="419">
        <f>ROUND(IF(WWWW[[#This Row],[Total PoP ]]&lt;250,1,WWWW[[#This Row],[Total PoP ]]/250),0)</f>
        <v>1</v>
      </c>
      <c r="BB7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0" s="417">
        <f>WWWW[[#This Row],[% people access to functioning Latrine]]*WWWW[[#This Row],[Total PoP ]]</f>
        <v>0</v>
      </c>
      <c r="BD70" s="419">
        <f>WWWW[[#This Row],['#_of_Functioning_latrines_in_school]]*50</f>
        <v>0</v>
      </c>
      <c r="BE70" s="419">
        <f>ROUND((WWWW[[#This Row],[Total PoP ]]/6),0)</f>
        <v>15</v>
      </c>
      <c r="BF70" s="419">
        <f>IF(WWWW[[#This Row],[Total required Latrines]]-(WWWW[[#This Row],['#_of_sanitary_fly-proof_HH_latrines]])&lt;0,0,WWWW[[#This Row],[Total required Latrines]]-(WWWW[[#This Row],['#_of_sanitary_fly-proof_HH_latrines]]))</f>
        <v>15</v>
      </c>
      <c r="BG70" s="71">
        <f>1-WWWW[[#This Row],[% people access to functioning Latrine]]</f>
        <v>1</v>
      </c>
      <c r="BH7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0" s="417">
        <f>IF(WWWW[[#This Row],['#_of_functional_handwashing_facilities_at_HH_level]]*6&gt;WWWW[[#This Row],[Total PoP ]],WWWW[[#This Row],[Total PoP ]],WWWW[[#This Row],['#_of_functional_handwashing_facilities_at_HH_level]]*6)</f>
        <v>0</v>
      </c>
      <c r="BJ70" s="419">
        <f>IF(WWWW[[#This Row],['# people reached by regular dedicated hygiene promotion]]&gt;WWWW[[#This Row],['# People received regular supply of hygiene items]],WWWW[[#This Row],['# people reached by regular dedicated hygiene promotion]],WWWW[[#This Row],['# People received regular supply of hygiene items]])</f>
        <v>0</v>
      </c>
      <c r="BK70" s="422">
        <f>IF(WWWW[[#This Row],[HRP3]]/WWWW[[#This Row],[Total PoP ]]&gt;100%,100%,WWWW[[#This Row],[HRP3]]/WWWW[[#This Row],[Total PoP ]])</f>
        <v>0</v>
      </c>
      <c r="BL70" s="421">
        <f>1-WWWW[[#This Row],[Hygiene Coverage%]]</f>
        <v>1</v>
      </c>
      <c r="BM70" s="420">
        <f>WWWW[[#This Row],['# people reached by regular dedicated hygiene promotion]]/WWWW[[#This Row],[Total PoP ]]</f>
        <v>0</v>
      </c>
      <c r="BN7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 s="419">
        <f>WWWW[[#This Row],['#_of_affected_women_and_girls_receiving_a_sufficient_quantity_of_sanitary_pads]]</f>
        <v>0</v>
      </c>
      <c r="BP70" s="418">
        <f>IF(WWWW[[#This Row],['# People with access to soap]]&gt;WWWW[[#This Row],['# People with access to Sanity Pads]],WWWW[[#This Row],['# People with access to soap]],WWWW[[#This Row],['# People with access to Sanity Pads]])</f>
        <v>0</v>
      </c>
      <c r="BQ70" s="417" t="str">
        <f>IF(OR(WWWW[[#This Row],['#of students in school]]="",WWWW[[#This Row],['#of students in school]]=0),"No","Yes")</f>
        <v>No</v>
      </c>
      <c r="BR70" s="415" t="s">
        <v>796</v>
      </c>
      <c r="BS70" s="415" t="s">
        <v>796</v>
      </c>
      <c r="BT70" s="415" t="s">
        <v>296</v>
      </c>
      <c r="BU70" s="415">
        <v>0</v>
      </c>
      <c r="BV70" s="415">
        <v>0</v>
      </c>
      <c r="BW70" s="415">
        <v>197462</v>
      </c>
      <c r="BX70" s="423" t="s">
        <v>33</v>
      </c>
      <c r="BY70" s="423"/>
      <c r="BZ70" s="33"/>
      <c r="CB70"/>
      <c r="CC70" s="33"/>
      <c r="CD70" s="36"/>
      <c r="CF70" s="37"/>
      <c r="CO70" s="20"/>
    </row>
    <row r="71" spans="1:93" hidden="1">
      <c r="A71" s="410" t="s">
        <v>2380</v>
      </c>
      <c r="B71" s="410" t="s">
        <v>336</v>
      </c>
      <c r="C71" s="416" t="s">
        <v>336</v>
      </c>
      <c r="D71" s="416" t="s">
        <v>329</v>
      </c>
      <c r="E71" s="546" t="s">
        <v>2687</v>
      </c>
      <c r="F71" s="416" t="s">
        <v>404</v>
      </c>
      <c r="G71" s="546" t="str">
        <f>VLOOKUP(WWWW[[#This Row],[Village  Name]],SiteDB6[[Site Name]:[Location Type]],8,FALSE)</f>
        <v>Village</v>
      </c>
      <c r="H71" s="416" t="s">
        <v>2585</v>
      </c>
      <c r="I71" s="418">
        <v>147</v>
      </c>
      <c r="J71" s="418">
        <v>601</v>
      </c>
      <c r="K71" s="424"/>
      <c r="L71" s="425">
        <v>44439</v>
      </c>
      <c r="M71" s="418">
        <v>112</v>
      </c>
      <c r="N71" s="418"/>
      <c r="O71" s="418"/>
      <c r="P71" s="418"/>
      <c r="Q71" s="418">
        <v>1</v>
      </c>
      <c r="R71" s="418"/>
      <c r="S71" s="418"/>
      <c r="T71" s="418"/>
      <c r="U71" s="636"/>
      <c r="V71" s="418">
        <v>147</v>
      </c>
      <c r="W71" s="418" t="s">
        <v>128</v>
      </c>
      <c r="X71" s="418">
        <v>1</v>
      </c>
      <c r="Y71" s="418"/>
      <c r="Z71" s="418"/>
      <c r="AA71" s="418"/>
      <c r="AB71" s="418"/>
      <c r="AC71" s="636"/>
      <c r="AD71" s="418"/>
      <c r="AE71" s="418">
        <v>30</v>
      </c>
      <c r="AF71" s="418"/>
      <c r="AG71" s="418"/>
      <c r="AH71" s="418"/>
      <c r="AI71" s="418"/>
      <c r="AJ71" s="418"/>
      <c r="AK71" s="418"/>
      <c r="AL71" s="418"/>
      <c r="AM71" s="418"/>
      <c r="AN71" s="636"/>
      <c r="AO71" s="420"/>
      <c r="AP71" s="420"/>
      <c r="AQ7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1" s="417">
        <f>WWWW[[#This Row],[%Equitable and continuous access to sufficient quantity of safe drinking water]]*WWWW[[#This Row],[Total PoP ]]</f>
        <v>0</v>
      </c>
      <c r="AS7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1" s="417">
        <f>WWWW[[#This Row],[% Access to unimproved water points]]*WWWW[[#This Row],[Total PoP ]]</f>
        <v>601</v>
      </c>
      <c r="AU7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v>
      </c>
      <c r="AW71" s="417">
        <f>WWWW[[#This Row],[HRP1]]/250</f>
        <v>2.4039999999999999</v>
      </c>
      <c r="AX71" s="422">
        <f>1-WWWW[[#This Row],[% Equitable and continuous access to sufficient quantity of domestic water]]</f>
        <v>0</v>
      </c>
      <c r="AY71" s="417">
        <f>WWWW[[#This Row],[%equitable and continuous access to sufficient quantity of safe drinking and domestic water''s GAP]]*WWWW[[#This Row],[Total PoP ]]</f>
        <v>0</v>
      </c>
      <c r="AZ71" s="419">
        <f>IF(WWWW[[#This Row],[Total required water points]]-WWWW[[#This Row],['#Water points coverage]]&lt;0,0,WWWW[[#This Row],[Total required water points]]-WWWW[[#This Row],['#Water points coverage]])</f>
        <v>0</v>
      </c>
      <c r="BA71" s="419">
        <f>ROUND(IF(WWWW[[#This Row],[Total PoP ]]&lt;250,1,WWWW[[#This Row],[Total PoP ]]/250),0)</f>
        <v>2</v>
      </c>
      <c r="BB7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1" s="417">
        <f>WWWW[[#This Row],[% people access to functioning Latrine]]*WWWW[[#This Row],[Total PoP ]]</f>
        <v>601</v>
      </c>
      <c r="BD71" s="419">
        <f>WWWW[[#This Row],['#_of_Functioning_latrines_in_school]]*50</f>
        <v>50</v>
      </c>
      <c r="BE71" s="419">
        <f>ROUND((WWWW[[#This Row],[Total PoP ]]/6),0)</f>
        <v>100</v>
      </c>
      <c r="BF71" s="419">
        <f>IF(WWWW[[#This Row],[Total required Latrines]]-(WWWW[[#This Row],['#_of_sanitary_fly-proof_HH_latrines]])&lt;0,0,WWWW[[#This Row],[Total required Latrines]]-(WWWW[[#This Row],['#_of_sanitary_fly-proof_HH_latrines]]))</f>
        <v>0</v>
      </c>
      <c r="BG71" s="71">
        <f>1-WWWW[[#This Row],[% people access to functioning Latrine]]</f>
        <v>0</v>
      </c>
      <c r="BH7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30</v>
      </c>
      <c r="BI71" s="417">
        <f>IF(WWWW[[#This Row],['#_of_functional_handwashing_facilities_at_HH_level]]*6&gt;WWWW[[#This Row],[Total PoP ]],WWWW[[#This Row],[Total PoP ]],WWWW[[#This Row],['#_of_functional_handwashing_facilities_at_HH_level]]*6)</f>
        <v>0</v>
      </c>
      <c r="BJ71" s="419">
        <f>IF(WWWW[[#This Row],['# people reached by regular dedicated hygiene promotion]]&gt;WWWW[[#This Row],['# People received regular supply of hygiene items]],WWWW[[#This Row],['# people reached by regular dedicated hygiene promotion]],WWWW[[#This Row],['# People received regular supply of hygiene items]])</f>
        <v>30</v>
      </c>
      <c r="BK71" s="422">
        <f>IF(WWWW[[#This Row],[HRP3]]/WWWW[[#This Row],[Total PoP ]]&gt;100%,100%,WWWW[[#This Row],[HRP3]]/WWWW[[#This Row],[Total PoP ]])</f>
        <v>4.9916805324459232E-2</v>
      </c>
      <c r="BL71" s="421">
        <f>1-WWWW[[#This Row],[Hygiene Coverage%]]</f>
        <v>0.95008319467554081</v>
      </c>
      <c r="BM71" s="420">
        <f>WWWW[[#This Row],['# people reached by regular dedicated hygiene promotion]]/WWWW[[#This Row],[Total PoP ]]</f>
        <v>4.9916805324459232E-2</v>
      </c>
      <c r="BN7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 s="419">
        <f>WWWW[[#This Row],['#_of_affected_women_and_girls_receiving_a_sufficient_quantity_of_sanitary_pads]]</f>
        <v>0</v>
      </c>
      <c r="BP71" s="418">
        <f>IF(WWWW[[#This Row],['# People with access to soap]]&gt;WWWW[[#This Row],['# People with access to Sanity Pads]],WWWW[[#This Row],['# People with access to soap]],WWWW[[#This Row],['# People with access to Sanity Pads]])</f>
        <v>0</v>
      </c>
      <c r="BQ71" s="417" t="str">
        <f>IF(OR(WWWW[[#This Row],['#of students in school]]="",WWWW[[#This Row],['#of students in school]]=0),"No","Yes")</f>
        <v>Yes</v>
      </c>
      <c r="BR71" s="415" t="s">
        <v>796</v>
      </c>
      <c r="BS71" s="415" t="s">
        <v>796</v>
      </c>
      <c r="BT71" s="415" t="s">
        <v>2675</v>
      </c>
      <c r="BU71" s="415">
        <v>0</v>
      </c>
      <c r="BV71" s="415">
        <v>0</v>
      </c>
      <c r="BW71" s="415">
        <v>197442</v>
      </c>
      <c r="BX71" s="423" t="s">
        <v>33</v>
      </c>
      <c r="BY71" s="423"/>
      <c r="BZ71" s="33"/>
      <c r="CB71"/>
      <c r="CC71" s="33"/>
      <c r="CD71" s="36"/>
      <c r="CF71" s="37"/>
      <c r="CO71" s="20"/>
    </row>
    <row r="72" spans="1:93" hidden="1">
      <c r="A72" s="410" t="s">
        <v>2380</v>
      </c>
      <c r="B72" s="410" t="s">
        <v>336</v>
      </c>
      <c r="C72" s="416" t="s">
        <v>336</v>
      </c>
      <c r="D72" s="416" t="s">
        <v>329</v>
      </c>
      <c r="E72" s="546" t="s">
        <v>2687</v>
      </c>
      <c r="F72" s="416" t="s">
        <v>404</v>
      </c>
      <c r="G72" s="546" t="str">
        <f>VLOOKUP(WWWW[[#This Row],[Village  Name]],SiteDB6[[Site Name]:[Location Type]],8,FALSE)</f>
        <v>Village</v>
      </c>
      <c r="H72" s="416" t="s">
        <v>2586</v>
      </c>
      <c r="I72" s="418">
        <v>284</v>
      </c>
      <c r="J72" s="418">
        <v>1292</v>
      </c>
      <c r="K72" s="424"/>
      <c r="L72" s="425">
        <v>44439</v>
      </c>
      <c r="M72" s="418">
        <v>425</v>
      </c>
      <c r="N72" s="418"/>
      <c r="O72" s="418"/>
      <c r="P72" s="418"/>
      <c r="Q72" s="418">
        <v>2</v>
      </c>
      <c r="R72" s="418"/>
      <c r="S72" s="418"/>
      <c r="T72" s="418"/>
      <c r="U72" s="636"/>
      <c r="V72" s="418"/>
      <c r="W72" s="418" t="s">
        <v>128</v>
      </c>
      <c r="X72" s="418">
        <v>10</v>
      </c>
      <c r="Y72" s="418"/>
      <c r="Z72" s="418"/>
      <c r="AA72" s="418"/>
      <c r="AB72" s="418"/>
      <c r="AC72" s="636"/>
      <c r="AD72" s="418"/>
      <c r="AE72" s="418"/>
      <c r="AF72" s="418"/>
      <c r="AG72" s="418"/>
      <c r="AH72" s="418"/>
      <c r="AI72" s="418"/>
      <c r="AJ72" s="418"/>
      <c r="AK72" s="418"/>
      <c r="AL72" s="418"/>
      <c r="AM72" s="418"/>
      <c r="AN72" s="636"/>
      <c r="AO72" s="420"/>
      <c r="AP72" s="420"/>
      <c r="AQ7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2" s="417">
        <f>WWWW[[#This Row],[%Equitable and continuous access to sufficient quantity of safe drinking water]]*WWWW[[#This Row],[Total PoP ]]</f>
        <v>0</v>
      </c>
      <c r="AS7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2" s="417">
        <f>WWWW[[#This Row],[% Access to unimproved water points]]*WWWW[[#This Row],[Total PoP ]]</f>
        <v>1292</v>
      </c>
      <c r="AU7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1292</v>
      </c>
      <c r="AW72" s="417">
        <f>WWWW[[#This Row],[HRP1]]/250</f>
        <v>5.1680000000000001</v>
      </c>
      <c r="AX72" s="422">
        <f>1-WWWW[[#This Row],[% Equitable and continuous access to sufficient quantity of domestic water]]</f>
        <v>0</v>
      </c>
      <c r="AY72" s="417">
        <f>WWWW[[#This Row],[%equitable and continuous access to sufficient quantity of safe drinking and domestic water''s GAP]]*WWWW[[#This Row],[Total PoP ]]</f>
        <v>0</v>
      </c>
      <c r="AZ72" s="419">
        <f>IF(WWWW[[#This Row],[Total required water points]]-WWWW[[#This Row],['#Water points coverage]]&lt;0,0,WWWW[[#This Row],[Total required water points]]-WWWW[[#This Row],['#Water points coverage]])</f>
        <v>0</v>
      </c>
      <c r="BA72" s="419">
        <f>ROUND(IF(WWWW[[#This Row],[Total PoP ]]&lt;250,1,WWWW[[#This Row],[Total PoP ]]/250),0)</f>
        <v>5</v>
      </c>
      <c r="BB7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0.38699690402476783</v>
      </c>
      <c r="BC72" s="417">
        <f>WWWW[[#This Row],[% people access to functioning Latrine]]*WWWW[[#This Row],[Total PoP ]]</f>
        <v>500.00000000000006</v>
      </c>
      <c r="BD72" s="419">
        <f>WWWW[[#This Row],['#_of_Functioning_latrines_in_school]]*50</f>
        <v>500</v>
      </c>
      <c r="BE72" s="419">
        <f>ROUND((WWWW[[#This Row],[Total PoP ]]/6),0)</f>
        <v>215</v>
      </c>
      <c r="BF72" s="419">
        <f>IF(WWWW[[#This Row],[Total required Latrines]]-(WWWW[[#This Row],['#_of_sanitary_fly-proof_HH_latrines]])&lt;0,0,WWWW[[#This Row],[Total required Latrines]]-(WWWW[[#This Row],['#_of_sanitary_fly-proof_HH_latrines]]))</f>
        <v>215</v>
      </c>
      <c r="BG72" s="71">
        <f>1-WWWW[[#This Row],[% people access to functioning Latrine]]</f>
        <v>0.61300309597523217</v>
      </c>
      <c r="BH7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2" s="417">
        <f>IF(WWWW[[#This Row],['#_of_functional_handwashing_facilities_at_HH_level]]*6&gt;WWWW[[#This Row],[Total PoP ]],WWWW[[#This Row],[Total PoP ]],WWWW[[#This Row],['#_of_functional_handwashing_facilities_at_HH_level]]*6)</f>
        <v>0</v>
      </c>
      <c r="BJ72" s="419">
        <f>IF(WWWW[[#This Row],['# people reached by regular dedicated hygiene promotion]]&gt;WWWW[[#This Row],['# People received regular supply of hygiene items]],WWWW[[#This Row],['# people reached by regular dedicated hygiene promotion]],WWWW[[#This Row],['# People received regular supply of hygiene items]])</f>
        <v>0</v>
      </c>
      <c r="BK72" s="422">
        <f>IF(WWWW[[#This Row],[HRP3]]/WWWW[[#This Row],[Total PoP ]]&gt;100%,100%,WWWW[[#This Row],[HRP3]]/WWWW[[#This Row],[Total PoP ]])</f>
        <v>0</v>
      </c>
      <c r="BL72" s="421">
        <f>1-WWWW[[#This Row],[Hygiene Coverage%]]</f>
        <v>1</v>
      </c>
      <c r="BM72" s="420">
        <f>WWWW[[#This Row],['# people reached by regular dedicated hygiene promotion]]/WWWW[[#This Row],[Total PoP ]]</f>
        <v>0</v>
      </c>
      <c r="BN7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 s="419">
        <f>WWWW[[#This Row],['#_of_affected_women_and_girls_receiving_a_sufficient_quantity_of_sanitary_pads]]</f>
        <v>0</v>
      </c>
      <c r="BP72" s="418">
        <f>IF(WWWW[[#This Row],['# People with access to soap]]&gt;WWWW[[#This Row],['# People with access to Sanity Pads]],WWWW[[#This Row],['# People with access to soap]],WWWW[[#This Row],['# People with access to Sanity Pads]])</f>
        <v>0</v>
      </c>
      <c r="BQ72" s="417" t="str">
        <f>IF(OR(WWWW[[#This Row],['#of students in school]]="",WWWW[[#This Row],['#of students in school]]=0),"No","Yes")</f>
        <v>Yes</v>
      </c>
      <c r="BR72" s="415" t="s">
        <v>796</v>
      </c>
      <c r="BS72" s="415" t="s">
        <v>796</v>
      </c>
      <c r="BT72" s="415" t="s">
        <v>296</v>
      </c>
      <c r="BU72" s="415">
        <v>0</v>
      </c>
      <c r="BV72" s="415">
        <v>0</v>
      </c>
      <c r="BW72" s="415">
        <v>197405</v>
      </c>
      <c r="BX72" s="423" t="s">
        <v>33</v>
      </c>
      <c r="BY72" s="423"/>
      <c r="BZ72" s="33"/>
      <c r="CB72"/>
      <c r="CC72" s="33"/>
      <c r="CD72" s="36"/>
      <c r="CF72" s="37"/>
      <c r="CO72" s="20"/>
    </row>
    <row r="73" spans="1:93" hidden="1">
      <c r="A73" s="410" t="s">
        <v>2380</v>
      </c>
      <c r="B73" s="410" t="s">
        <v>336</v>
      </c>
      <c r="C73" s="416" t="s">
        <v>336</v>
      </c>
      <c r="D73" s="416" t="s">
        <v>329</v>
      </c>
      <c r="E73" s="546" t="s">
        <v>2687</v>
      </c>
      <c r="F73" s="416" t="s">
        <v>404</v>
      </c>
      <c r="G73" s="546" t="str">
        <f>VLOOKUP(WWWW[[#This Row],[Village  Name]],SiteDB6[[Site Name]:[Location Type]],8,FALSE)</f>
        <v>Village</v>
      </c>
      <c r="H73" s="416" t="s">
        <v>2589</v>
      </c>
      <c r="I73" s="418">
        <v>173</v>
      </c>
      <c r="J73" s="418">
        <v>354</v>
      </c>
      <c r="K73" s="424"/>
      <c r="L73" s="425">
        <v>44439</v>
      </c>
      <c r="M73" s="418">
        <v>132</v>
      </c>
      <c r="N73" s="418"/>
      <c r="O73" s="418"/>
      <c r="P73" s="418"/>
      <c r="Q73" s="418">
        <v>1</v>
      </c>
      <c r="R73" s="418"/>
      <c r="S73" s="418"/>
      <c r="T73" s="418"/>
      <c r="U73" s="636"/>
      <c r="V73" s="418"/>
      <c r="W73" s="418" t="s">
        <v>128</v>
      </c>
      <c r="X73" s="418">
        <v>0</v>
      </c>
      <c r="Y73" s="418"/>
      <c r="Z73" s="418"/>
      <c r="AA73" s="418"/>
      <c r="AB73" s="418"/>
      <c r="AC73" s="636"/>
      <c r="AD73" s="418"/>
      <c r="AE73" s="418"/>
      <c r="AF73" s="418"/>
      <c r="AG73" s="418"/>
      <c r="AH73" s="418"/>
      <c r="AI73" s="418"/>
      <c r="AJ73" s="418"/>
      <c r="AK73" s="418"/>
      <c r="AL73" s="418"/>
      <c r="AM73" s="418"/>
      <c r="AN73" s="636"/>
      <c r="AO73" s="420"/>
      <c r="AP73" s="420"/>
      <c r="AQ7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 s="417">
        <f>WWWW[[#This Row],[%Equitable and continuous access to sufficient quantity of safe drinking water]]*WWWW[[#This Row],[Total PoP ]]</f>
        <v>0</v>
      </c>
      <c r="AS7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3" s="417">
        <f>WWWW[[#This Row],[% Access to unimproved water points]]*WWWW[[#This Row],[Total PoP ]]</f>
        <v>354</v>
      </c>
      <c r="AU7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354</v>
      </c>
      <c r="AW73" s="417">
        <f>WWWW[[#This Row],[HRP1]]/250</f>
        <v>1.4159999999999999</v>
      </c>
      <c r="AX73" s="422">
        <f>1-WWWW[[#This Row],[% Equitable and continuous access to sufficient quantity of domestic water]]</f>
        <v>0</v>
      </c>
      <c r="AY73" s="417">
        <f>WWWW[[#This Row],[%equitable and continuous access to sufficient quantity of safe drinking and domestic water''s GAP]]*WWWW[[#This Row],[Total PoP ]]</f>
        <v>0</v>
      </c>
      <c r="AZ73" s="419">
        <f>IF(WWWW[[#This Row],[Total required water points]]-WWWW[[#This Row],['#Water points coverage]]&lt;0,0,WWWW[[#This Row],[Total required water points]]-WWWW[[#This Row],['#Water points coverage]])</f>
        <v>0</v>
      </c>
      <c r="BA73" s="419">
        <f>ROUND(IF(WWWW[[#This Row],[Total PoP ]]&lt;250,1,WWWW[[#This Row],[Total PoP ]]/250),0)</f>
        <v>1</v>
      </c>
      <c r="BB7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3" s="417">
        <f>WWWW[[#This Row],[% people access to functioning Latrine]]*WWWW[[#This Row],[Total PoP ]]</f>
        <v>0</v>
      </c>
      <c r="BD73" s="419">
        <f>WWWW[[#This Row],['#_of_Functioning_latrines_in_school]]*50</f>
        <v>0</v>
      </c>
      <c r="BE73" s="419">
        <f>ROUND((WWWW[[#This Row],[Total PoP ]]/6),0)</f>
        <v>59</v>
      </c>
      <c r="BF73" s="419">
        <f>IF(WWWW[[#This Row],[Total required Latrines]]-(WWWW[[#This Row],['#_of_sanitary_fly-proof_HH_latrines]])&lt;0,0,WWWW[[#This Row],[Total required Latrines]]-(WWWW[[#This Row],['#_of_sanitary_fly-proof_HH_latrines]]))</f>
        <v>59</v>
      </c>
      <c r="BG73" s="71">
        <f>1-WWWW[[#This Row],[% people access to functioning Latrine]]</f>
        <v>1</v>
      </c>
      <c r="BH7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3" s="417">
        <f>IF(WWWW[[#This Row],['#_of_functional_handwashing_facilities_at_HH_level]]*6&gt;WWWW[[#This Row],[Total PoP ]],WWWW[[#This Row],[Total PoP ]],WWWW[[#This Row],['#_of_functional_handwashing_facilities_at_HH_level]]*6)</f>
        <v>0</v>
      </c>
      <c r="BJ73" s="419">
        <f>IF(WWWW[[#This Row],['# people reached by regular dedicated hygiene promotion]]&gt;WWWW[[#This Row],['# People received regular supply of hygiene items]],WWWW[[#This Row],['# people reached by regular dedicated hygiene promotion]],WWWW[[#This Row],['# People received regular supply of hygiene items]])</f>
        <v>0</v>
      </c>
      <c r="BK73" s="422">
        <f>IF(WWWW[[#This Row],[HRP3]]/WWWW[[#This Row],[Total PoP ]]&gt;100%,100%,WWWW[[#This Row],[HRP3]]/WWWW[[#This Row],[Total PoP ]])</f>
        <v>0</v>
      </c>
      <c r="BL73" s="421">
        <f>1-WWWW[[#This Row],[Hygiene Coverage%]]</f>
        <v>1</v>
      </c>
      <c r="BM73" s="420">
        <f>WWWW[[#This Row],['# people reached by regular dedicated hygiene promotion]]/WWWW[[#This Row],[Total PoP ]]</f>
        <v>0</v>
      </c>
      <c r="BN7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 s="419">
        <f>WWWW[[#This Row],['#_of_affected_women_and_girls_receiving_a_sufficient_quantity_of_sanitary_pads]]</f>
        <v>0</v>
      </c>
      <c r="BP73" s="418">
        <f>IF(WWWW[[#This Row],['# People with access to soap]]&gt;WWWW[[#This Row],['# People with access to Sanity Pads]],WWWW[[#This Row],['# People with access to soap]],WWWW[[#This Row],['# People with access to Sanity Pads]])</f>
        <v>0</v>
      </c>
      <c r="BQ73" s="417" t="str">
        <f>IF(OR(WWWW[[#This Row],['#of students in school]]="",WWWW[[#This Row],['#of students in school]]=0),"No","Yes")</f>
        <v>Yes</v>
      </c>
      <c r="BR73" s="415" t="s">
        <v>796</v>
      </c>
      <c r="BS73" s="415" t="s">
        <v>796</v>
      </c>
      <c r="BT73" s="415" t="s">
        <v>296</v>
      </c>
      <c r="BU73" s="415">
        <v>0</v>
      </c>
      <c r="BV73" s="415">
        <v>0</v>
      </c>
      <c r="BW73" s="415">
        <v>197403</v>
      </c>
      <c r="BX73" s="423" t="s">
        <v>33</v>
      </c>
      <c r="BY73" s="423"/>
      <c r="BZ73" s="33"/>
      <c r="CB73"/>
      <c r="CC73" s="33"/>
      <c r="CD73" s="36"/>
      <c r="CF73" s="37"/>
      <c r="CO73" s="20"/>
    </row>
    <row r="74" spans="1:93" hidden="1">
      <c r="A74" s="410" t="s">
        <v>2380</v>
      </c>
      <c r="B74" s="410" t="s">
        <v>336</v>
      </c>
      <c r="C74" s="416" t="s">
        <v>336</v>
      </c>
      <c r="D74" s="416" t="s">
        <v>329</v>
      </c>
      <c r="E74" s="546" t="s">
        <v>2687</v>
      </c>
      <c r="F74" s="416" t="s">
        <v>404</v>
      </c>
      <c r="G74" s="546" t="str">
        <f>VLOOKUP(WWWW[[#This Row],[Village  Name]],SiteDB6[[Site Name]:[Location Type]],8,FALSE)</f>
        <v>Village</v>
      </c>
      <c r="H74" s="416" t="s">
        <v>2588</v>
      </c>
      <c r="I74" s="418">
        <v>66</v>
      </c>
      <c r="J74" s="418">
        <v>1018</v>
      </c>
      <c r="K74" s="424"/>
      <c r="L74" s="425">
        <v>44439</v>
      </c>
      <c r="M74" s="418">
        <v>34</v>
      </c>
      <c r="N74" s="418"/>
      <c r="O74" s="418"/>
      <c r="P74" s="418"/>
      <c r="Q74" s="418">
        <v>2</v>
      </c>
      <c r="R74" s="418"/>
      <c r="S74" s="418"/>
      <c r="T74" s="418"/>
      <c r="U74" s="636"/>
      <c r="V74" s="418"/>
      <c r="W74" s="418" t="s">
        <v>128</v>
      </c>
      <c r="X74" s="418">
        <v>3</v>
      </c>
      <c r="Y74" s="418"/>
      <c r="Z74" s="418"/>
      <c r="AA74" s="418"/>
      <c r="AB74" s="418"/>
      <c r="AC74" s="636"/>
      <c r="AD74" s="418"/>
      <c r="AE74" s="418"/>
      <c r="AF74" s="418"/>
      <c r="AG74" s="418"/>
      <c r="AH74" s="418"/>
      <c r="AI74" s="418"/>
      <c r="AJ74" s="418"/>
      <c r="AK74" s="418"/>
      <c r="AL74" s="418"/>
      <c r="AM74" s="418"/>
      <c r="AN74" s="636"/>
      <c r="AO74" s="420"/>
      <c r="AP74" s="420"/>
      <c r="AQ7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 s="417">
        <f>WWWW[[#This Row],[%Equitable and continuous access to sufficient quantity of safe drinking water]]*WWWW[[#This Row],[Total PoP ]]</f>
        <v>0</v>
      </c>
      <c r="AS7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4" s="417">
        <f>WWWW[[#This Row],[% Access to unimproved water points]]*WWWW[[#This Row],[Total PoP ]]</f>
        <v>1018</v>
      </c>
      <c r="AU7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1018</v>
      </c>
      <c r="AW74" s="417">
        <f>WWWW[[#This Row],[HRP1]]/250</f>
        <v>4.0720000000000001</v>
      </c>
      <c r="AX74" s="422">
        <f>1-WWWW[[#This Row],[% Equitable and continuous access to sufficient quantity of domestic water]]</f>
        <v>0</v>
      </c>
      <c r="AY74" s="417">
        <f>WWWW[[#This Row],[%equitable and continuous access to sufficient quantity of safe drinking and domestic water''s GAP]]*WWWW[[#This Row],[Total PoP ]]</f>
        <v>0</v>
      </c>
      <c r="AZ74" s="419">
        <f>IF(WWWW[[#This Row],[Total required water points]]-WWWW[[#This Row],['#Water points coverage]]&lt;0,0,WWWW[[#This Row],[Total required water points]]-WWWW[[#This Row],['#Water points coverage]])</f>
        <v>0</v>
      </c>
      <c r="BA74" s="419">
        <f>ROUND(IF(WWWW[[#This Row],[Total PoP ]]&lt;250,1,WWWW[[#This Row],[Total PoP ]]/250),0)</f>
        <v>4</v>
      </c>
      <c r="BB7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0.14734774066797643</v>
      </c>
      <c r="BC74" s="417">
        <f>WWWW[[#This Row],[% people access to functioning Latrine]]*WWWW[[#This Row],[Total PoP ]]</f>
        <v>150</v>
      </c>
      <c r="BD74" s="419">
        <f>WWWW[[#This Row],['#_of_Functioning_latrines_in_school]]*50</f>
        <v>150</v>
      </c>
      <c r="BE74" s="419">
        <f>ROUND((WWWW[[#This Row],[Total PoP ]]/6),0)</f>
        <v>170</v>
      </c>
      <c r="BF74" s="419">
        <f>IF(WWWW[[#This Row],[Total required Latrines]]-(WWWW[[#This Row],['#_of_sanitary_fly-proof_HH_latrines]])&lt;0,0,WWWW[[#This Row],[Total required Latrines]]-(WWWW[[#This Row],['#_of_sanitary_fly-proof_HH_latrines]]))</f>
        <v>170</v>
      </c>
      <c r="BG74" s="71">
        <f>1-WWWW[[#This Row],[% people access to functioning Latrine]]</f>
        <v>0.8526522593320236</v>
      </c>
      <c r="BH7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 s="417">
        <f>IF(WWWW[[#This Row],['#_of_functional_handwashing_facilities_at_HH_level]]*6&gt;WWWW[[#This Row],[Total PoP ]],WWWW[[#This Row],[Total PoP ]],WWWW[[#This Row],['#_of_functional_handwashing_facilities_at_HH_level]]*6)</f>
        <v>0</v>
      </c>
      <c r="BJ74" s="419">
        <f>IF(WWWW[[#This Row],['# people reached by regular dedicated hygiene promotion]]&gt;WWWW[[#This Row],['# People received regular supply of hygiene items]],WWWW[[#This Row],['# people reached by regular dedicated hygiene promotion]],WWWW[[#This Row],['# People received regular supply of hygiene items]])</f>
        <v>0</v>
      </c>
      <c r="BK74" s="422">
        <f>IF(WWWW[[#This Row],[HRP3]]/WWWW[[#This Row],[Total PoP ]]&gt;100%,100%,WWWW[[#This Row],[HRP3]]/WWWW[[#This Row],[Total PoP ]])</f>
        <v>0</v>
      </c>
      <c r="BL74" s="421">
        <f>1-WWWW[[#This Row],[Hygiene Coverage%]]</f>
        <v>1</v>
      </c>
      <c r="BM74" s="420">
        <f>WWWW[[#This Row],['# people reached by regular dedicated hygiene promotion]]/WWWW[[#This Row],[Total PoP ]]</f>
        <v>0</v>
      </c>
      <c r="BN7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 s="419">
        <f>WWWW[[#This Row],['#_of_affected_women_and_girls_receiving_a_sufficient_quantity_of_sanitary_pads]]</f>
        <v>0</v>
      </c>
      <c r="BP74" s="418">
        <f>IF(WWWW[[#This Row],['# People with access to soap]]&gt;WWWW[[#This Row],['# People with access to Sanity Pads]],WWWW[[#This Row],['# People with access to soap]],WWWW[[#This Row],['# People with access to Sanity Pads]])</f>
        <v>0</v>
      </c>
      <c r="BQ74" s="417" t="str">
        <f>IF(OR(WWWW[[#This Row],['#of students in school]]="",WWWW[[#This Row],['#of students in school]]=0),"No","Yes")</f>
        <v>Yes</v>
      </c>
      <c r="BR74" s="415" t="s">
        <v>796</v>
      </c>
      <c r="BS74" s="415" t="s">
        <v>796</v>
      </c>
      <c r="BT74" s="415" t="s">
        <v>296</v>
      </c>
      <c r="BU74" s="415">
        <v>20.260679244995099</v>
      </c>
      <c r="BV74" s="415">
        <v>93.051597595214801</v>
      </c>
      <c r="BW74" s="415">
        <v>197401</v>
      </c>
      <c r="BX74" s="423" t="s">
        <v>33</v>
      </c>
      <c r="BY74" s="423"/>
      <c r="BZ74" s="33"/>
      <c r="CB74"/>
      <c r="CC74" s="33"/>
      <c r="CD74" s="36"/>
      <c r="CF74" s="37"/>
      <c r="CO74" s="20"/>
    </row>
    <row r="75" spans="1:93" hidden="1">
      <c r="A75" s="410" t="s">
        <v>2380</v>
      </c>
      <c r="B75" s="410" t="s">
        <v>336</v>
      </c>
      <c r="C75" s="416" t="s">
        <v>336</v>
      </c>
      <c r="D75" s="416" t="s">
        <v>329</v>
      </c>
      <c r="E75" s="546" t="s">
        <v>2687</v>
      </c>
      <c r="F75" s="416" t="s">
        <v>404</v>
      </c>
      <c r="G75" s="546" t="str">
        <f>VLOOKUP(WWWW[[#This Row],[Village  Name]],SiteDB6[[Site Name]:[Location Type]],8,FALSE)</f>
        <v>Village</v>
      </c>
      <c r="H75" s="416" t="s">
        <v>2582</v>
      </c>
      <c r="I75" s="418">
        <v>207</v>
      </c>
      <c r="J75" s="418">
        <v>957</v>
      </c>
      <c r="K75" s="424"/>
      <c r="L75" s="425">
        <v>44439</v>
      </c>
      <c r="M75" s="418">
        <v>153</v>
      </c>
      <c r="N75" s="418"/>
      <c r="O75" s="418"/>
      <c r="P75" s="418"/>
      <c r="Q75" s="418">
        <v>1</v>
      </c>
      <c r="R75" s="418"/>
      <c r="S75" s="418"/>
      <c r="T75" s="418"/>
      <c r="U75" s="636"/>
      <c r="V75" s="418"/>
      <c r="W75" s="418" t="s">
        <v>128</v>
      </c>
      <c r="X75" s="418">
        <v>2</v>
      </c>
      <c r="Y75" s="418"/>
      <c r="Z75" s="418"/>
      <c r="AA75" s="418"/>
      <c r="AB75" s="418"/>
      <c r="AC75" s="636"/>
      <c r="AD75" s="418"/>
      <c r="AE75" s="418">
        <v>27</v>
      </c>
      <c r="AF75" s="418"/>
      <c r="AG75" s="418"/>
      <c r="AH75" s="418"/>
      <c r="AI75" s="418"/>
      <c r="AJ75" s="418"/>
      <c r="AK75" s="418"/>
      <c r="AL75" s="418"/>
      <c r="AM75" s="418"/>
      <c r="AN75" s="636"/>
      <c r="AO75" s="420"/>
      <c r="AP75" s="420"/>
      <c r="AQ7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 s="417">
        <f>WWWW[[#This Row],[%Equitable and continuous access to sufficient quantity of safe drinking water]]*WWWW[[#This Row],[Total PoP ]]</f>
        <v>0</v>
      </c>
      <c r="AS7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5" s="417">
        <f>WWWW[[#This Row],[% Access to unimproved water points]]*WWWW[[#This Row],[Total PoP ]]</f>
        <v>957</v>
      </c>
      <c r="AU7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957</v>
      </c>
      <c r="AW75" s="417">
        <f>WWWW[[#This Row],[HRP1]]/250</f>
        <v>3.8279999999999998</v>
      </c>
      <c r="AX75" s="422">
        <f>1-WWWW[[#This Row],[% Equitable and continuous access to sufficient quantity of domestic water]]</f>
        <v>0</v>
      </c>
      <c r="AY75" s="417">
        <f>WWWW[[#This Row],[%equitable and continuous access to sufficient quantity of safe drinking and domestic water''s GAP]]*WWWW[[#This Row],[Total PoP ]]</f>
        <v>0</v>
      </c>
      <c r="AZ75" s="419">
        <f>IF(WWWW[[#This Row],[Total required water points]]-WWWW[[#This Row],['#Water points coverage]]&lt;0,0,WWWW[[#This Row],[Total required water points]]-WWWW[[#This Row],['#Water points coverage]])</f>
        <v>0.17200000000000015</v>
      </c>
      <c r="BA75" s="419">
        <f>ROUND(IF(WWWW[[#This Row],[Total PoP ]]&lt;250,1,WWWW[[#This Row],[Total PoP ]]/250),0)</f>
        <v>4</v>
      </c>
      <c r="BB7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0.1044932079414838</v>
      </c>
      <c r="BC75" s="417">
        <f>WWWW[[#This Row],[% people access to functioning Latrine]]*WWWW[[#This Row],[Total PoP ]]</f>
        <v>100</v>
      </c>
      <c r="BD75" s="419">
        <f>WWWW[[#This Row],['#_of_Functioning_latrines_in_school]]*50</f>
        <v>100</v>
      </c>
      <c r="BE75" s="419">
        <f>ROUND((WWWW[[#This Row],[Total PoP ]]/6),0)</f>
        <v>160</v>
      </c>
      <c r="BF75" s="419">
        <f>IF(WWWW[[#This Row],[Total required Latrines]]-(WWWW[[#This Row],['#_of_sanitary_fly-proof_HH_latrines]])&lt;0,0,WWWW[[#This Row],[Total required Latrines]]-(WWWW[[#This Row],['#_of_sanitary_fly-proof_HH_latrines]]))</f>
        <v>160</v>
      </c>
      <c r="BG75" s="71">
        <f>1-WWWW[[#This Row],[% people access to functioning Latrine]]</f>
        <v>0.89550679205851624</v>
      </c>
      <c r="BH7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v>
      </c>
      <c r="BI75" s="417">
        <f>IF(WWWW[[#This Row],['#_of_functional_handwashing_facilities_at_HH_level]]*6&gt;WWWW[[#This Row],[Total PoP ]],WWWW[[#This Row],[Total PoP ]],WWWW[[#This Row],['#_of_functional_handwashing_facilities_at_HH_level]]*6)</f>
        <v>0</v>
      </c>
      <c r="BJ75" s="419">
        <f>IF(WWWW[[#This Row],['# people reached by regular dedicated hygiene promotion]]&gt;WWWW[[#This Row],['# People received regular supply of hygiene items]],WWWW[[#This Row],['# people reached by regular dedicated hygiene promotion]],WWWW[[#This Row],['# People received regular supply of hygiene items]])</f>
        <v>27</v>
      </c>
      <c r="BK75" s="422">
        <f>IF(WWWW[[#This Row],[HRP3]]/WWWW[[#This Row],[Total PoP ]]&gt;100%,100%,WWWW[[#This Row],[HRP3]]/WWWW[[#This Row],[Total PoP ]])</f>
        <v>2.8213166144200628E-2</v>
      </c>
      <c r="BL75" s="421">
        <f>1-WWWW[[#This Row],[Hygiene Coverage%]]</f>
        <v>0.97178683385579934</v>
      </c>
      <c r="BM75" s="420">
        <f>WWWW[[#This Row],['# people reached by regular dedicated hygiene promotion]]/WWWW[[#This Row],[Total PoP ]]</f>
        <v>2.8213166144200628E-2</v>
      </c>
      <c r="BN7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 s="419">
        <f>WWWW[[#This Row],['#_of_affected_women_and_girls_receiving_a_sufficient_quantity_of_sanitary_pads]]</f>
        <v>0</v>
      </c>
      <c r="BP75" s="418">
        <f>IF(WWWW[[#This Row],['# People with access to soap]]&gt;WWWW[[#This Row],['# People with access to Sanity Pads]],WWWW[[#This Row],['# People with access to soap]],WWWW[[#This Row],['# People with access to Sanity Pads]])</f>
        <v>0</v>
      </c>
      <c r="BQ75" s="417" t="str">
        <f>IF(OR(WWWW[[#This Row],['#of students in school]]="",WWWW[[#This Row],['#of students in school]]=0),"No","Yes")</f>
        <v>Yes</v>
      </c>
      <c r="BR75" s="415" t="s">
        <v>796</v>
      </c>
      <c r="BS75" s="415" t="s">
        <v>796</v>
      </c>
      <c r="BT75" s="415" t="s">
        <v>296</v>
      </c>
      <c r="BU75" s="415">
        <v>0</v>
      </c>
      <c r="BV75" s="415">
        <v>0</v>
      </c>
      <c r="BW75" s="415">
        <v>197451</v>
      </c>
      <c r="BX75" s="423" t="s">
        <v>33</v>
      </c>
      <c r="BY75" s="423"/>
      <c r="BZ75" s="33"/>
      <c r="CB75"/>
      <c r="CC75" s="33"/>
      <c r="CD75" s="36"/>
      <c r="CF75" s="37"/>
      <c r="CO75" s="20"/>
    </row>
    <row r="76" spans="1:93" hidden="1">
      <c r="A76" s="410" t="s">
        <v>2380</v>
      </c>
      <c r="B76" s="410" t="s">
        <v>336</v>
      </c>
      <c r="C76" s="416" t="s">
        <v>336</v>
      </c>
      <c r="D76" s="416" t="s">
        <v>329</v>
      </c>
      <c r="E76" s="546" t="s">
        <v>2687</v>
      </c>
      <c r="F76" s="416" t="s">
        <v>404</v>
      </c>
      <c r="G76" s="546" t="str">
        <f>VLOOKUP(WWWW[[#This Row],[Village  Name]],SiteDB6[[Site Name]:[Location Type]],8,FALSE)</f>
        <v>Village</v>
      </c>
      <c r="H76" s="416" t="s">
        <v>2580</v>
      </c>
      <c r="I76" s="418">
        <v>279</v>
      </c>
      <c r="J76" s="418">
        <v>1246</v>
      </c>
      <c r="K76" s="424"/>
      <c r="L76" s="425">
        <v>44439</v>
      </c>
      <c r="M76" s="418">
        <v>217</v>
      </c>
      <c r="N76" s="418"/>
      <c r="O76" s="418"/>
      <c r="P76" s="418"/>
      <c r="Q76" s="418">
        <v>1</v>
      </c>
      <c r="R76" s="418"/>
      <c r="S76" s="418"/>
      <c r="T76" s="418"/>
      <c r="U76" s="636"/>
      <c r="V76" s="418"/>
      <c r="W76" s="418" t="s">
        <v>128</v>
      </c>
      <c r="X76" s="418">
        <v>1</v>
      </c>
      <c r="Y76" s="418"/>
      <c r="Z76" s="418"/>
      <c r="AA76" s="418"/>
      <c r="AB76" s="418"/>
      <c r="AC76" s="636"/>
      <c r="AD76" s="418">
        <v>3</v>
      </c>
      <c r="AE76" s="418">
        <v>19</v>
      </c>
      <c r="AF76" s="418"/>
      <c r="AG76" s="418"/>
      <c r="AH76" s="418"/>
      <c r="AI76" s="418"/>
      <c r="AJ76" s="418"/>
      <c r="AK76" s="418"/>
      <c r="AL76" s="418"/>
      <c r="AM76" s="418"/>
      <c r="AN76" s="636"/>
      <c r="AO76" s="420"/>
      <c r="AP76" s="420"/>
      <c r="AQ7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 s="417">
        <f>WWWW[[#This Row],[%Equitable and continuous access to sufficient quantity of safe drinking water]]*WWWW[[#This Row],[Total PoP ]]</f>
        <v>0</v>
      </c>
      <c r="AS7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6" s="417">
        <f>WWWW[[#This Row],[% Access to unimproved water points]]*WWWW[[#This Row],[Total PoP ]]</f>
        <v>1246</v>
      </c>
      <c r="AU7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1246</v>
      </c>
      <c r="AW76" s="417">
        <f>WWWW[[#This Row],[HRP1]]/250</f>
        <v>4.984</v>
      </c>
      <c r="AX76" s="422">
        <f>1-WWWW[[#This Row],[% Equitable and continuous access to sufficient quantity of domestic water]]</f>
        <v>0</v>
      </c>
      <c r="AY76" s="417">
        <f>WWWW[[#This Row],[%equitable and continuous access to sufficient quantity of safe drinking and domestic water''s GAP]]*WWWW[[#This Row],[Total PoP ]]</f>
        <v>0</v>
      </c>
      <c r="AZ76" s="419">
        <f>IF(WWWW[[#This Row],[Total required water points]]-WWWW[[#This Row],['#Water points coverage]]&lt;0,0,WWWW[[#This Row],[Total required water points]]-WWWW[[#This Row],['#Water points coverage]])</f>
        <v>1.6000000000000014E-2</v>
      </c>
      <c r="BA76" s="419">
        <f>ROUND(IF(WWWW[[#This Row],[Total PoP ]]&lt;250,1,WWWW[[#This Row],[Total PoP ]]/250),0)</f>
        <v>5</v>
      </c>
      <c r="BB7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4.0128410914927769E-2</v>
      </c>
      <c r="BC76" s="417">
        <f>WWWW[[#This Row],[% people access to functioning Latrine]]*WWWW[[#This Row],[Total PoP ]]</f>
        <v>50</v>
      </c>
      <c r="BD76" s="419">
        <f>WWWW[[#This Row],['#_of_Functioning_latrines_in_school]]*50</f>
        <v>50</v>
      </c>
      <c r="BE76" s="419">
        <f>ROUND((WWWW[[#This Row],[Total PoP ]]/6),0)</f>
        <v>208</v>
      </c>
      <c r="BF76" s="419">
        <f>IF(WWWW[[#This Row],[Total required Latrines]]-(WWWW[[#This Row],['#_of_sanitary_fly-proof_HH_latrines]])&lt;0,0,WWWW[[#This Row],[Total required Latrines]]-(WWWW[[#This Row],['#_of_sanitary_fly-proof_HH_latrines]]))</f>
        <v>208</v>
      </c>
      <c r="BG76" s="71">
        <f>1-WWWW[[#This Row],[% people access to functioning Latrine]]</f>
        <v>0.9598715890850722</v>
      </c>
      <c r="BH7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v>
      </c>
      <c r="BI76" s="417">
        <f>IF(WWWW[[#This Row],['#_of_functional_handwashing_facilities_at_HH_level]]*6&gt;WWWW[[#This Row],[Total PoP ]],WWWW[[#This Row],[Total PoP ]],WWWW[[#This Row],['#_of_functional_handwashing_facilities_at_HH_level]]*6)</f>
        <v>0</v>
      </c>
      <c r="BJ76" s="419">
        <f>IF(WWWW[[#This Row],['# people reached by regular dedicated hygiene promotion]]&gt;WWWW[[#This Row],['# People received regular supply of hygiene items]],WWWW[[#This Row],['# people reached by regular dedicated hygiene promotion]],WWWW[[#This Row],['# People received regular supply of hygiene items]])</f>
        <v>22</v>
      </c>
      <c r="BK76" s="422">
        <f>IF(WWWW[[#This Row],[HRP3]]/WWWW[[#This Row],[Total PoP ]]&gt;100%,100%,WWWW[[#This Row],[HRP3]]/WWWW[[#This Row],[Total PoP ]])</f>
        <v>1.7656500802568219E-2</v>
      </c>
      <c r="BL76" s="421">
        <f>1-WWWW[[#This Row],[Hygiene Coverage%]]</f>
        <v>0.9823434991974318</v>
      </c>
      <c r="BM76" s="420">
        <f>WWWW[[#This Row],['# people reached by regular dedicated hygiene promotion]]/WWWW[[#This Row],[Total PoP ]]</f>
        <v>1.7656500802568219E-2</v>
      </c>
      <c r="BN7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 s="419">
        <f>WWWW[[#This Row],['#_of_affected_women_and_girls_receiving_a_sufficient_quantity_of_sanitary_pads]]</f>
        <v>0</v>
      </c>
      <c r="BP76" s="418">
        <f>IF(WWWW[[#This Row],['# People with access to soap]]&gt;WWWW[[#This Row],['# People with access to Sanity Pads]],WWWW[[#This Row],['# People with access to soap]],WWWW[[#This Row],['# People with access to Sanity Pads]])</f>
        <v>0</v>
      </c>
      <c r="BQ76" s="417" t="str">
        <f>IF(OR(WWWW[[#This Row],['#of students in school]]="",WWWW[[#This Row],['#of students in school]]=0),"No","Yes")</f>
        <v>Yes</v>
      </c>
      <c r="BR76" s="415" t="s">
        <v>796</v>
      </c>
      <c r="BS76" s="415" t="s">
        <v>796</v>
      </c>
      <c r="BT76" s="415" t="s">
        <v>296</v>
      </c>
      <c r="BU76" s="415">
        <v>0</v>
      </c>
      <c r="BV76" s="415">
        <v>0</v>
      </c>
      <c r="BW76" s="415">
        <v>197447</v>
      </c>
      <c r="BX76" s="423" t="s">
        <v>33</v>
      </c>
      <c r="BY76" s="423"/>
      <c r="BZ76" s="33"/>
      <c r="CB76"/>
      <c r="CC76" s="33"/>
      <c r="CD76" s="36"/>
      <c r="CF76" s="37"/>
      <c r="CO76" s="20"/>
    </row>
    <row r="77" spans="1:93" hidden="1">
      <c r="A77" s="410" t="s">
        <v>2380</v>
      </c>
      <c r="B77" s="410" t="s">
        <v>316</v>
      </c>
      <c r="C77" s="416" t="s">
        <v>316</v>
      </c>
      <c r="D77" s="416" t="s">
        <v>329</v>
      </c>
      <c r="E77" s="546" t="s">
        <v>2687</v>
      </c>
      <c r="F77" s="416" t="s">
        <v>297</v>
      </c>
      <c r="G77" s="546" t="str">
        <f>VLOOKUP(WWWW[[#This Row],[Village  Name]],SiteDB6[[Site Name]:[Location Type]],8,FALSE)</f>
        <v>Village</v>
      </c>
      <c r="H77" s="416" t="s">
        <v>2610</v>
      </c>
      <c r="I77" s="418">
        <v>192</v>
      </c>
      <c r="J77" s="418">
        <v>1083</v>
      </c>
      <c r="K77" s="424">
        <v>42736</v>
      </c>
      <c r="L77" s="425">
        <v>44551</v>
      </c>
      <c r="M77" s="418"/>
      <c r="N77" s="418"/>
      <c r="O77" s="418"/>
      <c r="P77" s="418"/>
      <c r="Q77" s="418"/>
      <c r="R77" s="418"/>
      <c r="S77" s="418"/>
      <c r="T77" s="418"/>
      <c r="U77" s="636"/>
      <c r="V77" s="418"/>
      <c r="W77" s="605" t="s">
        <v>132</v>
      </c>
      <c r="X77" s="418"/>
      <c r="Y77" s="418"/>
      <c r="Z77" s="418"/>
      <c r="AA77" s="418"/>
      <c r="AB77" s="418"/>
      <c r="AC77" s="636"/>
      <c r="AD77" s="418"/>
      <c r="AE77" s="418"/>
      <c r="AF77" s="418"/>
      <c r="AG77" s="418"/>
      <c r="AH77" s="418"/>
      <c r="AI77" s="418"/>
      <c r="AJ77" s="418"/>
      <c r="AK77" s="418"/>
      <c r="AL77" s="418"/>
      <c r="AM77" s="418"/>
      <c r="AN77" s="636"/>
      <c r="AO77" s="420"/>
      <c r="AP77" s="420"/>
      <c r="AQ7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 s="417">
        <f>WWWW[[#This Row],[%Equitable and continuous access to sufficient quantity of safe drinking water]]*WWWW[[#This Row],[Total PoP ]]</f>
        <v>0</v>
      </c>
      <c r="AS7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 s="417">
        <f>WWWW[[#This Row],[% Access to unimproved water points]]*WWWW[[#This Row],[Total PoP ]]</f>
        <v>0</v>
      </c>
      <c r="AU7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 s="417">
        <f>WWWW[[#This Row],[HRP1]]/250</f>
        <v>0</v>
      </c>
      <c r="AX77" s="422">
        <f>1-WWWW[[#This Row],[% Equitable and continuous access to sufficient quantity of domestic water]]</f>
        <v>1</v>
      </c>
      <c r="AY77" s="417">
        <f>WWWW[[#This Row],[%equitable and continuous access to sufficient quantity of safe drinking and domestic water''s GAP]]*WWWW[[#This Row],[Total PoP ]]</f>
        <v>1083</v>
      </c>
      <c r="AZ77" s="419">
        <f>IF(WWWW[[#This Row],[Total required water points]]-WWWW[[#This Row],['#Water points coverage]]&lt;0,0,WWWW[[#This Row],[Total required water points]]-WWWW[[#This Row],['#Water points coverage]])</f>
        <v>4</v>
      </c>
      <c r="BA77" s="419">
        <f>ROUND(IF(WWWW[[#This Row],[Total PoP ]]&lt;250,1,WWWW[[#This Row],[Total PoP ]]/250),0)</f>
        <v>4</v>
      </c>
      <c r="BB7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7" s="417">
        <f>WWWW[[#This Row],[% people access to functioning Latrine]]*WWWW[[#This Row],[Total PoP ]]</f>
        <v>0</v>
      </c>
      <c r="BD77" s="419">
        <f>WWWW[[#This Row],['#_of_Functioning_latrines_in_school]]*50</f>
        <v>0</v>
      </c>
      <c r="BE77" s="419">
        <f>ROUND((WWWW[[#This Row],[Total PoP ]]/6),0)</f>
        <v>181</v>
      </c>
      <c r="BF77" s="419">
        <f>IF(WWWW[[#This Row],[Total required Latrines]]-(WWWW[[#This Row],['#_of_sanitary_fly-proof_HH_latrines]])&lt;0,0,WWWW[[#This Row],[Total required Latrines]]-(WWWW[[#This Row],['#_of_sanitary_fly-proof_HH_latrines]]))</f>
        <v>181</v>
      </c>
      <c r="BG77" s="71">
        <f>1-WWWW[[#This Row],[% people access to functioning Latrine]]</f>
        <v>1</v>
      </c>
      <c r="BH7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 s="417">
        <f>IF(WWWW[[#This Row],['#_of_functional_handwashing_facilities_at_HH_level]]*6&gt;WWWW[[#This Row],[Total PoP ]],WWWW[[#This Row],[Total PoP ]],WWWW[[#This Row],['#_of_functional_handwashing_facilities_at_HH_level]]*6)</f>
        <v>0</v>
      </c>
      <c r="BJ77" s="419">
        <f>IF(WWWW[[#This Row],['# people reached by regular dedicated hygiene promotion]]&gt;WWWW[[#This Row],['# People received regular supply of hygiene items]],WWWW[[#This Row],['# people reached by regular dedicated hygiene promotion]],WWWW[[#This Row],['# People received regular supply of hygiene items]])</f>
        <v>0</v>
      </c>
      <c r="BK77" s="422">
        <f>IF(WWWW[[#This Row],[HRP3]]/WWWW[[#This Row],[Total PoP ]]&gt;100%,100%,WWWW[[#This Row],[HRP3]]/WWWW[[#This Row],[Total PoP ]])</f>
        <v>0</v>
      </c>
      <c r="BL77" s="421">
        <f>1-WWWW[[#This Row],[Hygiene Coverage%]]</f>
        <v>1</v>
      </c>
      <c r="BM77" s="420">
        <f>WWWW[[#This Row],['# people reached by regular dedicated hygiene promotion]]/WWWW[[#This Row],[Total PoP ]]</f>
        <v>0</v>
      </c>
      <c r="BN7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 s="419">
        <f>WWWW[[#This Row],['#_of_affected_women_and_girls_receiving_a_sufficient_quantity_of_sanitary_pads]]</f>
        <v>0</v>
      </c>
      <c r="BP77" s="418">
        <f>IF(WWWW[[#This Row],['# People with access to soap]]&gt;WWWW[[#This Row],['# People with access to Sanity Pads]],WWWW[[#This Row],['# People with access to soap]],WWWW[[#This Row],['# People with access to Sanity Pads]])</f>
        <v>0</v>
      </c>
      <c r="BQ77" s="417" t="str">
        <f>IF(OR(WWWW[[#This Row],['#of students in school]]="",WWWW[[#This Row],['#of students in school]]=0),"No","Yes")</f>
        <v>No</v>
      </c>
      <c r="BR77" s="415" t="s">
        <v>796</v>
      </c>
      <c r="BS77" s="415" t="s">
        <v>796</v>
      </c>
      <c r="BT77" s="415">
        <v>0</v>
      </c>
      <c r="BU77" s="415">
        <v>0</v>
      </c>
      <c r="BV77" s="415">
        <v>0</v>
      </c>
      <c r="BW77" s="415">
        <v>196132</v>
      </c>
      <c r="BX77" s="423" t="s">
        <v>33</v>
      </c>
      <c r="BY77" s="423"/>
      <c r="BZ77" s="33"/>
      <c r="CB77"/>
      <c r="CC77" s="33"/>
      <c r="CD77" s="36"/>
      <c r="CF77" s="37"/>
      <c r="CO77" s="20"/>
    </row>
    <row r="78" spans="1:93" hidden="1">
      <c r="A78" s="410" t="s">
        <v>2380</v>
      </c>
      <c r="B78" s="410" t="s">
        <v>316</v>
      </c>
      <c r="C78" s="416" t="s">
        <v>316</v>
      </c>
      <c r="D78" s="416" t="s">
        <v>329</v>
      </c>
      <c r="E78" s="546" t="s">
        <v>2687</v>
      </c>
      <c r="F78" s="416" t="s">
        <v>297</v>
      </c>
      <c r="G78" s="546" t="str">
        <f>VLOOKUP(WWWW[[#This Row],[Village  Name]],SiteDB6[[Site Name]:[Location Type]],8,FALSE)</f>
        <v>Village</v>
      </c>
      <c r="H78" s="416" t="s">
        <v>2611</v>
      </c>
      <c r="I78" s="418">
        <v>65</v>
      </c>
      <c r="J78" s="418">
        <v>373</v>
      </c>
      <c r="K78" s="424">
        <v>42736</v>
      </c>
      <c r="L78" s="425">
        <v>44551</v>
      </c>
      <c r="M78" s="418"/>
      <c r="N78" s="418"/>
      <c r="O78" s="418"/>
      <c r="P78" s="418"/>
      <c r="Q78" s="418"/>
      <c r="R78" s="418"/>
      <c r="S78" s="418"/>
      <c r="T78" s="418"/>
      <c r="U78" s="636"/>
      <c r="V78" s="418"/>
      <c r="W78" s="605" t="s">
        <v>132</v>
      </c>
      <c r="X78" s="418"/>
      <c r="Y78" s="418"/>
      <c r="Z78" s="418"/>
      <c r="AA78" s="418"/>
      <c r="AB78" s="418"/>
      <c r="AC78" s="636"/>
      <c r="AD78" s="418"/>
      <c r="AE78" s="418"/>
      <c r="AF78" s="418"/>
      <c r="AG78" s="418"/>
      <c r="AH78" s="418"/>
      <c r="AI78" s="418"/>
      <c r="AJ78" s="418"/>
      <c r="AK78" s="418"/>
      <c r="AL78" s="418"/>
      <c r="AM78" s="418"/>
      <c r="AN78" s="636"/>
      <c r="AO78" s="420"/>
      <c r="AP78" s="420"/>
      <c r="AQ7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 s="417">
        <f>WWWW[[#This Row],[%Equitable and continuous access to sufficient quantity of safe drinking water]]*WWWW[[#This Row],[Total PoP ]]</f>
        <v>0</v>
      </c>
      <c r="AS7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 s="417">
        <f>WWWW[[#This Row],[% Access to unimproved water points]]*WWWW[[#This Row],[Total PoP ]]</f>
        <v>0</v>
      </c>
      <c r="AU7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 s="417">
        <f>WWWW[[#This Row],[HRP1]]/250</f>
        <v>0</v>
      </c>
      <c r="AX78" s="422">
        <f>1-WWWW[[#This Row],[% Equitable and continuous access to sufficient quantity of domestic water]]</f>
        <v>1</v>
      </c>
      <c r="AY78" s="417">
        <f>WWWW[[#This Row],[%equitable and continuous access to sufficient quantity of safe drinking and domestic water''s GAP]]*WWWW[[#This Row],[Total PoP ]]</f>
        <v>373</v>
      </c>
      <c r="AZ78" s="419">
        <f>IF(WWWW[[#This Row],[Total required water points]]-WWWW[[#This Row],['#Water points coverage]]&lt;0,0,WWWW[[#This Row],[Total required water points]]-WWWW[[#This Row],['#Water points coverage]])</f>
        <v>1</v>
      </c>
      <c r="BA78" s="419">
        <f>ROUND(IF(WWWW[[#This Row],[Total PoP ]]&lt;250,1,WWWW[[#This Row],[Total PoP ]]/250),0)</f>
        <v>1</v>
      </c>
      <c r="BB7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8" s="417">
        <f>WWWW[[#This Row],[% people access to functioning Latrine]]*WWWW[[#This Row],[Total PoP ]]</f>
        <v>0</v>
      </c>
      <c r="BD78" s="419">
        <f>WWWW[[#This Row],['#_of_Functioning_latrines_in_school]]*50</f>
        <v>0</v>
      </c>
      <c r="BE78" s="419">
        <f>ROUND((WWWW[[#This Row],[Total PoP ]]/6),0)</f>
        <v>62</v>
      </c>
      <c r="BF78" s="419">
        <f>IF(WWWW[[#This Row],[Total required Latrines]]-(WWWW[[#This Row],['#_of_sanitary_fly-proof_HH_latrines]])&lt;0,0,WWWW[[#This Row],[Total required Latrines]]-(WWWW[[#This Row],['#_of_sanitary_fly-proof_HH_latrines]]))</f>
        <v>62</v>
      </c>
      <c r="BG78" s="71">
        <f>1-WWWW[[#This Row],[% people access to functioning Latrine]]</f>
        <v>1</v>
      </c>
      <c r="BH7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8" s="417">
        <f>IF(WWWW[[#This Row],['#_of_functional_handwashing_facilities_at_HH_level]]*6&gt;WWWW[[#This Row],[Total PoP ]],WWWW[[#This Row],[Total PoP ]],WWWW[[#This Row],['#_of_functional_handwashing_facilities_at_HH_level]]*6)</f>
        <v>0</v>
      </c>
      <c r="BJ78" s="419">
        <f>IF(WWWW[[#This Row],['# people reached by regular dedicated hygiene promotion]]&gt;WWWW[[#This Row],['# People received regular supply of hygiene items]],WWWW[[#This Row],['# people reached by regular dedicated hygiene promotion]],WWWW[[#This Row],['# People received regular supply of hygiene items]])</f>
        <v>0</v>
      </c>
      <c r="BK78" s="422">
        <f>IF(WWWW[[#This Row],[HRP3]]/WWWW[[#This Row],[Total PoP ]]&gt;100%,100%,WWWW[[#This Row],[HRP3]]/WWWW[[#This Row],[Total PoP ]])</f>
        <v>0</v>
      </c>
      <c r="BL78" s="421">
        <f>1-WWWW[[#This Row],[Hygiene Coverage%]]</f>
        <v>1</v>
      </c>
      <c r="BM78" s="420">
        <f>WWWW[[#This Row],['# people reached by regular dedicated hygiene promotion]]/WWWW[[#This Row],[Total PoP ]]</f>
        <v>0</v>
      </c>
      <c r="BN7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 s="419">
        <f>WWWW[[#This Row],['#_of_affected_women_and_girls_receiving_a_sufficient_quantity_of_sanitary_pads]]</f>
        <v>0</v>
      </c>
      <c r="BP78" s="418">
        <f>IF(WWWW[[#This Row],['# People with access to soap]]&gt;WWWW[[#This Row],['# People with access to Sanity Pads]],WWWW[[#This Row],['# People with access to soap]],WWWW[[#This Row],['# People with access to Sanity Pads]])</f>
        <v>0</v>
      </c>
      <c r="BQ78" s="417" t="str">
        <f>IF(OR(WWWW[[#This Row],['#of students in school]]="",WWWW[[#This Row],['#of students in school]]=0),"No","Yes")</f>
        <v>No</v>
      </c>
      <c r="BR78" s="415" t="s">
        <v>796</v>
      </c>
      <c r="BS78" s="415" t="s">
        <v>796</v>
      </c>
      <c r="BT78" s="415">
        <v>0</v>
      </c>
      <c r="BU78" s="415">
        <v>0</v>
      </c>
      <c r="BV78" s="415">
        <v>0</v>
      </c>
      <c r="BW78" s="415">
        <v>196135</v>
      </c>
      <c r="BX78" s="423" t="s">
        <v>33</v>
      </c>
      <c r="BY78" s="423"/>
      <c r="BZ78" s="33"/>
      <c r="CB78"/>
      <c r="CC78" s="33"/>
      <c r="CD78" s="36"/>
      <c r="CF78" s="37"/>
      <c r="CO78" s="20"/>
    </row>
    <row r="79" spans="1:93" hidden="1">
      <c r="A79" s="410" t="s">
        <v>2380</v>
      </c>
      <c r="B79" s="410" t="s">
        <v>316</v>
      </c>
      <c r="C79" s="416" t="s">
        <v>316</v>
      </c>
      <c r="D79" s="416" t="s">
        <v>329</v>
      </c>
      <c r="E79" s="546" t="s">
        <v>2687</v>
      </c>
      <c r="F79" s="416" t="s">
        <v>297</v>
      </c>
      <c r="G79" s="546" t="str">
        <f>VLOOKUP(WWWW[[#This Row],[Village  Name]],SiteDB6[[Site Name]:[Location Type]],8,FALSE)</f>
        <v>Village</v>
      </c>
      <c r="H79" s="416" t="s">
        <v>2612</v>
      </c>
      <c r="I79" s="418">
        <v>86</v>
      </c>
      <c r="J79" s="418">
        <v>481</v>
      </c>
      <c r="K79" s="424">
        <v>42736</v>
      </c>
      <c r="L79" s="425">
        <v>44551</v>
      </c>
      <c r="M79" s="418"/>
      <c r="N79" s="418"/>
      <c r="O79" s="418"/>
      <c r="P79" s="418"/>
      <c r="Q79" s="418"/>
      <c r="R79" s="418"/>
      <c r="S79" s="418"/>
      <c r="T79" s="418"/>
      <c r="U79" s="636"/>
      <c r="V79" s="418"/>
      <c r="W79" s="605" t="s">
        <v>132</v>
      </c>
      <c r="X79" s="418"/>
      <c r="Y79" s="418"/>
      <c r="Z79" s="418"/>
      <c r="AA79" s="418"/>
      <c r="AB79" s="418"/>
      <c r="AC79" s="636"/>
      <c r="AD79" s="418"/>
      <c r="AE79" s="418"/>
      <c r="AF79" s="418"/>
      <c r="AG79" s="418"/>
      <c r="AH79" s="418"/>
      <c r="AI79" s="418"/>
      <c r="AJ79" s="418"/>
      <c r="AK79" s="418"/>
      <c r="AL79" s="418"/>
      <c r="AM79" s="418"/>
      <c r="AN79" s="636"/>
      <c r="AO79" s="420"/>
      <c r="AP79" s="420"/>
      <c r="AQ7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 s="417">
        <f>WWWW[[#This Row],[%Equitable and continuous access to sufficient quantity of safe drinking water]]*WWWW[[#This Row],[Total PoP ]]</f>
        <v>0</v>
      </c>
      <c r="AS7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 s="417">
        <f>WWWW[[#This Row],[% Access to unimproved water points]]*WWWW[[#This Row],[Total PoP ]]</f>
        <v>0</v>
      </c>
      <c r="AU7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 s="417">
        <f>WWWW[[#This Row],[HRP1]]/250</f>
        <v>0</v>
      </c>
      <c r="AX79" s="422">
        <f>1-WWWW[[#This Row],[% Equitable and continuous access to sufficient quantity of domestic water]]</f>
        <v>1</v>
      </c>
      <c r="AY79" s="417">
        <f>WWWW[[#This Row],[%equitable and continuous access to sufficient quantity of safe drinking and domestic water''s GAP]]*WWWW[[#This Row],[Total PoP ]]</f>
        <v>481</v>
      </c>
      <c r="AZ79" s="419">
        <f>IF(WWWW[[#This Row],[Total required water points]]-WWWW[[#This Row],['#Water points coverage]]&lt;0,0,WWWW[[#This Row],[Total required water points]]-WWWW[[#This Row],['#Water points coverage]])</f>
        <v>2</v>
      </c>
      <c r="BA79" s="419">
        <f>ROUND(IF(WWWW[[#This Row],[Total PoP ]]&lt;250,1,WWWW[[#This Row],[Total PoP ]]/250),0)</f>
        <v>2</v>
      </c>
      <c r="BB7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9" s="417">
        <f>WWWW[[#This Row],[% people access to functioning Latrine]]*WWWW[[#This Row],[Total PoP ]]</f>
        <v>0</v>
      </c>
      <c r="BD79" s="419">
        <f>WWWW[[#This Row],['#_of_Functioning_latrines_in_school]]*50</f>
        <v>0</v>
      </c>
      <c r="BE79" s="419">
        <f>ROUND((WWWW[[#This Row],[Total PoP ]]/6),0)</f>
        <v>80</v>
      </c>
      <c r="BF79" s="419">
        <f>IF(WWWW[[#This Row],[Total required Latrines]]-(WWWW[[#This Row],['#_of_sanitary_fly-proof_HH_latrines]])&lt;0,0,WWWW[[#This Row],[Total required Latrines]]-(WWWW[[#This Row],['#_of_sanitary_fly-proof_HH_latrines]]))</f>
        <v>80</v>
      </c>
      <c r="BG79" s="71">
        <f>1-WWWW[[#This Row],[% people access to functioning Latrine]]</f>
        <v>1</v>
      </c>
      <c r="BH7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 s="417">
        <f>IF(WWWW[[#This Row],['#_of_functional_handwashing_facilities_at_HH_level]]*6&gt;WWWW[[#This Row],[Total PoP ]],WWWW[[#This Row],[Total PoP ]],WWWW[[#This Row],['#_of_functional_handwashing_facilities_at_HH_level]]*6)</f>
        <v>0</v>
      </c>
      <c r="BJ79" s="419">
        <f>IF(WWWW[[#This Row],['# people reached by regular dedicated hygiene promotion]]&gt;WWWW[[#This Row],['# People received regular supply of hygiene items]],WWWW[[#This Row],['# people reached by regular dedicated hygiene promotion]],WWWW[[#This Row],['# People received regular supply of hygiene items]])</f>
        <v>0</v>
      </c>
      <c r="BK79" s="422">
        <f>IF(WWWW[[#This Row],[HRP3]]/WWWW[[#This Row],[Total PoP ]]&gt;100%,100%,WWWW[[#This Row],[HRP3]]/WWWW[[#This Row],[Total PoP ]])</f>
        <v>0</v>
      </c>
      <c r="BL79" s="421">
        <f>1-WWWW[[#This Row],[Hygiene Coverage%]]</f>
        <v>1</v>
      </c>
      <c r="BM79" s="420">
        <f>WWWW[[#This Row],['# people reached by regular dedicated hygiene promotion]]/WWWW[[#This Row],[Total PoP ]]</f>
        <v>0</v>
      </c>
      <c r="BN7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 s="419">
        <f>WWWW[[#This Row],['#_of_affected_women_and_girls_receiving_a_sufficient_quantity_of_sanitary_pads]]</f>
        <v>0</v>
      </c>
      <c r="BP79" s="418">
        <f>IF(WWWW[[#This Row],['# People with access to soap]]&gt;WWWW[[#This Row],['# People with access to Sanity Pads]],WWWW[[#This Row],['# People with access to soap]],WWWW[[#This Row],['# People with access to Sanity Pads]])</f>
        <v>0</v>
      </c>
      <c r="BQ79" s="417" t="str">
        <f>IF(OR(WWWW[[#This Row],['#of students in school]]="",WWWW[[#This Row],['#of students in school]]=0),"No","Yes")</f>
        <v>No</v>
      </c>
      <c r="BR79" s="415" t="s">
        <v>796</v>
      </c>
      <c r="BS79" s="415" t="s">
        <v>796</v>
      </c>
      <c r="BT79" s="415">
        <v>0</v>
      </c>
      <c r="BU79" s="415">
        <v>20.187860488891602</v>
      </c>
      <c r="BV79" s="415">
        <v>92.903419494628906</v>
      </c>
      <c r="BW79" s="415">
        <v>196134</v>
      </c>
      <c r="BX79" s="423" t="s">
        <v>33</v>
      </c>
      <c r="BY79" s="423"/>
      <c r="BZ79" s="33"/>
      <c r="CB79"/>
      <c r="CC79" s="33"/>
      <c r="CD79" s="36"/>
      <c r="CF79" s="37"/>
      <c r="CO79" s="20"/>
    </row>
    <row r="80" spans="1:93" hidden="1">
      <c r="A80" s="410" t="s">
        <v>2380</v>
      </c>
      <c r="B80" s="410" t="s">
        <v>316</v>
      </c>
      <c r="C80" s="416" t="s">
        <v>316</v>
      </c>
      <c r="D80" s="416" t="s">
        <v>329</v>
      </c>
      <c r="E80" s="546" t="s">
        <v>2687</v>
      </c>
      <c r="F80" s="416" t="s">
        <v>297</v>
      </c>
      <c r="G80" s="546" t="str">
        <f>VLOOKUP(WWWW[[#This Row],[Village  Name]],SiteDB6[[Site Name]:[Location Type]],8,FALSE)</f>
        <v>Village</v>
      </c>
      <c r="H80" s="416" t="s">
        <v>2613</v>
      </c>
      <c r="I80" s="418">
        <v>88</v>
      </c>
      <c r="J80" s="418">
        <v>454</v>
      </c>
      <c r="K80" s="424">
        <v>42736</v>
      </c>
      <c r="L80" s="425">
        <v>44551</v>
      </c>
      <c r="M80" s="418"/>
      <c r="N80" s="418"/>
      <c r="O80" s="418"/>
      <c r="P80" s="418"/>
      <c r="Q80" s="418"/>
      <c r="R80" s="418"/>
      <c r="S80" s="418"/>
      <c r="T80" s="418"/>
      <c r="U80" s="636"/>
      <c r="V80" s="418"/>
      <c r="W80" s="605" t="s">
        <v>132</v>
      </c>
      <c r="X80" s="418"/>
      <c r="Y80" s="418"/>
      <c r="Z80" s="418"/>
      <c r="AA80" s="418"/>
      <c r="AB80" s="418"/>
      <c r="AC80" s="636"/>
      <c r="AD80" s="418"/>
      <c r="AE80" s="418"/>
      <c r="AF80" s="418"/>
      <c r="AG80" s="418"/>
      <c r="AH80" s="418"/>
      <c r="AI80" s="418"/>
      <c r="AJ80" s="418"/>
      <c r="AK80" s="418"/>
      <c r="AL80" s="418"/>
      <c r="AM80" s="418"/>
      <c r="AN80" s="636"/>
      <c r="AO80" s="420"/>
      <c r="AP80" s="420"/>
      <c r="AQ8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0" s="417">
        <f>WWWW[[#This Row],[%Equitable and continuous access to sufficient quantity of safe drinking water]]*WWWW[[#This Row],[Total PoP ]]</f>
        <v>0</v>
      </c>
      <c r="AS8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0" s="417">
        <f>WWWW[[#This Row],[% Access to unimproved water points]]*WWWW[[#This Row],[Total PoP ]]</f>
        <v>0</v>
      </c>
      <c r="AU8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0" s="417">
        <f>WWWW[[#This Row],[HRP1]]/250</f>
        <v>0</v>
      </c>
      <c r="AX80" s="422">
        <f>1-WWWW[[#This Row],[% Equitable and continuous access to sufficient quantity of domestic water]]</f>
        <v>1</v>
      </c>
      <c r="AY80" s="417">
        <f>WWWW[[#This Row],[%equitable and continuous access to sufficient quantity of safe drinking and domestic water''s GAP]]*WWWW[[#This Row],[Total PoP ]]</f>
        <v>454</v>
      </c>
      <c r="AZ80" s="419">
        <f>IF(WWWW[[#This Row],[Total required water points]]-WWWW[[#This Row],['#Water points coverage]]&lt;0,0,WWWW[[#This Row],[Total required water points]]-WWWW[[#This Row],['#Water points coverage]])</f>
        <v>2</v>
      </c>
      <c r="BA80" s="419">
        <f>ROUND(IF(WWWW[[#This Row],[Total PoP ]]&lt;250,1,WWWW[[#This Row],[Total PoP ]]/250),0)</f>
        <v>2</v>
      </c>
      <c r="BB8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0" s="417">
        <f>WWWW[[#This Row],[% people access to functioning Latrine]]*WWWW[[#This Row],[Total PoP ]]</f>
        <v>0</v>
      </c>
      <c r="BD80" s="419">
        <f>WWWW[[#This Row],['#_of_Functioning_latrines_in_school]]*50</f>
        <v>0</v>
      </c>
      <c r="BE80" s="419">
        <f>ROUND((WWWW[[#This Row],[Total PoP ]]/6),0)</f>
        <v>76</v>
      </c>
      <c r="BF80" s="419">
        <f>IF(WWWW[[#This Row],[Total required Latrines]]-(WWWW[[#This Row],['#_of_sanitary_fly-proof_HH_latrines]])&lt;0,0,WWWW[[#This Row],[Total required Latrines]]-(WWWW[[#This Row],['#_of_sanitary_fly-proof_HH_latrines]]))</f>
        <v>76</v>
      </c>
      <c r="BG80" s="71">
        <f>1-WWWW[[#This Row],[% people access to functioning Latrine]]</f>
        <v>1</v>
      </c>
      <c r="BH8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 s="417">
        <f>IF(WWWW[[#This Row],['#_of_functional_handwashing_facilities_at_HH_level]]*6&gt;WWWW[[#This Row],[Total PoP ]],WWWW[[#This Row],[Total PoP ]],WWWW[[#This Row],['#_of_functional_handwashing_facilities_at_HH_level]]*6)</f>
        <v>0</v>
      </c>
      <c r="BJ80" s="419">
        <f>IF(WWWW[[#This Row],['# people reached by regular dedicated hygiene promotion]]&gt;WWWW[[#This Row],['# People received regular supply of hygiene items]],WWWW[[#This Row],['# people reached by regular dedicated hygiene promotion]],WWWW[[#This Row],['# People received regular supply of hygiene items]])</f>
        <v>0</v>
      </c>
      <c r="BK80" s="422">
        <f>IF(WWWW[[#This Row],[HRP3]]/WWWW[[#This Row],[Total PoP ]]&gt;100%,100%,WWWW[[#This Row],[HRP3]]/WWWW[[#This Row],[Total PoP ]])</f>
        <v>0</v>
      </c>
      <c r="BL80" s="421">
        <f>1-WWWW[[#This Row],[Hygiene Coverage%]]</f>
        <v>1</v>
      </c>
      <c r="BM80" s="420">
        <f>WWWW[[#This Row],['# people reached by regular dedicated hygiene promotion]]/WWWW[[#This Row],[Total PoP ]]</f>
        <v>0</v>
      </c>
      <c r="BN8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 s="419">
        <f>WWWW[[#This Row],['#_of_affected_women_and_girls_receiving_a_sufficient_quantity_of_sanitary_pads]]</f>
        <v>0</v>
      </c>
      <c r="BP80" s="418">
        <f>IF(WWWW[[#This Row],['# People with access to soap]]&gt;WWWW[[#This Row],['# People with access to Sanity Pads]],WWWW[[#This Row],['# People with access to soap]],WWWW[[#This Row],['# People with access to Sanity Pads]])</f>
        <v>0</v>
      </c>
      <c r="BQ80" s="417" t="str">
        <f>IF(OR(WWWW[[#This Row],['#of students in school]]="",WWWW[[#This Row],['#of students in school]]=0),"No","Yes")</f>
        <v>No</v>
      </c>
      <c r="BR80" s="415" t="s">
        <v>796</v>
      </c>
      <c r="BS80" s="415" t="s">
        <v>796</v>
      </c>
      <c r="BT80" s="415">
        <v>0</v>
      </c>
      <c r="BU80" s="415">
        <v>20.1899604797363</v>
      </c>
      <c r="BV80" s="415">
        <v>92.895767211914105</v>
      </c>
      <c r="BW80" s="415">
        <v>196136</v>
      </c>
      <c r="BX80" s="423" t="s">
        <v>33</v>
      </c>
      <c r="BY80" s="423"/>
      <c r="BZ80" s="33"/>
      <c r="CB80"/>
      <c r="CC80" s="33"/>
      <c r="CD80" s="36"/>
      <c r="CF80" s="37"/>
      <c r="CO80" s="20"/>
    </row>
    <row r="81" spans="1:93" hidden="1">
      <c r="A81" s="410" t="s">
        <v>2380</v>
      </c>
      <c r="B81" s="410" t="s">
        <v>316</v>
      </c>
      <c r="C81" s="416" t="s">
        <v>316</v>
      </c>
      <c r="D81" s="416" t="s">
        <v>309</v>
      </c>
      <c r="E81" s="546" t="s">
        <v>2687</v>
      </c>
      <c r="F81" s="416" t="s">
        <v>297</v>
      </c>
      <c r="G81" s="546" t="str">
        <f>VLOOKUP(WWWW[[#This Row],[Village  Name]],SiteDB6[[Site Name]:[Location Type]],8,FALSE)</f>
        <v>Village</v>
      </c>
      <c r="H81" s="416" t="s">
        <v>2614</v>
      </c>
      <c r="I81" s="418">
        <v>218</v>
      </c>
      <c r="J81" s="418">
        <v>978</v>
      </c>
      <c r="K81" s="424">
        <v>42736</v>
      </c>
      <c r="L81" s="425">
        <v>44551</v>
      </c>
      <c r="M81" s="418"/>
      <c r="N81" s="418"/>
      <c r="O81" s="418"/>
      <c r="P81" s="418"/>
      <c r="Q81" s="418"/>
      <c r="R81" s="418"/>
      <c r="S81" s="418"/>
      <c r="T81" s="418"/>
      <c r="U81" s="636"/>
      <c r="V81" s="418"/>
      <c r="W81" s="605" t="s">
        <v>132</v>
      </c>
      <c r="X81" s="418"/>
      <c r="Y81" s="418"/>
      <c r="Z81" s="418"/>
      <c r="AA81" s="418"/>
      <c r="AB81" s="418"/>
      <c r="AC81" s="636"/>
      <c r="AD81" s="418"/>
      <c r="AE81" s="418"/>
      <c r="AF81" s="418"/>
      <c r="AG81" s="418"/>
      <c r="AH81" s="418"/>
      <c r="AI81" s="418"/>
      <c r="AJ81" s="418"/>
      <c r="AK81" s="418"/>
      <c r="AL81" s="418"/>
      <c r="AM81" s="418"/>
      <c r="AN81" s="636"/>
      <c r="AO81" s="420"/>
      <c r="AP81" s="420"/>
      <c r="AQ8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 s="417">
        <f>WWWW[[#This Row],[%Equitable and continuous access to sufficient quantity of safe drinking water]]*WWWW[[#This Row],[Total PoP ]]</f>
        <v>0</v>
      </c>
      <c r="AS8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 s="417">
        <f>WWWW[[#This Row],[% Access to unimproved water points]]*WWWW[[#This Row],[Total PoP ]]</f>
        <v>0</v>
      </c>
      <c r="AU8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 s="417">
        <f>WWWW[[#This Row],[HRP1]]/250</f>
        <v>0</v>
      </c>
      <c r="AX81" s="422">
        <f>1-WWWW[[#This Row],[% Equitable and continuous access to sufficient quantity of domestic water]]</f>
        <v>1</v>
      </c>
      <c r="AY81" s="417">
        <f>WWWW[[#This Row],[%equitable and continuous access to sufficient quantity of safe drinking and domestic water''s GAP]]*WWWW[[#This Row],[Total PoP ]]</f>
        <v>978</v>
      </c>
      <c r="AZ81" s="419">
        <f>IF(WWWW[[#This Row],[Total required water points]]-WWWW[[#This Row],['#Water points coverage]]&lt;0,0,WWWW[[#This Row],[Total required water points]]-WWWW[[#This Row],['#Water points coverage]])</f>
        <v>4</v>
      </c>
      <c r="BA81" s="419">
        <f>ROUND(IF(WWWW[[#This Row],[Total PoP ]]&lt;250,1,WWWW[[#This Row],[Total PoP ]]/250),0)</f>
        <v>4</v>
      </c>
      <c r="BB8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 s="417">
        <f>WWWW[[#This Row],[% people access to functioning Latrine]]*WWWW[[#This Row],[Total PoP ]]</f>
        <v>0</v>
      </c>
      <c r="BD81" s="419">
        <f>WWWW[[#This Row],['#_of_Functioning_latrines_in_school]]*50</f>
        <v>0</v>
      </c>
      <c r="BE81" s="419">
        <f>ROUND((WWWW[[#This Row],[Total PoP ]]/6),0)</f>
        <v>163</v>
      </c>
      <c r="BF81" s="419">
        <f>IF(WWWW[[#This Row],[Total required Latrines]]-(WWWW[[#This Row],['#_of_sanitary_fly-proof_HH_latrines]])&lt;0,0,WWWW[[#This Row],[Total required Latrines]]-(WWWW[[#This Row],['#_of_sanitary_fly-proof_HH_latrines]]))</f>
        <v>163</v>
      </c>
      <c r="BG81" s="71">
        <f>1-WWWW[[#This Row],[% people access to functioning Latrine]]</f>
        <v>1</v>
      </c>
      <c r="BH8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 s="417">
        <f>IF(WWWW[[#This Row],['#_of_functional_handwashing_facilities_at_HH_level]]*6&gt;WWWW[[#This Row],[Total PoP ]],WWWW[[#This Row],[Total PoP ]],WWWW[[#This Row],['#_of_functional_handwashing_facilities_at_HH_level]]*6)</f>
        <v>0</v>
      </c>
      <c r="BJ81" s="419">
        <f>IF(WWWW[[#This Row],['# people reached by regular dedicated hygiene promotion]]&gt;WWWW[[#This Row],['# People received regular supply of hygiene items]],WWWW[[#This Row],['# people reached by regular dedicated hygiene promotion]],WWWW[[#This Row],['# People received regular supply of hygiene items]])</f>
        <v>0</v>
      </c>
      <c r="BK81" s="422">
        <f>IF(WWWW[[#This Row],[HRP3]]/WWWW[[#This Row],[Total PoP ]]&gt;100%,100%,WWWW[[#This Row],[HRP3]]/WWWW[[#This Row],[Total PoP ]])</f>
        <v>0</v>
      </c>
      <c r="BL81" s="421">
        <f>1-WWWW[[#This Row],[Hygiene Coverage%]]</f>
        <v>1</v>
      </c>
      <c r="BM81" s="420">
        <f>WWWW[[#This Row],['# people reached by regular dedicated hygiene promotion]]/WWWW[[#This Row],[Total PoP ]]</f>
        <v>0</v>
      </c>
      <c r="BN8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 s="419">
        <f>WWWW[[#This Row],['#_of_affected_women_and_girls_receiving_a_sufficient_quantity_of_sanitary_pads]]</f>
        <v>0</v>
      </c>
      <c r="BP81" s="418">
        <f>IF(WWWW[[#This Row],['# People with access to soap]]&gt;WWWW[[#This Row],['# People with access to Sanity Pads]],WWWW[[#This Row],['# People with access to soap]],WWWW[[#This Row],['# People with access to Sanity Pads]])</f>
        <v>0</v>
      </c>
      <c r="BQ81" s="417" t="str">
        <f>IF(OR(WWWW[[#This Row],['#of students in school]]="",WWWW[[#This Row],['#of students in school]]=0),"No","Yes")</f>
        <v>No</v>
      </c>
      <c r="BR81" s="415" t="s">
        <v>796</v>
      </c>
      <c r="BS81" s="415" t="s">
        <v>796</v>
      </c>
      <c r="BT81" s="415">
        <v>0</v>
      </c>
      <c r="BU81" s="415">
        <v>20.2630290985107</v>
      </c>
      <c r="BV81" s="415">
        <v>92.858856201171903</v>
      </c>
      <c r="BW81" s="415">
        <v>196166</v>
      </c>
      <c r="BX81" s="423" t="s">
        <v>33</v>
      </c>
      <c r="BY81" s="423"/>
      <c r="BZ81" s="33"/>
      <c r="CB81"/>
      <c r="CC81" s="33"/>
      <c r="CD81" s="36"/>
      <c r="CF81" s="37"/>
      <c r="CO81" s="20"/>
    </row>
    <row r="82" spans="1:93" hidden="1">
      <c r="A82" s="410" t="s">
        <v>2380</v>
      </c>
      <c r="B82" s="410" t="s">
        <v>316</v>
      </c>
      <c r="C82" s="416" t="s">
        <v>316</v>
      </c>
      <c r="D82" s="416" t="s">
        <v>309</v>
      </c>
      <c r="E82" s="546" t="s">
        <v>2687</v>
      </c>
      <c r="F82" s="416" t="s">
        <v>297</v>
      </c>
      <c r="G82" s="546" t="str">
        <f>VLOOKUP(WWWW[[#This Row],[Village  Name]],SiteDB6[[Site Name]:[Location Type]],8,FALSE)</f>
        <v>Village</v>
      </c>
      <c r="H82" s="416" t="s">
        <v>2615</v>
      </c>
      <c r="I82" s="418">
        <v>147</v>
      </c>
      <c r="J82" s="418">
        <v>741</v>
      </c>
      <c r="K82" s="424">
        <v>42736</v>
      </c>
      <c r="L82" s="425">
        <v>44551</v>
      </c>
      <c r="M82" s="418"/>
      <c r="N82" s="418"/>
      <c r="O82" s="418"/>
      <c r="P82" s="418"/>
      <c r="Q82" s="418"/>
      <c r="R82" s="418"/>
      <c r="S82" s="418"/>
      <c r="T82" s="418"/>
      <c r="U82" s="636"/>
      <c r="V82" s="418"/>
      <c r="W82" s="605" t="s">
        <v>132</v>
      </c>
      <c r="X82" s="418"/>
      <c r="Y82" s="418"/>
      <c r="Z82" s="418"/>
      <c r="AA82" s="418"/>
      <c r="AB82" s="418"/>
      <c r="AC82" s="636"/>
      <c r="AD82" s="418"/>
      <c r="AE82" s="418"/>
      <c r="AF82" s="418"/>
      <c r="AG82" s="418"/>
      <c r="AH82" s="418"/>
      <c r="AI82" s="418"/>
      <c r="AJ82" s="418"/>
      <c r="AK82" s="418"/>
      <c r="AL82" s="418"/>
      <c r="AM82" s="418"/>
      <c r="AN82" s="636"/>
      <c r="AO82" s="420"/>
      <c r="AP82" s="420"/>
      <c r="AQ8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 s="417">
        <f>WWWW[[#This Row],[%Equitable and continuous access to sufficient quantity of safe drinking water]]*WWWW[[#This Row],[Total PoP ]]</f>
        <v>0</v>
      </c>
      <c r="AS8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 s="417">
        <f>WWWW[[#This Row],[% Access to unimproved water points]]*WWWW[[#This Row],[Total PoP ]]</f>
        <v>0</v>
      </c>
      <c r="AU8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 s="417">
        <f>WWWW[[#This Row],[HRP1]]/250</f>
        <v>0</v>
      </c>
      <c r="AX82" s="422">
        <f>1-WWWW[[#This Row],[% Equitable and continuous access to sufficient quantity of domestic water]]</f>
        <v>1</v>
      </c>
      <c r="AY82" s="417">
        <f>WWWW[[#This Row],[%equitable and continuous access to sufficient quantity of safe drinking and domestic water''s GAP]]*WWWW[[#This Row],[Total PoP ]]</f>
        <v>741</v>
      </c>
      <c r="AZ82" s="419">
        <f>IF(WWWW[[#This Row],[Total required water points]]-WWWW[[#This Row],['#Water points coverage]]&lt;0,0,WWWW[[#This Row],[Total required water points]]-WWWW[[#This Row],['#Water points coverage]])</f>
        <v>3</v>
      </c>
      <c r="BA82" s="419">
        <f>ROUND(IF(WWWW[[#This Row],[Total PoP ]]&lt;250,1,WWWW[[#This Row],[Total PoP ]]/250),0)</f>
        <v>3</v>
      </c>
      <c r="BB8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 s="417">
        <f>WWWW[[#This Row],[% people access to functioning Latrine]]*WWWW[[#This Row],[Total PoP ]]</f>
        <v>0</v>
      </c>
      <c r="BD82" s="419">
        <f>WWWW[[#This Row],['#_of_Functioning_latrines_in_school]]*50</f>
        <v>0</v>
      </c>
      <c r="BE82" s="419">
        <f>ROUND((WWWW[[#This Row],[Total PoP ]]/6),0)</f>
        <v>124</v>
      </c>
      <c r="BF82" s="419">
        <f>IF(WWWW[[#This Row],[Total required Latrines]]-(WWWW[[#This Row],['#_of_sanitary_fly-proof_HH_latrines]])&lt;0,0,WWWW[[#This Row],[Total required Latrines]]-(WWWW[[#This Row],['#_of_sanitary_fly-proof_HH_latrines]]))</f>
        <v>124</v>
      </c>
      <c r="BG82" s="71">
        <f>1-WWWW[[#This Row],[% people access to functioning Latrine]]</f>
        <v>1</v>
      </c>
      <c r="BH8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 s="417">
        <f>IF(WWWW[[#This Row],['#_of_functional_handwashing_facilities_at_HH_level]]*6&gt;WWWW[[#This Row],[Total PoP ]],WWWW[[#This Row],[Total PoP ]],WWWW[[#This Row],['#_of_functional_handwashing_facilities_at_HH_level]]*6)</f>
        <v>0</v>
      </c>
      <c r="BJ82" s="419">
        <f>IF(WWWW[[#This Row],['# people reached by regular dedicated hygiene promotion]]&gt;WWWW[[#This Row],['# People received regular supply of hygiene items]],WWWW[[#This Row],['# people reached by regular dedicated hygiene promotion]],WWWW[[#This Row],['# People received regular supply of hygiene items]])</f>
        <v>0</v>
      </c>
      <c r="BK82" s="422">
        <f>IF(WWWW[[#This Row],[HRP3]]/WWWW[[#This Row],[Total PoP ]]&gt;100%,100%,WWWW[[#This Row],[HRP3]]/WWWW[[#This Row],[Total PoP ]])</f>
        <v>0</v>
      </c>
      <c r="BL82" s="421">
        <f>1-WWWW[[#This Row],[Hygiene Coverage%]]</f>
        <v>1</v>
      </c>
      <c r="BM82" s="420">
        <f>WWWW[[#This Row],['# people reached by regular dedicated hygiene promotion]]/WWWW[[#This Row],[Total PoP ]]</f>
        <v>0</v>
      </c>
      <c r="BN8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 s="419">
        <f>WWWW[[#This Row],['#_of_affected_women_and_girls_receiving_a_sufficient_quantity_of_sanitary_pads]]</f>
        <v>0</v>
      </c>
      <c r="BP82" s="418">
        <f>IF(WWWW[[#This Row],['# People with access to soap]]&gt;WWWW[[#This Row],['# People with access to Sanity Pads]],WWWW[[#This Row],['# People with access to soap]],WWWW[[#This Row],['# People with access to Sanity Pads]])</f>
        <v>0</v>
      </c>
      <c r="BQ82" s="417" t="str">
        <f>IF(OR(WWWW[[#This Row],['#of students in school]]="",WWWW[[#This Row],['#of students in school]]=0),"No","Yes")</f>
        <v>No</v>
      </c>
      <c r="BR82" s="415" t="s">
        <v>796</v>
      </c>
      <c r="BS82" s="415" t="s">
        <v>796</v>
      </c>
      <c r="BT82" s="415">
        <v>0</v>
      </c>
      <c r="BU82" s="415">
        <v>20.248519897460898</v>
      </c>
      <c r="BV82" s="415">
        <v>92.8621826171875</v>
      </c>
      <c r="BW82" s="415">
        <v>196170</v>
      </c>
      <c r="BX82" s="423" t="s">
        <v>33</v>
      </c>
      <c r="BY82" s="423"/>
      <c r="BZ82" s="33"/>
      <c r="CB82"/>
      <c r="CC82" s="33"/>
      <c r="CD82" s="36"/>
      <c r="CF82" s="37"/>
      <c r="CO82" s="20"/>
    </row>
    <row r="83" spans="1:93" hidden="1">
      <c r="A83" s="410" t="s">
        <v>2380</v>
      </c>
      <c r="B83" s="410" t="s">
        <v>316</v>
      </c>
      <c r="C83" s="416" t="s">
        <v>316</v>
      </c>
      <c r="D83" s="416" t="s">
        <v>309</v>
      </c>
      <c r="E83" s="546" t="s">
        <v>2687</v>
      </c>
      <c r="F83" s="416" t="s">
        <v>297</v>
      </c>
      <c r="G83" s="546" t="str">
        <f>VLOOKUP(WWWW[[#This Row],[Village  Name]],SiteDB6[[Site Name]:[Location Type]],8,FALSE)</f>
        <v>Village</v>
      </c>
      <c r="H83" s="416" t="s">
        <v>2616</v>
      </c>
      <c r="I83" s="418">
        <v>235</v>
      </c>
      <c r="J83" s="418">
        <v>1117</v>
      </c>
      <c r="K83" s="424">
        <v>42736</v>
      </c>
      <c r="L83" s="425">
        <v>44551</v>
      </c>
      <c r="M83" s="418"/>
      <c r="N83" s="418"/>
      <c r="O83" s="418"/>
      <c r="P83" s="418"/>
      <c r="Q83" s="418"/>
      <c r="R83" s="418"/>
      <c r="S83" s="418"/>
      <c r="T83" s="418"/>
      <c r="U83" s="636"/>
      <c r="V83" s="418"/>
      <c r="W83" s="605" t="s">
        <v>132</v>
      </c>
      <c r="X83" s="418"/>
      <c r="Y83" s="418"/>
      <c r="Z83" s="418"/>
      <c r="AA83" s="418"/>
      <c r="AB83" s="418"/>
      <c r="AC83" s="636"/>
      <c r="AD83" s="418"/>
      <c r="AE83" s="418"/>
      <c r="AF83" s="418"/>
      <c r="AG83" s="418"/>
      <c r="AH83" s="418"/>
      <c r="AI83" s="418"/>
      <c r="AJ83" s="418"/>
      <c r="AK83" s="418"/>
      <c r="AL83" s="418"/>
      <c r="AM83" s="418"/>
      <c r="AN83" s="636"/>
      <c r="AO83" s="420"/>
      <c r="AP83" s="420"/>
      <c r="AQ8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 s="417">
        <f>WWWW[[#This Row],[%Equitable and continuous access to sufficient quantity of safe drinking water]]*WWWW[[#This Row],[Total PoP ]]</f>
        <v>0</v>
      </c>
      <c r="AS8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 s="417">
        <f>WWWW[[#This Row],[% Access to unimproved water points]]*WWWW[[#This Row],[Total PoP ]]</f>
        <v>0</v>
      </c>
      <c r="AU8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 s="417">
        <f>WWWW[[#This Row],[HRP1]]/250</f>
        <v>0</v>
      </c>
      <c r="AX83" s="422">
        <f>1-WWWW[[#This Row],[% Equitable and continuous access to sufficient quantity of domestic water]]</f>
        <v>1</v>
      </c>
      <c r="AY83" s="417">
        <f>WWWW[[#This Row],[%equitable and continuous access to sufficient quantity of safe drinking and domestic water''s GAP]]*WWWW[[#This Row],[Total PoP ]]</f>
        <v>1117</v>
      </c>
      <c r="AZ83" s="419">
        <f>IF(WWWW[[#This Row],[Total required water points]]-WWWW[[#This Row],['#Water points coverage]]&lt;0,0,WWWW[[#This Row],[Total required water points]]-WWWW[[#This Row],['#Water points coverage]])</f>
        <v>4</v>
      </c>
      <c r="BA83" s="419">
        <f>ROUND(IF(WWWW[[#This Row],[Total PoP ]]&lt;250,1,WWWW[[#This Row],[Total PoP ]]/250),0)</f>
        <v>4</v>
      </c>
      <c r="BB8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 s="417">
        <f>WWWW[[#This Row],[% people access to functioning Latrine]]*WWWW[[#This Row],[Total PoP ]]</f>
        <v>0</v>
      </c>
      <c r="BD83" s="419">
        <f>WWWW[[#This Row],['#_of_Functioning_latrines_in_school]]*50</f>
        <v>0</v>
      </c>
      <c r="BE83" s="419">
        <f>ROUND((WWWW[[#This Row],[Total PoP ]]/6),0)</f>
        <v>186</v>
      </c>
      <c r="BF83" s="419">
        <f>IF(WWWW[[#This Row],[Total required Latrines]]-(WWWW[[#This Row],['#_of_sanitary_fly-proof_HH_latrines]])&lt;0,0,WWWW[[#This Row],[Total required Latrines]]-(WWWW[[#This Row],['#_of_sanitary_fly-proof_HH_latrines]]))</f>
        <v>186</v>
      </c>
      <c r="BG83" s="71">
        <f>1-WWWW[[#This Row],[% people access to functioning Latrine]]</f>
        <v>1</v>
      </c>
      <c r="BH8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3" s="417">
        <f>IF(WWWW[[#This Row],['#_of_functional_handwashing_facilities_at_HH_level]]*6&gt;WWWW[[#This Row],[Total PoP ]],WWWW[[#This Row],[Total PoP ]],WWWW[[#This Row],['#_of_functional_handwashing_facilities_at_HH_level]]*6)</f>
        <v>0</v>
      </c>
      <c r="BJ83" s="419">
        <f>IF(WWWW[[#This Row],['# people reached by regular dedicated hygiene promotion]]&gt;WWWW[[#This Row],['# People received regular supply of hygiene items]],WWWW[[#This Row],['# people reached by regular dedicated hygiene promotion]],WWWW[[#This Row],['# People received regular supply of hygiene items]])</f>
        <v>0</v>
      </c>
      <c r="BK83" s="422">
        <f>IF(WWWW[[#This Row],[HRP3]]/WWWW[[#This Row],[Total PoP ]]&gt;100%,100%,WWWW[[#This Row],[HRP3]]/WWWW[[#This Row],[Total PoP ]])</f>
        <v>0</v>
      </c>
      <c r="BL83" s="421">
        <f>1-WWWW[[#This Row],[Hygiene Coverage%]]</f>
        <v>1</v>
      </c>
      <c r="BM83" s="420">
        <f>WWWW[[#This Row],['# people reached by regular dedicated hygiene promotion]]/WWWW[[#This Row],[Total PoP ]]</f>
        <v>0</v>
      </c>
      <c r="BN8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3" s="419">
        <f>WWWW[[#This Row],['#_of_affected_women_and_girls_receiving_a_sufficient_quantity_of_sanitary_pads]]</f>
        <v>0</v>
      </c>
      <c r="BP83" s="418">
        <f>IF(WWWW[[#This Row],['# People with access to soap]]&gt;WWWW[[#This Row],['# People with access to Sanity Pads]],WWWW[[#This Row],['# People with access to soap]],WWWW[[#This Row],['# People with access to Sanity Pads]])</f>
        <v>0</v>
      </c>
      <c r="BQ83" s="417" t="str">
        <f>IF(OR(WWWW[[#This Row],['#of students in school]]="",WWWW[[#This Row],['#of students in school]]=0),"No","Yes")</f>
        <v>No</v>
      </c>
      <c r="BR83" s="415" t="s">
        <v>796</v>
      </c>
      <c r="BS83" s="415" t="s">
        <v>796</v>
      </c>
      <c r="BT83" s="415">
        <v>0</v>
      </c>
      <c r="BU83" s="415">
        <v>20.2375602722168</v>
      </c>
      <c r="BV83" s="415">
        <v>92.861152648925795</v>
      </c>
      <c r="BW83" s="415">
        <v>196169</v>
      </c>
      <c r="BX83" s="423" t="s">
        <v>33</v>
      </c>
      <c r="BY83" s="423"/>
      <c r="BZ83" s="33"/>
      <c r="CB83"/>
      <c r="CC83" s="33"/>
      <c r="CD83" s="36"/>
      <c r="CF83" s="37"/>
      <c r="CO83" s="20"/>
    </row>
    <row r="84" spans="1:93" hidden="1">
      <c r="A84" s="410" t="s">
        <v>2380</v>
      </c>
      <c r="B84" s="410" t="s">
        <v>316</v>
      </c>
      <c r="C84" s="416" t="s">
        <v>316</v>
      </c>
      <c r="D84" s="416" t="s">
        <v>309</v>
      </c>
      <c r="E84" s="546" t="s">
        <v>2687</v>
      </c>
      <c r="F84" s="416" t="s">
        <v>297</v>
      </c>
      <c r="G84" s="546" t="str">
        <f>VLOOKUP(WWWW[[#This Row],[Village  Name]],SiteDB6[[Site Name]:[Location Type]],8,FALSE)</f>
        <v>Village</v>
      </c>
      <c r="H84" s="416" t="s">
        <v>448</v>
      </c>
      <c r="I84" s="418">
        <v>156</v>
      </c>
      <c r="J84" s="418">
        <v>658</v>
      </c>
      <c r="K84" s="424">
        <v>42736</v>
      </c>
      <c r="L84" s="425">
        <v>44551</v>
      </c>
      <c r="M84" s="418"/>
      <c r="N84" s="418"/>
      <c r="O84" s="418"/>
      <c r="P84" s="418"/>
      <c r="Q84" s="418"/>
      <c r="R84" s="418"/>
      <c r="S84" s="418"/>
      <c r="T84" s="418"/>
      <c r="U84" s="636"/>
      <c r="V84" s="418"/>
      <c r="W84" s="605" t="s">
        <v>132</v>
      </c>
      <c r="X84" s="418"/>
      <c r="Y84" s="418"/>
      <c r="Z84" s="418"/>
      <c r="AA84" s="418"/>
      <c r="AB84" s="418"/>
      <c r="AC84" s="636"/>
      <c r="AD84" s="418"/>
      <c r="AE84" s="418"/>
      <c r="AF84" s="418"/>
      <c r="AG84" s="418"/>
      <c r="AH84" s="418"/>
      <c r="AI84" s="418"/>
      <c r="AJ84" s="418"/>
      <c r="AK84" s="418"/>
      <c r="AL84" s="418"/>
      <c r="AM84" s="418"/>
      <c r="AN84" s="636"/>
      <c r="AO84" s="420"/>
      <c r="AP84" s="420"/>
      <c r="AQ8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4" s="417">
        <f>WWWW[[#This Row],[%Equitable and continuous access to sufficient quantity of safe drinking water]]*WWWW[[#This Row],[Total PoP ]]</f>
        <v>0</v>
      </c>
      <c r="AS8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4" s="417">
        <f>WWWW[[#This Row],[% Access to unimproved water points]]*WWWW[[#This Row],[Total PoP ]]</f>
        <v>0</v>
      </c>
      <c r="AU8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4" s="417">
        <f>WWWW[[#This Row],[HRP1]]/250</f>
        <v>0</v>
      </c>
      <c r="AX84" s="422">
        <f>1-WWWW[[#This Row],[% Equitable and continuous access to sufficient quantity of domestic water]]</f>
        <v>1</v>
      </c>
      <c r="AY84" s="417">
        <f>WWWW[[#This Row],[%equitable and continuous access to sufficient quantity of safe drinking and domestic water''s GAP]]*WWWW[[#This Row],[Total PoP ]]</f>
        <v>658</v>
      </c>
      <c r="AZ84" s="419">
        <f>IF(WWWW[[#This Row],[Total required water points]]-WWWW[[#This Row],['#Water points coverage]]&lt;0,0,WWWW[[#This Row],[Total required water points]]-WWWW[[#This Row],['#Water points coverage]])</f>
        <v>3</v>
      </c>
      <c r="BA84" s="419">
        <f>ROUND(IF(WWWW[[#This Row],[Total PoP ]]&lt;250,1,WWWW[[#This Row],[Total PoP ]]/250),0)</f>
        <v>3</v>
      </c>
      <c r="BB8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4" s="417">
        <f>WWWW[[#This Row],[% people access to functioning Latrine]]*WWWW[[#This Row],[Total PoP ]]</f>
        <v>0</v>
      </c>
      <c r="BD84" s="419">
        <f>WWWW[[#This Row],['#_of_Functioning_latrines_in_school]]*50</f>
        <v>0</v>
      </c>
      <c r="BE84" s="419">
        <f>ROUND((WWWW[[#This Row],[Total PoP ]]/6),0)</f>
        <v>110</v>
      </c>
      <c r="BF84" s="419">
        <f>IF(WWWW[[#This Row],[Total required Latrines]]-(WWWW[[#This Row],['#_of_sanitary_fly-proof_HH_latrines]])&lt;0,0,WWWW[[#This Row],[Total required Latrines]]-(WWWW[[#This Row],['#_of_sanitary_fly-proof_HH_latrines]]))</f>
        <v>110</v>
      </c>
      <c r="BG84" s="71">
        <f>1-WWWW[[#This Row],[% people access to functioning Latrine]]</f>
        <v>1</v>
      </c>
      <c r="BH8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4" s="417">
        <f>IF(WWWW[[#This Row],['#_of_functional_handwashing_facilities_at_HH_level]]*6&gt;WWWW[[#This Row],[Total PoP ]],WWWW[[#This Row],[Total PoP ]],WWWW[[#This Row],['#_of_functional_handwashing_facilities_at_HH_level]]*6)</f>
        <v>0</v>
      </c>
      <c r="BJ84" s="419">
        <f>IF(WWWW[[#This Row],['# people reached by regular dedicated hygiene promotion]]&gt;WWWW[[#This Row],['# People received regular supply of hygiene items]],WWWW[[#This Row],['# people reached by regular dedicated hygiene promotion]],WWWW[[#This Row],['# People received regular supply of hygiene items]])</f>
        <v>0</v>
      </c>
      <c r="BK84" s="422">
        <f>IF(WWWW[[#This Row],[HRP3]]/WWWW[[#This Row],[Total PoP ]]&gt;100%,100%,WWWW[[#This Row],[HRP3]]/WWWW[[#This Row],[Total PoP ]])</f>
        <v>0</v>
      </c>
      <c r="BL84" s="421">
        <f>1-WWWW[[#This Row],[Hygiene Coverage%]]</f>
        <v>1</v>
      </c>
      <c r="BM84" s="420">
        <f>WWWW[[#This Row],['# people reached by regular dedicated hygiene promotion]]/WWWW[[#This Row],[Total PoP ]]</f>
        <v>0</v>
      </c>
      <c r="BN8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4" s="419">
        <f>WWWW[[#This Row],['#_of_affected_women_and_girls_receiving_a_sufficient_quantity_of_sanitary_pads]]</f>
        <v>0</v>
      </c>
      <c r="BP84" s="418">
        <f>IF(WWWW[[#This Row],['# People with access to soap]]&gt;WWWW[[#This Row],['# People with access to Sanity Pads]],WWWW[[#This Row],['# People with access to soap]],WWWW[[#This Row],['# People with access to Sanity Pads]])</f>
        <v>0</v>
      </c>
      <c r="BQ84" s="417" t="str">
        <f>IF(OR(WWWW[[#This Row],['#of students in school]]="",WWWW[[#This Row],['#of students in school]]=0),"No","Yes")</f>
        <v>No</v>
      </c>
      <c r="BR84" s="415" t="s">
        <v>796</v>
      </c>
      <c r="BS84" s="415" t="s">
        <v>796</v>
      </c>
      <c r="BT84" s="415" t="s">
        <v>296</v>
      </c>
      <c r="BU84" s="415">
        <v>20.22929001</v>
      </c>
      <c r="BV84" s="415">
        <v>92.864669800000001</v>
      </c>
      <c r="BW84" s="415">
        <v>196167</v>
      </c>
      <c r="BX84" s="423" t="s">
        <v>33</v>
      </c>
      <c r="BY84" s="423"/>
      <c r="BZ84" s="33"/>
      <c r="CB84"/>
      <c r="CC84" s="33"/>
      <c r="CD84" s="36"/>
      <c r="CF84" s="37"/>
      <c r="CO84" s="20"/>
    </row>
    <row r="85" spans="1:93" hidden="1">
      <c r="A85" s="410" t="s">
        <v>2380</v>
      </c>
      <c r="B85" s="410" t="s">
        <v>316</v>
      </c>
      <c r="C85" s="416" t="s">
        <v>316</v>
      </c>
      <c r="D85" s="416" t="s">
        <v>309</v>
      </c>
      <c r="E85" s="546" t="s">
        <v>2687</v>
      </c>
      <c r="F85" s="416" t="s">
        <v>297</v>
      </c>
      <c r="G85" s="546" t="str">
        <f>VLOOKUP(WWWW[[#This Row],[Village  Name]],SiteDB6[[Site Name]:[Location Type]],8,FALSE)</f>
        <v>Village</v>
      </c>
      <c r="H85" s="416" t="s">
        <v>2019</v>
      </c>
      <c r="I85" s="418">
        <v>113</v>
      </c>
      <c r="J85" s="418">
        <v>656</v>
      </c>
      <c r="K85" s="424">
        <v>42736</v>
      </c>
      <c r="L85" s="425">
        <v>44551</v>
      </c>
      <c r="M85" s="418"/>
      <c r="N85" s="418"/>
      <c r="O85" s="418"/>
      <c r="P85" s="418"/>
      <c r="Q85" s="418"/>
      <c r="R85" s="418"/>
      <c r="S85" s="418"/>
      <c r="T85" s="418"/>
      <c r="U85" s="636"/>
      <c r="V85" s="418"/>
      <c r="W85" s="605" t="s">
        <v>132</v>
      </c>
      <c r="X85" s="418"/>
      <c r="Y85" s="418"/>
      <c r="Z85" s="418"/>
      <c r="AA85" s="418"/>
      <c r="AB85" s="418"/>
      <c r="AC85" s="636"/>
      <c r="AD85" s="418"/>
      <c r="AE85" s="418"/>
      <c r="AF85" s="418"/>
      <c r="AG85" s="418"/>
      <c r="AH85" s="418"/>
      <c r="AI85" s="418"/>
      <c r="AJ85" s="418"/>
      <c r="AK85" s="418"/>
      <c r="AL85" s="418"/>
      <c r="AM85" s="418"/>
      <c r="AN85" s="636"/>
      <c r="AO85" s="420"/>
      <c r="AP85" s="420"/>
      <c r="AQ8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5" s="417">
        <f>WWWW[[#This Row],[%Equitable and continuous access to sufficient quantity of safe drinking water]]*WWWW[[#This Row],[Total PoP ]]</f>
        <v>0</v>
      </c>
      <c r="AS8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5" s="417">
        <f>WWWW[[#This Row],[% Access to unimproved water points]]*WWWW[[#This Row],[Total PoP ]]</f>
        <v>0</v>
      </c>
      <c r="AU8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5" s="417">
        <f>WWWW[[#This Row],[HRP1]]/250</f>
        <v>0</v>
      </c>
      <c r="AX85" s="422">
        <f>1-WWWW[[#This Row],[% Equitable and continuous access to sufficient quantity of domestic water]]</f>
        <v>1</v>
      </c>
      <c r="AY85" s="417">
        <f>WWWW[[#This Row],[%equitable and continuous access to sufficient quantity of safe drinking and domestic water''s GAP]]*WWWW[[#This Row],[Total PoP ]]</f>
        <v>656</v>
      </c>
      <c r="AZ85" s="419">
        <f>IF(WWWW[[#This Row],[Total required water points]]-WWWW[[#This Row],['#Water points coverage]]&lt;0,0,WWWW[[#This Row],[Total required water points]]-WWWW[[#This Row],['#Water points coverage]])</f>
        <v>3</v>
      </c>
      <c r="BA85" s="419">
        <f>ROUND(IF(WWWW[[#This Row],[Total PoP ]]&lt;250,1,WWWW[[#This Row],[Total PoP ]]/250),0)</f>
        <v>3</v>
      </c>
      <c r="BB8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5" s="417">
        <f>WWWW[[#This Row],[% people access to functioning Latrine]]*WWWW[[#This Row],[Total PoP ]]</f>
        <v>0</v>
      </c>
      <c r="BD85" s="419">
        <f>WWWW[[#This Row],['#_of_Functioning_latrines_in_school]]*50</f>
        <v>0</v>
      </c>
      <c r="BE85" s="419">
        <f>ROUND((WWWW[[#This Row],[Total PoP ]]/6),0)</f>
        <v>109</v>
      </c>
      <c r="BF85" s="419">
        <f>IF(WWWW[[#This Row],[Total required Latrines]]-(WWWW[[#This Row],['#_of_sanitary_fly-proof_HH_latrines]])&lt;0,0,WWWW[[#This Row],[Total required Latrines]]-(WWWW[[#This Row],['#_of_sanitary_fly-proof_HH_latrines]]))</f>
        <v>109</v>
      </c>
      <c r="BG85" s="71">
        <f>1-WWWW[[#This Row],[% people access to functioning Latrine]]</f>
        <v>1</v>
      </c>
      <c r="BH8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5" s="417">
        <f>IF(WWWW[[#This Row],['#_of_functional_handwashing_facilities_at_HH_level]]*6&gt;WWWW[[#This Row],[Total PoP ]],WWWW[[#This Row],[Total PoP ]],WWWW[[#This Row],['#_of_functional_handwashing_facilities_at_HH_level]]*6)</f>
        <v>0</v>
      </c>
      <c r="BJ85" s="419">
        <f>IF(WWWW[[#This Row],['# people reached by regular dedicated hygiene promotion]]&gt;WWWW[[#This Row],['# People received regular supply of hygiene items]],WWWW[[#This Row],['# people reached by regular dedicated hygiene promotion]],WWWW[[#This Row],['# People received regular supply of hygiene items]])</f>
        <v>0</v>
      </c>
      <c r="BK85" s="422">
        <f>IF(WWWW[[#This Row],[HRP3]]/WWWW[[#This Row],[Total PoP ]]&gt;100%,100%,WWWW[[#This Row],[HRP3]]/WWWW[[#This Row],[Total PoP ]])</f>
        <v>0</v>
      </c>
      <c r="BL85" s="421">
        <f>1-WWWW[[#This Row],[Hygiene Coverage%]]</f>
        <v>1</v>
      </c>
      <c r="BM85" s="420">
        <f>WWWW[[#This Row],['# people reached by regular dedicated hygiene promotion]]/WWWW[[#This Row],[Total PoP ]]</f>
        <v>0</v>
      </c>
      <c r="BN8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5" s="419">
        <f>WWWW[[#This Row],['#_of_affected_women_and_girls_receiving_a_sufficient_quantity_of_sanitary_pads]]</f>
        <v>0</v>
      </c>
      <c r="BP85" s="418">
        <f>IF(WWWW[[#This Row],['# People with access to soap]]&gt;WWWW[[#This Row],['# People with access to Sanity Pads]],WWWW[[#This Row],['# People with access to soap]],WWWW[[#This Row],['# People with access to Sanity Pads]])</f>
        <v>0</v>
      </c>
      <c r="BQ85" s="417" t="str">
        <f>IF(OR(WWWW[[#This Row],['#of students in school]]="",WWWW[[#This Row],['#of students in school]]=0),"No","Yes")</f>
        <v>No</v>
      </c>
      <c r="BR85" s="415" t="s">
        <v>796</v>
      </c>
      <c r="BS85" s="415" t="s">
        <v>796</v>
      </c>
      <c r="BT85" s="415" t="s">
        <v>1917</v>
      </c>
      <c r="BU85" s="415">
        <v>20.2315197</v>
      </c>
      <c r="BV85" s="415">
        <v>92.876129149999997</v>
      </c>
      <c r="BW85" s="415">
        <v>196180</v>
      </c>
      <c r="BX85" s="423" t="s">
        <v>33</v>
      </c>
      <c r="BY85" s="423"/>
      <c r="BZ85" s="33"/>
      <c r="CB85"/>
      <c r="CC85" s="33"/>
      <c r="CD85" s="36"/>
      <c r="CF85" s="37"/>
      <c r="CO85" s="20"/>
    </row>
    <row r="86" spans="1:93" hidden="1">
      <c r="A86" s="410" t="s">
        <v>2380</v>
      </c>
      <c r="B86" s="410" t="s">
        <v>316</v>
      </c>
      <c r="C86" s="416" t="s">
        <v>316</v>
      </c>
      <c r="D86" s="416" t="s">
        <v>309</v>
      </c>
      <c r="E86" s="546" t="s">
        <v>2687</v>
      </c>
      <c r="F86" s="416" t="s">
        <v>297</v>
      </c>
      <c r="G86" s="546" t="str">
        <f>VLOOKUP(WWWW[[#This Row],[Village  Name]],SiteDB6[[Site Name]:[Location Type]],8,FALSE)</f>
        <v>Village</v>
      </c>
      <c r="H86" s="416" t="s">
        <v>439</v>
      </c>
      <c r="I86" s="418">
        <v>152</v>
      </c>
      <c r="J86" s="418">
        <v>1152</v>
      </c>
      <c r="K86" s="424">
        <v>42736</v>
      </c>
      <c r="L86" s="425">
        <v>44551</v>
      </c>
      <c r="M86" s="418"/>
      <c r="N86" s="418"/>
      <c r="O86" s="418"/>
      <c r="P86" s="418"/>
      <c r="Q86" s="418"/>
      <c r="R86" s="418"/>
      <c r="S86" s="418"/>
      <c r="T86" s="418"/>
      <c r="U86" s="636"/>
      <c r="V86" s="418"/>
      <c r="W86" s="605" t="s">
        <v>132</v>
      </c>
      <c r="X86" s="418"/>
      <c r="Y86" s="418"/>
      <c r="Z86" s="418"/>
      <c r="AA86" s="418"/>
      <c r="AB86" s="418"/>
      <c r="AC86" s="636"/>
      <c r="AD86" s="418"/>
      <c r="AE86" s="418"/>
      <c r="AF86" s="418"/>
      <c r="AG86" s="418"/>
      <c r="AH86" s="418"/>
      <c r="AI86" s="418"/>
      <c r="AJ86" s="418"/>
      <c r="AK86" s="418"/>
      <c r="AL86" s="418"/>
      <c r="AM86" s="418"/>
      <c r="AN86" s="636"/>
      <c r="AO86" s="420"/>
      <c r="AP86" s="420"/>
      <c r="AQ8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6" s="417">
        <f>WWWW[[#This Row],[%Equitable and continuous access to sufficient quantity of safe drinking water]]*WWWW[[#This Row],[Total PoP ]]</f>
        <v>0</v>
      </c>
      <c r="AS8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6" s="417">
        <f>WWWW[[#This Row],[% Access to unimproved water points]]*WWWW[[#This Row],[Total PoP ]]</f>
        <v>0</v>
      </c>
      <c r="AU8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6" s="417">
        <f>WWWW[[#This Row],[HRP1]]/250</f>
        <v>0</v>
      </c>
      <c r="AX86" s="422">
        <f>1-WWWW[[#This Row],[% Equitable and continuous access to sufficient quantity of domestic water]]</f>
        <v>1</v>
      </c>
      <c r="AY86" s="417">
        <f>WWWW[[#This Row],[%equitable and continuous access to sufficient quantity of safe drinking and domestic water''s GAP]]*WWWW[[#This Row],[Total PoP ]]</f>
        <v>1152</v>
      </c>
      <c r="AZ86" s="419">
        <f>IF(WWWW[[#This Row],[Total required water points]]-WWWW[[#This Row],['#Water points coverage]]&lt;0,0,WWWW[[#This Row],[Total required water points]]-WWWW[[#This Row],['#Water points coverage]])</f>
        <v>5</v>
      </c>
      <c r="BA86" s="419">
        <f>ROUND(IF(WWWW[[#This Row],[Total PoP ]]&lt;250,1,WWWW[[#This Row],[Total PoP ]]/250),0)</f>
        <v>5</v>
      </c>
      <c r="BB8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6" s="417">
        <f>WWWW[[#This Row],[% people access to functioning Latrine]]*WWWW[[#This Row],[Total PoP ]]</f>
        <v>0</v>
      </c>
      <c r="BD86" s="419">
        <f>WWWW[[#This Row],['#_of_Functioning_latrines_in_school]]*50</f>
        <v>0</v>
      </c>
      <c r="BE86" s="419">
        <f>ROUND((WWWW[[#This Row],[Total PoP ]]/6),0)</f>
        <v>192</v>
      </c>
      <c r="BF86" s="419">
        <f>IF(WWWW[[#This Row],[Total required Latrines]]-(WWWW[[#This Row],['#_of_sanitary_fly-proof_HH_latrines]])&lt;0,0,WWWW[[#This Row],[Total required Latrines]]-(WWWW[[#This Row],['#_of_sanitary_fly-proof_HH_latrines]]))</f>
        <v>192</v>
      </c>
      <c r="BG86" s="71">
        <f>1-WWWW[[#This Row],[% people access to functioning Latrine]]</f>
        <v>1</v>
      </c>
      <c r="BH8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6" s="417">
        <f>IF(WWWW[[#This Row],['#_of_functional_handwashing_facilities_at_HH_level]]*6&gt;WWWW[[#This Row],[Total PoP ]],WWWW[[#This Row],[Total PoP ]],WWWW[[#This Row],['#_of_functional_handwashing_facilities_at_HH_level]]*6)</f>
        <v>0</v>
      </c>
      <c r="BJ86" s="419">
        <f>IF(WWWW[[#This Row],['# people reached by regular dedicated hygiene promotion]]&gt;WWWW[[#This Row],['# People received regular supply of hygiene items]],WWWW[[#This Row],['# people reached by regular dedicated hygiene promotion]],WWWW[[#This Row],['# People received regular supply of hygiene items]])</f>
        <v>0</v>
      </c>
      <c r="BK86" s="422">
        <f>IF(WWWW[[#This Row],[HRP3]]/WWWW[[#This Row],[Total PoP ]]&gt;100%,100%,WWWW[[#This Row],[HRP3]]/WWWW[[#This Row],[Total PoP ]])</f>
        <v>0</v>
      </c>
      <c r="BL86" s="421">
        <f>1-WWWW[[#This Row],[Hygiene Coverage%]]</f>
        <v>1</v>
      </c>
      <c r="BM86" s="420">
        <f>WWWW[[#This Row],['# people reached by regular dedicated hygiene promotion]]/WWWW[[#This Row],[Total PoP ]]</f>
        <v>0</v>
      </c>
      <c r="BN8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6" s="419">
        <f>WWWW[[#This Row],['#_of_affected_women_and_girls_receiving_a_sufficient_quantity_of_sanitary_pads]]</f>
        <v>0</v>
      </c>
      <c r="BP86" s="418">
        <f>IF(WWWW[[#This Row],['# People with access to soap]]&gt;WWWW[[#This Row],['# People with access to Sanity Pads]],WWWW[[#This Row],['# People with access to soap]],WWWW[[#This Row],['# People with access to Sanity Pads]])</f>
        <v>0</v>
      </c>
      <c r="BQ86" s="417" t="str">
        <f>IF(OR(WWWW[[#This Row],['#of students in school]]="",WWWW[[#This Row],['#of students in school]]=0),"No","Yes")</f>
        <v>No</v>
      </c>
      <c r="BR86" s="415" t="s">
        <v>796</v>
      </c>
      <c r="BS86" s="415" t="s">
        <v>796</v>
      </c>
      <c r="BT86" s="415" t="s">
        <v>793</v>
      </c>
      <c r="BU86" s="415">
        <v>20.201499999999999</v>
      </c>
      <c r="BV86" s="415">
        <v>92.796599999999998</v>
      </c>
      <c r="BW86" s="415">
        <v>196154</v>
      </c>
      <c r="BX86" s="423" t="s">
        <v>33</v>
      </c>
      <c r="BY86" s="423"/>
      <c r="BZ86" s="33"/>
      <c r="CB86"/>
      <c r="CC86" s="33"/>
      <c r="CD86" s="36"/>
      <c r="CF86" s="37"/>
      <c r="CO86" s="20"/>
    </row>
    <row r="87" spans="1:93" hidden="1">
      <c r="A87" s="410" t="s">
        <v>2380</v>
      </c>
      <c r="B87" s="410" t="s">
        <v>316</v>
      </c>
      <c r="C87" s="416" t="s">
        <v>316</v>
      </c>
      <c r="D87" s="416" t="s">
        <v>309</v>
      </c>
      <c r="E87" s="546" t="s">
        <v>2687</v>
      </c>
      <c r="F87" s="416" t="s">
        <v>297</v>
      </c>
      <c r="G87" s="546" t="str">
        <f>VLOOKUP(WWWW[[#This Row],[Village  Name]],SiteDB6[[Site Name]:[Location Type]],8,FALSE)</f>
        <v>Village</v>
      </c>
      <c r="H87" s="416" t="s">
        <v>1091</v>
      </c>
      <c r="I87" s="418">
        <v>172</v>
      </c>
      <c r="J87" s="418">
        <v>1435</v>
      </c>
      <c r="K87" s="424">
        <v>42736</v>
      </c>
      <c r="L87" s="425">
        <v>44551</v>
      </c>
      <c r="M87" s="418"/>
      <c r="N87" s="418"/>
      <c r="O87" s="418"/>
      <c r="P87" s="418"/>
      <c r="Q87" s="418"/>
      <c r="R87" s="418"/>
      <c r="S87" s="418"/>
      <c r="T87" s="418"/>
      <c r="U87" s="636"/>
      <c r="V87" s="418"/>
      <c r="W87" s="605" t="s">
        <v>132</v>
      </c>
      <c r="X87" s="418"/>
      <c r="Y87" s="418"/>
      <c r="Z87" s="418"/>
      <c r="AA87" s="418"/>
      <c r="AB87" s="418"/>
      <c r="AC87" s="636"/>
      <c r="AD87" s="418"/>
      <c r="AE87" s="418"/>
      <c r="AF87" s="418"/>
      <c r="AG87" s="418"/>
      <c r="AH87" s="418"/>
      <c r="AI87" s="418"/>
      <c r="AJ87" s="418"/>
      <c r="AK87" s="418"/>
      <c r="AL87" s="418"/>
      <c r="AM87" s="418"/>
      <c r="AN87" s="636"/>
      <c r="AO87" s="420"/>
      <c r="AP87" s="420"/>
      <c r="AQ8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7" s="417">
        <f>WWWW[[#This Row],[%Equitable and continuous access to sufficient quantity of safe drinking water]]*WWWW[[#This Row],[Total PoP ]]</f>
        <v>0</v>
      </c>
      <c r="AS8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7" s="417">
        <f>WWWW[[#This Row],[% Access to unimproved water points]]*WWWW[[#This Row],[Total PoP ]]</f>
        <v>0</v>
      </c>
      <c r="AU8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7" s="417">
        <f>WWWW[[#This Row],[HRP1]]/250</f>
        <v>0</v>
      </c>
      <c r="AX87" s="422">
        <f>1-WWWW[[#This Row],[% Equitable and continuous access to sufficient quantity of domestic water]]</f>
        <v>1</v>
      </c>
      <c r="AY87" s="417">
        <f>WWWW[[#This Row],[%equitable and continuous access to sufficient quantity of safe drinking and domestic water''s GAP]]*WWWW[[#This Row],[Total PoP ]]</f>
        <v>1435</v>
      </c>
      <c r="AZ87" s="419">
        <f>IF(WWWW[[#This Row],[Total required water points]]-WWWW[[#This Row],['#Water points coverage]]&lt;0,0,WWWW[[#This Row],[Total required water points]]-WWWW[[#This Row],['#Water points coverage]])</f>
        <v>6</v>
      </c>
      <c r="BA87" s="419">
        <f>ROUND(IF(WWWW[[#This Row],[Total PoP ]]&lt;250,1,WWWW[[#This Row],[Total PoP ]]/250),0)</f>
        <v>6</v>
      </c>
      <c r="BB8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7" s="417">
        <f>WWWW[[#This Row],[% people access to functioning Latrine]]*WWWW[[#This Row],[Total PoP ]]</f>
        <v>0</v>
      </c>
      <c r="BD87" s="419">
        <f>WWWW[[#This Row],['#_of_Functioning_latrines_in_school]]*50</f>
        <v>0</v>
      </c>
      <c r="BE87" s="419">
        <f>ROUND((WWWW[[#This Row],[Total PoP ]]/6),0)</f>
        <v>239</v>
      </c>
      <c r="BF87" s="419">
        <f>IF(WWWW[[#This Row],[Total required Latrines]]-(WWWW[[#This Row],['#_of_sanitary_fly-proof_HH_latrines]])&lt;0,0,WWWW[[#This Row],[Total required Latrines]]-(WWWW[[#This Row],['#_of_sanitary_fly-proof_HH_latrines]]))</f>
        <v>239</v>
      </c>
      <c r="BG87" s="71">
        <f>1-WWWW[[#This Row],[% people access to functioning Latrine]]</f>
        <v>1</v>
      </c>
      <c r="BH8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7" s="417">
        <f>IF(WWWW[[#This Row],['#_of_functional_handwashing_facilities_at_HH_level]]*6&gt;WWWW[[#This Row],[Total PoP ]],WWWW[[#This Row],[Total PoP ]],WWWW[[#This Row],['#_of_functional_handwashing_facilities_at_HH_level]]*6)</f>
        <v>0</v>
      </c>
      <c r="BJ87" s="419">
        <f>IF(WWWW[[#This Row],['# people reached by regular dedicated hygiene promotion]]&gt;WWWW[[#This Row],['# People received regular supply of hygiene items]],WWWW[[#This Row],['# people reached by regular dedicated hygiene promotion]],WWWW[[#This Row],['# People received regular supply of hygiene items]])</f>
        <v>0</v>
      </c>
      <c r="BK87" s="422">
        <f>IF(WWWW[[#This Row],[HRP3]]/WWWW[[#This Row],[Total PoP ]]&gt;100%,100%,WWWW[[#This Row],[HRP3]]/WWWW[[#This Row],[Total PoP ]])</f>
        <v>0</v>
      </c>
      <c r="BL87" s="421">
        <f>1-WWWW[[#This Row],[Hygiene Coverage%]]</f>
        <v>1</v>
      </c>
      <c r="BM87" s="420">
        <f>WWWW[[#This Row],['# people reached by regular dedicated hygiene promotion]]/WWWW[[#This Row],[Total PoP ]]</f>
        <v>0</v>
      </c>
      <c r="BN8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7" s="419">
        <f>WWWW[[#This Row],['#_of_affected_women_and_girls_receiving_a_sufficient_quantity_of_sanitary_pads]]</f>
        <v>0</v>
      </c>
      <c r="BP87" s="418">
        <f>IF(WWWW[[#This Row],['# People with access to soap]]&gt;WWWW[[#This Row],['# People with access to Sanity Pads]],WWWW[[#This Row],['# People with access to soap]],WWWW[[#This Row],['# People with access to Sanity Pads]])</f>
        <v>0</v>
      </c>
      <c r="BQ87" s="417" t="str">
        <f>IF(OR(WWWW[[#This Row],['#of students in school]]="",WWWW[[#This Row],['#of students in school]]=0),"No","Yes")</f>
        <v>No</v>
      </c>
      <c r="BR87" s="415" t="s">
        <v>796</v>
      </c>
      <c r="BS87" s="415" t="s">
        <v>796</v>
      </c>
      <c r="BT87" s="415" t="s">
        <v>793</v>
      </c>
      <c r="BU87" s="415">
        <v>0</v>
      </c>
      <c r="BV87" s="415">
        <v>0</v>
      </c>
      <c r="BW87" s="415">
        <v>0</v>
      </c>
      <c r="BX87" s="423" t="s">
        <v>33</v>
      </c>
      <c r="BY87" s="423"/>
      <c r="BZ87" s="33"/>
      <c r="CB87"/>
      <c r="CC87" s="33"/>
      <c r="CD87" s="36"/>
      <c r="CF87" s="37"/>
      <c r="CO87" s="20"/>
    </row>
    <row r="88" spans="1:93" hidden="1">
      <c r="A88" s="410" t="s">
        <v>2380</v>
      </c>
      <c r="B88" s="410" t="s">
        <v>316</v>
      </c>
      <c r="C88" s="416" t="s">
        <v>316</v>
      </c>
      <c r="D88" s="416" t="s">
        <v>309</v>
      </c>
      <c r="E88" s="546" t="s">
        <v>2687</v>
      </c>
      <c r="F88" s="416" t="s">
        <v>297</v>
      </c>
      <c r="G88" s="546" t="str">
        <f>VLOOKUP(WWWW[[#This Row],[Village  Name]],SiteDB6[[Site Name]:[Location Type]],8,FALSE)</f>
        <v>Village</v>
      </c>
      <c r="H88" s="416" t="s">
        <v>440</v>
      </c>
      <c r="I88" s="418">
        <v>73</v>
      </c>
      <c r="J88" s="418">
        <v>320</v>
      </c>
      <c r="K88" s="424">
        <v>42736</v>
      </c>
      <c r="L88" s="425">
        <v>44551</v>
      </c>
      <c r="M88" s="418"/>
      <c r="N88" s="418"/>
      <c r="O88" s="418"/>
      <c r="P88" s="418"/>
      <c r="Q88" s="418"/>
      <c r="R88" s="418"/>
      <c r="S88" s="418"/>
      <c r="T88" s="418"/>
      <c r="U88" s="636"/>
      <c r="V88" s="418"/>
      <c r="W88" s="605" t="s">
        <v>132</v>
      </c>
      <c r="X88" s="418"/>
      <c r="Y88" s="418"/>
      <c r="Z88" s="418"/>
      <c r="AA88" s="418"/>
      <c r="AB88" s="418"/>
      <c r="AC88" s="636"/>
      <c r="AD88" s="418"/>
      <c r="AE88" s="418"/>
      <c r="AF88" s="418"/>
      <c r="AG88" s="418"/>
      <c r="AH88" s="418"/>
      <c r="AI88" s="418"/>
      <c r="AJ88" s="418"/>
      <c r="AK88" s="418"/>
      <c r="AL88" s="418"/>
      <c r="AM88" s="418"/>
      <c r="AN88" s="636"/>
      <c r="AO88" s="420"/>
      <c r="AP88" s="420"/>
      <c r="AQ8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8" s="417">
        <f>WWWW[[#This Row],[%Equitable and continuous access to sufficient quantity of safe drinking water]]*WWWW[[#This Row],[Total PoP ]]</f>
        <v>0</v>
      </c>
      <c r="AS8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8" s="417">
        <f>WWWW[[#This Row],[% Access to unimproved water points]]*WWWW[[#This Row],[Total PoP ]]</f>
        <v>0</v>
      </c>
      <c r="AU8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8" s="417">
        <f>WWWW[[#This Row],[HRP1]]/250</f>
        <v>0</v>
      </c>
      <c r="AX88" s="422">
        <f>1-WWWW[[#This Row],[% Equitable and continuous access to sufficient quantity of domestic water]]</f>
        <v>1</v>
      </c>
      <c r="AY88" s="417">
        <f>WWWW[[#This Row],[%equitable and continuous access to sufficient quantity of safe drinking and domestic water''s GAP]]*WWWW[[#This Row],[Total PoP ]]</f>
        <v>320</v>
      </c>
      <c r="AZ88" s="419">
        <f>IF(WWWW[[#This Row],[Total required water points]]-WWWW[[#This Row],['#Water points coverage]]&lt;0,0,WWWW[[#This Row],[Total required water points]]-WWWW[[#This Row],['#Water points coverage]])</f>
        <v>1</v>
      </c>
      <c r="BA88" s="419">
        <f>ROUND(IF(WWWW[[#This Row],[Total PoP ]]&lt;250,1,WWWW[[#This Row],[Total PoP ]]/250),0)</f>
        <v>1</v>
      </c>
      <c r="BB8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8" s="417">
        <f>WWWW[[#This Row],[% people access to functioning Latrine]]*WWWW[[#This Row],[Total PoP ]]</f>
        <v>0</v>
      </c>
      <c r="BD88" s="419">
        <f>WWWW[[#This Row],['#_of_Functioning_latrines_in_school]]*50</f>
        <v>0</v>
      </c>
      <c r="BE88" s="419">
        <f>ROUND((WWWW[[#This Row],[Total PoP ]]/6),0)</f>
        <v>53</v>
      </c>
      <c r="BF88" s="419">
        <f>IF(WWWW[[#This Row],[Total required Latrines]]-(WWWW[[#This Row],['#_of_sanitary_fly-proof_HH_latrines]])&lt;0,0,WWWW[[#This Row],[Total required Latrines]]-(WWWW[[#This Row],['#_of_sanitary_fly-proof_HH_latrines]]))</f>
        <v>53</v>
      </c>
      <c r="BG88" s="71">
        <f>1-WWWW[[#This Row],[% people access to functioning Latrine]]</f>
        <v>1</v>
      </c>
      <c r="BH8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8" s="417">
        <f>IF(WWWW[[#This Row],['#_of_functional_handwashing_facilities_at_HH_level]]*6&gt;WWWW[[#This Row],[Total PoP ]],WWWW[[#This Row],[Total PoP ]],WWWW[[#This Row],['#_of_functional_handwashing_facilities_at_HH_level]]*6)</f>
        <v>0</v>
      </c>
      <c r="BJ88" s="419">
        <f>IF(WWWW[[#This Row],['# people reached by regular dedicated hygiene promotion]]&gt;WWWW[[#This Row],['# People received regular supply of hygiene items]],WWWW[[#This Row],['# people reached by regular dedicated hygiene promotion]],WWWW[[#This Row],['# People received regular supply of hygiene items]])</f>
        <v>0</v>
      </c>
      <c r="BK88" s="422">
        <f>IF(WWWW[[#This Row],[HRP3]]/WWWW[[#This Row],[Total PoP ]]&gt;100%,100%,WWWW[[#This Row],[HRP3]]/WWWW[[#This Row],[Total PoP ]])</f>
        <v>0</v>
      </c>
      <c r="BL88" s="421">
        <f>1-WWWW[[#This Row],[Hygiene Coverage%]]</f>
        <v>1</v>
      </c>
      <c r="BM88" s="420">
        <f>WWWW[[#This Row],['# people reached by regular dedicated hygiene promotion]]/WWWW[[#This Row],[Total PoP ]]</f>
        <v>0</v>
      </c>
      <c r="BN8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8" s="419">
        <f>WWWW[[#This Row],['#_of_affected_women_and_girls_receiving_a_sufficient_quantity_of_sanitary_pads]]</f>
        <v>0</v>
      </c>
      <c r="BP88" s="418">
        <f>IF(WWWW[[#This Row],['# People with access to soap]]&gt;WWWW[[#This Row],['# People with access to Sanity Pads]],WWWW[[#This Row],['# People with access to soap]],WWWW[[#This Row],['# People with access to Sanity Pads]])</f>
        <v>0</v>
      </c>
      <c r="BQ88" s="417" t="str">
        <f>IF(OR(WWWW[[#This Row],['#of students in school]]="",WWWW[[#This Row],['#of students in school]]=0),"No","Yes")</f>
        <v>No</v>
      </c>
      <c r="BR88" s="415" t="s">
        <v>796</v>
      </c>
      <c r="BS88" s="415" t="s">
        <v>796</v>
      </c>
      <c r="BT88" s="415" t="s">
        <v>296</v>
      </c>
      <c r="BU88" s="415">
        <v>20.2023601531982</v>
      </c>
      <c r="BV88" s="415">
        <v>92.812782287597699</v>
      </c>
      <c r="BW88" s="415">
        <v>196159</v>
      </c>
      <c r="BX88" s="423" t="s">
        <v>33</v>
      </c>
      <c r="BY88" s="423"/>
      <c r="BZ88" s="33"/>
      <c r="CB88"/>
      <c r="CC88" s="33"/>
      <c r="CD88" s="36"/>
      <c r="CF88" s="37"/>
      <c r="CO88" s="20"/>
    </row>
    <row r="89" spans="1:93" hidden="1">
      <c r="A89" s="410" t="s">
        <v>2380</v>
      </c>
      <c r="B89" s="410" t="s">
        <v>316</v>
      </c>
      <c r="C89" s="416" t="s">
        <v>316</v>
      </c>
      <c r="D89" s="416" t="s">
        <v>309</v>
      </c>
      <c r="E89" s="546" t="s">
        <v>2687</v>
      </c>
      <c r="F89" s="416" t="s">
        <v>297</v>
      </c>
      <c r="G89" s="546" t="str">
        <f>VLOOKUP(WWWW[[#This Row],[Village  Name]],SiteDB6[[Site Name]:[Location Type]],8,FALSE)</f>
        <v>Village</v>
      </c>
      <c r="H89" s="416" t="s">
        <v>2617</v>
      </c>
      <c r="I89" s="418">
        <v>266</v>
      </c>
      <c r="J89" s="418">
        <v>1416</v>
      </c>
      <c r="K89" s="424">
        <v>42736</v>
      </c>
      <c r="L89" s="425">
        <v>44551</v>
      </c>
      <c r="M89" s="418"/>
      <c r="N89" s="418"/>
      <c r="O89" s="418"/>
      <c r="P89" s="418"/>
      <c r="Q89" s="418"/>
      <c r="R89" s="418"/>
      <c r="S89" s="418"/>
      <c r="T89" s="418"/>
      <c r="U89" s="636"/>
      <c r="V89" s="418"/>
      <c r="W89" s="605" t="s">
        <v>132</v>
      </c>
      <c r="X89" s="418"/>
      <c r="Y89" s="418"/>
      <c r="Z89" s="418"/>
      <c r="AA89" s="418"/>
      <c r="AB89" s="418"/>
      <c r="AC89" s="636"/>
      <c r="AD89" s="418"/>
      <c r="AE89" s="418"/>
      <c r="AF89" s="418"/>
      <c r="AG89" s="418"/>
      <c r="AH89" s="418"/>
      <c r="AI89" s="418"/>
      <c r="AJ89" s="418"/>
      <c r="AK89" s="418"/>
      <c r="AL89" s="418"/>
      <c r="AM89" s="418"/>
      <c r="AN89" s="636"/>
      <c r="AO89" s="420"/>
      <c r="AP89" s="420"/>
      <c r="AQ8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9" s="417">
        <f>WWWW[[#This Row],[%Equitable and continuous access to sufficient quantity of safe drinking water]]*WWWW[[#This Row],[Total PoP ]]</f>
        <v>0</v>
      </c>
      <c r="AS8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9" s="417">
        <f>WWWW[[#This Row],[% Access to unimproved water points]]*WWWW[[#This Row],[Total PoP ]]</f>
        <v>0</v>
      </c>
      <c r="AU8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9" s="417">
        <f>WWWW[[#This Row],[HRP1]]/250</f>
        <v>0</v>
      </c>
      <c r="AX89" s="422">
        <f>1-WWWW[[#This Row],[% Equitable and continuous access to sufficient quantity of domestic water]]</f>
        <v>1</v>
      </c>
      <c r="AY89" s="417">
        <f>WWWW[[#This Row],[%equitable and continuous access to sufficient quantity of safe drinking and domestic water''s GAP]]*WWWW[[#This Row],[Total PoP ]]</f>
        <v>1416</v>
      </c>
      <c r="AZ89" s="419">
        <f>IF(WWWW[[#This Row],[Total required water points]]-WWWW[[#This Row],['#Water points coverage]]&lt;0,0,WWWW[[#This Row],[Total required water points]]-WWWW[[#This Row],['#Water points coverage]])</f>
        <v>6</v>
      </c>
      <c r="BA89" s="419">
        <f>ROUND(IF(WWWW[[#This Row],[Total PoP ]]&lt;250,1,WWWW[[#This Row],[Total PoP ]]/250),0)</f>
        <v>6</v>
      </c>
      <c r="BB8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9" s="417">
        <f>WWWW[[#This Row],[% people access to functioning Latrine]]*WWWW[[#This Row],[Total PoP ]]</f>
        <v>0</v>
      </c>
      <c r="BD89" s="419">
        <f>WWWW[[#This Row],['#_of_Functioning_latrines_in_school]]*50</f>
        <v>0</v>
      </c>
      <c r="BE89" s="419">
        <f>ROUND((WWWW[[#This Row],[Total PoP ]]/6),0)</f>
        <v>236</v>
      </c>
      <c r="BF89" s="419">
        <f>IF(WWWW[[#This Row],[Total required Latrines]]-(WWWW[[#This Row],['#_of_sanitary_fly-proof_HH_latrines]])&lt;0,0,WWWW[[#This Row],[Total required Latrines]]-(WWWW[[#This Row],['#_of_sanitary_fly-proof_HH_latrines]]))</f>
        <v>236</v>
      </c>
      <c r="BG89" s="71">
        <f>1-WWWW[[#This Row],[% people access to functioning Latrine]]</f>
        <v>1</v>
      </c>
      <c r="BH8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9" s="417">
        <f>IF(WWWW[[#This Row],['#_of_functional_handwashing_facilities_at_HH_level]]*6&gt;WWWW[[#This Row],[Total PoP ]],WWWW[[#This Row],[Total PoP ]],WWWW[[#This Row],['#_of_functional_handwashing_facilities_at_HH_level]]*6)</f>
        <v>0</v>
      </c>
      <c r="BJ89" s="419">
        <f>IF(WWWW[[#This Row],['# people reached by regular dedicated hygiene promotion]]&gt;WWWW[[#This Row],['# People received regular supply of hygiene items]],WWWW[[#This Row],['# people reached by regular dedicated hygiene promotion]],WWWW[[#This Row],['# People received regular supply of hygiene items]])</f>
        <v>0</v>
      </c>
      <c r="BK89" s="422">
        <f>IF(WWWW[[#This Row],[HRP3]]/WWWW[[#This Row],[Total PoP ]]&gt;100%,100%,WWWW[[#This Row],[HRP3]]/WWWW[[#This Row],[Total PoP ]])</f>
        <v>0</v>
      </c>
      <c r="BL89" s="421">
        <f>1-WWWW[[#This Row],[Hygiene Coverage%]]</f>
        <v>1</v>
      </c>
      <c r="BM89" s="420">
        <f>WWWW[[#This Row],['# people reached by regular dedicated hygiene promotion]]/WWWW[[#This Row],[Total PoP ]]</f>
        <v>0</v>
      </c>
      <c r="BN8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9" s="419">
        <f>WWWW[[#This Row],['#_of_affected_women_and_girls_receiving_a_sufficient_quantity_of_sanitary_pads]]</f>
        <v>0</v>
      </c>
      <c r="BP89" s="418">
        <f>IF(WWWW[[#This Row],['# People with access to soap]]&gt;WWWW[[#This Row],['# People with access to Sanity Pads]],WWWW[[#This Row],['# People with access to soap]],WWWW[[#This Row],['# People with access to Sanity Pads]])</f>
        <v>0</v>
      </c>
      <c r="BQ89" s="417" t="str">
        <f>IF(OR(WWWW[[#This Row],['#of students in school]]="",WWWW[[#This Row],['#of students in school]]=0),"No","Yes")</f>
        <v>No</v>
      </c>
      <c r="BR89" s="415" t="s">
        <v>796</v>
      </c>
      <c r="BS89" s="415" t="s">
        <v>796</v>
      </c>
      <c r="BT89" s="415">
        <v>0</v>
      </c>
      <c r="BU89" s="415">
        <v>20.199499130248999</v>
      </c>
      <c r="BV89" s="415">
        <v>92.834327697753906</v>
      </c>
      <c r="BW89" s="415">
        <v>196126</v>
      </c>
      <c r="BX89" s="423" t="s">
        <v>33</v>
      </c>
      <c r="BY89" s="423"/>
      <c r="BZ89" s="33"/>
      <c r="CB89"/>
      <c r="CC89" s="33"/>
      <c r="CD89" s="36"/>
      <c r="CF89" s="37"/>
      <c r="CO89" s="20"/>
    </row>
    <row r="90" spans="1:93" hidden="1">
      <c r="A90" s="410" t="s">
        <v>2380</v>
      </c>
      <c r="B90" s="410" t="s">
        <v>316</v>
      </c>
      <c r="C90" s="416" t="s">
        <v>316</v>
      </c>
      <c r="D90" s="416" t="s">
        <v>309</v>
      </c>
      <c r="E90" s="546" t="s">
        <v>2687</v>
      </c>
      <c r="F90" s="416" t="s">
        <v>297</v>
      </c>
      <c r="G90" s="546" t="str">
        <f>VLOOKUP(WWWW[[#This Row],[Village  Name]],SiteDB6[[Site Name]:[Location Type]],8,FALSE)</f>
        <v>Village</v>
      </c>
      <c r="H90" s="416" t="s">
        <v>2618</v>
      </c>
      <c r="I90" s="418">
        <v>179</v>
      </c>
      <c r="J90" s="418">
        <v>853</v>
      </c>
      <c r="K90" s="424">
        <v>42736</v>
      </c>
      <c r="L90" s="425">
        <v>44551</v>
      </c>
      <c r="M90" s="418"/>
      <c r="N90" s="418"/>
      <c r="O90" s="418"/>
      <c r="P90" s="418"/>
      <c r="Q90" s="418"/>
      <c r="R90" s="418"/>
      <c r="S90" s="418"/>
      <c r="T90" s="418"/>
      <c r="U90" s="636"/>
      <c r="V90" s="418"/>
      <c r="W90" s="605" t="s">
        <v>132</v>
      </c>
      <c r="X90" s="418"/>
      <c r="Y90" s="418"/>
      <c r="Z90" s="418"/>
      <c r="AA90" s="418"/>
      <c r="AB90" s="418"/>
      <c r="AC90" s="636"/>
      <c r="AD90" s="418"/>
      <c r="AE90" s="418"/>
      <c r="AF90" s="418"/>
      <c r="AG90" s="418"/>
      <c r="AH90" s="418"/>
      <c r="AI90" s="418"/>
      <c r="AJ90" s="418"/>
      <c r="AK90" s="418"/>
      <c r="AL90" s="418"/>
      <c r="AM90" s="418"/>
      <c r="AN90" s="636"/>
      <c r="AO90" s="420"/>
      <c r="AP90" s="420"/>
      <c r="AQ9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0" s="417">
        <f>WWWW[[#This Row],[%Equitable and continuous access to sufficient quantity of safe drinking water]]*WWWW[[#This Row],[Total PoP ]]</f>
        <v>0</v>
      </c>
      <c r="AS9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0" s="417">
        <f>WWWW[[#This Row],[% Access to unimproved water points]]*WWWW[[#This Row],[Total PoP ]]</f>
        <v>0</v>
      </c>
      <c r="AU9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0" s="417">
        <f>WWWW[[#This Row],[HRP1]]/250</f>
        <v>0</v>
      </c>
      <c r="AX90" s="422">
        <f>1-WWWW[[#This Row],[% Equitable and continuous access to sufficient quantity of domestic water]]</f>
        <v>1</v>
      </c>
      <c r="AY90" s="417">
        <f>WWWW[[#This Row],[%equitable and continuous access to sufficient quantity of safe drinking and domestic water''s GAP]]*WWWW[[#This Row],[Total PoP ]]</f>
        <v>853</v>
      </c>
      <c r="AZ90" s="419">
        <f>IF(WWWW[[#This Row],[Total required water points]]-WWWW[[#This Row],['#Water points coverage]]&lt;0,0,WWWW[[#This Row],[Total required water points]]-WWWW[[#This Row],['#Water points coverage]])</f>
        <v>3</v>
      </c>
      <c r="BA90" s="419">
        <f>ROUND(IF(WWWW[[#This Row],[Total PoP ]]&lt;250,1,WWWW[[#This Row],[Total PoP ]]/250),0)</f>
        <v>3</v>
      </c>
      <c r="BB9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0" s="417">
        <f>WWWW[[#This Row],[% people access to functioning Latrine]]*WWWW[[#This Row],[Total PoP ]]</f>
        <v>0</v>
      </c>
      <c r="BD90" s="419">
        <f>WWWW[[#This Row],['#_of_Functioning_latrines_in_school]]*50</f>
        <v>0</v>
      </c>
      <c r="BE90" s="419">
        <f>ROUND((WWWW[[#This Row],[Total PoP ]]/6),0)</f>
        <v>142</v>
      </c>
      <c r="BF90" s="419">
        <f>IF(WWWW[[#This Row],[Total required Latrines]]-(WWWW[[#This Row],['#_of_sanitary_fly-proof_HH_latrines]])&lt;0,0,WWWW[[#This Row],[Total required Latrines]]-(WWWW[[#This Row],['#_of_sanitary_fly-proof_HH_latrines]]))</f>
        <v>142</v>
      </c>
      <c r="BG90" s="71">
        <f>1-WWWW[[#This Row],[% people access to functioning Latrine]]</f>
        <v>1</v>
      </c>
      <c r="BH9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0" s="417">
        <f>IF(WWWW[[#This Row],['#_of_functional_handwashing_facilities_at_HH_level]]*6&gt;WWWW[[#This Row],[Total PoP ]],WWWW[[#This Row],[Total PoP ]],WWWW[[#This Row],['#_of_functional_handwashing_facilities_at_HH_level]]*6)</f>
        <v>0</v>
      </c>
      <c r="BJ90" s="419">
        <f>IF(WWWW[[#This Row],['# people reached by regular dedicated hygiene promotion]]&gt;WWWW[[#This Row],['# People received regular supply of hygiene items]],WWWW[[#This Row],['# people reached by regular dedicated hygiene promotion]],WWWW[[#This Row],['# People received regular supply of hygiene items]])</f>
        <v>0</v>
      </c>
      <c r="BK90" s="422">
        <f>IF(WWWW[[#This Row],[HRP3]]/WWWW[[#This Row],[Total PoP ]]&gt;100%,100%,WWWW[[#This Row],[HRP3]]/WWWW[[#This Row],[Total PoP ]])</f>
        <v>0</v>
      </c>
      <c r="BL90" s="421">
        <f>1-WWWW[[#This Row],[Hygiene Coverage%]]</f>
        <v>1</v>
      </c>
      <c r="BM90" s="420">
        <f>WWWW[[#This Row],['# people reached by regular dedicated hygiene promotion]]/WWWW[[#This Row],[Total PoP ]]</f>
        <v>0</v>
      </c>
      <c r="BN9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0" s="419">
        <f>WWWW[[#This Row],['#_of_affected_women_and_girls_receiving_a_sufficient_quantity_of_sanitary_pads]]</f>
        <v>0</v>
      </c>
      <c r="BP90" s="418">
        <f>IF(WWWW[[#This Row],['# People with access to soap]]&gt;WWWW[[#This Row],['# People with access to Sanity Pads]],WWWW[[#This Row],['# People with access to soap]],WWWW[[#This Row],['# People with access to Sanity Pads]])</f>
        <v>0</v>
      </c>
      <c r="BQ90" s="417" t="str">
        <f>IF(OR(WWWW[[#This Row],['#of students in school]]="",WWWW[[#This Row],['#of students in school]]=0),"No","Yes")</f>
        <v>No</v>
      </c>
      <c r="BR90" s="415" t="s">
        <v>796</v>
      </c>
      <c r="BS90" s="415" t="s">
        <v>796</v>
      </c>
      <c r="BT90" s="415">
        <v>0</v>
      </c>
      <c r="BU90" s="415">
        <v>20.194370269775401</v>
      </c>
      <c r="BV90" s="415">
        <v>92.834007263183594</v>
      </c>
      <c r="BW90" s="415">
        <v>196128</v>
      </c>
      <c r="BX90" s="423" t="s">
        <v>33</v>
      </c>
      <c r="BY90" s="423"/>
      <c r="BZ90" s="33"/>
      <c r="CB90"/>
      <c r="CC90" s="33"/>
      <c r="CD90" s="36"/>
      <c r="CF90" s="37"/>
      <c r="CO90" s="20"/>
    </row>
    <row r="91" spans="1:93" hidden="1">
      <c r="A91" s="410" t="s">
        <v>2380</v>
      </c>
      <c r="B91" s="410" t="s">
        <v>316</v>
      </c>
      <c r="C91" s="416" t="s">
        <v>316</v>
      </c>
      <c r="D91" s="416" t="s">
        <v>309</v>
      </c>
      <c r="E91" s="546" t="s">
        <v>2687</v>
      </c>
      <c r="F91" s="416" t="s">
        <v>297</v>
      </c>
      <c r="G91" s="546" t="str">
        <f>VLOOKUP(WWWW[[#This Row],[Village  Name]],SiteDB6[[Site Name]:[Location Type]],8,FALSE)</f>
        <v>Village</v>
      </c>
      <c r="H91" s="416" t="s">
        <v>2619</v>
      </c>
      <c r="I91" s="418">
        <v>241</v>
      </c>
      <c r="J91" s="418">
        <v>1027</v>
      </c>
      <c r="K91" s="424">
        <v>42736</v>
      </c>
      <c r="L91" s="425">
        <v>44551</v>
      </c>
      <c r="M91" s="418"/>
      <c r="N91" s="418"/>
      <c r="O91" s="418"/>
      <c r="P91" s="418"/>
      <c r="Q91" s="418"/>
      <c r="R91" s="418"/>
      <c r="S91" s="418"/>
      <c r="T91" s="418"/>
      <c r="U91" s="636"/>
      <c r="V91" s="418"/>
      <c r="W91" s="605" t="s">
        <v>132</v>
      </c>
      <c r="X91" s="418"/>
      <c r="Y91" s="418"/>
      <c r="Z91" s="418"/>
      <c r="AA91" s="418"/>
      <c r="AB91" s="418"/>
      <c r="AC91" s="636"/>
      <c r="AD91" s="418"/>
      <c r="AE91" s="418"/>
      <c r="AF91" s="418"/>
      <c r="AG91" s="418"/>
      <c r="AH91" s="418"/>
      <c r="AI91" s="418"/>
      <c r="AJ91" s="418"/>
      <c r="AK91" s="418"/>
      <c r="AL91" s="418"/>
      <c r="AM91" s="418"/>
      <c r="AN91" s="636"/>
      <c r="AO91" s="420"/>
      <c r="AP91" s="420"/>
      <c r="AQ9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1" s="417">
        <f>WWWW[[#This Row],[%Equitable and continuous access to sufficient quantity of safe drinking water]]*WWWW[[#This Row],[Total PoP ]]</f>
        <v>0</v>
      </c>
      <c r="AS9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1" s="417">
        <f>WWWW[[#This Row],[% Access to unimproved water points]]*WWWW[[#This Row],[Total PoP ]]</f>
        <v>0</v>
      </c>
      <c r="AU9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1" s="417">
        <f>WWWW[[#This Row],[HRP1]]/250</f>
        <v>0</v>
      </c>
      <c r="AX91" s="422">
        <f>1-WWWW[[#This Row],[% Equitable and continuous access to sufficient quantity of domestic water]]</f>
        <v>1</v>
      </c>
      <c r="AY91" s="417">
        <f>WWWW[[#This Row],[%equitable and continuous access to sufficient quantity of safe drinking and domestic water''s GAP]]*WWWW[[#This Row],[Total PoP ]]</f>
        <v>1027</v>
      </c>
      <c r="AZ91" s="419">
        <f>IF(WWWW[[#This Row],[Total required water points]]-WWWW[[#This Row],['#Water points coverage]]&lt;0,0,WWWW[[#This Row],[Total required water points]]-WWWW[[#This Row],['#Water points coverage]])</f>
        <v>4</v>
      </c>
      <c r="BA91" s="419">
        <f>ROUND(IF(WWWW[[#This Row],[Total PoP ]]&lt;250,1,WWWW[[#This Row],[Total PoP ]]/250),0)</f>
        <v>4</v>
      </c>
      <c r="BB9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1" s="417">
        <f>WWWW[[#This Row],[% people access to functioning Latrine]]*WWWW[[#This Row],[Total PoP ]]</f>
        <v>0</v>
      </c>
      <c r="BD91" s="419">
        <f>WWWW[[#This Row],['#_of_Functioning_latrines_in_school]]*50</f>
        <v>0</v>
      </c>
      <c r="BE91" s="419">
        <f>ROUND((WWWW[[#This Row],[Total PoP ]]/6),0)</f>
        <v>171</v>
      </c>
      <c r="BF91" s="419">
        <f>IF(WWWW[[#This Row],[Total required Latrines]]-(WWWW[[#This Row],['#_of_sanitary_fly-proof_HH_latrines]])&lt;0,0,WWWW[[#This Row],[Total required Latrines]]-(WWWW[[#This Row],['#_of_sanitary_fly-proof_HH_latrines]]))</f>
        <v>171</v>
      </c>
      <c r="BG91" s="71">
        <f>1-WWWW[[#This Row],[% people access to functioning Latrine]]</f>
        <v>1</v>
      </c>
      <c r="BH9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1" s="417">
        <f>IF(WWWW[[#This Row],['#_of_functional_handwashing_facilities_at_HH_level]]*6&gt;WWWW[[#This Row],[Total PoP ]],WWWW[[#This Row],[Total PoP ]],WWWW[[#This Row],['#_of_functional_handwashing_facilities_at_HH_level]]*6)</f>
        <v>0</v>
      </c>
      <c r="BJ91" s="419">
        <f>IF(WWWW[[#This Row],['# people reached by regular dedicated hygiene promotion]]&gt;WWWW[[#This Row],['# People received regular supply of hygiene items]],WWWW[[#This Row],['# people reached by regular dedicated hygiene promotion]],WWWW[[#This Row],['# People received regular supply of hygiene items]])</f>
        <v>0</v>
      </c>
      <c r="BK91" s="422">
        <f>IF(WWWW[[#This Row],[HRP3]]/WWWW[[#This Row],[Total PoP ]]&gt;100%,100%,WWWW[[#This Row],[HRP3]]/WWWW[[#This Row],[Total PoP ]])</f>
        <v>0</v>
      </c>
      <c r="BL91" s="421">
        <f>1-WWWW[[#This Row],[Hygiene Coverage%]]</f>
        <v>1</v>
      </c>
      <c r="BM91" s="420">
        <f>WWWW[[#This Row],['# people reached by regular dedicated hygiene promotion]]/WWWW[[#This Row],[Total PoP ]]</f>
        <v>0</v>
      </c>
      <c r="BN9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1" s="419">
        <f>WWWW[[#This Row],['#_of_affected_women_and_girls_receiving_a_sufficient_quantity_of_sanitary_pads]]</f>
        <v>0</v>
      </c>
      <c r="BP91" s="418">
        <f>IF(WWWW[[#This Row],['# People with access to soap]]&gt;WWWW[[#This Row],['# People with access to Sanity Pads]],WWWW[[#This Row],['# People with access to soap]],WWWW[[#This Row],['# People with access to Sanity Pads]])</f>
        <v>0</v>
      </c>
      <c r="BQ91" s="417" t="str">
        <f>IF(OR(WWWW[[#This Row],['#of students in school]]="",WWWW[[#This Row],['#of students in school]]=0),"No","Yes")</f>
        <v>No</v>
      </c>
      <c r="BR91" s="415" t="s">
        <v>796</v>
      </c>
      <c r="BS91" s="415" t="s">
        <v>796</v>
      </c>
      <c r="BT91" s="415">
        <v>0</v>
      </c>
      <c r="BU91" s="415">
        <v>20.2105598449707</v>
      </c>
      <c r="BV91" s="415">
        <v>92.836456298828097</v>
      </c>
      <c r="BW91" s="415">
        <v>196125</v>
      </c>
      <c r="BX91" s="423" t="s">
        <v>33</v>
      </c>
      <c r="BY91" s="423"/>
      <c r="BZ91" s="33"/>
      <c r="CB91"/>
      <c r="CC91" s="33"/>
      <c r="CD91" s="36"/>
      <c r="CF91" s="37"/>
      <c r="CO91" s="20"/>
    </row>
    <row r="92" spans="1:93" hidden="1">
      <c r="A92" s="410" t="s">
        <v>2380</v>
      </c>
      <c r="B92" s="410" t="s">
        <v>316</v>
      </c>
      <c r="C92" s="416" t="s">
        <v>316</v>
      </c>
      <c r="D92" s="416" t="s">
        <v>309</v>
      </c>
      <c r="E92" s="546" t="s">
        <v>2687</v>
      </c>
      <c r="F92" s="416" t="s">
        <v>297</v>
      </c>
      <c r="G92" s="546" t="str">
        <f>VLOOKUP(WWWW[[#This Row],[Village  Name]],SiteDB6[[Site Name]:[Location Type]],8,FALSE)</f>
        <v>Village</v>
      </c>
      <c r="H92" s="416" t="s">
        <v>2620</v>
      </c>
      <c r="I92" s="418">
        <v>77</v>
      </c>
      <c r="J92" s="418">
        <v>370</v>
      </c>
      <c r="K92" s="424">
        <v>42736</v>
      </c>
      <c r="L92" s="425">
        <v>44551</v>
      </c>
      <c r="M92" s="418"/>
      <c r="N92" s="418"/>
      <c r="O92" s="418"/>
      <c r="P92" s="418"/>
      <c r="Q92" s="418"/>
      <c r="R92" s="418"/>
      <c r="S92" s="418"/>
      <c r="T92" s="418"/>
      <c r="U92" s="636"/>
      <c r="V92" s="418"/>
      <c r="W92" s="605" t="s">
        <v>132</v>
      </c>
      <c r="X92" s="418"/>
      <c r="Y92" s="418"/>
      <c r="Z92" s="418"/>
      <c r="AA92" s="418"/>
      <c r="AB92" s="418"/>
      <c r="AC92" s="636"/>
      <c r="AD92" s="418"/>
      <c r="AE92" s="418"/>
      <c r="AF92" s="418"/>
      <c r="AG92" s="418"/>
      <c r="AH92" s="418"/>
      <c r="AI92" s="418"/>
      <c r="AJ92" s="418"/>
      <c r="AK92" s="418"/>
      <c r="AL92" s="418"/>
      <c r="AM92" s="418"/>
      <c r="AN92" s="636"/>
      <c r="AO92" s="420"/>
      <c r="AP92" s="420"/>
      <c r="AQ9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2" s="417">
        <f>WWWW[[#This Row],[%Equitable and continuous access to sufficient quantity of safe drinking water]]*WWWW[[#This Row],[Total PoP ]]</f>
        <v>0</v>
      </c>
      <c r="AS9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2" s="417">
        <f>WWWW[[#This Row],[% Access to unimproved water points]]*WWWW[[#This Row],[Total PoP ]]</f>
        <v>0</v>
      </c>
      <c r="AU9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2" s="417">
        <f>WWWW[[#This Row],[HRP1]]/250</f>
        <v>0</v>
      </c>
      <c r="AX92" s="422">
        <f>1-WWWW[[#This Row],[% Equitable and continuous access to sufficient quantity of domestic water]]</f>
        <v>1</v>
      </c>
      <c r="AY92" s="417">
        <f>WWWW[[#This Row],[%equitable and continuous access to sufficient quantity of safe drinking and domestic water''s GAP]]*WWWW[[#This Row],[Total PoP ]]</f>
        <v>370</v>
      </c>
      <c r="AZ92" s="419">
        <f>IF(WWWW[[#This Row],[Total required water points]]-WWWW[[#This Row],['#Water points coverage]]&lt;0,0,WWWW[[#This Row],[Total required water points]]-WWWW[[#This Row],['#Water points coverage]])</f>
        <v>1</v>
      </c>
      <c r="BA92" s="419">
        <f>ROUND(IF(WWWW[[#This Row],[Total PoP ]]&lt;250,1,WWWW[[#This Row],[Total PoP ]]/250),0)</f>
        <v>1</v>
      </c>
      <c r="BB9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2" s="417">
        <f>WWWW[[#This Row],[% people access to functioning Latrine]]*WWWW[[#This Row],[Total PoP ]]</f>
        <v>0</v>
      </c>
      <c r="BD92" s="419">
        <f>WWWW[[#This Row],['#_of_Functioning_latrines_in_school]]*50</f>
        <v>0</v>
      </c>
      <c r="BE92" s="419">
        <f>ROUND((WWWW[[#This Row],[Total PoP ]]/6),0)</f>
        <v>62</v>
      </c>
      <c r="BF92" s="419">
        <f>IF(WWWW[[#This Row],[Total required Latrines]]-(WWWW[[#This Row],['#_of_sanitary_fly-proof_HH_latrines]])&lt;0,0,WWWW[[#This Row],[Total required Latrines]]-(WWWW[[#This Row],['#_of_sanitary_fly-proof_HH_latrines]]))</f>
        <v>62</v>
      </c>
      <c r="BG92" s="71">
        <f>1-WWWW[[#This Row],[% people access to functioning Latrine]]</f>
        <v>1</v>
      </c>
      <c r="BH9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2" s="417">
        <f>IF(WWWW[[#This Row],['#_of_functional_handwashing_facilities_at_HH_level]]*6&gt;WWWW[[#This Row],[Total PoP ]],WWWW[[#This Row],[Total PoP ]],WWWW[[#This Row],['#_of_functional_handwashing_facilities_at_HH_level]]*6)</f>
        <v>0</v>
      </c>
      <c r="BJ92" s="419">
        <f>IF(WWWW[[#This Row],['# people reached by regular dedicated hygiene promotion]]&gt;WWWW[[#This Row],['# People received regular supply of hygiene items]],WWWW[[#This Row],['# people reached by regular dedicated hygiene promotion]],WWWW[[#This Row],['# People received regular supply of hygiene items]])</f>
        <v>0</v>
      </c>
      <c r="BK92" s="422">
        <f>IF(WWWW[[#This Row],[HRP3]]/WWWW[[#This Row],[Total PoP ]]&gt;100%,100%,WWWW[[#This Row],[HRP3]]/WWWW[[#This Row],[Total PoP ]])</f>
        <v>0</v>
      </c>
      <c r="BL92" s="421">
        <f>1-WWWW[[#This Row],[Hygiene Coverage%]]</f>
        <v>1</v>
      </c>
      <c r="BM92" s="420">
        <f>WWWW[[#This Row],['# people reached by regular dedicated hygiene promotion]]/WWWW[[#This Row],[Total PoP ]]</f>
        <v>0</v>
      </c>
      <c r="BN9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2" s="419">
        <f>WWWW[[#This Row],['#_of_affected_women_and_girls_receiving_a_sufficient_quantity_of_sanitary_pads]]</f>
        <v>0</v>
      </c>
      <c r="BP92" s="418">
        <f>IF(WWWW[[#This Row],['# People with access to soap]]&gt;WWWW[[#This Row],['# People with access to Sanity Pads]],WWWW[[#This Row],['# People with access to soap]],WWWW[[#This Row],['# People with access to Sanity Pads]])</f>
        <v>0</v>
      </c>
      <c r="BQ92" s="417" t="str">
        <f>IF(OR(WWWW[[#This Row],['#of students in school]]="",WWWW[[#This Row],['#of students in school]]=0),"No","Yes")</f>
        <v>No</v>
      </c>
      <c r="BR92" s="415" t="s">
        <v>796</v>
      </c>
      <c r="BS92" s="415" t="s">
        <v>796</v>
      </c>
      <c r="BT92" s="415" t="s">
        <v>296</v>
      </c>
      <c r="BU92" s="415">
        <v>20.142474</v>
      </c>
      <c r="BV92" s="415">
        <v>92.494243999999995</v>
      </c>
      <c r="BW92" s="415">
        <v>196130</v>
      </c>
      <c r="BX92" s="423" t="s">
        <v>33</v>
      </c>
      <c r="BY92" s="423"/>
      <c r="BZ92" s="33"/>
      <c r="CB92"/>
      <c r="CC92" s="33"/>
      <c r="CD92" s="36"/>
      <c r="CF92" s="37"/>
      <c r="CO92" s="20"/>
    </row>
    <row r="93" spans="1:93" hidden="1">
      <c r="A93" s="410" t="s">
        <v>2380</v>
      </c>
      <c r="B93" s="410" t="s">
        <v>316</v>
      </c>
      <c r="C93" s="416" t="s">
        <v>316</v>
      </c>
      <c r="D93" s="416" t="s">
        <v>309</v>
      </c>
      <c r="E93" s="546" t="s">
        <v>2687</v>
      </c>
      <c r="F93" s="416" t="s">
        <v>297</v>
      </c>
      <c r="G93" s="546" t="str">
        <f>VLOOKUP(WWWW[[#This Row],[Village  Name]],SiteDB6[[Site Name]:[Location Type]],8,FALSE)</f>
        <v>village</v>
      </c>
      <c r="H93" s="416" t="s">
        <v>876</v>
      </c>
      <c r="I93" s="418">
        <v>509</v>
      </c>
      <c r="J93" s="418">
        <v>1574</v>
      </c>
      <c r="K93" s="424">
        <v>42736</v>
      </c>
      <c r="L93" s="425">
        <v>44551</v>
      </c>
      <c r="M93" s="418"/>
      <c r="N93" s="418"/>
      <c r="O93" s="418"/>
      <c r="P93" s="418"/>
      <c r="Q93" s="418"/>
      <c r="R93" s="418"/>
      <c r="S93" s="418"/>
      <c r="T93" s="418"/>
      <c r="U93" s="636"/>
      <c r="V93" s="418"/>
      <c r="W93" s="605" t="s">
        <v>132</v>
      </c>
      <c r="X93" s="418"/>
      <c r="Y93" s="418"/>
      <c r="Z93" s="418"/>
      <c r="AA93" s="418"/>
      <c r="AB93" s="418"/>
      <c r="AC93" s="636"/>
      <c r="AD93" s="418"/>
      <c r="AE93" s="418"/>
      <c r="AF93" s="418"/>
      <c r="AG93" s="418"/>
      <c r="AH93" s="418"/>
      <c r="AI93" s="418"/>
      <c r="AJ93" s="418"/>
      <c r="AK93" s="418"/>
      <c r="AL93" s="418"/>
      <c r="AM93" s="418"/>
      <c r="AN93" s="636"/>
      <c r="AO93" s="420"/>
      <c r="AP93" s="420"/>
      <c r="AQ9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3" s="417">
        <f>WWWW[[#This Row],[%Equitable and continuous access to sufficient quantity of safe drinking water]]*WWWW[[#This Row],[Total PoP ]]</f>
        <v>0</v>
      </c>
      <c r="AS9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3" s="417">
        <f>WWWW[[#This Row],[% Access to unimproved water points]]*WWWW[[#This Row],[Total PoP ]]</f>
        <v>0</v>
      </c>
      <c r="AU9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3" s="417">
        <f>WWWW[[#This Row],[HRP1]]/250</f>
        <v>0</v>
      </c>
      <c r="AX93" s="422">
        <f>1-WWWW[[#This Row],[% Equitable and continuous access to sufficient quantity of domestic water]]</f>
        <v>1</v>
      </c>
      <c r="AY93" s="417">
        <f>WWWW[[#This Row],[%equitable and continuous access to sufficient quantity of safe drinking and domestic water''s GAP]]*WWWW[[#This Row],[Total PoP ]]</f>
        <v>1574</v>
      </c>
      <c r="AZ93" s="419">
        <f>IF(WWWW[[#This Row],[Total required water points]]-WWWW[[#This Row],['#Water points coverage]]&lt;0,0,WWWW[[#This Row],[Total required water points]]-WWWW[[#This Row],['#Water points coverage]])</f>
        <v>6</v>
      </c>
      <c r="BA93" s="419">
        <f>ROUND(IF(WWWW[[#This Row],[Total PoP ]]&lt;250,1,WWWW[[#This Row],[Total PoP ]]/250),0)</f>
        <v>6</v>
      </c>
      <c r="BB9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3" s="417">
        <f>WWWW[[#This Row],[% people access to functioning Latrine]]*WWWW[[#This Row],[Total PoP ]]</f>
        <v>0</v>
      </c>
      <c r="BD93" s="419">
        <f>WWWW[[#This Row],['#_of_Functioning_latrines_in_school]]*50</f>
        <v>0</v>
      </c>
      <c r="BE93" s="419">
        <f>ROUND((WWWW[[#This Row],[Total PoP ]]/6),0)</f>
        <v>262</v>
      </c>
      <c r="BF93" s="419">
        <f>IF(WWWW[[#This Row],[Total required Latrines]]-(WWWW[[#This Row],['#_of_sanitary_fly-proof_HH_latrines]])&lt;0,0,WWWW[[#This Row],[Total required Latrines]]-(WWWW[[#This Row],['#_of_sanitary_fly-proof_HH_latrines]]))</f>
        <v>262</v>
      </c>
      <c r="BG93" s="71">
        <f>1-WWWW[[#This Row],[% people access to functioning Latrine]]</f>
        <v>1</v>
      </c>
      <c r="BH9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3" s="417">
        <f>IF(WWWW[[#This Row],['#_of_functional_handwashing_facilities_at_HH_level]]*6&gt;WWWW[[#This Row],[Total PoP ]],WWWW[[#This Row],[Total PoP ]],WWWW[[#This Row],['#_of_functional_handwashing_facilities_at_HH_level]]*6)</f>
        <v>0</v>
      </c>
      <c r="BJ93" s="419">
        <f>IF(WWWW[[#This Row],['# people reached by regular dedicated hygiene promotion]]&gt;WWWW[[#This Row],['# People received regular supply of hygiene items]],WWWW[[#This Row],['# people reached by regular dedicated hygiene promotion]],WWWW[[#This Row],['# People received regular supply of hygiene items]])</f>
        <v>0</v>
      </c>
      <c r="BK93" s="422">
        <f>IF(WWWW[[#This Row],[HRP3]]/WWWW[[#This Row],[Total PoP ]]&gt;100%,100%,WWWW[[#This Row],[HRP3]]/WWWW[[#This Row],[Total PoP ]])</f>
        <v>0</v>
      </c>
      <c r="BL93" s="421">
        <f>1-WWWW[[#This Row],[Hygiene Coverage%]]</f>
        <v>1</v>
      </c>
      <c r="BM93" s="420">
        <f>WWWW[[#This Row],['# people reached by regular dedicated hygiene promotion]]/WWWW[[#This Row],[Total PoP ]]</f>
        <v>0</v>
      </c>
      <c r="BN9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3" s="419">
        <f>WWWW[[#This Row],['#_of_affected_women_and_girls_receiving_a_sufficient_quantity_of_sanitary_pads]]</f>
        <v>0</v>
      </c>
      <c r="BP93" s="418">
        <f>IF(WWWW[[#This Row],['# People with access to soap]]&gt;WWWW[[#This Row],['# People with access to Sanity Pads]],WWWW[[#This Row],['# People with access to soap]],WWWW[[#This Row],['# People with access to Sanity Pads]])</f>
        <v>0</v>
      </c>
      <c r="BQ93" s="417" t="str">
        <f>IF(OR(WWWW[[#This Row],['#of students in school]]="",WWWW[[#This Row],['#of students in school]]=0),"No","Yes")</f>
        <v>No</v>
      </c>
      <c r="BR93" s="415" t="s">
        <v>796</v>
      </c>
      <c r="BS93" s="415" t="s">
        <v>877</v>
      </c>
      <c r="BT93" s="415" t="s">
        <v>296</v>
      </c>
      <c r="BU93" s="415">
        <v>20.226730346679702</v>
      </c>
      <c r="BV93" s="415">
        <v>92.836929321289105</v>
      </c>
      <c r="BW93" s="415">
        <v>196129</v>
      </c>
      <c r="BX93" s="423" t="s">
        <v>33</v>
      </c>
      <c r="BY93" s="423"/>
      <c r="BZ93" s="33"/>
      <c r="CB93"/>
      <c r="CC93" s="33"/>
      <c r="CD93" s="36"/>
      <c r="CF93" s="37"/>
      <c r="CO93" s="20"/>
    </row>
    <row r="94" spans="1:93" hidden="1">
      <c r="A94" s="410" t="s">
        <v>2380</v>
      </c>
      <c r="B94" s="410" t="s">
        <v>316</v>
      </c>
      <c r="C94" s="416" t="s">
        <v>316</v>
      </c>
      <c r="D94" s="416" t="s">
        <v>309</v>
      </c>
      <c r="E94" s="546" t="s">
        <v>2687</v>
      </c>
      <c r="F94" s="416" t="s">
        <v>297</v>
      </c>
      <c r="G94" s="546" t="str">
        <f>VLOOKUP(WWWW[[#This Row],[Village  Name]],SiteDB6[[Site Name]:[Location Type]],8,FALSE)</f>
        <v>Village</v>
      </c>
      <c r="H94" s="416" t="s">
        <v>2022</v>
      </c>
      <c r="I94" s="418">
        <v>301</v>
      </c>
      <c r="J94" s="418">
        <v>1529</v>
      </c>
      <c r="K94" s="424">
        <v>42736</v>
      </c>
      <c r="L94" s="425">
        <v>44551</v>
      </c>
      <c r="M94" s="418"/>
      <c r="N94" s="418"/>
      <c r="O94" s="418"/>
      <c r="P94" s="418"/>
      <c r="Q94" s="418"/>
      <c r="R94" s="418"/>
      <c r="S94" s="418"/>
      <c r="T94" s="418"/>
      <c r="U94" s="636"/>
      <c r="V94" s="418"/>
      <c r="W94" s="605" t="s">
        <v>132</v>
      </c>
      <c r="X94" s="418"/>
      <c r="Y94" s="418"/>
      <c r="Z94" s="418"/>
      <c r="AA94" s="418"/>
      <c r="AB94" s="418"/>
      <c r="AC94" s="636"/>
      <c r="AD94" s="418"/>
      <c r="AE94" s="418"/>
      <c r="AF94" s="418"/>
      <c r="AG94" s="418"/>
      <c r="AH94" s="418"/>
      <c r="AI94" s="418"/>
      <c r="AJ94" s="418"/>
      <c r="AK94" s="418"/>
      <c r="AL94" s="418"/>
      <c r="AM94" s="418"/>
      <c r="AN94" s="636"/>
      <c r="AO94" s="420"/>
      <c r="AP94" s="420"/>
      <c r="AQ9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4" s="417">
        <f>WWWW[[#This Row],[%Equitable and continuous access to sufficient quantity of safe drinking water]]*WWWW[[#This Row],[Total PoP ]]</f>
        <v>0</v>
      </c>
      <c r="AS9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4" s="417">
        <f>WWWW[[#This Row],[% Access to unimproved water points]]*WWWW[[#This Row],[Total PoP ]]</f>
        <v>0</v>
      </c>
      <c r="AU9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4" s="417">
        <f>WWWW[[#This Row],[HRP1]]/250</f>
        <v>0</v>
      </c>
      <c r="AX94" s="422">
        <f>1-WWWW[[#This Row],[% Equitable and continuous access to sufficient quantity of domestic water]]</f>
        <v>1</v>
      </c>
      <c r="AY94" s="417">
        <f>WWWW[[#This Row],[%equitable and continuous access to sufficient quantity of safe drinking and domestic water''s GAP]]*WWWW[[#This Row],[Total PoP ]]</f>
        <v>1529</v>
      </c>
      <c r="AZ94" s="419">
        <f>IF(WWWW[[#This Row],[Total required water points]]-WWWW[[#This Row],['#Water points coverage]]&lt;0,0,WWWW[[#This Row],[Total required water points]]-WWWW[[#This Row],['#Water points coverage]])</f>
        <v>6</v>
      </c>
      <c r="BA94" s="419">
        <f>ROUND(IF(WWWW[[#This Row],[Total PoP ]]&lt;250,1,WWWW[[#This Row],[Total PoP ]]/250),0)</f>
        <v>6</v>
      </c>
      <c r="BB9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4" s="417">
        <f>WWWW[[#This Row],[% people access to functioning Latrine]]*WWWW[[#This Row],[Total PoP ]]</f>
        <v>0</v>
      </c>
      <c r="BD94" s="419">
        <f>WWWW[[#This Row],['#_of_Functioning_latrines_in_school]]*50</f>
        <v>0</v>
      </c>
      <c r="BE94" s="419">
        <f>ROUND((WWWW[[#This Row],[Total PoP ]]/6),0)</f>
        <v>255</v>
      </c>
      <c r="BF94" s="419">
        <f>IF(WWWW[[#This Row],[Total required Latrines]]-(WWWW[[#This Row],['#_of_sanitary_fly-proof_HH_latrines]])&lt;0,0,WWWW[[#This Row],[Total required Latrines]]-(WWWW[[#This Row],['#_of_sanitary_fly-proof_HH_latrines]]))</f>
        <v>255</v>
      </c>
      <c r="BG94" s="71">
        <f>1-WWWW[[#This Row],[% people access to functioning Latrine]]</f>
        <v>1</v>
      </c>
      <c r="BH9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4" s="417">
        <f>IF(WWWW[[#This Row],['#_of_functional_handwashing_facilities_at_HH_level]]*6&gt;WWWW[[#This Row],[Total PoP ]],WWWW[[#This Row],[Total PoP ]],WWWW[[#This Row],['#_of_functional_handwashing_facilities_at_HH_level]]*6)</f>
        <v>0</v>
      </c>
      <c r="BJ94" s="419">
        <f>IF(WWWW[[#This Row],['# people reached by regular dedicated hygiene promotion]]&gt;WWWW[[#This Row],['# People received regular supply of hygiene items]],WWWW[[#This Row],['# people reached by regular dedicated hygiene promotion]],WWWW[[#This Row],['# People received regular supply of hygiene items]])</f>
        <v>0</v>
      </c>
      <c r="BK94" s="422">
        <f>IF(WWWW[[#This Row],[HRP3]]/WWWW[[#This Row],[Total PoP ]]&gt;100%,100%,WWWW[[#This Row],[HRP3]]/WWWW[[#This Row],[Total PoP ]])</f>
        <v>0</v>
      </c>
      <c r="BL94" s="421">
        <f>1-WWWW[[#This Row],[Hygiene Coverage%]]</f>
        <v>1</v>
      </c>
      <c r="BM94" s="420">
        <f>WWWW[[#This Row],['# people reached by regular dedicated hygiene promotion]]/WWWW[[#This Row],[Total PoP ]]</f>
        <v>0</v>
      </c>
      <c r="BN9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4" s="419">
        <f>WWWW[[#This Row],['#_of_affected_women_and_girls_receiving_a_sufficient_quantity_of_sanitary_pads]]</f>
        <v>0</v>
      </c>
      <c r="BP94" s="418">
        <f>IF(WWWW[[#This Row],['# People with access to soap]]&gt;WWWW[[#This Row],['# People with access to Sanity Pads]],WWWW[[#This Row],['# People with access to soap]],WWWW[[#This Row],['# People with access to Sanity Pads]])</f>
        <v>0</v>
      </c>
      <c r="BQ94" s="417" t="str">
        <f>IF(OR(WWWW[[#This Row],['#of students in school]]="",WWWW[[#This Row],['#of students in school]]=0),"No","Yes")</f>
        <v>No</v>
      </c>
      <c r="BR94" s="415" t="s">
        <v>796</v>
      </c>
      <c r="BS94" s="415" t="s">
        <v>796</v>
      </c>
      <c r="BT94" s="415" t="s">
        <v>296</v>
      </c>
      <c r="BU94" s="415">
        <v>20.257850650000002</v>
      </c>
      <c r="BV94" s="415">
        <v>92.811126709999996</v>
      </c>
      <c r="BW94" s="415">
        <v>196161</v>
      </c>
      <c r="BX94" s="423" t="s">
        <v>33</v>
      </c>
      <c r="BY94" s="423"/>
      <c r="BZ94" s="33"/>
      <c r="CB94"/>
      <c r="CC94" s="33"/>
      <c r="CD94" s="36"/>
      <c r="CF94" s="37"/>
      <c r="CO94" s="20"/>
    </row>
    <row r="95" spans="1:93" hidden="1">
      <c r="A95" s="410" t="s">
        <v>2380</v>
      </c>
      <c r="B95" s="410" t="s">
        <v>316</v>
      </c>
      <c r="C95" s="416" t="s">
        <v>316</v>
      </c>
      <c r="D95" s="416" t="s">
        <v>309</v>
      </c>
      <c r="E95" s="546" t="s">
        <v>2687</v>
      </c>
      <c r="F95" s="416" t="s">
        <v>297</v>
      </c>
      <c r="G95" s="546" t="str">
        <f>VLOOKUP(WWWW[[#This Row],[Village  Name]],SiteDB6[[Site Name]:[Location Type]],8,FALSE)</f>
        <v>Village</v>
      </c>
      <c r="H95" s="416" t="s">
        <v>2621</v>
      </c>
      <c r="I95" s="418">
        <v>85</v>
      </c>
      <c r="J95" s="418">
        <v>369</v>
      </c>
      <c r="K95" s="424">
        <v>42736</v>
      </c>
      <c r="L95" s="425">
        <v>44551</v>
      </c>
      <c r="M95" s="418"/>
      <c r="N95" s="418"/>
      <c r="O95" s="418"/>
      <c r="P95" s="418"/>
      <c r="Q95" s="418"/>
      <c r="R95" s="418"/>
      <c r="S95" s="418"/>
      <c r="T95" s="418"/>
      <c r="U95" s="636"/>
      <c r="V95" s="418"/>
      <c r="W95" s="605" t="s">
        <v>132</v>
      </c>
      <c r="X95" s="418"/>
      <c r="Y95" s="418"/>
      <c r="Z95" s="418"/>
      <c r="AA95" s="418"/>
      <c r="AB95" s="418"/>
      <c r="AC95" s="636"/>
      <c r="AD95" s="418"/>
      <c r="AE95" s="418"/>
      <c r="AF95" s="418"/>
      <c r="AG95" s="418"/>
      <c r="AH95" s="418"/>
      <c r="AI95" s="418"/>
      <c r="AJ95" s="418"/>
      <c r="AK95" s="418"/>
      <c r="AL95" s="418"/>
      <c r="AM95" s="418"/>
      <c r="AN95" s="636"/>
      <c r="AO95" s="420"/>
      <c r="AP95" s="420"/>
      <c r="AQ9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5" s="417">
        <f>WWWW[[#This Row],[%Equitable and continuous access to sufficient quantity of safe drinking water]]*WWWW[[#This Row],[Total PoP ]]</f>
        <v>0</v>
      </c>
      <c r="AS9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5" s="417">
        <f>WWWW[[#This Row],[% Access to unimproved water points]]*WWWW[[#This Row],[Total PoP ]]</f>
        <v>0</v>
      </c>
      <c r="AU9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5" s="417">
        <f>WWWW[[#This Row],[HRP1]]/250</f>
        <v>0</v>
      </c>
      <c r="AX95" s="422">
        <f>1-WWWW[[#This Row],[% Equitable and continuous access to sufficient quantity of domestic water]]</f>
        <v>1</v>
      </c>
      <c r="AY95" s="417">
        <f>WWWW[[#This Row],[%equitable and continuous access to sufficient quantity of safe drinking and domestic water''s GAP]]*WWWW[[#This Row],[Total PoP ]]</f>
        <v>369</v>
      </c>
      <c r="AZ95" s="419">
        <f>IF(WWWW[[#This Row],[Total required water points]]-WWWW[[#This Row],['#Water points coverage]]&lt;0,0,WWWW[[#This Row],[Total required water points]]-WWWW[[#This Row],['#Water points coverage]])</f>
        <v>1</v>
      </c>
      <c r="BA95" s="419">
        <f>ROUND(IF(WWWW[[#This Row],[Total PoP ]]&lt;250,1,WWWW[[#This Row],[Total PoP ]]/250),0)</f>
        <v>1</v>
      </c>
      <c r="BB9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5" s="417">
        <f>WWWW[[#This Row],[% people access to functioning Latrine]]*WWWW[[#This Row],[Total PoP ]]</f>
        <v>0</v>
      </c>
      <c r="BD95" s="419">
        <f>WWWW[[#This Row],['#_of_Functioning_latrines_in_school]]*50</f>
        <v>0</v>
      </c>
      <c r="BE95" s="419">
        <f>ROUND((WWWW[[#This Row],[Total PoP ]]/6),0)</f>
        <v>62</v>
      </c>
      <c r="BF95" s="419">
        <f>IF(WWWW[[#This Row],[Total required Latrines]]-(WWWW[[#This Row],['#_of_sanitary_fly-proof_HH_latrines]])&lt;0,0,WWWW[[#This Row],[Total required Latrines]]-(WWWW[[#This Row],['#_of_sanitary_fly-proof_HH_latrines]]))</f>
        <v>62</v>
      </c>
      <c r="BG95" s="71">
        <f>1-WWWW[[#This Row],[% people access to functioning Latrine]]</f>
        <v>1</v>
      </c>
      <c r="BH9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5" s="417">
        <f>IF(WWWW[[#This Row],['#_of_functional_handwashing_facilities_at_HH_level]]*6&gt;WWWW[[#This Row],[Total PoP ]],WWWW[[#This Row],[Total PoP ]],WWWW[[#This Row],['#_of_functional_handwashing_facilities_at_HH_level]]*6)</f>
        <v>0</v>
      </c>
      <c r="BJ95" s="419">
        <f>IF(WWWW[[#This Row],['# people reached by regular dedicated hygiene promotion]]&gt;WWWW[[#This Row],['# People received regular supply of hygiene items]],WWWW[[#This Row],['# people reached by regular dedicated hygiene promotion]],WWWW[[#This Row],['# People received regular supply of hygiene items]])</f>
        <v>0</v>
      </c>
      <c r="BK95" s="422">
        <f>IF(WWWW[[#This Row],[HRP3]]/WWWW[[#This Row],[Total PoP ]]&gt;100%,100%,WWWW[[#This Row],[HRP3]]/WWWW[[#This Row],[Total PoP ]])</f>
        <v>0</v>
      </c>
      <c r="BL95" s="421">
        <f>1-WWWW[[#This Row],[Hygiene Coverage%]]</f>
        <v>1</v>
      </c>
      <c r="BM95" s="420">
        <f>WWWW[[#This Row],['# people reached by regular dedicated hygiene promotion]]/WWWW[[#This Row],[Total PoP ]]</f>
        <v>0</v>
      </c>
      <c r="BN9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5" s="419">
        <f>WWWW[[#This Row],['#_of_affected_women_and_girls_receiving_a_sufficient_quantity_of_sanitary_pads]]</f>
        <v>0</v>
      </c>
      <c r="BP95" s="418">
        <f>IF(WWWW[[#This Row],['# People with access to soap]]&gt;WWWW[[#This Row],['# People with access to Sanity Pads]],WWWW[[#This Row],['# People with access to soap]],WWWW[[#This Row],['# People with access to Sanity Pads]])</f>
        <v>0</v>
      </c>
      <c r="BQ95" s="417" t="str">
        <f>IF(OR(WWWW[[#This Row],['#of students in school]]="",WWWW[[#This Row],['#of students in school]]=0),"No","Yes")</f>
        <v>No</v>
      </c>
      <c r="BR95" s="415" t="s">
        <v>796</v>
      </c>
      <c r="BS95" s="415" t="s">
        <v>796</v>
      </c>
      <c r="BT95" s="415">
        <v>0</v>
      </c>
      <c r="BU95" s="415">
        <v>20.261358000000001</v>
      </c>
      <c r="BV95" s="415">
        <v>92.805672999999999</v>
      </c>
      <c r="BW95" s="415">
        <v>220593</v>
      </c>
      <c r="BX95" s="423" t="s">
        <v>33</v>
      </c>
      <c r="BY95" s="423"/>
      <c r="BZ95" s="33"/>
      <c r="CB95"/>
      <c r="CC95" s="33"/>
      <c r="CD95" s="36"/>
      <c r="CF95" s="37"/>
      <c r="CO95" s="20"/>
    </row>
    <row r="96" spans="1:93" hidden="1">
      <c r="A96" s="410" t="s">
        <v>2380</v>
      </c>
      <c r="B96" s="410" t="s">
        <v>316</v>
      </c>
      <c r="C96" s="416" t="s">
        <v>316</v>
      </c>
      <c r="D96" s="416" t="s">
        <v>309</v>
      </c>
      <c r="E96" s="546" t="s">
        <v>2687</v>
      </c>
      <c r="F96" s="416" t="s">
        <v>297</v>
      </c>
      <c r="G96" s="546" t="str">
        <f>VLOOKUP(WWWW[[#This Row],[Village  Name]],SiteDB6[[Site Name]:[Location Type]],8,FALSE)</f>
        <v>Village</v>
      </c>
      <c r="H96" s="416" t="s">
        <v>452</v>
      </c>
      <c r="I96" s="418">
        <v>175</v>
      </c>
      <c r="J96" s="418">
        <v>811</v>
      </c>
      <c r="K96" s="424">
        <v>42736</v>
      </c>
      <c r="L96" s="425">
        <v>44551</v>
      </c>
      <c r="M96" s="418"/>
      <c r="N96" s="418"/>
      <c r="O96" s="418"/>
      <c r="P96" s="418"/>
      <c r="Q96" s="418"/>
      <c r="R96" s="418"/>
      <c r="S96" s="418"/>
      <c r="T96" s="418"/>
      <c r="U96" s="636"/>
      <c r="V96" s="418"/>
      <c r="W96" s="605" t="s">
        <v>132</v>
      </c>
      <c r="X96" s="418"/>
      <c r="Y96" s="418"/>
      <c r="Z96" s="418"/>
      <c r="AA96" s="418"/>
      <c r="AB96" s="418"/>
      <c r="AC96" s="636"/>
      <c r="AD96" s="418"/>
      <c r="AE96" s="418"/>
      <c r="AF96" s="418"/>
      <c r="AG96" s="418"/>
      <c r="AH96" s="418"/>
      <c r="AI96" s="418"/>
      <c r="AJ96" s="418"/>
      <c r="AK96" s="418"/>
      <c r="AL96" s="418"/>
      <c r="AM96" s="418"/>
      <c r="AN96" s="636"/>
      <c r="AO96" s="420"/>
      <c r="AP96" s="420"/>
      <c r="AQ9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6" s="417">
        <f>WWWW[[#This Row],[%Equitable and continuous access to sufficient quantity of safe drinking water]]*WWWW[[#This Row],[Total PoP ]]</f>
        <v>0</v>
      </c>
      <c r="AS9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6" s="417">
        <f>WWWW[[#This Row],[% Access to unimproved water points]]*WWWW[[#This Row],[Total PoP ]]</f>
        <v>0</v>
      </c>
      <c r="AU9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6" s="417">
        <f>WWWW[[#This Row],[HRP1]]/250</f>
        <v>0</v>
      </c>
      <c r="AX96" s="422">
        <f>1-WWWW[[#This Row],[% Equitable and continuous access to sufficient quantity of domestic water]]</f>
        <v>1</v>
      </c>
      <c r="AY96" s="417">
        <f>WWWW[[#This Row],[%equitable and continuous access to sufficient quantity of safe drinking and domestic water''s GAP]]*WWWW[[#This Row],[Total PoP ]]</f>
        <v>811</v>
      </c>
      <c r="AZ96" s="419">
        <f>IF(WWWW[[#This Row],[Total required water points]]-WWWW[[#This Row],['#Water points coverage]]&lt;0,0,WWWW[[#This Row],[Total required water points]]-WWWW[[#This Row],['#Water points coverage]])</f>
        <v>3</v>
      </c>
      <c r="BA96" s="419">
        <f>ROUND(IF(WWWW[[#This Row],[Total PoP ]]&lt;250,1,WWWW[[#This Row],[Total PoP ]]/250),0)</f>
        <v>3</v>
      </c>
      <c r="BB9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6" s="417">
        <f>WWWW[[#This Row],[% people access to functioning Latrine]]*WWWW[[#This Row],[Total PoP ]]</f>
        <v>0</v>
      </c>
      <c r="BD96" s="419">
        <f>WWWW[[#This Row],['#_of_Functioning_latrines_in_school]]*50</f>
        <v>0</v>
      </c>
      <c r="BE96" s="419">
        <f>ROUND((WWWW[[#This Row],[Total PoP ]]/6),0)</f>
        <v>135</v>
      </c>
      <c r="BF96" s="419">
        <f>IF(WWWW[[#This Row],[Total required Latrines]]-(WWWW[[#This Row],['#_of_sanitary_fly-proof_HH_latrines]])&lt;0,0,WWWW[[#This Row],[Total required Latrines]]-(WWWW[[#This Row],['#_of_sanitary_fly-proof_HH_latrines]]))</f>
        <v>135</v>
      </c>
      <c r="BG96" s="71">
        <f>1-WWWW[[#This Row],[% people access to functioning Latrine]]</f>
        <v>1</v>
      </c>
      <c r="BH9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6" s="417">
        <f>IF(WWWW[[#This Row],['#_of_functional_handwashing_facilities_at_HH_level]]*6&gt;WWWW[[#This Row],[Total PoP ]],WWWW[[#This Row],[Total PoP ]],WWWW[[#This Row],['#_of_functional_handwashing_facilities_at_HH_level]]*6)</f>
        <v>0</v>
      </c>
      <c r="BJ96" s="419">
        <f>IF(WWWW[[#This Row],['# people reached by regular dedicated hygiene promotion]]&gt;WWWW[[#This Row],['# People received regular supply of hygiene items]],WWWW[[#This Row],['# people reached by regular dedicated hygiene promotion]],WWWW[[#This Row],['# People received regular supply of hygiene items]])</f>
        <v>0</v>
      </c>
      <c r="BK96" s="422">
        <f>IF(WWWW[[#This Row],[HRP3]]/WWWW[[#This Row],[Total PoP ]]&gt;100%,100%,WWWW[[#This Row],[HRP3]]/WWWW[[#This Row],[Total PoP ]])</f>
        <v>0</v>
      </c>
      <c r="BL96" s="421">
        <f>1-WWWW[[#This Row],[Hygiene Coverage%]]</f>
        <v>1</v>
      </c>
      <c r="BM96" s="420">
        <f>WWWW[[#This Row],['# people reached by regular dedicated hygiene promotion]]/WWWW[[#This Row],[Total PoP ]]</f>
        <v>0</v>
      </c>
      <c r="BN9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6" s="419">
        <f>WWWW[[#This Row],['#_of_affected_women_and_girls_receiving_a_sufficient_quantity_of_sanitary_pads]]</f>
        <v>0</v>
      </c>
      <c r="BP96" s="418">
        <f>IF(WWWW[[#This Row],['# People with access to soap]]&gt;WWWW[[#This Row],['# People with access to Sanity Pads]],WWWW[[#This Row],['# People with access to soap]],WWWW[[#This Row],['# People with access to Sanity Pads]])</f>
        <v>0</v>
      </c>
      <c r="BQ96" s="417" t="str">
        <f>IF(OR(WWWW[[#This Row],['#of students in school]]="",WWWW[[#This Row],['#of students in school]]=0),"No","Yes")</f>
        <v>No</v>
      </c>
      <c r="BR96" s="415" t="s">
        <v>796</v>
      </c>
      <c r="BS96" s="415" t="s">
        <v>796</v>
      </c>
      <c r="BT96" s="415" t="s">
        <v>296</v>
      </c>
      <c r="BU96" s="415">
        <v>20.245159149999999</v>
      </c>
      <c r="BV96" s="415">
        <v>92.807418819999995</v>
      </c>
      <c r="BW96" s="415">
        <v>196137</v>
      </c>
      <c r="BX96" s="423" t="s">
        <v>33</v>
      </c>
      <c r="BY96" s="423"/>
      <c r="BZ96" s="33"/>
      <c r="CB96" s="429"/>
      <c r="CC96" s="33"/>
      <c r="CD96" s="36"/>
      <c r="CF96" s="37"/>
      <c r="CO96" s="20"/>
    </row>
    <row r="97" spans="1:93" hidden="1">
      <c r="A97" s="410" t="s">
        <v>2380</v>
      </c>
      <c r="B97" s="410" t="s">
        <v>316</v>
      </c>
      <c r="C97" s="416" t="s">
        <v>316</v>
      </c>
      <c r="D97" s="416" t="s">
        <v>309</v>
      </c>
      <c r="E97" s="546" t="s">
        <v>2687</v>
      </c>
      <c r="F97" s="416" t="s">
        <v>297</v>
      </c>
      <c r="G97" s="546" t="str">
        <f>VLOOKUP(WWWW[[#This Row],[Village  Name]],SiteDB6[[Site Name]:[Location Type]],8,FALSE)</f>
        <v>Village</v>
      </c>
      <c r="H97" s="416" t="s">
        <v>2023</v>
      </c>
      <c r="I97" s="418">
        <v>355</v>
      </c>
      <c r="J97" s="418">
        <v>2168</v>
      </c>
      <c r="K97" s="424">
        <v>42736</v>
      </c>
      <c r="L97" s="425">
        <v>44551</v>
      </c>
      <c r="M97" s="418"/>
      <c r="N97" s="418"/>
      <c r="O97" s="418"/>
      <c r="P97" s="418"/>
      <c r="Q97" s="418"/>
      <c r="R97" s="418"/>
      <c r="S97" s="418"/>
      <c r="T97" s="418"/>
      <c r="U97" s="636"/>
      <c r="V97" s="418"/>
      <c r="W97" s="605" t="s">
        <v>132</v>
      </c>
      <c r="X97" s="418"/>
      <c r="Y97" s="418"/>
      <c r="Z97" s="418"/>
      <c r="AA97" s="418"/>
      <c r="AB97" s="418"/>
      <c r="AC97" s="636"/>
      <c r="AD97" s="418"/>
      <c r="AE97" s="418"/>
      <c r="AF97" s="418"/>
      <c r="AG97" s="418"/>
      <c r="AH97" s="418"/>
      <c r="AI97" s="418"/>
      <c r="AJ97" s="418"/>
      <c r="AK97" s="418"/>
      <c r="AL97" s="418"/>
      <c r="AM97" s="418"/>
      <c r="AN97" s="636"/>
      <c r="AO97" s="420"/>
      <c r="AP97" s="420"/>
      <c r="AQ9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7" s="417">
        <f>WWWW[[#This Row],[%Equitable and continuous access to sufficient quantity of safe drinking water]]*WWWW[[#This Row],[Total PoP ]]</f>
        <v>0</v>
      </c>
      <c r="AS9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7" s="417">
        <f>WWWW[[#This Row],[% Access to unimproved water points]]*WWWW[[#This Row],[Total PoP ]]</f>
        <v>0</v>
      </c>
      <c r="AU9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7" s="417">
        <f>WWWW[[#This Row],[HRP1]]/250</f>
        <v>0</v>
      </c>
      <c r="AX97" s="422">
        <f>1-WWWW[[#This Row],[% Equitable and continuous access to sufficient quantity of domestic water]]</f>
        <v>1</v>
      </c>
      <c r="AY97" s="417">
        <f>WWWW[[#This Row],[%equitable and continuous access to sufficient quantity of safe drinking and domestic water''s GAP]]*WWWW[[#This Row],[Total PoP ]]</f>
        <v>2168</v>
      </c>
      <c r="AZ97" s="419">
        <f>IF(WWWW[[#This Row],[Total required water points]]-WWWW[[#This Row],['#Water points coverage]]&lt;0,0,WWWW[[#This Row],[Total required water points]]-WWWW[[#This Row],['#Water points coverage]])</f>
        <v>9</v>
      </c>
      <c r="BA97" s="419">
        <f>ROUND(IF(WWWW[[#This Row],[Total PoP ]]&lt;250,1,WWWW[[#This Row],[Total PoP ]]/250),0)</f>
        <v>9</v>
      </c>
      <c r="BB9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7" s="417">
        <f>WWWW[[#This Row],[% people access to functioning Latrine]]*WWWW[[#This Row],[Total PoP ]]</f>
        <v>0</v>
      </c>
      <c r="BD97" s="419">
        <f>WWWW[[#This Row],['#_of_Functioning_latrines_in_school]]*50</f>
        <v>0</v>
      </c>
      <c r="BE97" s="419">
        <f>ROUND((WWWW[[#This Row],[Total PoP ]]/6),0)</f>
        <v>361</v>
      </c>
      <c r="BF97" s="419">
        <f>IF(WWWW[[#This Row],[Total required Latrines]]-(WWWW[[#This Row],['#_of_sanitary_fly-proof_HH_latrines]])&lt;0,0,WWWW[[#This Row],[Total required Latrines]]-(WWWW[[#This Row],['#_of_sanitary_fly-proof_HH_latrines]]))</f>
        <v>361</v>
      </c>
      <c r="BG97" s="71">
        <f>1-WWWW[[#This Row],[% people access to functioning Latrine]]</f>
        <v>1</v>
      </c>
      <c r="BH9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7" s="417">
        <f>IF(WWWW[[#This Row],['#_of_functional_handwashing_facilities_at_HH_level]]*6&gt;WWWW[[#This Row],[Total PoP ]],WWWW[[#This Row],[Total PoP ]],WWWW[[#This Row],['#_of_functional_handwashing_facilities_at_HH_level]]*6)</f>
        <v>0</v>
      </c>
      <c r="BJ97" s="419">
        <f>IF(WWWW[[#This Row],['# people reached by regular dedicated hygiene promotion]]&gt;WWWW[[#This Row],['# People received regular supply of hygiene items]],WWWW[[#This Row],['# people reached by regular dedicated hygiene promotion]],WWWW[[#This Row],['# People received regular supply of hygiene items]])</f>
        <v>0</v>
      </c>
      <c r="BK97" s="422">
        <f>IF(WWWW[[#This Row],[HRP3]]/WWWW[[#This Row],[Total PoP ]]&gt;100%,100%,WWWW[[#This Row],[HRP3]]/WWWW[[#This Row],[Total PoP ]])</f>
        <v>0</v>
      </c>
      <c r="BL97" s="421">
        <f>1-WWWW[[#This Row],[Hygiene Coverage%]]</f>
        <v>1</v>
      </c>
      <c r="BM97" s="420">
        <f>WWWW[[#This Row],['# people reached by regular dedicated hygiene promotion]]/WWWW[[#This Row],[Total PoP ]]</f>
        <v>0</v>
      </c>
      <c r="BN9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7" s="419">
        <f>WWWW[[#This Row],['#_of_affected_women_and_girls_receiving_a_sufficient_quantity_of_sanitary_pads]]</f>
        <v>0</v>
      </c>
      <c r="BP97" s="418">
        <f>IF(WWWW[[#This Row],['# People with access to soap]]&gt;WWWW[[#This Row],['# People with access to Sanity Pads]],WWWW[[#This Row],['# People with access to soap]],WWWW[[#This Row],['# People with access to Sanity Pads]])</f>
        <v>0</v>
      </c>
      <c r="BQ97" s="417" t="str">
        <f>IF(OR(WWWW[[#This Row],['#of students in school]]="",WWWW[[#This Row],['#of students in school]]=0),"No","Yes")</f>
        <v>No</v>
      </c>
      <c r="BR97" s="415" t="s">
        <v>796</v>
      </c>
      <c r="BS97" s="415" t="s">
        <v>796</v>
      </c>
      <c r="BT97" s="415">
        <v>0</v>
      </c>
      <c r="BU97" s="415">
        <v>20.246250152587901</v>
      </c>
      <c r="BV97" s="415">
        <v>92.822059631347699</v>
      </c>
      <c r="BW97" s="415">
        <v>196160</v>
      </c>
      <c r="BX97" s="423" t="s">
        <v>33</v>
      </c>
      <c r="BY97" s="423"/>
      <c r="BZ97" s="33"/>
      <c r="CB97" s="429"/>
      <c r="CC97" s="33"/>
      <c r="CD97" s="36"/>
      <c r="CF97" s="37"/>
      <c r="CO97" s="20"/>
    </row>
    <row r="98" spans="1:93" hidden="1">
      <c r="A98" s="410" t="s">
        <v>2380</v>
      </c>
      <c r="B98" s="410" t="s">
        <v>316</v>
      </c>
      <c r="C98" s="416" t="s">
        <v>316</v>
      </c>
      <c r="D98" s="416" t="s">
        <v>309</v>
      </c>
      <c r="E98" s="546" t="s">
        <v>2687</v>
      </c>
      <c r="F98" s="416" t="s">
        <v>297</v>
      </c>
      <c r="G98" s="546" t="str">
        <f>VLOOKUP(WWWW[[#This Row],[Village  Name]],SiteDB6[[Site Name]:[Location Type]],8,FALSE)</f>
        <v>Village</v>
      </c>
      <c r="H98" s="416" t="s">
        <v>2622</v>
      </c>
      <c r="I98" s="418">
        <v>300</v>
      </c>
      <c r="J98" s="418">
        <v>1369</v>
      </c>
      <c r="K98" s="424">
        <v>42736</v>
      </c>
      <c r="L98" s="425">
        <v>44551</v>
      </c>
      <c r="M98" s="418"/>
      <c r="N98" s="418"/>
      <c r="O98" s="418"/>
      <c r="P98" s="418"/>
      <c r="Q98" s="418"/>
      <c r="R98" s="418"/>
      <c r="S98" s="418"/>
      <c r="T98" s="418"/>
      <c r="U98" s="636"/>
      <c r="V98" s="418"/>
      <c r="W98" s="605" t="s">
        <v>132</v>
      </c>
      <c r="X98" s="418"/>
      <c r="Y98" s="418"/>
      <c r="Z98" s="418"/>
      <c r="AA98" s="418"/>
      <c r="AB98" s="418"/>
      <c r="AC98" s="636"/>
      <c r="AD98" s="418"/>
      <c r="AE98" s="418"/>
      <c r="AF98" s="418"/>
      <c r="AG98" s="418"/>
      <c r="AH98" s="418"/>
      <c r="AI98" s="418"/>
      <c r="AJ98" s="418"/>
      <c r="AK98" s="418"/>
      <c r="AL98" s="418"/>
      <c r="AM98" s="418"/>
      <c r="AN98" s="636"/>
      <c r="AO98" s="420"/>
      <c r="AP98" s="420"/>
      <c r="AQ9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8" s="417">
        <f>WWWW[[#This Row],[%Equitable and continuous access to sufficient quantity of safe drinking water]]*WWWW[[#This Row],[Total PoP ]]</f>
        <v>0</v>
      </c>
      <c r="AS9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8" s="417">
        <f>WWWW[[#This Row],[% Access to unimproved water points]]*WWWW[[#This Row],[Total PoP ]]</f>
        <v>0</v>
      </c>
      <c r="AU9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8" s="417">
        <f>WWWW[[#This Row],[HRP1]]/250</f>
        <v>0</v>
      </c>
      <c r="AX98" s="422">
        <f>1-WWWW[[#This Row],[% Equitable and continuous access to sufficient quantity of domestic water]]</f>
        <v>1</v>
      </c>
      <c r="AY98" s="417">
        <f>WWWW[[#This Row],[%equitable and continuous access to sufficient quantity of safe drinking and domestic water''s GAP]]*WWWW[[#This Row],[Total PoP ]]</f>
        <v>1369</v>
      </c>
      <c r="AZ98" s="419">
        <f>IF(WWWW[[#This Row],[Total required water points]]-WWWW[[#This Row],['#Water points coverage]]&lt;0,0,WWWW[[#This Row],[Total required water points]]-WWWW[[#This Row],['#Water points coverage]])</f>
        <v>5</v>
      </c>
      <c r="BA98" s="419">
        <f>ROUND(IF(WWWW[[#This Row],[Total PoP ]]&lt;250,1,WWWW[[#This Row],[Total PoP ]]/250),0)</f>
        <v>5</v>
      </c>
      <c r="BB9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8" s="417">
        <f>WWWW[[#This Row],[% people access to functioning Latrine]]*WWWW[[#This Row],[Total PoP ]]</f>
        <v>0</v>
      </c>
      <c r="BD98" s="419">
        <f>WWWW[[#This Row],['#_of_Functioning_latrines_in_school]]*50</f>
        <v>0</v>
      </c>
      <c r="BE98" s="419">
        <f>ROUND((WWWW[[#This Row],[Total PoP ]]/6),0)</f>
        <v>228</v>
      </c>
      <c r="BF98" s="419">
        <f>IF(WWWW[[#This Row],[Total required Latrines]]-(WWWW[[#This Row],['#_of_sanitary_fly-proof_HH_latrines]])&lt;0,0,WWWW[[#This Row],[Total required Latrines]]-(WWWW[[#This Row],['#_of_sanitary_fly-proof_HH_latrines]]))</f>
        <v>228</v>
      </c>
      <c r="BG98" s="71">
        <f>1-WWWW[[#This Row],[% people access to functioning Latrine]]</f>
        <v>1</v>
      </c>
      <c r="BH9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8" s="417">
        <f>IF(WWWW[[#This Row],['#_of_functional_handwashing_facilities_at_HH_level]]*6&gt;WWWW[[#This Row],[Total PoP ]],WWWW[[#This Row],[Total PoP ]],WWWW[[#This Row],['#_of_functional_handwashing_facilities_at_HH_level]]*6)</f>
        <v>0</v>
      </c>
      <c r="BJ98" s="419">
        <f>IF(WWWW[[#This Row],['# people reached by regular dedicated hygiene promotion]]&gt;WWWW[[#This Row],['# People received regular supply of hygiene items]],WWWW[[#This Row],['# people reached by regular dedicated hygiene promotion]],WWWW[[#This Row],['# People received regular supply of hygiene items]])</f>
        <v>0</v>
      </c>
      <c r="BK98" s="422">
        <f>IF(WWWW[[#This Row],[HRP3]]/WWWW[[#This Row],[Total PoP ]]&gt;100%,100%,WWWW[[#This Row],[HRP3]]/WWWW[[#This Row],[Total PoP ]])</f>
        <v>0</v>
      </c>
      <c r="BL98" s="421">
        <f>1-WWWW[[#This Row],[Hygiene Coverage%]]</f>
        <v>1</v>
      </c>
      <c r="BM98" s="420">
        <f>WWWW[[#This Row],['# people reached by regular dedicated hygiene promotion]]/WWWW[[#This Row],[Total PoP ]]</f>
        <v>0</v>
      </c>
      <c r="BN9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8" s="419">
        <f>WWWW[[#This Row],['#_of_affected_women_and_girls_receiving_a_sufficient_quantity_of_sanitary_pads]]</f>
        <v>0</v>
      </c>
      <c r="BP98" s="418">
        <f>IF(WWWW[[#This Row],['# People with access to soap]]&gt;WWWW[[#This Row],['# People with access to Sanity Pads]],WWWW[[#This Row],['# People with access to soap]],WWWW[[#This Row],['# People with access to Sanity Pads]])</f>
        <v>0</v>
      </c>
      <c r="BQ98" s="417" t="str">
        <f>IF(OR(WWWW[[#This Row],['#of students in school]]="",WWWW[[#This Row],['#of students in school]]=0),"No","Yes")</f>
        <v>No</v>
      </c>
      <c r="BR98" s="415" t="s">
        <v>796</v>
      </c>
      <c r="BS98" s="415" t="s">
        <v>796</v>
      </c>
      <c r="BT98" s="415">
        <v>0</v>
      </c>
      <c r="BU98" s="415">
        <v>20.239799499511701</v>
      </c>
      <c r="BV98" s="415">
        <v>92.825088500976605</v>
      </c>
      <c r="BW98" s="415">
        <v>196131</v>
      </c>
      <c r="BX98" s="423" t="s">
        <v>33</v>
      </c>
      <c r="BY98" s="423"/>
      <c r="BZ98" s="33"/>
      <c r="CB98" s="429"/>
      <c r="CC98" s="33"/>
      <c r="CD98" s="36"/>
      <c r="CF98" s="37"/>
      <c r="CO98" s="20"/>
    </row>
    <row r="99" spans="1:93" hidden="1">
      <c r="A99" s="410" t="s">
        <v>2380</v>
      </c>
      <c r="B99" s="410" t="s">
        <v>316</v>
      </c>
      <c r="C99" s="416" t="s">
        <v>316</v>
      </c>
      <c r="D99" s="416" t="s">
        <v>329</v>
      </c>
      <c r="E99" s="546" t="s">
        <v>2687</v>
      </c>
      <c r="F99" s="416" t="s">
        <v>297</v>
      </c>
      <c r="G99" s="546" t="str">
        <f>VLOOKUP(WWWW[[#This Row],[Village  Name]],SiteDB6[[Site Name]:[Location Type]],8,FALSE)</f>
        <v>Village</v>
      </c>
      <c r="H99" s="416" t="s">
        <v>671</v>
      </c>
      <c r="I99" s="418">
        <v>331</v>
      </c>
      <c r="J99" s="418">
        <v>1473</v>
      </c>
      <c r="K99" s="424">
        <v>42736</v>
      </c>
      <c r="L99" s="425">
        <v>44551</v>
      </c>
      <c r="M99" s="418"/>
      <c r="N99" s="418"/>
      <c r="O99" s="418"/>
      <c r="P99" s="418"/>
      <c r="Q99" s="418"/>
      <c r="R99" s="418"/>
      <c r="S99" s="418"/>
      <c r="T99" s="418"/>
      <c r="U99" s="636"/>
      <c r="V99" s="418"/>
      <c r="W99" s="605" t="s">
        <v>132</v>
      </c>
      <c r="X99" s="418"/>
      <c r="Y99" s="418"/>
      <c r="Z99" s="418"/>
      <c r="AA99" s="418"/>
      <c r="AB99" s="418"/>
      <c r="AC99" s="636"/>
      <c r="AD99" s="418"/>
      <c r="AE99" s="418"/>
      <c r="AF99" s="418"/>
      <c r="AG99" s="418"/>
      <c r="AH99" s="418"/>
      <c r="AI99" s="418"/>
      <c r="AJ99" s="418"/>
      <c r="AK99" s="418"/>
      <c r="AL99" s="418"/>
      <c r="AM99" s="418"/>
      <c r="AN99" s="636"/>
      <c r="AO99" s="420"/>
      <c r="AP99" s="420"/>
      <c r="AQ9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99" s="417">
        <f>WWWW[[#This Row],[%Equitable and continuous access to sufficient quantity of safe drinking water]]*WWWW[[#This Row],[Total PoP ]]</f>
        <v>0</v>
      </c>
      <c r="AS9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99" s="417">
        <f>WWWW[[#This Row],[% Access to unimproved water points]]*WWWW[[#This Row],[Total PoP ]]</f>
        <v>0</v>
      </c>
      <c r="AU9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9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99" s="417">
        <f>WWWW[[#This Row],[HRP1]]/250</f>
        <v>0</v>
      </c>
      <c r="AX99" s="422">
        <f>1-WWWW[[#This Row],[% Equitable and continuous access to sufficient quantity of domestic water]]</f>
        <v>1</v>
      </c>
      <c r="AY99" s="417">
        <f>WWWW[[#This Row],[%equitable and continuous access to sufficient quantity of safe drinking and domestic water''s GAP]]*WWWW[[#This Row],[Total PoP ]]</f>
        <v>1473</v>
      </c>
      <c r="AZ99" s="419">
        <f>IF(WWWW[[#This Row],[Total required water points]]-WWWW[[#This Row],['#Water points coverage]]&lt;0,0,WWWW[[#This Row],[Total required water points]]-WWWW[[#This Row],['#Water points coverage]])</f>
        <v>6</v>
      </c>
      <c r="BA99" s="419">
        <f>ROUND(IF(WWWW[[#This Row],[Total PoP ]]&lt;250,1,WWWW[[#This Row],[Total PoP ]]/250),0)</f>
        <v>6</v>
      </c>
      <c r="BB9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99" s="417">
        <f>WWWW[[#This Row],[% people access to functioning Latrine]]*WWWW[[#This Row],[Total PoP ]]</f>
        <v>0</v>
      </c>
      <c r="BD99" s="419">
        <f>WWWW[[#This Row],['#_of_Functioning_latrines_in_school]]*50</f>
        <v>0</v>
      </c>
      <c r="BE99" s="419">
        <f>ROUND((WWWW[[#This Row],[Total PoP ]]/6),0)</f>
        <v>246</v>
      </c>
      <c r="BF99" s="419">
        <f>IF(WWWW[[#This Row],[Total required Latrines]]-(WWWW[[#This Row],['#_of_sanitary_fly-proof_HH_latrines]])&lt;0,0,WWWW[[#This Row],[Total required Latrines]]-(WWWW[[#This Row],['#_of_sanitary_fly-proof_HH_latrines]]))</f>
        <v>246</v>
      </c>
      <c r="BG99" s="71">
        <f>1-WWWW[[#This Row],[% people access to functioning Latrine]]</f>
        <v>1</v>
      </c>
      <c r="BH9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99" s="417">
        <f>IF(WWWW[[#This Row],['#_of_functional_handwashing_facilities_at_HH_level]]*6&gt;WWWW[[#This Row],[Total PoP ]],WWWW[[#This Row],[Total PoP ]],WWWW[[#This Row],['#_of_functional_handwashing_facilities_at_HH_level]]*6)</f>
        <v>0</v>
      </c>
      <c r="BJ99" s="419">
        <f>IF(WWWW[[#This Row],['# people reached by regular dedicated hygiene promotion]]&gt;WWWW[[#This Row],['# People received regular supply of hygiene items]],WWWW[[#This Row],['# people reached by regular dedicated hygiene promotion]],WWWW[[#This Row],['# People received regular supply of hygiene items]])</f>
        <v>0</v>
      </c>
      <c r="BK99" s="422">
        <f>IF(WWWW[[#This Row],[HRP3]]/WWWW[[#This Row],[Total PoP ]]&gt;100%,100%,WWWW[[#This Row],[HRP3]]/WWWW[[#This Row],[Total PoP ]])</f>
        <v>0</v>
      </c>
      <c r="BL99" s="421">
        <f>1-WWWW[[#This Row],[Hygiene Coverage%]]</f>
        <v>1</v>
      </c>
      <c r="BM99" s="420">
        <f>WWWW[[#This Row],['# people reached by regular dedicated hygiene promotion]]/WWWW[[#This Row],[Total PoP ]]</f>
        <v>0</v>
      </c>
      <c r="BN9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99" s="419">
        <f>WWWW[[#This Row],['#_of_affected_women_and_girls_receiving_a_sufficient_quantity_of_sanitary_pads]]</f>
        <v>0</v>
      </c>
      <c r="BP99" s="418">
        <f>IF(WWWW[[#This Row],['# People with access to soap]]&gt;WWWW[[#This Row],['# People with access to Sanity Pads]],WWWW[[#This Row],['# People with access to soap]],WWWW[[#This Row],['# People with access to Sanity Pads]])</f>
        <v>0</v>
      </c>
      <c r="BQ99" s="417" t="str">
        <f>IF(OR(WWWW[[#This Row],['#of students in school]]="",WWWW[[#This Row],['#of students in school]]=0),"No","Yes")</f>
        <v>No</v>
      </c>
      <c r="BR99" s="415" t="s">
        <v>796</v>
      </c>
      <c r="BS99" s="415" t="s">
        <v>796</v>
      </c>
      <c r="BT99" s="415">
        <v>0</v>
      </c>
      <c r="BU99" s="415">
        <v>20.128850936889599</v>
      </c>
      <c r="BV99" s="415">
        <v>92.872497558593807</v>
      </c>
      <c r="BW99" s="415">
        <v>196208</v>
      </c>
      <c r="BX99" s="423" t="s">
        <v>33</v>
      </c>
      <c r="BY99" s="423"/>
      <c r="BZ99" s="33"/>
      <c r="CB99" s="429"/>
      <c r="CC99" s="33"/>
      <c r="CD99" s="36"/>
      <c r="CF99" s="37"/>
      <c r="CO99" s="20"/>
    </row>
    <row r="100" spans="1:93" hidden="1">
      <c r="A100" s="410" t="s">
        <v>2380</v>
      </c>
      <c r="B100" s="606" t="s">
        <v>2307</v>
      </c>
      <c r="C100" s="606" t="s">
        <v>2307</v>
      </c>
      <c r="D100" s="453" t="s">
        <v>40</v>
      </c>
      <c r="E100" s="546" t="s">
        <v>2687</v>
      </c>
      <c r="F100" s="416" t="s">
        <v>297</v>
      </c>
      <c r="G100" s="546" t="str">
        <f>VLOOKUP(WWWW[[#This Row],[Village  Name]],SiteDB6[[Site Name]:[Location Type]],8,FALSE)</f>
        <v>Village</v>
      </c>
      <c r="H100" s="416" t="s">
        <v>438</v>
      </c>
      <c r="I100" s="418">
        <v>200</v>
      </c>
      <c r="J100" s="418">
        <v>1065</v>
      </c>
      <c r="K100" s="457"/>
      <c r="L100" s="55">
        <v>44104</v>
      </c>
      <c r="M100" s="418"/>
      <c r="N100" s="605">
        <v>0</v>
      </c>
      <c r="O100" s="418"/>
      <c r="P100" s="418">
        <v>7</v>
      </c>
      <c r="Q100" s="418"/>
      <c r="R100" s="418"/>
      <c r="S100" s="418"/>
      <c r="T100" s="418"/>
      <c r="U100" s="636"/>
      <c r="V100" s="418"/>
      <c r="W100" s="605" t="s">
        <v>132</v>
      </c>
      <c r="X100" s="418"/>
      <c r="Y100" s="418"/>
      <c r="Z100" s="418"/>
      <c r="AA100" s="418"/>
      <c r="AB100" s="418"/>
      <c r="AC100" s="636"/>
      <c r="AD100" s="418">
        <v>0</v>
      </c>
      <c r="AE100" s="418">
        <v>0</v>
      </c>
      <c r="AF100" s="418">
        <v>0</v>
      </c>
      <c r="AG100" s="418">
        <v>0</v>
      </c>
      <c r="AH100" s="418">
        <v>232</v>
      </c>
      <c r="AI100" s="418">
        <v>203</v>
      </c>
      <c r="AJ100" s="418"/>
      <c r="AK100" s="418"/>
      <c r="AL100" s="418"/>
      <c r="AM100" s="418"/>
      <c r="AN100" s="636"/>
      <c r="AO100" s="420"/>
      <c r="AP100" s="420"/>
      <c r="AQ10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00" s="417">
        <f>WWWW[[#This Row],[%Equitable and continuous access to sufficient quantity of safe drinking water]]*WWWW[[#This Row],[Total PoP ]]</f>
        <v>1065</v>
      </c>
      <c r="AS10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0" s="417">
        <f>WWWW[[#This Row],[% Access to unimproved water points]]*WWWW[[#This Row],[Total PoP ]]</f>
        <v>0</v>
      </c>
      <c r="AU10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0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1065</v>
      </c>
      <c r="AW100" s="417">
        <f>WWWW[[#This Row],[HRP1]]/250</f>
        <v>4.26</v>
      </c>
      <c r="AX100" s="422">
        <f>1-WWWW[[#This Row],[% Equitable and continuous access to sufficient quantity of domestic water]]</f>
        <v>0</v>
      </c>
      <c r="AY100" s="417">
        <f>WWWW[[#This Row],[%equitable and continuous access to sufficient quantity of safe drinking and domestic water''s GAP]]*WWWW[[#This Row],[Total PoP ]]</f>
        <v>0</v>
      </c>
      <c r="AZ100" s="419">
        <f>IF(WWWW[[#This Row],[Total required water points]]-WWWW[[#This Row],['#Water points coverage]]&lt;0,0,WWWW[[#This Row],[Total required water points]]-WWWW[[#This Row],['#Water points coverage]])</f>
        <v>0</v>
      </c>
      <c r="BA100" s="419">
        <f>ROUND(IF(WWWW[[#This Row],[Total PoP ]]&lt;250,1,WWWW[[#This Row],[Total PoP ]]/250),0)</f>
        <v>4</v>
      </c>
      <c r="BB10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0" s="417">
        <f>WWWW[[#This Row],[% people access to functioning Latrine]]*WWWW[[#This Row],[Total PoP ]]</f>
        <v>0</v>
      </c>
      <c r="BD100" s="419">
        <f>WWWW[[#This Row],['#_of_Functioning_latrines_in_school]]*50</f>
        <v>0</v>
      </c>
      <c r="BE100" s="419">
        <f>ROUND((WWWW[[#This Row],[Total PoP ]]/6),0)</f>
        <v>178</v>
      </c>
      <c r="BF100" s="419">
        <f>IF(WWWW[[#This Row],[Total required Latrines]]-(WWWW[[#This Row],['#_of_sanitary_fly-proof_HH_latrines]])&lt;0,0,WWWW[[#This Row],[Total required Latrines]]-(WWWW[[#This Row],['#_of_sanitary_fly-proof_HH_latrines]]))</f>
        <v>178</v>
      </c>
      <c r="BG100" s="71">
        <f>1-WWWW[[#This Row],[% people access to functioning Latrine]]</f>
        <v>1</v>
      </c>
      <c r="BH10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435</v>
      </c>
      <c r="BI100" s="417">
        <f>IF(WWWW[[#This Row],['#_of_functional_handwashing_facilities_at_HH_level]]*6&gt;WWWW[[#This Row],[Total PoP ]],WWWW[[#This Row],[Total PoP ]],WWWW[[#This Row],['#_of_functional_handwashing_facilities_at_HH_level]]*6)</f>
        <v>0</v>
      </c>
      <c r="BJ100" s="419">
        <f>IF(WWWW[[#This Row],['# people reached by regular dedicated hygiene promotion]]&gt;WWWW[[#This Row],['# People received regular supply of hygiene items]],WWWW[[#This Row],['# people reached by regular dedicated hygiene promotion]],WWWW[[#This Row],['# People received regular supply of hygiene items]])</f>
        <v>435</v>
      </c>
      <c r="BK100" s="422">
        <f>IF(WWWW[[#This Row],[HRP3]]/WWWW[[#This Row],[Total PoP ]]&gt;100%,100%,WWWW[[#This Row],[HRP3]]/WWWW[[#This Row],[Total PoP ]])</f>
        <v>0.40845070422535212</v>
      </c>
      <c r="BL100" s="421">
        <f>1-WWWW[[#This Row],[Hygiene Coverage%]]</f>
        <v>0.59154929577464788</v>
      </c>
      <c r="BM100" s="420">
        <f>WWWW[[#This Row],['# people reached by regular dedicated hygiene promotion]]/WWWW[[#This Row],[Total PoP ]]</f>
        <v>0.40845070422535212</v>
      </c>
      <c r="BN10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0" s="419">
        <f>WWWW[[#This Row],['#_of_affected_women_and_girls_receiving_a_sufficient_quantity_of_sanitary_pads]]</f>
        <v>0</v>
      </c>
      <c r="BP100" s="418">
        <f>IF(WWWW[[#This Row],['# People with access to soap]]&gt;WWWW[[#This Row],['# People with access to Sanity Pads]],WWWW[[#This Row],['# People with access to soap]],WWWW[[#This Row],['# People with access to Sanity Pads]])</f>
        <v>0</v>
      </c>
      <c r="BQ100" s="417" t="str">
        <f>IF(OR(WWWW[[#This Row],['#of students in school]]="",WWWW[[#This Row],['#of students in school]]=0),"No","Yes")</f>
        <v>No</v>
      </c>
      <c r="BR100" s="415" t="s">
        <v>796</v>
      </c>
      <c r="BS100" s="415" t="s">
        <v>796</v>
      </c>
      <c r="BT100" s="415" t="s">
        <v>793</v>
      </c>
      <c r="BU100" s="415">
        <v>20.197549819999999</v>
      </c>
      <c r="BV100" s="415">
        <v>92.785682679999994</v>
      </c>
      <c r="BW100" s="415">
        <v>196156</v>
      </c>
      <c r="BX100" s="423" t="s">
        <v>33</v>
      </c>
      <c r="BY100" s="423"/>
      <c r="BZ100" s="33"/>
      <c r="CB100" s="429"/>
      <c r="CC100" s="33"/>
      <c r="CD100" s="36"/>
      <c r="CF100" s="37"/>
      <c r="CO100" s="20"/>
    </row>
    <row r="101" spans="1:93" hidden="1">
      <c r="A101" s="410" t="s">
        <v>2380</v>
      </c>
      <c r="B101" s="410" t="s">
        <v>316</v>
      </c>
      <c r="C101" s="416" t="s">
        <v>316</v>
      </c>
      <c r="D101" s="416" t="s">
        <v>309</v>
      </c>
      <c r="E101" s="546" t="s">
        <v>2687</v>
      </c>
      <c r="F101" s="416" t="s">
        <v>297</v>
      </c>
      <c r="G101" s="546" t="str">
        <f>VLOOKUP(WWWW[[#This Row],[Village  Name]],SiteDB6[[Site Name]:[Location Type]],8,FALSE)</f>
        <v>Village</v>
      </c>
      <c r="H101" s="416" t="s">
        <v>2623</v>
      </c>
      <c r="I101" s="418">
        <v>326</v>
      </c>
      <c r="J101" s="418">
        <v>4476</v>
      </c>
      <c r="K101" s="424">
        <v>42736</v>
      </c>
      <c r="L101" s="425">
        <v>44551</v>
      </c>
      <c r="M101" s="418"/>
      <c r="N101" s="418"/>
      <c r="O101" s="418"/>
      <c r="P101" s="418"/>
      <c r="Q101" s="418"/>
      <c r="R101" s="418"/>
      <c r="S101" s="418"/>
      <c r="T101" s="418"/>
      <c r="U101" s="636"/>
      <c r="V101" s="418"/>
      <c r="W101" s="605" t="s">
        <v>132</v>
      </c>
      <c r="X101" s="418"/>
      <c r="Y101" s="418"/>
      <c r="Z101" s="418"/>
      <c r="AA101" s="418"/>
      <c r="AB101" s="418"/>
      <c r="AC101" s="636"/>
      <c r="AD101" s="418"/>
      <c r="AE101" s="418"/>
      <c r="AF101" s="418"/>
      <c r="AG101" s="418"/>
      <c r="AH101" s="418"/>
      <c r="AI101" s="418"/>
      <c r="AJ101" s="418"/>
      <c r="AK101" s="418"/>
      <c r="AL101" s="418"/>
      <c r="AM101" s="418"/>
      <c r="AN101" s="636"/>
      <c r="AO101" s="420"/>
      <c r="AP101" s="420"/>
      <c r="AQ10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1" s="417">
        <f>WWWW[[#This Row],[%Equitable and continuous access to sufficient quantity of safe drinking water]]*WWWW[[#This Row],[Total PoP ]]</f>
        <v>0</v>
      </c>
      <c r="AS10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1" s="417">
        <f>WWWW[[#This Row],[% Access to unimproved water points]]*WWWW[[#This Row],[Total PoP ]]</f>
        <v>0</v>
      </c>
      <c r="AU10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1" s="417">
        <f>WWWW[[#This Row],[HRP1]]/250</f>
        <v>0</v>
      </c>
      <c r="AX101" s="422">
        <f>1-WWWW[[#This Row],[% Equitable and continuous access to sufficient quantity of domestic water]]</f>
        <v>1</v>
      </c>
      <c r="AY101" s="417">
        <f>WWWW[[#This Row],[%equitable and continuous access to sufficient quantity of safe drinking and domestic water''s GAP]]*WWWW[[#This Row],[Total PoP ]]</f>
        <v>4476</v>
      </c>
      <c r="AZ101" s="419">
        <f>IF(WWWW[[#This Row],[Total required water points]]-WWWW[[#This Row],['#Water points coverage]]&lt;0,0,WWWW[[#This Row],[Total required water points]]-WWWW[[#This Row],['#Water points coverage]])</f>
        <v>18</v>
      </c>
      <c r="BA101" s="419">
        <f>ROUND(IF(WWWW[[#This Row],[Total PoP ]]&lt;250,1,WWWW[[#This Row],[Total PoP ]]/250),0)</f>
        <v>18</v>
      </c>
      <c r="BB10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1" s="417">
        <f>WWWW[[#This Row],[% people access to functioning Latrine]]*WWWW[[#This Row],[Total PoP ]]</f>
        <v>0</v>
      </c>
      <c r="BD101" s="419">
        <f>WWWW[[#This Row],['#_of_Functioning_latrines_in_school]]*50</f>
        <v>0</v>
      </c>
      <c r="BE101" s="419">
        <f>ROUND((WWWW[[#This Row],[Total PoP ]]/6),0)</f>
        <v>746</v>
      </c>
      <c r="BF101" s="419">
        <f>IF(WWWW[[#This Row],[Total required Latrines]]-(WWWW[[#This Row],['#_of_sanitary_fly-proof_HH_latrines]])&lt;0,0,WWWW[[#This Row],[Total required Latrines]]-(WWWW[[#This Row],['#_of_sanitary_fly-proof_HH_latrines]]))</f>
        <v>746</v>
      </c>
      <c r="BG101" s="71">
        <f>1-WWWW[[#This Row],[% people access to functioning Latrine]]</f>
        <v>1</v>
      </c>
      <c r="BH10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01" s="417">
        <f>IF(WWWW[[#This Row],['#_of_functional_handwashing_facilities_at_HH_level]]*6&gt;WWWW[[#This Row],[Total PoP ]],WWWW[[#This Row],[Total PoP ]],WWWW[[#This Row],['#_of_functional_handwashing_facilities_at_HH_level]]*6)</f>
        <v>0</v>
      </c>
      <c r="BJ101" s="419">
        <f>IF(WWWW[[#This Row],['# people reached by regular dedicated hygiene promotion]]&gt;WWWW[[#This Row],['# People received regular supply of hygiene items]],WWWW[[#This Row],['# people reached by regular dedicated hygiene promotion]],WWWW[[#This Row],['# People received regular supply of hygiene items]])</f>
        <v>0</v>
      </c>
      <c r="BK101" s="422">
        <f>IF(WWWW[[#This Row],[HRP3]]/WWWW[[#This Row],[Total PoP ]]&gt;100%,100%,WWWW[[#This Row],[HRP3]]/WWWW[[#This Row],[Total PoP ]])</f>
        <v>0</v>
      </c>
      <c r="BL101" s="421">
        <f>1-WWWW[[#This Row],[Hygiene Coverage%]]</f>
        <v>1</v>
      </c>
      <c r="BM101" s="420">
        <f>WWWW[[#This Row],['# people reached by regular dedicated hygiene promotion]]/WWWW[[#This Row],[Total PoP ]]</f>
        <v>0</v>
      </c>
      <c r="BN10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1" s="419">
        <f>WWWW[[#This Row],['#_of_affected_women_and_girls_receiving_a_sufficient_quantity_of_sanitary_pads]]</f>
        <v>0</v>
      </c>
      <c r="BP101" s="418">
        <f>IF(WWWW[[#This Row],['# People with access to soap]]&gt;WWWW[[#This Row],['# People with access to Sanity Pads]],WWWW[[#This Row],['# People with access to soap]],WWWW[[#This Row],['# People with access to Sanity Pads]])</f>
        <v>0</v>
      </c>
      <c r="BQ101" s="417" t="str">
        <f>IF(OR(WWWW[[#This Row],['#of students in school]]="",WWWW[[#This Row],['#of students in school]]=0),"No","Yes")</f>
        <v>No</v>
      </c>
      <c r="BR101" s="415" t="s">
        <v>796</v>
      </c>
      <c r="BS101" s="415" t="s">
        <v>796</v>
      </c>
      <c r="BT101" s="415">
        <v>0</v>
      </c>
      <c r="BU101" s="415">
        <v>20.142469406127901</v>
      </c>
      <c r="BV101" s="415">
        <v>92.863967895507798</v>
      </c>
      <c r="BW101" s="415">
        <v>196203</v>
      </c>
      <c r="BX101" s="423" t="s">
        <v>33</v>
      </c>
      <c r="BY101" s="423"/>
      <c r="BZ101" s="33"/>
      <c r="CB101" s="429"/>
      <c r="CC101" s="33"/>
      <c r="CD101" s="36"/>
      <c r="CF101" s="37"/>
      <c r="CO101" s="20"/>
    </row>
    <row r="102" spans="1:93" hidden="1">
      <c r="A102" s="410" t="s">
        <v>2380</v>
      </c>
      <c r="B102" s="410" t="s">
        <v>316</v>
      </c>
      <c r="C102" s="416" t="s">
        <v>316</v>
      </c>
      <c r="D102" s="416" t="s">
        <v>309</v>
      </c>
      <c r="E102" s="546" t="s">
        <v>2687</v>
      </c>
      <c r="F102" s="416" t="s">
        <v>297</v>
      </c>
      <c r="G102" s="546" t="str">
        <f>VLOOKUP(WWWW[[#This Row],[Village  Name]],SiteDB6[[Site Name]:[Location Type]],8,FALSE)</f>
        <v>Village</v>
      </c>
      <c r="H102" s="416" t="s">
        <v>2624</v>
      </c>
      <c r="I102" s="418">
        <v>335</v>
      </c>
      <c r="J102" s="418">
        <v>1867</v>
      </c>
      <c r="K102" s="424">
        <v>42736</v>
      </c>
      <c r="L102" s="425">
        <v>44551</v>
      </c>
      <c r="M102" s="418"/>
      <c r="N102" s="418"/>
      <c r="O102" s="418"/>
      <c r="P102" s="418"/>
      <c r="Q102" s="418"/>
      <c r="R102" s="418"/>
      <c r="S102" s="418"/>
      <c r="T102" s="418"/>
      <c r="U102" s="636"/>
      <c r="V102" s="418"/>
      <c r="W102" s="605" t="s">
        <v>132</v>
      </c>
      <c r="X102" s="418"/>
      <c r="Y102" s="418"/>
      <c r="Z102" s="418"/>
      <c r="AA102" s="418"/>
      <c r="AB102" s="418"/>
      <c r="AC102" s="636"/>
      <c r="AD102" s="418"/>
      <c r="AE102" s="418"/>
      <c r="AF102" s="418"/>
      <c r="AG102" s="418"/>
      <c r="AH102" s="418"/>
      <c r="AI102" s="418"/>
      <c r="AJ102" s="418"/>
      <c r="AK102" s="418"/>
      <c r="AL102" s="418"/>
      <c r="AM102" s="418"/>
      <c r="AN102" s="636"/>
      <c r="AO102" s="420"/>
      <c r="AP102" s="420"/>
      <c r="AQ10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2" s="417">
        <f>WWWW[[#This Row],[%Equitable and continuous access to sufficient quantity of safe drinking water]]*WWWW[[#This Row],[Total PoP ]]</f>
        <v>0</v>
      </c>
      <c r="AS10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2" s="417">
        <f>WWWW[[#This Row],[% Access to unimproved water points]]*WWWW[[#This Row],[Total PoP ]]</f>
        <v>0</v>
      </c>
      <c r="AU10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2" s="417">
        <f>WWWW[[#This Row],[HRP1]]/250</f>
        <v>0</v>
      </c>
      <c r="AX102" s="422">
        <f>1-WWWW[[#This Row],[% Equitable and continuous access to sufficient quantity of domestic water]]</f>
        <v>1</v>
      </c>
      <c r="AY102" s="417">
        <f>WWWW[[#This Row],[%equitable and continuous access to sufficient quantity of safe drinking and domestic water''s GAP]]*WWWW[[#This Row],[Total PoP ]]</f>
        <v>1867</v>
      </c>
      <c r="AZ102" s="419">
        <f>IF(WWWW[[#This Row],[Total required water points]]-WWWW[[#This Row],['#Water points coverage]]&lt;0,0,WWWW[[#This Row],[Total required water points]]-WWWW[[#This Row],['#Water points coverage]])</f>
        <v>7</v>
      </c>
      <c r="BA102" s="419">
        <f>ROUND(IF(WWWW[[#This Row],[Total PoP ]]&lt;250,1,WWWW[[#This Row],[Total PoP ]]/250),0)</f>
        <v>7</v>
      </c>
      <c r="BB10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2" s="417">
        <f>WWWW[[#This Row],[% people access to functioning Latrine]]*WWWW[[#This Row],[Total PoP ]]</f>
        <v>0</v>
      </c>
      <c r="BD102" s="419">
        <f>WWWW[[#This Row],['#_of_Functioning_latrines_in_school]]*50</f>
        <v>0</v>
      </c>
      <c r="BE102" s="419">
        <f>ROUND((WWWW[[#This Row],[Total PoP ]]/6),0)</f>
        <v>311</v>
      </c>
      <c r="BF102" s="419">
        <f>IF(WWWW[[#This Row],[Total required Latrines]]-(WWWW[[#This Row],['#_of_sanitary_fly-proof_HH_latrines]])&lt;0,0,WWWW[[#This Row],[Total required Latrines]]-(WWWW[[#This Row],['#_of_sanitary_fly-proof_HH_latrines]]))</f>
        <v>311</v>
      </c>
      <c r="BG102" s="71">
        <f>1-WWWW[[#This Row],[% people access to functioning Latrine]]</f>
        <v>1</v>
      </c>
      <c r="BH10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02" s="417">
        <f>IF(WWWW[[#This Row],['#_of_functional_handwashing_facilities_at_HH_level]]*6&gt;WWWW[[#This Row],[Total PoP ]],WWWW[[#This Row],[Total PoP ]],WWWW[[#This Row],['#_of_functional_handwashing_facilities_at_HH_level]]*6)</f>
        <v>0</v>
      </c>
      <c r="BJ102" s="419">
        <f>IF(WWWW[[#This Row],['# people reached by regular dedicated hygiene promotion]]&gt;WWWW[[#This Row],['# People received regular supply of hygiene items]],WWWW[[#This Row],['# people reached by regular dedicated hygiene promotion]],WWWW[[#This Row],['# People received regular supply of hygiene items]])</f>
        <v>0</v>
      </c>
      <c r="BK102" s="422">
        <f>IF(WWWW[[#This Row],[HRP3]]/WWWW[[#This Row],[Total PoP ]]&gt;100%,100%,WWWW[[#This Row],[HRP3]]/WWWW[[#This Row],[Total PoP ]])</f>
        <v>0</v>
      </c>
      <c r="BL102" s="421">
        <f>1-WWWW[[#This Row],[Hygiene Coverage%]]</f>
        <v>1</v>
      </c>
      <c r="BM102" s="420">
        <f>WWWW[[#This Row],['# people reached by regular dedicated hygiene promotion]]/WWWW[[#This Row],[Total PoP ]]</f>
        <v>0</v>
      </c>
      <c r="BN10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2" s="419">
        <f>WWWW[[#This Row],['#_of_affected_women_and_girls_receiving_a_sufficient_quantity_of_sanitary_pads]]</f>
        <v>0</v>
      </c>
      <c r="BP102" s="418">
        <f>IF(WWWW[[#This Row],['# People with access to soap]]&gt;WWWW[[#This Row],['# People with access to Sanity Pads]],WWWW[[#This Row],['# People with access to soap]],WWWW[[#This Row],['# People with access to Sanity Pads]])</f>
        <v>0</v>
      </c>
      <c r="BQ102" s="417" t="str">
        <f>IF(OR(WWWW[[#This Row],['#of students in school]]="",WWWW[[#This Row],['#of students in school]]=0),"No","Yes")</f>
        <v>No</v>
      </c>
      <c r="BR102" s="415" t="s">
        <v>796</v>
      </c>
      <c r="BS102" s="415" t="s">
        <v>796</v>
      </c>
      <c r="BT102" s="415">
        <v>0</v>
      </c>
      <c r="BU102" s="415">
        <v>20.170469284057599</v>
      </c>
      <c r="BV102" s="415">
        <v>92.8343505859375</v>
      </c>
      <c r="BW102" s="415">
        <v>196202</v>
      </c>
      <c r="BX102" s="423" t="s">
        <v>33</v>
      </c>
      <c r="BY102" s="423"/>
      <c r="BZ102" s="33"/>
      <c r="CB102" s="429"/>
      <c r="CC102" s="33"/>
      <c r="CD102" s="36"/>
      <c r="CF102" s="37"/>
      <c r="CO102" s="20"/>
    </row>
    <row r="103" spans="1:93" hidden="1">
      <c r="A103" s="410" t="s">
        <v>2380</v>
      </c>
      <c r="B103" s="410" t="s">
        <v>316</v>
      </c>
      <c r="C103" s="416" t="s">
        <v>316</v>
      </c>
      <c r="D103" s="416" t="s">
        <v>309</v>
      </c>
      <c r="E103" s="546" t="s">
        <v>2687</v>
      </c>
      <c r="F103" s="416" t="s">
        <v>297</v>
      </c>
      <c r="G103" s="546" t="str">
        <f>VLOOKUP(WWWW[[#This Row],[Village  Name]],SiteDB6[[Site Name]:[Location Type]],8,FALSE)</f>
        <v>Village</v>
      </c>
      <c r="H103" s="416" t="s">
        <v>1751</v>
      </c>
      <c r="I103" s="418">
        <v>863</v>
      </c>
      <c r="J103" s="418">
        <v>3768</v>
      </c>
      <c r="K103" s="424">
        <v>42736</v>
      </c>
      <c r="L103" s="425">
        <v>44551</v>
      </c>
      <c r="M103" s="418"/>
      <c r="N103" s="418"/>
      <c r="O103" s="418"/>
      <c r="P103" s="418"/>
      <c r="Q103" s="418"/>
      <c r="R103" s="418"/>
      <c r="S103" s="418"/>
      <c r="T103" s="418"/>
      <c r="U103" s="636"/>
      <c r="V103" s="418"/>
      <c r="W103" s="605" t="s">
        <v>132</v>
      </c>
      <c r="X103" s="418"/>
      <c r="Y103" s="418"/>
      <c r="Z103" s="418"/>
      <c r="AA103" s="418"/>
      <c r="AB103" s="418"/>
      <c r="AC103" s="636"/>
      <c r="AD103" s="418"/>
      <c r="AE103" s="418"/>
      <c r="AF103" s="418"/>
      <c r="AG103" s="418"/>
      <c r="AH103" s="418"/>
      <c r="AI103" s="418"/>
      <c r="AJ103" s="418"/>
      <c r="AK103" s="418"/>
      <c r="AL103" s="418"/>
      <c r="AM103" s="418"/>
      <c r="AN103" s="636"/>
      <c r="AO103" s="420"/>
      <c r="AP103" s="420"/>
      <c r="AQ10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3" s="417">
        <f>WWWW[[#This Row],[%Equitable and continuous access to sufficient quantity of safe drinking water]]*WWWW[[#This Row],[Total PoP ]]</f>
        <v>0</v>
      </c>
      <c r="AS10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3" s="417">
        <f>WWWW[[#This Row],[% Access to unimproved water points]]*WWWW[[#This Row],[Total PoP ]]</f>
        <v>0</v>
      </c>
      <c r="AU10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3" s="417">
        <f>WWWW[[#This Row],[HRP1]]/250</f>
        <v>0</v>
      </c>
      <c r="AX103" s="422">
        <f>1-WWWW[[#This Row],[% Equitable and continuous access to sufficient quantity of domestic water]]</f>
        <v>1</v>
      </c>
      <c r="AY103" s="417">
        <f>WWWW[[#This Row],[%equitable and continuous access to sufficient quantity of safe drinking and domestic water''s GAP]]*WWWW[[#This Row],[Total PoP ]]</f>
        <v>3768</v>
      </c>
      <c r="AZ103" s="419">
        <f>IF(WWWW[[#This Row],[Total required water points]]-WWWW[[#This Row],['#Water points coverage]]&lt;0,0,WWWW[[#This Row],[Total required water points]]-WWWW[[#This Row],['#Water points coverage]])</f>
        <v>15</v>
      </c>
      <c r="BA103" s="419">
        <f>ROUND(IF(WWWW[[#This Row],[Total PoP ]]&lt;250,1,WWWW[[#This Row],[Total PoP ]]/250),0)</f>
        <v>15</v>
      </c>
      <c r="BB10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3" s="417">
        <f>WWWW[[#This Row],[% people access to functioning Latrine]]*WWWW[[#This Row],[Total PoP ]]</f>
        <v>0</v>
      </c>
      <c r="BD103" s="419">
        <f>WWWW[[#This Row],['#_of_Functioning_latrines_in_school]]*50</f>
        <v>0</v>
      </c>
      <c r="BE103" s="419">
        <f>ROUND((WWWW[[#This Row],[Total PoP ]]/6),0)</f>
        <v>628</v>
      </c>
      <c r="BF103" s="419">
        <f>IF(WWWW[[#This Row],[Total required Latrines]]-(WWWW[[#This Row],['#_of_sanitary_fly-proof_HH_latrines]])&lt;0,0,WWWW[[#This Row],[Total required Latrines]]-(WWWW[[#This Row],['#_of_sanitary_fly-proof_HH_latrines]]))</f>
        <v>628</v>
      </c>
      <c r="BG103" s="71">
        <f>1-WWWW[[#This Row],[% people access to functioning Latrine]]</f>
        <v>1</v>
      </c>
      <c r="BH10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03" s="417">
        <f>IF(WWWW[[#This Row],['#_of_functional_handwashing_facilities_at_HH_level]]*6&gt;WWWW[[#This Row],[Total PoP ]],WWWW[[#This Row],[Total PoP ]],WWWW[[#This Row],['#_of_functional_handwashing_facilities_at_HH_level]]*6)</f>
        <v>0</v>
      </c>
      <c r="BJ103" s="419">
        <f>IF(WWWW[[#This Row],['# people reached by regular dedicated hygiene promotion]]&gt;WWWW[[#This Row],['# People received regular supply of hygiene items]],WWWW[[#This Row],['# people reached by regular dedicated hygiene promotion]],WWWW[[#This Row],['# People received regular supply of hygiene items]])</f>
        <v>0</v>
      </c>
      <c r="BK103" s="422">
        <f>IF(WWWW[[#This Row],[HRP3]]/WWWW[[#This Row],[Total PoP ]]&gt;100%,100%,WWWW[[#This Row],[HRP3]]/WWWW[[#This Row],[Total PoP ]])</f>
        <v>0</v>
      </c>
      <c r="BL103" s="421">
        <f>1-WWWW[[#This Row],[Hygiene Coverage%]]</f>
        <v>1</v>
      </c>
      <c r="BM103" s="420">
        <f>WWWW[[#This Row],['# people reached by regular dedicated hygiene promotion]]/WWWW[[#This Row],[Total PoP ]]</f>
        <v>0</v>
      </c>
      <c r="BN10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3" s="419">
        <f>WWWW[[#This Row],['#_of_affected_women_and_girls_receiving_a_sufficient_quantity_of_sanitary_pads]]</f>
        <v>0</v>
      </c>
      <c r="BP103" s="418">
        <f>IF(WWWW[[#This Row],['# People with access to soap]]&gt;WWWW[[#This Row],['# People with access to Sanity Pads]],WWWW[[#This Row],['# People with access to soap]],WWWW[[#This Row],['# People with access to Sanity Pads]])</f>
        <v>0</v>
      </c>
      <c r="BQ103" s="417" t="str">
        <f>IF(OR(WWWW[[#This Row],['#of students in school]]="",WWWW[[#This Row],['#of students in school]]=0),"No","Yes")</f>
        <v>No</v>
      </c>
      <c r="BR103" s="415" t="s">
        <v>796</v>
      </c>
      <c r="BS103" s="415" t="s">
        <v>796</v>
      </c>
      <c r="BT103" s="415">
        <v>0</v>
      </c>
      <c r="BU103" s="415">
        <v>20.168970108032202</v>
      </c>
      <c r="BV103" s="415">
        <v>92.826896667480497</v>
      </c>
      <c r="BW103" s="415">
        <v>196206</v>
      </c>
      <c r="BX103" s="423" t="s">
        <v>33</v>
      </c>
      <c r="BY103" s="423"/>
      <c r="BZ103" s="33"/>
      <c r="CB103" s="429"/>
      <c r="CC103" s="33"/>
      <c r="CD103" s="36"/>
      <c r="CF103" s="37"/>
      <c r="CO103" s="20"/>
    </row>
    <row r="104" spans="1:93" hidden="1">
      <c r="A104" s="410" t="s">
        <v>2380</v>
      </c>
      <c r="B104" s="410" t="s">
        <v>316</v>
      </c>
      <c r="C104" s="416" t="s">
        <v>316</v>
      </c>
      <c r="D104" s="416" t="s">
        <v>309</v>
      </c>
      <c r="E104" s="546" t="s">
        <v>2687</v>
      </c>
      <c r="F104" s="416" t="s">
        <v>297</v>
      </c>
      <c r="G104" s="546" t="str">
        <f>VLOOKUP(WWWW[[#This Row],[Village  Name]],SiteDB6[[Site Name]:[Location Type]],8,FALSE)</f>
        <v>Village</v>
      </c>
      <c r="H104" s="416" t="s">
        <v>2625</v>
      </c>
      <c r="I104" s="418">
        <v>310</v>
      </c>
      <c r="J104" s="418">
        <v>1750</v>
      </c>
      <c r="K104" s="424">
        <v>42736</v>
      </c>
      <c r="L104" s="425">
        <v>44551</v>
      </c>
      <c r="M104" s="418"/>
      <c r="N104" s="418"/>
      <c r="O104" s="418"/>
      <c r="P104" s="418"/>
      <c r="Q104" s="418"/>
      <c r="R104" s="418"/>
      <c r="S104" s="418"/>
      <c r="T104" s="418"/>
      <c r="U104" s="636"/>
      <c r="V104" s="418"/>
      <c r="W104" s="605" t="s">
        <v>132</v>
      </c>
      <c r="X104" s="418"/>
      <c r="Y104" s="418"/>
      <c r="Z104" s="418"/>
      <c r="AA104" s="418"/>
      <c r="AB104" s="418"/>
      <c r="AC104" s="636"/>
      <c r="AD104" s="418"/>
      <c r="AE104" s="418"/>
      <c r="AF104" s="418"/>
      <c r="AG104" s="418"/>
      <c r="AH104" s="418"/>
      <c r="AI104" s="418"/>
      <c r="AJ104" s="418"/>
      <c r="AK104" s="418"/>
      <c r="AL104" s="418"/>
      <c r="AM104" s="418"/>
      <c r="AN104" s="636"/>
      <c r="AO104" s="420"/>
      <c r="AP104" s="420"/>
      <c r="AQ10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4" s="417">
        <f>WWWW[[#This Row],[%Equitable and continuous access to sufficient quantity of safe drinking water]]*WWWW[[#This Row],[Total PoP ]]</f>
        <v>0</v>
      </c>
      <c r="AS10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4" s="417">
        <f>WWWW[[#This Row],[% Access to unimproved water points]]*WWWW[[#This Row],[Total PoP ]]</f>
        <v>0</v>
      </c>
      <c r="AU10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4" s="417">
        <f>WWWW[[#This Row],[HRP1]]/250</f>
        <v>0</v>
      </c>
      <c r="AX104" s="422">
        <f>1-WWWW[[#This Row],[% Equitable and continuous access to sufficient quantity of domestic water]]</f>
        <v>1</v>
      </c>
      <c r="AY104" s="417">
        <f>WWWW[[#This Row],[%equitable and continuous access to sufficient quantity of safe drinking and domestic water''s GAP]]*WWWW[[#This Row],[Total PoP ]]</f>
        <v>1750</v>
      </c>
      <c r="AZ104" s="419">
        <f>IF(WWWW[[#This Row],[Total required water points]]-WWWW[[#This Row],['#Water points coverage]]&lt;0,0,WWWW[[#This Row],[Total required water points]]-WWWW[[#This Row],['#Water points coverage]])</f>
        <v>7</v>
      </c>
      <c r="BA104" s="419">
        <f>ROUND(IF(WWWW[[#This Row],[Total PoP ]]&lt;250,1,WWWW[[#This Row],[Total PoP ]]/250),0)</f>
        <v>7</v>
      </c>
      <c r="BB10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4" s="417">
        <f>WWWW[[#This Row],[% people access to functioning Latrine]]*WWWW[[#This Row],[Total PoP ]]</f>
        <v>0</v>
      </c>
      <c r="BD104" s="419">
        <f>WWWW[[#This Row],['#_of_Functioning_latrines_in_school]]*50</f>
        <v>0</v>
      </c>
      <c r="BE104" s="419">
        <f>ROUND((WWWW[[#This Row],[Total PoP ]]/6),0)</f>
        <v>292</v>
      </c>
      <c r="BF104" s="419">
        <f>IF(WWWW[[#This Row],[Total required Latrines]]-(WWWW[[#This Row],['#_of_sanitary_fly-proof_HH_latrines]])&lt;0,0,WWWW[[#This Row],[Total required Latrines]]-(WWWW[[#This Row],['#_of_sanitary_fly-proof_HH_latrines]]))</f>
        <v>292</v>
      </c>
      <c r="BG104" s="71">
        <f>1-WWWW[[#This Row],[% people access to functioning Latrine]]</f>
        <v>1</v>
      </c>
      <c r="BH10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04" s="417">
        <f>IF(WWWW[[#This Row],['#_of_functional_handwashing_facilities_at_HH_level]]*6&gt;WWWW[[#This Row],[Total PoP ]],WWWW[[#This Row],[Total PoP ]],WWWW[[#This Row],['#_of_functional_handwashing_facilities_at_HH_level]]*6)</f>
        <v>0</v>
      </c>
      <c r="BJ104" s="419">
        <f>IF(WWWW[[#This Row],['# people reached by regular dedicated hygiene promotion]]&gt;WWWW[[#This Row],['# People received regular supply of hygiene items]],WWWW[[#This Row],['# people reached by regular dedicated hygiene promotion]],WWWW[[#This Row],['# People received regular supply of hygiene items]])</f>
        <v>0</v>
      </c>
      <c r="BK104" s="422">
        <f>IF(WWWW[[#This Row],[HRP3]]/WWWW[[#This Row],[Total PoP ]]&gt;100%,100%,WWWW[[#This Row],[HRP3]]/WWWW[[#This Row],[Total PoP ]])</f>
        <v>0</v>
      </c>
      <c r="BL104" s="421">
        <f>1-WWWW[[#This Row],[Hygiene Coverage%]]</f>
        <v>1</v>
      </c>
      <c r="BM104" s="420">
        <f>WWWW[[#This Row],['# people reached by regular dedicated hygiene promotion]]/WWWW[[#This Row],[Total PoP ]]</f>
        <v>0</v>
      </c>
      <c r="BN10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4" s="419">
        <f>WWWW[[#This Row],['#_of_affected_women_and_girls_receiving_a_sufficient_quantity_of_sanitary_pads]]</f>
        <v>0</v>
      </c>
      <c r="BP104" s="418">
        <f>IF(WWWW[[#This Row],['# People with access to soap]]&gt;WWWW[[#This Row],['# People with access to Sanity Pads]],WWWW[[#This Row],['# People with access to soap]],WWWW[[#This Row],['# People with access to Sanity Pads]])</f>
        <v>0</v>
      </c>
      <c r="BQ104" s="417" t="str">
        <f>IF(OR(WWWW[[#This Row],['#of students in school]]="",WWWW[[#This Row],['#of students in school]]=0),"No","Yes")</f>
        <v>No</v>
      </c>
      <c r="BR104" s="415" t="s">
        <v>796</v>
      </c>
      <c r="BS104" s="415" t="s">
        <v>796</v>
      </c>
      <c r="BT104" s="415">
        <v>0</v>
      </c>
      <c r="BU104" s="415">
        <v>0</v>
      </c>
      <c r="BV104" s="415">
        <v>0</v>
      </c>
      <c r="BW104" s="415">
        <v>0</v>
      </c>
      <c r="BX104" s="423" t="s">
        <v>33</v>
      </c>
      <c r="BY104" s="423"/>
      <c r="BZ104" s="33"/>
      <c r="CB104" s="429"/>
      <c r="CC104" s="33"/>
      <c r="CD104" s="36"/>
      <c r="CF104" s="37"/>
      <c r="CO104" s="20"/>
    </row>
    <row r="105" spans="1:93" hidden="1">
      <c r="A105" s="410" t="s">
        <v>2380</v>
      </c>
      <c r="B105" s="410" t="s">
        <v>316</v>
      </c>
      <c r="C105" s="416" t="s">
        <v>316</v>
      </c>
      <c r="D105" s="416" t="s">
        <v>309</v>
      </c>
      <c r="E105" s="546" t="s">
        <v>2687</v>
      </c>
      <c r="F105" s="416" t="s">
        <v>314</v>
      </c>
      <c r="G105" s="546" t="str">
        <f>VLOOKUP(WWWW[[#This Row],[Village  Name]],SiteDB6[[Site Name]:[Location Type]],8,FALSE)</f>
        <v>Village</v>
      </c>
      <c r="H105" s="416" t="s">
        <v>467</v>
      </c>
      <c r="I105" s="418">
        <v>125</v>
      </c>
      <c r="J105" s="418">
        <v>513</v>
      </c>
      <c r="K105" s="424">
        <v>42736</v>
      </c>
      <c r="L105" s="425">
        <v>44551</v>
      </c>
      <c r="M105" s="418"/>
      <c r="N105" s="418"/>
      <c r="O105" s="418"/>
      <c r="P105" s="418"/>
      <c r="Q105" s="418"/>
      <c r="R105" s="418"/>
      <c r="S105" s="418"/>
      <c r="T105" s="418"/>
      <c r="U105" s="636"/>
      <c r="V105" s="418"/>
      <c r="W105" s="605" t="s">
        <v>132</v>
      </c>
      <c r="X105" s="418"/>
      <c r="Y105" s="418"/>
      <c r="Z105" s="418"/>
      <c r="AA105" s="418"/>
      <c r="AB105" s="418"/>
      <c r="AC105" s="636"/>
      <c r="AD105" s="418"/>
      <c r="AE105" s="418"/>
      <c r="AF105" s="418"/>
      <c r="AG105" s="418"/>
      <c r="AH105" s="418"/>
      <c r="AI105" s="418"/>
      <c r="AJ105" s="418"/>
      <c r="AK105" s="418"/>
      <c r="AL105" s="418"/>
      <c r="AM105" s="418"/>
      <c r="AN105" s="636"/>
      <c r="AO105" s="420"/>
      <c r="AP105" s="420"/>
      <c r="AQ10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5" s="417">
        <f>WWWW[[#This Row],[%Equitable and continuous access to sufficient quantity of safe drinking water]]*WWWW[[#This Row],[Total PoP ]]</f>
        <v>0</v>
      </c>
      <c r="AS10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5" s="417">
        <f>WWWW[[#This Row],[% Access to unimproved water points]]*WWWW[[#This Row],[Total PoP ]]</f>
        <v>0</v>
      </c>
      <c r="AU10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5" s="417">
        <f>WWWW[[#This Row],[HRP1]]/250</f>
        <v>0</v>
      </c>
      <c r="AX105" s="422">
        <f>1-WWWW[[#This Row],[% Equitable and continuous access to sufficient quantity of domestic water]]</f>
        <v>1</v>
      </c>
      <c r="AY105" s="417">
        <f>WWWW[[#This Row],[%equitable and continuous access to sufficient quantity of safe drinking and domestic water''s GAP]]*WWWW[[#This Row],[Total PoP ]]</f>
        <v>513</v>
      </c>
      <c r="AZ105" s="419">
        <f>IF(WWWW[[#This Row],[Total required water points]]-WWWW[[#This Row],['#Water points coverage]]&lt;0,0,WWWW[[#This Row],[Total required water points]]-WWWW[[#This Row],['#Water points coverage]])</f>
        <v>2</v>
      </c>
      <c r="BA105" s="419">
        <f>ROUND(IF(WWWW[[#This Row],[Total PoP ]]&lt;250,1,WWWW[[#This Row],[Total PoP ]]/250),0)</f>
        <v>2</v>
      </c>
      <c r="BB10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5" s="417">
        <f>WWWW[[#This Row],[% people access to functioning Latrine]]*WWWW[[#This Row],[Total PoP ]]</f>
        <v>0</v>
      </c>
      <c r="BD105" s="419">
        <f>WWWW[[#This Row],['#_of_Functioning_latrines_in_school]]*50</f>
        <v>0</v>
      </c>
      <c r="BE105" s="419">
        <f>ROUND((WWWW[[#This Row],[Total PoP ]]/6),0)</f>
        <v>86</v>
      </c>
      <c r="BF105" s="419">
        <f>IF(WWWW[[#This Row],[Total required Latrines]]-(WWWW[[#This Row],['#_of_sanitary_fly-proof_HH_latrines]])&lt;0,0,WWWW[[#This Row],[Total required Latrines]]-(WWWW[[#This Row],['#_of_sanitary_fly-proof_HH_latrines]]))</f>
        <v>86</v>
      </c>
      <c r="BG105" s="71">
        <f>1-WWWW[[#This Row],[% people access to functioning Latrine]]</f>
        <v>1</v>
      </c>
      <c r="BH10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05" s="417">
        <f>IF(WWWW[[#This Row],['#_of_functional_handwashing_facilities_at_HH_level]]*6&gt;WWWW[[#This Row],[Total PoP ]],WWWW[[#This Row],[Total PoP ]],WWWW[[#This Row],['#_of_functional_handwashing_facilities_at_HH_level]]*6)</f>
        <v>0</v>
      </c>
      <c r="BJ105" s="419">
        <f>IF(WWWW[[#This Row],['# people reached by regular dedicated hygiene promotion]]&gt;WWWW[[#This Row],['# People received regular supply of hygiene items]],WWWW[[#This Row],['# people reached by regular dedicated hygiene promotion]],WWWW[[#This Row],['# People received regular supply of hygiene items]])</f>
        <v>0</v>
      </c>
      <c r="BK105" s="422">
        <f>IF(WWWW[[#This Row],[HRP3]]/WWWW[[#This Row],[Total PoP ]]&gt;100%,100%,WWWW[[#This Row],[HRP3]]/WWWW[[#This Row],[Total PoP ]])</f>
        <v>0</v>
      </c>
      <c r="BL105" s="421">
        <f>1-WWWW[[#This Row],[Hygiene Coverage%]]</f>
        <v>1</v>
      </c>
      <c r="BM105" s="420">
        <f>WWWW[[#This Row],['# people reached by regular dedicated hygiene promotion]]/WWWW[[#This Row],[Total PoP ]]</f>
        <v>0</v>
      </c>
      <c r="BN10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5" s="419">
        <f>WWWW[[#This Row],['#_of_affected_women_and_girls_receiving_a_sufficient_quantity_of_sanitary_pads]]</f>
        <v>0</v>
      </c>
      <c r="BP105" s="418">
        <f>IF(WWWW[[#This Row],['# People with access to soap]]&gt;WWWW[[#This Row],['# People with access to Sanity Pads]],WWWW[[#This Row],['# People with access to soap]],WWWW[[#This Row],['# People with access to Sanity Pads]])</f>
        <v>0</v>
      </c>
      <c r="BQ105" s="417" t="str">
        <f>IF(OR(WWWW[[#This Row],['#of students in school]]="",WWWW[[#This Row],['#of students in school]]=0),"No","Yes")</f>
        <v>No</v>
      </c>
      <c r="BR105" s="415" t="s">
        <v>796</v>
      </c>
      <c r="BS105" s="415" t="s">
        <v>881</v>
      </c>
      <c r="BT105" s="415" t="s">
        <v>793</v>
      </c>
      <c r="BU105" s="415">
        <v>20.39902</v>
      </c>
      <c r="BV105" s="415">
        <v>93.249669999999995</v>
      </c>
      <c r="BW105" s="415" t="s">
        <v>1386</v>
      </c>
      <c r="BX105" s="423" t="s">
        <v>33</v>
      </c>
      <c r="BY105" s="423"/>
      <c r="BZ105" s="33"/>
      <c r="CB105" s="429"/>
      <c r="CC105" s="33"/>
      <c r="CD105" s="36"/>
      <c r="CF105" s="37"/>
      <c r="CO105" s="20"/>
    </row>
    <row r="106" spans="1:93" hidden="1">
      <c r="A106" s="410" t="s">
        <v>2380</v>
      </c>
      <c r="B106" s="410" t="s">
        <v>316</v>
      </c>
      <c r="C106" s="416" t="s">
        <v>316</v>
      </c>
      <c r="D106" s="416" t="s">
        <v>329</v>
      </c>
      <c r="E106" s="546" t="s">
        <v>2687</v>
      </c>
      <c r="F106" s="416" t="s">
        <v>297</v>
      </c>
      <c r="G106" s="546" t="str">
        <f>VLOOKUP(WWWW[[#This Row],[Village  Name]],SiteDB6[[Site Name]:[Location Type]],8,FALSE)</f>
        <v>Village</v>
      </c>
      <c r="H106" s="416" t="s">
        <v>2626</v>
      </c>
      <c r="I106" s="418">
        <v>92</v>
      </c>
      <c r="J106" s="418">
        <v>715</v>
      </c>
      <c r="K106" s="424">
        <v>42736</v>
      </c>
      <c r="L106" s="425">
        <v>44551</v>
      </c>
      <c r="M106" s="418"/>
      <c r="N106" s="418"/>
      <c r="O106" s="418"/>
      <c r="P106" s="418"/>
      <c r="Q106" s="418"/>
      <c r="R106" s="418"/>
      <c r="S106" s="418"/>
      <c r="T106" s="418"/>
      <c r="U106" s="636"/>
      <c r="V106" s="418"/>
      <c r="W106" s="605" t="s">
        <v>132</v>
      </c>
      <c r="X106" s="418"/>
      <c r="Y106" s="418"/>
      <c r="Z106" s="418"/>
      <c r="AA106" s="418"/>
      <c r="AB106" s="418"/>
      <c r="AC106" s="636"/>
      <c r="AD106" s="418"/>
      <c r="AE106" s="418"/>
      <c r="AF106" s="418"/>
      <c r="AG106" s="418"/>
      <c r="AH106" s="418"/>
      <c r="AI106" s="418"/>
      <c r="AJ106" s="418"/>
      <c r="AK106" s="418"/>
      <c r="AL106" s="418"/>
      <c r="AM106" s="418"/>
      <c r="AN106" s="636"/>
      <c r="AO106" s="420"/>
      <c r="AP106" s="420"/>
      <c r="AQ10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6" s="417">
        <f>WWWW[[#This Row],[%Equitable and continuous access to sufficient quantity of safe drinking water]]*WWWW[[#This Row],[Total PoP ]]</f>
        <v>0</v>
      </c>
      <c r="AS10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6" s="417">
        <f>WWWW[[#This Row],[% Access to unimproved water points]]*WWWW[[#This Row],[Total PoP ]]</f>
        <v>0</v>
      </c>
      <c r="AU10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6" s="417">
        <f>WWWW[[#This Row],[HRP1]]/250</f>
        <v>0</v>
      </c>
      <c r="AX106" s="422">
        <f>1-WWWW[[#This Row],[% Equitable and continuous access to sufficient quantity of domestic water]]</f>
        <v>1</v>
      </c>
      <c r="AY106" s="417">
        <f>WWWW[[#This Row],[%equitable and continuous access to sufficient quantity of safe drinking and domestic water''s GAP]]*WWWW[[#This Row],[Total PoP ]]</f>
        <v>715</v>
      </c>
      <c r="AZ106" s="419">
        <f>IF(WWWW[[#This Row],[Total required water points]]-WWWW[[#This Row],['#Water points coverage]]&lt;0,0,WWWW[[#This Row],[Total required water points]]-WWWW[[#This Row],['#Water points coverage]])</f>
        <v>3</v>
      </c>
      <c r="BA106" s="419">
        <f>ROUND(IF(WWWW[[#This Row],[Total PoP ]]&lt;250,1,WWWW[[#This Row],[Total PoP ]]/250),0)</f>
        <v>3</v>
      </c>
      <c r="BB10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6" s="417">
        <f>WWWW[[#This Row],[% people access to functioning Latrine]]*WWWW[[#This Row],[Total PoP ]]</f>
        <v>0</v>
      </c>
      <c r="BD106" s="419">
        <f>WWWW[[#This Row],['#_of_Functioning_latrines_in_school]]*50</f>
        <v>0</v>
      </c>
      <c r="BE106" s="419">
        <f>ROUND((WWWW[[#This Row],[Total PoP ]]/6),0)</f>
        <v>119</v>
      </c>
      <c r="BF106" s="419">
        <f>IF(WWWW[[#This Row],[Total required Latrines]]-(WWWW[[#This Row],['#_of_sanitary_fly-proof_HH_latrines]])&lt;0,0,WWWW[[#This Row],[Total required Latrines]]-(WWWW[[#This Row],['#_of_sanitary_fly-proof_HH_latrines]]))</f>
        <v>119</v>
      </c>
      <c r="BG106" s="71">
        <f>1-WWWW[[#This Row],[% people access to functioning Latrine]]</f>
        <v>1</v>
      </c>
      <c r="BH10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06" s="417">
        <f>IF(WWWW[[#This Row],['#_of_functional_handwashing_facilities_at_HH_level]]*6&gt;WWWW[[#This Row],[Total PoP ]],WWWW[[#This Row],[Total PoP ]],WWWW[[#This Row],['#_of_functional_handwashing_facilities_at_HH_level]]*6)</f>
        <v>0</v>
      </c>
      <c r="BJ106" s="419">
        <f>IF(WWWW[[#This Row],['# people reached by regular dedicated hygiene promotion]]&gt;WWWW[[#This Row],['# People received regular supply of hygiene items]],WWWW[[#This Row],['# people reached by regular dedicated hygiene promotion]],WWWW[[#This Row],['# People received regular supply of hygiene items]])</f>
        <v>0</v>
      </c>
      <c r="BK106" s="422">
        <f>IF(WWWW[[#This Row],[HRP3]]/WWWW[[#This Row],[Total PoP ]]&gt;100%,100%,WWWW[[#This Row],[HRP3]]/WWWW[[#This Row],[Total PoP ]])</f>
        <v>0</v>
      </c>
      <c r="BL106" s="421">
        <f>1-WWWW[[#This Row],[Hygiene Coverage%]]</f>
        <v>1</v>
      </c>
      <c r="BM106" s="420">
        <f>WWWW[[#This Row],['# people reached by regular dedicated hygiene promotion]]/WWWW[[#This Row],[Total PoP ]]</f>
        <v>0</v>
      </c>
      <c r="BN10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6" s="419">
        <f>WWWW[[#This Row],['#_of_affected_women_and_girls_receiving_a_sufficient_quantity_of_sanitary_pads]]</f>
        <v>0</v>
      </c>
      <c r="BP106" s="418">
        <f>IF(WWWW[[#This Row],['# People with access to soap]]&gt;WWWW[[#This Row],['# People with access to Sanity Pads]],WWWW[[#This Row],['# People with access to soap]],WWWW[[#This Row],['# People with access to Sanity Pads]])</f>
        <v>0</v>
      </c>
      <c r="BQ106" s="417" t="str">
        <f>IF(OR(WWWW[[#This Row],['#of students in school]]="",WWWW[[#This Row],['#of students in school]]=0),"No","Yes")</f>
        <v>No</v>
      </c>
      <c r="BR106" s="415" t="s">
        <v>796</v>
      </c>
      <c r="BS106" s="415" t="s">
        <v>796</v>
      </c>
      <c r="BT106" s="415">
        <v>0</v>
      </c>
      <c r="BU106" s="415">
        <v>20.172649383544901</v>
      </c>
      <c r="BV106" s="415">
        <v>92.874351501464801</v>
      </c>
      <c r="BW106" s="415">
        <v>196195</v>
      </c>
      <c r="BX106" s="423" t="s">
        <v>33</v>
      </c>
      <c r="BY106" s="423"/>
      <c r="BZ106" s="33"/>
      <c r="CB106" s="429"/>
      <c r="CC106" s="33"/>
      <c r="CD106" s="36"/>
      <c r="CF106" s="37"/>
      <c r="CO106" s="20"/>
    </row>
    <row r="107" spans="1:93" hidden="1">
      <c r="A107" s="410" t="s">
        <v>2380</v>
      </c>
      <c r="B107" s="410" t="s">
        <v>316</v>
      </c>
      <c r="C107" s="416" t="s">
        <v>316</v>
      </c>
      <c r="D107" s="416" t="s">
        <v>329</v>
      </c>
      <c r="E107" s="546" t="s">
        <v>2687</v>
      </c>
      <c r="F107" s="416" t="s">
        <v>297</v>
      </c>
      <c r="G107" s="546" t="str">
        <f>VLOOKUP(WWWW[[#This Row],[Village  Name]],SiteDB6[[Site Name]:[Location Type]],8,FALSE)</f>
        <v>Village</v>
      </c>
      <c r="H107" s="416" t="s">
        <v>431</v>
      </c>
      <c r="I107" s="418">
        <v>381</v>
      </c>
      <c r="J107" s="418">
        <v>2256</v>
      </c>
      <c r="K107" s="424">
        <v>42736</v>
      </c>
      <c r="L107" s="425">
        <v>44551</v>
      </c>
      <c r="M107" s="418"/>
      <c r="N107" s="418"/>
      <c r="O107" s="418"/>
      <c r="P107" s="418"/>
      <c r="Q107" s="418"/>
      <c r="R107" s="418"/>
      <c r="S107" s="418"/>
      <c r="T107" s="418"/>
      <c r="U107" s="636"/>
      <c r="V107" s="418"/>
      <c r="W107" s="605" t="s">
        <v>132</v>
      </c>
      <c r="X107" s="418"/>
      <c r="Y107" s="418"/>
      <c r="Z107" s="418"/>
      <c r="AA107" s="418"/>
      <c r="AB107" s="418"/>
      <c r="AC107" s="636"/>
      <c r="AD107" s="418"/>
      <c r="AE107" s="418"/>
      <c r="AF107" s="418"/>
      <c r="AG107" s="418"/>
      <c r="AH107" s="418"/>
      <c r="AI107" s="418"/>
      <c r="AJ107" s="418"/>
      <c r="AK107" s="418"/>
      <c r="AL107" s="418"/>
      <c r="AM107" s="418"/>
      <c r="AN107" s="636"/>
      <c r="AO107" s="420"/>
      <c r="AP107" s="420"/>
      <c r="AQ10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7" s="417">
        <f>WWWW[[#This Row],[%Equitable and continuous access to sufficient quantity of safe drinking water]]*WWWW[[#This Row],[Total PoP ]]</f>
        <v>0</v>
      </c>
      <c r="AS10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7" s="417">
        <f>WWWW[[#This Row],[% Access to unimproved water points]]*WWWW[[#This Row],[Total PoP ]]</f>
        <v>0</v>
      </c>
      <c r="AU10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7" s="417">
        <f>WWWW[[#This Row],[HRP1]]/250</f>
        <v>0</v>
      </c>
      <c r="AX107" s="422">
        <f>1-WWWW[[#This Row],[% Equitable and continuous access to sufficient quantity of domestic water]]</f>
        <v>1</v>
      </c>
      <c r="AY107" s="417">
        <f>WWWW[[#This Row],[%equitable and continuous access to sufficient quantity of safe drinking and domestic water''s GAP]]*WWWW[[#This Row],[Total PoP ]]</f>
        <v>2256</v>
      </c>
      <c r="AZ107" s="419">
        <f>IF(WWWW[[#This Row],[Total required water points]]-WWWW[[#This Row],['#Water points coverage]]&lt;0,0,WWWW[[#This Row],[Total required water points]]-WWWW[[#This Row],['#Water points coverage]])</f>
        <v>9</v>
      </c>
      <c r="BA107" s="419">
        <f>ROUND(IF(WWWW[[#This Row],[Total PoP ]]&lt;250,1,WWWW[[#This Row],[Total PoP ]]/250),0)</f>
        <v>9</v>
      </c>
      <c r="BB10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7" s="417">
        <f>WWWW[[#This Row],[% people access to functioning Latrine]]*WWWW[[#This Row],[Total PoP ]]</f>
        <v>0</v>
      </c>
      <c r="BD107" s="419">
        <f>WWWW[[#This Row],['#_of_Functioning_latrines_in_school]]*50</f>
        <v>0</v>
      </c>
      <c r="BE107" s="419">
        <f>ROUND((WWWW[[#This Row],[Total PoP ]]/6),0)</f>
        <v>376</v>
      </c>
      <c r="BF107" s="419">
        <f>IF(WWWW[[#This Row],[Total required Latrines]]-(WWWW[[#This Row],['#_of_sanitary_fly-proof_HH_latrines]])&lt;0,0,WWWW[[#This Row],[Total required Latrines]]-(WWWW[[#This Row],['#_of_sanitary_fly-proof_HH_latrines]]))</f>
        <v>376</v>
      </c>
      <c r="BG107" s="71">
        <f>1-WWWW[[#This Row],[% people access to functioning Latrine]]</f>
        <v>1</v>
      </c>
      <c r="BH10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07" s="417">
        <f>IF(WWWW[[#This Row],['#_of_functional_handwashing_facilities_at_HH_level]]*6&gt;WWWW[[#This Row],[Total PoP ]],WWWW[[#This Row],[Total PoP ]],WWWW[[#This Row],['#_of_functional_handwashing_facilities_at_HH_level]]*6)</f>
        <v>0</v>
      </c>
      <c r="BJ107" s="419">
        <f>IF(WWWW[[#This Row],['# people reached by regular dedicated hygiene promotion]]&gt;WWWW[[#This Row],['# People received regular supply of hygiene items]],WWWW[[#This Row],['# people reached by regular dedicated hygiene promotion]],WWWW[[#This Row],['# People received regular supply of hygiene items]])</f>
        <v>0</v>
      </c>
      <c r="BK107" s="422">
        <f>IF(WWWW[[#This Row],[HRP3]]/WWWW[[#This Row],[Total PoP ]]&gt;100%,100%,WWWW[[#This Row],[HRP3]]/WWWW[[#This Row],[Total PoP ]])</f>
        <v>0</v>
      </c>
      <c r="BL107" s="421">
        <f>1-WWWW[[#This Row],[Hygiene Coverage%]]</f>
        <v>1</v>
      </c>
      <c r="BM107" s="420">
        <f>WWWW[[#This Row],['# people reached by regular dedicated hygiene promotion]]/WWWW[[#This Row],[Total PoP ]]</f>
        <v>0</v>
      </c>
      <c r="BN10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7" s="419">
        <f>WWWW[[#This Row],['#_of_affected_women_and_girls_receiving_a_sufficient_quantity_of_sanitary_pads]]</f>
        <v>0</v>
      </c>
      <c r="BP107" s="418">
        <f>IF(WWWW[[#This Row],['# People with access to soap]]&gt;WWWW[[#This Row],['# People with access to Sanity Pads]],WWWW[[#This Row],['# People with access to soap]],WWWW[[#This Row],['# People with access to Sanity Pads]])</f>
        <v>0</v>
      </c>
      <c r="BQ107" s="417" t="str">
        <f>IF(OR(WWWW[[#This Row],['#of students in school]]="",WWWW[[#This Row],['#of students in school]]=0),"No","Yes")</f>
        <v>No</v>
      </c>
      <c r="BR107" s="415" t="s">
        <v>796</v>
      </c>
      <c r="BS107" s="415" t="s">
        <v>796</v>
      </c>
      <c r="BT107" s="415">
        <v>0</v>
      </c>
      <c r="BU107" s="415">
        <v>20.183790210000002</v>
      </c>
      <c r="BV107" s="415">
        <v>92.864143369999994</v>
      </c>
      <c r="BW107" s="415">
        <v>196197</v>
      </c>
      <c r="BX107" s="423" t="s">
        <v>33</v>
      </c>
      <c r="BY107" s="423"/>
      <c r="BZ107" s="33"/>
      <c r="CB107" s="429"/>
      <c r="CC107" s="33"/>
      <c r="CD107" s="36"/>
      <c r="CF107" s="37"/>
      <c r="CO107" s="20"/>
    </row>
    <row r="108" spans="1:93" hidden="1">
      <c r="A108" s="410" t="s">
        <v>2380</v>
      </c>
      <c r="B108" s="410" t="s">
        <v>316</v>
      </c>
      <c r="C108" s="416" t="s">
        <v>316</v>
      </c>
      <c r="D108" s="416" t="s">
        <v>329</v>
      </c>
      <c r="E108" s="546" t="s">
        <v>2687</v>
      </c>
      <c r="F108" s="416" t="s">
        <v>297</v>
      </c>
      <c r="G108" s="546" t="str">
        <f>VLOOKUP(WWWW[[#This Row],[Village  Name]],SiteDB6[[Site Name]:[Location Type]],8,FALSE)</f>
        <v>Village</v>
      </c>
      <c r="H108" s="416" t="s">
        <v>2628</v>
      </c>
      <c r="I108" s="418">
        <v>2100</v>
      </c>
      <c r="J108" s="418">
        <v>12993</v>
      </c>
      <c r="K108" s="424">
        <v>42736</v>
      </c>
      <c r="L108" s="425">
        <v>44551</v>
      </c>
      <c r="M108" s="418"/>
      <c r="N108" s="418"/>
      <c r="O108" s="418"/>
      <c r="P108" s="418"/>
      <c r="Q108" s="418"/>
      <c r="R108" s="418"/>
      <c r="S108" s="418"/>
      <c r="T108" s="418"/>
      <c r="U108" s="636"/>
      <c r="V108" s="418"/>
      <c r="W108" s="605" t="s">
        <v>132</v>
      </c>
      <c r="X108" s="418"/>
      <c r="Y108" s="418"/>
      <c r="Z108" s="418"/>
      <c r="AA108" s="418"/>
      <c r="AB108" s="418"/>
      <c r="AC108" s="636"/>
      <c r="AD108" s="418"/>
      <c r="AE108" s="418"/>
      <c r="AF108" s="418"/>
      <c r="AG108" s="418"/>
      <c r="AH108" s="418"/>
      <c r="AI108" s="418"/>
      <c r="AJ108" s="418"/>
      <c r="AK108" s="418"/>
      <c r="AL108" s="418"/>
      <c r="AM108" s="418"/>
      <c r="AN108" s="636"/>
      <c r="AO108" s="420"/>
      <c r="AP108" s="420"/>
      <c r="AQ10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8" s="417">
        <f>WWWW[[#This Row],[%Equitable and continuous access to sufficient quantity of safe drinking water]]*WWWW[[#This Row],[Total PoP ]]</f>
        <v>0</v>
      </c>
      <c r="AS10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8" s="417">
        <f>WWWW[[#This Row],[% Access to unimproved water points]]*WWWW[[#This Row],[Total PoP ]]</f>
        <v>0</v>
      </c>
      <c r="AU10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8" s="417">
        <f>WWWW[[#This Row],[HRP1]]/250</f>
        <v>0</v>
      </c>
      <c r="AX108" s="422">
        <f>1-WWWW[[#This Row],[% Equitable and continuous access to sufficient quantity of domestic water]]</f>
        <v>1</v>
      </c>
      <c r="AY108" s="417">
        <f>WWWW[[#This Row],[%equitable and continuous access to sufficient quantity of safe drinking and domestic water''s GAP]]*WWWW[[#This Row],[Total PoP ]]</f>
        <v>12993</v>
      </c>
      <c r="AZ108" s="419">
        <f>IF(WWWW[[#This Row],[Total required water points]]-WWWW[[#This Row],['#Water points coverage]]&lt;0,0,WWWW[[#This Row],[Total required water points]]-WWWW[[#This Row],['#Water points coverage]])</f>
        <v>52</v>
      </c>
      <c r="BA108" s="419">
        <f>ROUND(IF(WWWW[[#This Row],[Total PoP ]]&lt;250,1,WWWW[[#This Row],[Total PoP ]]/250),0)</f>
        <v>52</v>
      </c>
      <c r="BB10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8" s="417">
        <f>WWWW[[#This Row],[% people access to functioning Latrine]]*WWWW[[#This Row],[Total PoP ]]</f>
        <v>0</v>
      </c>
      <c r="BD108" s="419">
        <f>WWWW[[#This Row],['#_of_Functioning_latrines_in_school]]*50</f>
        <v>0</v>
      </c>
      <c r="BE108" s="419">
        <f>ROUND((WWWW[[#This Row],[Total PoP ]]/6),0)</f>
        <v>2166</v>
      </c>
      <c r="BF108" s="419">
        <f>IF(WWWW[[#This Row],[Total required Latrines]]-(WWWW[[#This Row],['#_of_sanitary_fly-proof_HH_latrines]])&lt;0,0,WWWW[[#This Row],[Total required Latrines]]-(WWWW[[#This Row],['#_of_sanitary_fly-proof_HH_latrines]]))</f>
        <v>2166</v>
      </c>
      <c r="BG108" s="558">
        <f>1-WWWW[[#This Row],[% people access to functioning Latrine]]</f>
        <v>1</v>
      </c>
      <c r="BH10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08" s="417">
        <f>IF(WWWW[[#This Row],['#_of_functional_handwashing_facilities_at_HH_level]]*6&gt;WWWW[[#This Row],[Total PoP ]],WWWW[[#This Row],[Total PoP ]],WWWW[[#This Row],['#_of_functional_handwashing_facilities_at_HH_level]]*6)</f>
        <v>0</v>
      </c>
      <c r="BJ108" s="419">
        <f>IF(WWWW[[#This Row],['# people reached by regular dedicated hygiene promotion]]&gt;WWWW[[#This Row],['# People received regular supply of hygiene items]],WWWW[[#This Row],['# people reached by regular dedicated hygiene promotion]],WWWW[[#This Row],['# People received regular supply of hygiene items]])</f>
        <v>0</v>
      </c>
      <c r="BK108" s="422">
        <f>IF(WWWW[[#This Row],[HRP3]]/WWWW[[#This Row],[Total PoP ]]&gt;100%,100%,WWWW[[#This Row],[HRP3]]/WWWW[[#This Row],[Total PoP ]])</f>
        <v>0</v>
      </c>
      <c r="BL108" s="421">
        <f>1-WWWW[[#This Row],[Hygiene Coverage%]]</f>
        <v>1</v>
      </c>
      <c r="BM108" s="420">
        <f>WWWW[[#This Row],['# people reached by regular dedicated hygiene promotion]]/WWWW[[#This Row],[Total PoP ]]</f>
        <v>0</v>
      </c>
      <c r="BN10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8" s="419">
        <f>WWWW[[#This Row],['#_of_affected_women_and_girls_receiving_a_sufficient_quantity_of_sanitary_pads]]</f>
        <v>0</v>
      </c>
      <c r="BP108" s="418">
        <f>IF(WWWW[[#This Row],['# People with access to soap]]&gt;WWWW[[#This Row],['# People with access to Sanity Pads]],WWWW[[#This Row],['# People with access to soap]],WWWW[[#This Row],['# People with access to Sanity Pads]])</f>
        <v>0</v>
      </c>
      <c r="BQ108" s="417" t="str">
        <f>IF(OR(WWWW[[#This Row],['#of students in school]]="",WWWW[[#This Row],['#of students in school]]=0),"No","Yes")</f>
        <v>No</v>
      </c>
      <c r="BR108" s="415" t="s">
        <v>796</v>
      </c>
      <c r="BS108" s="415" t="s">
        <v>796</v>
      </c>
      <c r="BT108" s="415" t="s">
        <v>793</v>
      </c>
      <c r="BU108" s="415">
        <v>0</v>
      </c>
      <c r="BV108" s="415">
        <v>0</v>
      </c>
      <c r="BW108" s="415">
        <v>0</v>
      </c>
      <c r="BX108" s="423" t="s">
        <v>33</v>
      </c>
      <c r="BY108" s="423"/>
      <c r="BZ108" s="33"/>
      <c r="CB108" s="429"/>
      <c r="CC108" s="33"/>
      <c r="CD108" s="36"/>
      <c r="CF108" s="37"/>
      <c r="CO108" s="20"/>
    </row>
    <row r="109" spans="1:93" hidden="1">
      <c r="A109" s="410" t="s">
        <v>2380</v>
      </c>
      <c r="B109" s="410" t="s">
        <v>316</v>
      </c>
      <c r="C109" s="416" t="s">
        <v>316</v>
      </c>
      <c r="D109" s="416" t="s">
        <v>309</v>
      </c>
      <c r="E109" s="546" t="s">
        <v>2687</v>
      </c>
      <c r="F109" s="416" t="s">
        <v>314</v>
      </c>
      <c r="G109" s="546" t="str">
        <f>VLOOKUP(WWWW[[#This Row],[Village  Name]],SiteDB6[[Site Name]:[Location Type]],8,FALSE)</f>
        <v>Village</v>
      </c>
      <c r="H109" s="416" t="s">
        <v>1135</v>
      </c>
      <c r="I109" s="418">
        <v>325</v>
      </c>
      <c r="J109" s="418">
        <v>1923</v>
      </c>
      <c r="K109" s="424">
        <v>42736</v>
      </c>
      <c r="L109" s="425">
        <v>44551</v>
      </c>
      <c r="M109" s="418"/>
      <c r="N109" s="418"/>
      <c r="O109" s="418"/>
      <c r="P109" s="418"/>
      <c r="Q109" s="418"/>
      <c r="R109" s="418"/>
      <c r="S109" s="418"/>
      <c r="T109" s="418"/>
      <c r="U109" s="636"/>
      <c r="V109" s="418"/>
      <c r="W109" s="605" t="s">
        <v>132</v>
      </c>
      <c r="X109" s="418"/>
      <c r="Y109" s="418"/>
      <c r="Z109" s="418"/>
      <c r="AA109" s="418"/>
      <c r="AB109" s="418"/>
      <c r="AC109" s="636"/>
      <c r="AD109" s="418"/>
      <c r="AE109" s="418"/>
      <c r="AF109" s="418"/>
      <c r="AG109" s="418"/>
      <c r="AH109" s="418"/>
      <c r="AI109" s="418"/>
      <c r="AJ109" s="418"/>
      <c r="AK109" s="418"/>
      <c r="AL109" s="418"/>
      <c r="AM109" s="418"/>
      <c r="AN109" s="636"/>
      <c r="AO109" s="420"/>
      <c r="AP109" s="420"/>
      <c r="AQ10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09" s="417">
        <f>WWWW[[#This Row],[%Equitable and continuous access to sufficient quantity of safe drinking water]]*WWWW[[#This Row],[Total PoP ]]</f>
        <v>0</v>
      </c>
      <c r="AS10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09" s="417">
        <f>WWWW[[#This Row],[% Access to unimproved water points]]*WWWW[[#This Row],[Total PoP ]]</f>
        <v>0</v>
      </c>
      <c r="AU10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0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09" s="417">
        <f>WWWW[[#This Row],[HRP1]]/250</f>
        <v>0</v>
      </c>
      <c r="AX109" s="422">
        <f>1-WWWW[[#This Row],[% Equitable and continuous access to sufficient quantity of domestic water]]</f>
        <v>1</v>
      </c>
      <c r="AY109" s="417">
        <f>WWWW[[#This Row],[%equitable and continuous access to sufficient quantity of safe drinking and domestic water''s GAP]]*WWWW[[#This Row],[Total PoP ]]</f>
        <v>1923</v>
      </c>
      <c r="AZ109" s="419">
        <f>IF(WWWW[[#This Row],[Total required water points]]-WWWW[[#This Row],['#Water points coverage]]&lt;0,0,WWWW[[#This Row],[Total required water points]]-WWWW[[#This Row],['#Water points coverage]])</f>
        <v>8</v>
      </c>
      <c r="BA109" s="419">
        <f>ROUND(IF(WWWW[[#This Row],[Total PoP ]]&lt;250,1,WWWW[[#This Row],[Total PoP ]]/250),0)</f>
        <v>8</v>
      </c>
      <c r="BB10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09" s="417">
        <f>WWWW[[#This Row],[% people access to functioning Latrine]]*WWWW[[#This Row],[Total PoP ]]</f>
        <v>0</v>
      </c>
      <c r="BD109" s="419">
        <f>WWWW[[#This Row],['#_of_Functioning_latrines_in_school]]*50</f>
        <v>0</v>
      </c>
      <c r="BE109" s="419">
        <f>ROUND((WWWW[[#This Row],[Total PoP ]]/6),0)</f>
        <v>321</v>
      </c>
      <c r="BF109" s="419">
        <f>IF(WWWW[[#This Row],[Total required Latrines]]-(WWWW[[#This Row],['#_of_sanitary_fly-proof_HH_latrines]])&lt;0,0,WWWW[[#This Row],[Total required Latrines]]-(WWWW[[#This Row],['#_of_sanitary_fly-proof_HH_latrines]]))</f>
        <v>321</v>
      </c>
      <c r="BG109" s="558">
        <f>1-WWWW[[#This Row],[% people access to functioning Latrine]]</f>
        <v>1</v>
      </c>
      <c r="BH10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09" s="417">
        <f>IF(WWWW[[#This Row],['#_of_functional_handwashing_facilities_at_HH_level]]*6&gt;WWWW[[#This Row],[Total PoP ]],WWWW[[#This Row],[Total PoP ]],WWWW[[#This Row],['#_of_functional_handwashing_facilities_at_HH_level]]*6)</f>
        <v>0</v>
      </c>
      <c r="BJ109" s="419">
        <f>IF(WWWW[[#This Row],['# people reached by regular dedicated hygiene promotion]]&gt;WWWW[[#This Row],['# People received regular supply of hygiene items]],WWWW[[#This Row],['# people reached by regular dedicated hygiene promotion]],WWWW[[#This Row],['# People received regular supply of hygiene items]])</f>
        <v>0</v>
      </c>
      <c r="BK109" s="422">
        <f>IF(WWWW[[#This Row],[HRP3]]/WWWW[[#This Row],[Total PoP ]]&gt;100%,100%,WWWW[[#This Row],[HRP3]]/WWWW[[#This Row],[Total PoP ]])</f>
        <v>0</v>
      </c>
      <c r="BL109" s="421">
        <f>1-WWWW[[#This Row],[Hygiene Coverage%]]</f>
        <v>1</v>
      </c>
      <c r="BM109" s="420">
        <f>WWWW[[#This Row],['# people reached by regular dedicated hygiene promotion]]/WWWW[[#This Row],[Total PoP ]]</f>
        <v>0</v>
      </c>
      <c r="BN10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09" s="419">
        <f>WWWW[[#This Row],['#_of_affected_women_and_girls_receiving_a_sufficient_quantity_of_sanitary_pads]]</f>
        <v>0</v>
      </c>
      <c r="BP109" s="418">
        <f>IF(WWWW[[#This Row],['# People with access to soap]]&gt;WWWW[[#This Row],['# People with access to Sanity Pads]],WWWW[[#This Row],['# People with access to soap]],WWWW[[#This Row],['# People with access to Sanity Pads]])</f>
        <v>0</v>
      </c>
      <c r="BQ109" s="417" t="str">
        <f>IF(OR(WWWW[[#This Row],['#of students in school]]="",WWWW[[#This Row],['#of students in school]]=0),"No","Yes")</f>
        <v>No</v>
      </c>
      <c r="BR109" s="415" t="s">
        <v>796</v>
      </c>
      <c r="BS109" s="415" t="s">
        <v>796</v>
      </c>
      <c r="BT109" s="415" t="s">
        <v>793</v>
      </c>
      <c r="BU109" s="415">
        <v>0</v>
      </c>
      <c r="BV109" s="415">
        <v>0</v>
      </c>
      <c r="BW109" s="415">
        <v>196999</v>
      </c>
      <c r="BX109" s="423" t="s">
        <v>33</v>
      </c>
      <c r="BY109" s="423"/>
      <c r="BZ109" s="33"/>
      <c r="CB109" s="429"/>
      <c r="CC109" s="33"/>
      <c r="CD109" s="36"/>
      <c r="CF109" s="37"/>
      <c r="CO109" s="20"/>
    </row>
    <row r="110" spans="1:93" hidden="1">
      <c r="A110" s="410" t="s">
        <v>2380</v>
      </c>
      <c r="B110" s="410" t="s">
        <v>316</v>
      </c>
      <c r="C110" s="416" t="s">
        <v>316</v>
      </c>
      <c r="D110" s="416" t="s">
        <v>309</v>
      </c>
      <c r="E110" s="546" t="s">
        <v>2687</v>
      </c>
      <c r="F110" s="416" t="s">
        <v>314</v>
      </c>
      <c r="G110" s="546" t="str">
        <f>VLOOKUP(WWWW[[#This Row],[Village  Name]],SiteDB6[[Site Name]:[Location Type]],8,FALSE)</f>
        <v>Village</v>
      </c>
      <c r="H110" s="416" t="s">
        <v>2629</v>
      </c>
      <c r="I110" s="418">
        <v>146</v>
      </c>
      <c r="J110" s="418">
        <v>801</v>
      </c>
      <c r="K110" s="424">
        <v>42736</v>
      </c>
      <c r="L110" s="425">
        <v>44551</v>
      </c>
      <c r="M110" s="418"/>
      <c r="N110" s="418"/>
      <c r="O110" s="418"/>
      <c r="P110" s="418"/>
      <c r="Q110" s="418"/>
      <c r="R110" s="418"/>
      <c r="S110" s="418"/>
      <c r="T110" s="418"/>
      <c r="U110" s="636"/>
      <c r="V110" s="418"/>
      <c r="W110" s="605" t="s">
        <v>132</v>
      </c>
      <c r="X110" s="418"/>
      <c r="Y110" s="418"/>
      <c r="Z110" s="418"/>
      <c r="AA110" s="418"/>
      <c r="AB110" s="418"/>
      <c r="AC110" s="636"/>
      <c r="AD110" s="418"/>
      <c r="AE110" s="418"/>
      <c r="AF110" s="418"/>
      <c r="AG110" s="418"/>
      <c r="AH110" s="418"/>
      <c r="AI110" s="418"/>
      <c r="AJ110" s="418"/>
      <c r="AK110" s="418"/>
      <c r="AL110" s="418"/>
      <c r="AM110" s="418"/>
      <c r="AN110" s="636"/>
      <c r="AO110" s="420"/>
      <c r="AP110" s="420"/>
      <c r="AQ11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0" s="417">
        <f>WWWW[[#This Row],[%Equitable and continuous access to sufficient quantity of safe drinking water]]*WWWW[[#This Row],[Total PoP ]]</f>
        <v>0</v>
      </c>
      <c r="AS11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0" s="417">
        <f>WWWW[[#This Row],[% Access to unimproved water points]]*WWWW[[#This Row],[Total PoP ]]</f>
        <v>0</v>
      </c>
      <c r="AU11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0" s="417">
        <f>WWWW[[#This Row],[HRP1]]/250</f>
        <v>0</v>
      </c>
      <c r="AX110" s="422">
        <f>1-WWWW[[#This Row],[% Equitable and continuous access to sufficient quantity of domestic water]]</f>
        <v>1</v>
      </c>
      <c r="AY110" s="417">
        <f>WWWW[[#This Row],[%equitable and continuous access to sufficient quantity of safe drinking and domestic water''s GAP]]*WWWW[[#This Row],[Total PoP ]]</f>
        <v>801</v>
      </c>
      <c r="AZ110" s="419">
        <f>IF(WWWW[[#This Row],[Total required water points]]-WWWW[[#This Row],['#Water points coverage]]&lt;0,0,WWWW[[#This Row],[Total required water points]]-WWWW[[#This Row],['#Water points coverage]])</f>
        <v>3</v>
      </c>
      <c r="BA110" s="419">
        <f>ROUND(IF(WWWW[[#This Row],[Total PoP ]]&lt;250,1,WWWW[[#This Row],[Total PoP ]]/250),0)</f>
        <v>3</v>
      </c>
      <c r="BB11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0" s="417">
        <f>WWWW[[#This Row],[% people access to functioning Latrine]]*WWWW[[#This Row],[Total PoP ]]</f>
        <v>0</v>
      </c>
      <c r="BD110" s="419">
        <f>WWWW[[#This Row],['#_of_Functioning_latrines_in_school]]*50</f>
        <v>0</v>
      </c>
      <c r="BE110" s="419">
        <f>ROUND((WWWW[[#This Row],[Total PoP ]]/6),0)</f>
        <v>134</v>
      </c>
      <c r="BF110" s="419">
        <f>IF(WWWW[[#This Row],[Total required Latrines]]-(WWWW[[#This Row],['#_of_sanitary_fly-proof_HH_latrines]])&lt;0,0,WWWW[[#This Row],[Total required Latrines]]-(WWWW[[#This Row],['#_of_sanitary_fly-proof_HH_latrines]]))</f>
        <v>134</v>
      </c>
      <c r="BG110" s="558">
        <f>1-WWWW[[#This Row],[% people access to functioning Latrine]]</f>
        <v>1</v>
      </c>
      <c r="BH11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0" s="417">
        <f>IF(WWWW[[#This Row],['#_of_functional_handwashing_facilities_at_HH_level]]*6&gt;WWWW[[#This Row],[Total PoP ]],WWWW[[#This Row],[Total PoP ]],WWWW[[#This Row],['#_of_functional_handwashing_facilities_at_HH_level]]*6)</f>
        <v>0</v>
      </c>
      <c r="BJ110" s="419">
        <f>IF(WWWW[[#This Row],['# people reached by regular dedicated hygiene promotion]]&gt;WWWW[[#This Row],['# People received regular supply of hygiene items]],WWWW[[#This Row],['# people reached by regular dedicated hygiene promotion]],WWWW[[#This Row],['# People received regular supply of hygiene items]])</f>
        <v>0</v>
      </c>
      <c r="BK110" s="422">
        <f>IF(WWWW[[#This Row],[HRP3]]/WWWW[[#This Row],[Total PoP ]]&gt;100%,100%,WWWW[[#This Row],[HRP3]]/WWWW[[#This Row],[Total PoP ]])</f>
        <v>0</v>
      </c>
      <c r="BL110" s="421">
        <f>1-WWWW[[#This Row],[Hygiene Coverage%]]</f>
        <v>1</v>
      </c>
      <c r="BM110" s="420">
        <f>WWWW[[#This Row],['# people reached by regular dedicated hygiene promotion]]/WWWW[[#This Row],[Total PoP ]]</f>
        <v>0</v>
      </c>
      <c r="BN11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0" s="419">
        <f>WWWW[[#This Row],['#_of_affected_women_and_girls_receiving_a_sufficient_quantity_of_sanitary_pads]]</f>
        <v>0</v>
      </c>
      <c r="BP110" s="418">
        <f>IF(WWWW[[#This Row],['# People with access to soap]]&gt;WWWW[[#This Row],['# People with access to Sanity Pads]],WWWW[[#This Row],['# People with access to soap]],WWWW[[#This Row],['# People with access to Sanity Pads]])</f>
        <v>0</v>
      </c>
      <c r="BQ110" s="417" t="str">
        <f>IF(OR(WWWW[[#This Row],['#of students in school]]="",WWWW[[#This Row],['#of students in school]]=0),"No","Yes")</f>
        <v>No</v>
      </c>
      <c r="BR110" s="415" t="s">
        <v>796</v>
      </c>
      <c r="BS110" s="415" t="s">
        <v>796</v>
      </c>
      <c r="BT110" s="415">
        <v>0</v>
      </c>
      <c r="BU110" s="415">
        <v>0</v>
      </c>
      <c r="BV110" s="415">
        <v>0</v>
      </c>
      <c r="BW110" s="415">
        <v>197017</v>
      </c>
      <c r="BX110" s="423" t="s">
        <v>33</v>
      </c>
      <c r="BY110" s="423"/>
      <c r="BZ110" s="33"/>
      <c r="CB110" s="429"/>
      <c r="CC110" s="33"/>
      <c r="CD110" s="36"/>
      <c r="CF110" s="37"/>
      <c r="CO110" s="20"/>
    </row>
    <row r="111" spans="1:93" hidden="1">
      <c r="A111" s="410" t="s">
        <v>2380</v>
      </c>
      <c r="B111" s="410" t="s">
        <v>316</v>
      </c>
      <c r="C111" s="416" t="s">
        <v>316</v>
      </c>
      <c r="D111" s="416" t="s">
        <v>309</v>
      </c>
      <c r="E111" s="546" t="s">
        <v>2687</v>
      </c>
      <c r="F111" s="416" t="s">
        <v>314</v>
      </c>
      <c r="G111" s="546" t="str">
        <f>VLOOKUP(WWWW[[#This Row],[Village  Name]],SiteDB6[[Site Name]:[Location Type]],8,FALSE)</f>
        <v>Village</v>
      </c>
      <c r="H111" s="416" t="s">
        <v>2630</v>
      </c>
      <c r="I111" s="418">
        <v>31</v>
      </c>
      <c r="J111" s="418">
        <v>156</v>
      </c>
      <c r="K111" s="424">
        <v>42736</v>
      </c>
      <c r="L111" s="425">
        <v>44551</v>
      </c>
      <c r="M111" s="418"/>
      <c r="N111" s="418"/>
      <c r="O111" s="418"/>
      <c r="P111" s="418"/>
      <c r="Q111" s="418"/>
      <c r="R111" s="418"/>
      <c r="S111" s="418"/>
      <c r="T111" s="418"/>
      <c r="U111" s="636"/>
      <c r="V111" s="418"/>
      <c r="W111" s="605" t="s">
        <v>132</v>
      </c>
      <c r="X111" s="418"/>
      <c r="Y111" s="418"/>
      <c r="Z111" s="418"/>
      <c r="AA111" s="418"/>
      <c r="AB111" s="418"/>
      <c r="AC111" s="636"/>
      <c r="AD111" s="418"/>
      <c r="AE111" s="418"/>
      <c r="AF111" s="418"/>
      <c r="AG111" s="418"/>
      <c r="AH111" s="418"/>
      <c r="AI111" s="418"/>
      <c r="AJ111" s="418"/>
      <c r="AK111" s="418"/>
      <c r="AL111" s="418"/>
      <c r="AM111" s="418"/>
      <c r="AN111" s="636"/>
      <c r="AO111" s="420"/>
      <c r="AP111" s="420"/>
      <c r="AQ11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1" s="417">
        <f>WWWW[[#This Row],[%Equitable and continuous access to sufficient quantity of safe drinking water]]*WWWW[[#This Row],[Total PoP ]]</f>
        <v>0</v>
      </c>
      <c r="AS11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1" s="417">
        <f>WWWW[[#This Row],[% Access to unimproved water points]]*WWWW[[#This Row],[Total PoP ]]</f>
        <v>0</v>
      </c>
      <c r="AU11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1" s="417">
        <f>WWWW[[#This Row],[HRP1]]/250</f>
        <v>0</v>
      </c>
      <c r="AX111" s="422">
        <f>1-WWWW[[#This Row],[% Equitable and continuous access to sufficient quantity of domestic water]]</f>
        <v>1</v>
      </c>
      <c r="AY111" s="417">
        <f>WWWW[[#This Row],[%equitable and continuous access to sufficient quantity of safe drinking and domestic water''s GAP]]*WWWW[[#This Row],[Total PoP ]]</f>
        <v>156</v>
      </c>
      <c r="AZ111" s="419">
        <f>IF(WWWW[[#This Row],[Total required water points]]-WWWW[[#This Row],['#Water points coverage]]&lt;0,0,WWWW[[#This Row],[Total required water points]]-WWWW[[#This Row],['#Water points coverage]])</f>
        <v>1</v>
      </c>
      <c r="BA111" s="419">
        <f>ROUND(IF(WWWW[[#This Row],[Total PoP ]]&lt;250,1,WWWW[[#This Row],[Total PoP ]]/250),0)</f>
        <v>1</v>
      </c>
      <c r="BB11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1" s="417">
        <f>WWWW[[#This Row],[% people access to functioning Latrine]]*WWWW[[#This Row],[Total PoP ]]</f>
        <v>0</v>
      </c>
      <c r="BD111" s="419">
        <f>WWWW[[#This Row],['#_of_Functioning_latrines_in_school]]*50</f>
        <v>0</v>
      </c>
      <c r="BE111" s="419">
        <f>ROUND((WWWW[[#This Row],[Total PoP ]]/6),0)</f>
        <v>26</v>
      </c>
      <c r="BF111" s="419">
        <f>IF(WWWW[[#This Row],[Total required Latrines]]-(WWWW[[#This Row],['#_of_sanitary_fly-proof_HH_latrines]])&lt;0,0,WWWW[[#This Row],[Total required Latrines]]-(WWWW[[#This Row],['#_of_sanitary_fly-proof_HH_latrines]]))</f>
        <v>26</v>
      </c>
      <c r="BG111" s="558">
        <f>1-WWWW[[#This Row],[% people access to functioning Latrine]]</f>
        <v>1</v>
      </c>
      <c r="BH11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1" s="417">
        <f>IF(WWWW[[#This Row],['#_of_functional_handwashing_facilities_at_HH_level]]*6&gt;WWWW[[#This Row],[Total PoP ]],WWWW[[#This Row],[Total PoP ]],WWWW[[#This Row],['#_of_functional_handwashing_facilities_at_HH_level]]*6)</f>
        <v>0</v>
      </c>
      <c r="BJ111" s="419">
        <f>IF(WWWW[[#This Row],['# people reached by regular dedicated hygiene promotion]]&gt;WWWW[[#This Row],['# People received regular supply of hygiene items]],WWWW[[#This Row],['# people reached by regular dedicated hygiene promotion]],WWWW[[#This Row],['# People received regular supply of hygiene items]])</f>
        <v>0</v>
      </c>
      <c r="BK111" s="422">
        <f>IF(WWWW[[#This Row],[HRP3]]/WWWW[[#This Row],[Total PoP ]]&gt;100%,100%,WWWW[[#This Row],[HRP3]]/WWWW[[#This Row],[Total PoP ]])</f>
        <v>0</v>
      </c>
      <c r="BL111" s="421">
        <f>1-WWWW[[#This Row],[Hygiene Coverage%]]</f>
        <v>1</v>
      </c>
      <c r="BM111" s="420">
        <f>WWWW[[#This Row],['# people reached by regular dedicated hygiene promotion]]/WWWW[[#This Row],[Total PoP ]]</f>
        <v>0</v>
      </c>
      <c r="BN11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1" s="419">
        <f>WWWW[[#This Row],['#_of_affected_women_and_girls_receiving_a_sufficient_quantity_of_sanitary_pads]]</f>
        <v>0</v>
      </c>
      <c r="BP111" s="418">
        <f>IF(WWWW[[#This Row],['# People with access to soap]]&gt;WWWW[[#This Row],['# People with access to Sanity Pads]],WWWW[[#This Row],['# People with access to soap]],WWWW[[#This Row],['# People with access to Sanity Pads]])</f>
        <v>0</v>
      </c>
      <c r="BQ111" s="417" t="str">
        <f>IF(OR(WWWW[[#This Row],['#of students in school]]="",WWWW[[#This Row],['#of students in school]]=0),"No","Yes")</f>
        <v>No</v>
      </c>
      <c r="BR111" s="415" t="s">
        <v>796</v>
      </c>
      <c r="BS111" s="415" t="s">
        <v>796</v>
      </c>
      <c r="BT111" s="415">
        <v>0</v>
      </c>
      <c r="BU111" s="415">
        <v>0</v>
      </c>
      <c r="BV111" s="415">
        <v>0</v>
      </c>
      <c r="BW111" s="415">
        <v>197022</v>
      </c>
      <c r="BX111" s="423" t="s">
        <v>33</v>
      </c>
      <c r="BY111" s="423"/>
      <c r="BZ111" s="33"/>
      <c r="CB111" s="429"/>
      <c r="CC111" s="33"/>
      <c r="CD111" s="36"/>
      <c r="CF111" s="37"/>
      <c r="CO111" s="20"/>
    </row>
    <row r="112" spans="1:93" hidden="1">
      <c r="A112" s="410" t="s">
        <v>2380</v>
      </c>
      <c r="B112" s="410" t="s">
        <v>316</v>
      </c>
      <c r="C112" s="416" t="s">
        <v>316</v>
      </c>
      <c r="D112" s="416" t="s">
        <v>309</v>
      </c>
      <c r="E112" s="546" t="s">
        <v>2687</v>
      </c>
      <c r="F112" s="416" t="s">
        <v>314</v>
      </c>
      <c r="G112" s="546" t="str">
        <f>VLOOKUP(WWWW[[#This Row],[Village  Name]],SiteDB6[[Site Name]:[Location Type]],8,FALSE)</f>
        <v>Village</v>
      </c>
      <c r="H112" s="416" t="s">
        <v>2631</v>
      </c>
      <c r="I112" s="418">
        <v>96</v>
      </c>
      <c r="J112" s="418">
        <v>329</v>
      </c>
      <c r="K112" s="424">
        <v>42736</v>
      </c>
      <c r="L112" s="425">
        <v>44551</v>
      </c>
      <c r="M112" s="418"/>
      <c r="N112" s="418"/>
      <c r="O112" s="418"/>
      <c r="P112" s="418"/>
      <c r="Q112" s="418"/>
      <c r="R112" s="418"/>
      <c r="S112" s="418"/>
      <c r="T112" s="418"/>
      <c r="U112" s="636"/>
      <c r="V112" s="418"/>
      <c r="W112" s="605" t="s">
        <v>132</v>
      </c>
      <c r="X112" s="418"/>
      <c r="Y112" s="418"/>
      <c r="Z112" s="418"/>
      <c r="AA112" s="418"/>
      <c r="AB112" s="418"/>
      <c r="AC112" s="636"/>
      <c r="AD112" s="418"/>
      <c r="AE112" s="418"/>
      <c r="AF112" s="418"/>
      <c r="AG112" s="418"/>
      <c r="AH112" s="418"/>
      <c r="AI112" s="418"/>
      <c r="AJ112" s="418"/>
      <c r="AK112" s="418"/>
      <c r="AL112" s="418"/>
      <c r="AM112" s="418"/>
      <c r="AN112" s="636"/>
      <c r="AO112" s="420"/>
      <c r="AP112" s="420"/>
      <c r="AQ11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2" s="417">
        <f>WWWW[[#This Row],[%Equitable and continuous access to sufficient quantity of safe drinking water]]*WWWW[[#This Row],[Total PoP ]]</f>
        <v>0</v>
      </c>
      <c r="AS11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2" s="417">
        <f>WWWW[[#This Row],[% Access to unimproved water points]]*WWWW[[#This Row],[Total PoP ]]</f>
        <v>0</v>
      </c>
      <c r="AU11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2" s="417">
        <f>WWWW[[#This Row],[HRP1]]/250</f>
        <v>0</v>
      </c>
      <c r="AX112" s="422">
        <f>1-WWWW[[#This Row],[% Equitable and continuous access to sufficient quantity of domestic water]]</f>
        <v>1</v>
      </c>
      <c r="AY112" s="417">
        <f>WWWW[[#This Row],[%equitable and continuous access to sufficient quantity of safe drinking and domestic water''s GAP]]*WWWW[[#This Row],[Total PoP ]]</f>
        <v>329</v>
      </c>
      <c r="AZ112" s="419">
        <f>IF(WWWW[[#This Row],[Total required water points]]-WWWW[[#This Row],['#Water points coverage]]&lt;0,0,WWWW[[#This Row],[Total required water points]]-WWWW[[#This Row],['#Water points coverage]])</f>
        <v>1</v>
      </c>
      <c r="BA112" s="419">
        <f>ROUND(IF(WWWW[[#This Row],[Total PoP ]]&lt;250,1,WWWW[[#This Row],[Total PoP ]]/250),0)</f>
        <v>1</v>
      </c>
      <c r="BB11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2" s="417">
        <f>WWWW[[#This Row],[% people access to functioning Latrine]]*WWWW[[#This Row],[Total PoP ]]</f>
        <v>0</v>
      </c>
      <c r="BD112" s="419">
        <f>WWWW[[#This Row],['#_of_Functioning_latrines_in_school]]*50</f>
        <v>0</v>
      </c>
      <c r="BE112" s="419">
        <f>ROUND((WWWW[[#This Row],[Total PoP ]]/6),0)</f>
        <v>55</v>
      </c>
      <c r="BF112" s="419">
        <f>IF(WWWW[[#This Row],[Total required Latrines]]-(WWWW[[#This Row],['#_of_sanitary_fly-proof_HH_latrines]])&lt;0,0,WWWW[[#This Row],[Total required Latrines]]-(WWWW[[#This Row],['#_of_sanitary_fly-proof_HH_latrines]]))</f>
        <v>55</v>
      </c>
      <c r="BG112" s="558">
        <f>1-WWWW[[#This Row],[% people access to functioning Latrine]]</f>
        <v>1</v>
      </c>
      <c r="BH11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2" s="417">
        <f>IF(WWWW[[#This Row],['#_of_functional_handwashing_facilities_at_HH_level]]*6&gt;WWWW[[#This Row],[Total PoP ]],WWWW[[#This Row],[Total PoP ]],WWWW[[#This Row],['#_of_functional_handwashing_facilities_at_HH_level]]*6)</f>
        <v>0</v>
      </c>
      <c r="BJ112" s="419">
        <f>IF(WWWW[[#This Row],['# people reached by regular dedicated hygiene promotion]]&gt;WWWW[[#This Row],['# People received regular supply of hygiene items]],WWWW[[#This Row],['# people reached by regular dedicated hygiene promotion]],WWWW[[#This Row],['# People received regular supply of hygiene items]])</f>
        <v>0</v>
      </c>
      <c r="BK112" s="422">
        <f>IF(WWWW[[#This Row],[HRP3]]/WWWW[[#This Row],[Total PoP ]]&gt;100%,100%,WWWW[[#This Row],[HRP3]]/WWWW[[#This Row],[Total PoP ]])</f>
        <v>0</v>
      </c>
      <c r="BL112" s="421">
        <f>1-WWWW[[#This Row],[Hygiene Coverage%]]</f>
        <v>1</v>
      </c>
      <c r="BM112" s="420">
        <f>WWWW[[#This Row],['# people reached by regular dedicated hygiene promotion]]/WWWW[[#This Row],[Total PoP ]]</f>
        <v>0</v>
      </c>
      <c r="BN11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2" s="419">
        <f>WWWW[[#This Row],['#_of_affected_women_and_girls_receiving_a_sufficient_quantity_of_sanitary_pads]]</f>
        <v>0</v>
      </c>
      <c r="BP112" s="418">
        <f>IF(WWWW[[#This Row],['# People with access to soap]]&gt;WWWW[[#This Row],['# People with access to Sanity Pads]],WWWW[[#This Row],['# People with access to soap]],WWWW[[#This Row],['# People with access to Sanity Pads]])</f>
        <v>0</v>
      </c>
      <c r="BQ112" s="417" t="str">
        <f>IF(OR(WWWW[[#This Row],['#of students in school]]="",WWWW[[#This Row],['#of students in school]]=0),"No","Yes")</f>
        <v>No</v>
      </c>
      <c r="BR112" s="415" t="s">
        <v>796</v>
      </c>
      <c r="BS112" s="415" t="s">
        <v>796</v>
      </c>
      <c r="BT112" s="415">
        <v>0</v>
      </c>
      <c r="BU112" s="415">
        <v>0</v>
      </c>
      <c r="BV112" s="415">
        <v>0</v>
      </c>
      <c r="BW112" s="415">
        <v>197020</v>
      </c>
      <c r="BX112" s="423" t="s">
        <v>33</v>
      </c>
      <c r="BY112" s="423"/>
      <c r="BZ112" s="33"/>
      <c r="CB112" s="429"/>
      <c r="CC112" s="33"/>
      <c r="CD112" s="36"/>
      <c r="CF112" s="37"/>
      <c r="CO112" s="20"/>
    </row>
    <row r="113" spans="1:93" hidden="1">
      <c r="A113" s="410" t="s">
        <v>2380</v>
      </c>
      <c r="B113" s="410" t="s">
        <v>316</v>
      </c>
      <c r="C113" s="416" t="s">
        <v>316</v>
      </c>
      <c r="D113" s="416" t="s">
        <v>309</v>
      </c>
      <c r="E113" s="546" t="s">
        <v>2687</v>
      </c>
      <c r="F113" s="416" t="s">
        <v>314</v>
      </c>
      <c r="G113" s="546" t="str">
        <f>VLOOKUP(WWWW[[#This Row],[Village  Name]],SiteDB6[[Site Name]:[Location Type]],8,FALSE)</f>
        <v>Village</v>
      </c>
      <c r="H113" s="416" t="s">
        <v>2632</v>
      </c>
      <c r="I113" s="418">
        <v>37</v>
      </c>
      <c r="J113" s="418">
        <v>119</v>
      </c>
      <c r="K113" s="424">
        <v>42736</v>
      </c>
      <c r="L113" s="425">
        <v>44551</v>
      </c>
      <c r="M113" s="418"/>
      <c r="N113" s="418"/>
      <c r="O113" s="418"/>
      <c r="P113" s="418"/>
      <c r="Q113" s="418"/>
      <c r="R113" s="418"/>
      <c r="S113" s="418"/>
      <c r="T113" s="418"/>
      <c r="U113" s="636"/>
      <c r="V113" s="418"/>
      <c r="W113" s="605" t="s">
        <v>132</v>
      </c>
      <c r="X113" s="418"/>
      <c r="Y113" s="418"/>
      <c r="Z113" s="418"/>
      <c r="AA113" s="418"/>
      <c r="AB113" s="418"/>
      <c r="AC113" s="636"/>
      <c r="AD113" s="418"/>
      <c r="AE113" s="418"/>
      <c r="AF113" s="418"/>
      <c r="AG113" s="418"/>
      <c r="AH113" s="418"/>
      <c r="AI113" s="418"/>
      <c r="AJ113" s="418"/>
      <c r="AK113" s="418"/>
      <c r="AL113" s="418"/>
      <c r="AM113" s="418"/>
      <c r="AN113" s="636"/>
      <c r="AO113" s="420"/>
      <c r="AP113" s="420"/>
      <c r="AQ11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3" s="417">
        <f>WWWW[[#This Row],[%Equitable and continuous access to sufficient quantity of safe drinking water]]*WWWW[[#This Row],[Total PoP ]]</f>
        <v>0</v>
      </c>
      <c r="AS11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3" s="417">
        <f>WWWW[[#This Row],[% Access to unimproved water points]]*WWWW[[#This Row],[Total PoP ]]</f>
        <v>0</v>
      </c>
      <c r="AU11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3" s="417">
        <f>WWWW[[#This Row],[HRP1]]/250</f>
        <v>0</v>
      </c>
      <c r="AX113" s="422">
        <f>1-WWWW[[#This Row],[% Equitable and continuous access to sufficient quantity of domestic water]]</f>
        <v>1</v>
      </c>
      <c r="AY113" s="417">
        <f>WWWW[[#This Row],[%equitable and continuous access to sufficient quantity of safe drinking and domestic water''s GAP]]*WWWW[[#This Row],[Total PoP ]]</f>
        <v>119</v>
      </c>
      <c r="AZ113" s="419">
        <f>IF(WWWW[[#This Row],[Total required water points]]-WWWW[[#This Row],['#Water points coverage]]&lt;0,0,WWWW[[#This Row],[Total required water points]]-WWWW[[#This Row],['#Water points coverage]])</f>
        <v>1</v>
      </c>
      <c r="BA113" s="419">
        <f>ROUND(IF(WWWW[[#This Row],[Total PoP ]]&lt;250,1,WWWW[[#This Row],[Total PoP ]]/250),0)</f>
        <v>1</v>
      </c>
      <c r="BB11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3" s="417">
        <f>WWWW[[#This Row],[% people access to functioning Latrine]]*WWWW[[#This Row],[Total PoP ]]</f>
        <v>0</v>
      </c>
      <c r="BD113" s="419">
        <f>WWWW[[#This Row],['#_of_Functioning_latrines_in_school]]*50</f>
        <v>0</v>
      </c>
      <c r="BE113" s="419">
        <f>ROUND((WWWW[[#This Row],[Total PoP ]]/6),0)</f>
        <v>20</v>
      </c>
      <c r="BF113" s="419">
        <f>IF(WWWW[[#This Row],[Total required Latrines]]-(WWWW[[#This Row],['#_of_sanitary_fly-proof_HH_latrines]])&lt;0,0,WWWW[[#This Row],[Total required Latrines]]-(WWWW[[#This Row],['#_of_sanitary_fly-proof_HH_latrines]]))</f>
        <v>20</v>
      </c>
      <c r="BG113" s="558">
        <f>1-WWWW[[#This Row],[% people access to functioning Latrine]]</f>
        <v>1</v>
      </c>
      <c r="BH11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3" s="417">
        <f>IF(WWWW[[#This Row],['#_of_functional_handwashing_facilities_at_HH_level]]*6&gt;WWWW[[#This Row],[Total PoP ]],WWWW[[#This Row],[Total PoP ]],WWWW[[#This Row],['#_of_functional_handwashing_facilities_at_HH_level]]*6)</f>
        <v>0</v>
      </c>
      <c r="BJ113" s="419">
        <f>IF(WWWW[[#This Row],['# people reached by regular dedicated hygiene promotion]]&gt;WWWW[[#This Row],['# People received regular supply of hygiene items]],WWWW[[#This Row],['# people reached by regular dedicated hygiene promotion]],WWWW[[#This Row],['# People received regular supply of hygiene items]])</f>
        <v>0</v>
      </c>
      <c r="BK113" s="422">
        <f>IF(WWWW[[#This Row],[HRP3]]/WWWW[[#This Row],[Total PoP ]]&gt;100%,100%,WWWW[[#This Row],[HRP3]]/WWWW[[#This Row],[Total PoP ]])</f>
        <v>0</v>
      </c>
      <c r="BL113" s="421">
        <f>1-WWWW[[#This Row],[Hygiene Coverage%]]</f>
        <v>1</v>
      </c>
      <c r="BM113" s="420">
        <f>WWWW[[#This Row],['# people reached by regular dedicated hygiene promotion]]/WWWW[[#This Row],[Total PoP ]]</f>
        <v>0</v>
      </c>
      <c r="BN11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3" s="419">
        <f>WWWW[[#This Row],['#_of_affected_women_and_girls_receiving_a_sufficient_quantity_of_sanitary_pads]]</f>
        <v>0</v>
      </c>
      <c r="BP113" s="418">
        <f>IF(WWWW[[#This Row],['# People with access to soap]]&gt;WWWW[[#This Row],['# People with access to Sanity Pads]],WWWW[[#This Row],['# People with access to soap]],WWWW[[#This Row],['# People with access to Sanity Pads]])</f>
        <v>0</v>
      </c>
      <c r="BQ113" s="417" t="str">
        <f>IF(OR(WWWW[[#This Row],['#of students in school]]="",WWWW[[#This Row],['#of students in school]]=0),"No","Yes")</f>
        <v>No</v>
      </c>
      <c r="BR113" s="415" t="s">
        <v>796</v>
      </c>
      <c r="BS113" s="415" t="s">
        <v>796</v>
      </c>
      <c r="BT113" s="415">
        <v>0</v>
      </c>
      <c r="BU113" s="415">
        <v>0</v>
      </c>
      <c r="BV113" s="415">
        <v>0</v>
      </c>
      <c r="BW113" s="415">
        <v>197027</v>
      </c>
      <c r="BX113" s="423" t="s">
        <v>33</v>
      </c>
      <c r="BY113" s="423"/>
      <c r="BZ113" s="33"/>
      <c r="CB113" s="429"/>
      <c r="CC113" s="33"/>
      <c r="CD113" s="36"/>
      <c r="CF113" s="37"/>
      <c r="CO113" s="20"/>
    </row>
    <row r="114" spans="1:93" hidden="1">
      <c r="A114" s="410" t="s">
        <v>2380</v>
      </c>
      <c r="B114" s="410" t="s">
        <v>316</v>
      </c>
      <c r="C114" s="416" t="s">
        <v>316</v>
      </c>
      <c r="D114" s="416" t="s">
        <v>309</v>
      </c>
      <c r="E114" s="546" t="s">
        <v>2687</v>
      </c>
      <c r="F114" s="416" t="s">
        <v>314</v>
      </c>
      <c r="G114" s="546" t="str">
        <f>VLOOKUP(WWWW[[#This Row],[Village  Name]],SiteDB6[[Site Name]:[Location Type]],8,FALSE)</f>
        <v>Village</v>
      </c>
      <c r="H114" s="416" t="s">
        <v>2633</v>
      </c>
      <c r="I114" s="418">
        <v>167</v>
      </c>
      <c r="J114" s="418">
        <v>1027</v>
      </c>
      <c r="K114" s="424">
        <v>42736</v>
      </c>
      <c r="L114" s="425">
        <v>44551</v>
      </c>
      <c r="M114" s="418"/>
      <c r="N114" s="418"/>
      <c r="O114" s="418"/>
      <c r="P114" s="418"/>
      <c r="Q114" s="418"/>
      <c r="R114" s="418"/>
      <c r="S114" s="418"/>
      <c r="T114" s="418"/>
      <c r="U114" s="636"/>
      <c r="V114" s="418"/>
      <c r="W114" s="605" t="s">
        <v>132</v>
      </c>
      <c r="X114" s="418"/>
      <c r="Y114" s="418"/>
      <c r="Z114" s="418"/>
      <c r="AA114" s="418"/>
      <c r="AB114" s="418"/>
      <c r="AC114" s="636"/>
      <c r="AD114" s="418"/>
      <c r="AE114" s="418"/>
      <c r="AF114" s="418"/>
      <c r="AG114" s="418"/>
      <c r="AH114" s="418"/>
      <c r="AI114" s="418"/>
      <c r="AJ114" s="418"/>
      <c r="AK114" s="418"/>
      <c r="AL114" s="418"/>
      <c r="AM114" s="418"/>
      <c r="AN114" s="636"/>
      <c r="AO114" s="420"/>
      <c r="AP114" s="420"/>
      <c r="AQ11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4" s="417">
        <f>WWWW[[#This Row],[%Equitable and continuous access to sufficient quantity of safe drinking water]]*WWWW[[#This Row],[Total PoP ]]</f>
        <v>0</v>
      </c>
      <c r="AS11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4" s="417">
        <f>WWWW[[#This Row],[% Access to unimproved water points]]*WWWW[[#This Row],[Total PoP ]]</f>
        <v>0</v>
      </c>
      <c r="AU11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4" s="417">
        <f>WWWW[[#This Row],[HRP1]]/250</f>
        <v>0</v>
      </c>
      <c r="AX114" s="422">
        <f>1-WWWW[[#This Row],[% Equitable and continuous access to sufficient quantity of domestic water]]</f>
        <v>1</v>
      </c>
      <c r="AY114" s="417">
        <f>WWWW[[#This Row],[%equitable and continuous access to sufficient quantity of safe drinking and domestic water''s GAP]]*WWWW[[#This Row],[Total PoP ]]</f>
        <v>1027</v>
      </c>
      <c r="AZ114" s="419">
        <f>IF(WWWW[[#This Row],[Total required water points]]-WWWW[[#This Row],['#Water points coverage]]&lt;0,0,WWWW[[#This Row],[Total required water points]]-WWWW[[#This Row],['#Water points coverage]])</f>
        <v>4</v>
      </c>
      <c r="BA114" s="419">
        <f>ROUND(IF(WWWW[[#This Row],[Total PoP ]]&lt;250,1,WWWW[[#This Row],[Total PoP ]]/250),0)</f>
        <v>4</v>
      </c>
      <c r="BB11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4" s="417">
        <f>WWWW[[#This Row],[% people access to functioning Latrine]]*WWWW[[#This Row],[Total PoP ]]</f>
        <v>0</v>
      </c>
      <c r="BD114" s="419">
        <f>WWWW[[#This Row],['#_of_Functioning_latrines_in_school]]*50</f>
        <v>0</v>
      </c>
      <c r="BE114" s="419">
        <f>ROUND((WWWW[[#This Row],[Total PoP ]]/6),0)</f>
        <v>171</v>
      </c>
      <c r="BF114" s="419">
        <f>IF(WWWW[[#This Row],[Total required Latrines]]-(WWWW[[#This Row],['#_of_sanitary_fly-proof_HH_latrines]])&lt;0,0,WWWW[[#This Row],[Total required Latrines]]-(WWWW[[#This Row],['#_of_sanitary_fly-proof_HH_latrines]]))</f>
        <v>171</v>
      </c>
      <c r="BG114" s="558">
        <f>1-WWWW[[#This Row],[% people access to functioning Latrine]]</f>
        <v>1</v>
      </c>
      <c r="BH11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4" s="417">
        <f>IF(WWWW[[#This Row],['#_of_functional_handwashing_facilities_at_HH_level]]*6&gt;WWWW[[#This Row],[Total PoP ]],WWWW[[#This Row],[Total PoP ]],WWWW[[#This Row],['#_of_functional_handwashing_facilities_at_HH_level]]*6)</f>
        <v>0</v>
      </c>
      <c r="BJ114" s="419">
        <f>IF(WWWW[[#This Row],['# people reached by regular dedicated hygiene promotion]]&gt;WWWW[[#This Row],['# People received regular supply of hygiene items]],WWWW[[#This Row],['# people reached by regular dedicated hygiene promotion]],WWWW[[#This Row],['# People received regular supply of hygiene items]])</f>
        <v>0</v>
      </c>
      <c r="BK114" s="422">
        <f>IF(WWWW[[#This Row],[HRP3]]/WWWW[[#This Row],[Total PoP ]]&gt;100%,100%,WWWW[[#This Row],[HRP3]]/WWWW[[#This Row],[Total PoP ]])</f>
        <v>0</v>
      </c>
      <c r="BL114" s="421">
        <f>1-WWWW[[#This Row],[Hygiene Coverage%]]</f>
        <v>1</v>
      </c>
      <c r="BM114" s="420">
        <f>WWWW[[#This Row],['# people reached by regular dedicated hygiene promotion]]/WWWW[[#This Row],[Total PoP ]]</f>
        <v>0</v>
      </c>
      <c r="BN11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4" s="419">
        <f>WWWW[[#This Row],['#_of_affected_women_and_girls_receiving_a_sufficient_quantity_of_sanitary_pads]]</f>
        <v>0</v>
      </c>
      <c r="BP114" s="418">
        <f>IF(WWWW[[#This Row],['# People with access to soap]]&gt;WWWW[[#This Row],['# People with access to Sanity Pads]],WWWW[[#This Row],['# People with access to soap]],WWWW[[#This Row],['# People with access to Sanity Pads]])</f>
        <v>0</v>
      </c>
      <c r="BQ114" s="417" t="str">
        <f>IF(OR(WWWW[[#This Row],['#of students in school]]="",WWWW[[#This Row],['#of students in school]]=0),"No","Yes")</f>
        <v>No</v>
      </c>
      <c r="BR114" s="415" t="s">
        <v>796</v>
      </c>
      <c r="BS114" s="415" t="s">
        <v>796</v>
      </c>
      <c r="BT114" s="415">
        <v>0</v>
      </c>
      <c r="BU114" s="415">
        <v>0</v>
      </c>
      <c r="BV114" s="415">
        <v>0</v>
      </c>
      <c r="BW114" s="415">
        <v>197028</v>
      </c>
      <c r="BX114" s="423" t="s">
        <v>33</v>
      </c>
      <c r="BY114" s="423"/>
      <c r="BZ114" s="33"/>
      <c r="CB114" s="429"/>
      <c r="CC114" s="33"/>
      <c r="CD114" s="36"/>
      <c r="CF114" s="37"/>
      <c r="CO114" s="20"/>
    </row>
    <row r="115" spans="1:93" hidden="1">
      <c r="A115" s="410" t="s">
        <v>2380</v>
      </c>
      <c r="B115" s="410" t="s">
        <v>316</v>
      </c>
      <c r="C115" s="416" t="s">
        <v>316</v>
      </c>
      <c r="D115" s="416" t="s">
        <v>309</v>
      </c>
      <c r="E115" s="546" t="s">
        <v>2687</v>
      </c>
      <c r="F115" s="416" t="s">
        <v>314</v>
      </c>
      <c r="G115" s="546" t="str">
        <f>VLOOKUP(WWWW[[#This Row],[Village  Name]],SiteDB6[[Site Name]:[Location Type]],8,FALSE)</f>
        <v>Village</v>
      </c>
      <c r="H115" s="416" t="s">
        <v>2634</v>
      </c>
      <c r="I115" s="418">
        <v>90</v>
      </c>
      <c r="J115" s="418">
        <v>414</v>
      </c>
      <c r="K115" s="424">
        <v>42736</v>
      </c>
      <c r="L115" s="425">
        <v>44551</v>
      </c>
      <c r="M115" s="418"/>
      <c r="N115" s="418"/>
      <c r="O115" s="418"/>
      <c r="P115" s="418"/>
      <c r="Q115" s="418"/>
      <c r="R115" s="418"/>
      <c r="S115" s="418"/>
      <c r="T115" s="418"/>
      <c r="U115" s="636"/>
      <c r="V115" s="418"/>
      <c r="W115" s="605" t="s">
        <v>132</v>
      </c>
      <c r="X115" s="418"/>
      <c r="Y115" s="418"/>
      <c r="Z115" s="418"/>
      <c r="AA115" s="418"/>
      <c r="AB115" s="418"/>
      <c r="AC115" s="636"/>
      <c r="AD115" s="418"/>
      <c r="AE115" s="418"/>
      <c r="AF115" s="418"/>
      <c r="AG115" s="418"/>
      <c r="AH115" s="418"/>
      <c r="AI115" s="418"/>
      <c r="AJ115" s="418"/>
      <c r="AK115" s="418"/>
      <c r="AL115" s="418"/>
      <c r="AM115" s="418"/>
      <c r="AN115" s="636"/>
      <c r="AO115" s="420"/>
      <c r="AP115" s="420"/>
      <c r="AQ11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5" s="417">
        <f>WWWW[[#This Row],[%Equitable and continuous access to sufficient quantity of safe drinking water]]*WWWW[[#This Row],[Total PoP ]]</f>
        <v>0</v>
      </c>
      <c r="AS11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5" s="417">
        <f>WWWW[[#This Row],[% Access to unimproved water points]]*WWWW[[#This Row],[Total PoP ]]</f>
        <v>0</v>
      </c>
      <c r="AU11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5" s="417">
        <f>WWWW[[#This Row],[HRP1]]/250</f>
        <v>0</v>
      </c>
      <c r="AX115" s="422">
        <f>1-WWWW[[#This Row],[% Equitable and continuous access to sufficient quantity of domestic water]]</f>
        <v>1</v>
      </c>
      <c r="AY115" s="417">
        <f>WWWW[[#This Row],[%equitable and continuous access to sufficient quantity of safe drinking and domestic water''s GAP]]*WWWW[[#This Row],[Total PoP ]]</f>
        <v>414</v>
      </c>
      <c r="AZ115" s="419">
        <f>IF(WWWW[[#This Row],[Total required water points]]-WWWW[[#This Row],['#Water points coverage]]&lt;0,0,WWWW[[#This Row],[Total required water points]]-WWWW[[#This Row],['#Water points coverage]])</f>
        <v>2</v>
      </c>
      <c r="BA115" s="419">
        <f>ROUND(IF(WWWW[[#This Row],[Total PoP ]]&lt;250,1,WWWW[[#This Row],[Total PoP ]]/250),0)</f>
        <v>2</v>
      </c>
      <c r="BB11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5" s="417">
        <f>WWWW[[#This Row],[% people access to functioning Latrine]]*WWWW[[#This Row],[Total PoP ]]</f>
        <v>0</v>
      </c>
      <c r="BD115" s="419">
        <f>WWWW[[#This Row],['#_of_Functioning_latrines_in_school]]*50</f>
        <v>0</v>
      </c>
      <c r="BE115" s="419">
        <f>ROUND((WWWW[[#This Row],[Total PoP ]]/6),0)</f>
        <v>69</v>
      </c>
      <c r="BF115" s="419">
        <f>IF(WWWW[[#This Row],[Total required Latrines]]-(WWWW[[#This Row],['#_of_sanitary_fly-proof_HH_latrines]])&lt;0,0,WWWW[[#This Row],[Total required Latrines]]-(WWWW[[#This Row],['#_of_sanitary_fly-proof_HH_latrines]]))</f>
        <v>69</v>
      </c>
      <c r="BG115" s="558">
        <f>1-WWWW[[#This Row],[% people access to functioning Latrine]]</f>
        <v>1</v>
      </c>
      <c r="BH11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5" s="417">
        <f>IF(WWWW[[#This Row],['#_of_functional_handwashing_facilities_at_HH_level]]*6&gt;WWWW[[#This Row],[Total PoP ]],WWWW[[#This Row],[Total PoP ]],WWWW[[#This Row],['#_of_functional_handwashing_facilities_at_HH_level]]*6)</f>
        <v>0</v>
      </c>
      <c r="BJ115" s="419">
        <f>IF(WWWW[[#This Row],['# people reached by regular dedicated hygiene promotion]]&gt;WWWW[[#This Row],['# People received regular supply of hygiene items]],WWWW[[#This Row],['# people reached by regular dedicated hygiene promotion]],WWWW[[#This Row],['# People received regular supply of hygiene items]])</f>
        <v>0</v>
      </c>
      <c r="BK115" s="422">
        <f>IF(WWWW[[#This Row],[HRP3]]/WWWW[[#This Row],[Total PoP ]]&gt;100%,100%,WWWW[[#This Row],[HRP3]]/WWWW[[#This Row],[Total PoP ]])</f>
        <v>0</v>
      </c>
      <c r="BL115" s="421">
        <f>1-WWWW[[#This Row],[Hygiene Coverage%]]</f>
        <v>1</v>
      </c>
      <c r="BM115" s="420">
        <f>WWWW[[#This Row],['# people reached by regular dedicated hygiene promotion]]/WWWW[[#This Row],[Total PoP ]]</f>
        <v>0</v>
      </c>
      <c r="BN11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5" s="419">
        <f>WWWW[[#This Row],['#_of_affected_women_and_girls_receiving_a_sufficient_quantity_of_sanitary_pads]]</f>
        <v>0</v>
      </c>
      <c r="BP115" s="418">
        <f>IF(WWWW[[#This Row],['# People with access to soap]]&gt;WWWW[[#This Row],['# People with access to Sanity Pads]],WWWW[[#This Row],['# People with access to soap]],WWWW[[#This Row],['# People with access to Sanity Pads]])</f>
        <v>0</v>
      </c>
      <c r="BQ115" s="417" t="str">
        <f>IF(OR(WWWW[[#This Row],['#of students in school]]="",WWWW[[#This Row],['#of students in school]]=0),"No","Yes")</f>
        <v>No</v>
      </c>
      <c r="BR115" s="415" t="s">
        <v>796</v>
      </c>
      <c r="BS115" s="415" t="s">
        <v>796</v>
      </c>
      <c r="BT115" s="415">
        <v>0</v>
      </c>
      <c r="BU115" s="415">
        <v>0</v>
      </c>
      <c r="BV115" s="415">
        <v>0</v>
      </c>
      <c r="BW115" s="415">
        <v>197034</v>
      </c>
      <c r="BX115" s="423" t="s">
        <v>33</v>
      </c>
      <c r="BY115" s="423"/>
      <c r="BZ115" s="33"/>
      <c r="CB115" s="429"/>
      <c r="CC115" s="33"/>
      <c r="CD115" s="36"/>
      <c r="CF115" s="37"/>
      <c r="CO115" s="20"/>
    </row>
    <row r="116" spans="1:93" hidden="1">
      <c r="A116" s="410" t="s">
        <v>2380</v>
      </c>
      <c r="B116" s="410" t="s">
        <v>316</v>
      </c>
      <c r="C116" s="416" t="s">
        <v>316</v>
      </c>
      <c r="D116" s="416" t="s">
        <v>309</v>
      </c>
      <c r="E116" s="546" t="s">
        <v>2687</v>
      </c>
      <c r="F116" s="416" t="s">
        <v>314</v>
      </c>
      <c r="G116" s="546" t="str">
        <f>VLOOKUP(WWWW[[#This Row],[Village  Name]],SiteDB6[[Site Name]:[Location Type]],8,FALSE)</f>
        <v>Village</v>
      </c>
      <c r="H116" s="416" t="s">
        <v>2635</v>
      </c>
      <c r="I116" s="418">
        <v>78</v>
      </c>
      <c r="J116" s="418">
        <v>308</v>
      </c>
      <c r="K116" s="424">
        <v>42736</v>
      </c>
      <c r="L116" s="425">
        <v>44551</v>
      </c>
      <c r="M116" s="418"/>
      <c r="N116" s="418"/>
      <c r="O116" s="418"/>
      <c r="P116" s="418"/>
      <c r="Q116" s="418"/>
      <c r="R116" s="418"/>
      <c r="S116" s="418"/>
      <c r="T116" s="418"/>
      <c r="U116" s="636"/>
      <c r="V116" s="418"/>
      <c r="W116" s="605" t="s">
        <v>132</v>
      </c>
      <c r="X116" s="418"/>
      <c r="Y116" s="418"/>
      <c r="Z116" s="418"/>
      <c r="AA116" s="418"/>
      <c r="AB116" s="418"/>
      <c r="AC116" s="636"/>
      <c r="AD116" s="418"/>
      <c r="AE116" s="418"/>
      <c r="AF116" s="418"/>
      <c r="AG116" s="418"/>
      <c r="AH116" s="418"/>
      <c r="AI116" s="418"/>
      <c r="AJ116" s="418"/>
      <c r="AK116" s="418"/>
      <c r="AL116" s="418"/>
      <c r="AM116" s="418"/>
      <c r="AN116" s="636"/>
      <c r="AO116" s="420"/>
      <c r="AP116" s="420"/>
      <c r="AQ11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6" s="417">
        <f>WWWW[[#This Row],[%Equitable and continuous access to sufficient quantity of safe drinking water]]*WWWW[[#This Row],[Total PoP ]]</f>
        <v>0</v>
      </c>
      <c r="AS11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6" s="417">
        <f>WWWW[[#This Row],[% Access to unimproved water points]]*WWWW[[#This Row],[Total PoP ]]</f>
        <v>0</v>
      </c>
      <c r="AU11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6" s="417">
        <f>WWWW[[#This Row],[HRP1]]/250</f>
        <v>0</v>
      </c>
      <c r="AX116" s="422">
        <f>1-WWWW[[#This Row],[% Equitable and continuous access to sufficient quantity of domestic water]]</f>
        <v>1</v>
      </c>
      <c r="AY116" s="417">
        <f>WWWW[[#This Row],[%equitable and continuous access to sufficient quantity of safe drinking and domestic water''s GAP]]*WWWW[[#This Row],[Total PoP ]]</f>
        <v>308</v>
      </c>
      <c r="AZ116" s="419">
        <f>IF(WWWW[[#This Row],[Total required water points]]-WWWW[[#This Row],['#Water points coverage]]&lt;0,0,WWWW[[#This Row],[Total required water points]]-WWWW[[#This Row],['#Water points coverage]])</f>
        <v>1</v>
      </c>
      <c r="BA116" s="419">
        <f>ROUND(IF(WWWW[[#This Row],[Total PoP ]]&lt;250,1,WWWW[[#This Row],[Total PoP ]]/250),0)</f>
        <v>1</v>
      </c>
      <c r="BB11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6" s="417">
        <f>WWWW[[#This Row],[% people access to functioning Latrine]]*WWWW[[#This Row],[Total PoP ]]</f>
        <v>0</v>
      </c>
      <c r="BD116" s="419">
        <f>WWWW[[#This Row],['#_of_Functioning_latrines_in_school]]*50</f>
        <v>0</v>
      </c>
      <c r="BE116" s="419">
        <f>ROUND((WWWW[[#This Row],[Total PoP ]]/6),0)</f>
        <v>51</v>
      </c>
      <c r="BF116" s="419">
        <f>IF(WWWW[[#This Row],[Total required Latrines]]-(WWWW[[#This Row],['#_of_sanitary_fly-proof_HH_latrines]])&lt;0,0,WWWW[[#This Row],[Total required Latrines]]-(WWWW[[#This Row],['#_of_sanitary_fly-proof_HH_latrines]]))</f>
        <v>51</v>
      </c>
      <c r="BG116" s="558">
        <f>1-WWWW[[#This Row],[% people access to functioning Latrine]]</f>
        <v>1</v>
      </c>
      <c r="BH11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6" s="417">
        <f>IF(WWWW[[#This Row],['#_of_functional_handwashing_facilities_at_HH_level]]*6&gt;WWWW[[#This Row],[Total PoP ]],WWWW[[#This Row],[Total PoP ]],WWWW[[#This Row],['#_of_functional_handwashing_facilities_at_HH_level]]*6)</f>
        <v>0</v>
      </c>
      <c r="BJ116" s="419">
        <f>IF(WWWW[[#This Row],['# people reached by regular dedicated hygiene promotion]]&gt;WWWW[[#This Row],['# People received regular supply of hygiene items]],WWWW[[#This Row],['# people reached by regular dedicated hygiene promotion]],WWWW[[#This Row],['# People received regular supply of hygiene items]])</f>
        <v>0</v>
      </c>
      <c r="BK116" s="422">
        <f>IF(WWWW[[#This Row],[HRP3]]/WWWW[[#This Row],[Total PoP ]]&gt;100%,100%,WWWW[[#This Row],[HRP3]]/WWWW[[#This Row],[Total PoP ]])</f>
        <v>0</v>
      </c>
      <c r="BL116" s="421">
        <f>1-WWWW[[#This Row],[Hygiene Coverage%]]</f>
        <v>1</v>
      </c>
      <c r="BM116" s="420">
        <f>WWWW[[#This Row],['# people reached by regular dedicated hygiene promotion]]/WWWW[[#This Row],[Total PoP ]]</f>
        <v>0</v>
      </c>
      <c r="BN11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6" s="419">
        <f>WWWW[[#This Row],['#_of_affected_women_and_girls_receiving_a_sufficient_quantity_of_sanitary_pads]]</f>
        <v>0</v>
      </c>
      <c r="BP116" s="418">
        <f>IF(WWWW[[#This Row],['# People with access to soap]]&gt;WWWW[[#This Row],['# People with access to Sanity Pads]],WWWW[[#This Row],['# People with access to soap]],WWWW[[#This Row],['# People with access to Sanity Pads]])</f>
        <v>0</v>
      </c>
      <c r="BQ116" s="417" t="str">
        <f>IF(OR(WWWW[[#This Row],['#of students in school]]="",WWWW[[#This Row],['#of students in school]]=0),"No","Yes")</f>
        <v>No</v>
      </c>
      <c r="BR116" s="415" t="s">
        <v>796</v>
      </c>
      <c r="BS116" s="415" t="s">
        <v>796</v>
      </c>
      <c r="BT116" s="415">
        <v>0</v>
      </c>
      <c r="BU116" s="415">
        <v>0</v>
      </c>
      <c r="BV116" s="415">
        <v>0</v>
      </c>
      <c r="BW116" s="415">
        <v>197036</v>
      </c>
      <c r="BX116" s="423" t="s">
        <v>33</v>
      </c>
      <c r="BY116" s="423"/>
      <c r="BZ116" s="33"/>
      <c r="CB116" s="429"/>
      <c r="CC116" s="33"/>
      <c r="CD116" s="36"/>
      <c r="CF116" s="37"/>
      <c r="CO116" s="20"/>
    </row>
    <row r="117" spans="1:93" hidden="1">
      <c r="A117" s="410" t="s">
        <v>2380</v>
      </c>
      <c r="B117" s="410" t="s">
        <v>316</v>
      </c>
      <c r="C117" s="416" t="s">
        <v>316</v>
      </c>
      <c r="D117" s="416" t="s">
        <v>309</v>
      </c>
      <c r="E117" s="546" t="s">
        <v>2687</v>
      </c>
      <c r="F117" s="416" t="s">
        <v>314</v>
      </c>
      <c r="G117" s="546" t="str">
        <f>VLOOKUP(WWWW[[#This Row],[Village  Name]],SiteDB6[[Site Name]:[Location Type]],8,FALSE)</f>
        <v>Village</v>
      </c>
      <c r="H117" s="416" t="s">
        <v>2636</v>
      </c>
      <c r="I117" s="418">
        <v>85</v>
      </c>
      <c r="J117" s="418">
        <v>413</v>
      </c>
      <c r="K117" s="424">
        <v>42736</v>
      </c>
      <c r="L117" s="425">
        <v>44551</v>
      </c>
      <c r="M117" s="418"/>
      <c r="N117" s="418"/>
      <c r="O117" s="418"/>
      <c r="P117" s="418"/>
      <c r="Q117" s="418"/>
      <c r="R117" s="418"/>
      <c r="S117" s="418"/>
      <c r="T117" s="418"/>
      <c r="U117" s="636"/>
      <c r="V117" s="418"/>
      <c r="W117" s="605" t="s">
        <v>132</v>
      </c>
      <c r="X117" s="418"/>
      <c r="Y117" s="418"/>
      <c r="Z117" s="418"/>
      <c r="AA117" s="418"/>
      <c r="AB117" s="418"/>
      <c r="AC117" s="636"/>
      <c r="AD117" s="418"/>
      <c r="AE117" s="418"/>
      <c r="AF117" s="418"/>
      <c r="AG117" s="418"/>
      <c r="AH117" s="418"/>
      <c r="AI117" s="418"/>
      <c r="AJ117" s="418"/>
      <c r="AK117" s="418"/>
      <c r="AL117" s="418"/>
      <c r="AM117" s="418"/>
      <c r="AN117" s="636"/>
      <c r="AO117" s="420"/>
      <c r="AP117" s="420"/>
      <c r="AQ11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7" s="417">
        <f>WWWW[[#This Row],[%Equitable and continuous access to sufficient quantity of safe drinking water]]*WWWW[[#This Row],[Total PoP ]]</f>
        <v>0</v>
      </c>
      <c r="AS11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7" s="417">
        <f>WWWW[[#This Row],[% Access to unimproved water points]]*WWWW[[#This Row],[Total PoP ]]</f>
        <v>0</v>
      </c>
      <c r="AU11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7" s="417">
        <f>WWWW[[#This Row],[HRP1]]/250</f>
        <v>0</v>
      </c>
      <c r="AX117" s="422">
        <f>1-WWWW[[#This Row],[% Equitable and continuous access to sufficient quantity of domestic water]]</f>
        <v>1</v>
      </c>
      <c r="AY117" s="417">
        <f>WWWW[[#This Row],[%equitable and continuous access to sufficient quantity of safe drinking and domestic water''s GAP]]*WWWW[[#This Row],[Total PoP ]]</f>
        <v>413</v>
      </c>
      <c r="AZ117" s="419">
        <f>IF(WWWW[[#This Row],[Total required water points]]-WWWW[[#This Row],['#Water points coverage]]&lt;0,0,WWWW[[#This Row],[Total required water points]]-WWWW[[#This Row],['#Water points coverage]])</f>
        <v>2</v>
      </c>
      <c r="BA117" s="419">
        <f>ROUND(IF(WWWW[[#This Row],[Total PoP ]]&lt;250,1,WWWW[[#This Row],[Total PoP ]]/250),0)</f>
        <v>2</v>
      </c>
      <c r="BB11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7" s="417">
        <f>WWWW[[#This Row],[% people access to functioning Latrine]]*WWWW[[#This Row],[Total PoP ]]</f>
        <v>0</v>
      </c>
      <c r="BD117" s="419">
        <f>WWWW[[#This Row],['#_of_Functioning_latrines_in_school]]*50</f>
        <v>0</v>
      </c>
      <c r="BE117" s="419">
        <f>ROUND((WWWW[[#This Row],[Total PoP ]]/6),0)</f>
        <v>69</v>
      </c>
      <c r="BF117" s="419">
        <f>IF(WWWW[[#This Row],[Total required Latrines]]-(WWWW[[#This Row],['#_of_sanitary_fly-proof_HH_latrines]])&lt;0,0,WWWW[[#This Row],[Total required Latrines]]-(WWWW[[#This Row],['#_of_sanitary_fly-proof_HH_latrines]]))</f>
        <v>69</v>
      </c>
      <c r="BG117" s="558">
        <f>1-WWWW[[#This Row],[% people access to functioning Latrine]]</f>
        <v>1</v>
      </c>
      <c r="BH11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7" s="417">
        <f>IF(WWWW[[#This Row],['#_of_functional_handwashing_facilities_at_HH_level]]*6&gt;WWWW[[#This Row],[Total PoP ]],WWWW[[#This Row],[Total PoP ]],WWWW[[#This Row],['#_of_functional_handwashing_facilities_at_HH_level]]*6)</f>
        <v>0</v>
      </c>
      <c r="BJ117" s="419">
        <f>IF(WWWW[[#This Row],['# people reached by regular dedicated hygiene promotion]]&gt;WWWW[[#This Row],['# People received regular supply of hygiene items]],WWWW[[#This Row],['# people reached by regular dedicated hygiene promotion]],WWWW[[#This Row],['# People received regular supply of hygiene items]])</f>
        <v>0</v>
      </c>
      <c r="BK117" s="422">
        <f>IF(WWWW[[#This Row],[HRP3]]/WWWW[[#This Row],[Total PoP ]]&gt;100%,100%,WWWW[[#This Row],[HRP3]]/WWWW[[#This Row],[Total PoP ]])</f>
        <v>0</v>
      </c>
      <c r="BL117" s="421">
        <f>1-WWWW[[#This Row],[Hygiene Coverage%]]</f>
        <v>1</v>
      </c>
      <c r="BM117" s="420">
        <f>WWWW[[#This Row],['# people reached by regular dedicated hygiene promotion]]/WWWW[[#This Row],[Total PoP ]]</f>
        <v>0</v>
      </c>
      <c r="BN11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7" s="419">
        <f>WWWW[[#This Row],['#_of_affected_women_and_girls_receiving_a_sufficient_quantity_of_sanitary_pads]]</f>
        <v>0</v>
      </c>
      <c r="BP117" s="418">
        <f>IF(WWWW[[#This Row],['# People with access to soap]]&gt;WWWW[[#This Row],['# People with access to Sanity Pads]],WWWW[[#This Row],['# People with access to soap]],WWWW[[#This Row],['# People with access to Sanity Pads]])</f>
        <v>0</v>
      </c>
      <c r="BQ117" s="417" t="str">
        <f>IF(OR(WWWW[[#This Row],['#of students in school]]="",WWWW[[#This Row],['#of students in school]]=0),"No","Yes")</f>
        <v>No</v>
      </c>
      <c r="BR117" s="415" t="s">
        <v>796</v>
      </c>
      <c r="BS117" s="415" t="s">
        <v>796</v>
      </c>
      <c r="BT117" s="415">
        <v>0</v>
      </c>
      <c r="BU117" s="415">
        <v>0</v>
      </c>
      <c r="BV117" s="415">
        <v>0</v>
      </c>
      <c r="BW117" s="415">
        <v>197033</v>
      </c>
      <c r="BX117" s="423" t="s">
        <v>33</v>
      </c>
      <c r="BY117" s="423"/>
      <c r="BZ117" s="33"/>
      <c r="CB117" s="429"/>
      <c r="CC117" s="33"/>
      <c r="CD117" s="36"/>
      <c r="CF117" s="37"/>
      <c r="CO117" s="20"/>
    </row>
    <row r="118" spans="1:93" hidden="1">
      <c r="A118" s="410" t="s">
        <v>2380</v>
      </c>
      <c r="B118" s="410" t="s">
        <v>316</v>
      </c>
      <c r="C118" s="416" t="s">
        <v>316</v>
      </c>
      <c r="D118" s="416" t="s">
        <v>309</v>
      </c>
      <c r="E118" s="546" t="s">
        <v>2687</v>
      </c>
      <c r="F118" s="416" t="s">
        <v>314</v>
      </c>
      <c r="G118" s="546" t="str">
        <f>VLOOKUP(WWWW[[#This Row],[Village  Name]],SiteDB6[[Site Name]:[Location Type]],8,FALSE)</f>
        <v>Village</v>
      </c>
      <c r="H118" s="416" t="s">
        <v>2637</v>
      </c>
      <c r="I118" s="418">
        <v>353</v>
      </c>
      <c r="J118" s="418">
        <v>2111</v>
      </c>
      <c r="K118" s="424">
        <v>42736</v>
      </c>
      <c r="L118" s="425">
        <v>44551</v>
      </c>
      <c r="M118" s="418"/>
      <c r="N118" s="418"/>
      <c r="O118" s="418"/>
      <c r="P118" s="418"/>
      <c r="Q118" s="418"/>
      <c r="R118" s="418"/>
      <c r="S118" s="418"/>
      <c r="T118" s="418"/>
      <c r="U118" s="636"/>
      <c r="V118" s="418"/>
      <c r="W118" s="605" t="s">
        <v>132</v>
      </c>
      <c r="X118" s="418"/>
      <c r="Y118" s="418"/>
      <c r="Z118" s="418"/>
      <c r="AA118" s="418"/>
      <c r="AB118" s="418"/>
      <c r="AC118" s="636"/>
      <c r="AD118" s="418"/>
      <c r="AE118" s="418"/>
      <c r="AF118" s="418"/>
      <c r="AG118" s="418"/>
      <c r="AH118" s="418"/>
      <c r="AI118" s="418"/>
      <c r="AJ118" s="418"/>
      <c r="AK118" s="418"/>
      <c r="AL118" s="418"/>
      <c r="AM118" s="418"/>
      <c r="AN118" s="636"/>
      <c r="AO118" s="420"/>
      <c r="AP118" s="420"/>
      <c r="AQ11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8" s="417">
        <f>WWWW[[#This Row],[%Equitable and continuous access to sufficient quantity of safe drinking water]]*WWWW[[#This Row],[Total PoP ]]</f>
        <v>0</v>
      </c>
      <c r="AS11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8" s="417">
        <f>WWWW[[#This Row],[% Access to unimproved water points]]*WWWW[[#This Row],[Total PoP ]]</f>
        <v>0</v>
      </c>
      <c r="AU11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8" s="417">
        <f>WWWW[[#This Row],[HRP1]]/250</f>
        <v>0</v>
      </c>
      <c r="AX118" s="422">
        <f>1-WWWW[[#This Row],[% Equitable and continuous access to sufficient quantity of domestic water]]</f>
        <v>1</v>
      </c>
      <c r="AY118" s="417">
        <f>WWWW[[#This Row],[%equitable and continuous access to sufficient quantity of safe drinking and domestic water''s GAP]]*WWWW[[#This Row],[Total PoP ]]</f>
        <v>2111</v>
      </c>
      <c r="AZ118" s="419">
        <f>IF(WWWW[[#This Row],[Total required water points]]-WWWW[[#This Row],['#Water points coverage]]&lt;0,0,WWWW[[#This Row],[Total required water points]]-WWWW[[#This Row],['#Water points coverage]])</f>
        <v>8</v>
      </c>
      <c r="BA118" s="419">
        <f>ROUND(IF(WWWW[[#This Row],[Total PoP ]]&lt;250,1,WWWW[[#This Row],[Total PoP ]]/250),0)</f>
        <v>8</v>
      </c>
      <c r="BB11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8" s="417">
        <f>WWWW[[#This Row],[% people access to functioning Latrine]]*WWWW[[#This Row],[Total PoP ]]</f>
        <v>0</v>
      </c>
      <c r="BD118" s="419">
        <f>WWWW[[#This Row],['#_of_Functioning_latrines_in_school]]*50</f>
        <v>0</v>
      </c>
      <c r="BE118" s="419">
        <f>ROUND((WWWW[[#This Row],[Total PoP ]]/6),0)</f>
        <v>352</v>
      </c>
      <c r="BF118" s="419">
        <f>IF(WWWW[[#This Row],[Total required Latrines]]-(WWWW[[#This Row],['#_of_sanitary_fly-proof_HH_latrines]])&lt;0,0,WWWW[[#This Row],[Total required Latrines]]-(WWWW[[#This Row],['#_of_sanitary_fly-proof_HH_latrines]]))</f>
        <v>352</v>
      </c>
      <c r="BG118" s="558">
        <f>1-WWWW[[#This Row],[% people access to functioning Latrine]]</f>
        <v>1</v>
      </c>
      <c r="BH11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8" s="417">
        <f>IF(WWWW[[#This Row],['#_of_functional_handwashing_facilities_at_HH_level]]*6&gt;WWWW[[#This Row],[Total PoP ]],WWWW[[#This Row],[Total PoP ]],WWWW[[#This Row],['#_of_functional_handwashing_facilities_at_HH_level]]*6)</f>
        <v>0</v>
      </c>
      <c r="BJ118" s="419">
        <f>IF(WWWW[[#This Row],['# people reached by regular dedicated hygiene promotion]]&gt;WWWW[[#This Row],['# People received regular supply of hygiene items]],WWWW[[#This Row],['# people reached by regular dedicated hygiene promotion]],WWWW[[#This Row],['# People received regular supply of hygiene items]])</f>
        <v>0</v>
      </c>
      <c r="BK118" s="422">
        <f>IF(WWWW[[#This Row],[HRP3]]/WWWW[[#This Row],[Total PoP ]]&gt;100%,100%,WWWW[[#This Row],[HRP3]]/WWWW[[#This Row],[Total PoP ]])</f>
        <v>0</v>
      </c>
      <c r="BL118" s="421">
        <f>1-WWWW[[#This Row],[Hygiene Coverage%]]</f>
        <v>1</v>
      </c>
      <c r="BM118" s="420">
        <f>WWWW[[#This Row],['# people reached by regular dedicated hygiene promotion]]/WWWW[[#This Row],[Total PoP ]]</f>
        <v>0</v>
      </c>
      <c r="BN11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8" s="419">
        <f>WWWW[[#This Row],['#_of_affected_women_and_girls_receiving_a_sufficient_quantity_of_sanitary_pads]]</f>
        <v>0</v>
      </c>
      <c r="BP118" s="418">
        <f>IF(WWWW[[#This Row],['# People with access to soap]]&gt;WWWW[[#This Row],['# People with access to Sanity Pads]],WWWW[[#This Row],['# People with access to soap]],WWWW[[#This Row],['# People with access to Sanity Pads]])</f>
        <v>0</v>
      </c>
      <c r="BQ118" s="417" t="str">
        <f>IF(OR(WWWW[[#This Row],['#of students in school]]="",WWWW[[#This Row],['#of students in school]]=0),"No","Yes")</f>
        <v>No</v>
      </c>
      <c r="BR118" s="415" t="s">
        <v>796</v>
      </c>
      <c r="BS118" s="415" t="s">
        <v>796</v>
      </c>
      <c r="BT118" s="415">
        <v>0</v>
      </c>
      <c r="BU118" s="415">
        <v>0</v>
      </c>
      <c r="BV118" s="415">
        <v>0</v>
      </c>
      <c r="BW118" s="415">
        <v>197040</v>
      </c>
      <c r="BX118" s="423" t="s">
        <v>33</v>
      </c>
      <c r="BY118" s="423"/>
      <c r="BZ118" s="33"/>
      <c r="CB118" s="429"/>
      <c r="CC118" s="33"/>
      <c r="CD118" s="36"/>
      <c r="CF118" s="37"/>
      <c r="CO118" s="20"/>
    </row>
    <row r="119" spans="1:93" hidden="1">
      <c r="A119" s="410" t="s">
        <v>2380</v>
      </c>
      <c r="B119" s="410" t="s">
        <v>316</v>
      </c>
      <c r="C119" s="416" t="s">
        <v>316</v>
      </c>
      <c r="D119" s="416" t="s">
        <v>309</v>
      </c>
      <c r="E119" s="546" t="s">
        <v>2687</v>
      </c>
      <c r="F119" s="416" t="s">
        <v>314</v>
      </c>
      <c r="G119" s="546" t="str">
        <f>VLOOKUP(WWWW[[#This Row],[Village  Name]],SiteDB6[[Site Name]:[Location Type]],8,FALSE)</f>
        <v>Village</v>
      </c>
      <c r="H119" s="416" t="s">
        <v>2638</v>
      </c>
      <c r="I119" s="418">
        <v>295</v>
      </c>
      <c r="J119" s="418">
        <v>1698</v>
      </c>
      <c r="K119" s="424">
        <v>42736</v>
      </c>
      <c r="L119" s="425">
        <v>44551</v>
      </c>
      <c r="M119" s="418"/>
      <c r="N119" s="418"/>
      <c r="O119" s="418"/>
      <c r="P119" s="418"/>
      <c r="Q119" s="418"/>
      <c r="R119" s="418"/>
      <c r="S119" s="418"/>
      <c r="T119" s="418"/>
      <c r="U119" s="636"/>
      <c r="V119" s="418"/>
      <c r="W119" s="605" t="s">
        <v>132</v>
      </c>
      <c r="X119" s="418"/>
      <c r="Y119" s="418"/>
      <c r="Z119" s="418"/>
      <c r="AA119" s="418"/>
      <c r="AB119" s="418"/>
      <c r="AC119" s="636"/>
      <c r="AD119" s="418"/>
      <c r="AE119" s="418"/>
      <c r="AF119" s="418"/>
      <c r="AG119" s="418"/>
      <c r="AH119" s="418"/>
      <c r="AI119" s="418"/>
      <c r="AJ119" s="418"/>
      <c r="AK119" s="418"/>
      <c r="AL119" s="418"/>
      <c r="AM119" s="418"/>
      <c r="AN119" s="636"/>
      <c r="AO119" s="420"/>
      <c r="AP119" s="420"/>
      <c r="AQ11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19" s="417">
        <f>WWWW[[#This Row],[%Equitable and continuous access to sufficient quantity of safe drinking water]]*WWWW[[#This Row],[Total PoP ]]</f>
        <v>0</v>
      </c>
      <c r="AS11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19" s="417">
        <f>WWWW[[#This Row],[% Access to unimproved water points]]*WWWW[[#This Row],[Total PoP ]]</f>
        <v>0</v>
      </c>
      <c r="AU11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1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19" s="417">
        <f>WWWW[[#This Row],[HRP1]]/250</f>
        <v>0</v>
      </c>
      <c r="AX119" s="422">
        <f>1-WWWW[[#This Row],[% Equitable and continuous access to sufficient quantity of domestic water]]</f>
        <v>1</v>
      </c>
      <c r="AY119" s="417">
        <f>WWWW[[#This Row],[%equitable and continuous access to sufficient quantity of safe drinking and domestic water''s GAP]]*WWWW[[#This Row],[Total PoP ]]</f>
        <v>1698</v>
      </c>
      <c r="AZ119" s="419">
        <f>IF(WWWW[[#This Row],[Total required water points]]-WWWW[[#This Row],['#Water points coverage]]&lt;0,0,WWWW[[#This Row],[Total required water points]]-WWWW[[#This Row],['#Water points coverage]])</f>
        <v>7</v>
      </c>
      <c r="BA119" s="419">
        <f>ROUND(IF(WWWW[[#This Row],[Total PoP ]]&lt;250,1,WWWW[[#This Row],[Total PoP ]]/250),0)</f>
        <v>7</v>
      </c>
      <c r="BB11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19" s="417">
        <f>WWWW[[#This Row],[% people access to functioning Latrine]]*WWWW[[#This Row],[Total PoP ]]</f>
        <v>0</v>
      </c>
      <c r="BD119" s="419">
        <f>WWWW[[#This Row],['#_of_Functioning_latrines_in_school]]*50</f>
        <v>0</v>
      </c>
      <c r="BE119" s="419">
        <f>ROUND((WWWW[[#This Row],[Total PoP ]]/6),0)</f>
        <v>283</v>
      </c>
      <c r="BF119" s="419">
        <f>IF(WWWW[[#This Row],[Total required Latrines]]-(WWWW[[#This Row],['#_of_sanitary_fly-proof_HH_latrines]])&lt;0,0,WWWW[[#This Row],[Total required Latrines]]-(WWWW[[#This Row],['#_of_sanitary_fly-proof_HH_latrines]]))</f>
        <v>283</v>
      </c>
      <c r="BG119" s="558">
        <f>1-WWWW[[#This Row],[% people access to functioning Latrine]]</f>
        <v>1</v>
      </c>
      <c r="BH11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19" s="417">
        <f>IF(WWWW[[#This Row],['#_of_functional_handwashing_facilities_at_HH_level]]*6&gt;WWWW[[#This Row],[Total PoP ]],WWWW[[#This Row],[Total PoP ]],WWWW[[#This Row],['#_of_functional_handwashing_facilities_at_HH_level]]*6)</f>
        <v>0</v>
      </c>
      <c r="BJ119" s="419">
        <f>IF(WWWW[[#This Row],['# people reached by regular dedicated hygiene promotion]]&gt;WWWW[[#This Row],['# People received regular supply of hygiene items]],WWWW[[#This Row],['# people reached by regular dedicated hygiene promotion]],WWWW[[#This Row],['# People received regular supply of hygiene items]])</f>
        <v>0</v>
      </c>
      <c r="BK119" s="422">
        <f>IF(WWWW[[#This Row],[HRP3]]/WWWW[[#This Row],[Total PoP ]]&gt;100%,100%,WWWW[[#This Row],[HRP3]]/WWWW[[#This Row],[Total PoP ]])</f>
        <v>0</v>
      </c>
      <c r="BL119" s="421">
        <f>1-WWWW[[#This Row],[Hygiene Coverage%]]</f>
        <v>1</v>
      </c>
      <c r="BM119" s="420">
        <f>WWWW[[#This Row],['# people reached by regular dedicated hygiene promotion]]/WWWW[[#This Row],[Total PoP ]]</f>
        <v>0</v>
      </c>
      <c r="BN11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19" s="419">
        <f>WWWW[[#This Row],['#_of_affected_women_and_girls_receiving_a_sufficient_quantity_of_sanitary_pads]]</f>
        <v>0</v>
      </c>
      <c r="BP119" s="418">
        <f>IF(WWWW[[#This Row],['# People with access to soap]]&gt;WWWW[[#This Row],['# People with access to Sanity Pads]],WWWW[[#This Row],['# People with access to soap]],WWWW[[#This Row],['# People with access to Sanity Pads]])</f>
        <v>0</v>
      </c>
      <c r="BQ119" s="417" t="str">
        <f>IF(OR(WWWW[[#This Row],['#of students in school]]="",WWWW[[#This Row],['#of students in school]]=0),"No","Yes")</f>
        <v>No</v>
      </c>
      <c r="BR119" s="415" t="s">
        <v>796</v>
      </c>
      <c r="BS119" s="415" t="s">
        <v>796</v>
      </c>
      <c r="BT119" s="415">
        <v>0</v>
      </c>
      <c r="BU119" s="415">
        <v>0</v>
      </c>
      <c r="BV119" s="415">
        <v>0</v>
      </c>
      <c r="BW119" s="415">
        <v>197039</v>
      </c>
      <c r="BX119" s="423" t="s">
        <v>33</v>
      </c>
      <c r="BY119" s="423"/>
      <c r="BZ119" s="33"/>
      <c r="CB119" s="429"/>
      <c r="CC119" s="33"/>
      <c r="CD119" s="36"/>
      <c r="CF119" s="37"/>
      <c r="CO119" s="20"/>
    </row>
    <row r="120" spans="1:93" hidden="1">
      <c r="A120" s="410" t="s">
        <v>2380</v>
      </c>
      <c r="B120" s="410" t="s">
        <v>316</v>
      </c>
      <c r="C120" s="416" t="s">
        <v>316</v>
      </c>
      <c r="D120" s="416" t="s">
        <v>309</v>
      </c>
      <c r="E120" s="546" t="s">
        <v>2687</v>
      </c>
      <c r="F120" s="416" t="s">
        <v>314</v>
      </c>
      <c r="G120" s="546" t="str">
        <f>VLOOKUP(WWWW[[#This Row],[Village  Name]],SiteDB6[[Site Name]:[Location Type]],8,FALSE)</f>
        <v>Village</v>
      </c>
      <c r="H120" s="416" t="s">
        <v>2639</v>
      </c>
      <c r="I120" s="418">
        <v>140</v>
      </c>
      <c r="J120" s="418">
        <v>985</v>
      </c>
      <c r="K120" s="424">
        <v>42736</v>
      </c>
      <c r="L120" s="425">
        <v>44551</v>
      </c>
      <c r="M120" s="418"/>
      <c r="N120" s="418"/>
      <c r="O120" s="418"/>
      <c r="P120" s="418"/>
      <c r="Q120" s="418"/>
      <c r="R120" s="418"/>
      <c r="S120" s="418"/>
      <c r="T120" s="418"/>
      <c r="U120" s="636"/>
      <c r="V120" s="418"/>
      <c r="W120" s="605" t="s">
        <v>132</v>
      </c>
      <c r="X120" s="418"/>
      <c r="Y120" s="418"/>
      <c r="Z120" s="418"/>
      <c r="AA120" s="418"/>
      <c r="AB120" s="418"/>
      <c r="AC120" s="636"/>
      <c r="AD120" s="418"/>
      <c r="AE120" s="418"/>
      <c r="AF120" s="418"/>
      <c r="AG120" s="418"/>
      <c r="AH120" s="418"/>
      <c r="AI120" s="418"/>
      <c r="AJ120" s="418"/>
      <c r="AK120" s="418"/>
      <c r="AL120" s="418"/>
      <c r="AM120" s="418"/>
      <c r="AN120" s="636"/>
      <c r="AO120" s="420"/>
      <c r="AP120" s="420"/>
      <c r="AQ12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0" s="417">
        <f>WWWW[[#This Row],[%Equitable and continuous access to sufficient quantity of safe drinking water]]*WWWW[[#This Row],[Total PoP ]]</f>
        <v>0</v>
      </c>
      <c r="AS12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0" s="417">
        <f>WWWW[[#This Row],[% Access to unimproved water points]]*WWWW[[#This Row],[Total PoP ]]</f>
        <v>0</v>
      </c>
      <c r="AU12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0" s="417">
        <f>WWWW[[#This Row],[HRP1]]/250</f>
        <v>0</v>
      </c>
      <c r="AX120" s="422">
        <f>1-WWWW[[#This Row],[% Equitable and continuous access to sufficient quantity of domestic water]]</f>
        <v>1</v>
      </c>
      <c r="AY120" s="417">
        <f>WWWW[[#This Row],[%equitable and continuous access to sufficient quantity of safe drinking and domestic water''s GAP]]*WWWW[[#This Row],[Total PoP ]]</f>
        <v>985</v>
      </c>
      <c r="AZ120" s="419">
        <f>IF(WWWW[[#This Row],[Total required water points]]-WWWW[[#This Row],['#Water points coverage]]&lt;0,0,WWWW[[#This Row],[Total required water points]]-WWWW[[#This Row],['#Water points coverage]])</f>
        <v>4</v>
      </c>
      <c r="BA120" s="419">
        <f>ROUND(IF(WWWW[[#This Row],[Total PoP ]]&lt;250,1,WWWW[[#This Row],[Total PoP ]]/250),0)</f>
        <v>4</v>
      </c>
      <c r="BB12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0" s="417">
        <f>WWWW[[#This Row],[% people access to functioning Latrine]]*WWWW[[#This Row],[Total PoP ]]</f>
        <v>0</v>
      </c>
      <c r="BD120" s="419">
        <f>WWWW[[#This Row],['#_of_Functioning_latrines_in_school]]*50</f>
        <v>0</v>
      </c>
      <c r="BE120" s="419">
        <f>ROUND((WWWW[[#This Row],[Total PoP ]]/6),0)</f>
        <v>164</v>
      </c>
      <c r="BF120" s="419">
        <f>IF(WWWW[[#This Row],[Total required Latrines]]-(WWWW[[#This Row],['#_of_sanitary_fly-proof_HH_latrines]])&lt;0,0,WWWW[[#This Row],[Total required Latrines]]-(WWWW[[#This Row],['#_of_sanitary_fly-proof_HH_latrines]]))</f>
        <v>164</v>
      </c>
      <c r="BG120" s="558">
        <f>1-WWWW[[#This Row],[% people access to functioning Latrine]]</f>
        <v>1</v>
      </c>
      <c r="BH12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0" s="417">
        <f>IF(WWWW[[#This Row],['#_of_functional_handwashing_facilities_at_HH_level]]*6&gt;WWWW[[#This Row],[Total PoP ]],WWWW[[#This Row],[Total PoP ]],WWWW[[#This Row],['#_of_functional_handwashing_facilities_at_HH_level]]*6)</f>
        <v>0</v>
      </c>
      <c r="BJ120" s="419">
        <f>IF(WWWW[[#This Row],['# people reached by regular dedicated hygiene promotion]]&gt;WWWW[[#This Row],['# People received regular supply of hygiene items]],WWWW[[#This Row],['# people reached by regular dedicated hygiene promotion]],WWWW[[#This Row],['# People received regular supply of hygiene items]])</f>
        <v>0</v>
      </c>
      <c r="BK120" s="422">
        <f>IF(WWWW[[#This Row],[HRP3]]/WWWW[[#This Row],[Total PoP ]]&gt;100%,100%,WWWW[[#This Row],[HRP3]]/WWWW[[#This Row],[Total PoP ]])</f>
        <v>0</v>
      </c>
      <c r="BL120" s="421">
        <f>1-WWWW[[#This Row],[Hygiene Coverage%]]</f>
        <v>1</v>
      </c>
      <c r="BM120" s="420">
        <f>WWWW[[#This Row],['# people reached by regular dedicated hygiene promotion]]/WWWW[[#This Row],[Total PoP ]]</f>
        <v>0</v>
      </c>
      <c r="BN12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0" s="419">
        <f>WWWW[[#This Row],['#_of_affected_women_and_girls_receiving_a_sufficient_quantity_of_sanitary_pads]]</f>
        <v>0</v>
      </c>
      <c r="BP120" s="418">
        <f>IF(WWWW[[#This Row],['# People with access to soap]]&gt;WWWW[[#This Row],['# People with access to Sanity Pads]],WWWW[[#This Row],['# People with access to soap]],WWWW[[#This Row],['# People with access to Sanity Pads]])</f>
        <v>0</v>
      </c>
      <c r="BQ120" s="417" t="str">
        <f>IF(OR(WWWW[[#This Row],['#of students in school]]="",WWWW[[#This Row],['#of students in school]]=0),"No","Yes")</f>
        <v>No</v>
      </c>
      <c r="BR120" s="415" t="s">
        <v>796</v>
      </c>
      <c r="BS120" s="415" t="s">
        <v>796</v>
      </c>
      <c r="BT120" s="415">
        <v>0</v>
      </c>
      <c r="BU120" s="415">
        <v>0</v>
      </c>
      <c r="BV120" s="415">
        <v>0</v>
      </c>
      <c r="BW120" s="415">
        <v>197041</v>
      </c>
      <c r="BX120" s="423" t="s">
        <v>33</v>
      </c>
      <c r="BY120" s="423"/>
      <c r="BZ120" s="33"/>
      <c r="CB120" s="429"/>
      <c r="CC120" s="33"/>
      <c r="CD120" s="36"/>
      <c r="CF120" s="37"/>
      <c r="CO120" s="20"/>
    </row>
    <row r="121" spans="1:93" hidden="1">
      <c r="A121" s="410" t="s">
        <v>2380</v>
      </c>
      <c r="B121" s="410" t="s">
        <v>316</v>
      </c>
      <c r="C121" s="416" t="s">
        <v>316</v>
      </c>
      <c r="D121" s="416" t="s">
        <v>309</v>
      </c>
      <c r="E121" s="546" t="s">
        <v>2687</v>
      </c>
      <c r="F121" s="416" t="s">
        <v>314</v>
      </c>
      <c r="G121" s="546" t="str">
        <f>VLOOKUP(WWWW[[#This Row],[Village  Name]],SiteDB6[[Site Name]:[Location Type]],8,FALSE)</f>
        <v>Village</v>
      </c>
      <c r="H121" s="416" t="s">
        <v>2640</v>
      </c>
      <c r="I121" s="418">
        <v>157</v>
      </c>
      <c r="J121" s="418">
        <v>735</v>
      </c>
      <c r="K121" s="424">
        <v>42736</v>
      </c>
      <c r="L121" s="425">
        <v>44551</v>
      </c>
      <c r="M121" s="418"/>
      <c r="N121" s="418"/>
      <c r="O121" s="418"/>
      <c r="P121" s="418"/>
      <c r="Q121" s="418"/>
      <c r="R121" s="418"/>
      <c r="S121" s="418"/>
      <c r="T121" s="418"/>
      <c r="U121" s="636"/>
      <c r="V121" s="418"/>
      <c r="W121" s="605" t="s">
        <v>132</v>
      </c>
      <c r="X121" s="418"/>
      <c r="Y121" s="418"/>
      <c r="Z121" s="418"/>
      <c r="AA121" s="418"/>
      <c r="AB121" s="418"/>
      <c r="AC121" s="636"/>
      <c r="AD121" s="418"/>
      <c r="AE121" s="418"/>
      <c r="AF121" s="418"/>
      <c r="AG121" s="418"/>
      <c r="AH121" s="418"/>
      <c r="AI121" s="418"/>
      <c r="AJ121" s="418"/>
      <c r="AK121" s="418"/>
      <c r="AL121" s="418"/>
      <c r="AM121" s="418"/>
      <c r="AN121" s="636"/>
      <c r="AO121" s="420"/>
      <c r="AP121" s="420"/>
      <c r="AQ12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1" s="417">
        <f>WWWW[[#This Row],[%Equitable and continuous access to sufficient quantity of safe drinking water]]*WWWW[[#This Row],[Total PoP ]]</f>
        <v>0</v>
      </c>
      <c r="AS12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1" s="417">
        <f>WWWW[[#This Row],[% Access to unimproved water points]]*WWWW[[#This Row],[Total PoP ]]</f>
        <v>0</v>
      </c>
      <c r="AU12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1" s="417">
        <f>WWWW[[#This Row],[HRP1]]/250</f>
        <v>0</v>
      </c>
      <c r="AX121" s="422">
        <f>1-WWWW[[#This Row],[% Equitable and continuous access to sufficient quantity of domestic water]]</f>
        <v>1</v>
      </c>
      <c r="AY121" s="417">
        <f>WWWW[[#This Row],[%equitable and continuous access to sufficient quantity of safe drinking and domestic water''s GAP]]*WWWW[[#This Row],[Total PoP ]]</f>
        <v>735</v>
      </c>
      <c r="AZ121" s="419">
        <f>IF(WWWW[[#This Row],[Total required water points]]-WWWW[[#This Row],['#Water points coverage]]&lt;0,0,WWWW[[#This Row],[Total required water points]]-WWWW[[#This Row],['#Water points coverage]])</f>
        <v>3</v>
      </c>
      <c r="BA121" s="419">
        <f>ROUND(IF(WWWW[[#This Row],[Total PoP ]]&lt;250,1,WWWW[[#This Row],[Total PoP ]]/250),0)</f>
        <v>3</v>
      </c>
      <c r="BB12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1" s="417">
        <f>WWWW[[#This Row],[% people access to functioning Latrine]]*WWWW[[#This Row],[Total PoP ]]</f>
        <v>0</v>
      </c>
      <c r="BD121" s="419">
        <f>WWWW[[#This Row],['#_of_Functioning_latrines_in_school]]*50</f>
        <v>0</v>
      </c>
      <c r="BE121" s="419">
        <f>ROUND((WWWW[[#This Row],[Total PoP ]]/6),0)</f>
        <v>123</v>
      </c>
      <c r="BF121" s="419">
        <f>IF(WWWW[[#This Row],[Total required Latrines]]-(WWWW[[#This Row],['#_of_sanitary_fly-proof_HH_latrines]])&lt;0,0,WWWW[[#This Row],[Total required Latrines]]-(WWWW[[#This Row],['#_of_sanitary_fly-proof_HH_latrines]]))</f>
        <v>123</v>
      </c>
      <c r="BG121" s="558">
        <f>1-WWWW[[#This Row],[% people access to functioning Latrine]]</f>
        <v>1</v>
      </c>
      <c r="BH12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1" s="417">
        <f>IF(WWWW[[#This Row],['#_of_functional_handwashing_facilities_at_HH_level]]*6&gt;WWWW[[#This Row],[Total PoP ]],WWWW[[#This Row],[Total PoP ]],WWWW[[#This Row],['#_of_functional_handwashing_facilities_at_HH_level]]*6)</f>
        <v>0</v>
      </c>
      <c r="BJ121" s="419">
        <f>IF(WWWW[[#This Row],['# people reached by regular dedicated hygiene promotion]]&gt;WWWW[[#This Row],['# People received regular supply of hygiene items]],WWWW[[#This Row],['# people reached by regular dedicated hygiene promotion]],WWWW[[#This Row],['# People received regular supply of hygiene items]])</f>
        <v>0</v>
      </c>
      <c r="BK121" s="422">
        <f>IF(WWWW[[#This Row],[HRP3]]/WWWW[[#This Row],[Total PoP ]]&gt;100%,100%,WWWW[[#This Row],[HRP3]]/WWWW[[#This Row],[Total PoP ]])</f>
        <v>0</v>
      </c>
      <c r="BL121" s="421">
        <f>1-WWWW[[#This Row],[Hygiene Coverage%]]</f>
        <v>1</v>
      </c>
      <c r="BM121" s="420">
        <f>WWWW[[#This Row],['# people reached by regular dedicated hygiene promotion]]/WWWW[[#This Row],[Total PoP ]]</f>
        <v>0</v>
      </c>
      <c r="BN12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1" s="419">
        <f>WWWW[[#This Row],['#_of_affected_women_and_girls_receiving_a_sufficient_quantity_of_sanitary_pads]]</f>
        <v>0</v>
      </c>
      <c r="BP121" s="418">
        <f>IF(WWWW[[#This Row],['# People with access to soap]]&gt;WWWW[[#This Row],['# People with access to Sanity Pads]],WWWW[[#This Row],['# People with access to soap]],WWWW[[#This Row],['# People with access to Sanity Pads]])</f>
        <v>0</v>
      </c>
      <c r="BQ121" s="417" t="str">
        <f>IF(OR(WWWW[[#This Row],['#of students in school]]="",WWWW[[#This Row],['#of students in school]]=0),"No","Yes")</f>
        <v>No</v>
      </c>
      <c r="BR121" s="415" t="s">
        <v>796</v>
      </c>
      <c r="BS121" s="415" t="s">
        <v>796</v>
      </c>
      <c r="BT121" s="415">
        <v>0</v>
      </c>
      <c r="BU121" s="415">
        <v>0</v>
      </c>
      <c r="BV121" s="415">
        <v>0</v>
      </c>
      <c r="BW121" s="415">
        <v>197042</v>
      </c>
      <c r="BX121" s="423" t="s">
        <v>33</v>
      </c>
      <c r="BY121" s="423"/>
      <c r="BZ121" s="33"/>
      <c r="CB121" s="429"/>
      <c r="CC121" s="33"/>
      <c r="CD121" s="36"/>
      <c r="CF121" s="37"/>
      <c r="CO121" s="20"/>
    </row>
    <row r="122" spans="1:93" hidden="1">
      <c r="A122" s="410" t="s">
        <v>2380</v>
      </c>
      <c r="B122" s="410" t="s">
        <v>316</v>
      </c>
      <c r="C122" s="416" t="s">
        <v>316</v>
      </c>
      <c r="D122" s="416" t="s">
        <v>309</v>
      </c>
      <c r="E122" s="546" t="s">
        <v>2687</v>
      </c>
      <c r="F122" s="416" t="s">
        <v>314</v>
      </c>
      <c r="G122" s="546" t="str">
        <f>VLOOKUP(WWWW[[#This Row],[Village  Name]],SiteDB6[[Site Name]:[Location Type]],8,FALSE)</f>
        <v>Village</v>
      </c>
      <c r="H122" s="416" t="s">
        <v>2641</v>
      </c>
      <c r="I122" s="418">
        <v>35</v>
      </c>
      <c r="J122" s="418">
        <v>142</v>
      </c>
      <c r="K122" s="424">
        <v>42736</v>
      </c>
      <c r="L122" s="425">
        <v>44551</v>
      </c>
      <c r="M122" s="418"/>
      <c r="N122" s="418"/>
      <c r="O122" s="418"/>
      <c r="P122" s="418"/>
      <c r="Q122" s="418"/>
      <c r="R122" s="418"/>
      <c r="S122" s="418"/>
      <c r="T122" s="418"/>
      <c r="U122" s="636"/>
      <c r="V122" s="418"/>
      <c r="W122" s="605" t="s">
        <v>132</v>
      </c>
      <c r="X122" s="418"/>
      <c r="Y122" s="418"/>
      <c r="Z122" s="418"/>
      <c r="AA122" s="418"/>
      <c r="AB122" s="418"/>
      <c r="AC122" s="636"/>
      <c r="AD122" s="418"/>
      <c r="AE122" s="418"/>
      <c r="AF122" s="418"/>
      <c r="AG122" s="418"/>
      <c r="AH122" s="418"/>
      <c r="AI122" s="418"/>
      <c r="AJ122" s="418"/>
      <c r="AK122" s="418"/>
      <c r="AL122" s="418"/>
      <c r="AM122" s="418"/>
      <c r="AN122" s="636"/>
      <c r="AO122" s="420"/>
      <c r="AP122" s="420"/>
      <c r="AQ12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2" s="417">
        <f>WWWW[[#This Row],[%Equitable and continuous access to sufficient quantity of safe drinking water]]*WWWW[[#This Row],[Total PoP ]]</f>
        <v>0</v>
      </c>
      <c r="AS12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2" s="417">
        <f>WWWW[[#This Row],[% Access to unimproved water points]]*WWWW[[#This Row],[Total PoP ]]</f>
        <v>0</v>
      </c>
      <c r="AU12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2" s="417">
        <f>WWWW[[#This Row],[HRP1]]/250</f>
        <v>0</v>
      </c>
      <c r="AX122" s="422">
        <f>1-WWWW[[#This Row],[% Equitable and continuous access to sufficient quantity of domestic water]]</f>
        <v>1</v>
      </c>
      <c r="AY122" s="417">
        <f>WWWW[[#This Row],[%equitable and continuous access to sufficient quantity of safe drinking and domestic water''s GAP]]*WWWW[[#This Row],[Total PoP ]]</f>
        <v>142</v>
      </c>
      <c r="AZ122" s="419">
        <f>IF(WWWW[[#This Row],[Total required water points]]-WWWW[[#This Row],['#Water points coverage]]&lt;0,0,WWWW[[#This Row],[Total required water points]]-WWWW[[#This Row],['#Water points coverage]])</f>
        <v>1</v>
      </c>
      <c r="BA122" s="419">
        <f>ROUND(IF(WWWW[[#This Row],[Total PoP ]]&lt;250,1,WWWW[[#This Row],[Total PoP ]]/250),0)</f>
        <v>1</v>
      </c>
      <c r="BB12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2" s="417">
        <f>WWWW[[#This Row],[% people access to functioning Latrine]]*WWWW[[#This Row],[Total PoP ]]</f>
        <v>0</v>
      </c>
      <c r="BD122" s="419">
        <f>WWWW[[#This Row],['#_of_Functioning_latrines_in_school]]*50</f>
        <v>0</v>
      </c>
      <c r="BE122" s="419">
        <f>ROUND((WWWW[[#This Row],[Total PoP ]]/6),0)</f>
        <v>24</v>
      </c>
      <c r="BF122" s="419">
        <f>IF(WWWW[[#This Row],[Total required Latrines]]-(WWWW[[#This Row],['#_of_sanitary_fly-proof_HH_latrines]])&lt;0,0,WWWW[[#This Row],[Total required Latrines]]-(WWWW[[#This Row],['#_of_sanitary_fly-proof_HH_latrines]]))</f>
        <v>24</v>
      </c>
      <c r="BG122" s="558">
        <f>1-WWWW[[#This Row],[% people access to functioning Latrine]]</f>
        <v>1</v>
      </c>
      <c r="BH12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2" s="417">
        <f>IF(WWWW[[#This Row],['#_of_functional_handwashing_facilities_at_HH_level]]*6&gt;WWWW[[#This Row],[Total PoP ]],WWWW[[#This Row],[Total PoP ]],WWWW[[#This Row],['#_of_functional_handwashing_facilities_at_HH_level]]*6)</f>
        <v>0</v>
      </c>
      <c r="BJ122" s="419">
        <f>IF(WWWW[[#This Row],['# people reached by regular dedicated hygiene promotion]]&gt;WWWW[[#This Row],['# People received regular supply of hygiene items]],WWWW[[#This Row],['# people reached by regular dedicated hygiene promotion]],WWWW[[#This Row],['# People received regular supply of hygiene items]])</f>
        <v>0</v>
      </c>
      <c r="BK122" s="422">
        <f>IF(WWWW[[#This Row],[HRP3]]/WWWW[[#This Row],[Total PoP ]]&gt;100%,100%,WWWW[[#This Row],[HRP3]]/WWWW[[#This Row],[Total PoP ]])</f>
        <v>0</v>
      </c>
      <c r="BL122" s="421">
        <f>1-WWWW[[#This Row],[Hygiene Coverage%]]</f>
        <v>1</v>
      </c>
      <c r="BM122" s="420">
        <f>WWWW[[#This Row],['# people reached by regular dedicated hygiene promotion]]/WWWW[[#This Row],[Total PoP ]]</f>
        <v>0</v>
      </c>
      <c r="BN12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2" s="419">
        <f>WWWW[[#This Row],['#_of_affected_women_and_girls_receiving_a_sufficient_quantity_of_sanitary_pads]]</f>
        <v>0</v>
      </c>
      <c r="BP122" s="418">
        <f>IF(WWWW[[#This Row],['# People with access to soap]]&gt;WWWW[[#This Row],['# People with access to Sanity Pads]],WWWW[[#This Row],['# People with access to soap]],WWWW[[#This Row],['# People with access to Sanity Pads]])</f>
        <v>0</v>
      </c>
      <c r="BQ122" s="417" t="str">
        <f>IF(OR(WWWW[[#This Row],['#of students in school]]="",WWWW[[#This Row],['#of students in school]]=0),"No","Yes")</f>
        <v>No</v>
      </c>
      <c r="BR122" s="415" t="s">
        <v>796</v>
      </c>
      <c r="BS122" s="415" t="s">
        <v>796</v>
      </c>
      <c r="BT122" s="415">
        <v>0</v>
      </c>
      <c r="BU122" s="415">
        <v>0</v>
      </c>
      <c r="BV122" s="415">
        <v>0</v>
      </c>
      <c r="BW122" s="415">
        <v>197043</v>
      </c>
      <c r="BX122" s="423" t="s">
        <v>33</v>
      </c>
      <c r="BY122" s="423"/>
      <c r="BZ122" s="33"/>
      <c r="CB122" s="429"/>
      <c r="CC122" s="33"/>
      <c r="CD122" s="36"/>
      <c r="CF122" s="37"/>
      <c r="CO122" s="20"/>
    </row>
    <row r="123" spans="1:93" hidden="1">
      <c r="A123" s="410" t="s">
        <v>2380</v>
      </c>
      <c r="B123" s="410" t="s">
        <v>316</v>
      </c>
      <c r="C123" s="416" t="s">
        <v>316</v>
      </c>
      <c r="D123" s="416" t="s">
        <v>309</v>
      </c>
      <c r="E123" s="546" t="s">
        <v>2687</v>
      </c>
      <c r="F123" s="416" t="s">
        <v>314</v>
      </c>
      <c r="G123" s="546" t="str">
        <f>VLOOKUP(WWWW[[#This Row],[Village  Name]],SiteDB6[[Site Name]:[Location Type]],8,FALSE)</f>
        <v>Village</v>
      </c>
      <c r="H123" s="416" t="s">
        <v>2642</v>
      </c>
      <c r="I123" s="418">
        <v>148</v>
      </c>
      <c r="J123" s="418">
        <v>630</v>
      </c>
      <c r="K123" s="424">
        <v>42736</v>
      </c>
      <c r="L123" s="425">
        <v>44551</v>
      </c>
      <c r="M123" s="418"/>
      <c r="N123" s="418"/>
      <c r="O123" s="418"/>
      <c r="P123" s="418"/>
      <c r="Q123" s="418"/>
      <c r="R123" s="418"/>
      <c r="S123" s="418"/>
      <c r="T123" s="418"/>
      <c r="U123" s="636"/>
      <c r="V123" s="418"/>
      <c r="W123" s="605" t="s">
        <v>132</v>
      </c>
      <c r="X123" s="418"/>
      <c r="Y123" s="418"/>
      <c r="Z123" s="418"/>
      <c r="AA123" s="418"/>
      <c r="AB123" s="418"/>
      <c r="AC123" s="636"/>
      <c r="AD123" s="418"/>
      <c r="AE123" s="418"/>
      <c r="AF123" s="418"/>
      <c r="AG123" s="418"/>
      <c r="AH123" s="418"/>
      <c r="AI123" s="418"/>
      <c r="AJ123" s="418"/>
      <c r="AK123" s="418"/>
      <c r="AL123" s="418"/>
      <c r="AM123" s="418"/>
      <c r="AN123" s="636"/>
      <c r="AO123" s="420"/>
      <c r="AP123" s="420"/>
      <c r="AQ12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3" s="417">
        <f>WWWW[[#This Row],[%Equitable and continuous access to sufficient quantity of safe drinking water]]*WWWW[[#This Row],[Total PoP ]]</f>
        <v>0</v>
      </c>
      <c r="AS12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3" s="417">
        <f>WWWW[[#This Row],[% Access to unimproved water points]]*WWWW[[#This Row],[Total PoP ]]</f>
        <v>0</v>
      </c>
      <c r="AU12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3" s="417">
        <f>WWWW[[#This Row],[HRP1]]/250</f>
        <v>0</v>
      </c>
      <c r="AX123" s="422">
        <f>1-WWWW[[#This Row],[% Equitable and continuous access to sufficient quantity of domestic water]]</f>
        <v>1</v>
      </c>
      <c r="AY123" s="417">
        <f>WWWW[[#This Row],[%equitable and continuous access to sufficient quantity of safe drinking and domestic water''s GAP]]*WWWW[[#This Row],[Total PoP ]]</f>
        <v>630</v>
      </c>
      <c r="AZ123" s="419">
        <f>IF(WWWW[[#This Row],[Total required water points]]-WWWW[[#This Row],['#Water points coverage]]&lt;0,0,WWWW[[#This Row],[Total required water points]]-WWWW[[#This Row],['#Water points coverage]])</f>
        <v>3</v>
      </c>
      <c r="BA123" s="419">
        <f>ROUND(IF(WWWW[[#This Row],[Total PoP ]]&lt;250,1,WWWW[[#This Row],[Total PoP ]]/250),0)</f>
        <v>3</v>
      </c>
      <c r="BB12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3" s="417">
        <f>WWWW[[#This Row],[% people access to functioning Latrine]]*WWWW[[#This Row],[Total PoP ]]</f>
        <v>0</v>
      </c>
      <c r="BD123" s="419">
        <f>WWWW[[#This Row],['#_of_Functioning_latrines_in_school]]*50</f>
        <v>0</v>
      </c>
      <c r="BE123" s="419">
        <f>ROUND((WWWW[[#This Row],[Total PoP ]]/6),0)</f>
        <v>105</v>
      </c>
      <c r="BF123" s="419">
        <f>IF(WWWW[[#This Row],[Total required Latrines]]-(WWWW[[#This Row],['#_of_sanitary_fly-proof_HH_latrines]])&lt;0,0,WWWW[[#This Row],[Total required Latrines]]-(WWWW[[#This Row],['#_of_sanitary_fly-proof_HH_latrines]]))</f>
        <v>105</v>
      </c>
      <c r="BG123" s="558">
        <f>1-WWWW[[#This Row],[% people access to functioning Latrine]]</f>
        <v>1</v>
      </c>
      <c r="BH12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3" s="417">
        <f>IF(WWWW[[#This Row],['#_of_functional_handwashing_facilities_at_HH_level]]*6&gt;WWWW[[#This Row],[Total PoP ]],WWWW[[#This Row],[Total PoP ]],WWWW[[#This Row],['#_of_functional_handwashing_facilities_at_HH_level]]*6)</f>
        <v>0</v>
      </c>
      <c r="BJ123" s="419">
        <f>IF(WWWW[[#This Row],['# people reached by regular dedicated hygiene promotion]]&gt;WWWW[[#This Row],['# People received regular supply of hygiene items]],WWWW[[#This Row],['# people reached by regular dedicated hygiene promotion]],WWWW[[#This Row],['# People received regular supply of hygiene items]])</f>
        <v>0</v>
      </c>
      <c r="BK123" s="422">
        <f>IF(WWWW[[#This Row],[HRP3]]/WWWW[[#This Row],[Total PoP ]]&gt;100%,100%,WWWW[[#This Row],[HRP3]]/WWWW[[#This Row],[Total PoP ]])</f>
        <v>0</v>
      </c>
      <c r="BL123" s="421">
        <f>1-WWWW[[#This Row],[Hygiene Coverage%]]</f>
        <v>1</v>
      </c>
      <c r="BM123" s="420">
        <f>WWWW[[#This Row],['# people reached by regular dedicated hygiene promotion]]/WWWW[[#This Row],[Total PoP ]]</f>
        <v>0</v>
      </c>
      <c r="BN12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3" s="419">
        <f>WWWW[[#This Row],['#_of_affected_women_and_girls_receiving_a_sufficient_quantity_of_sanitary_pads]]</f>
        <v>0</v>
      </c>
      <c r="BP123" s="418">
        <f>IF(WWWW[[#This Row],['# People with access to soap]]&gt;WWWW[[#This Row],['# People with access to Sanity Pads]],WWWW[[#This Row],['# People with access to soap]],WWWW[[#This Row],['# People with access to Sanity Pads]])</f>
        <v>0</v>
      </c>
      <c r="BQ123" s="417" t="str">
        <f>IF(OR(WWWW[[#This Row],['#of students in school]]="",WWWW[[#This Row],['#of students in school]]=0),"No","Yes")</f>
        <v>No</v>
      </c>
      <c r="BR123" s="415" t="s">
        <v>796</v>
      </c>
      <c r="BS123" s="415" t="s">
        <v>796</v>
      </c>
      <c r="BT123" s="415">
        <v>0</v>
      </c>
      <c r="BU123" s="415">
        <v>0</v>
      </c>
      <c r="BV123" s="415">
        <v>0</v>
      </c>
      <c r="BW123" s="415">
        <v>197089</v>
      </c>
      <c r="BX123" s="423" t="s">
        <v>33</v>
      </c>
      <c r="BY123" s="423"/>
      <c r="BZ123" s="33"/>
      <c r="CB123" s="429"/>
      <c r="CC123" s="33"/>
      <c r="CD123" s="36"/>
      <c r="CF123" s="37"/>
      <c r="CO123" s="20"/>
    </row>
    <row r="124" spans="1:93" hidden="1">
      <c r="A124" s="410" t="s">
        <v>2380</v>
      </c>
      <c r="B124" s="410" t="s">
        <v>316</v>
      </c>
      <c r="C124" s="416" t="s">
        <v>316</v>
      </c>
      <c r="D124" s="416" t="s">
        <v>309</v>
      </c>
      <c r="E124" s="546" t="s">
        <v>2687</v>
      </c>
      <c r="F124" s="416" t="s">
        <v>314</v>
      </c>
      <c r="G124" s="546" t="str">
        <f>VLOOKUP(WWWW[[#This Row],[Village  Name]],SiteDB6[[Site Name]:[Location Type]],8,FALSE)</f>
        <v>Village</v>
      </c>
      <c r="H124" s="416" t="s">
        <v>2643</v>
      </c>
      <c r="I124" s="418">
        <v>135</v>
      </c>
      <c r="J124" s="418">
        <v>593</v>
      </c>
      <c r="K124" s="424">
        <v>42736</v>
      </c>
      <c r="L124" s="425">
        <v>44551</v>
      </c>
      <c r="M124" s="418"/>
      <c r="N124" s="418"/>
      <c r="O124" s="418"/>
      <c r="P124" s="418"/>
      <c r="Q124" s="418"/>
      <c r="R124" s="418"/>
      <c r="S124" s="418"/>
      <c r="T124" s="418"/>
      <c r="U124" s="636"/>
      <c r="V124" s="418"/>
      <c r="W124" s="605" t="s">
        <v>132</v>
      </c>
      <c r="X124" s="418"/>
      <c r="Y124" s="418"/>
      <c r="Z124" s="418"/>
      <c r="AA124" s="418"/>
      <c r="AB124" s="418"/>
      <c r="AC124" s="636"/>
      <c r="AD124" s="418"/>
      <c r="AE124" s="418"/>
      <c r="AF124" s="418"/>
      <c r="AG124" s="418"/>
      <c r="AH124" s="418"/>
      <c r="AI124" s="418"/>
      <c r="AJ124" s="418"/>
      <c r="AK124" s="418"/>
      <c r="AL124" s="418"/>
      <c r="AM124" s="418"/>
      <c r="AN124" s="636"/>
      <c r="AO124" s="420"/>
      <c r="AP124" s="420"/>
      <c r="AQ12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4" s="417">
        <f>WWWW[[#This Row],[%Equitable and continuous access to sufficient quantity of safe drinking water]]*WWWW[[#This Row],[Total PoP ]]</f>
        <v>0</v>
      </c>
      <c r="AS12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4" s="417">
        <f>WWWW[[#This Row],[% Access to unimproved water points]]*WWWW[[#This Row],[Total PoP ]]</f>
        <v>0</v>
      </c>
      <c r="AU12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4" s="417">
        <f>WWWW[[#This Row],[HRP1]]/250</f>
        <v>0</v>
      </c>
      <c r="AX124" s="422">
        <f>1-WWWW[[#This Row],[% Equitable and continuous access to sufficient quantity of domestic water]]</f>
        <v>1</v>
      </c>
      <c r="AY124" s="417">
        <f>WWWW[[#This Row],[%equitable and continuous access to sufficient quantity of safe drinking and domestic water''s GAP]]*WWWW[[#This Row],[Total PoP ]]</f>
        <v>593</v>
      </c>
      <c r="AZ124" s="419">
        <f>IF(WWWW[[#This Row],[Total required water points]]-WWWW[[#This Row],['#Water points coverage]]&lt;0,0,WWWW[[#This Row],[Total required water points]]-WWWW[[#This Row],['#Water points coverage]])</f>
        <v>2</v>
      </c>
      <c r="BA124" s="419">
        <f>ROUND(IF(WWWW[[#This Row],[Total PoP ]]&lt;250,1,WWWW[[#This Row],[Total PoP ]]/250),0)</f>
        <v>2</v>
      </c>
      <c r="BB12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4" s="417">
        <f>WWWW[[#This Row],[% people access to functioning Latrine]]*WWWW[[#This Row],[Total PoP ]]</f>
        <v>0</v>
      </c>
      <c r="BD124" s="419">
        <f>WWWW[[#This Row],['#_of_Functioning_latrines_in_school]]*50</f>
        <v>0</v>
      </c>
      <c r="BE124" s="419">
        <f>ROUND((WWWW[[#This Row],[Total PoP ]]/6),0)</f>
        <v>99</v>
      </c>
      <c r="BF124" s="419">
        <f>IF(WWWW[[#This Row],[Total required Latrines]]-(WWWW[[#This Row],['#_of_sanitary_fly-proof_HH_latrines]])&lt;0,0,WWWW[[#This Row],[Total required Latrines]]-(WWWW[[#This Row],['#_of_sanitary_fly-proof_HH_latrines]]))</f>
        <v>99</v>
      </c>
      <c r="BG124" s="558">
        <f>1-WWWW[[#This Row],[% people access to functioning Latrine]]</f>
        <v>1</v>
      </c>
      <c r="BH12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4" s="417">
        <f>IF(WWWW[[#This Row],['#_of_functional_handwashing_facilities_at_HH_level]]*6&gt;WWWW[[#This Row],[Total PoP ]],WWWW[[#This Row],[Total PoP ]],WWWW[[#This Row],['#_of_functional_handwashing_facilities_at_HH_level]]*6)</f>
        <v>0</v>
      </c>
      <c r="BJ124" s="419">
        <f>IF(WWWW[[#This Row],['# people reached by regular dedicated hygiene promotion]]&gt;WWWW[[#This Row],['# People received regular supply of hygiene items]],WWWW[[#This Row],['# people reached by regular dedicated hygiene promotion]],WWWW[[#This Row],['# People received regular supply of hygiene items]])</f>
        <v>0</v>
      </c>
      <c r="BK124" s="422">
        <f>IF(WWWW[[#This Row],[HRP3]]/WWWW[[#This Row],[Total PoP ]]&gt;100%,100%,WWWW[[#This Row],[HRP3]]/WWWW[[#This Row],[Total PoP ]])</f>
        <v>0</v>
      </c>
      <c r="BL124" s="421">
        <f>1-WWWW[[#This Row],[Hygiene Coverage%]]</f>
        <v>1</v>
      </c>
      <c r="BM124" s="420">
        <f>WWWW[[#This Row],['# people reached by regular dedicated hygiene promotion]]/WWWW[[#This Row],[Total PoP ]]</f>
        <v>0</v>
      </c>
      <c r="BN12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4" s="419">
        <f>WWWW[[#This Row],['#_of_affected_women_and_girls_receiving_a_sufficient_quantity_of_sanitary_pads]]</f>
        <v>0</v>
      </c>
      <c r="BP124" s="418">
        <f>IF(WWWW[[#This Row],['# People with access to soap]]&gt;WWWW[[#This Row],['# People with access to Sanity Pads]],WWWW[[#This Row],['# People with access to soap]],WWWW[[#This Row],['# People with access to Sanity Pads]])</f>
        <v>0</v>
      </c>
      <c r="BQ124" s="417" t="str">
        <f>IF(OR(WWWW[[#This Row],['#of students in school]]="",WWWW[[#This Row],['#of students in school]]=0),"No","Yes")</f>
        <v>No</v>
      </c>
      <c r="BR124" s="415" t="s">
        <v>796</v>
      </c>
      <c r="BS124" s="415" t="s">
        <v>796</v>
      </c>
      <c r="BT124" s="415">
        <v>0</v>
      </c>
      <c r="BU124" s="415">
        <v>0</v>
      </c>
      <c r="BV124" s="415">
        <v>0</v>
      </c>
      <c r="BW124" s="415">
        <v>197090</v>
      </c>
      <c r="BX124" s="423" t="s">
        <v>33</v>
      </c>
      <c r="BY124" s="423"/>
      <c r="BZ124" s="33"/>
      <c r="CB124" s="429"/>
      <c r="CC124" s="33"/>
      <c r="CD124" s="36"/>
      <c r="CF124" s="37"/>
      <c r="CO124" s="20"/>
    </row>
    <row r="125" spans="1:93" hidden="1">
      <c r="A125" s="410" t="s">
        <v>2380</v>
      </c>
      <c r="B125" s="410" t="s">
        <v>316</v>
      </c>
      <c r="C125" s="416" t="s">
        <v>316</v>
      </c>
      <c r="D125" s="416" t="s">
        <v>309</v>
      </c>
      <c r="E125" s="546" t="s">
        <v>2687</v>
      </c>
      <c r="F125" s="416" t="s">
        <v>314</v>
      </c>
      <c r="G125" s="546" t="str">
        <f>VLOOKUP(WWWW[[#This Row],[Village  Name]],SiteDB6[[Site Name]:[Location Type]],8,FALSE)</f>
        <v>Village</v>
      </c>
      <c r="H125" s="416" t="s">
        <v>878</v>
      </c>
      <c r="I125" s="418">
        <v>139</v>
      </c>
      <c r="J125" s="418">
        <v>585</v>
      </c>
      <c r="K125" s="424">
        <v>42736</v>
      </c>
      <c r="L125" s="425">
        <v>44551</v>
      </c>
      <c r="M125" s="418"/>
      <c r="N125" s="418"/>
      <c r="O125" s="418"/>
      <c r="P125" s="418"/>
      <c r="Q125" s="418"/>
      <c r="R125" s="418"/>
      <c r="S125" s="418"/>
      <c r="T125" s="418"/>
      <c r="U125" s="636"/>
      <c r="V125" s="418"/>
      <c r="W125" s="605" t="s">
        <v>132</v>
      </c>
      <c r="X125" s="418"/>
      <c r="Y125" s="418"/>
      <c r="Z125" s="418"/>
      <c r="AA125" s="418"/>
      <c r="AB125" s="418"/>
      <c r="AC125" s="636"/>
      <c r="AD125" s="418"/>
      <c r="AE125" s="418"/>
      <c r="AF125" s="418"/>
      <c r="AG125" s="418"/>
      <c r="AH125" s="418"/>
      <c r="AI125" s="418"/>
      <c r="AJ125" s="418"/>
      <c r="AK125" s="418"/>
      <c r="AL125" s="418"/>
      <c r="AM125" s="418"/>
      <c r="AN125" s="636"/>
      <c r="AO125" s="420"/>
      <c r="AP125" s="420"/>
      <c r="AQ12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5" s="417">
        <f>WWWW[[#This Row],[%Equitable and continuous access to sufficient quantity of safe drinking water]]*WWWW[[#This Row],[Total PoP ]]</f>
        <v>0</v>
      </c>
      <c r="AS12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5" s="417">
        <f>WWWW[[#This Row],[% Access to unimproved water points]]*WWWW[[#This Row],[Total PoP ]]</f>
        <v>0</v>
      </c>
      <c r="AU12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5" s="417">
        <f>WWWW[[#This Row],[HRP1]]/250</f>
        <v>0</v>
      </c>
      <c r="AX125" s="422">
        <f>1-WWWW[[#This Row],[% Equitable and continuous access to sufficient quantity of domestic water]]</f>
        <v>1</v>
      </c>
      <c r="AY125" s="417">
        <f>WWWW[[#This Row],[%equitable and continuous access to sufficient quantity of safe drinking and domestic water''s GAP]]*WWWW[[#This Row],[Total PoP ]]</f>
        <v>585</v>
      </c>
      <c r="AZ125" s="419">
        <f>IF(WWWW[[#This Row],[Total required water points]]-WWWW[[#This Row],['#Water points coverage]]&lt;0,0,WWWW[[#This Row],[Total required water points]]-WWWW[[#This Row],['#Water points coverage]])</f>
        <v>2</v>
      </c>
      <c r="BA125" s="419">
        <f>ROUND(IF(WWWW[[#This Row],[Total PoP ]]&lt;250,1,WWWW[[#This Row],[Total PoP ]]/250),0)</f>
        <v>2</v>
      </c>
      <c r="BB12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5" s="417">
        <f>WWWW[[#This Row],[% people access to functioning Latrine]]*WWWW[[#This Row],[Total PoP ]]</f>
        <v>0</v>
      </c>
      <c r="BD125" s="419">
        <f>WWWW[[#This Row],['#_of_Functioning_latrines_in_school]]*50</f>
        <v>0</v>
      </c>
      <c r="BE125" s="419">
        <f>ROUND((WWWW[[#This Row],[Total PoP ]]/6),0)</f>
        <v>98</v>
      </c>
      <c r="BF125" s="419">
        <f>IF(WWWW[[#This Row],[Total required Latrines]]-(WWWW[[#This Row],['#_of_sanitary_fly-proof_HH_latrines]])&lt;0,0,WWWW[[#This Row],[Total required Latrines]]-(WWWW[[#This Row],['#_of_sanitary_fly-proof_HH_latrines]]))</f>
        <v>98</v>
      </c>
      <c r="BG125" s="558">
        <f>1-WWWW[[#This Row],[% people access to functioning Latrine]]</f>
        <v>1</v>
      </c>
      <c r="BH12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5" s="417">
        <f>IF(WWWW[[#This Row],['#_of_functional_handwashing_facilities_at_HH_level]]*6&gt;WWWW[[#This Row],[Total PoP ]],WWWW[[#This Row],[Total PoP ]],WWWW[[#This Row],['#_of_functional_handwashing_facilities_at_HH_level]]*6)</f>
        <v>0</v>
      </c>
      <c r="BJ125" s="419">
        <f>IF(WWWW[[#This Row],['# people reached by regular dedicated hygiene promotion]]&gt;WWWW[[#This Row],['# People received regular supply of hygiene items]],WWWW[[#This Row],['# people reached by regular dedicated hygiene promotion]],WWWW[[#This Row],['# People received regular supply of hygiene items]])</f>
        <v>0</v>
      </c>
      <c r="BK125" s="422">
        <f>IF(WWWW[[#This Row],[HRP3]]/WWWW[[#This Row],[Total PoP ]]&gt;100%,100%,WWWW[[#This Row],[HRP3]]/WWWW[[#This Row],[Total PoP ]])</f>
        <v>0</v>
      </c>
      <c r="BL125" s="421">
        <f>1-WWWW[[#This Row],[Hygiene Coverage%]]</f>
        <v>1</v>
      </c>
      <c r="BM125" s="420">
        <f>WWWW[[#This Row],['# people reached by regular dedicated hygiene promotion]]/WWWW[[#This Row],[Total PoP ]]</f>
        <v>0</v>
      </c>
      <c r="BN12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5" s="419">
        <f>WWWW[[#This Row],['#_of_affected_women_and_girls_receiving_a_sufficient_quantity_of_sanitary_pads]]</f>
        <v>0</v>
      </c>
      <c r="BP125" s="418">
        <f>IF(WWWW[[#This Row],['# People with access to soap]]&gt;WWWW[[#This Row],['# People with access to Sanity Pads]],WWWW[[#This Row],['# People with access to soap]],WWWW[[#This Row],['# People with access to Sanity Pads]])</f>
        <v>0</v>
      </c>
      <c r="BQ125" s="417" t="str">
        <f>IF(OR(WWWW[[#This Row],['#of students in school]]="",WWWW[[#This Row],['#of students in school]]=0),"No","Yes")</f>
        <v>No</v>
      </c>
      <c r="BR125" s="415" t="s">
        <v>796</v>
      </c>
      <c r="BS125" s="415" t="s">
        <v>796</v>
      </c>
      <c r="BT125" s="415">
        <v>0</v>
      </c>
      <c r="BU125" s="415">
        <v>0</v>
      </c>
      <c r="BV125" s="415">
        <v>0</v>
      </c>
      <c r="BW125" s="415">
        <v>197149</v>
      </c>
      <c r="BX125" s="423" t="s">
        <v>33</v>
      </c>
      <c r="BY125" s="423"/>
      <c r="BZ125" s="33"/>
      <c r="CB125" s="429"/>
      <c r="CC125" s="33"/>
      <c r="CD125" s="36"/>
      <c r="CF125" s="37"/>
      <c r="CO125" s="20"/>
    </row>
    <row r="126" spans="1:93" hidden="1">
      <c r="A126" s="410" t="s">
        <v>2380</v>
      </c>
      <c r="B126" s="410" t="s">
        <v>316</v>
      </c>
      <c r="C126" s="416" t="s">
        <v>316</v>
      </c>
      <c r="D126" s="416" t="s">
        <v>309</v>
      </c>
      <c r="E126" s="546" t="s">
        <v>2687</v>
      </c>
      <c r="F126" s="416" t="s">
        <v>314</v>
      </c>
      <c r="G126" s="546" t="str">
        <f>VLOOKUP(WWWW[[#This Row],[Village  Name]],SiteDB6[[Site Name]:[Location Type]],8,FALSE)</f>
        <v>Village</v>
      </c>
      <c r="H126" s="416" t="s">
        <v>897</v>
      </c>
      <c r="I126" s="418">
        <v>408</v>
      </c>
      <c r="J126" s="418">
        <v>2009</v>
      </c>
      <c r="K126" s="424">
        <v>42736</v>
      </c>
      <c r="L126" s="425">
        <v>44551</v>
      </c>
      <c r="M126" s="418"/>
      <c r="N126" s="418"/>
      <c r="O126" s="418"/>
      <c r="P126" s="418"/>
      <c r="Q126" s="418"/>
      <c r="R126" s="418"/>
      <c r="S126" s="418"/>
      <c r="T126" s="418"/>
      <c r="U126" s="636"/>
      <c r="V126" s="418"/>
      <c r="W126" s="605" t="s">
        <v>132</v>
      </c>
      <c r="X126" s="418"/>
      <c r="Y126" s="418"/>
      <c r="Z126" s="418"/>
      <c r="AA126" s="418"/>
      <c r="AB126" s="418"/>
      <c r="AC126" s="636"/>
      <c r="AD126" s="418"/>
      <c r="AE126" s="418"/>
      <c r="AF126" s="418"/>
      <c r="AG126" s="418"/>
      <c r="AH126" s="418"/>
      <c r="AI126" s="418"/>
      <c r="AJ126" s="418"/>
      <c r="AK126" s="418"/>
      <c r="AL126" s="418"/>
      <c r="AM126" s="418"/>
      <c r="AN126" s="636"/>
      <c r="AO126" s="420"/>
      <c r="AP126" s="420"/>
      <c r="AQ12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6" s="417">
        <f>WWWW[[#This Row],[%Equitable and continuous access to sufficient quantity of safe drinking water]]*WWWW[[#This Row],[Total PoP ]]</f>
        <v>0</v>
      </c>
      <c r="AS12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6" s="417">
        <f>WWWW[[#This Row],[% Access to unimproved water points]]*WWWW[[#This Row],[Total PoP ]]</f>
        <v>0</v>
      </c>
      <c r="AU12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6" s="417">
        <f>WWWW[[#This Row],[HRP1]]/250</f>
        <v>0</v>
      </c>
      <c r="AX126" s="422">
        <f>1-WWWW[[#This Row],[% Equitable and continuous access to sufficient quantity of domestic water]]</f>
        <v>1</v>
      </c>
      <c r="AY126" s="417">
        <f>WWWW[[#This Row],[%equitable and continuous access to sufficient quantity of safe drinking and domestic water''s GAP]]*WWWW[[#This Row],[Total PoP ]]</f>
        <v>2009</v>
      </c>
      <c r="AZ126" s="419">
        <f>IF(WWWW[[#This Row],[Total required water points]]-WWWW[[#This Row],['#Water points coverage]]&lt;0,0,WWWW[[#This Row],[Total required water points]]-WWWW[[#This Row],['#Water points coverage]])</f>
        <v>8</v>
      </c>
      <c r="BA126" s="419">
        <f>ROUND(IF(WWWW[[#This Row],[Total PoP ]]&lt;250,1,WWWW[[#This Row],[Total PoP ]]/250),0)</f>
        <v>8</v>
      </c>
      <c r="BB12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6" s="417">
        <f>WWWW[[#This Row],[% people access to functioning Latrine]]*WWWW[[#This Row],[Total PoP ]]</f>
        <v>0</v>
      </c>
      <c r="BD126" s="419">
        <f>WWWW[[#This Row],['#_of_Functioning_latrines_in_school]]*50</f>
        <v>0</v>
      </c>
      <c r="BE126" s="419">
        <f>ROUND((WWWW[[#This Row],[Total PoP ]]/6),0)</f>
        <v>335</v>
      </c>
      <c r="BF126" s="419">
        <f>IF(WWWW[[#This Row],[Total required Latrines]]-(WWWW[[#This Row],['#_of_sanitary_fly-proof_HH_latrines]])&lt;0,0,WWWW[[#This Row],[Total required Latrines]]-(WWWW[[#This Row],['#_of_sanitary_fly-proof_HH_latrines]]))</f>
        <v>335</v>
      </c>
      <c r="BG126" s="558">
        <f>1-WWWW[[#This Row],[% people access to functioning Latrine]]</f>
        <v>1</v>
      </c>
      <c r="BH12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6" s="417">
        <f>IF(WWWW[[#This Row],['#_of_functional_handwashing_facilities_at_HH_level]]*6&gt;WWWW[[#This Row],[Total PoP ]],WWWW[[#This Row],[Total PoP ]],WWWW[[#This Row],['#_of_functional_handwashing_facilities_at_HH_level]]*6)</f>
        <v>0</v>
      </c>
      <c r="BJ126" s="419">
        <f>IF(WWWW[[#This Row],['# people reached by regular dedicated hygiene promotion]]&gt;WWWW[[#This Row],['# People received regular supply of hygiene items]],WWWW[[#This Row],['# people reached by regular dedicated hygiene promotion]],WWWW[[#This Row],['# People received regular supply of hygiene items]])</f>
        <v>0</v>
      </c>
      <c r="BK126" s="422">
        <f>IF(WWWW[[#This Row],[HRP3]]/WWWW[[#This Row],[Total PoP ]]&gt;100%,100%,WWWW[[#This Row],[HRP3]]/WWWW[[#This Row],[Total PoP ]])</f>
        <v>0</v>
      </c>
      <c r="BL126" s="421">
        <f>1-WWWW[[#This Row],[Hygiene Coverage%]]</f>
        <v>1</v>
      </c>
      <c r="BM126" s="420">
        <f>WWWW[[#This Row],['# people reached by regular dedicated hygiene promotion]]/WWWW[[#This Row],[Total PoP ]]</f>
        <v>0</v>
      </c>
      <c r="BN12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6" s="419">
        <f>WWWW[[#This Row],['#_of_affected_women_and_girls_receiving_a_sufficient_quantity_of_sanitary_pads]]</f>
        <v>0</v>
      </c>
      <c r="BP126" s="418">
        <f>IF(WWWW[[#This Row],['# People with access to soap]]&gt;WWWW[[#This Row],['# People with access to Sanity Pads]],WWWW[[#This Row],['# People with access to soap]],WWWW[[#This Row],['# People with access to Sanity Pads]])</f>
        <v>0</v>
      </c>
      <c r="BQ126" s="417" t="str">
        <f>IF(OR(WWWW[[#This Row],['#of students in school]]="",WWWW[[#This Row],['#of students in school]]=0),"No","Yes")</f>
        <v>No</v>
      </c>
      <c r="BR126" s="415" t="s">
        <v>796</v>
      </c>
      <c r="BS126" s="415" t="s">
        <v>881</v>
      </c>
      <c r="BT126" s="415" t="s">
        <v>793</v>
      </c>
      <c r="BU126" s="415">
        <v>20.480898</v>
      </c>
      <c r="BV126" s="415">
        <v>93.299485000000004</v>
      </c>
      <c r="BW126" s="415" t="s">
        <v>1392</v>
      </c>
      <c r="BX126" s="423" t="s">
        <v>33</v>
      </c>
      <c r="BY126" s="423"/>
      <c r="BZ126" s="33"/>
      <c r="CB126" s="429"/>
      <c r="CC126" s="33"/>
      <c r="CD126" s="36"/>
      <c r="CF126" s="37"/>
      <c r="CO126" s="20"/>
    </row>
    <row r="127" spans="1:93" hidden="1">
      <c r="A127" s="410" t="s">
        <v>2380</v>
      </c>
      <c r="B127" s="410" t="s">
        <v>316</v>
      </c>
      <c r="C127" s="416" t="s">
        <v>316</v>
      </c>
      <c r="D127" s="416" t="s">
        <v>309</v>
      </c>
      <c r="E127" s="546" t="s">
        <v>2687</v>
      </c>
      <c r="F127" s="416" t="s">
        <v>314</v>
      </c>
      <c r="G127" s="546" t="str">
        <f>VLOOKUP(WWWW[[#This Row],[Village  Name]],SiteDB6[[Site Name]:[Location Type]],8,FALSE)</f>
        <v>Village</v>
      </c>
      <c r="H127" s="416" t="s">
        <v>2644</v>
      </c>
      <c r="I127" s="418">
        <v>47</v>
      </c>
      <c r="J127" s="418">
        <v>190</v>
      </c>
      <c r="K127" s="424">
        <v>42736</v>
      </c>
      <c r="L127" s="425">
        <v>44551</v>
      </c>
      <c r="M127" s="418"/>
      <c r="N127" s="418"/>
      <c r="O127" s="418"/>
      <c r="P127" s="418"/>
      <c r="Q127" s="418"/>
      <c r="R127" s="418"/>
      <c r="S127" s="418"/>
      <c r="T127" s="418"/>
      <c r="U127" s="636"/>
      <c r="V127" s="418"/>
      <c r="W127" s="605" t="s">
        <v>132</v>
      </c>
      <c r="X127" s="418"/>
      <c r="Y127" s="418"/>
      <c r="Z127" s="418"/>
      <c r="AA127" s="418"/>
      <c r="AB127" s="418"/>
      <c r="AC127" s="636"/>
      <c r="AD127" s="418"/>
      <c r="AE127" s="418"/>
      <c r="AF127" s="418"/>
      <c r="AG127" s="418"/>
      <c r="AH127" s="418"/>
      <c r="AI127" s="418"/>
      <c r="AJ127" s="418"/>
      <c r="AK127" s="418"/>
      <c r="AL127" s="418"/>
      <c r="AM127" s="418"/>
      <c r="AN127" s="636"/>
      <c r="AO127" s="420"/>
      <c r="AP127" s="420"/>
      <c r="AQ12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7" s="417">
        <f>WWWW[[#This Row],[%Equitable and continuous access to sufficient quantity of safe drinking water]]*WWWW[[#This Row],[Total PoP ]]</f>
        <v>0</v>
      </c>
      <c r="AS12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7" s="417">
        <f>WWWW[[#This Row],[% Access to unimproved water points]]*WWWW[[#This Row],[Total PoP ]]</f>
        <v>0</v>
      </c>
      <c r="AU12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7" s="417">
        <f>WWWW[[#This Row],[HRP1]]/250</f>
        <v>0</v>
      </c>
      <c r="AX127" s="422">
        <f>1-WWWW[[#This Row],[% Equitable and continuous access to sufficient quantity of domestic water]]</f>
        <v>1</v>
      </c>
      <c r="AY127" s="417">
        <f>WWWW[[#This Row],[%equitable and continuous access to sufficient quantity of safe drinking and domestic water''s GAP]]*WWWW[[#This Row],[Total PoP ]]</f>
        <v>190</v>
      </c>
      <c r="AZ127" s="419">
        <f>IF(WWWW[[#This Row],[Total required water points]]-WWWW[[#This Row],['#Water points coverage]]&lt;0,0,WWWW[[#This Row],[Total required water points]]-WWWW[[#This Row],['#Water points coverage]])</f>
        <v>1</v>
      </c>
      <c r="BA127" s="419">
        <f>ROUND(IF(WWWW[[#This Row],[Total PoP ]]&lt;250,1,WWWW[[#This Row],[Total PoP ]]/250),0)</f>
        <v>1</v>
      </c>
      <c r="BB12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7" s="417">
        <f>WWWW[[#This Row],[% people access to functioning Latrine]]*WWWW[[#This Row],[Total PoP ]]</f>
        <v>0</v>
      </c>
      <c r="BD127" s="419">
        <f>WWWW[[#This Row],['#_of_Functioning_latrines_in_school]]*50</f>
        <v>0</v>
      </c>
      <c r="BE127" s="419">
        <f>ROUND((WWWW[[#This Row],[Total PoP ]]/6),0)</f>
        <v>32</v>
      </c>
      <c r="BF127" s="419">
        <f>IF(WWWW[[#This Row],[Total required Latrines]]-(WWWW[[#This Row],['#_of_sanitary_fly-proof_HH_latrines]])&lt;0,0,WWWW[[#This Row],[Total required Latrines]]-(WWWW[[#This Row],['#_of_sanitary_fly-proof_HH_latrines]]))</f>
        <v>32</v>
      </c>
      <c r="BG127" s="558">
        <f>1-WWWW[[#This Row],[% people access to functioning Latrine]]</f>
        <v>1</v>
      </c>
      <c r="BH12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7" s="417">
        <f>IF(WWWW[[#This Row],['#_of_functional_handwashing_facilities_at_HH_level]]*6&gt;WWWW[[#This Row],[Total PoP ]],WWWW[[#This Row],[Total PoP ]],WWWW[[#This Row],['#_of_functional_handwashing_facilities_at_HH_level]]*6)</f>
        <v>0</v>
      </c>
      <c r="BJ127" s="419">
        <f>IF(WWWW[[#This Row],['# people reached by regular dedicated hygiene promotion]]&gt;WWWW[[#This Row],['# People received regular supply of hygiene items]],WWWW[[#This Row],['# people reached by regular dedicated hygiene promotion]],WWWW[[#This Row],['# People received regular supply of hygiene items]])</f>
        <v>0</v>
      </c>
      <c r="BK127" s="422">
        <f>IF(WWWW[[#This Row],[HRP3]]/WWWW[[#This Row],[Total PoP ]]&gt;100%,100%,WWWW[[#This Row],[HRP3]]/WWWW[[#This Row],[Total PoP ]])</f>
        <v>0</v>
      </c>
      <c r="BL127" s="421">
        <f>1-WWWW[[#This Row],[Hygiene Coverage%]]</f>
        <v>1</v>
      </c>
      <c r="BM127" s="420">
        <f>WWWW[[#This Row],['# people reached by regular dedicated hygiene promotion]]/WWWW[[#This Row],[Total PoP ]]</f>
        <v>0</v>
      </c>
      <c r="BN12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7" s="419">
        <f>WWWW[[#This Row],['#_of_affected_women_and_girls_receiving_a_sufficient_quantity_of_sanitary_pads]]</f>
        <v>0</v>
      </c>
      <c r="BP127" s="418">
        <f>IF(WWWW[[#This Row],['# People with access to soap]]&gt;WWWW[[#This Row],['# People with access to Sanity Pads]],WWWW[[#This Row],['# People with access to soap]],WWWW[[#This Row],['# People with access to Sanity Pads]])</f>
        <v>0</v>
      </c>
      <c r="BQ127" s="417" t="str">
        <f>IF(OR(WWWW[[#This Row],['#of students in school]]="",WWWW[[#This Row],['#of students in school]]=0),"No","Yes")</f>
        <v>No</v>
      </c>
      <c r="BR127" s="415" t="s">
        <v>796</v>
      </c>
      <c r="BS127" s="415" t="s">
        <v>796</v>
      </c>
      <c r="BT127" s="415">
        <v>0</v>
      </c>
      <c r="BU127" s="415">
        <v>0</v>
      </c>
      <c r="BV127" s="415">
        <v>0</v>
      </c>
      <c r="BW127" s="415">
        <v>0</v>
      </c>
      <c r="BX127" s="423" t="s">
        <v>33</v>
      </c>
      <c r="BY127" s="423"/>
      <c r="BZ127" s="33"/>
      <c r="CB127" s="429"/>
      <c r="CC127" s="33"/>
      <c r="CD127" s="36"/>
      <c r="CF127" s="37"/>
      <c r="CO127" s="20"/>
    </row>
    <row r="128" spans="1:93" hidden="1">
      <c r="A128" s="410" t="s">
        <v>2380</v>
      </c>
      <c r="B128" s="410" t="s">
        <v>316</v>
      </c>
      <c r="C128" s="416" t="s">
        <v>316</v>
      </c>
      <c r="D128" s="416" t="s">
        <v>309</v>
      </c>
      <c r="E128" s="546" t="s">
        <v>2687</v>
      </c>
      <c r="F128" s="416" t="s">
        <v>314</v>
      </c>
      <c r="G128" s="546" t="str">
        <f>VLOOKUP(WWWW[[#This Row],[Village  Name]],SiteDB6[[Site Name]:[Location Type]],8,FALSE)</f>
        <v>Village</v>
      </c>
      <c r="H128" s="416" t="s">
        <v>2645</v>
      </c>
      <c r="I128" s="418">
        <v>150</v>
      </c>
      <c r="J128" s="418">
        <v>532</v>
      </c>
      <c r="K128" s="424">
        <v>42736</v>
      </c>
      <c r="L128" s="425">
        <v>44551</v>
      </c>
      <c r="M128" s="418"/>
      <c r="N128" s="418"/>
      <c r="O128" s="418"/>
      <c r="P128" s="418"/>
      <c r="Q128" s="418"/>
      <c r="R128" s="418"/>
      <c r="S128" s="418"/>
      <c r="T128" s="418"/>
      <c r="U128" s="636"/>
      <c r="V128" s="418"/>
      <c r="W128" s="605" t="s">
        <v>132</v>
      </c>
      <c r="X128" s="418"/>
      <c r="Y128" s="418"/>
      <c r="Z128" s="418"/>
      <c r="AA128" s="418"/>
      <c r="AB128" s="418"/>
      <c r="AC128" s="636"/>
      <c r="AD128" s="418"/>
      <c r="AE128" s="418"/>
      <c r="AF128" s="418"/>
      <c r="AG128" s="418"/>
      <c r="AH128" s="418"/>
      <c r="AI128" s="418"/>
      <c r="AJ128" s="418"/>
      <c r="AK128" s="418"/>
      <c r="AL128" s="418"/>
      <c r="AM128" s="418"/>
      <c r="AN128" s="636"/>
      <c r="AO128" s="420"/>
      <c r="AP128" s="420"/>
      <c r="AQ12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8" s="417">
        <f>WWWW[[#This Row],[%Equitable and continuous access to sufficient quantity of safe drinking water]]*WWWW[[#This Row],[Total PoP ]]</f>
        <v>0</v>
      </c>
      <c r="AS12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8" s="417">
        <f>WWWW[[#This Row],[% Access to unimproved water points]]*WWWW[[#This Row],[Total PoP ]]</f>
        <v>0</v>
      </c>
      <c r="AU12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8" s="417">
        <f>WWWW[[#This Row],[HRP1]]/250</f>
        <v>0</v>
      </c>
      <c r="AX128" s="422">
        <f>1-WWWW[[#This Row],[% Equitable and continuous access to sufficient quantity of domestic water]]</f>
        <v>1</v>
      </c>
      <c r="AY128" s="417">
        <f>WWWW[[#This Row],[%equitable and continuous access to sufficient quantity of safe drinking and domestic water''s GAP]]*WWWW[[#This Row],[Total PoP ]]</f>
        <v>532</v>
      </c>
      <c r="AZ128" s="419">
        <f>IF(WWWW[[#This Row],[Total required water points]]-WWWW[[#This Row],['#Water points coverage]]&lt;0,0,WWWW[[#This Row],[Total required water points]]-WWWW[[#This Row],['#Water points coverage]])</f>
        <v>2</v>
      </c>
      <c r="BA128" s="419">
        <f>ROUND(IF(WWWW[[#This Row],[Total PoP ]]&lt;250,1,WWWW[[#This Row],[Total PoP ]]/250),0)</f>
        <v>2</v>
      </c>
      <c r="BB12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8" s="417">
        <f>WWWW[[#This Row],[% people access to functioning Latrine]]*WWWW[[#This Row],[Total PoP ]]</f>
        <v>0</v>
      </c>
      <c r="BD128" s="419">
        <f>WWWW[[#This Row],['#_of_Functioning_latrines_in_school]]*50</f>
        <v>0</v>
      </c>
      <c r="BE128" s="419">
        <f>ROUND((WWWW[[#This Row],[Total PoP ]]/6),0)</f>
        <v>89</v>
      </c>
      <c r="BF128" s="419">
        <f>IF(WWWW[[#This Row],[Total required Latrines]]-(WWWW[[#This Row],['#_of_sanitary_fly-proof_HH_latrines]])&lt;0,0,WWWW[[#This Row],[Total required Latrines]]-(WWWW[[#This Row],['#_of_sanitary_fly-proof_HH_latrines]]))</f>
        <v>89</v>
      </c>
      <c r="BG128" s="558">
        <f>1-WWWW[[#This Row],[% people access to functioning Latrine]]</f>
        <v>1</v>
      </c>
      <c r="BH12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8" s="417">
        <f>IF(WWWW[[#This Row],['#_of_functional_handwashing_facilities_at_HH_level]]*6&gt;WWWW[[#This Row],[Total PoP ]],WWWW[[#This Row],[Total PoP ]],WWWW[[#This Row],['#_of_functional_handwashing_facilities_at_HH_level]]*6)</f>
        <v>0</v>
      </c>
      <c r="BJ128" s="419">
        <f>IF(WWWW[[#This Row],['# people reached by regular dedicated hygiene promotion]]&gt;WWWW[[#This Row],['# People received regular supply of hygiene items]],WWWW[[#This Row],['# people reached by regular dedicated hygiene promotion]],WWWW[[#This Row],['# People received regular supply of hygiene items]])</f>
        <v>0</v>
      </c>
      <c r="BK128" s="422">
        <f>IF(WWWW[[#This Row],[HRP3]]/WWWW[[#This Row],[Total PoP ]]&gt;100%,100%,WWWW[[#This Row],[HRP3]]/WWWW[[#This Row],[Total PoP ]])</f>
        <v>0</v>
      </c>
      <c r="BL128" s="421">
        <f>1-WWWW[[#This Row],[Hygiene Coverage%]]</f>
        <v>1</v>
      </c>
      <c r="BM128" s="420">
        <f>WWWW[[#This Row],['# people reached by regular dedicated hygiene promotion]]/WWWW[[#This Row],[Total PoP ]]</f>
        <v>0</v>
      </c>
      <c r="BN12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8" s="419">
        <f>WWWW[[#This Row],['#_of_affected_women_and_girls_receiving_a_sufficient_quantity_of_sanitary_pads]]</f>
        <v>0</v>
      </c>
      <c r="BP128" s="418">
        <f>IF(WWWW[[#This Row],['# People with access to soap]]&gt;WWWW[[#This Row],['# People with access to Sanity Pads]],WWWW[[#This Row],['# People with access to soap]],WWWW[[#This Row],['# People with access to Sanity Pads]])</f>
        <v>0</v>
      </c>
      <c r="BQ128" s="417" t="str">
        <f>IF(OR(WWWW[[#This Row],['#of students in school]]="",WWWW[[#This Row],['#of students in school]]=0),"No","Yes")</f>
        <v>No</v>
      </c>
      <c r="BR128" s="415" t="s">
        <v>796</v>
      </c>
      <c r="BS128" s="415" t="s">
        <v>796</v>
      </c>
      <c r="BT128" s="415">
        <v>0</v>
      </c>
      <c r="BU128" s="415">
        <v>0</v>
      </c>
      <c r="BV128" s="415">
        <v>0</v>
      </c>
      <c r="BW128" s="415">
        <v>197092</v>
      </c>
      <c r="BX128" s="423" t="s">
        <v>33</v>
      </c>
      <c r="BY128" s="423"/>
      <c r="BZ128" s="33"/>
      <c r="CB128" s="429"/>
      <c r="CC128" s="33"/>
      <c r="CD128" s="36"/>
      <c r="CF128" s="37"/>
      <c r="CO128" s="20"/>
    </row>
    <row r="129" spans="1:93" hidden="1">
      <c r="A129" s="410" t="s">
        <v>2380</v>
      </c>
      <c r="B129" s="410" t="s">
        <v>316</v>
      </c>
      <c r="C129" s="416" t="s">
        <v>316</v>
      </c>
      <c r="D129" s="416" t="s">
        <v>309</v>
      </c>
      <c r="E129" s="546" t="s">
        <v>2687</v>
      </c>
      <c r="F129" s="416" t="s">
        <v>314</v>
      </c>
      <c r="G129" s="546" t="str">
        <f>VLOOKUP(WWWW[[#This Row],[Village  Name]],SiteDB6[[Site Name]:[Location Type]],8,FALSE)</f>
        <v>Village</v>
      </c>
      <c r="H129" s="416" t="s">
        <v>2646</v>
      </c>
      <c r="I129" s="418">
        <v>142</v>
      </c>
      <c r="J129" s="418">
        <v>542</v>
      </c>
      <c r="K129" s="424">
        <v>42736</v>
      </c>
      <c r="L129" s="425">
        <v>44551</v>
      </c>
      <c r="M129" s="418"/>
      <c r="N129" s="418"/>
      <c r="O129" s="418"/>
      <c r="P129" s="418"/>
      <c r="Q129" s="418"/>
      <c r="R129" s="418"/>
      <c r="S129" s="418"/>
      <c r="T129" s="418"/>
      <c r="U129" s="636"/>
      <c r="V129" s="418"/>
      <c r="W129" s="605" t="s">
        <v>132</v>
      </c>
      <c r="X129" s="418"/>
      <c r="Y129" s="418"/>
      <c r="Z129" s="418"/>
      <c r="AA129" s="418"/>
      <c r="AB129" s="418"/>
      <c r="AC129" s="636"/>
      <c r="AD129" s="418"/>
      <c r="AE129" s="418"/>
      <c r="AF129" s="418"/>
      <c r="AG129" s="418"/>
      <c r="AH129" s="418"/>
      <c r="AI129" s="418"/>
      <c r="AJ129" s="418"/>
      <c r="AK129" s="418"/>
      <c r="AL129" s="418"/>
      <c r="AM129" s="418"/>
      <c r="AN129" s="636"/>
      <c r="AO129" s="420"/>
      <c r="AP129" s="420"/>
      <c r="AQ12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29" s="417">
        <f>WWWW[[#This Row],[%Equitable and continuous access to sufficient quantity of safe drinking water]]*WWWW[[#This Row],[Total PoP ]]</f>
        <v>0</v>
      </c>
      <c r="AS12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29" s="417">
        <f>WWWW[[#This Row],[% Access to unimproved water points]]*WWWW[[#This Row],[Total PoP ]]</f>
        <v>0</v>
      </c>
      <c r="AU12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2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29" s="417">
        <f>WWWW[[#This Row],[HRP1]]/250</f>
        <v>0</v>
      </c>
      <c r="AX129" s="422">
        <f>1-WWWW[[#This Row],[% Equitable and continuous access to sufficient quantity of domestic water]]</f>
        <v>1</v>
      </c>
      <c r="AY129" s="417">
        <f>WWWW[[#This Row],[%equitable and continuous access to sufficient quantity of safe drinking and domestic water''s GAP]]*WWWW[[#This Row],[Total PoP ]]</f>
        <v>542</v>
      </c>
      <c r="AZ129" s="419">
        <f>IF(WWWW[[#This Row],[Total required water points]]-WWWW[[#This Row],['#Water points coverage]]&lt;0,0,WWWW[[#This Row],[Total required water points]]-WWWW[[#This Row],['#Water points coverage]])</f>
        <v>2</v>
      </c>
      <c r="BA129" s="419">
        <f>ROUND(IF(WWWW[[#This Row],[Total PoP ]]&lt;250,1,WWWW[[#This Row],[Total PoP ]]/250),0)</f>
        <v>2</v>
      </c>
      <c r="BB12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29" s="417">
        <f>WWWW[[#This Row],[% people access to functioning Latrine]]*WWWW[[#This Row],[Total PoP ]]</f>
        <v>0</v>
      </c>
      <c r="BD129" s="419">
        <f>WWWW[[#This Row],['#_of_Functioning_latrines_in_school]]*50</f>
        <v>0</v>
      </c>
      <c r="BE129" s="419">
        <f>ROUND((WWWW[[#This Row],[Total PoP ]]/6),0)</f>
        <v>90</v>
      </c>
      <c r="BF129" s="419">
        <f>IF(WWWW[[#This Row],[Total required Latrines]]-(WWWW[[#This Row],['#_of_sanitary_fly-proof_HH_latrines]])&lt;0,0,WWWW[[#This Row],[Total required Latrines]]-(WWWW[[#This Row],['#_of_sanitary_fly-proof_HH_latrines]]))</f>
        <v>90</v>
      </c>
      <c r="BG129" s="558">
        <f>1-WWWW[[#This Row],[% people access to functioning Latrine]]</f>
        <v>1</v>
      </c>
      <c r="BH12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29" s="417">
        <f>IF(WWWW[[#This Row],['#_of_functional_handwashing_facilities_at_HH_level]]*6&gt;WWWW[[#This Row],[Total PoP ]],WWWW[[#This Row],[Total PoP ]],WWWW[[#This Row],['#_of_functional_handwashing_facilities_at_HH_level]]*6)</f>
        <v>0</v>
      </c>
      <c r="BJ129" s="419">
        <f>IF(WWWW[[#This Row],['# people reached by regular dedicated hygiene promotion]]&gt;WWWW[[#This Row],['# People received regular supply of hygiene items]],WWWW[[#This Row],['# people reached by regular dedicated hygiene promotion]],WWWW[[#This Row],['# People received regular supply of hygiene items]])</f>
        <v>0</v>
      </c>
      <c r="BK129" s="422">
        <f>IF(WWWW[[#This Row],[HRP3]]/WWWW[[#This Row],[Total PoP ]]&gt;100%,100%,WWWW[[#This Row],[HRP3]]/WWWW[[#This Row],[Total PoP ]])</f>
        <v>0</v>
      </c>
      <c r="BL129" s="421">
        <f>1-WWWW[[#This Row],[Hygiene Coverage%]]</f>
        <v>1</v>
      </c>
      <c r="BM129" s="420">
        <f>WWWW[[#This Row],['# people reached by regular dedicated hygiene promotion]]/WWWW[[#This Row],[Total PoP ]]</f>
        <v>0</v>
      </c>
      <c r="BN12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29" s="419">
        <f>WWWW[[#This Row],['#_of_affected_women_and_girls_receiving_a_sufficient_quantity_of_sanitary_pads]]</f>
        <v>0</v>
      </c>
      <c r="BP129" s="418">
        <f>IF(WWWW[[#This Row],['# People with access to soap]]&gt;WWWW[[#This Row],['# People with access to Sanity Pads]],WWWW[[#This Row],['# People with access to soap]],WWWW[[#This Row],['# People with access to Sanity Pads]])</f>
        <v>0</v>
      </c>
      <c r="BQ129" s="417" t="str">
        <f>IF(OR(WWWW[[#This Row],['#of students in school]]="",WWWW[[#This Row],['#of students in school]]=0),"No","Yes")</f>
        <v>No</v>
      </c>
      <c r="BR129" s="415" t="s">
        <v>796</v>
      </c>
      <c r="BS129" s="415" t="s">
        <v>796</v>
      </c>
      <c r="BT129" s="415">
        <v>0</v>
      </c>
      <c r="BU129" s="415">
        <v>0</v>
      </c>
      <c r="BV129" s="415">
        <v>0</v>
      </c>
      <c r="BW129" s="415">
        <v>197100</v>
      </c>
      <c r="BX129" s="423" t="s">
        <v>33</v>
      </c>
      <c r="BY129" s="423"/>
      <c r="BZ129" s="33"/>
      <c r="CB129" s="429"/>
      <c r="CC129" s="33"/>
      <c r="CD129" s="36"/>
      <c r="CF129" s="37"/>
      <c r="CO129" s="20"/>
    </row>
    <row r="130" spans="1:93" hidden="1">
      <c r="A130" s="410" t="s">
        <v>2380</v>
      </c>
      <c r="B130" s="410" t="s">
        <v>316</v>
      </c>
      <c r="C130" s="416" t="s">
        <v>316</v>
      </c>
      <c r="D130" s="416" t="s">
        <v>309</v>
      </c>
      <c r="E130" s="546" t="s">
        <v>2687</v>
      </c>
      <c r="F130" s="416" t="s">
        <v>314</v>
      </c>
      <c r="G130" s="546" t="str">
        <f>VLOOKUP(WWWW[[#This Row],[Village  Name]],SiteDB6[[Site Name]:[Location Type]],8,FALSE)</f>
        <v>Village</v>
      </c>
      <c r="H130" s="416" t="s">
        <v>2647</v>
      </c>
      <c r="I130" s="418">
        <v>290</v>
      </c>
      <c r="J130" s="418">
        <v>1314</v>
      </c>
      <c r="K130" s="424">
        <v>42736</v>
      </c>
      <c r="L130" s="425">
        <v>44551</v>
      </c>
      <c r="M130" s="418"/>
      <c r="N130" s="418"/>
      <c r="O130" s="418"/>
      <c r="P130" s="418"/>
      <c r="Q130" s="418"/>
      <c r="R130" s="418"/>
      <c r="S130" s="418"/>
      <c r="T130" s="418"/>
      <c r="U130" s="636"/>
      <c r="V130" s="418"/>
      <c r="W130" s="605" t="s">
        <v>132</v>
      </c>
      <c r="X130" s="418"/>
      <c r="Y130" s="418"/>
      <c r="Z130" s="418"/>
      <c r="AA130" s="418"/>
      <c r="AB130" s="418"/>
      <c r="AC130" s="636"/>
      <c r="AD130" s="418"/>
      <c r="AE130" s="418"/>
      <c r="AF130" s="418"/>
      <c r="AG130" s="418"/>
      <c r="AH130" s="418"/>
      <c r="AI130" s="418"/>
      <c r="AJ130" s="418"/>
      <c r="AK130" s="418"/>
      <c r="AL130" s="418"/>
      <c r="AM130" s="418"/>
      <c r="AN130" s="636"/>
      <c r="AO130" s="420"/>
      <c r="AP130" s="420"/>
      <c r="AQ13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0" s="417">
        <f>WWWW[[#This Row],[%Equitable and continuous access to sufficient quantity of safe drinking water]]*WWWW[[#This Row],[Total PoP ]]</f>
        <v>0</v>
      </c>
      <c r="AS13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0" s="417">
        <f>WWWW[[#This Row],[% Access to unimproved water points]]*WWWW[[#This Row],[Total PoP ]]</f>
        <v>0</v>
      </c>
      <c r="AU13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0" s="417">
        <f>WWWW[[#This Row],[HRP1]]/250</f>
        <v>0</v>
      </c>
      <c r="AX130" s="422">
        <f>1-WWWW[[#This Row],[% Equitable and continuous access to sufficient quantity of domestic water]]</f>
        <v>1</v>
      </c>
      <c r="AY130" s="417">
        <f>WWWW[[#This Row],[%equitable and continuous access to sufficient quantity of safe drinking and domestic water''s GAP]]*WWWW[[#This Row],[Total PoP ]]</f>
        <v>1314</v>
      </c>
      <c r="AZ130" s="419">
        <f>IF(WWWW[[#This Row],[Total required water points]]-WWWW[[#This Row],['#Water points coverage]]&lt;0,0,WWWW[[#This Row],[Total required water points]]-WWWW[[#This Row],['#Water points coverage]])</f>
        <v>5</v>
      </c>
      <c r="BA130" s="419">
        <f>ROUND(IF(WWWW[[#This Row],[Total PoP ]]&lt;250,1,WWWW[[#This Row],[Total PoP ]]/250),0)</f>
        <v>5</v>
      </c>
      <c r="BB13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0" s="417">
        <f>WWWW[[#This Row],[% people access to functioning Latrine]]*WWWW[[#This Row],[Total PoP ]]</f>
        <v>0</v>
      </c>
      <c r="BD130" s="419">
        <f>WWWW[[#This Row],['#_of_Functioning_latrines_in_school]]*50</f>
        <v>0</v>
      </c>
      <c r="BE130" s="419">
        <f>ROUND((WWWW[[#This Row],[Total PoP ]]/6),0)</f>
        <v>219</v>
      </c>
      <c r="BF130" s="419">
        <f>IF(WWWW[[#This Row],[Total required Latrines]]-(WWWW[[#This Row],['#_of_sanitary_fly-proof_HH_latrines]])&lt;0,0,WWWW[[#This Row],[Total required Latrines]]-(WWWW[[#This Row],['#_of_sanitary_fly-proof_HH_latrines]]))</f>
        <v>219</v>
      </c>
      <c r="BG130" s="558">
        <f>1-WWWW[[#This Row],[% people access to functioning Latrine]]</f>
        <v>1</v>
      </c>
      <c r="BH13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0" s="417">
        <f>IF(WWWW[[#This Row],['#_of_functional_handwashing_facilities_at_HH_level]]*6&gt;WWWW[[#This Row],[Total PoP ]],WWWW[[#This Row],[Total PoP ]],WWWW[[#This Row],['#_of_functional_handwashing_facilities_at_HH_level]]*6)</f>
        <v>0</v>
      </c>
      <c r="BJ130" s="419">
        <f>IF(WWWW[[#This Row],['# people reached by regular dedicated hygiene promotion]]&gt;WWWW[[#This Row],['# People received regular supply of hygiene items]],WWWW[[#This Row],['# people reached by regular dedicated hygiene promotion]],WWWW[[#This Row],['# People received regular supply of hygiene items]])</f>
        <v>0</v>
      </c>
      <c r="BK130" s="422">
        <f>IF(WWWW[[#This Row],[HRP3]]/WWWW[[#This Row],[Total PoP ]]&gt;100%,100%,WWWW[[#This Row],[HRP3]]/WWWW[[#This Row],[Total PoP ]])</f>
        <v>0</v>
      </c>
      <c r="BL130" s="421">
        <f>1-WWWW[[#This Row],[Hygiene Coverage%]]</f>
        <v>1</v>
      </c>
      <c r="BM130" s="420">
        <f>WWWW[[#This Row],['# people reached by regular dedicated hygiene promotion]]/WWWW[[#This Row],[Total PoP ]]</f>
        <v>0</v>
      </c>
      <c r="BN13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0" s="419">
        <f>WWWW[[#This Row],['#_of_affected_women_and_girls_receiving_a_sufficient_quantity_of_sanitary_pads]]</f>
        <v>0</v>
      </c>
      <c r="BP130" s="418">
        <f>IF(WWWW[[#This Row],['# People with access to soap]]&gt;WWWW[[#This Row],['# People with access to Sanity Pads]],WWWW[[#This Row],['# People with access to soap]],WWWW[[#This Row],['# People with access to Sanity Pads]])</f>
        <v>0</v>
      </c>
      <c r="BQ130" s="417" t="str">
        <f>IF(OR(WWWW[[#This Row],['#of students in school]]="",WWWW[[#This Row],['#of students in school]]=0),"No","Yes")</f>
        <v>No</v>
      </c>
      <c r="BR130" s="415" t="s">
        <v>796</v>
      </c>
      <c r="BS130" s="415" t="s">
        <v>796</v>
      </c>
      <c r="BT130" s="415">
        <v>0</v>
      </c>
      <c r="BU130" s="415">
        <v>0</v>
      </c>
      <c r="BV130" s="415">
        <v>0</v>
      </c>
      <c r="BW130" s="415">
        <v>197099</v>
      </c>
      <c r="BX130" s="423" t="s">
        <v>33</v>
      </c>
      <c r="BY130" s="423"/>
      <c r="BZ130" s="33"/>
      <c r="CB130" s="429"/>
      <c r="CC130" s="33"/>
      <c r="CD130" s="36"/>
      <c r="CF130" s="37"/>
      <c r="CO130" s="20"/>
    </row>
    <row r="131" spans="1:93" hidden="1">
      <c r="A131" s="410" t="s">
        <v>2380</v>
      </c>
      <c r="B131" s="410" t="s">
        <v>316</v>
      </c>
      <c r="C131" s="416" t="s">
        <v>316</v>
      </c>
      <c r="D131" s="416" t="s">
        <v>309</v>
      </c>
      <c r="E131" s="546" t="s">
        <v>2687</v>
      </c>
      <c r="F131" s="416" t="s">
        <v>314</v>
      </c>
      <c r="G131" s="546" t="str">
        <f>VLOOKUP(WWWW[[#This Row],[Village  Name]],SiteDB6[[Site Name]:[Location Type]],8,FALSE)</f>
        <v>Village</v>
      </c>
      <c r="H131" s="416" t="s">
        <v>2648</v>
      </c>
      <c r="I131" s="418">
        <v>215</v>
      </c>
      <c r="J131" s="418">
        <v>1125</v>
      </c>
      <c r="K131" s="424">
        <v>42736</v>
      </c>
      <c r="L131" s="425">
        <v>44551</v>
      </c>
      <c r="M131" s="418"/>
      <c r="N131" s="418"/>
      <c r="O131" s="418"/>
      <c r="P131" s="418"/>
      <c r="Q131" s="418"/>
      <c r="R131" s="418"/>
      <c r="S131" s="418"/>
      <c r="T131" s="418"/>
      <c r="U131" s="636"/>
      <c r="V131" s="418"/>
      <c r="W131" s="605" t="s">
        <v>132</v>
      </c>
      <c r="X131" s="418"/>
      <c r="Y131" s="418"/>
      <c r="Z131" s="418"/>
      <c r="AA131" s="418"/>
      <c r="AB131" s="418"/>
      <c r="AC131" s="636"/>
      <c r="AD131" s="418"/>
      <c r="AE131" s="418"/>
      <c r="AF131" s="418"/>
      <c r="AG131" s="418"/>
      <c r="AH131" s="418"/>
      <c r="AI131" s="418"/>
      <c r="AJ131" s="418"/>
      <c r="AK131" s="418"/>
      <c r="AL131" s="418"/>
      <c r="AM131" s="418"/>
      <c r="AN131" s="636"/>
      <c r="AO131" s="420"/>
      <c r="AP131" s="420"/>
      <c r="AQ13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1" s="417">
        <f>WWWW[[#This Row],[%Equitable and continuous access to sufficient quantity of safe drinking water]]*WWWW[[#This Row],[Total PoP ]]</f>
        <v>0</v>
      </c>
      <c r="AS13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1" s="417">
        <f>WWWW[[#This Row],[% Access to unimproved water points]]*WWWW[[#This Row],[Total PoP ]]</f>
        <v>0</v>
      </c>
      <c r="AU13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1" s="417">
        <f>WWWW[[#This Row],[HRP1]]/250</f>
        <v>0</v>
      </c>
      <c r="AX131" s="422">
        <f>1-WWWW[[#This Row],[% Equitable and continuous access to sufficient quantity of domestic water]]</f>
        <v>1</v>
      </c>
      <c r="AY131" s="417">
        <f>WWWW[[#This Row],[%equitable and continuous access to sufficient quantity of safe drinking and domestic water''s GAP]]*WWWW[[#This Row],[Total PoP ]]</f>
        <v>1125</v>
      </c>
      <c r="AZ131" s="419">
        <f>IF(WWWW[[#This Row],[Total required water points]]-WWWW[[#This Row],['#Water points coverage]]&lt;0,0,WWWW[[#This Row],[Total required water points]]-WWWW[[#This Row],['#Water points coverage]])</f>
        <v>5</v>
      </c>
      <c r="BA131" s="419">
        <f>ROUND(IF(WWWW[[#This Row],[Total PoP ]]&lt;250,1,WWWW[[#This Row],[Total PoP ]]/250),0)</f>
        <v>5</v>
      </c>
      <c r="BB13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1" s="417">
        <f>WWWW[[#This Row],[% people access to functioning Latrine]]*WWWW[[#This Row],[Total PoP ]]</f>
        <v>0</v>
      </c>
      <c r="BD131" s="419">
        <f>WWWW[[#This Row],['#_of_Functioning_latrines_in_school]]*50</f>
        <v>0</v>
      </c>
      <c r="BE131" s="419">
        <f>ROUND((WWWW[[#This Row],[Total PoP ]]/6),0)</f>
        <v>188</v>
      </c>
      <c r="BF131" s="419">
        <f>IF(WWWW[[#This Row],[Total required Latrines]]-(WWWW[[#This Row],['#_of_sanitary_fly-proof_HH_latrines]])&lt;0,0,WWWW[[#This Row],[Total required Latrines]]-(WWWW[[#This Row],['#_of_sanitary_fly-proof_HH_latrines]]))</f>
        <v>188</v>
      </c>
      <c r="BG131" s="558">
        <f>1-WWWW[[#This Row],[% people access to functioning Latrine]]</f>
        <v>1</v>
      </c>
      <c r="BH13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1" s="417">
        <f>IF(WWWW[[#This Row],['#_of_functional_handwashing_facilities_at_HH_level]]*6&gt;WWWW[[#This Row],[Total PoP ]],WWWW[[#This Row],[Total PoP ]],WWWW[[#This Row],['#_of_functional_handwashing_facilities_at_HH_level]]*6)</f>
        <v>0</v>
      </c>
      <c r="BJ131" s="419">
        <f>IF(WWWW[[#This Row],['# people reached by regular dedicated hygiene promotion]]&gt;WWWW[[#This Row],['# People received regular supply of hygiene items]],WWWW[[#This Row],['# people reached by regular dedicated hygiene promotion]],WWWW[[#This Row],['# People received regular supply of hygiene items]])</f>
        <v>0</v>
      </c>
      <c r="BK131" s="422">
        <f>IF(WWWW[[#This Row],[HRP3]]/WWWW[[#This Row],[Total PoP ]]&gt;100%,100%,WWWW[[#This Row],[HRP3]]/WWWW[[#This Row],[Total PoP ]])</f>
        <v>0</v>
      </c>
      <c r="BL131" s="421">
        <f>1-WWWW[[#This Row],[Hygiene Coverage%]]</f>
        <v>1</v>
      </c>
      <c r="BM131" s="420">
        <f>WWWW[[#This Row],['# people reached by regular dedicated hygiene promotion]]/WWWW[[#This Row],[Total PoP ]]</f>
        <v>0</v>
      </c>
      <c r="BN13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1" s="419">
        <f>WWWW[[#This Row],['#_of_affected_women_and_girls_receiving_a_sufficient_quantity_of_sanitary_pads]]</f>
        <v>0</v>
      </c>
      <c r="BP131" s="418">
        <f>IF(WWWW[[#This Row],['# People with access to soap]]&gt;WWWW[[#This Row],['# People with access to Sanity Pads]],WWWW[[#This Row],['# People with access to soap]],WWWW[[#This Row],['# People with access to Sanity Pads]])</f>
        <v>0</v>
      </c>
      <c r="BQ131" s="417" t="str">
        <f>IF(OR(WWWW[[#This Row],['#of students in school]]="",WWWW[[#This Row],['#of students in school]]=0),"No","Yes")</f>
        <v>No</v>
      </c>
      <c r="BR131" s="415" t="s">
        <v>796</v>
      </c>
      <c r="BS131" s="415" t="s">
        <v>796</v>
      </c>
      <c r="BT131" s="415">
        <v>0</v>
      </c>
      <c r="BU131" s="415">
        <v>0</v>
      </c>
      <c r="BV131" s="415">
        <v>0</v>
      </c>
      <c r="BW131" s="415">
        <v>197102</v>
      </c>
      <c r="BX131" s="423" t="s">
        <v>33</v>
      </c>
      <c r="BY131" s="423"/>
      <c r="BZ131" s="33"/>
      <c r="CB131" s="429"/>
      <c r="CC131" s="33"/>
      <c r="CD131" s="36"/>
      <c r="CF131" s="37"/>
      <c r="CO131" s="20"/>
    </row>
    <row r="132" spans="1:93" hidden="1">
      <c r="A132" s="410" t="s">
        <v>2380</v>
      </c>
      <c r="B132" s="410" t="s">
        <v>316</v>
      </c>
      <c r="C132" s="416" t="s">
        <v>316</v>
      </c>
      <c r="D132" s="416" t="s">
        <v>309</v>
      </c>
      <c r="E132" s="546" t="s">
        <v>2687</v>
      </c>
      <c r="F132" s="416" t="s">
        <v>314</v>
      </c>
      <c r="G132" s="546" t="str">
        <f>VLOOKUP(WWWW[[#This Row],[Village  Name]],SiteDB6[[Site Name]:[Location Type]],8,FALSE)</f>
        <v>Village</v>
      </c>
      <c r="H132" s="416" t="s">
        <v>2649</v>
      </c>
      <c r="I132" s="418">
        <v>181</v>
      </c>
      <c r="J132" s="418">
        <v>940</v>
      </c>
      <c r="K132" s="424">
        <v>42736</v>
      </c>
      <c r="L132" s="425">
        <v>44551</v>
      </c>
      <c r="M132" s="418"/>
      <c r="N132" s="418"/>
      <c r="O132" s="418"/>
      <c r="P132" s="418"/>
      <c r="Q132" s="418"/>
      <c r="R132" s="418"/>
      <c r="S132" s="418"/>
      <c r="T132" s="418"/>
      <c r="U132" s="636"/>
      <c r="V132" s="418"/>
      <c r="W132" s="605" t="s">
        <v>132</v>
      </c>
      <c r="X132" s="418"/>
      <c r="Y132" s="418"/>
      <c r="Z132" s="418"/>
      <c r="AA132" s="418"/>
      <c r="AB132" s="418"/>
      <c r="AC132" s="636"/>
      <c r="AD132" s="418"/>
      <c r="AE132" s="418"/>
      <c r="AF132" s="418"/>
      <c r="AG132" s="418"/>
      <c r="AH132" s="418"/>
      <c r="AI132" s="418"/>
      <c r="AJ132" s="418"/>
      <c r="AK132" s="418"/>
      <c r="AL132" s="418"/>
      <c r="AM132" s="418"/>
      <c r="AN132" s="636"/>
      <c r="AO132" s="420"/>
      <c r="AP132" s="420"/>
      <c r="AQ13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2" s="417">
        <f>WWWW[[#This Row],[%Equitable and continuous access to sufficient quantity of safe drinking water]]*WWWW[[#This Row],[Total PoP ]]</f>
        <v>0</v>
      </c>
      <c r="AS13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2" s="417">
        <f>WWWW[[#This Row],[% Access to unimproved water points]]*WWWW[[#This Row],[Total PoP ]]</f>
        <v>0</v>
      </c>
      <c r="AU13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2" s="417">
        <f>WWWW[[#This Row],[HRP1]]/250</f>
        <v>0</v>
      </c>
      <c r="AX132" s="422">
        <f>1-WWWW[[#This Row],[% Equitable and continuous access to sufficient quantity of domestic water]]</f>
        <v>1</v>
      </c>
      <c r="AY132" s="417">
        <f>WWWW[[#This Row],[%equitable and continuous access to sufficient quantity of safe drinking and domestic water''s GAP]]*WWWW[[#This Row],[Total PoP ]]</f>
        <v>940</v>
      </c>
      <c r="AZ132" s="419">
        <f>IF(WWWW[[#This Row],[Total required water points]]-WWWW[[#This Row],['#Water points coverage]]&lt;0,0,WWWW[[#This Row],[Total required water points]]-WWWW[[#This Row],['#Water points coverage]])</f>
        <v>4</v>
      </c>
      <c r="BA132" s="419">
        <f>ROUND(IF(WWWW[[#This Row],[Total PoP ]]&lt;250,1,WWWW[[#This Row],[Total PoP ]]/250),0)</f>
        <v>4</v>
      </c>
      <c r="BB13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2" s="417">
        <f>WWWW[[#This Row],[% people access to functioning Latrine]]*WWWW[[#This Row],[Total PoP ]]</f>
        <v>0</v>
      </c>
      <c r="BD132" s="419">
        <f>WWWW[[#This Row],['#_of_Functioning_latrines_in_school]]*50</f>
        <v>0</v>
      </c>
      <c r="BE132" s="419">
        <f>ROUND((WWWW[[#This Row],[Total PoP ]]/6),0)</f>
        <v>157</v>
      </c>
      <c r="BF132" s="419">
        <f>IF(WWWW[[#This Row],[Total required Latrines]]-(WWWW[[#This Row],['#_of_sanitary_fly-proof_HH_latrines]])&lt;0,0,WWWW[[#This Row],[Total required Latrines]]-(WWWW[[#This Row],['#_of_sanitary_fly-proof_HH_latrines]]))</f>
        <v>157</v>
      </c>
      <c r="BG132" s="558">
        <f>1-WWWW[[#This Row],[% people access to functioning Latrine]]</f>
        <v>1</v>
      </c>
      <c r="BH13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2" s="417">
        <f>IF(WWWW[[#This Row],['#_of_functional_handwashing_facilities_at_HH_level]]*6&gt;WWWW[[#This Row],[Total PoP ]],WWWW[[#This Row],[Total PoP ]],WWWW[[#This Row],['#_of_functional_handwashing_facilities_at_HH_level]]*6)</f>
        <v>0</v>
      </c>
      <c r="BJ132" s="419">
        <f>IF(WWWW[[#This Row],['# people reached by regular dedicated hygiene promotion]]&gt;WWWW[[#This Row],['# People received regular supply of hygiene items]],WWWW[[#This Row],['# people reached by regular dedicated hygiene promotion]],WWWW[[#This Row],['# People received regular supply of hygiene items]])</f>
        <v>0</v>
      </c>
      <c r="BK132" s="422">
        <f>IF(WWWW[[#This Row],[HRP3]]/WWWW[[#This Row],[Total PoP ]]&gt;100%,100%,WWWW[[#This Row],[HRP3]]/WWWW[[#This Row],[Total PoP ]])</f>
        <v>0</v>
      </c>
      <c r="BL132" s="421">
        <f>1-WWWW[[#This Row],[Hygiene Coverage%]]</f>
        <v>1</v>
      </c>
      <c r="BM132" s="420">
        <f>WWWW[[#This Row],['# people reached by regular dedicated hygiene promotion]]/WWWW[[#This Row],[Total PoP ]]</f>
        <v>0</v>
      </c>
      <c r="BN13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2" s="419">
        <f>WWWW[[#This Row],['#_of_affected_women_and_girls_receiving_a_sufficient_quantity_of_sanitary_pads]]</f>
        <v>0</v>
      </c>
      <c r="BP132" s="418">
        <f>IF(WWWW[[#This Row],['# People with access to soap]]&gt;WWWW[[#This Row],['# People with access to Sanity Pads]],WWWW[[#This Row],['# People with access to soap]],WWWW[[#This Row],['# People with access to Sanity Pads]])</f>
        <v>0</v>
      </c>
      <c r="BQ132" s="417" t="str">
        <f>IF(OR(WWWW[[#This Row],['#of students in school]]="",WWWW[[#This Row],['#of students in school]]=0),"No","Yes")</f>
        <v>No</v>
      </c>
      <c r="BR132" s="415" t="s">
        <v>796</v>
      </c>
      <c r="BS132" s="415" t="s">
        <v>796</v>
      </c>
      <c r="BT132" s="415">
        <v>0</v>
      </c>
      <c r="BU132" s="415">
        <v>0</v>
      </c>
      <c r="BV132" s="415">
        <v>0</v>
      </c>
      <c r="BW132" s="415">
        <v>220651</v>
      </c>
      <c r="BX132" s="423" t="s">
        <v>33</v>
      </c>
      <c r="BY132" s="423"/>
      <c r="BZ132" s="33"/>
      <c r="CB132" s="429"/>
      <c r="CC132" s="33"/>
      <c r="CD132" s="36"/>
      <c r="CF132" s="37"/>
      <c r="CO132" s="20"/>
    </row>
    <row r="133" spans="1:93" hidden="1">
      <c r="A133" s="410" t="s">
        <v>2380</v>
      </c>
      <c r="B133" s="410" t="s">
        <v>316</v>
      </c>
      <c r="C133" s="416" t="s">
        <v>316</v>
      </c>
      <c r="D133" s="416" t="s">
        <v>309</v>
      </c>
      <c r="E133" s="546" t="s">
        <v>2687</v>
      </c>
      <c r="F133" s="416" t="s">
        <v>314</v>
      </c>
      <c r="G133" s="546" t="str">
        <f>VLOOKUP(WWWW[[#This Row],[Village  Name]],SiteDB6[[Site Name]:[Location Type]],8,FALSE)</f>
        <v>Village</v>
      </c>
      <c r="H133" s="416" t="s">
        <v>2650</v>
      </c>
      <c r="I133" s="418">
        <v>170</v>
      </c>
      <c r="J133" s="418">
        <v>743</v>
      </c>
      <c r="K133" s="424">
        <v>42736</v>
      </c>
      <c r="L133" s="425">
        <v>44551</v>
      </c>
      <c r="M133" s="418"/>
      <c r="N133" s="418"/>
      <c r="O133" s="418"/>
      <c r="P133" s="418"/>
      <c r="Q133" s="418"/>
      <c r="R133" s="418"/>
      <c r="S133" s="418"/>
      <c r="T133" s="418"/>
      <c r="U133" s="636"/>
      <c r="V133" s="418"/>
      <c r="W133" s="605" t="s">
        <v>132</v>
      </c>
      <c r="X133" s="418"/>
      <c r="Y133" s="418"/>
      <c r="Z133" s="418"/>
      <c r="AA133" s="418"/>
      <c r="AB133" s="418"/>
      <c r="AC133" s="636"/>
      <c r="AD133" s="418"/>
      <c r="AE133" s="418"/>
      <c r="AF133" s="418"/>
      <c r="AG133" s="418"/>
      <c r="AH133" s="418"/>
      <c r="AI133" s="418"/>
      <c r="AJ133" s="418"/>
      <c r="AK133" s="418"/>
      <c r="AL133" s="418"/>
      <c r="AM133" s="418"/>
      <c r="AN133" s="636"/>
      <c r="AO133" s="420"/>
      <c r="AP133" s="420"/>
      <c r="AQ13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3" s="417">
        <f>WWWW[[#This Row],[%Equitable and continuous access to sufficient quantity of safe drinking water]]*WWWW[[#This Row],[Total PoP ]]</f>
        <v>0</v>
      </c>
      <c r="AS13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3" s="417">
        <f>WWWW[[#This Row],[% Access to unimproved water points]]*WWWW[[#This Row],[Total PoP ]]</f>
        <v>0</v>
      </c>
      <c r="AU13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3" s="417">
        <f>WWWW[[#This Row],[HRP1]]/250</f>
        <v>0</v>
      </c>
      <c r="AX133" s="422">
        <f>1-WWWW[[#This Row],[% Equitable and continuous access to sufficient quantity of domestic water]]</f>
        <v>1</v>
      </c>
      <c r="AY133" s="417">
        <f>WWWW[[#This Row],[%equitable and continuous access to sufficient quantity of safe drinking and domestic water''s GAP]]*WWWW[[#This Row],[Total PoP ]]</f>
        <v>743</v>
      </c>
      <c r="AZ133" s="419">
        <f>IF(WWWW[[#This Row],[Total required water points]]-WWWW[[#This Row],['#Water points coverage]]&lt;0,0,WWWW[[#This Row],[Total required water points]]-WWWW[[#This Row],['#Water points coverage]])</f>
        <v>3</v>
      </c>
      <c r="BA133" s="419">
        <f>ROUND(IF(WWWW[[#This Row],[Total PoP ]]&lt;250,1,WWWW[[#This Row],[Total PoP ]]/250),0)</f>
        <v>3</v>
      </c>
      <c r="BB13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3" s="417">
        <f>WWWW[[#This Row],[% people access to functioning Latrine]]*WWWW[[#This Row],[Total PoP ]]</f>
        <v>0</v>
      </c>
      <c r="BD133" s="419">
        <f>WWWW[[#This Row],['#_of_Functioning_latrines_in_school]]*50</f>
        <v>0</v>
      </c>
      <c r="BE133" s="419">
        <f>ROUND((WWWW[[#This Row],[Total PoP ]]/6),0)</f>
        <v>124</v>
      </c>
      <c r="BF133" s="419">
        <f>IF(WWWW[[#This Row],[Total required Latrines]]-(WWWW[[#This Row],['#_of_sanitary_fly-proof_HH_latrines]])&lt;0,0,WWWW[[#This Row],[Total required Latrines]]-(WWWW[[#This Row],['#_of_sanitary_fly-proof_HH_latrines]]))</f>
        <v>124</v>
      </c>
      <c r="BG133" s="558">
        <f>1-WWWW[[#This Row],[% people access to functioning Latrine]]</f>
        <v>1</v>
      </c>
      <c r="BH13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3" s="417">
        <f>IF(WWWW[[#This Row],['#_of_functional_handwashing_facilities_at_HH_level]]*6&gt;WWWW[[#This Row],[Total PoP ]],WWWW[[#This Row],[Total PoP ]],WWWW[[#This Row],['#_of_functional_handwashing_facilities_at_HH_level]]*6)</f>
        <v>0</v>
      </c>
      <c r="BJ133" s="419">
        <f>IF(WWWW[[#This Row],['# people reached by regular dedicated hygiene promotion]]&gt;WWWW[[#This Row],['# People received regular supply of hygiene items]],WWWW[[#This Row],['# people reached by regular dedicated hygiene promotion]],WWWW[[#This Row],['# People received regular supply of hygiene items]])</f>
        <v>0</v>
      </c>
      <c r="BK133" s="422">
        <f>IF(WWWW[[#This Row],[HRP3]]/WWWW[[#This Row],[Total PoP ]]&gt;100%,100%,WWWW[[#This Row],[HRP3]]/WWWW[[#This Row],[Total PoP ]])</f>
        <v>0</v>
      </c>
      <c r="BL133" s="421">
        <f>1-WWWW[[#This Row],[Hygiene Coverage%]]</f>
        <v>1</v>
      </c>
      <c r="BM133" s="420">
        <f>WWWW[[#This Row],['# people reached by regular dedicated hygiene promotion]]/WWWW[[#This Row],[Total PoP ]]</f>
        <v>0</v>
      </c>
      <c r="BN13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3" s="419">
        <f>WWWW[[#This Row],['#_of_affected_women_and_girls_receiving_a_sufficient_quantity_of_sanitary_pads]]</f>
        <v>0</v>
      </c>
      <c r="BP133" s="418">
        <f>IF(WWWW[[#This Row],['# People with access to soap]]&gt;WWWW[[#This Row],['# People with access to Sanity Pads]],WWWW[[#This Row],['# People with access to soap]],WWWW[[#This Row],['# People with access to Sanity Pads]])</f>
        <v>0</v>
      </c>
      <c r="BQ133" s="417" t="str">
        <f>IF(OR(WWWW[[#This Row],['#of students in school]]="",WWWW[[#This Row],['#of students in school]]=0),"No","Yes")</f>
        <v>No</v>
      </c>
      <c r="BR133" s="415" t="s">
        <v>796</v>
      </c>
      <c r="BS133" s="415" t="s">
        <v>796</v>
      </c>
      <c r="BT133" s="415">
        <v>0</v>
      </c>
      <c r="BU133" s="415">
        <v>0</v>
      </c>
      <c r="BV133" s="415">
        <v>0</v>
      </c>
      <c r="BW133" s="415">
        <v>197103</v>
      </c>
      <c r="BX133" s="423" t="s">
        <v>33</v>
      </c>
      <c r="BY133" s="423"/>
      <c r="BZ133" s="33"/>
      <c r="CB133" s="429"/>
      <c r="CC133" s="33"/>
      <c r="CD133" s="36"/>
      <c r="CF133" s="37"/>
      <c r="CO133" s="20"/>
    </row>
    <row r="134" spans="1:93" hidden="1">
      <c r="A134" s="410" t="s">
        <v>2380</v>
      </c>
      <c r="B134" s="410" t="s">
        <v>316</v>
      </c>
      <c r="C134" s="416" t="s">
        <v>316</v>
      </c>
      <c r="D134" s="416" t="s">
        <v>309</v>
      </c>
      <c r="E134" s="546" t="s">
        <v>2687</v>
      </c>
      <c r="F134" s="416" t="s">
        <v>314</v>
      </c>
      <c r="G134" s="546" t="str">
        <f>VLOOKUP(WWWW[[#This Row],[Village  Name]],SiteDB6[[Site Name]:[Location Type]],8,FALSE)</f>
        <v>Village</v>
      </c>
      <c r="H134" s="416" t="s">
        <v>464</v>
      </c>
      <c r="I134" s="418">
        <v>121</v>
      </c>
      <c r="J134" s="418">
        <v>421</v>
      </c>
      <c r="K134" s="424">
        <v>42736</v>
      </c>
      <c r="L134" s="425">
        <v>44551</v>
      </c>
      <c r="M134" s="418"/>
      <c r="N134" s="418"/>
      <c r="O134" s="418"/>
      <c r="P134" s="418"/>
      <c r="Q134" s="418"/>
      <c r="R134" s="418"/>
      <c r="S134" s="418"/>
      <c r="T134" s="418"/>
      <c r="U134" s="636"/>
      <c r="V134" s="418"/>
      <c r="W134" s="605" t="s">
        <v>132</v>
      </c>
      <c r="X134" s="418"/>
      <c r="Y134" s="418"/>
      <c r="Z134" s="418"/>
      <c r="AA134" s="418"/>
      <c r="AB134" s="418"/>
      <c r="AC134" s="636"/>
      <c r="AD134" s="418"/>
      <c r="AE134" s="418"/>
      <c r="AF134" s="418"/>
      <c r="AG134" s="418"/>
      <c r="AH134" s="418"/>
      <c r="AI134" s="418"/>
      <c r="AJ134" s="418"/>
      <c r="AK134" s="418"/>
      <c r="AL134" s="418"/>
      <c r="AM134" s="418"/>
      <c r="AN134" s="636"/>
      <c r="AO134" s="420"/>
      <c r="AP134" s="420"/>
      <c r="AQ13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4" s="417">
        <f>WWWW[[#This Row],[%Equitable and continuous access to sufficient quantity of safe drinking water]]*WWWW[[#This Row],[Total PoP ]]</f>
        <v>0</v>
      </c>
      <c r="AS13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4" s="417">
        <f>WWWW[[#This Row],[% Access to unimproved water points]]*WWWW[[#This Row],[Total PoP ]]</f>
        <v>0</v>
      </c>
      <c r="AU13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4" s="417">
        <f>WWWW[[#This Row],[HRP1]]/250</f>
        <v>0</v>
      </c>
      <c r="AX134" s="422">
        <f>1-WWWW[[#This Row],[% Equitable and continuous access to sufficient quantity of domestic water]]</f>
        <v>1</v>
      </c>
      <c r="AY134" s="417">
        <f>WWWW[[#This Row],[%equitable and continuous access to sufficient quantity of safe drinking and domestic water''s GAP]]*WWWW[[#This Row],[Total PoP ]]</f>
        <v>421</v>
      </c>
      <c r="AZ134" s="419">
        <f>IF(WWWW[[#This Row],[Total required water points]]-WWWW[[#This Row],['#Water points coverage]]&lt;0,0,WWWW[[#This Row],[Total required water points]]-WWWW[[#This Row],['#Water points coverage]])</f>
        <v>2</v>
      </c>
      <c r="BA134" s="419">
        <f>ROUND(IF(WWWW[[#This Row],[Total PoP ]]&lt;250,1,WWWW[[#This Row],[Total PoP ]]/250),0)</f>
        <v>2</v>
      </c>
      <c r="BB13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4" s="417">
        <f>WWWW[[#This Row],[% people access to functioning Latrine]]*WWWW[[#This Row],[Total PoP ]]</f>
        <v>0</v>
      </c>
      <c r="BD134" s="419">
        <f>WWWW[[#This Row],['#_of_Functioning_latrines_in_school]]*50</f>
        <v>0</v>
      </c>
      <c r="BE134" s="419">
        <f>ROUND((WWWW[[#This Row],[Total PoP ]]/6),0)</f>
        <v>70</v>
      </c>
      <c r="BF134" s="419">
        <f>IF(WWWW[[#This Row],[Total required Latrines]]-(WWWW[[#This Row],['#_of_sanitary_fly-proof_HH_latrines]])&lt;0,0,WWWW[[#This Row],[Total required Latrines]]-(WWWW[[#This Row],['#_of_sanitary_fly-proof_HH_latrines]]))</f>
        <v>70</v>
      </c>
      <c r="BG134" s="558">
        <f>1-WWWW[[#This Row],[% people access to functioning Latrine]]</f>
        <v>1</v>
      </c>
      <c r="BH13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4" s="417">
        <f>IF(WWWW[[#This Row],['#_of_functional_handwashing_facilities_at_HH_level]]*6&gt;WWWW[[#This Row],[Total PoP ]],WWWW[[#This Row],[Total PoP ]],WWWW[[#This Row],['#_of_functional_handwashing_facilities_at_HH_level]]*6)</f>
        <v>0</v>
      </c>
      <c r="BJ134" s="419">
        <f>IF(WWWW[[#This Row],['# people reached by regular dedicated hygiene promotion]]&gt;WWWW[[#This Row],['# People received regular supply of hygiene items]],WWWW[[#This Row],['# people reached by regular dedicated hygiene promotion]],WWWW[[#This Row],['# People received regular supply of hygiene items]])</f>
        <v>0</v>
      </c>
      <c r="BK134" s="422">
        <f>IF(WWWW[[#This Row],[HRP3]]/WWWW[[#This Row],[Total PoP ]]&gt;100%,100%,WWWW[[#This Row],[HRP3]]/WWWW[[#This Row],[Total PoP ]])</f>
        <v>0</v>
      </c>
      <c r="BL134" s="421">
        <f>1-WWWW[[#This Row],[Hygiene Coverage%]]</f>
        <v>1</v>
      </c>
      <c r="BM134" s="420">
        <f>WWWW[[#This Row],['# people reached by regular dedicated hygiene promotion]]/WWWW[[#This Row],[Total PoP ]]</f>
        <v>0</v>
      </c>
      <c r="BN13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4" s="419">
        <f>WWWW[[#This Row],['#_of_affected_women_and_girls_receiving_a_sufficient_quantity_of_sanitary_pads]]</f>
        <v>0</v>
      </c>
      <c r="BP134" s="418">
        <f>IF(WWWW[[#This Row],['# People with access to soap]]&gt;WWWW[[#This Row],['# People with access to Sanity Pads]],WWWW[[#This Row],['# People with access to soap]],WWWW[[#This Row],['# People with access to Sanity Pads]])</f>
        <v>0</v>
      </c>
      <c r="BQ134" s="417" t="str">
        <f>IF(OR(WWWW[[#This Row],['#of students in school]]="",WWWW[[#This Row],['#of students in school]]=0),"No","Yes")</f>
        <v>No</v>
      </c>
      <c r="BR134" s="415" t="s">
        <v>796</v>
      </c>
      <c r="BS134" s="415" t="s">
        <v>796</v>
      </c>
      <c r="BT134" s="415" t="s">
        <v>887</v>
      </c>
      <c r="BU134" s="415">
        <v>20.394809720000001</v>
      </c>
      <c r="BV134" s="415">
        <v>93.251609799999997</v>
      </c>
      <c r="BW134" s="415">
        <v>196994</v>
      </c>
      <c r="BX134" s="423" t="s">
        <v>33</v>
      </c>
      <c r="BY134" s="423"/>
      <c r="BZ134" s="33"/>
      <c r="CB134" s="429"/>
      <c r="CC134" s="33"/>
      <c r="CD134" s="36"/>
      <c r="CF134" s="37"/>
      <c r="CO134" s="20"/>
    </row>
    <row r="135" spans="1:93" hidden="1">
      <c r="A135" s="410" t="s">
        <v>2380</v>
      </c>
      <c r="B135" s="410" t="s">
        <v>316</v>
      </c>
      <c r="C135" s="416" t="s">
        <v>316</v>
      </c>
      <c r="D135" s="416" t="s">
        <v>309</v>
      </c>
      <c r="E135" s="546" t="s">
        <v>2687</v>
      </c>
      <c r="F135" s="416" t="s">
        <v>314</v>
      </c>
      <c r="G135" s="546" t="str">
        <f>VLOOKUP(WWWW[[#This Row],[Village  Name]],SiteDB6[[Site Name]:[Location Type]],8,FALSE)</f>
        <v>Village</v>
      </c>
      <c r="H135" s="416" t="s">
        <v>1755</v>
      </c>
      <c r="I135" s="418">
        <v>203</v>
      </c>
      <c r="J135" s="418">
        <v>1118</v>
      </c>
      <c r="K135" s="424">
        <v>42736</v>
      </c>
      <c r="L135" s="425">
        <v>44551</v>
      </c>
      <c r="M135" s="418"/>
      <c r="N135" s="418"/>
      <c r="O135" s="418"/>
      <c r="P135" s="418"/>
      <c r="Q135" s="418"/>
      <c r="R135" s="418"/>
      <c r="S135" s="418"/>
      <c r="T135" s="418"/>
      <c r="U135" s="636"/>
      <c r="V135" s="418"/>
      <c r="W135" s="605" t="s">
        <v>132</v>
      </c>
      <c r="X135" s="418"/>
      <c r="Y135" s="418"/>
      <c r="Z135" s="418"/>
      <c r="AA135" s="418"/>
      <c r="AB135" s="418"/>
      <c r="AC135" s="636"/>
      <c r="AD135" s="418"/>
      <c r="AE135" s="418"/>
      <c r="AF135" s="418"/>
      <c r="AG135" s="418"/>
      <c r="AH135" s="418"/>
      <c r="AI135" s="418"/>
      <c r="AJ135" s="418"/>
      <c r="AK135" s="418"/>
      <c r="AL135" s="418"/>
      <c r="AM135" s="418"/>
      <c r="AN135" s="636"/>
      <c r="AO135" s="420"/>
      <c r="AP135" s="420"/>
      <c r="AQ13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5" s="417">
        <f>WWWW[[#This Row],[%Equitable and continuous access to sufficient quantity of safe drinking water]]*WWWW[[#This Row],[Total PoP ]]</f>
        <v>0</v>
      </c>
      <c r="AS13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5" s="417">
        <f>WWWW[[#This Row],[% Access to unimproved water points]]*WWWW[[#This Row],[Total PoP ]]</f>
        <v>0</v>
      </c>
      <c r="AU13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5" s="417">
        <f>WWWW[[#This Row],[HRP1]]/250</f>
        <v>0</v>
      </c>
      <c r="AX135" s="422">
        <f>1-WWWW[[#This Row],[% Equitable and continuous access to sufficient quantity of domestic water]]</f>
        <v>1</v>
      </c>
      <c r="AY135" s="417">
        <f>WWWW[[#This Row],[%equitable and continuous access to sufficient quantity of safe drinking and domestic water''s GAP]]*WWWW[[#This Row],[Total PoP ]]</f>
        <v>1118</v>
      </c>
      <c r="AZ135" s="419">
        <f>IF(WWWW[[#This Row],[Total required water points]]-WWWW[[#This Row],['#Water points coverage]]&lt;0,0,WWWW[[#This Row],[Total required water points]]-WWWW[[#This Row],['#Water points coverage]])</f>
        <v>4</v>
      </c>
      <c r="BA135" s="419">
        <f>ROUND(IF(WWWW[[#This Row],[Total PoP ]]&lt;250,1,WWWW[[#This Row],[Total PoP ]]/250),0)</f>
        <v>4</v>
      </c>
      <c r="BB13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5" s="417">
        <f>WWWW[[#This Row],[% people access to functioning Latrine]]*WWWW[[#This Row],[Total PoP ]]</f>
        <v>0</v>
      </c>
      <c r="BD135" s="419">
        <f>WWWW[[#This Row],['#_of_Functioning_latrines_in_school]]*50</f>
        <v>0</v>
      </c>
      <c r="BE135" s="419">
        <f>ROUND((WWWW[[#This Row],[Total PoP ]]/6),0)</f>
        <v>186</v>
      </c>
      <c r="BF135" s="419">
        <f>IF(WWWW[[#This Row],[Total required Latrines]]-(WWWW[[#This Row],['#_of_sanitary_fly-proof_HH_latrines]])&lt;0,0,WWWW[[#This Row],[Total required Latrines]]-(WWWW[[#This Row],['#_of_sanitary_fly-proof_HH_latrines]]))</f>
        <v>186</v>
      </c>
      <c r="BG135" s="558">
        <f>1-WWWW[[#This Row],[% people access to functioning Latrine]]</f>
        <v>1</v>
      </c>
      <c r="BH13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5" s="417">
        <f>IF(WWWW[[#This Row],['#_of_functional_handwashing_facilities_at_HH_level]]*6&gt;WWWW[[#This Row],[Total PoP ]],WWWW[[#This Row],[Total PoP ]],WWWW[[#This Row],['#_of_functional_handwashing_facilities_at_HH_level]]*6)</f>
        <v>0</v>
      </c>
      <c r="BJ135" s="419">
        <f>IF(WWWW[[#This Row],['# people reached by regular dedicated hygiene promotion]]&gt;WWWW[[#This Row],['# People received regular supply of hygiene items]],WWWW[[#This Row],['# people reached by regular dedicated hygiene promotion]],WWWW[[#This Row],['# People received regular supply of hygiene items]])</f>
        <v>0</v>
      </c>
      <c r="BK135" s="422">
        <f>IF(WWWW[[#This Row],[HRP3]]/WWWW[[#This Row],[Total PoP ]]&gt;100%,100%,WWWW[[#This Row],[HRP3]]/WWWW[[#This Row],[Total PoP ]])</f>
        <v>0</v>
      </c>
      <c r="BL135" s="421">
        <f>1-WWWW[[#This Row],[Hygiene Coverage%]]</f>
        <v>1</v>
      </c>
      <c r="BM135" s="420">
        <f>WWWW[[#This Row],['# people reached by regular dedicated hygiene promotion]]/WWWW[[#This Row],[Total PoP ]]</f>
        <v>0</v>
      </c>
      <c r="BN13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5" s="419">
        <f>WWWW[[#This Row],['#_of_affected_women_and_girls_receiving_a_sufficient_quantity_of_sanitary_pads]]</f>
        <v>0</v>
      </c>
      <c r="BP135" s="418">
        <f>IF(WWWW[[#This Row],['# People with access to soap]]&gt;WWWW[[#This Row],['# People with access to Sanity Pads]],WWWW[[#This Row],['# People with access to soap]],WWWW[[#This Row],['# People with access to Sanity Pads]])</f>
        <v>0</v>
      </c>
      <c r="BQ135" s="417" t="str">
        <f>IF(OR(WWWW[[#This Row],['#of students in school]]="",WWWW[[#This Row],['#of students in school]]=0),"No","Yes")</f>
        <v>No</v>
      </c>
      <c r="BR135" s="415" t="s">
        <v>796</v>
      </c>
      <c r="BS135" s="415" t="s">
        <v>796</v>
      </c>
      <c r="BT135" s="415">
        <v>0</v>
      </c>
      <c r="BU135" s="415">
        <v>0</v>
      </c>
      <c r="BV135" s="415">
        <v>0</v>
      </c>
      <c r="BW135" s="415">
        <v>196997</v>
      </c>
      <c r="BX135" s="423" t="s">
        <v>33</v>
      </c>
      <c r="BY135" s="423"/>
      <c r="BZ135" s="33"/>
      <c r="CB135" s="429"/>
      <c r="CC135" s="33"/>
      <c r="CD135" s="36"/>
      <c r="CF135" s="37"/>
      <c r="CO135" s="20"/>
    </row>
    <row r="136" spans="1:93" hidden="1">
      <c r="A136" s="410" t="s">
        <v>2380</v>
      </c>
      <c r="B136" s="410" t="s">
        <v>316</v>
      </c>
      <c r="C136" s="416" t="s">
        <v>316</v>
      </c>
      <c r="D136" s="416" t="s">
        <v>309</v>
      </c>
      <c r="E136" s="546" t="s">
        <v>2687</v>
      </c>
      <c r="F136" s="416" t="s">
        <v>314</v>
      </c>
      <c r="G136" s="546" t="str">
        <f>VLOOKUP(WWWW[[#This Row],[Village  Name]],SiteDB6[[Site Name]:[Location Type]],8,FALSE)</f>
        <v>Village</v>
      </c>
      <c r="H136" s="416" t="s">
        <v>465</v>
      </c>
      <c r="I136" s="418">
        <v>31</v>
      </c>
      <c r="J136" s="418">
        <v>170</v>
      </c>
      <c r="K136" s="424">
        <v>42736</v>
      </c>
      <c r="L136" s="425">
        <v>44551</v>
      </c>
      <c r="M136" s="418"/>
      <c r="N136" s="418"/>
      <c r="O136" s="418"/>
      <c r="P136" s="418"/>
      <c r="Q136" s="418"/>
      <c r="R136" s="418"/>
      <c r="S136" s="418"/>
      <c r="T136" s="418"/>
      <c r="U136" s="636"/>
      <c r="V136" s="418"/>
      <c r="W136" s="605" t="s">
        <v>132</v>
      </c>
      <c r="X136" s="418"/>
      <c r="Y136" s="418"/>
      <c r="Z136" s="418"/>
      <c r="AA136" s="418"/>
      <c r="AB136" s="418"/>
      <c r="AC136" s="636"/>
      <c r="AD136" s="418"/>
      <c r="AE136" s="418"/>
      <c r="AF136" s="418"/>
      <c r="AG136" s="418"/>
      <c r="AH136" s="418"/>
      <c r="AI136" s="418"/>
      <c r="AJ136" s="418"/>
      <c r="AK136" s="418"/>
      <c r="AL136" s="418"/>
      <c r="AM136" s="418"/>
      <c r="AN136" s="636"/>
      <c r="AO136" s="420"/>
      <c r="AP136" s="420"/>
      <c r="AQ13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6" s="417">
        <f>WWWW[[#This Row],[%Equitable and continuous access to sufficient quantity of safe drinking water]]*WWWW[[#This Row],[Total PoP ]]</f>
        <v>0</v>
      </c>
      <c r="AS13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6" s="417">
        <f>WWWW[[#This Row],[% Access to unimproved water points]]*WWWW[[#This Row],[Total PoP ]]</f>
        <v>0</v>
      </c>
      <c r="AU13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6" s="417">
        <f>WWWW[[#This Row],[HRP1]]/250</f>
        <v>0</v>
      </c>
      <c r="AX136" s="422">
        <f>1-WWWW[[#This Row],[% Equitable and continuous access to sufficient quantity of domestic water]]</f>
        <v>1</v>
      </c>
      <c r="AY136" s="417">
        <f>WWWW[[#This Row],[%equitable and continuous access to sufficient quantity of safe drinking and domestic water''s GAP]]*WWWW[[#This Row],[Total PoP ]]</f>
        <v>170</v>
      </c>
      <c r="AZ136" s="419">
        <f>IF(WWWW[[#This Row],[Total required water points]]-WWWW[[#This Row],['#Water points coverage]]&lt;0,0,WWWW[[#This Row],[Total required water points]]-WWWW[[#This Row],['#Water points coverage]])</f>
        <v>1</v>
      </c>
      <c r="BA136" s="419">
        <f>ROUND(IF(WWWW[[#This Row],[Total PoP ]]&lt;250,1,WWWW[[#This Row],[Total PoP ]]/250),0)</f>
        <v>1</v>
      </c>
      <c r="BB13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6" s="417">
        <f>WWWW[[#This Row],[% people access to functioning Latrine]]*WWWW[[#This Row],[Total PoP ]]</f>
        <v>0</v>
      </c>
      <c r="BD136" s="419">
        <f>WWWW[[#This Row],['#_of_Functioning_latrines_in_school]]*50</f>
        <v>0</v>
      </c>
      <c r="BE136" s="419">
        <f>ROUND((WWWW[[#This Row],[Total PoP ]]/6),0)</f>
        <v>28</v>
      </c>
      <c r="BF136" s="419">
        <f>IF(WWWW[[#This Row],[Total required Latrines]]-(WWWW[[#This Row],['#_of_sanitary_fly-proof_HH_latrines]])&lt;0,0,WWWW[[#This Row],[Total required Latrines]]-(WWWW[[#This Row],['#_of_sanitary_fly-proof_HH_latrines]]))</f>
        <v>28</v>
      </c>
      <c r="BG136" s="558">
        <f>1-WWWW[[#This Row],[% people access to functioning Latrine]]</f>
        <v>1</v>
      </c>
      <c r="BH13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6" s="417">
        <f>IF(WWWW[[#This Row],['#_of_functional_handwashing_facilities_at_HH_level]]*6&gt;WWWW[[#This Row],[Total PoP ]],WWWW[[#This Row],[Total PoP ]],WWWW[[#This Row],['#_of_functional_handwashing_facilities_at_HH_level]]*6)</f>
        <v>0</v>
      </c>
      <c r="BJ136" s="419">
        <f>IF(WWWW[[#This Row],['# people reached by regular dedicated hygiene promotion]]&gt;WWWW[[#This Row],['# People received regular supply of hygiene items]],WWWW[[#This Row],['# people reached by regular dedicated hygiene promotion]],WWWW[[#This Row],['# People received regular supply of hygiene items]])</f>
        <v>0</v>
      </c>
      <c r="BK136" s="422">
        <f>IF(WWWW[[#This Row],[HRP3]]/WWWW[[#This Row],[Total PoP ]]&gt;100%,100%,WWWW[[#This Row],[HRP3]]/WWWW[[#This Row],[Total PoP ]])</f>
        <v>0</v>
      </c>
      <c r="BL136" s="421">
        <f>1-WWWW[[#This Row],[Hygiene Coverage%]]</f>
        <v>1</v>
      </c>
      <c r="BM136" s="420">
        <f>WWWW[[#This Row],['# people reached by regular dedicated hygiene promotion]]/WWWW[[#This Row],[Total PoP ]]</f>
        <v>0</v>
      </c>
      <c r="BN13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6" s="419">
        <f>WWWW[[#This Row],['#_of_affected_women_and_girls_receiving_a_sufficient_quantity_of_sanitary_pads]]</f>
        <v>0</v>
      </c>
      <c r="BP136" s="418">
        <f>IF(WWWW[[#This Row],['# People with access to soap]]&gt;WWWW[[#This Row],['# People with access to Sanity Pads]],WWWW[[#This Row],['# People with access to soap]],WWWW[[#This Row],['# People with access to Sanity Pads]])</f>
        <v>0</v>
      </c>
      <c r="BQ136" s="417" t="str">
        <f>IF(OR(WWWW[[#This Row],['#of students in school]]="",WWWW[[#This Row],['#of students in school]]=0),"No","Yes")</f>
        <v>No</v>
      </c>
      <c r="BR136" s="415" t="s">
        <v>796</v>
      </c>
      <c r="BS136" s="415" t="s">
        <v>796</v>
      </c>
      <c r="BT136" s="415" t="s">
        <v>296</v>
      </c>
      <c r="BU136" s="415">
        <v>20.396680830000001</v>
      </c>
      <c r="BV136" s="415">
        <v>93.252868649999996</v>
      </c>
      <c r="BW136" s="415">
        <v>196998</v>
      </c>
      <c r="BX136" s="423" t="s">
        <v>33</v>
      </c>
      <c r="BY136" s="423"/>
      <c r="BZ136" s="33"/>
      <c r="CB136" s="429"/>
      <c r="CC136" s="33"/>
      <c r="CD136" s="36"/>
      <c r="CF136" s="37"/>
      <c r="CO136" s="20"/>
    </row>
    <row r="137" spans="1:93" hidden="1">
      <c r="A137" s="410" t="s">
        <v>2380</v>
      </c>
      <c r="B137" s="410" t="s">
        <v>316</v>
      </c>
      <c r="C137" s="416" t="s">
        <v>316</v>
      </c>
      <c r="D137" s="416" t="s">
        <v>329</v>
      </c>
      <c r="E137" s="546" t="s">
        <v>2687</v>
      </c>
      <c r="F137" s="416" t="s">
        <v>314</v>
      </c>
      <c r="G137" s="546" t="str">
        <f>VLOOKUP(WWWW[[#This Row],[Village  Name]],SiteDB6[[Site Name]:[Location Type]],8,FALSE)</f>
        <v>Village</v>
      </c>
      <c r="H137" s="416" t="s">
        <v>2651</v>
      </c>
      <c r="I137" s="418">
        <v>180</v>
      </c>
      <c r="J137" s="418">
        <v>964</v>
      </c>
      <c r="K137" s="424">
        <v>42736</v>
      </c>
      <c r="L137" s="425">
        <v>44551</v>
      </c>
      <c r="M137" s="418"/>
      <c r="N137" s="418"/>
      <c r="O137" s="418"/>
      <c r="P137" s="418"/>
      <c r="Q137" s="418"/>
      <c r="R137" s="418"/>
      <c r="S137" s="418"/>
      <c r="T137" s="418"/>
      <c r="U137" s="636"/>
      <c r="V137" s="418"/>
      <c r="W137" s="605" t="s">
        <v>132</v>
      </c>
      <c r="X137" s="418"/>
      <c r="Y137" s="418"/>
      <c r="Z137" s="418"/>
      <c r="AA137" s="418"/>
      <c r="AB137" s="418"/>
      <c r="AC137" s="636"/>
      <c r="AD137" s="418"/>
      <c r="AE137" s="418"/>
      <c r="AF137" s="418"/>
      <c r="AG137" s="418"/>
      <c r="AH137" s="418"/>
      <c r="AI137" s="418"/>
      <c r="AJ137" s="418"/>
      <c r="AK137" s="418"/>
      <c r="AL137" s="418"/>
      <c r="AM137" s="418"/>
      <c r="AN137" s="636"/>
      <c r="AO137" s="420"/>
      <c r="AP137" s="420"/>
      <c r="AQ13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7" s="417">
        <f>WWWW[[#This Row],[%Equitable and continuous access to sufficient quantity of safe drinking water]]*WWWW[[#This Row],[Total PoP ]]</f>
        <v>0</v>
      </c>
      <c r="AS13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7" s="417">
        <f>WWWW[[#This Row],[% Access to unimproved water points]]*WWWW[[#This Row],[Total PoP ]]</f>
        <v>0</v>
      </c>
      <c r="AU13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7" s="417">
        <f>WWWW[[#This Row],[HRP1]]/250</f>
        <v>0</v>
      </c>
      <c r="AX137" s="422">
        <f>1-WWWW[[#This Row],[% Equitable and continuous access to sufficient quantity of domestic water]]</f>
        <v>1</v>
      </c>
      <c r="AY137" s="417">
        <f>WWWW[[#This Row],[%equitable and continuous access to sufficient quantity of safe drinking and domestic water''s GAP]]*WWWW[[#This Row],[Total PoP ]]</f>
        <v>964</v>
      </c>
      <c r="AZ137" s="419">
        <f>IF(WWWW[[#This Row],[Total required water points]]-WWWW[[#This Row],['#Water points coverage]]&lt;0,0,WWWW[[#This Row],[Total required water points]]-WWWW[[#This Row],['#Water points coverage]])</f>
        <v>4</v>
      </c>
      <c r="BA137" s="419">
        <f>ROUND(IF(WWWW[[#This Row],[Total PoP ]]&lt;250,1,WWWW[[#This Row],[Total PoP ]]/250),0)</f>
        <v>4</v>
      </c>
      <c r="BB13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7" s="417">
        <f>WWWW[[#This Row],[% people access to functioning Latrine]]*WWWW[[#This Row],[Total PoP ]]</f>
        <v>0</v>
      </c>
      <c r="BD137" s="419">
        <f>WWWW[[#This Row],['#_of_Functioning_latrines_in_school]]*50</f>
        <v>0</v>
      </c>
      <c r="BE137" s="419">
        <f>ROUND((WWWW[[#This Row],[Total PoP ]]/6),0)</f>
        <v>161</v>
      </c>
      <c r="BF137" s="419">
        <f>IF(WWWW[[#This Row],[Total required Latrines]]-(WWWW[[#This Row],['#_of_sanitary_fly-proof_HH_latrines]])&lt;0,0,WWWW[[#This Row],[Total required Latrines]]-(WWWW[[#This Row],['#_of_sanitary_fly-proof_HH_latrines]]))</f>
        <v>161</v>
      </c>
      <c r="BG137" s="558">
        <f>1-WWWW[[#This Row],[% people access to functioning Latrine]]</f>
        <v>1</v>
      </c>
      <c r="BH13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7" s="417">
        <f>IF(WWWW[[#This Row],['#_of_functional_handwashing_facilities_at_HH_level]]*6&gt;WWWW[[#This Row],[Total PoP ]],WWWW[[#This Row],[Total PoP ]],WWWW[[#This Row],['#_of_functional_handwashing_facilities_at_HH_level]]*6)</f>
        <v>0</v>
      </c>
      <c r="BJ137" s="419">
        <f>IF(WWWW[[#This Row],['# people reached by regular dedicated hygiene promotion]]&gt;WWWW[[#This Row],['# People received regular supply of hygiene items]],WWWW[[#This Row],['# people reached by regular dedicated hygiene promotion]],WWWW[[#This Row],['# People received regular supply of hygiene items]])</f>
        <v>0</v>
      </c>
      <c r="BK137" s="422">
        <f>IF(WWWW[[#This Row],[HRP3]]/WWWW[[#This Row],[Total PoP ]]&gt;100%,100%,WWWW[[#This Row],[HRP3]]/WWWW[[#This Row],[Total PoP ]])</f>
        <v>0</v>
      </c>
      <c r="BL137" s="421">
        <f>1-WWWW[[#This Row],[Hygiene Coverage%]]</f>
        <v>1</v>
      </c>
      <c r="BM137" s="420">
        <f>WWWW[[#This Row],['# people reached by regular dedicated hygiene promotion]]/WWWW[[#This Row],[Total PoP ]]</f>
        <v>0</v>
      </c>
      <c r="BN13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7" s="419">
        <f>WWWW[[#This Row],['#_of_affected_women_and_girls_receiving_a_sufficient_quantity_of_sanitary_pads]]</f>
        <v>0</v>
      </c>
      <c r="BP137" s="418">
        <f>IF(WWWW[[#This Row],['# People with access to soap]]&gt;WWWW[[#This Row],['# People with access to Sanity Pads]],WWWW[[#This Row],['# People with access to soap]],WWWW[[#This Row],['# People with access to Sanity Pads]])</f>
        <v>0</v>
      </c>
      <c r="BQ137" s="417" t="str">
        <f>IF(OR(WWWW[[#This Row],['#of students in school]]="",WWWW[[#This Row],['#of students in school]]=0),"No","Yes")</f>
        <v>No</v>
      </c>
      <c r="BR137" s="415" t="s">
        <v>796</v>
      </c>
      <c r="BS137" s="415" t="s">
        <v>796</v>
      </c>
      <c r="BT137" s="415">
        <v>0</v>
      </c>
      <c r="BU137" s="415">
        <v>0</v>
      </c>
      <c r="BV137" s="415">
        <v>0</v>
      </c>
      <c r="BW137" s="415">
        <v>197114</v>
      </c>
      <c r="BX137" s="423" t="s">
        <v>33</v>
      </c>
      <c r="BY137" s="423"/>
      <c r="BZ137" s="33"/>
      <c r="CB137" s="429"/>
      <c r="CC137" s="33"/>
      <c r="CD137" s="36"/>
      <c r="CF137" s="37"/>
      <c r="CO137" s="20"/>
    </row>
    <row r="138" spans="1:93" hidden="1">
      <c r="A138" s="410" t="s">
        <v>2380</v>
      </c>
      <c r="B138" s="410" t="s">
        <v>316</v>
      </c>
      <c r="C138" s="416" t="s">
        <v>316</v>
      </c>
      <c r="D138" s="416" t="s">
        <v>329</v>
      </c>
      <c r="E138" s="546" t="s">
        <v>2687</v>
      </c>
      <c r="F138" s="416" t="s">
        <v>314</v>
      </c>
      <c r="G138" s="546" t="str">
        <f>VLOOKUP(WWWW[[#This Row],[Village  Name]],SiteDB6[[Site Name]:[Location Type]],8,FALSE)</f>
        <v>Village</v>
      </c>
      <c r="H138" s="416" t="s">
        <v>2652</v>
      </c>
      <c r="I138" s="418">
        <v>130</v>
      </c>
      <c r="J138" s="418">
        <v>398</v>
      </c>
      <c r="K138" s="424">
        <v>42736</v>
      </c>
      <c r="L138" s="425">
        <v>44551</v>
      </c>
      <c r="M138" s="418"/>
      <c r="N138" s="418"/>
      <c r="O138" s="418"/>
      <c r="P138" s="418"/>
      <c r="Q138" s="418"/>
      <c r="R138" s="418"/>
      <c r="S138" s="418"/>
      <c r="T138" s="418"/>
      <c r="U138" s="636"/>
      <c r="V138" s="418"/>
      <c r="W138" s="605" t="s">
        <v>132</v>
      </c>
      <c r="X138" s="418"/>
      <c r="Y138" s="418"/>
      <c r="Z138" s="418"/>
      <c r="AA138" s="418"/>
      <c r="AB138" s="418"/>
      <c r="AC138" s="636"/>
      <c r="AD138" s="418"/>
      <c r="AE138" s="418"/>
      <c r="AF138" s="418"/>
      <c r="AG138" s="418"/>
      <c r="AH138" s="418"/>
      <c r="AI138" s="418"/>
      <c r="AJ138" s="418"/>
      <c r="AK138" s="418"/>
      <c r="AL138" s="418"/>
      <c r="AM138" s="418"/>
      <c r="AN138" s="636"/>
      <c r="AO138" s="420"/>
      <c r="AP138" s="420"/>
      <c r="AQ13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8" s="417">
        <f>WWWW[[#This Row],[%Equitable and continuous access to sufficient quantity of safe drinking water]]*WWWW[[#This Row],[Total PoP ]]</f>
        <v>0</v>
      </c>
      <c r="AS13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8" s="417">
        <f>WWWW[[#This Row],[% Access to unimproved water points]]*WWWW[[#This Row],[Total PoP ]]</f>
        <v>0</v>
      </c>
      <c r="AU13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8" s="417">
        <f>WWWW[[#This Row],[HRP1]]/250</f>
        <v>0</v>
      </c>
      <c r="AX138" s="422">
        <f>1-WWWW[[#This Row],[% Equitable and continuous access to sufficient quantity of domestic water]]</f>
        <v>1</v>
      </c>
      <c r="AY138" s="417">
        <f>WWWW[[#This Row],[%equitable and continuous access to sufficient quantity of safe drinking and domestic water''s GAP]]*WWWW[[#This Row],[Total PoP ]]</f>
        <v>398</v>
      </c>
      <c r="AZ138" s="419">
        <f>IF(WWWW[[#This Row],[Total required water points]]-WWWW[[#This Row],['#Water points coverage]]&lt;0,0,WWWW[[#This Row],[Total required water points]]-WWWW[[#This Row],['#Water points coverage]])</f>
        <v>2</v>
      </c>
      <c r="BA138" s="419">
        <f>ROUND(IF(WWWW[[#This Row],[Total PoP ]]&lt;250,1,WWWW[[#This Row],[Total PoP ]]/250),0)</f>
        <v>2</v>
      </c>
      <c r="BB13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8" s="417">
        <f>WWWW[[#This Row],[% people access to functioning Latrine]]*WWWW[[#This Row],[Total PoP ]]</f>
        <v>0</v>
      </c>
      <c r="BD138" s="419">
        <f>WWWW[[#This Row],['#_of_Functioning_latrines_in_school]]*50</f>
        <v>0</v>
      </c>
      <c r="BE138" s="419">
        <f>ROUND((WWWW[[#This Row],[Total PoP ]]/6),0)</f>
        <v>66</v>
      </c>
      <c r="BF138" s="419">
        <f>IF(WWWW[[#This Row],[Total required Latrines]]-(WWWW[[#This Row],['#_of_sanitary_fly-proof_HH_latrines]])&lt;0,0,WWWW[[#This Row],[Total required Latrines]]-(WWWW[[#This Row],['#_of_sanitary_fly-proof_HH_latrines]]))</f>
        <v>66</v>
      </c>
      <c r="BG138" s="558">
        <f>1-WWWW[[#This Row],[% people access to functioning Latrine]]</f>
        <v>1</v>
      </c>
      <c r="BH13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8" s="417">
        <f>IF(WWWW[[#This Row],['#_of_functional_handwashing_facilities_at_HH_level]]*6&gt;WWWW[[#This Row],[Total PoP ]],WWWW[[#This Row],[Total PoP ]],WWWW[[#This Row],['#_of_functional_handwashing_facilities_at_HH_level]]*6)</f>
        <v>0</v>
      </c>
      <c r="BJ138" s="419">
        <f>IF(WWWW[[#This Row],['# people reached by regular dedicated hygiene promotion]]&gt;WWWW[[#This Row],['# People received regular supply of hygiene items]],WWWW[[#This Row],['# people reached by regular dedicated hygiene promotion]],WWWW[[#This Row],['# People received regular supply of hygiene items]])</f>
        <v>0</v>
      </c>
      <c r="BK138" s="422">
        <f>IF(WWWW[[#This Row],[HRP3]]/WWWW[[#This Row],[Total PoP ]]&gt;100%,100%,WWWW[[#This Row],[HRP3]]/WWWW[[#This Row],[Total PoP ]])</f>
        <v>0</v>
      </c>
      <c r="BL138" s="421">
        <f>1-WWWW[[#This Row],[Hygiene Coverage%]]</f>
        <v>1</v>
      </c>
      <c r="BM138" s="420">
        <f>WWWW[[#This Row],['# people reached by regular dedicated hygiene promotion]]/WWWW[[#This Row],[Total PoP ]]</f>
        <v>0</v>
      </c>
      <c r="BN13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8" s="419">
        <f>WWWW[[#This Row],['#_of_affected_women_and_girls_receiving_a_sufficient_quantity_of_sanitary_pads]]</f>
        <v>0</v>
      </c>
      <c r="BP138" s="418">
        <f>IF(WWWW[[#This Row],['# People with access to soap]]&gt;WWWW[[#This Row],['# People with access to Sanity Pads]],WWWW[[#This Row],['# People with access to soap]],WWWW[[#This Row],['# People with access to Sanity Pads]])</f>
        <v>0</v>
      </c>
      <c r="BQ138" s="417" t="str">
        <f>IF(OR(WWWW[[#This Row],['#of students in school]]="",WWWW[[#This Row],['#of students in school]]=0),"No","Yes")</f>
        <v>No</v>
      </c>
      <c r="BR138" s="415" t="s">
        <v>796</v>
      </c>
      <c r="BS138" s="415" t="s">
        <v>796</v>
      </c>
      <c r="BT138" s="415">
        <v>0</v>
      </c>
      <c r="BU138" s="415">
        <v>0</v>
      </c>
      <c r="BV138" s="415">
        <v>0</v>
      </c>
      <c r="BW138" s="415">
        <v>197111</v>
      </c>
      <c r="BX138" s="423" t="s">
        <v>33</v>
      </c>
      <c r="BY138" s="423"/>
      <c r="BZ138" s="33"/>
      <c r="CB138" s="429"/>
      <c r="CC138" s="33"/>
      <c r="CD138" s="36"/>
      <c r="CF138" s="37"/>
      <c r="CO138" s="20"/>
    </row>
    <row r="139" spans="1:93" hidden="1">
      <c r="A139" s="410" t="s">
        <v>2380</v>
      </c>
      <c r="B139" s="410" t="s">
        <v>316</v>
      </c>
      <c r="C139" s="416" t="s">
        <v>316</v>
      </c>
      <c r="D139" s="416" t="s">
        <v>329</v>
      </c>
      <c r="E139" s="546" t="s">
        <v>2687</v>
      </c>
      <c r="F139" s="416" t="s">
        <v>314</v>
      </c>
      <c r="G139" s="546" t="str">
        <f>VLOOKUP(WWWW[[#This Row],[Village  Name]],SiteDB6[[Site Name]:[Location Type]],8,FALSE)</f>
        <v>Village</v>
      </c>
      <c r="H139" s="416" t="s">
        <v>2653</v>
      </c>
      <c r="I139" s="418">
        <v>191</v>
      </c>
      <c r="J139" s="418">
        <v>713</v>
      </c>
      <c r="K139" s="424">
        <v>42736</v>
      </c>
      <c r="L139" s="425">
        <v>44551</v>
      </c>
      <c r="M139" s="418"/>
      <c r="N139" s="418"/>
      <c r="O139" s="418"/>
      <c r="P139" s="418"/>
      <c r="Q139" s="418"/>
      <c r="R139" s="418"/>
      <c r="S139" s="418"/>
      <c r="T139" s="418"/>
      <c r="U139" s="636"/>
      <c r="V139" s="418"/>
      <c r="W139" s="605" t="s">
        <v>132</v>
      </c>
      <c r="X139" s="418"/>
      <c r="Y139" s="418"/>
      <c r="Z139" s="418"/>
      <c r="AA139" s="418"/>
      <c r="AB139" s="418"/>
      <c r="AC139" s="636"/>
      <c r="AD139" s="418"/>
      <c r="AE139" s="418"/>
      <c r="AF139" s="418"/>
      <c r="AG139" s="418"/>
      <c r="AH139" s="418"/>
      <c r="AI139" s="418"/>
      <c r="AJ139" s="418"/>
      <c r="AK139" s="418"/>
      <c r="AL139" s="418"/>
      <c r="AM139" s="418"/>
      <c r="AN139" s="636"/>
      <c r="AO139" s="420"/>
      <c r="AP139" s="420"/>
      <c r="AQ13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39" s="417">
        <f>WWWW[[#This Row],[%Equitable and continuous access to sufficient quantity of safe drinking water]]*WWWW[[#This Row],[Total PoP ]]</f>
        <v>0</v>
      </c>
      <c r="AS13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39" s="417">
        <f>WWWW[[#This Row],[% Access to unimproved water points]]*WWWW[[#This Row],[Total PoP ]]</f>
        <v>0</v>
      </c>
      <c r="AU13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3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39" s="417">
        <f>WWWW[[#This Row],[HRP1]]/250</f>
        <v>0</v>
      </c>
      <c r="AX139" s="422">
        <f>1-WWWW[[#This Row],[% Equitable and continuous access to sufficient quantity of domestic water]]</f>
        <v>1</v>
      </c>
      <c r="AY139" s="417">
        <f>WWWW[[#This Row],[%equitable and continuous access to sufficient quantity of safe drinking and domestic water''s GAP]]*WWWW[[#This Row],[Total PoP ]]</f>
        <v>713</v>
      </c>
      <c r="AZ139" s="419">
        <f>IF(WWWW[[#This Row],[Total required water points]]-WWWW[[#This Row],['#Water points coverage]]&lt;0,0,WWWW[[#This Row],[Total required water points]]-WWWW[[#This Row],['#Water points coverage]])</f>
        <v>3</v>
      </c>
      <c r="BA139" s="419">
        <f>ROUND(IF(WWWW[[#This Row],[Total PoP ]]&lt;250,1,WWWW[[#This Row],[Total PoP ]]/250),0)</f>
        <v>3</v>
      </c>
      <c r="BB13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39" s="417">
        <f>WWWW[[#This Row],[% people access to functioning Latrine]]*WWWW[[#This Row],[Total PoP ]]</f>
        <v>0</v>
      </c>
      <c r="BD139" s="419">
        <f>WWWW[[#This Row],['#_of_Functioning_latrines_in_school]]*50</f>
        <v>0</v>
      </c>
      <c r="BE139" s="419">
        <f>ROUND((WWWW[[#This Row],[Total PoP ]]/6),0)</f>
        <v>119</v>
      </c>
      <c r="BF139" s="419">
        <f>IF(WWWW[[#This Row],[Total required Latrines]]-(WWWW[[#This Row],['#_of_sanitary_fly-proof_HH_latrines]])&lt;0,0,WWWW[[#This Row],[Total required Latrines]]-(WWWW[[#This Row],['#_of_sanitary_fly-proof_HH_latrines]]))</f>
        <v>119</v>
      </c>
      <c r="BG139" s="558">
        <f>1-WWWW[[#This Row],[% people access to functioning Latrine]]</f>
        <v>1</v>
      </c>
      <c r="BH13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39" s="417">
        <f>IF(WWWW[[#This Row],['#_of_functional_handwashing_facilities_at_HH_level]]*6&gt;WWWW[[#This Row],[Total PoP ]],WWWW[[#This Row],[Total PoP ]],WWWW[[#This Row],['#_of_functional_handwashing_facilities_at_HH_level]]*6)</f>
        <v>0</v>
      </c>
      <c r="BJ139" s="419">
        <f>IF(WWWW[[#This Row],['# people reached by regular dedicated hygiene promotion]]&gt;WWWW[[#This Row],['# People received regular supply of hygiene items]],WWWW[[#This Row],['# people reached by regular dedicated hygiene promotion]],WWWW[[#This Row],['# People received regular supply of hygiene items]])</f>
        <v>0</v>
      </c>
      <c r="BK139" s="422">
        <f>IF(WWWW[[#This Row],[HRP3]]/WWWW[[#This Row],[Total PoP ]]&gt;100%,100%,WWWW[[#This Row],[HRP3]]/WWWW[[#This Row],[Total PoP ]])</f>
        <v>0</v>
      </c>
      <c r="BL139" s="421">
        <f>1-WWWW[[#This Row],[Hygiene Coverage%]]</f>
        <v>1</v>
      </c>
      <c r="BM139" s="420">
        <f>WWWW[[#This Row],['# people reached by regular dedicated hygiene promotion]]/WWWW[[#This Row],[Total PoP ]]</f>
        <v>0</v>
      </c>
      <c r="BN13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39" s="419">
        <f>WWWW[[#This Row],['#_of_affected_women_and_girls_receiving_a_sufficient_quantity_of_sanitary_pads]]</f>
        <v>0</v>
      </c>
      <c r="BP139" s="418">
        <f>IF(WWWW[[#This Row],['# People with access to soap]]&gt;WWWW[[#This Row],['# People with access to Sanity Pads]],WWWW[[#This Row],['# People with access to soap]],WWWW[[#This Row],['# People with access to Sanity Pads]])</f>
        <v>0</v>
      </c>
      <c r="BQ139" s="417" t="str">
        <f>IF(OR(WWWW[[#This Row],['#of students in school]]="",WWWW[[#This Row],['#of students in school]]=0),"No","Yes")</f>
        <v>No</v>
      </c>
      <c r="BR139" s="415" t="s">
        <v>796</v>
      </c>
      <c r="BS139" s="415" t="s">
        <v>796</v>
      </c>
      <c r="BT139" s="415">
        <v>0</v>
      </c>
      <c r="BU139" s="415">
        <v>0</v>
      </c>
      <c r="BV139" s="415">
        <v>0</v>
      </c>
      <c r="BW139" s="415">
        <v>197112</v>
      </c>
      <c r="BX139" s="423" t="s">
        <v>33</v>
      </c>
      <c r="BY139" s="423"/>
      <c r="BZ139" s="33"/>
      <c r="CB139" s="429"/>
      <c r="CC139" s="33"/>
      <c r="CD139" s="36"/>
      <c r="CF139" s="37"/>
      <c r="CO139" s="20"/>
    </row>
    <row r="140" spans="1:93" hidden="1">
      <c r="A140" s="410" t="s">
        <v>2380</v>
      </c>
      <c r="B140" s="410" t="s">
        <v>316</v>
      </c>
      <c r="C140" s="416" t="s">
        <v>316</v>
      </c>
      <c r="D140" s="416" t="s">
        <v>329</v>
      </c>
      <c r="E140" s="546" t="s">
        <v>2687</v>
      </c>
      <c r="F140" s="416" t="s">
        <v>314</v>
      </c>
      <c r="G140" s="546" t="str">
        <f>VLOOKUP(WWWW[[#This Row],[Village  Name]],SiteDB6[[Site Name]:[Location Type]],8,FALSE)</f>
        <v>Village</v>
      </c>
      <c r="H140" s="416" t="s">
        <v>2654</v>
      </c>
      <c r="I140" s="418">
        <v>27</v>
      </c>
      <c r="J140" s="418">
        <v>53</v>
      </c>
      <c r="K140" s="424">
        <v>42736</v>
      </c>
      <c r="L140" s="425">
        <v>44551</v>
      </c>
      <c r="M140" s="418"/>
      <c r="N140" s="418"/>
      <c r="O140" s="418"/>
      <c r="P140" s="418"/>
      <c r="Q140" s="418"/>
      <c r="R140" s="418"/>
      <c r="S140" s="418"/>
      <c r="T140" s="418"/>
      <c r="U140" s="636"/>
      <c r="V140" s="418"/>
      <c r="W140" s="605" t="s">
        <v>132</v>
      </c>
      <c r="X140" s="418"/>
      <c r="Y140" s="418"/>
      <c r="Z140" s="418"/>
      <c r="AA140" s="418"/>
      <c r="AB140" s="418"/>
      <c r="AC140" s="636"/>
      <c r="AD140" s="418"/>
      <c r="AE140" s="418"/>
      <c r="AF140" s="418"/>
      <c r="AG140" s="418"/>
      <c r="AH140" s="418"/>
      <c r="AI140" s="418"/>
      <c r="AJ140" s="418"/>
      <c r="AK140" s="418"/>
      <c r="AL140" s="418"/>
      <c r="AM140" s="418"/>
      <c r="AN140" s="636"/>
      <c r="AO140" s="420"/>
      <c r="AP140" s="420"/>
      <c r="AQ14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40" s="417">
        <f>WWWW[[#This Row],[%Equitable and continuous access to sufficient quantity of safe drinking water]]*WWWW[[#This Row],[Total PoP ]]</f>
        <v>0</v>
      </c>
      <c r="AS14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0" s="417">
        <f>WWWW[[#This Row],[% Access to unimproved water points]]*WWWW[[#This Row],[Total PoP ]]</f>
        <v>0</v>
      </c>
      <c r="AU14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4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40" s="417">
        <f>WWWW[[#This Row],[HRP1]]/250</f>
        <v>0</v>
      </c>
      <c r="AX140" s="422">
        <f>1-WWWW[[#This Row],[% Equitable and continuous access to sufficient quantity of domestic water]]</f>
        <v>1</v>
      </c>
      <c r="AY140" s="417">
        <f>WWWW[[#This Row],[%equitable and continuous access to sufficient quantity of safe drinking and domestic water''s GAP]]*WWWW[[#This Row],[Total PoP ]]</f>
        <v>53</v>
      </c>
      <c r="AZ140" s="419">
        <f>IF(WWWW[[#This Row],[Total required water points]]-WWWW[[#This Row],['#Water points coverage]]&lt;0,0,WWWW[[#This Row],[Total required water points]]-WWWW[[#This Row],['#Water points coverage]])</f>
        <v>1</v>
      </c>
      <c r="BA140" s="419">
        <f>ROUND(IF(WWWW[[#This Row],[Total PoP ]]&lt;250,1,WWWW[[#This Row],[Total PoP ]]/250),0)</f>
        <v>1</v>
      </c>
      <c r="BB14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0" s="417">
        <f>WWWW[[#This Row],[% people access to functioning Latrine]]*WWWW[[#This Row],[Total PoP ]]</f>
        <v>0</v>
      </c>
      <c r="BD140" s="419">
        <f>WWWW[[#This Row],['#_of_Functioning_latrines_in_school]]*50</f>
        <v>0</v>
      </c>
      <c r="BE140" s="419">
        <f>ROUND((WWWW[[#This Row],[Total PoP ]]/6),0)</f>
        <v>9</v>
      </c>
      <c r="BF140" s="419">
        <f>IF(WWWW[[#This Row],[Total required Latrines]]-(WWWW[[#This Row],['#_of_sanitary_fly-proof_HH_latrines]])&lt;0,0,WWWW[[#This Row],[Total required Latrines]]-(WWWW[[#This Row],['#_of_sanitary_fly-proof_HH_latrines]]))</f>
        <v>9</v>
      </c>
      <c r="BG140" s="558">
        <f>1-WWWW[[#This Row],[% people access to functioning Latrine]]</f>
        <v>1</v>
      </c>
      <c r="BH14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40" s="417">
        <f>IF(WWWW[[#This Row],['#_of_functional_handwashing_facilities_at_HH_level]]*6&gt;WWWW[[#This Row],[Total PoP ]],WWWW[[#This Row],[Total PoP ]],WWWW[[#This Row],['#_of_functional_handwashing_facilities_at_HH_level]]*6)</f>
        <v>0</v>
      </c>
      <c r="BJ140" s="419">
        <f>IF(WWWW[[#This Row],['# people reached by regular dedicated hygiene promotion]]&gt;WWWW[[#This Row],['# People received regular supply of hygiene items]],WWWW[[#This Row],['# people reached by regular dedicated hygiene promotion]],WWWW[[#This Row],['# People received regular supply of hygiene items]])</f>
        <v>0</v>
      </c>
      <c r="BK140" s="422">
        <f>IF(WWWW[[#This Row],[HRP3]]/WWWW[[#This Row],[Total PoP ]]&gt;100%,100%,WWWW[[#This Row],[HRP3]]/WWWW[[#This Row],[Total PoP ]])</f>
        <v>0</v>
      </c>
      <c r="BL140" s="421">
        <f>1-WWWW[[#This Row],[Hygiene Coverage%]]</f>
        <v>1</v>
      </c>
      <c r="BM140" s="420">
        <f>WWWW[[#This Row],['# people reached by regular dedicated hygiene promotion]]/WWWW[[#This Row],[Total PoP ]]</f>
        <v>0</v>
      </c>
      <c r="BN14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0" s="419">
        <f>WWWW[[#This Row],['#_of_affected_women_and_girls_receiving_a_sufficient_quantity_of_sanitary_pads]]</f>
        <v>0</v>
      </c>
      <c r="BP140" s="418">
        <f>IF(WWWW[[#This Row],['# People with access to soap]]&gt;WWWW[[#This Row],['# People with access to Sanity Pads]],WWWW[[#This Row],['# People with access to soap]],WWWW[[#This Row],['# People with access to Sanity Pads]])</f>
        <v>0</v>
      </c>
      <c r="BQ140" s="417" t="str">
        <f>IF(OR(WWWW[[#This Row],['#of students in school]]="",WWWW[[#This Row],['#of students in school]]=0),"No","Yes")</f>
        <v>No</v>
      </c>
      <c r="BR140" s="415" t="s">
        <v>796</v>
      </c>
      <c r="BS140" s="415" t="s">
        <v>796</v>
      </c>
      <c r="BT140" s="415">
        <v>0</v>
      </c>
      <c r="BU140" s="415">
        <v>0</v>
      </c>
      <c r="BV140" s="415">
        <v>0</v>
      </c>
      <c r="BW140" s="415">
        <v>220653</v>
      </c>
      <c r="BX140" s="423" t="s">
        <v>33</v>
      </c>
      <c r="BY140" s="423"/>
      <c r="BZ140" s="33"/>
      <c r="CB140" s="429"/>
      <c r="CC140" s="33"/>
      <c r="CD140" s="36"/>
      <c r="CF140" s="37"/>
      <c r="CO140" s="20"/>
    </row>
    <row r="141" spans="1:93" hidden="1">
      <c r="A141" s="410" t="s">
        <v>2380</v>
      </c>
      <c r="B141" s="410" t="s">
        <v>316</v>
      </c>
      <c r="C141" s="416" t="s">
        <v>316</v>
      </c>
      <c r="D141" s="416" t="s">
        <v>329</v>
      </c>
      <c r="E141" s="546" t="s">
        <v>2687</v>
      </c>
      <c r="F141" s="416" t="s">
        <v>314</v>
      </c>
      <c r="G141" s="546" t="str">
        <f>VLOOKUP(WWWW[[#This Row],[Village  Name]],SiteDB6[[Site Name]:[Location Type]],8,FALSE)</f>
        <v>Village</v>
      </c>
      <c r="H141" s="416" t="s">
        <v>660</v>
      </c>
      <c r="I141" s="418">
        <v>63</v>
      </c>
      <c r="J141" s="418">
        <v>249</v>
      </c>
      <c r="K141" s="424">
        <v>42736</v>
      </c>
      <c r="L141" s="425">
        <v>44551</v>
      </c>
      <c r="M141" s="418"/>
      <c r="N141" s="418"/>
      <c r="O141" s="418"/>
      <c r="P141" s="418"/>
      <c r="Q141" s="418"/>
      <c r="R141" s="418"/>
      <c r="S141" s="418"/>
      <c r="T141" s="418"/>
      <c r="U141" s="636"/>
      <c r="V141" s="418"/>
      <c r="W141" s="605" t="s">
        <v>132</v>
      </c>
      <c r="X141" s="418"/>
      <c r="Y141" s="418"/>
      <c r="Z141" s="418"/>
      <c r="AA141" s="418"/>
      <c r="AB141" s="418"/>
      <c r="AC141" s="636"/>
      <c r="AD141" s="418"/>
      <c r="AE141" s="418"/>
      <c r="AF141" s="418"/>
      <c r="AG141" s="418"/>
      <c r="AH141" s="418"/>
      <c r="AI141" s="418"/>
      <c r="AJ141" s="418"/>
      <c r="AK141" s="418"/>
      <c r="AL141" s="418"/>
      <c r="AM141" s="418"/>
      <c r="AN141" s="636"/>
      <c r="AO141" s="420"/>
      <c r="AP141" s="420"/>
      <c r="AQ14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41" s="417">
        <f>WWWW[[#This Row],[%Equitable and continuous access to sufficient quantity of safe drinking water]]*WWWW[[#This Row],[Total PoP ]]</f>
        <v>0</v>
      </c>
      <c r="AS14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1" s="417">
        <f>WWWW[[#This Row],[% Access to unimproved water points]]*WWWW[[#This Row],[Total PoP ]]</f>
        <v>0</v>
      </c>
      <c r="AU14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4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41" s="417">
        <f>WWWW[[#This Row],[HRP1]]/250</f>
        <v>0</v>
      </c>
      <c r="AX141" s="422">
        <f>1-WWWW[[#This Row],[% Equitable and continuous access to sufficient quantity of domestic water]]</f>
        <v>1</v>
      </c>
      <c r="AY141" s="417">
        <f>WWWW[[#This Row],[%equitable and continuous access to sufficient quantity of safe drinking and domestic water''s GAP]]*WWWW[[#This Row],[Total PoP ]]</f>
        <v>249</v>
      </c>
      <c r="AZ141" s="419">
        <f>IF(WWWW[[#This Row],[Total required water points]]-WWWW[[#This Row],['#Water points coverage]]&lt;0,0,WWWW[[#This Row],[Total required water points]]-WWWW[[#This Row],['#Water points coverage]])</f>
        <v>1</v>
      </c>
      <c r="BA141" s="419">
        <f>ROUND(IF(WWWW[[#This Row],[Total PoP ]]&lt;250,1,WWWW[[#This Row],[Total PoP ]]/250),0)</f>
        <v>1</v>
      </c>
      <c r="BB14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1" s="417">
        <f>WWWW[[#This Row],[% people access to functioning Latrine]]*WWWW[[#This Row],[Total PoP ]]</f>
        <v>0</v>
      </c>
      <c r="BD141" s="419">
        <f>WWWW[[#This Row],['#_of_Functioning_latrines_in_school]]*50</f>
        <v>0</v>
      </c>
      <c r="BE141" s="419">
        <f>ROUND((WWWW[[#This Row],[Total PoP ]]/6),0)</f>
        <v>42</v>
      </c>
      <c r="BF141" s="419">
        <f>IF(WWWW[[#This Row],[Total required Latrines]]-(WWWW[[#This Row],['#_of_sanitary_fly-proof_HH_latrines]])&lt;0,0,WWWW[[#This Row],[Total required Latrines]]-(WWWW[[#This Row],['#_of_sanitary_fly-proof_HH_latrines]]))</f>
        <v>42</v>
      </c>
      <c r="BG141" s="558">
        <f>1-WWWW[[#This Row],[% people access to functioning Latrine]]</f>
        <v>1</v>
      </c>
      <c r="BH14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41" s="417">
        <f>IF(WWWW[[#This Row],['#_of_functional_handwashing_facilities_at_HH_level]]*6&gt;WWWW[[#This Row],[Total PoP ]],WWWW[[#This Row],[Total PoP ]],WWWW[[#This Row],['#_of_functional_handwashing_facilities_at_HH_level]]*6)</f>
        <v>0</v>
      </c>
      <c r="BJ141" s="419">
        <f>IF(WWWW[[#This Row],['# people reached by regular dedicated hygiene promotion]]&gt;WWWW[[#This Row],['# People received regular supply of hygiene items]],WWWW[[#This Row],['# people reached by regular dedicated hygiene promotion]],WWWW[[#This Row],['# People received regular supply of hygiene items]])</f>
        <v>0</v>
      </c>
      <c r="BK141" s="422">
        <f>IF(WWWW[[#This Row],[HRP3]]/WWWW[[#This Row],[Total PoP ]]&gt;100%,100%,WWWW[[#This Row],[HRP3]]/WWWW[[#This Row],[Total PoP ]])</f>
        <v>0</v>
      </c>
      <c r="BL141" s="421">
        <f>1-WWWW[[#This Row],[Hygiene Coverage%]]</f>
        <v>1</v>
      </c>
      <c r="BM141" s="420">
        <f>WWWW[[#This Row],['# people reached by regular dedicated hygiene promotion]]/WWWW[[#This Row],[Total PoP ]]</f>
        <v>0</v>
      </c>
      <c r="BN14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1" s="419">
        <f>WWWW[[#This Row],['#_of_affected_women_and_girls_receiving_a_sufficient_quantity_of_sanitary_pads]]</f>
        <v>0</v>
      </c>
      <c r="BP141" s="418">
        <f>IF(WWWW[[#This Row],['# People with access to soap]]&gt;WWWW[[#This Row],['# People with access to Sanity Pads]],WWWW[[#This Row],['# People with access to soap]],WWWW[[#This Row],['# People with access to Sanity Pads]])</f>
        <v>0</v>
      </c>
      <c r="BQ141" s="417" t="str">
        <f>IF(OR(WWWW[[#This Row],['#of students in school]]="",WWWW[[#This Row],['#of students in school]]=0),"No","Yes")</f>
        <v>No</v>
      </c>
      <c r="BR141" s="415" t="s">
        <v>796</v>
      </c>
      <c r="BS141" s="415" t="s">
        <v>796</v>
      </c>
      <c r="BT141" s="415">
        <v>0</v>
      </c>
      <c r="BU141" s="415">
        <v>0</v>
      </c>
      <c r="BV141" s="415">
        <v>0</v>
      </c>
      <c r="BW141" s="415">
        <v>197110</v>
      </c>
      <c r="BX141" s="423" t="s">
        <v>33</v>
      </c>
      <c r="BY141" s="423"/>
      <c r="BZ141" s="33"/>
      <c r="CB141" s="429"/>
      <c r="CC141" s="33"/>
      <c r="CD141" s="36"/>
      <c r="CF141" s="37"/>
      <c r="CO141" s="20"/>
    </row>
    <row r="142" spans="1:93" hidden="1">
      <c r="A142" s="410" t="s">
        <v>2380</v>
      </c>
      <c r="B142" s="410" t="s">
        <v>2308</v>
      </c>
      <c r="C142" s="416" t="s">
        <v>2308</v>
      </c>
      <c r="D142" s="416" t="s">
        <v>40</v>
      </c>
      <c r="E142" s="546" t="s">
        <v>2687</v>
      </c>
      <c r="F142" s="416" t="s">
        <v>297</v>
      </c>
      <c r="G142" s="546" t="str">
        <f>VLOOKUP(WWWW[[#This Row],[Village  Name]],SiteDB6[[Site Name]:[Location Type]],8,FALSE)</f>
        <v>Village</v>
      </c>
      <c r="H142" s="416" t="s">
        <v>420</v>
      </c>
      <c r="I142" s="418">
        <v>249</v>
      </c>
      <c r="J142" s="418">
        <v>1362</v>
      </c>
      <c r="K142" s="424"/>
      <c r="L142" s="425">
        <v>44104</v>
      </c>
      <c r="M142" s="418"/>
      <c r="N142" s="418" t="s">
        <v>2657</v>
      </c>
      <c r="O142" s="418"/>
      <c r="P142" s="418">
        <v>28</v>
      </c>
      <c r="Q142" s="418"/>
      <c r="R142" s="418"/>
      <c r="S142" s="418"/>
      <c r="T142" s="418"/>
      <c r="U142" s="636"/>
      <c r="V142" s="418"/>
      <c r="W142" s="605" t="s">
        <v>132</v>
      </c>
      <c r="X142" s="418"/>
      <c r="Y142" s="418"/>
      <c r="Z142" s="418"/>
      <c r="AA142" s="418"/>
      <c r="AB142" s="418"/>
      <c r="AC142" s="636"/>
      <c r="AD142" s="418"/>
      <c r="AE142" s="418"/>
      <c r="AF142" s="418"/>
      <c r="AG142" s="418"/>
      <c r="AH142" s="418"/>
      <c r="AI142" s="418"/>
      <c r="AJ142" s="418"/>
      <c r="AK142" s="418"/>
      <c r="AL142" s="418"/>
      <c r="AM142" s="418"/>
      <c r="AN142" s="636"/>
      <c r="AO142" s="420"/>
      <c r="AP142" s="420"/>
      <c r="AQ14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42" s="417">
        <f>WWWW[[#This Row],[%Equitable and continuous access to sufficient quantity of safe drinking water]]*WWWW[[#This Row],[Total PoP ]]</f>
        <v>1362</v>
      </c>
      <c r="AS14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2" s="417">
        <f>WWWW[[#This Row],[% Access to unimproved water points]]*WWWW[[#This Row],[Total PoP ]]</f>
        <v>0</v>
      </c>
      <c r="AU14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4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1362</v>
      </c>
      <c r="AW142" s="417">
        <f>WWWW[[#This Row],[HRP1]]/250</f>
        <v>5.4480000000000004</v>
      </c>
      <c r="AX142" s="422">
        <f>1-WWWW[[#This Row],[% Equitable and continuous access to sufficient quantity of domestic water]]</f>
        <v>0</v>
      </c>
      <c r="AY142" s="417">
        <f>WWWW[[#This Row],[%equitable and continuous access to sufficient quantity of safe drinking and domestic water''s GAP]]*WWWW[[#This Row],[Total PoP ]]</f>
        <v>0</v>
      </c>
      <c r="AZ142" s="419">
        <f>IF(WWWW[[#This Row],[Total required water points]]-WWWW[[#This Row],['#Water points coverage]]&lt;0,0,WWWW[[#This Row],[Total required water points]]-WWWW[[#This Row],['#Water points coverage]])</f>
        <v>0</v>
      </c>
      <c r="BA142" s="419">
        <f>ROUND(IF(WWWW[[#This Row],[Total PoP ]]&lt;250,1,WWWW[[#This Row],[Total PoP ]]/250),0)</f>
        <v>5</v>
      </c>
      <c r="BB14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2" s="417">
        <f>WWWW[[#This Row],[% people access to functioning Latrine]]*WWWW[[#This Row],[Total PoP ]]</f>
        <v>0</v>
      </c>
      <c r="BD142" s="419">
        <f>WWWW[[#This Row],['#_of_Functioning_latrines_in_school]]*50</f>
        <v>0</v>
      </c>
      <c r="BE142" s="419">
        <f>ROUND((WWWW[[#This Row],[Total PoP ]]/6),0)</f>
        <v>227</v>
      </c>
      <c r="BF142" s="419">
        <f>IF(WWWW[[#This Row],[Total required Latrines]]-(WWWW[[#This Row],['#_of_sanitary_fly-proof_HH_latrines]])&lt;0,0,WWWW[[#This Row],[Total required Latrines]]-(WWWW[[#This Row],['#_of_sanitary_fly-proof_HH_latrines]]))</f>
        <v>227</v>
      </c>
      <c r="BG142" s="558">
        <f>1-WWWW[[#This Row],[% people access to functioning Latrine]]</f>
        <v>1</v>
      </c>
      <c r="BH14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42" s="417">
        <f>IF(WWWW[[#This Row],['#_of_functional_handwashing_facilities_at_HH_level]]*6&gt;WWWW[[#This Row],[Total PoP ]],WWWW[[#This Row],[Total PoP ]],WWWW[[#This Row],['#_of_functional_handwashing_facilities_at_HH_level]]*6)</f>
        <v>0</v>
      </c>
      <c r="BJ142" s="419">
        <f>IF(WWWW[[#This Row],['# people reached by regular dedicated hygiene promotion]]&gt;WWWW[[#This Row],['# People received regular supply of hygiene items]],WWWW[[#This Row],['# people reached by regular dedicated hygiene promotion]],WWWW[[#This Row],['# People received regular supply of hygiene items]])</f>
        <v>0</v>
      </c>
      <c r="BK142" s="422">
        <f>IF(WWWW[[#This Row],[HRP3]]/WWWW[[#This Row],[Total PoP ]]&gt;100%,100%,WWWW[[#This Row],[HRP3]]/WWWW[[#This Row],[Total PoP ]])</f>
        <v>0</v>
      </c>
      <c r="BL142" s="421">
        <f>1-WWWW[[#This Row],[Hygiene Coverage%]]</f>
        <v>1</v>
      </c>
      <c r="BM142" s="420">
        <f>WWWW[[#This Row],['# people reached by regular dedicated hygiene promotion]]/WWWW[[#This Row],[Total PoP ]]</f>
        <v>0</v>
      </c>
      <c r="BN14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2" s="419">
        <f>WWWW[[#This Row],['#_of_affected_women_and_girls_receiving_a_sufficient_quantity_of_sanitary_pads]]</f>
        <v>0</v>
      </c>
      <c r="BP142" s="418">
        <f>IF(WWWW[[#This Row],['# People with access to soap]]&gt;WWWW[[#This Row],['# People with access to Sanity Pads]],WWWW[[#This Row],['# People with access to soap]],WWWW[[#This Row],['# People with access to Sanity Pads]])</f>
        <v>0</v>
      </c>
      <c r="BQ142" s="417" t="str">
        <f>IF(OR(WWWW[[#This Row],['#of students in school]]="",WWWW[[#This Row],['#of students in school]]=0),"No","Yes")</f>
        <v>No</v>
      </c>
      <c r="BR142" s="415" t="s">
        <v>796</v>
      </c>
      <c r="BS142" s="415" t="s">
        <v>819</v>
      </c>
      <c r="BT142" s="415" t="s">
        <v>296</v>
      </c>
      <c r="BU142" s="415">
        <v>20.151471999999998</v>
      </c>
      <c r="BV142" s="415">
        <v>92.887277999999995</v>
      </c>
      <c r="BW142" s="415" t="s">
        <v>1362</v>
      </c>
      <c r="BX142" s="423" t="s">
        <v>33</v>
      </c>
      <c r="BY142" s="423"/>
      <c r="BZ142" s="33"/>
      <c r="CB142" s="429"/>
      <c r="CC142" s="33"/>
      <c r="CD142" s="36"/>
      <c r="CF142" s="37"/>
      <c r="CO142" s="20"/>
    </row>
    <row r="143" spans="1:93" hidden="1">
      <c r="A143" s="410" t="s">
        <v>2380</v>
      </c>
      <c r="B143" s="410" t="s">
        <v>2307</v>
      </c>
      <c r="C143" s="416" t="s">
        <v>2307</v>
      </c>
      <c r="D143" s="416" t="s">
        <v>40</v>
      </c>
      <c r="E143" s="546" t="s">
        <v>2687</v>
      </c>
      <c r="F143" s="416" t="s">
        <v>297</v>
      </c>
      <c r="G143" s="546" t="str">
        <f>VLOOKUP(WWWW[[#This Row],[Village  Name]],SiteDB6[[Site Name]:[Location Type]],8,FALSE)</f>
        <v>Village</v>
      </c>
      <c r="H143" s="416" t="s">
        <v>421</v>
      </c>
      <c r="I143" s="418">
        <v>420</v>
      </c>
      <c r="J143" s="418">
        <v>2179</v>
      </c>
      <c r="K143" s="424"/>
      <c r="L143" s="425">
        <v>44104</v>
      </c>
      <c r="M143" s="418"/>
      <c r="N143" s="418" t="s">
        <v>2657</v>
      </c>
      <c r="O143" s="418"/>
      <c r="P143" s="418">
        <v>0</v>
      </c>
      <c r="Q143" s="418"/>
      <c r="R143" s="418"/>
      <c r="S143" s="418"/>
      <c r="T143" s="418"/>
      <c r="U143" s="636"/>
      <c r="V143" s="418"/>
      <c r="W143" s="605" t="s">
        <v>132</v>
      </c>
      <c r="X143" s="418"/>
      <c r="Y143" s="418"/>
      <c r="Z143" s="418"/>
      <c r="AA143" s="418"/>
      <c r="AB143" s="418"/>
      <c r="AC143" s="636"/>
      <c r="AD143" s="418"/>
      <c r="AE143" s="418"/>
      <c r="AF143" s="418"/>
      <c r="AG143" s="418"/>
      <c r="AH143" s="418"/>
      <c r="AI143" s="418"/>
      <c r="AJ143" s="418"/>
      <c r="AK143" s="418"/>
      <c r="AL143" s="418"/>
      <c r="AM143" s="418"/>
      <c r="AN143" s="636"/>
      <c r="AO143" s="420"/>
      <c r="AP143" s="420"/>
      <c r="AQ14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43" s="417">
        <f>WWWW[[#This Row],[%Equitable and continuous access to sufficient quantity of safe drinking water]]*WWWW[[#This Row],[Total PoP ]]</f>
        <v>0</v>
      </c>
      <c r="AS14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3" s="417">
        <f>WWWW[[#This Row],[% Access to unimproved water points]]*WWWW[[#This Row],[Total PoP ]]</f>
        <v>0</v>
      </c>
      <c r="AU14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4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43" s="417">
        <f>WWWW[[#This Row],[HRP1]]/250</f>
        <v>0</v>
      </c>
      <c r="AX143" s="422">
        <f>1-WWWW[[#This Row],[% Equitable and continuous access to sufficient quantity of domestic water]]</f>
        <v>1</v>
      </c>
      <c r="AY143" s="417">
        <f>WWWW[[#This Row],[%equitable and continuous access to sufficient quantity of safe drinking and domestic water''s GAP]]*WWWW[[#This Row],[Total PoP ]]</f>
        <v>2179</v>
      </c>
      <c r="AZ143" s="419">
        <f>IF(WWWW[[#This Row],[Total required water points]]-WWWW[[#This Row],['#Water points coverage]]&lt;0,0,WWWW[[#This Row],[Total required water points]]-WWWW[[#This Row],['#Water points coverage]])</f>
        <v>9</v>
      </c>
      <c r="BA143" s="419">
        <f>ROUND(IF(WWWW[[#This Row],[Total PoP ]]&lt;250,1,WWWW[[#This Row],[Total PoP ]]/250),0)</f>
        <v>9</v>
      </c>
      <c r="BB14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3" s="417">
        <f>WWWW[[#This Row],[% people access to functioning Latrine]]*WWWW[[#This Row],[Total PoP ]]</f>
        <v>0</v>
      </c>
      <c r="BD143" s="419">
        <f>WWWW[[#This Row],['#_of_Functioning_latrines_in_school]]*50</f>
        <v>0</v>
      </c>
      <c r="BE143" s="419">
        <f>ROUND((WWWW[[#This Row],[Total PoP ]]/6),0)</f>
        <v>363</v>
      </c>
      <c r="BF143" s="419">
        <f>IF(WWWW[[#This Row],[Total required Latrines]]-(WWWW[[#This Row],['#_of_sanitary_fly-proof_HH_latrines]])&lt;0,0,WWWW[[#This Row],[Total required Latrines]]-(WWWW[[#This Row],['#_of_sanitary_fly-proof_HH_latrines]]))</f>
        <v>363</v>
      </c>
      <c r="BG143" s="558">
        <f>1-WWWW[[#This Row],[% people access to functioning Latrine]]</f>
        <v>1</v>
      </c>
      <c r="BH14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43" s="417">
        <f>IF(WWWW[[#This Row],['#_of_functional_handwashing_facilities_at_HH_level]]*6&gt;WWWW[[#This Row],[Total PoP ]],WWWW[[#This Row],[Total PoP ]],WWWW[[#This Row],['#_of_functional_handwashing_facilities_at_HH_level]]*6)</f>
        <v>0</v>
      </c>
      <c r="BJ143" s="419">
        <f>IF(WWWW[[#This Row],['# people reached by regular dedicated hygiene promotion]]&gt;WWWW[[#This Row],['# People received regular supply of hygiene items]],WWWW[[#This Row],['# people reached by regular dedicated hygiene promotion]],WWWW[[#This Row],['# People received regular supply of hygiene items]])</f>
        <v>0</v>
      </c>
      <c r="BK143" s="422">
        <f>IF(WWWW[[#This Row],[HRP3]]/WWWW[[#This Row],[Total PoP ]]&gt;100%,100%,WWWW[[#This Row],[HRP3]]/WWWW[[#This Row],[Total PoP ]])</f>
        <v>0</v>
      </c>
      <c r="BL143" s="421">
        <f>1-WWWW[[#This Row],[Hygiene Coverage%]]</f>
        <v>1</v>
      </c>
      <c r="BM143" s="420">
        <f>WWWW[[#This Row],['# people reached by regular dedicated hygiene promotion]]/WWWW[[#This Row],[Total PoP ]]</f>
        <v>0</v>
      </c>
      <c r="BN14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3" s="419">
        <f>WWWW[[#This Row],['#_of_affected_women_and_girls_receiving_a_sufficient_quantity_of_sanitary_pads]]</f>
        <v>0</v>
      </c>
      <c r="BP143" s="418">
        <f>IF(WWWW[[#This Row],['# People with access to soap]]&gt;WWWW[[#This Row],['# People with access to Sanity Pads]],WWWW[[#This Row],['# People with access to soap]],WWWW[[#This Row],['# People with access to Sanity Pads]])</f>
        <v>0</v>
      </c>
      <c r="BQ143" s="417" t="str">
        <f>IF(OR(WWWW[[#This Row],['#of students in school]]="",WWWW[[#This Row],['#of students in school]]=0),"No","Yes")</f>
        <v>No</v>
      </c>
      <c r="BR143" s="415" t="s">
        <v>796</v>
      </c>
      <c r="BS143" s="415" t="s">
        <v>819</v>
      </c>
      <c r="BT143" s="415" t="s">
        <v>296</v>
      </c>
      <c r="BU143" s="415">
        <v>20.151471999999998</v>
      </c>
      <c r="BV143" s="415">
        <v>92.887277999999995</v>
      </c>
      <c r="BW143" s="415" t="s">
        <v>1363</v>
      </c>
      <c r="BX143" s="423" t="s">
        <v>33</v>
      </c>
      <c r="BY143" s="423"/>
      <c r="BZ143" s="33"/>
      <c r="CB143" s="429"/>
      <c r="CC143" s="33"/>
      <c r="CD143" s="36"/>
      <c r="CF143" s="37"/>
      <c r="CO143" s="20"/>
    </row>
    <row r="144" spans="1:93" hidden="1">
      <c r="A144" s="410" t="s">
        <v>2380</v>
      </c>
      <c r="B144" s="410" t="s">
        <v>2307</v>
      </c>
      <c r="C144" s="416" t="s">
        <v>2307</v>
      </c>
      <c r="D144" s="416" t="s">
        <v>40</v>
      </c>
      <c r="E144" s="546" t="s">
        <v>2687</v>
      </c>
      <c r="F144" s="416" t="s">
        <v>297</v>
      </c>
      <c r="G144" s="546" t="str">
        <f>VLOOKUP(WWWW[[#This Row],[Village  Name]],SiteDB6[[Site Name]:[Location Type]],8,FALSE)</f>
        <v>Village</v>
      </c>
      <c r="H144" s="416" t="s">
        <v>439</v>
      </c>
      <c r="I144" s="418">
        <v>92</v>
      </c>
      <c r="J144" s="418">
        <v>695</v>
      </c>
      <c r="K144" s="424"/>
      <c r="L144" s="425">
        <v>44104</v>
      </c>
      <c r="M144" s="418"/>
      <c r="N144" s="418" t="s">
        <v>2657</v>
      </c>
      <c r="O144" s="418"/>
      <c r="P144" s="418">
        <v>7</v>
      </c>
      <c r="Q144" s="418"/>
      <c r="R144" s="418"/>
      <c r="S144" s="418"/>
      <c r="T144" s="418"/>
      <c r="U144" s="636"/>
      <c r="V144" s="418"/>
      <c r="W144" s="605" t="s">
        <v>132</v>
      </c>
      <c r="X144" s="418"/>
      <c r="Y144" s="418"/>
      <c r="Z144" s="418"/>
      <c r="AA144" s="418"/>
      <c r="AB144" s="418"/>
      <c r="AC144" s="636"/>
      <c r="AD144" s="605">
        <v>74</v>
      </c>
      <c r="AE144" s="605">
        <v>597</v>
      </c>
      <c r="AF144" s="605">
        <v>0</v>
      </c>
      <c r="AG144" s="605">
        <v>0</v>
      </c>
      <c r="AH144" s="605">
        <v>0</v>
      </c>
      <c r="AI144" s="605">
        <v>0</v>
      </c>
      <c r="AJ144" s="418"/>
      <c r="AK144" s="418"/>
      <c r="AL144" s="418"/>
      <c r="AM144" s="418"/>
      <c r="AN144" s="636"/>
      <c r="AO144" s="420"/>
      <c r="AP144" s="420"/>
      <c r="AQ14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44" s="417">
        <f>WWWW[[#This Row],[%Equitable and continuous access to sufficient quantity of safe drinking water]]*WWWW[[#This Row],[Total PoP ]]</f>
        <v>695</v>
      </c>
      <c r="AS14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4" s="417">
        <f>WWWW[[#This Row],[% Access to unimproved water points]]*WWWW[[#This Row],[Total PoP ]]</f>
        <v>0</v>
      </c>
      <c r="AU14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4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695</v>
      </c>
      <c r="AW144" s="417">
        <f>WWWW[[#This Row],[HRP1]]/250</f>
        <v>2.78</v>
      </c>
      <c r="AX144" s="422">
        <f>1-WWWW[[#This Row],[% Equitable and continuous access to sufficient quantity of domestic water]]</f>
        <v>0</v>
      </c>
      <c r="AY144" s="417">
        <f>WWWW[[#This Row],[%equitable and continuous access to sufficient quantity of safe drinking and domestic water''s GAP]]*WWWW[[#This Row],[Total PoP ]]</f>
        <v>0</v>
      </c>
      <c r="AZ144" s="419">
        <f>IF(WWWW[[#This Row],[Total required water points]]-WWWW[[#This Row],['#Water points coverage]]&lt;0,0,WWWW[[#This Row],[Total required water points]]-WWWW[[#This Row],['#Water points coverage]])</f>
        <v>0.2200000000000002</v>
      </c>
      <c r="BA144" s="419">
        <f>ROUND(IF(WWWW[[#This Row],[Total PoP ]]&lt;250,1,WWWW[[#This Row],[Total PoP ]]/250),0)</f>
        <v>3</v>
      </c>
      <c r="BB14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4" s="417">
        <f>WWWW[[#This Row],[% people access to functioning Latrine]]*WWWW[[#This Row],[Total PoP ]]</f>
        <v>0</v>
      </c>
      <c r="BD144" s="419">
        <f>WWWW[[#This Row],['#_of_Functioning_latrines_in_school]]*50</f>
        <v>0</v>
      </c>
      <c r="BE144" s="419">
        <f>ROUND((WWWW[[#This Row],[Total PoP ]]/6),0)</f>
        <v>116</v>
      </c>
      <c r="BF144" s="419">
        <f>IF(WWWW[[#This Row],[Total required Latrines]]-(WWWW[[#This Row],['#_of_sanitary_fly-proof_HH_latrines]])&lt;0,0,WWWW[[#This Row],[Total required Latrines]]-(WWWW[[#This Row],['#_of_sanitary_fly-proof_HH_latrines]]))</f>
        <v>116</v>
      </c>
      <c r="BG144" s="558">
        <f>1-WWWW[[#This Row],[% people access to functioning Latrine]]</f>
        <v>1</v>
      </c>
      <c r="BH14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671</v>
      </c>
      <c r="BI144" s="417">
        <f>IF(WWWW[[#This Row],['#_of_functional_handwashing_facilities_at_HH_level]]*6&gt;WWWW[[#This Row],[Total PoP ]],WWWW[[#This Row],[Total PoP ]],WWWW[[#This Row],['#_of_functional_handwashing_facilities_at_HH_level]]*6)</f>
        <v>0</v>
      </c>
      <c r="BJ144" s="419">
        <f>IF(WWWW[[#This Row],['# people reached by regular dedicated hygiene promotion]]&gt;WWWW[[#This Row],['# People received regular supply of hygiene items]],WWWW[[#This Row],['# people reached by regular dedicated hygiene promotion]],WWWW[[#This Row],['# People received regular supply of hygiene items]])</f>
        <v>671</v>
      </c>
      <c r="BK144" s="422">
        <f>IF(WWWW[[#This Row],[HRP3]]/WWWW[[#This Row],[Total PoP ]]&gt;100%,100%,WWWW[[#This Row],[HRP3]]/WWWW[[#This Row],[Total PoP ]])</f>
        <v>0.96546762589928059</v>
      </c>
      <c r="BL144" s="421">
        <f>1-WWWW[[#This Row],[Hygiene Coverage%]]</f>
        <v>3.453237410071941E-2</v>
      </c>
      <c r="BM144" s="420">
        <f>WWWW[[#This Row],['# people reached by regular dedicated hygiene promotion]]/WWWW[[#This Row],[Total PoP ]]</f>
        <v>0.96546762589928059</v>
      </c>
      <c r="BN14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4" s="419">
        <f>WWWW[[#This Row],['#_of_affected_women_and_girls_receiving_a_sufficient_quantity_of_sanitary_pads]]</f>
        <v>0</v>
      </c>
      <c r="BP144" s="418">
        <f>IF(WWWW[[#This Row],['# People with access to soap]]&gt;WWWW[[#This Row],['# People with access to Sanity Pads]],WWWW[[#This Row],['# People with access to soap]],WWWW[[#This Row],['# People with access to Sanity Pads]])</f>
        <v>0</v>
      </c>
      <c r="BQ144" s="417" t="str">
        <f>IF(OR(WWWW[[#This Row],['#of students in school]]="",WWWW[[#This Row],['#of students in school]]=0),"No","Yes")</f>
        <v>No</v>
      </c>
      <c r="BR144" s="415" t="s">
        <v>796</v>
      </c>
      <c r="BS144" s="415" t="s">
        <v>796</v>
      </c>
      <c r="BT144" s="415" t="s">
        <v>793</v>
      </c>
      <c r="BU144" s="415">
        <v>20.201499999999999</v>
      </c>
      <c r="BV144" s="415">
        <v>92.796599999999998</v>
      </c>
      <c r="BW144" s="415">
        <v>196154</v>
      </c>
      <c r="BX144" s="423" t="s">
        <v>33</v>
      </c>
      <c r="BY144" s="423"/>
      <c r="BZ144" s="33"/>
      <c r="CB144" s="429"/>
      <c r="CC144" s="33"/>
      <c r="CD144" s="36"/>
      <c r="CF144" s="37"/>
      <c r="CO144" s="20"/>
    </row>
    <row r="145" spans="1:93" hidden="1">
      <c r="A145" s="410" t="s">
        <v>2380</v>
      </c>
      <c r="B145" s="410" t="s">
        <v>2307</v>
      </c>
      <c r="C145" s="416" t="s">
        <v>2307</v>
      </c>
      <c r="D145" s="416" t="s">
        <v>40</v>
      </c>
      <c r="E145" s="546" t="s">
        <v>2687</v>
      </c>
      <c r="F145" s="416" t="s">
        <v>297</v>
      </c>
      <c r="G145" s="546" t="str">
        <f>VLOOKUP(WWWW[[#This Row],[Village  Name]],SiteDB6[[Site Name]:[Location Type]],8,FALSE)</f>
        <v>Village</v>
      </c>
      <c r="H145" s="416" t="s">
        <v>435</v>
      </c>
      <c r="I145" s="418">
        <v>235</v>
      </c>
      <c r="J145" s="418">
        <v>1390</v>
      </c>
      <c r="K145" s="424"/>
      <c r="L145" s="425">
        <v>44104</v>
      </c>
      <c r="M145" s="418"/>
      <c r="N145" s="418" t="s">
        <v>2657</v>
      </c>
      <c r="O145" s="418"/>
      <c r="P145" s="418">
        <v>8</v>
      </c>
      <c r="Q145" s="418"/>
      <c r="R145" s="418"/>
      <c r="S145" s="418"/>
      <c r="T145" s="418"/>
      <c r="U145" s="636"/>
      <c r="V145" s="418"/>
      <c r="W145" s="605" t="s">
        <v>132</v>
      </c>
      <c r="X145" s="418"/>
      <c r="Y145" s="418"/>
      <c r="Z145" s="418"/>
      <c r="AA145" s="418"/>
      <c r="AB145" s="418"/>
      <c r="AC145" s="636"/>
      <c r="AD145" s="605">
        <v>128</v>
      </c>
      <c r="AE145" s="605">
        <v>567</v>
      </c>
      <c r="AF145" s="605">
        <v>0</v>
      </c>
      <c r="AG145" s="605">
        <v>0</v>
      </c>
      <c r="AH145" s="605">
        <v>0</v>
      </c>
      <c r="AI145" s="605">
        <v>0</v>
      </c>
      <c r="AJ145" s="418"/>
      <c r="AK145" s="418"/>
      <c r="AL145" s="418"/>
      <c r="AM145" s="418"/>
      <c r="AN145" s="636"/>
      <c r="AO145" s="420"/>
      <c r="AP145" s="420"/>
      <c r="AQ14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45" s="417">
        <f>WWWW[[#This Row],[%Equitable and continuous access to sufficient quantity of safe drinking water]]*WWWW[[#This Row],[Total PoP ]]</f>
        <v>1390</v>
      </c>
      <c r="AS14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5" s="417">
        <f>WWWW[[#This Row],[% Access to unimproved water points]]*WWWW[[#This Row],[Total PoP ]]</f>
        <v>0</v>
      </c>
      <c r="AU14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4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1390</v>
      </c>
      <c r="AW145" s="417">
        <f>WWWW[[#This Row],[HRP1]]/250</f>
        <v>5.56</v>
      </c>
      <c r="AX145" s="422">
        <f>1-WWWW[[#This Row],[% Equitable and continuous access to sufficient quantity of domestic water]]</f>
        <v>0</v>
      </c>
      <c r="AY145" s="417">
        <f>WWWW[[#This Row],[%equitable and continuous access to sufficient quantity of safe drinking and domestic water''s GAP]]*WWWW[[#This Row],[Total PoP ]]</f>
        <v>0</v>
      </c>
      <c r="AZ145" s="419">
        <f>IF(WWWW[[#This Row],[Total required water points]]-WWWW[[#This Row],['#Water points coverage]]&lt;0,0,WWWW[[#This Row],[Total required water points]]-WWWW[[#This Row],['#Water points coverage]])</f>
        <v>0.44000000000000039</v>
      </c>
      <c r="BA145" s="419">
        <f>ROUND(IF(WWWW[[#This Row],[Total PoP ]]&lt;250,1,WWWW[[#This Row],[Total PoP ]]/250),0)</f>
        <v>6</v>
      </c>
      <c r="BB14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5" s="417">
        <f>WWWW[[#This Row],[% people access to functioning Latrine]]*WWWW[[#This Row],[Total PoP ]]</f>
        <v>0</v>
      </c>
      <c r="BD145" s="419">
        <f>WWWW[[#This Row],['#_of_Functioning_latrines_in_school]]*50</f>
        <v>0</v>
      </c>
      <c r="BE145" s="419">
        <f>ROUND((WWWW[[#This Row],[Total PoP ]]/6),0)</f>
        <v>232</v>
      </c>
      <c r="BF145" s="419">
        <f>IF(WWWW[[#This Row],[Total required Latrines]]-(WWWW[[#This Row],['#_of_sanitary_fly-proof_HH_latrines]])&lt;0,0,WWWW[[#This Row],[Total required Latrines]]-(WWWW[[#This Row],['#_of_sanitary_fly-proof_HH_latrines]]))</f>
        <v>232</v>
      </c>
      <c r="BG145" s="558">
        <f>1-WWWW[[#This Row],[% people access to functioning Latrine]]</f>
        <v>1</v>
      </c>
      <c r="BH14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695</v>
      </c>
      <c r="BI145" s="417">
        <f>IF(WWWW[[#This Row],['#_of_functional_handwashing_facilities_at_HH_level]]*6&gt;WWWW[[#This Row],[Total PoP ]],WWWW[[#This Row],[Total PoP ]],WWWW[[#This Row],['#_of_functional_handwashing_facilities_at_HH_level]]*6)</f>
        <v>0</v>
      </c>
      <c r="BJ145" s="419">
        <f>IF(WWWW[[#This Row],['# people reached by regular dedicated hygiene promotion]]&gt;WWWW[[#This Row],['# People received regular supply of hygiene items]],WWWW[[#This Row],['# people reached by regular dedicated hygiene promotion]],WWWW[[#This Row],['# People received regular supply of hygiene items]])</f>
        <v>695</v>
      </c>
      <c r="BK145" s="422">
        <f>IF(WWWW[[#This Row],[HRP3]]/WWWW[[#This Row],[Total PoP ]]&gt;100%,100%,WWWW[[#This Row],[HRP3]]/WWWW[[#This Row],[Total PoP ]])</f>
        <v>0.5</v>
      </c>
      <c r="BL145" s="421">
        <f>1-WWWW[[#This Row],[Hygiene Coverage%]]</f>
        <v>0.5</v>
      </c>
      <c r="BM145" s="420">
        <f>WWWW[[#This Row],['# people reached by regular dedicated hygiene promotion]]/WWWW[[#This Row],[Total PoP ]]</f>
        <v>0.5</v>
      </c>
      <c r="BN14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5" s="419">
        <f>WWWW[[#This Row],['#_of_affected_women_and_girls_receiving_a_sufficient_quantity_of_sanitary_pads]]</f>
        <v>0</v>
      </c>
      <c r="BP145" s="418">
        <f>IF(WWWW[[#This Row],['# People with access to soap]]&gt;WWWW[[#This Row],['# People with access to Sanity Pads]],WWWW[[#This Row],['# People with access to soap]],WWWW[[#This Row],['# People with access to Sanity Pads]])</f>
        <v>0</v>
      </c>
      <c r="BQ145" s="417" t="str">
        <f>IF(OR(WWWW[[#This Row],['#of students in school]]="",WWWW[[#This Row],['#of students in school]]=0),"No","Yes")</f>
        <v>No</v>
      </c>
      <c r="BR145" s="415" t="s">
        <v>796</v>
      </c>
      <c r="BS145" s="415" t="s">
        <v>796</v>
      </c>
      <c r="BT145" s="415" t="s">
        <v>793</v>
      </c>
      <c r="BU145" s="415">
        <v>20.19171906</v>
      </c>
      <c r="BV145" s="415">
        <v>92.808166499999999</v>
      </c>
      <c r="BW145" s="415">
        <v>196155</v>
      </c>
      <c r="BX145" s="423" t="s">
        <v>33</v>
      </c>
      <c r="BY145" s="423"/>
      <c r="BZ145" s="33"/>
      <c r="CB145" s="429"/>
      <c r="CC145" s="33"/>
      <c r="CD145" s="36"/>
      <c r="CF145" s="37"/>
      <c r="CO145" s="20"/>
    </row>
    <row r="146" spans="1:93" hidden="1">
      <c r="A146" s="410" t="s">
        <v>2380</v>
      </c>
      <c r="B146" s="410" t="s">
        <v>2307</v>
      </c>
      <c r="C146" s="416" t="s">
        <v>2307</v>
      </c>
      <c r="D146" s="416" t="s">
        <v>40</v>
      </c>
      <c r="E146" s="546" t="s">
        <v>2687</v>
      </c>
      <c r="F146" s="416" t="s">
        <v>297</v>
      </c>
      <c r="G146" s="546" t="str">
        <f>VLOOKUP(WWWW[[#This Row],[Village  Name]],SiteDB6[[Site Name]:[Location Type]],8,FALSE)</f>
        <v>Village</v>
      </c>
      <c r="H146" s="416" t="s">
        <v>418</v>
      </c>
      <c r="I146" s="418">
        <v>72</v>
      </c>
      <c r="J146" s="418">
        <v>442</v>
      </c>
      <c r="K146" s="424"/>
      <c r="L146" s="425">
        <v>44104</v>
      </c>
      <c r="M146" s="418"/>
      <c r="N146" s="418" t="s">
        <v>2657</v>
      </c>
      <c r="O146" s="418"/>
      <c r="P146" s="418">
        <v>0</v>
      </c>
      <c r="Q146" s="418"/>
      <c r="R146" s="418"/>
      <c r="S146" s="418"/>
      <c r="T146" s="418"/>
      <c r="U146" s="636"/>
      <c r="V146" s="418"/>
      <c r="W146" s="605" t="s">
        <v>132</v>
      </c>
      <c r="X146" s="418"/>
      <c r="Y146" s="418"/>
      <c r="Z146" s="418"/>
      <c r="AA146" s="418"/>
      <c r="AB146" s="418"/>
      <c r="AC146" s="636"/>
      <c r="AD146" s="605">
        <v>59</v>
      </c>
      <c r="AE146" s="605">
        <v>136</v>
      </c>
      <c r="AF146" s="605">
        <v>57</v>
      </c>
      <c r="AG146" s="605">
        <v>232</v>
      </c>
      <c r="AH146" s="605">
        <v>0</v>
      </c>
      <c r="AI146" s="605">
        <v>0</v>
      </c>
      <c r="AJ146" s="418"/>
      <c r="AK146" s="418"/>
      <c r="AL146" s="418"/>
      <c r="AM146" s="418"/>
      <c r="AN146" s="636"/>
      <c r="AO146" s="420"/>
      <c r="AP146" s="420"/>
      <c r="AQ14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46" s="417">
        <f>WWWW[[#This Row],[%Equitable and continuous access to sufficient quantity of safe drinking water]]*WWWW[[#This Row],[Total PoP ]]</f>
        <v>0</v>
      </c>
      <c r="AS14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6" s="417">
        <f>WWWW[[#This Row],[% Access to unimproved water points]]*WWWW[[#This Row],[Total PoP ]]</f>
        <v>0</v>
      </c>
      <c r="AU14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4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46" s="417">
        <f>WWWW[[#This Row],[HRP1]]/250</f>
        <v>0</v>
      </c>
      <c r="AX146" s="422">
        <f>1-WWWW[[#This Row],[% Equitable and continuous access to sufficient quantity of domestic water]]</f>
        <v>1</v>
      </c>
      <c r="AY146" s="417">
        <f>WWWW[[#This Row],[%equitable and continuous access to sufficient quantity of safe drinking and domestic water''s GAP]]*WWWW[[#This Row],[Total PoP ]]</f>
        <v>442</v>
      </c>
      <c r="AZ146" s="419">
        <f>IF(WWWW[[#This Row],[Total required water points]]-WWWW[[#This Row],['#Water points coverage]]&lt;0,0,WWWW[[#This Row],[Total required water points]]-WWWW[[#This Row],['#Water points coverage]])</f>
        <v>2</v>
      </c>
      <c r="BA146" s="419">
        <f>ROUND(IF(WWWW[[#This Row],[Total PoP ]]&lt;250,1,WWWW[[#This Row],[Total PoP ]]/250),0)</f>
        <v>2</v>
      </c>
      <c r="BB14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6" s="417">
        <f>WWWW[[#This Row],[% people access to functioning Latrine]]*WWWW[[#This Row],[Total PoP ]]</f>
        <v>0</v>
      </c>
      <c r="BD146" s="419">
        <f>WWWW[[#This Row],['#_of_Functioning_latrines_in_school]]*50</f>
        <v>0</v>
      </c>
      <c r="BE146" s="419">
        <f>ROUND((WWWW[[#This Row],[Total PoP ]]/6),0)</f>
        <v>74</v>
      </c>
      <c r="BF146" s="419">
        <f>IF(WWWW[[#This Row],[Total required Latrines]]-(WWWW[[#This Row],['#_of_sanitary_fly-proof_HH_latrines]])&lt;0,0,WWWW[[#This Row],[Total required Latrines]]-(WWWW[[#This Row],['#_of_sanitary_fly-proof_HH_latrines]]))</f>
        <v>74</v>
      </c>
      <c r="BG146" s="558">
        <f>1-WWWW[[#This Row],[% people access to functioning Latrine]]</f>
        <v>1</v>
      </c>
      <c r="BH14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442</v>
      </c>
      <c r="BI146" s="417">
        <f>IF(WWWW[[#This Row],['#_of_functional_handwashing_facilities_at_HH_level]]*6&gt;WWWW[[#This Row],[Total PoP ]],WWWW[[#This Row],[Total PoP ]],WWWW[[#This Row],['#_of_functional_handwashing_facilities_at_HH_level]]*6)</f>
        <v>0</v>
      </c>
      <c r="BJ146" s="419">
        <f>IF(WWWW[[#This Row],['# people reached by regular dedicated hygiene promotion]]&gt;WWWW[[#This Row],['# People received regular supply of hygiene items]],WWWW[[#This Row],['# people reached by regular dedicated hygiene promotion]],WWWW[[#This Row],['# People received regular supply of hygiene items]])</f>
        <v>442</v>
      </c>
      <c r="BK146" s="422">
        <f>IF(WWWW[[#This Row],[HRP3]]/WWWW[[#This Row],[Total PoP ]]&gt;100%,100%,WWWW[[#This Row],[HRP3]]/WWWW[[#This Row],[Total PoP ]])</f>
        <v>1</v>
      </c>
      <c r="BL146" s="421">
        <f>1-WWWW[[#This Row],[Hygiene Coverage%]]</f>
        <v>0</v>
      </c>
      <c r="BM146" s="420">
        <f>WWWW[[#This Row],['# people reached by regular dedicated hygiene promotion]]/WWWW[[#This Row],[Total PoP ]]</f>
        <v>1</v>
      </c>
      <c r="BN14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6" s="419">
        <f>WWWW[[#This Row],['#_of_affected_women_and_girls_receiving_a_sufficient_quantity_of_sanitary_pads]]</f>
        <v>0</v>
      </c>
      <c r="BP146" s="418">
        <f>IF(WWWW[[#This Row],['# People with access to soap]]&gt;WWWW[[#This Row],['# People with access to Sanity Pads]],WWWW[[#This Row],['# People with access to soap]],WWWW[[#This Row],['# People with access to Sanity Pads]])</f>
        <v>0</v>
      </c>
      <c r="BQ146" s="417" t="str">
        <f>IF(OR(WWWW[[#This Row],['#of students in school]]="",WWWW[[#This Row],['#of students in school]]=0),"No","Yes")</f>
        <v>No</v>
      </c>
      <c r="BR146" s="415" t="s">
        <v>796</v>
      </c>
      <c r="BS146" s="415" t="s">
        <v>819</v>
      </c>
      <c r="BT146" s="415" t="s">
        <v>844</v>
      </c>
      <c r="BU146" s="415">
        <v>20.148584</v>
      </c>
      <c r="BV146" s="415">
        <v>92.880319999999998</v>
      </c>
      <c r="BW146" s="415" t="s">
        <v>1360</v>
      </c>
      <c r="BX146" s="423" t="s">
        <v>33</v>
      </c>
      <c r="BY146" s="423"/>
      <c r="BZ146" s="33"/>
      <c r="CB146" s="429"/>
      <c r="CC146" s="33"/>
      <c r="CD146" s="36"/>
      <c r="CF146" s="37"/>
      <c r="CO146" s="20"/>
    </row>
    <row r="147" spans="1:93" hidden="1">
      <c r="A147" s="410" t="s">
        <v>2380</v>
      </c>
      <c r="B147" s="410" t="s">
        <v>2307</v>
      </c>
      <c r="C147" s="416" t="s">
        <v>2307</v>
      </c>
      <c r="D147" s="416" t="s">
        <v>40</v>
      </c>
      <c r="E147" s="546" t="s">
        <v>2687</v>
      </c>
      <c r="F147" s="416" t="s">
        <v>297</v>
      </c>
      <c r="G147" s="546" t="str">
        <f>VLOOKUP(WWWW[[#This Row],[Village  Name]],SiteDB6[[Site Name]:[Location Type]],8,FALSE)</f>
        <v>Village</v>
      </c>
      <c r="H147" s="416" t="s">
        <v>1909</v>
      </c>
      <c r="I147" s="418">
        <v>151</v>
      </c>
      <c r="J147" s="418">
        <v>625</v>
      </c>
      <c r="K147" s="424"/>
      <c r="L147" s="425">
        <v>44104</v>
      </c>
      <c r="M147" s="418"/>
      <c r="N147" s="418" t="s">
        <v>2657</v>
      </c>
      <c r="O147" s="418"/>
      <c r="P147" s="418">
        <v>6</v>
      </c>
      <c r="Q147" s="418"/>
      <c r="R147" s="418"/>
      <c r="S147" s="418"/>
      <c r="T147" s="418"/>
      <c r="U147" s="636"/>
      <c r="V147" s="418"/>
      <c r="W147" s="605" t="s">
        <v>132</v>
      </c>
      <c r="X147" s="418"/>
      <c r="Y147" s="418"/>
      <c r="Z147" s="418"/>
      <c r="AA147" s="418"/>
      <c r="AB147" s="418"/>
      <c r="AC147" s="636"/>
      <c r="AD147" s="605">
        <v>124</v>
      </c>
      <c r="AE147" s="605">
        <v>314</v>
      </c>
      <c r="AF147" s="605">
        <v>32</v>
      </c>
      <c r="AG147" s="605">
        <v>220</v>
      </c>
      <c r="AH147" s="605">
        <v>0</v>
      </c>
      <c r="AI147" s="605">
        <v>0</v>
      </c>
      <c r="AJ147" s="418"/>
      <c r="AK147" s="418"/>
      <c r="AL147" s="418"/>
      <c r="AM147" s="418"/>
      <c r="AN147" s="636"/>
      <c r="AO147" s="420"/>
      <c r="AP147" s="420"/>
      <c r="AQ14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47" s="417">
        <f>WWWW[[#This Row],[%Equitable and continuous access to sufficient quantity of safe drinking water]]*WWWW[[#This Row],[Total PoP ]]</f>
        <v>625</v>
      </c>
      <c r="AS14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7" s="417">
        <f>WWWW[[#This Row],[% Access to unimproved water points]]*WWWW[[#This Row],[Total PoP ]]</f>
        <v>0</v>
      </c>
      <c r="AU14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4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625</v>
      </c>
      <c r="AW147" s="417">
        <f>WWWW[[#This Row],[HRP1]]/250</f>
        <v>2.5</v>
      </c>
      <c r="AX147" s="422">
        <f>1-WWWW[[#This Row],[% Equitable and continuous access to sufficient quantity of domestic water]]</f>
        <v>0</v>
      </c>
      <c r="AY147" s="417">
        <f>WWWW[[#This Row],[%equitable and continuous access to sufficient quantity of safe drinking and domestic water''s GAP]]*WWWW[[#This Row],[Total PoP ]]</f>
        <v>0</v>
      </c>
      <c r="AZ147" s="419">
        <f>IF(WWWW[[#This Row],[Total required water points]]-WWWW[[#This Row],['#Water points coverage]]&lt;0,0,WWWW[[#This Row],[Total required water points]]-WWWW[[#This Row],['#Water points coverage]])</f>
        <v>0.5</v>
      </c>
      <c r="BA147" s="419">
        <f>ROUND(IF(WWWW[[#This Row],[Total PoP ]]&lt;250,1,WWWW[[#This Row],[Total PoP ]]/250),0)</f>
        <v>3</v>
      </c>
      <c r="BB14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7" s="417">
        <f>WWWW[[#This Row],[% people access to functioning Latrine]]*WWWW[[#This Row],[Total PoP ]]</f>
        <v>0</v>
      </c>
      <c r="BD147" s="419">
        <f>WWWW[[#This Row],['#_of_Functioning_latrines_in_school]]*50</f>
        <v>0</v>
      </c>
      <c r="BE147" s="419">
        <f>ROUND((WWWW[[#This Row],[Total PoP ]]/6),0)</f>
        <v>104</v>
      </c>
      <c r="BF147" s="419">
        <f>IF(WWWW[[#This Row],[Total required Latrines]]-(WWWW[[#This Row],['#_of_sanitary_fly-proof_HH_latrines]])&lt;0,0,WWWW[[#This Row],[Total required Latrines]]-(WWWW[[#This Row],['#_of_sanitary_fly-proof_HH_latrines]]))</f>
        <v>104</v>
      </c>
      <c r="BG147" s="558">
        <f>1-WWWW[[#This Row],[% people access to functioning Latrine]]</f>
        <v>1</v>
      </c>
      <c r="BH14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625</v>
      </c>
      <c r="BI147" s="417">
        <f>IF(WWWW[[#This Row],['#_of_functional_handwashing_facilities_at_HH_level]]*6&gt;WWWW[[#This Row],[Total PoP ]],WWWW[[#This Row],[Total PoP ]],WWWW[[#This Row],['#_of_functional_handwashing_facilities_at_HH_level]]*6)</f>
        <v>0</v>
      </c>
      <c r="BJ147" s="419">
        <f>IF(WWWW[[#This Row],['# people reached by regular dedicated hygiene promotion]]&gt;WWWW[[#This Row],['# People received regular supply of hygiene items]],WWWW[[#This Row],['# people reached by regular dedicated hygiene promotion]],WWWW[[#This Row],['# People received regular supply of hygiene items]])</f>
        <v>625</v>
      </c>
      <c r="BK147" s="422">
        <f>IF(WWWW[[#This Row],[HRP3]]/WWWW[[#This Row],[Total PoP ]]&gt;100%,100%,WWWW[[#This Row],[HRP3]]/WWWW[[#This Row],[Total PoP ]])</f>
        <v>1</v>
      </c>
      <c r="BL147" s="421">
        <f>1-WWWW[[#This Row],[Hygiene Coverage%]]</f>
        <v>0</v>
      </c>
      <c r="BM147" s="420">
        <f>WWWW[[#This Row],['# people reached by regular dedicated hygiene promotion]]/WWWW[[#This Row],[Total PoP ]]</f>
        <v>1</v>
      </c>
      <c r="BN14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7" s="419">
        <f>WWWW[[#This Row],['#_of_affected_women_and_girls_receiving_a_sufficient_quantity_of_sanitary_pads]]</f>
        <v>0</v>
      </c>
      <c r="BP147" s="418">
        <f>IF(WWWW[[#This Row],['# People with access to soap]]&gt;WWWW[[#This Row],['# People with access to Sanity Pads]],WWWW[[#This Row],['# People with access to soap]],WWWW[[#This Row],['# People with access to Sanity Pads]])</f>
        <v>0</v>
      </c>
      <c r="BQ147" s="417" t="str">
        <f>IF(OR(WWWW[[#This Row],['#of students in school]]="",WWWW[[#This Row],['#of students in school]]=0),"No","Yes")</f>
        <v>No</v>
      </c>
      <c r="BR147" s="415" t="s">
        <v>796</v>
      </c>
      <c r="BS147" s="415" t="s">
        <v>819</v>
      </c>
      <c r="BT147" s="415" t="s">
        <v>296</v>
      </c>
      <c r="BU147" s="415">
        <v>20.155805999999998</v>
      </c>
      <c r="BV147" s="415">
        <v>92.879138999999995</v>
      </c>
      <c r="BW147" s="415" t="s">
        <v>1365</v>
      </c>
      <c r="BX147" s="423" t="s">
        <v>33</v>
      </c>
      <c r="BY147" s="423"/>
      <c r="BZ147" s="33"/>
      <c r="CB147" s="429"/>
      <c r="CC147" s="33"/>
      <c r="CD147" s="36"/>
      <c r="CF147" s="37"/>
      <c r="CO147" s="20"/>
    </row>
    <row r="148" spans="1:93" hidden="1">
      <c r="A148" s="410" t="s">
        <v>2380</v>
      </c>
      <c r="B148" s="410" t="s">
        <v>2308</v>
      </c>
      <c r="C148" s="416" t="s">
        <v>2308</v>
      </c>
      <c r="D148" s="416" t="s">
        <v>40</v>
      </c>
      <c r="E148" s="546" t="s">
        <v>2687</v>
      </c>
      <c r="F148" s="416" t="s">
        <v>297</v>
      </c>
      <c r="G148" s="546" t="str">
        <f>VLOOKUP(WWWW[[#This Row],[Village  Name]],SiteDB6[[Site Name]:[Location Type]],8,FALSE)</f>
        <v>Village</v>
      </c>
      <c r="H148" s="416" t="s">
        <v>691</v>
      </c>
      <c r="I148" s="418">
        <v>155</v>
      </c>
      <c r="J148" s="418">
        <v>745</v>
      </c>
      <c r="K148" s="424"/>
      <c r="L148" s="425">
        <v>44104</v>
      </c>
      <c r="M148" s="418"/>
      <c r="N148" s="418" t="s">
        <v>2657</v>
      </c>
      <c r="O148" s="418"/>
      <c r="P148" s="418">
        <v>9</v>
      </c>
      <c r="Q148" s="418"/>
      <c r="R148" s="418"/>
      <c r="S148" s="418"/>
      <c r="T148" s="418"/>
      <c r="U148" s="636"/>
      <c r="V148" s="418"/>
      <c r="W148" s="605" t="s">
        <v>132</v>
      </c>
      <c r="X148" s="418"/>
      <c r="Y148" s="418"/>
      <c r="Z148" s="418"/>
      <c r="AA148" s="418"/>
      <c r="AB148" s="418"/>
      <c r="AC148" s="636"/>
      <c r="AD148" s="605">
        <v>144</v>
      </c>
      <c r="AE148" s="605">
        <v>178</v>
      </c>
      <c r="AF148" s="605">
        <v>49</v>
      </c>
      <c r="AG148" s="605">
        <v>62</v>
      </c>
      <c r="AH148" s="605"/>
      <c r="AI148" s="605"/>
      <c r="AJ148" s="418"/>
      <c r="AK148" s="418"/>
      <c r="AL148" s="418"/>
      <c r="AM148" s="418"/>
      <c r="AN148" s="636"/>
      <c r="AO148" s="420"/>
      <c r="AP148" s="420"/>
      <c r="AQ14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48" s="417">
        <f>WWWW[[#This Row],[%Equitable and continuous access to sufficient quantity of safe drinking water]]*WWWW[[#This Row],[Total PoP ]]</f>
        <v>745</v>
      </c>
      <c r="AS14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8" s="417">
        <f>WWWW[[#This Row],[% Access to unimproved water points]]*WWWW[[#This Row],[Total PoP ]]</f>
        <v>0</v>
      </c>
      <c r="AU14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4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AW148" s="417">
        <f>WWWW[[#This Row],[HRP1]]/250</f>
        <v>2.98</v>
      </c>
      <c r="AX148" s="422">
        <f>1-WWWW[[#This Row],[% Equitable and continuous access to sufficient quantity of domestic water]]</f>
        <v>0</v>
      </c>
      <c r="AY148" s="417">
        <f>WWWW[[#This Row],[%equitable and continuous access to sufficient quantity of safe drinking and domestic water''s GAP]]*WWWW[[#This Row],[Total PoP ]]</f>
        <v>0</v>
      </c>
      <c r="AZ148" s="419">
        <f>IF(WWWW[[#This Row],[Total required water points]]-WWWW[[#This Row],['#Water points coverage]]&lt;0,0,WWWW[[#This Row],[Total required water points]]-WWWW[[#This Row],['#Water points coverage]])</f>
        <v>2.0000000000000018E-2</v>
      </c>
      <c r="BA148" s="419">
        <f>ROUND(IF(WWWW[[#This Row],[Total PoP ]]&lt;250,1,WWWW[[#This Row],[Total PoP ]]/250),0)</f>
        <v>3</v>
      </c>
      <c r="BB14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8" s="417">
        <f>WWWW[[#This Row],[% people access to functioning Latrine]]*WWWW[[#This Row],[Total PoP ]]</f>
        <v>0</v>
      </c>
      <c r="BD148" s="419">
        <f>WWWW[[#This Row],['#_of_Functioning_latrines_in_school]]*50</f>
        <v>0</v>
      </c>
      <c r="BE148" s="419">
        <f>ROUND((WWWW[[#This Row],[Total PoP ]]/6),0)</f>
        <v>124</v>
      </c>
      <c r="BF148" s="419">
        <f>IF(WWWW[[#This Row],[Total required Latrines]]-(WWWW[[#This Row],['#_of_sanitary_fly-proof_HH_latrines]])&lt;0,0,WWWW[[#This Row],[Total required Latrines]]-(WWWW[[#This Row],['#_of_sanitary_fly-proof_HH_latrines]]))</f>
        <v>124</v>
      </c>
      <c r="BG148" s="558">
        <f>1-WWWW[[#This Row],[% people access to functioning Latrine]]</f>
        <v>1</v>
      </c>
      <c r="BH14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433</v>
      </c>
      <c r="BI148" s="417">
        <f>IF(WWWW[[#This Row],['#_of_functional_handwashing_facilities_at_HH_level]]*6&gt;WWWW[[#This Row],[Total PoP ]],WWWW[[#This Row],[Total PoP ]],WWWW[[#This Row],['#_of_functional_handwashing_facilities_at_HH_level]]*6)</f>
        <v>0</v>
      </c>
      <c r="BJ148" s="419">
        <f>IF(WWWW[[#This Row],['# people reached by regular dedicated hygiene promotion]]&gt;WWWW[[#This Row],['# People received regular supply of hygiene items]],WWWW[[#This Row],['# people reached by regular dedicated hygiene promotion]],WWWW[[#This Row],['# People received regular supply of hygiene items]])</f>
        <v>433</v>
      </c>
      <c r="BK148" s="422">
        <f>IF(WWWW[[#This Row],[HRP3]]/WWWW[[#This Row],[Total PoP ]]&gt;100%,100%,WWWW[[#This Row],[HRP3]]/WWWW[[#This Row],[Total PoP ]])</f>
        <v>0.58120805369127515</v>
      </c>
      <c r="BL148" s="421">
        <f>1-WWWW[[#This Row],[Hygiene Coverage%]]</f>
        <v>0.41879194630872485</v>
      </c>
      <c r="BM148" s="420">
        <f>WWWW[[#This Row],['# people reached by regular dedicated hygiene promotion]]/WWWW[[#This Row],[Total PoP ]]</f>
        <v>0.58120805369127515</v>
      </c>
      <c r="BN14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8" s="419">
        <f>WWWW[[#This Row],['#_of_affected_women_and_girls_receiving_a_sufficient_quantity_of_sanitary_pads]]</f>
        <v>0</v>
      </c>
      <c r="BP148" s="418">
        <f>IF(WWWW[[#This Row],['# People with access to soap]]&gt;WWWW[[#This Row],['# People with access to Sanity Pads]],WWWW[[#This Row],['# People with access to soap]],WWWW[[#This Row],['# People with access to Sanity Pads]])</f>
        <v>0</v>
      </c>
      <c r="BQ148" s="417" t="str">
        <f>IF(OR(WWWW[[#This Row],['#of students in school]]="",WWWW[[#This Row],['#of students in school]]=0),"No","Yes")</f>
        <v>No</v>
      </c>
      <c r="BR148" s="415" t="s">
        <v>796</v>
      </c>
      <c r="BS148" s="415" t="s">
        <v>796</v>
      </c>
      <c r="BT148" s="415" t="s">
        <v>296</v>
      </c>
      <c r="BU148" s="415">
        <v>20.16259956</v>
      </c>
      <c r="BV148" s="415">
        <v>92.834457400000005</v>
      </c>
      <c r="BW148" s="415">
        <v>196210</v>
      </c>
      <c r="BX148" s="423" t="s">
        <v>33</v>
      </c>
      <c r="BY148" s="423"/>
      <c r="BZ148" s="33"/>
      <c r="CB148" s="429"/>
      <c r="CC148" s="33"/>
      <c r="CD148" s="36"/>
      <c r="CF148" s="37"/>
      <c r="CO148" s="20"/>
    </row>
    <row r="149" spans="1:93" hidden="1">
      <c r="A149" s="410" t="s">
        <v>2380</v>
      </c>
      <c r="B149" s="410" t="s">
        <v>2308</v>
      </c>
      <c r="C149" s="416" t="s">
        <v>2308</v>
      </c>
      <c r="D149" s="453" t="s">
        <v>40</v>
      </c>
      <c r="E149" s="546" t="s">
        <v>2687</v>
      </c>
      <c r="F149" s="416" t="s">
        <v>297</v>
      </c>
      <c r="G149" s="546" t="str">
        <f>VLOOKUP(WWWW[[#This Row],[Village  Name]],SiteDB6[[Site Name]:[Location Type]],8,FALSE)</f>
        <v>Village</v>
      </c>
      <c r="H149" s="416" t="s">
        <v>423</v>
      </c>
      <c r="I149" s="418">
        <v>758</v>
      </c>
      <c r="J149" s="418">
        <v>5579</v>
      </c>
      <c r="K149" s="424"/>
      <c r="L149" s="425">
        <v>44104</v>
      </c>
      <c r="M149" s="418"/>
      <c r="N149" s="418" t="s">
        <v>2657</v>
      </c>
      <c r="O149" s="418"/>
      <c r="P149" s="418">
        <v>15</v>
      </c>
      <c r="Q149" s="418"/>
      <c r="R149" s="418"/>
      <c r="S149" s="418"/>
      <c r="T149" s="418"/>
      <c r="U149" s="636"/>
      <c r="V149" s="418"/>
      <c r="W149" s="605" t="s">
        <v>132</v>
      </c>
      <c r="X149" s="418"/>
      <c r="Y149" s="418"/>
      <c r="Z149" s="418"/>
      <c r="AA149" s="418"/>
      <c r="AB149" s="418"/>
      <c r="AC149" s="636"/>
      <c r="AD149" s="605">
        <v>100</v>
      </c>
      <c r="AE149" s="605">
        <v>265</v>
      </c>
      <c r="AF149" s="605">
        <v>109</v>
      </c>
      <c r="AG149" s="605">
        <v>123</v>
      </c>
      <c r="AH149" s="605"/>
      <c r="AI149" s="605"/>
      <c r="AJ149" s="418"/>
      <c r="AK149" s="418"/>
      <c r="AL149" s="418"/>
      <c r="AM149" s="418"/>
      <c r="AN149" s="636"/>
      <c r="AO149" s="551">
        <v>1</v>
      </c>
      <c r="AP149" s="420"/>
      <c r="AQ14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49" s="417">
        <f>WWWW[[#This Row],[%Equitable and continuous access to sufficient quantity of safe drinking water]]*WWWW[[#This Row],[Total PoP ]]</f>
        <v>5579</v>
      </c>
      <c r="AS14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49" s="417">
        <f>WWWW[[#This Row],[% Access to unimproved water points]]*WWWW[[#This Row],[Total PoP ]]</f>
        <v>0</v>
      </c>
      <c r="AU14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4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5579</v>
      </c>
      <c r="AW149" s="417">
        <f>WWWW[[#This Row],[HRP1]]/250</f>
        <v>22.315999999999999</v>
      </c>
      <c r="AX149" s="422">
        <f>1-WWWW[[#This Row],[% Equitable and continuous access to sufficient quantity of domestic water]]</f>
        <v>0</v>
      </c>
      <c r="AY149" s="417">
        <f>WWWW[[#This Row],[%equitable and continuous access to sufficient quantity of safe drinking and domestic water''s GAP]]*WWWW[[#This Row],[Total PoP ]]</f>
        <v>0</v>
      </c>
      <c r="AZ149" s="419">
        <f>IF(WWWW[[#This Row],[Total required water points]]-WWWW[[#This Row],['#Water points coverage]]&lt;0,0,WWWW[[#This Row],[Total required water points]]-WWWW[[#This Row],['#Water points coverage]])</f>
        <v>0</v>
      </c>
      <c r="BA149" s="419">
        <f>ROUND(IF(WWWW[[#This Row],[Total PoP ]]&lt;250,1,WWWW[[#This Row],[Total PoP ]]/250),0)</f>
        <v>22</v>
      </c>
      <c r="BB14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49" s="417">
        <f>WWWW[[#This Row],[% people access to functioning Latrine]]*WWWW[[#This Row],[Total PoP ]]</f>
        <v>0</v>
      </c>
      <c r="BD149" s="419">
        <f>WWWW[[#This Row],['#_of_Functioning_latrines_in_school]]*50</f>
        <v>0</v>
      </c>
      <c r="BE149" s="419">
        <f>ROUND((WWWW[[#This Row],[Total PoP ]]/6),0)</f>
        <v>930</v>
      </c>
      <c r="BF149" s="419">
        <f>IF(WWWW[[#This Row],[Total required Latrines]]-(WWWW[[#This Row],['#_of_sanitary_fly-proof_HH_latrines]])&lt;0,0,WWWW[[#This Row],[Total required Latrines]]-(WWWW[[#This Row],['#_of_sanitary_fly-proof_HH_latrines]]))</f>
        <v>930</v>
      </c>
      <c r="BG149" s="558">
        <f>1-WWWW[[#This Row],[% people access to functioning Latrine]]</f>
        <v>1</v>
      </c>
      <c r="BH14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597</v>
      </c>
      <c r="BI149" s="417">
        <f>IF(WWWW[[#This Row],['#_of_functional_handwashing_facilities_at_HH_level]]*6&gt;WWWW[[#This Row],[Total PoP ]],WWWW[[#This Row],[Total PoP ]],WWWW[[#This Row],['#_of_functional_handwashing_facilities_at_HH_level]]*6)</f>
        <v>0</v>
      </c>
      <c r="BJ149" s="419">
        <f>IF(WWWW[[#This Row],['# people reached by regular dedicated hygiene promotion]]&gt;WWWW[[#This Row],['# People received regular supply of hygiene items]],WWWW[[#This Row],['# people reached by regular dedicated hygiene promotion]],WWWW[[#This Row],['# People received regular supply of hygiene items]])</f>
        <v>597</v>
      </c>
      <c r="BK149" s="422">
        <f>IF(WWWW[[#This Row],[HRP3]]/WWWW[[#This Row],[Total PoP ]]&gt;100%,100%,WWWW[[#This Row],[HRP3]]/WWWW[[#This Row],[Total PoP ]])</f>
        <v>0.10700842444882595</v>
      </c>
      <c r="BL149" s="421">
        <f>1-WWWW[[#This Row],[Hygiene Coverage%]]</f>
        <v>0.89299157555117403</v>
      </c>
      <c r="BM149" s="420">
        <f>WWWW[[#This Row],['# people reached by regular dedicated hygiene promotion]]/WWWW[[#This Row],[Total PoP ]]</f>
        <v>0.10700842444882595</v>
      </c>
      <c r="BN14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49" s="419">
        <f>WWWW[[#This Row],['#_of_affected_women_and_girls_receiving_a_sufficient_quantity_of_sanitary_pads]]</f>
        <v>0</v>
      </c>
      <c r="BP149" s="418">
        <f>IF(WWWW[[#This Row],['# People with access to soap]]&gt;WWWW[[#This Row],['# People with access to Sanity Pads]],WWWW[[#This Row],['# People with access to soap]],WWWW[[#This Row],['# People with access to Sanity Pads]])</f>
        <v>0</v>
      </c>
      <c r="BQ149" s="417" t="str">
        <f>IF(OR(WWWW[[#This Row],['#of students in school]]="",WWWW[[#This Row],['#of students in school]]=0),"No","Yes")</f>
        <v>No</v>
      </c>
      <c r="BR149" s="415" t="s">
        <v>796</v>
      </c>
      <c r="BS149" s="415" t="s">
        <v>796</v>
      </c>
      <c r="BT149" s="415" t="s">
        <v>793</v>
      </c>
      <c r="BU149" s="415">
        <v>20.15736008</v>
      </c>
      <c r="BV149" s="415">
        <v>92.838653559999997</v>
      </c>
      <c r="BW149" s="415">
        <v>196211</v>
      </c>
      <c r="BX149" s="423" t="s">
        <v>33</v>
      </c>
      <c r="BY149" s="423"/>
      <c r="BZ149" s="33"/>
      <c r="CB149" s="429"/>
      <c r="CC149" s="33"/>
      <c r="CD149" s="36"/>
      <c r="CF149" s="37"/>
      <c r="CO149" s="20"/>
    </row>
    <row r="150" spans="1:93" hidden="1">
      <c r="A150" s="410" t="s">
        <v>2380</v>
      </c>
      <c r="B150" s="606" t="s">
        <v>2308</v>
      </c>
      <c r="C150" s="606" t="s">
        <v>2308</v>
      </c>
      <c r="D150" s="453" t="s">
        <v>2728</v>
      </c>
      <c r="E150" s="546" t="s">
        <v>2687</v>
      </c>
      <c r="F150" s="416" t="s">
        <v>297</v>
      </c>
      <c r="G150" s="546" t="str">
        <f>VLOOKUP(WWWW[[#This Row],[Village  Name]],SiteDB6[[Site Name]:[Location Type]],8,FALSE)</f>
        <v>Village</v>
      </c>
      <c r="H150" s="416" t="s">
        <v>419</v>
      </c>
      <c r="I150" s="418">
        <v>427</v>
      </c>
      <c r="J150" s="418">
        <v>2427</v>
      </c>
      <c r="K150" s="457"/>
      <c r="L150" s="55">
        <v>44104</v>
      </c>
      <c r="M150" s="418"/>
      <c r="N150" s="418" t="s">
        <v>2657</v>
      </c>
      <c r="O150" s="418"/>
      <c r="P150" s="418">
        <v>17</v>
      </c>
      <c r="Q150" s="418"/>
      <c r="R150" s="418"/>
      <c r="S150" s="418"/>
      <c r="T150" s="418"/>
      <c r="U150" s="636"/>
      <c r="V150" s="418"/>
      <c r="W150" s="605" t="s">
        <v>132</v>
      </c>
      <c r="X150" s="418"/>
      <c r="Y150" s="418"/>
      <c r="Z150" s="418"/>
      <c r="AA150" s="418"/>
      <c r="AB150" s="418"/>
      <c r="AC150" s="636"/>
      <c r="AD150" s="605">
        <v>100</v>
      </c>
      <c r="AE150" s="605">
        <v>300</v>
      </c>
      <c r="AF150" s="605">
        <v>291</v>
      </c>
      <c r="AG150" s="605">
        <v>330</v>
      </c>
      <c r="AH150" s="605"/>
      <c r="AI150" s="605"/>
      <c r="AJ150" s="418"/>
      <c r="AK150" s="418"/>
      <c r="AL150" s="418"/>
      <c r="AM150" s="418"/>
      <c r="AN150" s="636"/>
      <c r="AO150" s="551">
        <v>0.85</v>
      </c>
      <c r="AP150" s="420"/>
      <c r="AQ15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50" s="417">
        <f>WWWW[[#This Row],[%Equitable and continuous access to sufficient quantity of safe drinking water]]*WWWW[[#This Row],[Total PoP ]]</f>
        <v>2427</v>
      </c>
      <c r="AS15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0" s="417">
        <f>WWWW[[#This Row],[% Access to unimproved water points]]*WWWW[[#This Row],[Total PoP ]]</f>
        <v>0</v>
      </c>
      <c r="AU15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5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2427</v>
      </c>
      <c r="AW150" s="417">
        <f>WWWW[[#This Row],[HRP1]]/250</f>
        <v>9.7080000000000002</v>
      </c>
      <c r="AX150" s="422">
        <f>1-WWWW[[#This Row],[% Equitable and continuous access to sufficient quantity of domestic water]]</f>
        <v>0</v>
      </c>
      <c r="AY150" s="417">
        <f>WWWW[[#This Row],[%equitable and continuous access to sufficient quantity of safe drinking and domestic water''s GAP]]*WWWW[[#This Row],[Total PoP ]]</f>
        <v>0</v>
      </c>
      <c r="AZ150" s="419">
        <f>IF(WWWW[[#This Row],[Total required water points]]-WWWW[[#This Row],['#Water points coverage]]&lt;0,0,WWWW[[#This Row],[Total required water points]]-WWWW[[#This Row],['#Water points coverage]])</f>
        <v>0.29199999999999982</v>
      </c>
      <c r="BA150" s="419">
        <f>ROUND(IF(WWWW[[#This Row],[Total PoP ]]&lt;250,1,WWWW[[#This Row],[Total PoP ]]/250),0)</f>
        <v>10</v>
      </c>
      <c r="BB15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0" s="417">
        <f>WWWW[[#This Row],[% people access to functioning Latrine]]*WWWW[[#This Row],[Total PoP ]]</f>
        <v>0</v>
      </c>
      <c r="BD150" s="419">
        <f>WWWW[[#This Row],['#_of_Functioning_latrines_in_school]]*50</f>
        <v>0</v>
      </c>
      <c r="BE150" s="419">
        <f>ROUND((WWWW[[#This Row],[Total PoP ]]/6),0)</f>
        <v>405</v>
      </c>
      <c r="BF150" s="419">
        <f>IF(WWWW[[#This Row],[Total required Latrines]]-(WWWW[[#This Row],['#_of_sanitary_fly-proof_HH_latrines]])&lt;0,0,WWWW[[#This Row],[Total required Latrines]]-(WWWW[[#This Row],['#_of_sanitary_fly-proof_HH_latrines]]))</f>
        <v>405</v>
      </c>
      <c r="BG150" s="558">
        <f>1-WWWW[[#This Row],[% people access to functioning Latrine]]</f>
        <v>1</v>
      </c>
      <c r="BH15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1021</v>
      </c>
      <c r="BI150" s="417">
        <f>IF(WWWW[[#This Row],['#_of_functional_handwashing_facilities_at_HH_level]]*6&gt;WWWW[[#This Row],[Total PoP ]],WWWW[[#This Row],[Total PoP ]],WWWW[[#This Row],['#_of_functional_handwashing_facilities_at_HH_level]]*6)</f>
        <v>0</v>
      </c>
      <c r="BJ150" s="419">
        <f>IF(WWWW[[#This Row],['# people reached by regular dedicated hygiene promotion]]&gt;WWWW[[#This Row],['# People received regular supply of hygiene items]],WWWW[[#This Row],['# people reached by regular dedicated hygiene promotion]],WWWW[[#This Row],['# People received regular supply of hygiene items]])</f>
        <v>1021</v>
      </c>
      <c r="BK150" s="422">
        <f>IF(WWWW[[#This Row],[HRP3]]/WWWW[[#This Row],[Total PoP ]]&gt;100%,100%,WWWW[[#This Row],[HRP3]]/WWWW[[#This Row],[Total PoP ]])</f>
        <v>0.42068397198187063</v>
      </c>
      <c r="BL150" s="421">
        <f>1-WWWW[[#This Row],[Hygiene Coverage%]]</f>
        <v>0.57931602801812931</v>
      </c>
      <c r="BM150" s="420">
        <f>WWWW[[#This Row],['# people reached by regular dedicated hygiene promotion]]/WWWW[[#This Row],[Total PoP ]]</f>
        <v>0.42068397198187063</v>
      </c>
      <c r="BN15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0" s="419">
        <f>WWWW[[#This Row],['#_of_affected_women_and_girls_receiving_a_sufficient_quantity_of_sanitary_pads]]</f>
        <v>0</v>
      </c>
      <c r="BP150" s="418">
        <f>IF(WWWW[[#This Row],['# People with access to soap]]&gt;WWWW[[#This Row],['# People with access to Sanity Pads]],WWWW[[#This Row],['# People with access to soap]],WWWW[[#This Row],['# People with access to Sanity Pads]])</f>
        <v>0</v>
      </c>
      <c r="BQ150" s="417" t="str">
        <f>IF(OR(WWWW[[#This Row],['#of students in school]]="",WWWW[[#This Row],['#of students in school]]=0),"No","Yes")</f>
        <v>No</v>
      </c>
      <c r="BR150" s="415" t="s">
        <v>796</v>
      </c>
      <c r="BS150" s="415" t="s">
        <v>796</v>
      </c>
      <c r="BT150" s="415" t="s">
        <v>793</v>
      </c>
      <c r="BU150" s="415">
        <v>20.147863431600001</v>
      </c>
      <c r="BV150" s="415">
        <v>92.846768572000002</v>
      </c>
      <c r="BW150" s="415">
        <v>196209</v>
      </c>
      <c r="BX150" s="423" t="s">
        <v>33</v>
      </c>
      <c r="BY150" s="423"/>
      <c r="BZ150" s="33"/>
      <c r="CB150" s="429"/>
      <c r="CC150" s="33"/>
      <c r="CD150" s="36"/>
      <c r="CF150" s="37"/>
      <c r="CO150" s="20"/>
    </row>
    <row r="151" spans="1:93" hidden="1">
      <c r="A151" s="410" t="s">
        <v>2380</v>
      </c>
      <c r="B151" s="410" t="s">
        <v>316</v>
      </c>
      <c r="C151" s="416" t="s">
        <v>316</v>
      </c>
      <c r="D151" s="416" t="s">
        <v>329</v>
      </c>
      <c r="E151" s="546" t="s">
        <v>2687</v>
      </c>
      <c r="F151" s="416" t="s">
        <v>297</v>
      </c>
      <c r="G151" s="546" t="str">
        <f>VLOOKUP(WWWW[[#This Row],[Village  Name]],SiteDB6[[Site Name]:[Location Type]],8,FALSE)</f>
        <v>Village</v>
      </c>
      <c r="H151" s="416" t="s">
        <v>2250</v>
      </c>
      <c r="I151" s="418">
        <v>452</v>
      </c>
      <c r="J151" s="418">
        <v>1901</v>
      </c>
      <c r="K151" s="424">
        <v>42736</v>
      </c>
      <c r="L151" s="425">
        <v>44551</v>
      </c>
      <c r="M151" s="418"/>
      <c r="N151" s="418"/>
      <c r="O151" s="418"/>
      <c r="P151" s="418"/>
      <c r="Q151" s="418"/>
      <c r="R151" s="418"/>
      <c r="S151" s="418"/>
      <c r="T151" s="418"/>
      <c r="U151" s="636"/>
      <c r="V151" s="418"/>
      <c r="W151" s="605" t="s">
        <v>132</v>
      </c>
      <c r="X151" s="418"/>
      <c r="Y151" s="418"/>
      <c r="Z151" s="418"/>
      <c r="AA151" s="418"/>
      <c r="AB151" s="418"/>
      <c r="AC151" s="636"/>
      <c r="AD151" s="418"/>
      <c r="AE151" s="418"/>
      <c r="AF151" s="418"/>
      <c r="AG151" s="418"/>
      <c r="AH151" s="418"/>
      <c r="AI151" s="418"/>
      <c r="AJ151" s="418"/>
      <c r="AK151" s="418"/>
      <c r="AL151" s="418"/>
      <c r="AM151" s="418"/>
      <c r="AN151" s="636"/>
      <c r="AO151" s="420"/>
      <c r="AP151" s="420"/>
      <c r="AQ15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51" s="417">
        <f>WWWW[[#This Row],[%Equitable and continuous access to sufficient quantity of safe drinking water]]*WWWW[[#This Row],[Total PoP ]]</f>
        <v>0</v>
      </c>
      <c r="AS15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1" s="417">
        <f>WWWW[[#This Row],[% Access to unimproved water points]]*WWWW[[#This Row],[Total PoP ]]</f>
        <v>0</v>
      </c>
      <c r="AU15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5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51" s="417">
        <f>WWWW[[#This Row],[HRP1]]/250</f>
        <v>0</v>
      </c>
      <c r="AX151" s="422">
        <f>1-WWWW[[#This Row],[% Equitable and continuous access to sufficient quantity of domestic water]]</f>
        <v>1</v>
      </c>
      <c r="AY151" s="417">
        <f>WWWW[[#This Row],[%equitable and continuous access to sufficient quantity of safe drinking and domestic water''s GAP]]*WWWW[[#This Row],[Total PoP ]]</f>
        <v>1901</v>
      </c>
      <c r="AZ151" s="419">
        <f>IF(WWWW[[#This Row],[Total required water points]]-WWWW[[#This Row],['#Water points coverage]]&lt;0,0,WWWW[[#This Row],[Total required water points]]-WWWW[[#This Row],['#Water points coverage]])</f>
        <v>8</v>
      </c>
      <c r="BA151" s="419">
        <f>ROUND(IF(WWWW[[#This Row],[Total PoP ]]&lt;250,1,WWWW[[#This Row],[Total PoP ]]/250),0)</f>
        <v>8</v>
      </c>
      <c r="BB15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1" s="417">
        <f>WWWW[[#This Row],[% people access to functioning Latrine]]*WWWW[[#This Row],[Total PoP ]]</f>
        <v>0</v>
      </c>
      <c r="BD151" s="419">
        <f>WWWW[[#This Row],['#_of_Functioning_latrines_in_school]]*50</f>
        <v>0</v>
      </c>
      <c r="BE151" s="419">
        <f>ROUND((WWWW[[#This Row],[Total PoP ]]/6),0)</f>
        <v>317</v>
      </c>
      <c r="BF151" s="419">
        <f>IF(WWWW[[#This Row],[Total required Latrines]]-(WWWW[[#This Row],['#_of_sanitary_fly-proof_HH_latrines]])&lt;0,0,WWWW[[#This Row],[Total required Latrines]]-(WWWW[[#This Row],['#_of_sanitary_fly-proof_HH_latrines]]))</f>
        <v>317</v>
      </c>
      <c r="BG151" s="558">
        <f>1-WWWW[[#This Row],[% people access to functioning Latrine]]</f>
        <v>1</v>
      </c>
      <c r="BH15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51" s="417">
        <f>IF(WWWW[[#This Row],['#_of_functional_handwashing_facilities_at_HH_level]]*6&gt;WWWW[[#This Row],[Total PoP ]],WWWW[[#This Row],[Total PoP ]],WWWW[[#This Row],['#_of_functional_handwashing_facilities_at_HH_level]]*6)</f>
        <v>0</v>
      </c>
      <c r="BJ151" s="419">
        <f>IF(WWWW[[#This Row],['# people reached by regular dedicated hygiene promotion]]&gt;WWWW[[#This Row],['# People received regular supply of hygiene items]],WWWW[[#This Row],['# people reached by regular dedicated hygiene promotion]],WWWW[[#This Row],['# People received regular supply of hygiene items]])</f>
        <v>0</v>
      </c>
      <c r="BK151" s="422">
        <f>IF(WWWW[[#This Row],[HRP3]]/WWWW[[#This Row],[Total PoP ]]&gt;100%,100%,WWWW[[#This Row],[HRP3]]/WWWW[[#This Row],[Total PoP ]])</f>
        <v>0</v>
      </c>
      <c r="BL151" s="421">
        <f>1-WWWW[[#This Row],[Hygiene Coverage%]]</f>
        <v>1</v>
      </c>
      <c r="BM151" s="420">
        <f>WWWW[[#This Row],['# people reached by regular dedicated hygiene promotion]]/WWWW[[#This Row],[Total PoP ]]</f>
        <v>0</v>
      </c>
      <c r="BN15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1" s="419">
        <f>WWWW[[#This Row],['#_of_affected_women_and_girls_receiving_a_sufficient_quantity_of_sanitary_pads]]</f>
        <v>0</v>
      </c>
      <c r="BP151" s="418">
        <f>IF(WWWW[[#This Row],['# People with access to soap]]&gt;WWWW[[#This Row],['# People with access to Sanity Pads]],WWWW[[#This Row],['# People with access to soap]],WWWW[[#This Row],['# People with access to Sanity Pads]])</f>
        <v>0</v>
      </c>
      <c r="BQ151" s="417" t="str">
        <f>IF(OR(WWWW[[#This Row],['#of students in school]]="",WWWW[[#This Row],['#of students in school]]=0),"No","Yes")</f>
        <v>No</v>
      </c>
      <c r="BR151" s="415" t="s">
        <v>796</v>
      </c>
      <c r="BS151" s="415" t="s">
        <v>796</v>
      </c>
      <c r="BT151" s="415">
        <v>0</v>
      </c>
      <c r="BU151" s="415">
        <v>20.760820389999999</v>
      </c>
      <c r="BV151" s="415">
        <v>92.960083010000005</v>
      </c>
      <c r="BW151" s="415">
        <v>196893</v>
      </c>
      <c r="BX151" s="423" t="s">
        <v>33</v>
      </c>
      <c r="BY151" s="423"/>
      <c r="BZ151" s="33"/>
      <c r="CB151" s="429"/>
      <c r="CC151" s="33"/>
      <c r="CD151" s="36"/>
      <c r="CF151" s="37"/>
      <c r="CO151" s="20"/>
    </row>
    <row r="152" spans="1:93" hidden="1">
      <c r="A152" s="410" t="s">
        <v>2380</v>
      </c>
      <c r="B152" s="410" t="s">
        <v>2307</v>
      </c>
      <c r="C152" s="416" t="s">
        <v>2307</v>
      </c>
      <c r="D152" s="416" t="s">
        <v>40</v>
      </c>
      <c r="E152" s="546" t="s">
        <v>2687</v>
      </c>
      <c r="F152" s="416" t="s">
        <v>297</v>
      </c>
      <c r="G152" s="546" t="str">
        <f>VLOOKUP(WWWW[[#This Row],[Village  Name]],SiteDB6[[Site Name]:[Location Type]],8,FALSE)</f>
        <v>Village</v>
      </c>
      <c r="H152" s="416" t="s">
        <v>436</v>
      </c>
      <c r="I152" s="418">
        <v>17</v>
      </c>
      <c r="J152" s="418">
        <v>74</v>
      </c>
      <c r="K152" s="424"/>
      <c r="L152" s="425">
        <v>44104</v>
      </c>
      <c r="M152" s="418"/>
      <c r="N152" s="418" t="s">
        <v>2657</v>
      </c>
      <c r="O152" s="418"/>
      <c r="P152" s="418">
        <v>70</v>
      </c>
      <c r="Q152" s="418"/>
      <c r="R152" s="418"/>
      <c r="S152" s="418"/>
      <c r="T152" s="418"/>
      <c r="U152" s="636"/>
      <c r="V152" s="418"/>
      <c r="W152" s="605" t="s">
        <v>132</v>
      </c>
      <c r="X152" s="418"/>
      <c r="Y152" s="418"/>
      <c r="Z152" s="418"/>
      <c r="AA152" s="418"/>
      <c r="AB152" s="418"/>
      <c r="AC152" s="636"/>
      <c r="AD152" s="418"/>
      <c r="AE152" s="418"/>
      <c r="AF152" s="418"/>
      <c r="AG152" s="418"/>
      <c r="AH152" s="418"/>
      <c r="AI152" s="418"/>
      <c r="AJ152" s="418"/>
      <c r="AK152" s="418"/>
      <c r="AL152" s="418"/>
      <c r="AM152" s="418"/>
      <c r="AN152" s="636"/>
      <c r="AO152" s="420"/>
      <c r="AP152" s="420"/>
      <c r="AQ15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52" s="417">
        <f>WWWW[[#This Row],[%Equitable and continuous access to sufficient quantity of safe drinking water]]*WWWW[[#This Row],[Total PoP ]]</f>
        <v>74</v>
      </c>
      <c r="AS15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2" s="417">
        <f>WWWW[[#This Row],[% Access to unimproved water points]]*WWWW[[#This Row],[Total PoP ]]</f>
        <v>0</v>
      </c>
      <c r="AU15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5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AW152" s="417">
        <f>WWWW[[#This Row],[HRP1]]/250</f>
        <v>0.29599999999999999</v>
      </c>
      <c r="AX152" s="422">
        <f>1-WWWW[[#This Row],[% Equitable and continuous access to sufficient quantity of domestic water]]</f>
        <v>0</v>
      </c>
      <c r="AY152" s="417">
        <f>WWWW[[#This Row],[%equitable and continuous access to sufficient quantity of safe drinking and domestic water''s GAP]]*WWWW[[#This Row],[Total PoP ]]</f>
        <v>0</v>
      </c>
      <c r="AZ152" s="419">
        <f>IF(WWWW[[#This Row],[Total required water points]]-WWWW[[#This Row],['#Water points coverage]]&lt;0,0,WWWW[[#This Row],[Total required water points]]-WWWW[[#This Row],['#Water points coverage]])</f>
        <v>0.70399999999999996</v>
      </c>
      <c r="BA152" s="419">
        <f>ROUND(IF(WWWW[[#This Row],[Total PoP ]]&lt;250,1,WWWW[[#This Row],[Total PoP ]]/250),0)</f>
        <v>1</v>
      </c>
      <c r="BB15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2" s="417">
        <f>WWWW[[#This Row],[% people access to functioning Latrine]]*WWWW[[#This Row],[Total PoP ]]</f>
        <v>0</v>
      </c>
      <c r="BD152" s="419">
        <f>WWWW[[#This Row],['#_of_Functioning_latrines_in_school]]*50</f>
        <v>0</v>
      </c>
      <c r="BE152" s="419">
        <f>ROUND((WWWW[[#This Row],[Total PoP ]]/6),0)</f>
        <v>12</v>
      </c>
      <c r="BF152" s="419">
        <f>IF(WWWW[[#This Row],[Total required Latrines]]-(WWWW[[#This Row],['#_of_sanitary_fly-proof_HH_latrines]])&lt;0,0,WWWW[[#This Row],[Total required Latrines]]-(WWWW[[#This Row],['#_of_sanitary_fly-proof_HH_latrines]]))</f>
        <v>12</v>
      </c>
      <c r="BG152" s="558">
        <f>1-WWWW[[#This Row],[% people access to functioning Latrine]]</f>
        <v>1</v>
      </c>
      <c r="BH15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52" s="417">
        <f>IF(WWWW[[#This Row],['#_of_functional_handwashing_facilities_at_HH_level]]*6&gt;WWWW[[#This Row],[Total PoP ]],WWWW[[#This Row],[Total PoP ]],WWWW[[#This Row],['#_of_functional_handwashing_facilities_at_HH_level]]*6)</f>
        <v>0</v>
      </c>
      <c r="BJ152" s="419">
        <f>IF(WWWW[[#This Row],['# people reached by regular dedicated hygiene promotion]]&gt;WWWW[[#This Row],['# People received regular supply of hygiene items]],WWWW[[#This Row],['# people reached by regular dedicated hygiene promotion]],WWWW[[#This Row],['# People received regular supply of hygiene items]])</f>
        <v>0</v>
      </c>
      <c r="BK152" s="422">
        <f>IF(WWWW[[#This Row],[HRP3]]/WWWW[[#This Row],[Total PoP ]]&gt;100%,100%,WWWW[[#This Row],[HRP3]]/WWWW[[#This Row],[Total PoP ]])</f>
        <v>0</v>
      </c>
      <c r="BL152" s="421">
        <f>1-WWWW[[#This Row],[Hygiene Coverage%]]</f>
        <v>1</v>
      </c>
      <c r="BM152" s="420">
        <f>WWWW[[#This Row],['# people reached by regular dedicated hygiene promotion]]/WWWW[[#This Row],[Total PoP ]]</f>
        <v>0</v>
      </c>
      <c r="BN15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2" s="419">
        <f>WWWW[[#This Row],['#_of_affected_women_and_girls_receiving_a_sufficient_quantity_of_sanitary_pads]]</f>
        <v>0</v>
      </c>
      <c r="BP152" s="418">
        <f>IF(WWWW[[#This Row],['# People with access to soap]]&gt;WWWW[[#This Row],['# People with access to Sanity Pads]],WWWW[[#This Row],['# People with access to soap]],WWWW[[#This Row],['# People with access to Sanity Pads]])</f>
        <v>0</v>
      </c>
      <c r="BQ152" s="417" t="str">
        <f>IF(OR(WWWW[[#This Row],['#of students in school]]="",WWWW[[#This Row],['#of students in school]]=0),"No","Yes")</f>
        <v>No</v>
      </c>
      <c r="BR152" s="415" t="s">
        <v>796</v>
      </c>
      <c r="BS152" s="415" t="s">
        <v>796</v>
      </c>
      <c r="BT152" s="415" t="s">
        <v>793</v>
      </c>
      <c r="BU152" s="415">
        <v>20.193460460000001</v>
      </c>
      <c r="BV152" s="415">
        <v>92.867782590000004</v>
      </c>
      <c r="BW152" s="415">
        <v>196147</v>
      </c>
      <c r="BX152" s="423" t="s">
        <v>33</v>
      </c>
      <c r="BY152" s="423"/>
      <c r="BZ152" s="33"/>
      <c r="CB152" s="429"/>
      <c r="CC152" s="33"/>
      <c r="CD152" s="36"/>
      <c r="CF152" s="37"/>
      <c r="CO152" s="20"/>
    </row>
    <row r="153" spans="1:93" hidden="1">
      <c r="A153" s="410" t="s">
        <v>2380</v>
      </c>
      <c r="B153" s="410" t="s">
        <v>400</v>
      </c>
      <c r="C153" s="416" t="s">
        <v>400</v>
      </c>
      <c r="D153" s="416" t="s">
        <v>233</v>
      </c>
      <c r="E153" s="546" t="s">
        <v>2687</v>
      </c>
      <c r="F153" s="416" t="s">
        <v>401</v>
      </c>
      <c r="G153" s="546" t="str">
        <f>VLOOKUP(WWWW[[#This Row],[Village  Name]],SiteDB6[[Site Name]:[Location Type]],8,FALSE)</f>
        <v>Village</v>
      </c>
      <c r="H153" s="416" t="s">
        <v>403</v>
      </c>
      <c r="I153" s="418">
        <v>40</v>
      </c>
      <c r="J153" s="418">
        <v>217</v>
      </c>
      <c r="K153" s="457">
        <v>43530</v>
      </c>
      <c r="L153" s="55">
        <v>43896</v>
      </c>
      <c r="M153" s="418"/>
      <c r="N153" s="418"/>
      <c r="O153" s="418"/>
      <c r="P153" s="418"/>
      <c r="Q153" s="418"/>
      <c r="R153" s="418"/>
      <c r="S153" s="418"/>
      <c r="T153" s="418"/>
      <c r="U153" s="636"/>
      <c r="V153" s="418">
        <v>40</v>
      </c>
      <c r="W153" s="605" t="s">
        <v>132</v>
      </c>
      <c r="X153" s="418"/>
      <c r="Y153" s="418"/>
      <c r="Z153" s="418"/>
      <c r="AA153" s="418"/>
      <c r="AB153" s="418"/>
      <c r="AC153" s="636"/>
      <c r="AD153" s="605">
        <v>66</v>
      </c>
      <c r="AE153" s="605">
        <v>454</v>
      </c>
      <c r="AF153" s="605">
        <v>143</v>
      </c>
      <c r="AG153" s="605">
        <v>234</v>
      </c>
      <c r="AH153" s="418"/>
      <c r="AI153" s="418"/>
      <c r="AJ153" s="418">
        <v>40</v>
      </c>
      <c r="AK153" s="418"/>
      <c r="AL153" s="418"/>
      <c r="AM153" s="418"/>
      <c r="AN153" s="636"/>
      <c r="AO153" s="420">
        <v>1</v>
      </c>
      <c r="AP153" s="420">
        <v>1</v>
      </c>
      <c r="AQ15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53" s="417">
        <f>WWWW[[#This Row],[%Equitable and continuous access to sufficient quantity of safe drinking water]]*WWWW[[#This Row],[Total PoP ]]</f>
        <v>0</v>
      </c>
      <c r="AS15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3" s="417">
        <f>WWWW[[#This Row],[% Access to unimproved water points]]*WWWW[[#This Row],[Total PoP ]]</f>
        <v>0</v>
      </c>
      <c r="AU15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5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53" s="417">
        <f>WWWW[[#This Row],[HRP1]]/250</f>
        <v>0</v>
      </c>
      <c r="AX153" s="422">
        <f>1-WWWW[[#This Row],[% Equitable and continuous access to sufficient quantity of domestic water]]</f>
        <v>1</v>
      </c>
      <c r="AY153" s="417">
        <f>WWWW[[#This Row],[%equitable and continuous access to sufficient quantity of safe drinking and domestic water''s GAP]]*WWWW[[#This Row],[Total PoP ]]</f>
        <v>217</v>
      </c>
      <c r="AZ153" s="419">
        <f>IF(WWWW[[#This Row],[Total required water points]]-WWWW[[#This Row],['#Water points coverage]]&lt;0,0,WWWW[[#This Row],[Total required water points]]-WWWW[[#This Row],['#Water points coverage]])</f>
        <v>1</v>
      </c>
      <c r="BA153" s="419">
        <f>ROUND(IF(WWWW[[#This Row],[Total PoP ]]&lt;250,1,WWWW[[#This Row],[Total PoP ]]/250),0)</f>
        <v>1</v>
      </c>
      <c r="BB15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153" s="417">
        <f>WWWW[[#This Row],[% people access to functioning Latrine]]*WWWW[[#This Row],[Total PoP ]]</f>
        <v>217</v>
      </c>
      <c r="BD153" s="419">
        <f>WWWW[[#This Row],['#_of_Functioning_latrines_in_school]]*50</f>
        <v>0</v>
      </c>
      <c r="BE153" s="419">
        <f>ROUND((WWWW[[#This Row],[Total PoP ]]/6),0)</f>
        <v>36</v>
      </c>
      <c r="BF153" s="419">
        <f>IF(WWWW[[#This Row],[Total required Latrines]]-(WWWW[[#This Row],['#_of_sanitary_fly-proof_HH_latrines]])&lt;0,0,WWWW[[#This Row],[Total required Latrines]]-(WWWW[[#This Row],['#_of_sanitary_fly-proof_HH_latrines]]))</f>
        <v>0</v>
      </c>
      <c r="BG153" s="558">
        <f>1-WWWW[[#This Row],[% people access to functioning Latrine]]</f>
        <v>0</v>
      </c>
      <c r="BH15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I153" s="417">
        <f>IF(WWWW[[#This Row],['#_of_functional_handwashing_facilities_at_HH_level]]*6&gt;WWWW[[#This Row],[Total PoP ]],WWWW[[#This Row],[Total PoP ]],WWWW[[#This Row],['#_of_functional_handwashing_facilities_at_HH_level]]*6)</f>
        <v>217</v>
      </c>
      <c r="BJ153" s="419">
        <f>IF(WWWW[[#This Row],['# people reached by regular dedicated hygiene promotion]]&gt;WWWW[[#This Row],['# People received regular supply of hygiene items]],WWWW[[#This Row],['# people reached by regular dedicated hygiene promotion]],WWWW[[#This Row],['# People received regular supply of hygiene items]])</f>
        <v>217</v>
      </c>
      <c r="BK153" s="422">
        <f>IF(WWWW[[#This Row],[HRP3]]/WWWW[[#This Row],[Total PoP ]]&gt;100%,100%,WWWW[[#This Row],[HRP3]]/WWWW[[#This Row],[Total PoP ]])</f>
        <v>1</v>
      </c>
      <c r="BL153" s="421">
        <f>1-WWWW[[#This Row],[Hygiene Coverage%]]</f>
        <v>0</v>
      </c>
      <c r="BM153" s="420">
        <f>WWWW[[#This Row],['# people reached by regular dedicated hygiene promotion]]/WWWW[[#This Row],[Total PoP ]]</f>
        <v>1</v>
      </c>
      <c r="BN15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3" s="419">
        <f>WWWW[[#This Row],['#_of_affected_women_and_girls_receiving_a_sufficient_quantity_of_sanitary_pads]]</f>
        <v>0</v>
      </c>
      <c r="BP153" s="418">
        <f>IF(WWWW[[#This Row],['# People with access to soap]]&gt;WWWW[[#This Row],['# People with access to Sanity Pads]],WWWW[[#This Row],['# People with access to soap]],WWWW[[#This Row],['# People with access to Sanity Pads]])</f>
        <v>0</v>
      </c>
      <c r="BQ153" s="417" t="str">
        <f>IF(OR(WWWW[[#This Row],['#of students in school]]="",WWWW[[#This Row],['#of students in school]]=0),"No","Yes")</f>
        <v>No</v>
      </c>
      <c r="BR153" s="415" t="s">
        <v>796</v>
      </c>
      <c r="BS153" s="415" t="s">
        <v>819</v>
      </c>
      <c r="BT153" s="415" t="s">
        <v>296</v>
      </c>
      <c r="BU153" s="415">
        <v>20.041981</v>
      </c>
      <c r="BV153" s="415">
        <v>93.373951000000005</v>
      </c>
      <c r="BW153" s="415" t="s">
        <v>1353</v>
      </c>
      <c r="BX153" s="423" t="s">
        <v>33</v>
      </c>
      <c r="BY153" s="423"/>
      <c r="BZ153" s="33"/>
      <c r="CB153" s="429"/>
      <c r="CC153" s="33"/>
      <c r="CD153" s="36"/>
      <c r="CF153" s="37"/>
      <c r="CO153" s="20"/>
    </row>
    <row r="154" spans="1:93" hidden="1">
      <c r="A154" s="410" t="s">
        <v>2380</v>
      </c>
      <c r="B154" s="410" t="s">
        <v>268</v>
      </c>
      <c r="C154" s="416" t="s">
        <v>268</v>
      </c>
      <c r="D154" s="416" t="s">
        <v>2293</v>
      </c>
      <c r="E154" s="546" t="s">
        <v>2687</v>
      </c>
      <c r="F154" s="416" t="s">
        <v>404</v>
      </c>
      <c r="G154" s="546" t="str">
        <f>VLOOKUP(WWWW[[#This Row],[Village  Name]],SiteDB6[[Site Name]:[Location Type]],8,FALSE)</f>
        <v>Village</v>
      </c>
      <c r="H154" s="416" t="s">
        <v>413</v>
      </c>
      <c r="I154" s="418">
        <v>400</v>
      </c>
      <c r="J154" s="418">
        <v>2050</v>
      </c>
      <c r="K154" s="424" t="s">
        <v>2655</v>
      </c>
      <c r="L154" s="425" t="s">
        <v>2656</v>
      </c>
      <c r="M154" s="418"/>
      <c r="N154" s="418" t="s">
        <v>2657</v>
      </c>
      <c r="O154" s="418"/>
      <c r="P154" s="418"/>
      <c r="Q154" s="418"/>
      <c r="R154" s="418"/>
      <c r="S154" s="418"/>
      <c r="T154" s="418"/>
      <c r="U154" s="636"/>
      <c r="V154" s="418"/>
      <c r="W154" s="605" t="s">
        <v>132</v>
      </c>
      <c r="X154" s="418"/>
      <c r="Y154" s="418"/>
      <c r="Z154" s="418"/>
      <c r="AA154" s="418"/>
      <c r="AB154" s="418"/>
      <c r="AC154" s="636"/>
      <c r="AD154" s="418">
        <v>30</v>
      </c>
      <c r="AE154" s="418">
        <v>28</v>
      </c>
      <c r="AF154" s="418">
        <v>30</v>
      </c>
      <c r="AG154" s="418">
        <v>28</v>
      </c>
      <c r="AH154" s="418">
        <v>130</v>
      </c>
      <c r="AI154" s="418">
        <v>11</v>
      </c>
      <c r="AJ154" s="418"/>
      <c r="AK154" s="418"/>
      <c r="AL154" s="418"/>
      <c r="AM154" s="418"/>
      <c r="AN154" s="636"/>
      <c r="AO154" s="420"/>
      <c r="AP154" s="420"/>
      <c r="AQ15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54" s="417">
        <f>WWWW[[#This Row],[%Equitable and continuous access to sufficient quantity of safe drinking water]]*WWWW[[#This Row],[Total PoP ]]</f>
        <v>0</v>
      </c>
      <c r="AS15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4" s="417">
        <f>WWWW[[#This Row],[% Access to unimproved water points]]*WWWW[[#This Row],[Total PoP ]]</f>
        <v>0</v>
      </c>
      <c r="AU15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5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54" s="417">
        <f>WWWW[[#This Row],[HRP1]]/250</f>
        <v>0</v>
      </c>
      <c r="AX154" s="422">
        <f>1-WWWW[[#This Row],[% Equitable and continuous access to sufficient quantity of domestic water]]</f>
        <v>1</v>
      </c>
      <c r="AY154" s="417">
        <f>WWWW[[#This Row],[%equitable and continuous access to sufficient quantity of safe drinking and domestic water''s GAP]]*WWWW[[#This Row],[Total PoP ]]</f>
        <v>2050</v>
      </c>
      <c r="AZ154" s="419">
        <f>IF(WWWW[[#This Row],[Total required water points]]-WWWW[[#This Row],['#Water points coverage]]&lt;0,0,WWWW[[#This Row],[Total required water points]]-WWWW[[#This Row],['#Water points coverage]])</f>
        <v>8</v>
      </c>
      <c r="BA154" s="419">
        <f>ROUND(IF(WWWW[[#This Row],[Total PoP ]]&lt;250,1,WWWW[[#This Row],[Total PoP ]]/250),0)</f>
        <v>8</v>
      </c>
      <c r="BB15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4" s="417">
        <f>WWWW[[#This Row],[% people access to functioning Latrine]]*WWWW[[#This Row],[Total PoP ]]</f>
        <v>0</v>
      </c>
      <c r="BD154" s="419">
        <f>WWWW[[#This Row],['#_of_Functioning_latrines_in_school]]*50</f>
        <v>0</v>
      </c>
      <c r="BE154" s="419">
        <f>ROUND((WWWW[[#This Row],[Total PoP ]]/6),0)</f>
        <v>342</v>
      </c>
      <c r="BF154" s="419">
        <f>IF(WWWW[[#This Row],[Total required Latrines]]-(WWWW[[#This Row],['#_of_sanitary_fly-proof_HH_latrines]])&lt;0,0,WWWW[[#This Row],[Total required Latrines]]-(WWWW[[#This Row],['#_of_sanitary_fly-proof_HH_latrines]]))</f>
        <v>342</v>
      </c>
      <c r="BG154" s="558">
        <f>1-WWWW[[#This Row],[% people access to functioning Latrine]]</f>
        <v>1</v>
      </c>
      <c r="BH15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257</v>
      </c>
      <c r="BI154" s="417">
        <f>IF(WWWW[[#This Row],['#_of_functional_handwashing_facilities_at_HH_level]]*6&gt;WWWW[[#This Row],[Total PoP ]],WWWW[[#This Row],[Total PoP ]],WWWW[[#This Row],['#_of_functional_handwashing_facilities_at_HH_level]]*6)</f>
        <v>0</v>
      </c>
      <c r="BJ154" s="419">
        <f>IF(WWWW[[#This Row],['# people reached by regular dedicated hygiene promotion]]&gt;WWWW[[#This Row],['# People received regular supply of hygiene items]],WWWW[[#This Row],['# people reached by regular dedicated hygiene promotion]],WWWW[[#This Row],['# People received regular supply of hygiene items]])</f>
        <v>257</v>
      </c>
      <c r="BK154" s="422">
        <f>IF(WWWW[[#This Row],[HRP3]]/WWWW[[#This Row],[Total PoP ]]&gt;100%,100%,WWWW[[#This Row],[HRP3]]/WWWW[[#This Row],[Total PoP ]])</f>
        <v>0.12536585365853659</v>
      </c>
      <c r="BL154" s="421">
        <f>1-WWWW[[#This Row],[Hygiene Coverage%]]</f>
        <v>0.87463414634146341</v>
      </c>
      <c r="BM154" s="420">
        <f>WWWW[[#This Row],['# people reached by regular dedicated hygiene promotion]]/WWWW[[#This Row],[Total PoP ]]</f>
        <v>0.12536585365853659</v>
      </c>
      <c r="BN15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4" s="419">
        <f>WWWW[[#This Row],['#_of_affected_women_and_girls_receiving_a_sufficient_quantity_of_sanitary_pads]]</f>
        <v>0</v>
      </c>
      <c r="BP154" s="418">
        <f>IF(WWWW[[#This Row],['# People with access to soap]]&gt;WWWW[[#This Row],['# People with access to Sanity Pads]],WWWW[[#This Row],['# People with access to soap]],WWWW[[#This Row],['# People with access to Sanity Pads]])</f>
        <v>0</v>
      </c>
      <c r="BQ154" s="417" t="str">
        <f>IF(OR(WWWW[[#This Row],['#of students in school]]="",WWWW[[#This Row],['#of students in school]]=0),"No","Yes")</f>
        <v>No</v>
      </c>
      <c r="BR154" s="415" t="s">
        <v>796</v>
      </c>
      <c r="BS154" s="415" t="s">
        <v>796</v>
      </c>
      <c r="BT154" s="415" t="s">
        <v>793</v>
      </c>
      <c r="BU154" s="415">
        <v>20.099340439999999</v>
      </c>
      <c r="BV154" s="415">
        <v>92.989143369999994</v>
      </c>
      <c r="BW154" s="415">
        <v>197558</v>
      </c>
      <c r="BX154" s="423" t="s">
        <v>33</v>
      </c>
      <c r="BY154" s="423"/>
      <c r="BZ154" s="33"/>
      <c r="CB154" s="429"/>
      <c r="CC154" s="33"/>
      <c r="CD154" s="36"/>
      <c r="CF154" s="37"/>
      <c r="CO154" s="20"/>
    </row>
    <row r="155" spans="1:93" hidden="1">
      <c r="A155" s="606" t="s">
        <v>2380</v>
      </c>
      <c r="B155" s="410" t="s">
        <v>289</v>
      </c>
      <c r="C155" s="416" t="s">
        <v>289</v>
      </c>
      <c r="D155" s="416" t="s">
        <v>329</v>
      </c>
      <c r="E155" s="546" t="s">
        <v>2687</v>
      </c>
      <c r="F155" s="416" t="s">
        <v>404</v>
      </c>
      <c r="G155" s="546" t="str">
        <f>VLOOKUP(WWWW[[#This Row],[Village  Name]],SiteDB6[[Site Name]:[Location Type]],8,FALSE)</f>
        <v>Village</v>
      </c>
      <c r="H155" s="416" t="s">
        <v>2566</v>
      </c>
      <c r="I155" s="418">
        <v>142</v>
      </c>
      <c r="J155" s="418">
        <v>582</v>
      </c>
      <c r="K155" s="424">
        <v>43359</v>
      </c>
      <c r="L155" s="425">
        <v>43830</v>
      </c>
      <c r="M155" s="418"/>
      <c r="N155" s="418"/>
      <c r="O155" s="418"/>
      <c r="P155" s="418"/>
      <c r="Q155" s="418"/>
      <c r="R155" s="418"/>
      <c r="S155" s="418"/>
      <c r="T155" s="418"/>
      <c r="U155" s="636"/>
      <c r="V155" s="418"/>
      <c r="W155" s="605" t="s">
        <v>132</v>
      </c>
      <c r="X155" s="418"/>
      <c r="Y155" s="418"/>
      <c r="Z155" s="418"/>
      <c r="AA155" s="418"/>
      <c r="AB155" s="418"/>
      <c r="AC155" s="636"/>
      <c r="AD155" s="418"/>
      <c r="AE155" s="418"/>
      <c r="AF155" s="418"/>
      <c r="AG155" s="418"/>
      <c r="AH155" s="418"/>
      <c r="AI155" s="418"/>
      <c r="AJ155" s="418"/>
      <c r="AK155" s="418"/>
      <c r="AL155" s="418"/>
      <c r="AM155" s="418"/>
      <c r="AN155" s="636"/>
      <c r="AO155" s="420"/>
      <c r="AP155" s="420"/>
      <c r="AQ15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55" s="417">
        <f>WWWW[[#This Row],[%Equitable and continuous access to sufficient quantity of safe drinking water]]*WWWW[[#This Row],[Total PoP ]]</f>
        <v>0</v>
      </c>
      <c r="AS15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5" s="417">
        <f>WWWW[[#This Row],[% Access to unimproved water points]]*WWWW[[#This Row],[Total PoP ]]</f>
        <v>0</v>
      </c>
      <c r="AU15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5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55" s="417">
        <f>WWWW[[#This Row],[HRP1]]/250</f>
        <v>0</v>
      </c>
      <c r="AX155" s="422">
        <f>1-WWWW[[#This Row],[% Equitable and continuous access to sufficient quantity of domestic water]]</f>
        <v>1</v>
      </c>
      <c r="AY155" s="417">
        <f>WWWW[[#This Row],[%equitable and continuous access to sufficient quantity of safe drinking and domestic water''s GAP]]*WWWW[[#This Row],[Total PoP ]]</f>
        <v>582</v>
      </c>
      <c r="AZ155" s="419">
        <f>IF(WWWW[[#This Row],[Total required water points]]-WWWW[[#This Row],['#Water points coverage]]&lt;0,0,WWWW[[#This Row],[Total required water points]]-WWWW[[#This Row],['#Water points coverage]])</f>
        <v>2</v>
      </c>
      <c r="BA155" s="419">
        <f>ROUND(IF(WWWW[[#This Row],[Total PoP ]]&lt;250,1,WWWW[[#This Row],[Total PoP ]]/250),0)</f>
        <v>2</v>
      </c>
      <c r="BB15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5" s="417">
        <f>WWWW[[#This Row],[% people access to functioning Latrine]]*WWWW[[#This Row],[Total PoP ]]</f>
        <v>0</v>
      </c>
      <c r="BD155" s="419">
        <f>WWWW[[#This Row],['#_of_Functioning_latrines_in_school]]*50</f>
        <v>0</v>
      </c>
      <c r="BE155" s="419">
        <f>ROUND((WWWW[[#This Row],[Total PoP ]]/6),0)</f>
        <v>97</v>
      </c>
      <c r="BF155" s="419">
        <f>IF(WWWW[[#This Row],[Total required Latrines]]-(WWWW[[#This Row],['#_of_sanitary_fly-proof_HH_latrines]])&lt;0,0,WWWW[[#This Row],[Total required Latrines]]-(WWWW[[#This Row],['#_of_sanitary_fly-proof_HH_latrines]]))</f>
        <v>97</v>
      </c>
      <c r="BG155" s="558">
        <f>1-WWWW[[#This Row],[% people access to functioning Latrine]]</f>
        <v>1</v>
      </c>
      <c r="BH15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55" s="417">
        <f>IF(WWWW[[#This Row],['#_of_functional_handwashing_facilities_at_HH_level]]*6&gt;WWWW[[#This Row],[Total PoP ]],WWWW[[#This Row],[Total PoP ]],WWWW[[#This Row],['#_of_functional_handwashing_facilities_at_HH_level]]*6)</f>
        <v>0</v>
      </c>
      <c r="BJ155" s="419">
        <f>IF(WWWW[[#This Row],['# people reached by regular dedicated hygiene promotion]]&gt;WWWW[[#This Row],['# People received regular supply of hygiene items]],WWWW[[#This Row],['# people reached by regular dedicated hygiene promotion]],WWWW[[#This Row],['# People received regular supply of hygiene items]])</f>
        <v>0</v>
      </c>
      <c r="BK155" s="422">
        <f>IF(WWWW[[#This Row],[HRP3]]/WWWW[[#This Row],[Total PoP ]]&gt;100%,100%,WWWW[[#This Row],[HRP3]]/WWWW[[#This Row],[Total PoP ]])</f>
        <v>0</v>
      </c>
      <c r="BL155" s="421">
        <f>1-WWWW[[#This Row],[Hygiene Coverage%]]</f>
        <v>1</v>
      </c>
      <c r="BM155" s="420">
        <f>WWWW[[#This Row],['# people reached by regular dedicated hygiene promotion]]/WWWW[[#This Row],[Total PoP ]]</f>
        <v>0</v>
      </c>
      <c r="BN15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5" s="419">
        <f>WWWW[[#This Row],['#_of_affected_women_and_girls_receiving_a_sufficient_quantity_of_sanitary_pads]]</f>
        <v>0</v>
      </c>
      <c r="BP155" s="418">
        <f>IF(WWWW[[#This Row],['# People with access to soap]]&gt;WWWW[[#This Row],['# People with access to Sanity Pads]],WWWW[[#This Row],['# People with access to soap]],WWWW[[#This Row],['# People with access to Sanity Pads]])</f>
        <v>0</v>
      </c>
      <c r="BQ155" s="417" t="str">
        <f>IF(OR(WWWW[[#This Row],['#of students in school]]="",WWWW[[#This Row],['#of students in school]]=0),"No","Yes")</f>
        <v>No</v>
      </c>
      <c r="BR155" s="415" t="s">
        <v>796</v>
      </c>
      <c r="BS155" s="415" t="s">
        <v>796</v>
      </c>
      <c r="BT155" s="415">
        <v>0</v>
      </c>
      <c r="BU155" s="415">
        <v>20.068620681762699</v>
      </c>
      <c r="BV155" s="415">
        <v>92.934440612792997</v>
      </c>
      <c r="BW155" s="415">
        <v>197574</v>
      </c>
      <c r="BX155" s="423" t="s">
        <v>33</v>
      </c>
      <c r="BY155" s="423"/>
      <c r="BZ155" s="33"/>
      <c r="CB155" s="429"/>
      <c r="CC155" s="33"/>
      <c r="CD155" s="36"/>
      <c r="CF155" s="37"/>
      <c r="CO155" s="20"/>
    </row>
    <row r="156" spans="1:93" hidden="1">
      <c r="A156" s="410" t="s">
        <v>2380</v>
      </c>
      <c r="B156" s="410" t="s">
        <v>320</v>
      </c>
      <c r="C156" s="416" t="s">
        <v>320</v>
      </c>
      <c r="D156" s="416" t="s">
        <v>336</v>
      </c>
      <c r="E156" s="546" t="s">
        <v>2687</v>
      </c>
      <c r="F156" s="416" t="s">
        <v>304</v>
      </c>
      <c r="G156" s="546" t="str">
        <f>VLOOKUP(WWWW[[#This Row],[Village  Name]],SiteDB6[[Site Name]:[Location Type]],8,FALSE)</f>
        <v>Village</v>
      </c>
      <c r="H156" s="416" t="s">
        <v>638</v>
      </c>
      <c r="I156" s="418">
        <v>93</v>
      </c>
      <c r="J156" s="418">
        <v>415</v>
      </c>
      <c r="K156" s="424">
        <v>42887</v>
      </c>
      <c r="L156" s="425">
        <v>43616</v>
      </c>
      <c r="M156" s="418"/>
      <c r="N156" s="418"/>
      <c r="O156" s="418"/>
      <c r="P156" s="418"/>
      <c r="Q156" s="418"/>
      <c r="R156" s="418"/>
      <c r="S156" s="418"/>
      <c r="T156" s="418"/>
      <c r="U156" s="636"/>
      <c r="V156" s="418"/>
      <c r="W156" s="605" t="s">
        <v>132</v>
      </c>
      <c r="X156" s="418"/>
      <c r="Y156" s="418"/>
      <c r="Z156" s="418"/>
      <c r="AA156" s="418"/>
      <c r="AB156" s="418"/>
      <c r="AC156" s="636"/>
      <c r="AD156" s="418"/>
      <c r="AE156" s="418"/>
      <c r="AF156" s="418"/>
      <c r="AG156" s="418"/>
      <c r="AH156" s="418"/>
      <c r="AI156" s="418"/>
      <c r="AJ156" s="418"/>
      <c r="AK156" s="418"/>
      <c r="AL156" s="418"/>
      <c r="AM156" s="418"/>
      <c r="AN156" s="636"/>
      <c r="AO156" s="420"/>
      <c r="AP156" s="420"/>
      <c r="AQ15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56" s="417">
        <f>WWWW[[#This Row],[%Equitable and continuous access to sufficient quantity of safe drinking water]]*WWWW[[#This Row],[Total PoP ]]</f>
        <v>0</v>
      </c>
      <c r="AS15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6" s="417">
        <f>WWWW[[#This Row],[% Access to unimproved water points]]*WWWW[[#This Row],[Total PoP ]]</f>
        <v>0</v>
      </c>
      <c r="AU15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5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56" s="417">
        <f>WWWW[[#This Row],[HRP1]]/250</f>
        <v>0</v>
      </c>
      <c r="AX156" s="422">
        <f>1-WWWW[[#This Row],[% Equitable and continuous access to sufficient quantity of domestic water]]</f>
        <v>1</v>
      </c>
      <c r="AY156" s="417">
        <f>WWWW[[#This Row],[%equitable and continuous access to sufficient quantity of safe drinking and domestic water''s GAP]]*WWWW[[#This Row],[Total PoP ]]</f>
        <v>415</v>
      </c>
      <c r="AZ156" s="419">
        <f>IF(WWWW[[#This Row],[Total required water points]]-WWWW[[#This Row],['#Water points coverage]]&lt;0,0,WWWW[[#This Row],[Total required water points]]-WWWW[[#This Row],['#Water points coverage]])</f>
        <v>2</v>
      </c>
      <c r="BA156" s="419">
        <f>ROUND(IF(WWWW[[#This Row],[Total PoP ]]&lt;250,1,WWWW[[#This Row],[Total PoP ]]/250),0)</f>
        <v>2</v>
      </c>
      <c r="BB15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6" s="417">
        <f>WWWW[[#This Row],[% people access to functioning Latrine]]*WWWW[[#This Row],[Total PoP ]]</f>
        <v>0</v>
      </c>
      <c r="BD156" s="419">
        <f>WWWW[[#This Row],['#_of_Functioning_latrines_in_school]]*50</f>
        <v>0</v>
      </c>
      <c r="BE156" s="419">
        <f>ROUND((WWWW[[#This Row],[Total PoP ]]/6),0)</f>
        <v>69</v>
      </c>
      <c r="BF156" s="419">
        <f>IF(WWWW[[#This Row],[Total required Latrines]]-(WWWW[[#This Row],['#_of_sanitary_fly-proof_HH_latrines]])&lt;0,0,WWWW[[#This Row],[Total required Latrines]]-(WWWW[[#This Row],['#_of_sanitary_fly-proof_HH_latrines]]))</f>
        <v>69</v>
      </c>
      <c r="BG156" s="558">
        <f>1-WWWW[[#This Row],[% people access to functioning Latrine]]</f>
        <v>1</v>
      </c>
      <c r="BH15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56" s="417">
        <f>IF(WWWW[[#This Row],['#_of_functional_handwashing_facilities_at_HH_level]]*6&gt;WWWW[[#This Row],[Total PoP ]],WWWW[[#This Row],[Total PoP ]],WWWW[[#This Row],['#_of_functional_handwashing_facilities_at_HH_level]]*6)</f>
        <v>0</v>
      </c>
      <c r="BJ156" s="419">
        <f>IF(WWWW[[#This Row],['# people reached by regular dedicated hygiene promotion]]&gt;WWWW[[#This Row],['# People received regular supply of hygiene items]],WWWW[[#This Row],['# people reached by regular dedicated hygiene promotion]],WWWW[[#This Row],['# People received regular supply of hygiene items]])</f>
        <v>0</v>
      </c>
      <c r="BK156" s="422">
        <f>IF(WWWW[[#This Row],[HRP3]]/WWWW[[#This Row],[Total PoP ]]&gt;100%,100%,WWWW[[#This Row],[HRP3]]/WWWW[[#This Row],[Total PoP ]])</f>
        <v>0</v>
      </c>
      <c r="BL156" s="421">
        <f>1-WWWW[[#This Row],[Hygiene Coverage%]]</f>
        <v>1</v>
      </c>
      <c r="BM156" s="420">
        <f>WWWW[[#This Row],['# people reached by regular dedicated hygiene promotion]]/WWWW[[#This Row],[Total PoP ]]</f>
        <v>0</v>
      </c>
      <c r="BN15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6" s="419">
        <f>WWWW[[#This Row],['#_of_affected_women_and_girls_receiving_a_sufficient_quantity_of_sanitary_pads]]</f>
        <v>0</v>
      </c>
      <c r="BP156" s="418">
        <f>IF(WWWW[[#This Row],['# People with access to soap]]&gt;WWWW[[#This Row],['# People with access to Sanity Pads]],WWWW[[#This Row],['# People with access to soap]],WWWW[[#This Row],['# People with access to Sanity Pads]])</f>
        <v>0</v>
      </c>
      <c r="BQ156" s="417" t="str">
        <f>IF(OR(WWWW[[#This Row],['#of students in school]]="",WWWW[[#This Row],['#of students in school]]=0),"No","Yes")</f>
        <v>No</v>
      </c>
      <c r="BR156" s="415" t="s">
        <v>796</v>
      </c>
      <c r="BS156" s="415" t="s">
        <v>796</v>
      </c>
      <c r="BT156" s="415" t="s">
        <v>2006</v>
      </c>
      <c r="BU156" s="415">
        <v>20.855012890000001</v>
      </c>
      <c r="BV156" s="415">
        <v>92.91</v>
      </c>
      <c r="BW156" s="415">
        <v>196824</v>
      </c>
      <c r="BX156" s="423" t="s">
        <v>33</v>
      </c>
      <c r="BY156" s="423"/>
      <c r="BZ156" s="33"/>
      <c r="CB156" s="429"/>
      <c r="CC156" s="33"/>
      <c r="CD156" s="36"/>
      <c r="CF156" s="37"/>
      <c r="CO156" s="20"/>
    </row>
    <row r="157" spans="1:93" hidden="1">
      <c r="A157" s="410" t="s">
        <v>2380</v>
      </c>
      <c r="B157" s="410" t="s">
        <v>320</v>
      </c>
      <c r="C157" s="416" t="s">
        <v>320</v>
      </c>
      <c r="D157" s="416" t="s">
        <v>336</v>
      </c>
      <c r="E157" s="546" t="s">
        <v>2687</v>
      </c>
      <c r="F157" s="416" t="s">
        <v>304</v>
      </c>
      <c r="G157" s="546" t="str">
        <f>VLOOKUP(WWWW[[#This Row],[Village  Name]],SiteDB6[[Site Name]:[Location Type]],8,FALSE)</f>
        <v>Village</v>
      </c>
      <c r="H157" s="416" t="s">
        <v>549</v>
      </c>
      <c r="I157" s="418">
        <v>326</v>
      </c>
      <c r="J157" s="418">
        <v>1786</v>
      </c>
      <c r="K157" s="424">
        <v>42887</v>
      </c>
      <c r="L157" s="425">
        <v>43616</v>
      </c>
      <c r="M157" s="418"/>
      <c r="N157" s="418"/>
      <c r="O157" s="418"/>
      <c r="P157" s="418"/>
      <c r="Q157" s="418"/>
      <c r="R157" s="418"/>
      <c r="S157" s="418"/>
      <c r="T157" s="418"/>
      <c r="U157" s="636"/>
      <c r="V157" s="418"/>
      <c r="W157" s="605" t="s">
        <v>132</v>
      </c>
      <c r="X157" s="418"/>
      <c r="Y157" s="418"/>
      <c r="Z157" s="418"/>
      <c r="AA157" s="418"/>
      <c r="AB157" s="418"/>
      <c r="AC157" s="636"/>
      <c r="AD157" s="418"/>
      <c r="AE157" s="418"/>
      <c r="AF157" s="418"/>
      <c r="AG157" s="418"/>
      <c r="AH157" s="418"/>
      <c r="AI157" s="418"/>
      <c r="AJ157" s="418"/>
      <c r="AK157" s="418"/>
      <c r="AL157" s="418"/>
      <c r="AM157" s="418"/>
      <c r="AN157" s="636"/>
      <c r="AO157" s="420"/>
      <c r="AP157" s="420"/>
      <c r="AQ15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57" s="417">
        <f>WWWW[[#This Row],[%Equitable and continuous access to sufficient quantity of safe drinking water]]*WWWW[[#This Row],[Total PoP ]]</f>
        <v>0</v>
      </c>
      <c r="AS15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7" s="417">
        <f>WWWW[[#This Row],[% Access to unimproved water points]]*WWWW[[#This Row],[Total PoP ]]</f>
        <v>0</v>
      </c>
      <c r="AU15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5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57" s="417">
        <f>WWWW[[#This Row],[HRP1]]/250</f>
        <v>0</v>
      </c>
      <c r="AX157" s="422">
        <f>1-WWWW[[#This Row],[% Equitable and continuous access to sufficient quantity of domestic water]]</f>
        <v>1</v>
      </c>
      <c r="AY157" s="417">
        <f>WWWW[[#This Row],[%equitable and continuous access to sufficient quantity of safe drinking and domestic water''s GAP]]*WWWW[[#This Row],[Total PoP ]]</f>
        <v>1786</v>
      </c>
      <c r="AZ157" s="419">
        <f>IF(WWWW[[#This Row],[Total required water points]]-WWWW[[#This Row],['#Water points coverage]]&lt;0,0,WWWW[[#This Row],[Total required water points]]-WWWW[[#This Row],['#Water points coverage]])</f>
        <v>7</v>
      </c>
      <c r="BA157" s="419">
        <f>ROUND(IF(WWWW[[#This Row],[Total PoP ]]&lt;250,1,WWWW[[#This Row],[Total PoP ]]/250),0)</f>
        <v>7</v>
      </c>
      <c r="BB15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7" s="417">
        <f>WWWW[[#This Row],[% people access to functioning Latrine]]*WWWW[[#This Row],[Total PoP ]]</f>
        <v>0</v>
      </c>
      <c r="BD157" s="419">
        <f>WWWW[[#This Row],['#_of_Functioning_latrines_in_school]]*50</f>
        <v>0</v>
      </c>
      <c r="BE157" s="419">
        <f>ROUND((WWWW[[#This Row],[Total PoP ]]/6),0)</f>
        <v>298</v>
      </c>
      <c r="BF157" s="419">
        <f>IF(WWWW[[#This Row],[Total required Latrines]]-(WWWW[[#This Row],['#_of_sanitary_fly-proof_HH_latrines]])&lt;0,0,WWWW[[#This Row],[Total required Latrines]]-(WWWW[[#This Row],['#_of_sanitary_fly-proof_HH_latrines]]))</f>
        <v>298</v>
      </c>
      <c r="BG157" s="558">
        <f>1-WWWW[[#This Row],[% people access to functioning Latrine]]</f>
        <v>1</v>
      </c>
      <c r="BH15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57" s="417">
        <f>IF(WWWW[[#This Row],['#_of_functional_handwashing_facilities_at_HH_level]]*6&gt;WWWW[[#This Row],[Total PoP ]],WWWW[[#This Row],[Total PoP ]],WWWW[[#This Row],['#_of_functional_handwashing_facilities_at_HH_level]]*6)</f>
        <v>0</v>
      </c>
      <c r="BJ157" s="419">
        <f>IF(WWWW[[#This Row],['# people reached by regular dedicated hygiene promotion]]&gt;WWWW[[#This Row],['# People received regular supply of hygiene items]],WWWW[[#This Row],['# people reached by regular dedicated hygiene promotion]],WWWW[[#This Row],['# People received regular supply of hygiene items]])</f>
        <v>0</v>
      </c>
      <c r="BK157" s="422">
        <f>IF(WWWW[[#This Row],[HRP3]]/WWWW[[#This Row],[Total PoP ]]&gt;100%,100%,WWWW[[#This Row],[HRP3]]/WWWW[[#This Row],[Total PoP ]])</f>
        <v>0</v>
      </c>
      <c r="BL157" s="421">
        <f>1-WWWW[[#This Row],[Hygiene Coverage%]]</f>
        <v>1</v>
      </c>
      <c r="BM157" s="420">
        <f>WWWW[[#This Row],['# people reached by regular dedicated hygiene promotion]]/WWWW[[#This Row],[Total PoP ]]</f>
        <v>0</v>
      </c>
      <c r="BN15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7" s="419">
        <f>WWWW[[#This Row],['#_of_affected_women_and_girls_receiving_a_sufficient_quantity_of_sanitary_pads]]</f>
        <v>0</v>
      </c>
      <c r="BP157" s="418">
        <f>IF(WWWW[[#This Row],['# People with access to soap]]&gt;WWWW[[#This Row],['# People with access to Sanity Pads]],WWWW[[#This Row],['# People with access to soap]],WWWW[[#This Row],['# People with access to Sanity Pads]])</f>
        <v>0</v>
      </c>
      <c r="BQ157" s="417" t="str">
        <f>IF(OR(WWWW[[#This Row],['#of students in school]]="",WWWW[[#This Row],['#of students in school]]=0),"No","Yes")</f>
        <v>No</v>
      </c>
      <c r="BR157" s="415" t="s">
        <v>796</v>
      </c>
      <c r="BS157" s="415" t="s">
        <v>881</v>
      </c>
      <c r="BT157" s="415" t="s">
        <v>793</v>
      </c>
      <c r="BU157" s="500">
        <v>93.009900000000002</v>
      </c>
      <c r="BV157" s="500">
        <v>20.696819999999999</v>
      </c>
      <c r="BW157" s="500" t="s">
        <v>1399</v>
      </c>
      <c r="BX157" s="423" t="s">
        <v>33</v>
      </c>
      <c r="BY157" s="423"/>
      <c r="BZ157" s="33"/>
      <c r="CB157" s="429"/>
      <c r="CC157" s="33"/>
      <c r="CD157" s="36"/>
      <c r="CF157" s="37"/>
      <c r="CO157" s="20"/>
    </row>
    <row r="158" spans="1:93" hidden="1">
      <c r="A158" s="410" t="s">
        <v>2380</v>
      </c>
      <c r="B158" s="410" t="s">
        <v>320</v>
      </c>
      <c r="C158" s="416" t="s">
        <v>320</v>
      </c>
      <c r="D158" s="416" t="s">
        <v>291</v>
      </c>
      <c r="E158" s="546" t="s">
        <v>2687</v>
      </c>
      <c r="F158" s="416" t="s">
        <v>304</v>
      </c>
      <c r="G158" s="546" t="str">
        <f>VLOOKUP(WWWW[[#This Row],[Village  Name]],SiteDB6[[Site Name]:[Location Type]],8,FALSE)</f>
        <v>Village</v>
      </c>
      <c r="H158" s="416" t="s">
        <v>2246</v>
      </c>
      <c r="I158" s="418">
        <v>128</v>
      </c>
      <c r="J158" s="418">
        <v>770</v>
      </c>
      <c r="K158" s="424">
        <v>43374</v>
      </c>
      <c r="L158" s="425">
        <v>43738</v>
      </c>
      <c r="M158" s="418"/>
      <c r="N158" s="418"/>
      <c r="O158" s="418"/>
      <c r="P158" s="418"/>
      <c r="Q158" s="418"/>
      <c r="R158" s="418"/>
      <c r="S158" s="418"/>
      <c r="T158" s="418"/>
      <c r="U158" s="636"/>
      <c r="V158" s="418"/>
      <c r="W158" s="605" t="s">
        <v>132</v>
      </c>
      <c r="X158" s="418"/>
      <c r="Y158" s="418"/>
      <c r="Z158" s="418"/>
      <c r="AA158" s="418"/>
      <c r="AB158" s="418"/>
      <c r="AC158" s="636"/>
      <c r="AD158" s="418"/>
      <c r="AE158" s="418"/>
      <c r="AF158" s="418"/>
      <c r="AG158" s="418"/>
      <c r="AH158" s="418"/>
      <c r="AI158" s="418"/>
      <c r="AJ158" s="418"/>
      <c r="AK158" s="418"/>
      <c r="AL158" s="418"/>
      <c r="AM158" s="418"/>
      <c r="AN158" s="636"/>
      <c r="AO158" s="420"/>
      <c r="AP158" s="420"/>
      <c r="AQ15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58" s="417">
        <f>WWWW[[#This Row],[%Equitable and continuous access to sufficient quantity of safe drinking water]]*WWWW[[#This Row],[Total PoP ]]</f>
        <v>0</v>
      </c>
      <c r="AS15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8" s="417">
        <f>WWWW[[#This Row],[% Access to unimproved water points]]*WWWW[[#This Row],[Total PoP ]]</f>
        <v>0</v>
      </c>
      <c r="AU15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5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58" s="417">
        <f>WWWW[[#This Row],[HRP1]]/250</f>
        <v>0</v>
      </c>
      <c r="AX158" s="422">
        <f>1-WWWW[[#This Row],[% Equitable and continuous access to sufficient quantity of domestic water]]</f>
        <v>1</v>
      </c>
      <c r="AY158" s="417">
        <f>WWWW[[#This Row],[%equitable and continuous access to sufficient quantity of safe drinking and domestic water''s GAP]]*WWWW[[#This Row],[Total PoP ]]</f>
        <v>770</v>
      </c>
      <c r="AZ158" s="419">
        <f>IF(WWWW[[#This Row],[Total required water points]]-WWWW[[#This Row],['#Water points coverage]]&lt;0,0,WWWW[[#This Row],[Total required water points]]-WWWW[[#This Row],['#Water points coverage]])</f>
        <v>3</v>
      </c>
      <c r="BA158" s="419">
        <f>ROUND(IF(WWWW[[#This Row],[Total PoP ]]&lt;250,1,WWWW[[#This Row],[Total PoP ]]/250),0)</f>
        <v>3</v>
      </c>
      <c r="BB15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8" s="417">
        <f>WWWW[[#This Row],[% people access to functioning Latrine]]*WWWW[[#This Row],[Total PoP ]]</f>
        <v>0</v>
      </c>
      <c r="BD158" s="419">
        <f>WWWW[[#This Row],['#_of_Functioning_latrines_in_school]]*50</f>
        <v>0</v>
      </c>
      <c r="BE158" s="419">
        <f>ROUND((WWWW[[#This Row],[Total PoP ]]/6),0)</f>
        <v>128</v>
      </c>
      <c r="BF158" s="419">
        <f>IF(WWWW[[#This Row],[Total required Latrines]]-(WWWW[[#This Row],['#_of_sanitary_fly-proof_HH_latrines]])&lt;0,0,WWWW[[#This Row],[Total required Latrines]]-(WWWW[[#This Row],['#_of_sanitary_fly-proof_HH_latrines]]))</f>
        <v>128</v>
      </c>
      <c r="BG158" s="558">
        <f>1-WWWW[[#This Row],[% people access to functioning Latrine]]</f>
        <v>1</v>
      </c>
      <c r="BH15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58" s="417">
        <f>IF(WWWW[[#This Row],['#_of_functional_handwashing_facilities_at_HH_level]]*6&gt;WWWW[[#This Row],[Total PoP ]],WWWW[[#This Row],[Total PoP ]],WWWW[[#This Row],['#_of_functional_handwashing_facilities_at_HH_level]]*6)</f>
        <v>0</v>
      </c>
      <c r="BJ158" s="419">
        <f>IF(WWWW[[#This Row],['# people reached by regular dedicated hygiene promotion]]&gt;WWWW[[#This Row],['# People received regular supply of hygiene items]],WWWW[[#This Row],['# people reached by regular dedicated hygiene promotion]],WWWW[[#This Row],['# People received regular supply of hygiene items]])</f>
        <v>0</v>
      </c>
      <c r="BK158" s="422">
        <f>IF(WWWW[[#This Row],[HRP3]]/WWWW[[#This Row],[Total PoP ]]&gt;100%,100%,WWWW[[#This Row],[HRP3]]/WWWW[[#This Row],[Total PoP ]])</f>
        <v>0</v>
      </c>
      <c r="BL158" s="421">
        <f>1-WWWW[[#This Row],[Hygiene Coverage%]]</f>
        <v>1</v>
      </c>
      <c r="BM158" s="420">
        <f>WWWW[[#This Row],['# people reached by regular dedicated hygiene promotion]]/WWWW[[#This Row],[Total PoP ]]</f>
        <v>0</v>
      </c>
      <c r="BN15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8" s="419">
        <f>WWWW[[#This Row],['#_of_affected_women_and_girls_receiving_a_sufficient_quantity_of_sanitary_pads]]</f>
        <v>0</v>
      </c>
      <c r="BP158" s="418">
        <f>IF(WWWW[[#This Row],['# People with access to soap]]&gt;WWWW[[#This Row],['# People with access to Sanity Pads]],WWWW[[#This Row],['# People with access to soap]],WWWW[[#This Row],['# People with access to Sanity Pads]])</f>
        <v>0</v>
      </c>
      <c r="BQ158" s="417" t="str">
        <f>IF(OR(WWWW[[#This Row],['#of students in school]]="",WWWW[[#This Row],['#of students in school]]=0),"No","Yes")</f>
        <v>No</v>
      </c>
      <c r="BR158" s="415" t="s">
        <v>796</v>
      </c>
      <c r="BS158" s="415" t="s">
        <v>796</v>
      </c>
      <c r="BT158" s="415">
        <v>0</v>
      </c>
      <c r="BU158" s="415">
        <v>20.727590559999999</v>
      </c>
      <c r="BV158" s="415">
        <v>92.969352720000003</v>
      </c>
      <c r="BW158" s="415">
        <v>196816</v>
      </c>
      <c r="BX158" s="423" t="s">
        <v>33</v>
      </c>
      <c r="BY158" s="423"/>
      <c r="BZ158" s="33"/>
      <c r="CB158" s="429"/>
      <c r="CC158" s="33"/>
      <c r="CD158" s="36"/>
      <c r="CF158" s="37"/>
      <c r="CO158" s="20"/>
    </row>
    <row r="159" spans="1:93" hidden="1">
      <c r="A159" s="410" t="s">
        <v>2380</v>
      </c>
      <c r="B159" s="410" t="s">
        <v>320</v>
      </c>
      <c r="C159" s="416" t="s">
        <v>320</v>
      </c>
      <c r="D159" s="416" t="s">
        <v>291</v>
      </c>
      <c r="E159" s="546" t="s">
        <v>2687</v>
      </c>
      <c r="F159" s="416" t="s">
        <v>304</v>
      </c>
      <c r="G159" s="546" t="str">
        <f>VLOOKUP(WWWW[[#This Row],[Village  Name]],SiteDB6[[Site Name]:[Location Type]],8,FALSE)</f>
        <v>Village</v>
      </c>
      <c r="H159" s="416" t="s">
        <v>2245</v>
      </c>
      <c r="I159" s="418">
        <v>120</v>
      </c>
      <c r="J159" s="418">
        <v>531</v>
      </c>
      <c r="K159" s="424">
        <v>43374</v>
      </c>
      <c r="L159" s="425">
        <v>43738</v>
      </c>
      <c r="M159" s="418"/>
      <c r="N159" s="418"/>
      <c r="O159" s="418"/>
      <c r="P159" s="418"/>
      <c r="Q159" s="418"/>
      <c r="R159" s="418"/>
      <c r="S159" s="418"/>
      <c r="T159" s="418"/>
      <c r="U159" s="636"/>
      <c r="V159" s="418"/>
      <c r="W159" s="605" t="s">
        <v>132</v>
      </c>
      <c r="X159" s="418"/>
      <c r="Y159" s="418"/>
      <c r="Z159" s="418"/>
      <c r="AA159" s="418"/>
      <c r="AB159" s="418"/>
      <c r="AC159" s="636"/>
      <c r="AD159" s="418"/>
      <c r="AE159" s="418"/>
      <c r="AF159" s="418"/>
      <c r="AG159" s="418"/>
      <c r="AH159" s="418"/>
      <c r="AI159" s="418"/>
      <c r="AJ159" s="418"/>
      <c r="AK159" s="418"/>
      <c r="AL159" s="418"/>
      <c r="AM159" s="418"/>
      <c r="AN159" s="636"/>
      <c r="AO159" s="420"/>
      <c r="AP159" s="420"/>
      <c r="AQ15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59" s="417">
        <f>WWWW[[#This Row],[%Equitable and continuous access to sufficient quantity of safe drinking water]]*WWWW[[#This Row],[Total PoP ]]</f>
        <v>0</v>
      </c>
      <c r="AS15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59" s="417">
        <f>WWWW[[#This Row],[% Access to unimproved water points]]*WWWW[[#This Row],[Total PoP ]]</f>
        <v>0</v>
      </c>
      <c r="AU15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5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59" s="417">
        <f>WWWW[[#This Row],[HRP1]]/250</f>
        <v>0</v>
      </c>
      <c r="AX159" s="422">
        <f>1-WWWW[[#This Row],[% Equitable and continuous access to sufficient quantity of domestic water]]</f>
        <v>1</v>
      </c>
      <c r="AY159" s="417">
        <f>WWWW[[#This Row],[%equitable and continuous access to sufficient quantity of safe drinking and domestic water''s GAP]]*WWWW[[#This Row],[Total PoP ]]</f>
        <v>531</v>
      </c>
      <c r="AZ159" s="419">
        <f>IF(WWWW[[#This Row],[Total required water points]]-WWWW[[#This Row],['#Water points coverage]]&lt;0,0,WWWW[[#This Row],[Total required water points]]-WWWW[[#This Row],['#Water points coverage]])</f>
        <v>2</v>
      </c>
      <c r="BA159" s="419">
        <f>ROUND(IF(WWWW[[#This Row],[Total PoP ]]&lt;250,1,WWWW[[#This Row],[Total PoP ]]/250),0)</f>
        <v>2</v>
      </c>
      <c r="BB15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59" s="417">
        <f>WWWW[[#This Row],[% people access to functioning Latrine]]*WWWW[[#This Row],[Total PoP ]]</f>
        <v>0</v>
      </c>
      <c r="BD159" s="419">
        <f>WWWW[[#This Row],['#_of_Functioning_latrines_in_school]]*50</f>
        <v>0</v>
      </c>
      <c r="BE159" s="419">
        <f>ROUND((WWWW[[#This Row],[Total PoP ]]/6),0)</f>
        <v>89</v>
      </c>
      <c r="BF159" s="419">
        <f>IF(WWWW[[#This Row],[Total required Latrines]]-(WWWW[[#This Row],['#_of_sanitary_fly-proof_HH_latrines]])&lt;0,0,WWWW[[#This Row],[Total required Latrines]]-(WWWW[[#This Row],['#_of_sanitary_fly-proof_HH_latrines]]))</f>
        <v>89</v>
      </c>
      <c r="BG159" s="558">
        <f>1-WWWW[[#This Row],[% people access to functioning Latrine]]</f>
        <v>1</v>
      </c>
      <c r="BH15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59" s="417">
        <f>IF(WWWW[[#This Row],['#_of_functional_handwashing_facilities_at_HH_level]]*6&gt;WWWW[[#This Row],[Total PoP ]],WWWW[[#This Row],[Total PoP ]],WWWW[[#This Row],['#_of_functional_handwashing_facilities_at_HH_level]]*6)</f>
        <v>0</v>
      </c>
      <c r="BJ159" s="419">
        <f>IF(WWWW[[#This Row],['# people reached by regular dedicated hygiene promotion]]&gt;WWWW[[#This Row],['# People received regular supply of hygiene items]],WWWW[[#This Row],['# people reached by regular dedicated hygiene promotion]],WWWW[[#This Row],['# People received regular supply of hygiene items]])</f>
        <v>0</v>
      </c>
      <c r="BK159" s="422">
        <f>IF(WWWW[[#This Row],[HRP3]]/WWWW[[#This Row],[Total PoP ]]&gt;100%,100%,WWWW[[#This Row],[HRP3]]/WWWW[[#This Row],[Total PoP ]])</f>
        <v>0</v>
      </c>
      <c r="BL159" s="421">
        <f>1-WWWW[[#This Row],[Hygiene Coverage%]]</f>
        <v>1</v>
      </c>
      <c r="BM159" s="420">
        <f>WWWW[[#This Row],['# people reached by regular dedicated hygiene promotion]]/WWWW[[#This Row],[Total PoP ]]</f>
        <v>0</v>
      </c>
      <c r="BN15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59" s="419">
        <f>WWWW[[#This Row],['#_of_affected_women_and_girls_receiving_a_sufficient_quantity_of_sanitary_pads]]</f>
        <v>0</v>
      </c>
      <c r="BP159" s="418">
        <f>IF(WWWW[[#This Row],['# People with access to soap]]&gt;WWWW[[#This Row],['# People with access to Sanity Pads]],WWWW[[#This Row],['# People with access to soap]],WWWW[[#This Row],['# People with access to Sanity Pads]])</f>
        <v>0</v>
      </c>
      <c r="BQ159" s="417" t="str">
        <f>IF(OR(WWWW[[#This Row],['#of students in school]]="",WWWW[[#This Row],['#of students in school]]=0),"No","Yes")</f>
        <v>No</v>
      </c>
      <c r="BR159" s="415" t="s">
        <v>796</v>
      </c>
      <c r="BS159" s="415" t="s">
        <v>796</v>
      </c>
      <c r="BT159" s="415">
        <v>0</v>
      </c>
      <c r="BU159" s="415">
        <v>20.896429059999999</v>
      </c>
      <c r="BV159" s="415">
        <v>92.940193179999994</v>
      </c>
      <c r="BW159" s="415">
        <v>196804</v>
      </c>
      <c r="BX159" s="423" t="s">
        <v>33</v>
      </c>
      <c r="BY159" s="423"/>
      <c r="BZ159" s="33"/>
      <c r="CB159" s="429"/>
      <c r="CC159" s="33"/>
      <c r="CD159" s="36"/>
      <c r="CF159" s="37"/>
      <c r="CO159" s="20"/>
    </row>
    <row r="160" spans="1:93" hidden="1">
      <c r="A160" s="410" t="s">
        <v>2380</v>
      </c>
      <c r="B160" s="410" t="s">
        <v>320</v>
      </c>
      <c r="C160" s="416" t="s">
        <v>320</v>
      </c>
      <c r="D160" s="416" t="s">
        <v>291</v>
      </c>
      <c r="E160" s="546" t="s">
        <v>2687</v>
      </c>
      <c r="F160" s="416" t="s">
        <v>304</v>
      </c>
      <c r="G160" s="546" t="str">
        <f>VLOOKUP(WWWW[[#This Row],[Village  Name]],SiteDB6[[Site Name]:[Location Type]],8,FALSE)</f>
        <v>Village</v>
      </c>
      <c r="H160" s="416" t="s">
        <v>2238</v>
      </c>
      <c r="I160" s="418">
        <v>116</v>
      </c>
      <c r="J160" s="418">
        <v>667</v>
      </c>
      <c r="K160" s="424">
        <v>43374</v>
      </c>
      <c r="L160" s="425">
        <v>43738</v>
      </c>
      <c r="M160" s="418"/>
      <c r="N160" s="418"/>
      <c r="O160" s="418"/>
      <c r="P160" s="418"/>
      <c r="Q160" s="418"/>
      <c r="R160" s="418"/>
      <c r="S160" s="418"/>
      <c r="T160" s="418"/>
      <c r="U160" s="636"/>
      <c r="V160" s="418"/>
      <c r="W160" s="605" t="s">
        <v>132</v>
      </c>
      <c r="X160" s="418"/>
      <c r="Y160" s="418"/>
      <c r="Z160" s="418"/>
      <c r="AA160" s="418"/>
      <c r="AB160" s="418"/>
      <c r="AC160" s="636"/>
      <c r="AD160" s="418"/>
      <c r="AE160" s="418"/>
      <c r="AF160" s="418"/>
      <c r="AG160" s="418"/>
      <c r="AH160" s="418"/>
      <c r="AI160" s="418"/>
      <c r="AJ160" s="418"/>
      <c r="AK160" s="418"/>
      <c r="AL160" s="418"/>
      <c r="AM160" s="418"/>
      <c r="AN160" s="636"/>
      <c r="AO160" s="420"/>
      <c r="AP160" s="420"/>
      <c r="AQ16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0" s="417">
        <f>WWWW[[#This Row],[%Equitable and continuous access to sufficient quantity of safe drinking water]]*WWWW[[#This Row],[Total PoP ]]</f>
        <v>0</v>
      </c>
      <c r="AS16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0" s="417">
        <f>WWWW[[#This Row],[% Access to unimproved water points]]*WWWW[[#This Row],[Total PoP ]]</f>
        <v>0</v>
      </c>
      <c r="AU16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0" s="417">
        <f>WWWW[[#This Row],[HRP1]]/250</f>
        <v>0</v>
      </c>
      <c r="AX160" s="422">
        <f>1-WWWW[[#This Row],[% Equitable and continuous access to sufficient quantity of domestic water]]</f>
        <v>1</v>
      </c>
      <c r="AY160" s="417">
        <f>WWWW[[#This Row],[%equitable and continuous access to sufficient quantity of safe drinking and domestic water''s GAP]]*WWWW[[#This Row],[Total PoP ]]</f>
        <v>667</v>
      </c>
      <c r="AZ160" s="419">
        <f>IF(WWWW[[#This Row],[Total required water points]]-WWWW[[#This Row],['#Water points coverage]]&lt;0,0,WWWW[[#This Row],[Total required water points]]-WWWW[[#This Row],['#Water points coverage]])</f>
        <v>3</v>
      </c>
      <c r="BA160" s="419">
        <f>ROUND(IF(WWWW[[#This Row],[Total PoP ]]&lt;250,1,WWWW[[#This Row],[Total PoP ]]/250),0)</f>
        <v>3</v>
      </c>
      <c r="BB16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0" s="417">
        <f>WWWW[[#This Row],[% people access to functioning Latrine]]*WWWW[[#This Row],[Total PoP ]]</f>
        <v>0</v>
      </c>
      <c r="BD160" s="419">
        <f>WWWW[[#This Row],['#_of_Functioning_latrines_in_school]]*50</f>
        <v>0</v>
      </c>
      <c r="BE160" s="419">
        <f>ROUND((WWWW[[#This Row],[Total PoP ]]/6),0)</f>
        <v>111</v>
      </c>
      <c r="BF160" s="419">
        <f>IF(WWWW[[#This Row],[Total required Latrines]]-(WWWW[[#This Row],['#_of_sanitary_fly-proof_HH_latrines]])&lt;0,0,WWWW[[#This Row],[Total required Latrines]]-(WWWW[[#This Row],['#_of_sanitary_fly-proof_HH_latrines]]))</f>
        <v>111</v>
      </c>
      <c r="BG160" s="558">
        <f>1-WWWW[[#This Row],[% people access to functioning Latrine]]</f>
        <v>1</v>
      </c>
      <c r="BH16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0" s="417">
        <f>IF(WWWW[[#This Row],['#_of_functional_handwashing_facilities_at_HH_level]]*6&gt;WWWW[[#This Row],[Total PoP ]],WWWW[[#This Row],[Total PoP ]],WWWW[[#This Row],['#_of_functional_handwashing_facilities_at_HH_level]]*6)</f>
        <v>0</v>
      </c>
      <c r="BJ160" s="419">
        <f>IF(WWWW[[#This Row],['# people reached by regular dedicated hygiene promotion]]&gt;WWWW[[#This Row],['# People received regular supply of hygiene items]],WWWW[[#This Row],['# people reached by regular dedicated hygiene promotion]],WWWW[[#This Row],['# People received regular supply of hygiene items]])</f>
        <v>0</v>
      </c>
      <c r="BK160" s="422">
        <f>IF(WWWW[[#This Row],[HRP3]]/WWWW[[#This Row],[Total PoP ]]&gt;100%,100%,WWWW[[#This Row],[HRP3]]/WWWW[[#This Row],[Total PoP ]])</f>
        <v>0</v>
      </c>
      <c r="BL160" s="421">
        <f>1-WWWW[[#This Row],[Hygiene Coverage%]]</f>
        <v>1</v>
      </c>
      <c r="BM160" s="420">
        <f>WWWW[[#This Row],['# people reached by regular dedicated hygiene promotion]]/WWWW[[#This Row],[Total PoP ]]</f>
        <v>0</v>
      </c>
      <c r="BN16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0" s="419">
        <f>WWWW[[#This Row],['#_of_affected_women_and_girls_receiving_a_sufficient_quantity_of_sanitary_pads]]</f>
        <v>0</v>
      </c>
      <c r="BP160" s="418">
        <f>IF(WWWW[[#This Row],['# People with access to soap]]&gt;WWWW[[#This Row],['# People with access to Sanity Pads]],WWWW[[#This Row],['# People with access to soap]],WWWW[[#This Row],['# People with access to Sanity Pads]])</f>
        <v>0</v>
      </c>
      <c r="BQ160" s="417" t="str">
        <f>IF(OR(WWWW[[#This Row],['#of students in school]]="",WWWW[[#This Row],['#of students in school]]=0),"No","Yes")</f>
        <v>No</v>
      </c>
      <c r="BR160" s="415" t="s">
        <v>796</v>
      </c>
      <c r="BS160" s="415" t="s">
        <v>796</v>
      </c>
      <c r="BT160" s="415">
        <v>0</v>
      </c>
      <c r="BU160" s="415">
        <v>20.889249800000002</v>
      </c>
      <c r="BV160" s="415">
        <v>92.939201350000005</v>
      </c>
      <c r="BW160" s="415">
        <v>0</v>
      </c>
      <c r="BX160" s="423" t="s">
        <v>33</v>
      </c>
      <c r="BY160" s="423"/>
      <c r="BZ160" s="33"/>
      <c r="CB160" s="429"/>
      <c r="CC160" s="33"/>
      <c r="CD160" s="36"/>
      <c r="CF160" s="37"/>
      <c r="CO160" s="20"/>
    </row>
    <row r="161" spans="1:93" hidden="1">
      <c r="A161" s="410" t="s">
        <v>2380</v>
      </c>
      <c r="B161" s="410" t="s">
        <v>320</v>
      </c>
      <c r="C161" s="416" t="s">
        <v>320</v>
      </c>
      <c r="D161" s="416" t="s">
        <v>291</v>
      </c>
      <c r="E161" s="546" t="s">
        <v>2687</v>
      </c>
      <c r="F161" s="416" t="s">
        <v>304</v>
      </c>
      <c r="G161" s="546" t="str">
        <f>VLOOKUP(WWWW[[#This Row],[Village  Name]],SiteDB6[[Site Name]:[Location Type]],8,FALSE)</f>
        <v>Village</v>
      </c>
      <c r="H161" s="416" t="s">
        <v>575</v>
      </c>
      <c r="I161" s="418">
        <v>173</v>
      </c>
      <c r="J161" s="418">
        <v>1090</v>
      </c>
      <c r="K161" s="424">
        <v>43374</v>
      </c>
      <c r="L161" s="425">
        <v>43738</v>
      </c>
      <c r="M161" s="418"/>
      <c r="N161" s="418"/>
      <c r="O161" s="418"/>
      <c r="P161" s="418"/>
      <c r="Q161" s="418"/>
      <c r="R161" s="418"/>
      <c r="S161" s="418"/>
      <c r="T161" s="418"/>
      <c r="U161" s="636"/>
      <c r="V161" s="418"/>
      <c r="W161" s="605" t="s">
        <v>132</v>
      </c>
      <c r="X161" s="418"/>
      <c r="Y161" s="418"/>
      <c r="Z161" s="418"/>
      <c r="AA161" s="418"/>
      <c r="AB161" s="418"/>
      <c r="AC161" s="636"/>
      <c r="AD161" s="418"/>
      <c r="AE161" s="418"/>
      <c r="AF161" s="418"/>
      <c r="AG161" s="418"/>
      <c r="AH161" s="418"/>
      <c r="AI161" s="418"/>
      <c r="AJ161" s="418"/>
      <c r="AK161" s="418"/>
      <c r="AL161" s="418"/>
      <c r="AM161" s="418"/>
      <c r="AN161" s="636"/>
      <c r="AO161" s="420"/>
      <c r="AP161" s="420"/>
      <c r="AQ16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1" s="417">
        <f>WWWW[[#This Row],[%Equitable and continuous access to sufficient quantity of safe drinking water]]*WWWW[[#This Row],[Total PoP ]]</f>
        <v>0</v>
      </c>
      <c r="AS16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1" s="417">
        <f>WWWW[[#This Row],[% Access to unimproved water points]]*WWWW[[#This Row],[Total PoP ]]</f>
        <v>0</v>
      </c>
      <c r="AU16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1" s="417">
        <f>WWWW[[#This Row],[HRP1]]/250</f>
        <v>0</v>
      </c>
      <c r="AX161" s="422">
        <f>1-WWWW[[#This Row],[% Equitable and continuous access to sufficient quantity of domestic water]]</f>
        <v>1</v>
      </c>
      <c r="AY161" s="417">
        <f>WWWW[[#This Row],[%equitable and continuous access to sufficient quantity of safe drinking and domestic water''s GAP]]*WWWW[[#This Row],[Total PoP ]]</f>
        <v>1090</v>
      </c>
      <c r="AZ161" s="419">
        <f>IF(WWWW[[#This Row],[Total required water points]]-WWWW[[#This Row],['#Water points coverage]]&lt;0,0,WWWW[[#This Row],[Total required water points]]-WWWW[[#This Row],['#Water points coverage]])</f>
        <v>4</v>
      </c>
      <c r="BA161" s="419">
        <f>ROUND(IF(WWWW[[#This Row],[Total PoP ]]&lt;250,1,WWWW[[#This Row],[Total PoP ]]/250),0)</f>
        <v>4</v>
      </c>
      <c r="BB16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1" s="417">
        <f>WWWW[[#This Row],[% people access to functioning Latrine]]*WWWW[[#This Row],[Total PoP ]]</f>
        <v>0</v>
      </c>
      <c r="BD161" s="419">
        <f>WWWW[[#This Row],['#_of_Functioning_latrines_in_school]]*50</f>
        <v>0</v>
      </c>
      <c r="BE161" s="419">
        <f>ROUND((WWWW[[#This Row],[Total PoP ]]/6),0)</f>
        <v>182</v>
      </c>
      <c r="BF161" s="419">
        <f>IF(WWWW[[#This Row],[Total required Latrines]]-(WWWW[[#This Row],['#_of_sanitary_fly-proof_HH_latrines]])&lt;0,0,WWWW[[#This Row],[Total required Latrines]]-(WWWW[[#This Row],['#_of_sanitary_fly-proof_HH_latrines]]))</f>
        <v>182</v>
      </c>
      <c r="BG161" s="558">
        <f>1-WWWW[[#This Row],[% people access to functioning Latrine]]</f>
        <v>1</v>
      </c>
      <c r="BH16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1" s="417">
        <f>IF(WWWW[[#This Row],['#_of_functional_handwashing_facilities_at_HH_level]]*6&gt;WWWW[[#This Row],[Total PoP ]],WWWW[[#This Row],[Total PoP ]],WWWW[[#This Row],['#_of_functional_handwashing_facilities_at_HH_level]]*6)</f>
        <v>0</v>
      </c>
      <c r="BJ161" s="419">
        <f>IF(WWWW[[#This Row],['# people reached by regular dedicated hygiene promotion]]&gt;WWWW[[#This Row],['# People received regular supply of hygiene items]],WWWW[[#This Row],['# people reached by regular dedicated hygiene promotion]],WWWW[[#This Row],['# People received regular supply of hygiene items]])</f>
        <v>0</v>
      </c>
      <c r="BK161" s="422">
        <f>IF(WWWW[[#This Row],[HRP3]]/WWWW[[#This Row],[Total PoP ]]&gt;100%,100%,WWWW[[#This Row],[HRP3]]/WWWW[[#This Row],[Total PoP ]])</f>
        <v>0</v>
      </c>
      <c r="BL161" s="421">
        <f>1-WWWW[[#This Row],[Hygiene Coverage%]]</f>
        <v>1</v>
      </c>
      <c r="BM161" s="420">
        <f>WWWW[[#This Row],['# people reached by regular dedicated hygiene promotion]]/WWWW[[#This Row],[Total PoP ]]</f>
        <v>0</v>
      </c>
      <c r="BN16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1" s="419">
        <f>WWWW[[#This Row],['#_of_affected_women_and_girls_receiving_a_sufficient_quantity_of_sanitary_pads]]</f>
        <v>0</v>
      </c>
      <c r="BP161" s="418">
        <f>IF(WWWW[[#This Row],['# People with access to soap]]&gt;WWWW[[#This Row],['# People with access to Sanity Pads]],WWWW[[#This Row],['# People with access to soap]],WWWW[[#This Row],['# People with access to Sanity Pads]])</f>
        <v>0</v>
      </c>
      <c r="BQ161" s="417" t="str">
        <f>IF(OR(WWWW[[#This Row],['#of students in school]]="",WWWW[[#This Row],['#of students in school]]=0),"No","Yes")</f>
        <v>No</v>
      </c>
      <c r="BR161" s="415" t="s">
        <v>796</v>
      </c>
      <c r="BS161" s="415" t="s">
        <v>881</v>
      </c>
      <c r="BT161" s="415" t="s">
        <v>793</v>
      </c>
      <c r="BU161" s="415">
        <v>20.727589999999999</v>
      </c>
      <c r="BV161" s="415">
        <v>92.969350000000006</v>
      </c>
      <c r="BW161" s="415" t="s">
        <v>1404</v>
      </c>
      <c r="BX161" s="423" t="s">
        <v>33</v>
      </c>
      <c r="BY161" s="423"/>
      <c r="BZ161" s="33"/>
      <c r="CB161" s="429"/>
      <c r="CC161" s="33"/>
      <c r="CD161" s="36"/>
      <c r="CF161" s="37"/>
      <c r="CO161" s="20"/>
    </row>
    <row r="162" spans="1:93" hidden="1">
      <c r="A162" s="410" t="s">
        <v>2380</v>
      </c>
      <c r="B162" s="410" t="s">
        <v>320</v>
      </c>
      <c r="C162" s="416" t="s">
        <v>320</v>
      </c>
      <c r="D162" s="416" t="s">
        <v>291</v>
      </c>
      <c r="E162" s="546" t="s">
        <v>2687</v>
      </c>
      <c r="F162" s="416" t="s">
        <v>304</v>
      </c>
      <c r="G162" s="546" t="str">
        <f>VLOOKUP(WWWW[[#This Row],[Village  Name]],SiteDB6[[Site Name]:[Location Type]],8,FALSE)</f>
        <v>Village</v>
      </c>
      <c r="H162" s="416" t="s">
        <v>2247</v>
      </c>
      <c r="I162" s="418">
        <v>174</v>
      </c>
      <c r="J162" s="418">
        <v>665</v>
      </c>
      <c r="K162" s="424">
        <v>43374</v>
      </c>
      <c r="L162" s="425">
        <v>43738</v>
      </c>
      <c r="M162" s="418"/>
      <c r="N162" s="418"/>
      <c r="O162" s="418"/>
      <c r="P162" s="418"/>
      <c r="Q162" s="418"/>
      <c r="R162" s="418"/>
      <c r="S162" s="418"/>
      <c r="T162" s="418"/>
      <c r="U162" s="636"/>
      <c r="V162" s="418"/>
      <c r="W162" s="605" t="s">
        <v>132</v>
      </c>
      <c r="X162" s="418"/>
      <c r="Y162" s="418"/>
      <c r="Z162" s="418"/>
      <c r="AA162" s="418"/>
      <c r="AB162" s="418"/>
      <c r="AC162" s="636"/>
      <c r="AD162" s="418"/>
      <c r="AE162" s="418"/>
      <c r="AF162" s="418"/>
      <c r="AG162" s="418"/>
      <c r="AH162" s="418"/>
      <c r="AI162" s="418"/>
      <c r="AJ162" s="418"/>
      <c r="AK162" s="418"/>
      <c r="AL162" s="418"/>
      <c r="AM162" s="418"/>
      <c r="AN162" s="636"/>
      <c r="AO162" s="420"/>
      <c r="AP162" s="420"/>
      <c r="AQ16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2" s="417">
        <f>WWWW[[#This Row],[%Equitable and continuous access to sufficient quantity of safe drinking water]]*WWWW[[#This Row],[Total PoP ]]</f>
        <v>0</v>
      </c>
      <c r="AS16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2" s="417">
        <f>WWWW[[#This Row],[% Access to unimproved water points]]*WWWW[[#This Row],[Total PoP ]]</f>
        <v>0</v>
      </c>
      <c r="AU16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2" s="417">
        <f>WWWW[[#This Row],[HRP1]]/250</f>
        <v>0</v>
      </c>
      <c r="AX162" s="422">
        <f>1-WWWW[[#This Row],[% Equitable and continuous access to sufficient quantity of domestic water]]</f>
        <v>1</v>
      </c>
      <c r="AY162" s="417">
        <f>WWWW[[#This Row],[%equitable and continuous access to sufficient quantity of safe drinking and domestic water''s GAP]]*WWWW[[#This Row],[Total PoP ]]</f>
        <v>665</v>
      </c>
      <c r="AZ162" s="419">
        <f>IF(WWWW[[#This Row],[Total required water points]]-WWWW[[#This Row],['#Water points coverage]]&lt;0,0,WWWW[[#This Row],[Total required water points]]-WWWW[[#This Row],['#Water points coverage]])</f>
        <v>3</v>
      </c>
      <c r="BA162" s="419">
        <f>ROUND(IF(WWWW[[#This Row],[Total PoP ]]&lt;250,1,WWWW[[#This Row],[Total PoP ]]/250),0)</f>
        <v>3</v>
      </c>
      <c r="BB16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2" s="417">
        <f>WWWW[[#This Row],[% people access to functioning Latrine]]*WWWW[[#This Row],[Total PoP ]]</f>
        <v>0</v>
      </c>
      <c r="BD162" s="419">
        <f>WWWW[[#This Row],['#_of_Functioning_latrines_in_school]]*50</f>
        <v>0</v>
      </c>
      <c r="BE162" s="419">
        <f>ROUND((WWWW[[#This Row],[Total PoP ]]/6),0)</f>
        <v>111</v>
      </c>
      <c r="BF162" s="419">
        <f>IF(WWWW[[#This Row],[Total required Latrines]]-(WWWW[[#This Row],['#_of_sanitary_fly-proof_HH_latrines]])&lt;0,0,WWWW[[#This Row],[Total required Latrines]]-(WWWW[[#This Row],['#_of_sanitary_fly-proof_HH_latrines]]))</f>
        <v>111</v>
      </c>
      <c r="BG162" s="558">
        <f>1-WWWW[[#This Row],[% people access to functioning Latrine]]</f>
        <v>1</v>
      </c>
      <c r="BH16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2" s="417">
        <f>IF(WWWW[[#This Row],['#_of_functional_handwashing_facilities_at_HH_level]]*6&gt;WWWW[[#This Row],[Total PoP ]],WWWW[[#This Row],[Total PoP ]],WWWW[[#This Row],['#_of_functional_handwashing_facilities_at_HH_level]]*6)</f>
        <v>0</v>
      </c>
      <c r="BJ162" s="419">
        <f>IF(WWWW[[#This Row],['# people reached by regular dedicated hygiene promotion]]&gt;WWWW[[#This Row],['# People received regular supply of hygiene items]],WWWW[[#This Row],['# people reached by regular dedicated hygiene promotion]],WWWW[[#This Row],['# People received regular supply of hygiene items]])</f>
        <v>0</v>
      </c>
      <c r="BK162" s="422">
        <f>IF(WWWW[[#This Row],[HRP3]]/WWWW[[#This Row],[Total PoP ]]&gt;100%,100%,WWWW[[#This Row],[HRP3]]/WWWW[[#This Row],[Total PoP ]])</f>
        <v>0</v>
      </c>
      <c r="BL162" s="421">
        <f>1-WWWW[[#This Row],[Hygiene Coverage%]]</f>
        <v>1</v>
      </c>
      <c r="BM162" s="420">
        <f>WWWW[[#This Row],['# people reached by regular dedicated hygiene promotion]]/WWWW[[#This Row],[Total PoP ]]</f>
        <v>0</v>
      </c>
      <c r="BN16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2" s="419">
        <f>WWWW[[#This Row],['#_of_affected_women_and_girls_receiving_a_sufficient_quantity_of_sanitary_pads]]</f>
        <v>0</v>
      </c>
      <c r="BP162" s="418">
        <f>IF(WWWW[[#This Row],['# People with access to soap]]&gt;WWWW[[#This Row],['# People with access to Sanity Pads]],WWWW[[#This Row],['# People with access to soap]],WWWW[[#This Row],['# People with access to Sanity Pads]])</f>
        <v>0</v>
      </c>
      <c r="BQ162" s="417" t="str">
        <f>IF(OR(WWWW[[#This Row],['#of students in school]]="",WWWW[[#This Row],['#of students in school]]=0),"No","Yes")</f>
        <v>No</v>
      </c>
      <c r="BR162" s="415" t="s">
        <v>796</v>
      </c>
      <c r="BS162" s="415" t="s">
        <v>796</v>
      </c>
      <c r="BT162" s="415">
        <v>0</v>
      </c>
      <c r="BU162" s="415">
        <v>20.883239750000001</v>
      </c>
      <c r="BV162" s="415">
        <v>92.936859130000002</v>
      </c>
      <c r="BW162" s="415">
        <v>196813</v>
      </c>
      <c r="BX162" s="423" t="s">
        <v>33</v>
      </c>
      <c r="BY162" s="423"/>
      <c r="BZ162" s="33"/>
      <c r="CB162" s="429"/>
      <c r="CC162" s="33"/>
      <c r="CD162" s="36"/>
      <c r="CF162" s="37"/>
      <c r="CO162" s="20"/>
    </row>
    <row r="163" spans="1:93" hidden="1">
      <c r="A163" s="410" t="s">
        <v>2380</v>
      </c>
      <c r="B163" s="410" t="s">
        <v>320</v>
      </c>
      <c r="C163" s="416" t="s">
        <v>320</v>
      </c>
      <c r="D163" s="416" t="s">
        <v>291</v>
      </c>
      <c r="E163" s="546" t="s">
        <v>2687</v>
      </c>
      <c r="F163" s="416" t="s">
        <v>304</v>
      </c>
      <c r="G163" s="546" t="str">
        <f>VLOOKUP(WWWW[[#This Row],[Village  Name]],SiteDB6[[Site Name]:[Location Type]],8,FALSE)</f>
        <v>Village</v>
      </c>
      <c r="H163" s="416" t="s">
        <v>2249</v>
      </c>
      <c r="I163" s="418">
        <v>82</v>
      </c>
      <c r="J163" s="418">
        <v>304</v>
      </c>
      <c r="K163" s="424">
        <v>43374</v>
      </c>
      <c r="L163" s="425">
        <v>43738</v>
      </c>
      <c r="M163" s="418"/>
      <c r="N163" s="418"/>
      <c r="O163" s="418"/>
      <c r="P163" s="418"/>
      <c r="Q163" s="418"/>
      <c r="R163" s="418"/>
      <c r="S163" s="418"/>
      <c r="T163" s="418"/>
      <c r="U163" s="636"/>
      <c r="V163" s="418"/>
      <c r="W163" s="605" t="s">
        <v>132</v>
      </c>
      <c r="X163" s="418"/>
      <c r="Y163" s="418"/>
      <c r="Z163" s="418"/>
      <c r="AA163" s="418"/>
      <c r="AB163" s="418"/>
      <c r="AC163" s="636"/>
      <c r="AD163" s="418"/>
      <c r="AE163" s="418"/>
      <c r="AF163" s="418"/>
      <c r="AG163" s="418"/>
      <c r="AH163" s="418"/>
      <c r="AI163" s="418"/>
      <c r="AJ163" s="418"/>
      <c r="AK163" s="418"/>
      <c r="AL163" s="418"/>
      <c r="AM163" s="418"/>
      <c r="AN163" s="636"/>
      <c r="AO163" s="420"/>
      <c r="AP163" s="420"/>
      <c r="AQ16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3" s="417">
        <f>WWWW[[#This Row],[%Equitable and continuous access to sufficient quantity of safe drinking water]]*WWWW[[#This Row],[Total PoP ]]</f>
        <v>0</v>
      </c>
      <c r="AS16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3" s="417">
        <f>WWWW[[#This Row],[% Access to unimproved water points]]*WWWW[[#This Row],[Total PoP ]]</f>
        <v>0</v>
      </c>
      <c r="AU16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3" s="417">
        <f>WWWW[[#This Row],[HRP1]]/250</f>
        <v>0</v>
      </c>
      <c r="AX163" s="422">
        <f>1-WWWW[[#This Row],[% Equitable and continuous access to sufficient quantity of domestic water]]</f>
        <v>1</v>
      </c>
      <c r="AY163" s="417">
        <f>WWWW[[#This Row],[%equitable and continuous access to sufficient quantity of safe drinking and domestic water''s GAP]]*WWWW[[#This Row],[Total PoP ]]</f>
        <v>304</v>
      </c>
      <c r="AZ163" s="419">
        <f>IF(WWWW[[#This Row],[Total required water points]]-WWWW[[#This Row],['#Water points coverage]]&lt;0,0,WWWW[[#This Row],[Total required water points]]-WWWW[[#This Row],['#Water points coverage]])</f>
        <v>1</v>
      </c>
      <c r="BA163" s="419">
        <f>ROUND(IF(WWWW[[#This Row],[Total PoP ]]&lt;250,1,WWWW[[#This Row],[Total PoP ]]/250),0)</f>
        <v>1</v>
      </c>
      <c r="BB16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3" s="417">
        <f>WWWW[[#This Row],[% people access to functioning Latrine]]*WWWW[[#This Row],[Total PoP ]]</f>
        <v>0</v>
      </c>
      <c r="BD163" s="419">
        <f>WWWW[[#This Row],['#_of_Functioning_latrines_in_school]]*50</f>
        <v>0</v>
      </c>
      <c r="BE163" s="419">
        <f>ROUND((WWWW[[#This Row],[Total PoP ]]/6),0)</f>
        <v>51</v>
      </c>
      <c r="BF163" s="419">
        <f>IF(WWWW[[#This Row],[Total required Latrines]]-(WWWW[[#This Row],['#_of_sanitary_fly-proof_HH_latrines]])&lt;0,0,WWWW[[#This Row],[Total required Latrines]]-(WWWW[[#This Row],['#_of_sanitary_fly-proof_HH_latrines]]))</f>
        <v>51</v>
      </c>
      <c r="BG163" s="558">
        <f>1-WWWW[[#This Row],[% people access to functioning Latrine]]</f>
        <v>1</v>
      </c>
      <c r="BH16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3" s="417">
        <f>IF(WWWW[[#This Row],['#_of_functional_handwashing_facilities_at_HH_level]]*6&gt;WWWW[[#This Row],[Total PoP ]],WWWW[[#This Row],[Total PoP ]],WWWW[[#This Row],['#_of_functional_handwashing_facilities_at_HH_level]]*6)</f>
        <v>0</v>
      </c>
      <c r="BJ163" s="419">
        <f>IF(WWWW[[#This Row],['# people reached by regular dedicated hygiene promotion]]&gt;WWWW[[#This Row],['# People received regular supply of hygiene items]],WWWW[[#This Row],['# people reached by regular dedicated hygiene promotion]],WWWW[[#This Row],['# People received regular supply of hygiene items]])</f>
        <v>0</v>
      </c>
      <c r="BK163" s="422">
        <f>IF(WWWW[[#This Row],[HRP3]]/WWWW[[#This Row],[Total PoP ]]&gt;100%,100%,WWWW[[#This Row],[HRP3]]/WWWW[[#This Row],[Total PoP ]])</f>
        <v>0</v>
      </c>
      <c r="BL163" s="421">
        <f>1-WWWW[[#This Row],[Hygiene Coverage%]]</f>
        <v>1</v>
      </c>
      <c r="BM163" s="420">
        <f>WWWW[[#This Row],['# people reached by regular dedicated hygiene promotion]]/WWWW[[#This Row],[Total PoP ]]</f>
        <v>0</v>
      </c>
      <c r="BN16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3" s="419">
        <f>WWWW[[#This Row],['#_of_affected_women_and_girls_receiving_a_sufficient_quantity_of_sanitary_pads]]</f>
        <v>0</v>
      </c>
      <c r="BP163" s="418">
        <f>IF(WWWW[[#This Row],['# People with access to soap]]&gt;WWWW[[#This Row],['# People with access to Sanity Pads]],WWWW[[#This Row],['# People with access to soap]],WWWW[[#This Row],['# People with access to Sanity Pads]])</f>
        <v>0</v>
      </c>
      <c r="BQ163" s="417" t="str">
        <f>IF(OR(WWWW[[#This Row],['#of students in school]]="",WWWW[[#This Row],['#of students in school]]=0),"No","Yes")</f>
        <v>No</v>
      </c>
      <c r="BR163" s="415" t="s">
        <v>796</v>
      </c>
      <c r="BS163" s="415" t="s">
        <v>796</v>
      </c>
      <c r="BT163" s="415">
        <v>0</v>
      </c>
      <c r="BU163" s="415">
        <v>20.932960510000001</v>
      </c>
      <c r="BV163" s="415">
        <v>92.930267330000007</v>
      </c>
      <c r="BW163" s="415">
        <v>196755</v>
      </c>
      <c r="BX163" s="423" t="s">
        <v>33</v>
      </c>
      <c r="BY163" s="423"/>
      <c r="BZ163" s="33"/>
      <c r="CB163" s="429"/>
      <c r="CC163" s="33"/>
      <c r="CD163" s="36"/>
      <c r="CF163" s="37"/>
      <c r="CO163" s="20"/>
    </row>
    <row r="164" spans="1:93" hidden="1">
      <c r="A164" s="410" t="s">
        <v>2380</v>
      </c>
      <c r="B164" s="410" t="s">
        <v>320</v>
      </c>
      <c r="C164" s="416" t="s">
        <v>320</v>
      </c>
      <c r="D164" s="416" t="s">
        <v>291</v>
      </c>
      <c r="E164" s="546" t="s">
        <v>2687</v>
      </c>
      <c r="F164" s="416" t="s">
        <v>304</v>
      </c>
      <c r="G164" s="546" t="str">
        <f>VLOOKUP(WWWW[[#This Row],[Village  Name]],SiteDB6[[Site Name]:[Location Type]],8,FALSE)</f>
        <v>Village</v>
      </c>
      <c r="H164" s="416" t="s">
        <v>2248</v>
      </c>
      <c r="I164" s="418">
        <v>71</v>
      </c>
      <c r="J164" s="418">
        <v>292</v>
      </c>
      <c r="K164" s="424">
        <v>43374</v>
      </c>
      <c r="L164" s="425">
        <v>43738</v>
      </c>
      <c r="M164" s="418"/>
      <c r="N164" s="418"/>
      <c r="O164" s="418"/>
      <c r="P164" s="418"/>
      <c r="Q164" s="418"/>
      <c r="R164" s="418"/>
      <c r="S164" s="418"/>
      <c r="T164" s="418"/>
      <c r="U164" s="636"/>
      <c r="V164" s="418"/>
      <c r="W164" s="605" t="s">
        <v>132</v>
      </c>
      <c r="X164" s="418"/>
      <c r="Y164" s="418"/>
      <c r="Z164" s="418"/>
      <c r="AA164" s="418"/>
      <c r="AB164" s="418"/>
      <c r="AC164" s="636"/>
      <c r="AD164" s="418"/>
      <c r="AE164" s="418"/>
      <c r="AF164" s="418"/>
      <c r="AG164" s="418"/>
      <c r="AH164" s="418"/>
      <c r="AI164" s="418"/>
      <c r="AJ164" s="418"/>
      <c r="AK164" s="418"/>
      <c r="AL164" s="418"/>
      <c r="AM164" s="418"/>
      <c r="AN164" s="636"/>
      <c r="AO164" s="420"/>
      <c r="AP164" s="420"/>
      <c r="AQ16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4" s="417">
        <f>WWWW[[#This Row],[%Equitable and continuous access to sufficient quantity of safe drinking water]]*WWWW[[#This Row],[Total PoP ]]</f>
        <v>0</v>
      </c>
      <c r="AS16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4" s="417">
        <f>WWWW[[#This Row],[% Access to unimproved water points]]*WWWW[[#This Row],[Total PoP ]]</f>
        <v>0</v>
      </c>
      <c r="AU16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4" s="417">
        <f>WWWW[[#This Row],[HRP1]]/250</f>
        <v>0</v>
      </c>
      <c r="AX164" s="422">
        <f>1-WWWW[[#This Row],[% Equitable and continuous access to sufficient quantity of domestic water]]</f>
        <v>1</v>
      </c>
      <c r="AY164" s="417">
        <f>WWWW[[#This Row],[%equitable and continuous access to sufficient quantity of safe drinking and domestic water''s GAP]]*WWWW[[#This Row],[Total PoP ]]</f>
        <v>292</v>
      </c>
      <c r="AZ164" s="419">
        <f>IF(WWWW[[#This Row],[Total required water points]]-WWWW[[#This Row],['#Water points coverage]]&lt;0,0,WWWW[[#This Row],[Total required water points]]-WWWW[[#This Row],['#Water points coverage]])</f>
        <v>1</v>
      </c>
      <c r="BA164" s="419">
        <f>ROUND(IF(WWWW[[#This Row],[Total PoP ]]&lt;250,1,WWWW[[#This Row],[Total PoP ]]/250),0)</f>
        <v>1</v>
      </c>
      <c r="BB16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4" s="417">
        <f>WWWW[[#This Row],[% people access to functioning Latrine]]*WWWW[[#This Row],[Total PoP ]]</f>
        <v>0</v>
      </c>
      <c r="BD164" s="419">
        <f>WWWW[[#This Row],['#_of_Functioning_latrines_in_school]]*50</f>
        <v>0</v>
      </c>
      <c r="BE164" s="419">
        <f>ROUND((WWWW[[#This Row],[Total PoP ]]/6),0)</f>
        <v>49</v>
      </c>
      <c r="BF164" s="419">
        <f>IF(WWWW[[#This Row],[Total required Latrines]]-(WWWW[[#This Row],['#_of_sanitary_fly-proof_HH_latrines]])&lt;0,0,WWWW[[#This Row],[Total required Latrines]]-(WWWW[[#This Row],['#_of_sanitary_fly-proof_HH_latrines]]))</f>
        <v>49</v>
      </c>
      <c r="BG164" s="558">
        <f>1-WWWW[[#This Row],[% people access to functioning Latrine]]</f>
        <v>1</v>
      </c>
      <c r="BH16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4" s="417">
        <f>IF(WWWW[[#This Row],['#_of_functional_handwashing_facilities_at_HH_level]]*6&gt;WWWW[[#This Row],[Total PoP ]],WWWW[[#This Row],[Total PoP ]],WWWW[[#This Row],['#_of_functional_handwashing_facilities_at_HH_level]]*6)</f>
        <v>0</v>
      </c>
      <c r="BJ164" s="419">
        <f>IF(WWWW[[#This Row],['# people reached by regular dedicated hygiene promotion]]&gt;WWWW[[#This Row],['# People received regular supply of hygiene items]],WWWW[[#This Row],['# people reached by regular dedicated hygiene promotion]],WWWW[[#This Row],['# People received regular supply of hygiene items]])</f>
        <v>0</v>
      </c>
      <c r="BK164" s="422">
        <f>IF(WWWW[[#This Row],[HRP3]]/WWWW[[#This Row],[Total PoP ]]&gt;100%,100%,WWWW[[#This Row],[HRP3]]/WWWW[[#This Row],[Total PoP ]])</f>
        <v>0</v>
      </c>
      <c r="BL164" s="421">
        <f>1-WWWW[[#This Row],[Hygiene Coverage%]]</f>
        <v>1</v>
      </c>
      <c r="BM164" s="420">
        <f>WWWW[[#This Row],['# people reached by regular dedicated hygiene promotion]]/WWWW[[#This Row],[Total PoP ]]</f>
        <v>0</v>
      </c>
      <c r="BN16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4" s="419">
        <f>WWWW[[#This Row],['#_of_affected_women_and_girls_receiving_a_sufficient_quantity_of_sanitary_pads]]</f>
        <v>0</v>
      </c>
      <c r="BP164" s="418">
        <f>IF(WWWW[[#This Row],['# People with access to soap]]&gt;WWWW[[#This Row],['# People with access to Sanity Pads]],WWWW[[#This Row],['# People with access to soap]],WWWW[[#This Row],['# People with access to Sanity Pads]])</f>
        <v>0</v>
      </c>
      <c r="BQ164" s="417" t="str">
        <f>IF(OR(WWWW[[#This Row],['#of students in school]]="",WWWW[[#This Row],['#of students in school]]=0),"No","Yes")</f>
        <v>No</v>
      </c>
      <c r="BR164" s="415" t="s">
        <v>796</v>
      </c>
      <c r="BS164" s="415" t="s">
        <v>796</v>
      </c>
      <c r="BT164" s="415">
        <v>0</v>
      </c>
      <c r="BU164" s="415">
        <v>0</v>
      </c>
      <c r="BV164" s="415">
        <v>0</v>
      </c>
      <c r="BW164" s="415">
        <v>220647</v>
      </c>
      <c r="BX164" s="423" t="s">
        <v>33</v>
      </c>
      <c r="BY164" s="423"/>
      <c r="BZ164" s="33"/>
      <c r="CB164" s="429"/>
      <c r="CC164" s="33"/>
      <c r="CD164" s="36"/>
      <c r="CF164" s="37"/>
      <c r="CO164" s="20"/>
    </row>
    <row r="165" spans="1:93" hidden="1">
      <c r="A165" s="410" t="s">
        <v>2380</v>
      </c>
      <c r="B165" s="410" t="s">
        <v>320</v>
      </c>
      <c r="C165" s="416" t="s">
        <v>320</v>
      </c>
      <c r="D165" s="416" t="s">
        <v>291</v>
      </c>
      <c r="E165" s="546" t="s">
        <v>2687</v>
      </c>
      <c r="F165" s="416" t="s">
        <v>304</v>
      </c>
      <c r="G165" s="546" t="str">
        <f>VLOOKUP(WWWW[[#This Row],[Village  Name]],SiteDB6[[Site Name]:[Location Type]],8,FALSE)</f>
        <v>Village</v>
      </c>
      <c r="H165" s="416" t="s">
        <v>2250</v>
      </c>
      <c r="I165" s="418">
        <v>156</v>
      </c>
      <c r="J165" s="418">
        <v>677</v>
      </c>
      <c r="K165" s="424">
        <v>43374</v>
      </c>
      <c r="L165" s="425">
        <v>43738</v>
      </c>
      <c r="M165" s="418"/>
      <c r="N165" s="418"/>
      <c r="O165" s="418"/>
      <c r="P165" s="418"/>
      <c r="Q165" s="418"/>
      <c r="R165" s="418"/>
      <c r="S165" s="418"/>
      <c r="T165" s="418"/>
      <c r="U165" s="636"/>
      <c r="V165" s="418"/>
      <c r="W165" s="605" t="s">
        <v>132</v>
      </c>
      <c r="X165" s="418"/>
      <c r="Y165" s="418"/>
      <c r="Z165" s="418"/>
      <c r="AA165" s="418"/>
      <c r="AB165" s="418"/>
      <c r="AC165" s="636"/>
      <c r="AD165" s="418"/>
      <c r="AE165" s="418"/>
      <c r="AF165" s="418"/>
      <c r="AG165" s="418"/>
      <c r="AH165" s="418"/>
      <c r="AI165" s="418"/>
      <c r="AJ165" s="418"/>
      <c r="AK165" s="418"/>
      <c r="AL165" s="418"/>
      <c r="AM165" s="418"/>
      <c r="AN165" s="636"/>
      <c r="AO165" s="420"/>
      <c r="AP165" s="420"/>
      <c r="AQ16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5" s="417">
        <f>WWWW[[#This Row],[%Equitable and continuous access to sufficient quantity of safe drinking water]]*WWWW[[#This Row],[Total PoP ]]</f>
        <v>0</v>
      </c>
      <c r="AS16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5" s="417">
        <f>WWWW[[#This Row],[% Access to unimproved water points]]*WWWW[[#This Row],[Total PoP ]]</f>
        <v>0</v>
      </c>
      <c r="AU16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5" s="417">
        <f>WWWW[[#This Row],[HRP1]]/250</f>
        <v>0</v>
      </c>
      <c r="AX165" s="422">
        <f>1-WWWW[[#This Row],[% Equitable and continuous access to sufficient quantity of domestic water]]</f>
        <v>1</v>
      </c>
      <c r="AY165" s="417">
        <f>WWWW[[#This Row],[%equitable and continuous access to sufficient quantity of safe drinking and domestic water''s GAP]]*WWWW[[#This Row],[Total PoP ]]</f>
        <v>677</v>
      </c>
      <c r="AZ165" s="419">
        <f>IF(WWWW[[#This Row],[Total required water points]]-WWWW[[#This Row],['#Water points coverage]]&lt;0,0,WWWW[[#This Row],[Total required water points]]-WWWW[[#This Row],['#Water points coverage]])</f>
        <v>3</v>
      </c>
      <c r="BA165" s="419">
        <f>ROUND(IF(WWWW[[#This Row],[Total PoP ]]&lt;250,1,WWWW[[#This Row],[Total PoP ]]/250),0)</f>
        <v>3</v>
      </c>
      <c r="BB16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5" s="417">
        <f>WWWW[[#This Row],[% people access to functioning Latrine]]*WWWW[[#This Row],[Total PoP ]]</f>
        <v>0</v>
      </c>
      <c r="BD165" s="419">
        <f>WWWW[[#This Row],['#_of_Functioning_latrines_in_school]]*50</f>
        <v>0</v>
      </c>
      <c r="BE165" s="419">
        <f>ROUND((WWWW[[#This Row],[Total PoP ]]/6),0)</f>
        <v>113</v>
      </c>
      <c r="BF165" s="419">
        <f>IF(WWWW[[#This Row],[Total required Latrines]]-(WWWW[[#This Row],['#_of_sanitary_fly-proof_HH_latrines]])&lt;0,0,WWWW[[#This Row],[Total required Latrines]]-(WWWW[[#This Row],['#_of_sanitary_fly-proof_HH_latrines]]))</f>
        <v>113</v>
      </c>
      <c r="BG165" s="558">
        <f>1-WWWW[[#This Row],[% people access to functioning Latrine]]</f>
        <v>1</v>
      </c>
      <c r="BH16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5" s="417">
        <f>IF(WWWW[[#This Row],['#_of_functional_handwashing_facilities_at_HH_level]]*6&gt;WWWW[[#This Row],[Total PoP ]],WWWW[[#This Row],[Total PoP ]],WWWW[[#This Row],['#_of_functional_handwashing_facilities_at_HH_level]]*6)</f>
        <v>0</v>
      </c>
      <c r="BJ165" s="419">
        <f>IF(WWWW[[#This Row],['# people reached by regular dedicated hygiene promotion]]&gt;WWWW[[#This Row],['# People received regular supply of hygiene items]],WWWW[[#This Row],['# people reached by regular dedicated hygiene promotion]],WWWW[[#This Row],['# People received regular supply of hygiene items]])</f>
        <v>0</v>
      </c>
      <c r="BK165" s="422">
        <f>IF(WWWW[[#This Row],[HRP3]]/WWWW[[#This Row],[Total PoP ]]&gt;100%,100%,WWWW[[#This Row],[HRP3]]/WWWW[[#This Row],[Total PoP ]])</f>
        <v>0</v>
      </c>
      <c r="BL165" s="421">
        <f>1-WWWW[[#This Row],[Hygiene Coverage%]]</f>
        <v>1</v>
      </c>
      <c r="BM165" s="420">
        <f>WWWW[[#This Row],['# people reached by regular dedicated hygiene promotion]]/WWWW[[#This Row],[Total PoP ]]</f>
        <v>0</v>
      </c>
      <c r="BN16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5" s="419">
        <f>WWWW[[#This Row],['#_of_affected_women_and_girls_receiving_a_sufficient_quantity_of_sanitary_pads]]</f>
        <v>0</v>
      </c>
      <c r="BP165" s="418">
        <f>IF(WWWW[[#This Row],['# People with access to soap]]&gt;WWWW[[#This Row],['# People with access to Sanity Pads]],WWWW[[#This Row],['# People with access to soap]],WWWW[[#This Row],['# People with access to Sanity Pads]])</f>
        <v>0</v>
      </c>
      <c r="BQ165" s="417" t="str">
        <f>IF(OR(WWWW[[#This Row],['#of students in school]]="",WWWW[[#This Row],['#of students in school]]=0),"No","Yes")</f>
        <v>No</v>
      </c>
      <c r="BR165" s="415" t="s">
        <v>796</v>
      </c>
      <c r="BS165" s="415" t="s">
        <v>796</v>
      </c>
      <c r="BT165" s="415">
        <v>0</v>
      </c>
      <c r="BU165" s="415">
        <v>20.760820389999999</v>
      </c>
      <c r="BV165" s="415">
        <v>92.960083010000005</v>
      </c>
      <c r="BW165" s="415">
        <v>196893</v>
      </c>
      <c r="BX165" s="423" t="s">
        <v>33</v>
      </c>
      <c r="BY165" s="423"/>
      <c r="BZ165" s="33"/>
      <c r="CB165" s="429"/>
      <c r="CC165" s="33"/>
      <c r="CD165" s="36"/>
      <c r="CF165" s="37"/>
      <c r="CO165" s="20"/>
    </row>
    <row r="166" spans="1:93" hidden="1">
      <c r="A166" s="410" t="s">
        <v>2380</v>
      </c>
      <c r="B166" s="410" t="s">
        <v>320</v>
      </c>
      <c r="C166" s="416" t="s">
        <v>320</v>
      </c>
      <c r="D166" s="416" t="s">
        <v>291</v>
      </c>
      <c r="E166" s="546" t="s">
        <v>2687</v>
      </c>
      <c r="F166" s="416" t="s">
        <v>304</v>
      </c>
      <c r="G166" s="546" t="str">
        <f>VLOOKUP(WWWW[[#This Row],[Village  Name]],SiteDB6[[Site Name]:[Location Type]],8,FALSE)</f>
        <v>Village</v>
      </c>
      <c r="H166" s="416" t="s">
        <v>2251</v>
      </c>
      <c r="I166" s="418">
        <v>286</v>
      </c>
      <c r="J166" s="418">
        <v>1372</v>
      </c>
      <c r="K166" s="424">
        <v>43374</v>
      </c>
      <c r="L166" s="425">
        <v>43738</v>
      </c>
      <c r="M166" s="418"/>
      <c r="N166" s="418"/>
      <c r="O166" s="418"/>
      <c r="P166" s="418"/>
      <c r="Q166" s="418"/>
      <c r="R166" s="418"/>
      <c r="S166" s="418"/>
      <c r="T166" s="418"/>
      <c r="U166" s="636"/>
      <c r="V166" s="418"/>
      <c r="W166" s="605" t="s">
        <v>132</v>
      </c>
      <c r="X166" s="418"/>
      <c r="Y166" s="418"/>
      <c r="Z166" s="418"/>
      <c r="AA166" s="418"/>
      <c r="AB166" s="418"/>
      <c r="AC166" s="636"/>
      <c r="AD166" s="418"/>
      <c r="AE166" s="418"/>
      <c r="AF166" s="418"/>
      <c r="AG166" s="418"/>
      <c r="AH166" s="418"/>
      <c r="AI166" s="418"/>
      <c r="AJ166" s="418"/>
      <c r="AK166" s="418"/>
      <c r="AL166" s="418"/>
      <c r="AM166" s="418"/>
      <c r="AN166" s="636"/>
      <c r="AO166" s="420"/>
      <c r="AP166" s="420"/>
      <c r="AQ16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6" s="417">
        <f>WWWW[[#This Row],[%Equitable and continuous access to sufficient quantity of safe drinking water]]*WWWW[[#This Row],[Total PoP ]]</f>
        <v>0</v>
      </c>
      <c r="AS16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6" s="417">
        <f>WWWW[[#This Row],[% Access to unimproved water points]]*WWWW[[#This Row],[Total PoP ]]</f>
        <v>0</v>
      </c>
      <c r="AU16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6" s="417">
        <f>WWWW[[#This Row],[HRP1]]/250</f>
        <v>0</v>
      </c>
      <c r="AX166" s="422">
        <f>1-WWWW[[#This Row],[% Equitable and continuous access to sufficient quantity of domestic water]]</f>
        <v>1</v>
      </c>
      <c r="AY166" s="417">
        <f>WWWW[[#This Row],[%equitable and continuous access to sufficient quantity of safe drinking and domestic water''s GAP]]*WWWW[[#This Row],[Total PoP ]]</f>
        <v>1372</v>
      </c>
      <c r="AZ166" s="419">
        <f>IF(WWWW[[#This Row],[Total required water points]]-WWWW[[#This Row],['#Water points coverage]]&lt;0,0,WWWW[[#This Row],[Total required water points]]-WWWW[[#This Row],['#Water points coverage]])</f>
        <v>5</v>
      </c>
      <c r="BA166" s="419">
        <f>ROUND(IF(WWWW[[#This Row],[Total PoP ]]&lt;250,1,WWWW[[#This Row],[Total PoP ]]/250),0)</f>
        <v>5</v>
      </c>
      <c r="BB16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6" s="417">
        <f>WWWW[[#This Row],[% people access to functioning Latrine]]*WWWW[[#This Row],[Total PoP ]]</f>
        <v>0</v>
      </c>
      <c r="BD166" s="419">
        <f>WWWW[[#This Row],['#_of_Functioning_latrines_in_school]]*50</f>
        <v>0</v>
      </c>
      <c r="BE166" s="419">
        <f>ROUND((WWWW[[#This Row],[Total PoP ]]/6),0)</f>
        <v>229</v>
      </c>
      <c r="BF166" s="419">
        <f>IF(WWWW[[#This Row],[Total required Latrines]]-(WWWW[[#This Row],['#_of_sanitary_fly-proof_HH_latrines]])&lt;0,0,WWWW[[#This Row],[Total required Latrines]]-(WWWW[[#This Row],['#_of_sanitary_fly-proof_HH_latrines]]))</f>
        <v>229</v>
      </c>
      <c r="BG166" s="558">
        <f>1-WWWW[[#This Row],[% people access to functioning Latrine]]</f>
        <v>1</v>
      </c>
      <c r="BH16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6" s="417">
        <f>IF(WWWW[[#This Row],['#_of_functional_handwashing_facilities_at_HH_level]]*6&gt;WWWW[[#This Row],[Total PoP ]],WWWW[[#This Row],[Total PoP ]],WWWW[[#This Row],['#_of_functional_handwashing_facilities_at_HH_level]]*6)</f>
        <v>0</v>
      </c>
      <c r="BJ166" s="419">
        <f>IF(WWWW[[#This Row],['# people reached by regular dedicated hygiene promotion]]&gt;WWWW[[#This Row],['# People received regular supply of hygiene items]],WWWW[[#This Row],['# people reached by regular dedicated hygiene promotion]],WWWW[[#This Row],['# People received regular supply of hygiene items]])</f>
        <v>0</v>
      </c>
      <c r="BK166" s="422">
        <f>IF(WWWW[[#This Row],[HRP3]]/WWWW[[#This Row],[Total PoP ]]&gt;100%,100%,WWWW[[#This Row],[HRP3]]/WWWW[[#This Row],[Total PoP ]])</f>
        <v>0</v>
      </c>
      <c r="BL166" s="421">
        <f>1-WWWW[[#This Row],[Hygiene Coverage%]]</f>
        <v>1</v>
      </c>
      <c r="BM166" s="420">
        <f>WWWW[[#This Row],['# people reached by regular dedicated hygiene promotion]]/WWWW[[#This Row],[Total PoP ]]</f>
        <v>0</v>
      </c>
      <c r="BN16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6" s="419">
        <f>WWWW[[#This Row],['#_of_affected_women_and_girls_receiving_a_sufficient_quantity_of_sanitary_pads]]</f>
        <v>0</v>
      </c>
      <c r="BP166" s="418">
        <f>IF(WWWW[[#This Row],['# People with access to soap]]&gt;WWWW[[#This Row],['# People with access to Sanity Pads]],WWWW[[#This Row],['# People with access to soap]],WWWW[[#This Row],['# People with access to Sanity Pads]])</f>
        <v>0</v>
      </c>
      <c r="BQ166" s="417" t="str">
        <f>IF(OR(WWWW[[#This Row],['#of students in school]]="",WWWW[[#This Row],['#of students in school]]=0),"No","Yes")</f>
        <v>No</v>
      </c>
      <c r="BR166" s="415" t="s">
        <v>796</v>
      </c>
      <c r="BS166" s="415" t="s">
        <v>796</v>
      </c>
      <c r="BT166" s="415">
        <v>0</v>
      </c>
      <c r="BU166" s="415">
        <v>20.785549159999999</v>
      </c>
      <c r="BV166" s="415">
        <v>92.971076969999999</v>
      </c>
      <c r="BW166" s="415">
        <v>196889</v>
      </c>
      <c r="BX166" s="423" t="s">
        <v>33</v>
      </c>
      <c r="BY166" s="423"/>
      <c r="BZ166" s="33"/>
      <c r="CB166" s="429"/>
      <c r="CC166" s="33"/>
      <c r="CD166" s="36"/>
      <c r="CF166" s="37"/>
      <c r="CO166" s="20"/>
    </row>
    <row r="167" spans="1:93" hidden="1">
      <c r="A167" s="410" t="s">
        <v>2380</v>
      </c>
      <c r="B167" s="606" t="s">
        <v>301</v>
      </c>
      <c r="C167" s="606" t="s">
        <v>301</v>
      </c>
      <c r="D167" s="453"/>
      <c r="E167" s="546" t="s">
        <v>2687</v>
      </c>
      <c r="F167" s="453" t="s">
        <v>304</v>
      </c>
      <c r="G167" s="591" t="str">
        <f>VLOOKUP(WWWW[[#This Row],[Village  Name]],SiteDB6[[Site Name]:[Location Type]],8,FALSE)</f>
        <v>Village</v>
      </c>
      <c r="H167" s="453" t="s">
        <v>568</v>
      </c>
      <c r="I167" s="605">
        <v>92</v>
      </c>
      <c r="J167" s="605">
        <v>559</v>
      </c>
      <c r="K167" s="457"/>
      <c r="L167" s="55"/>
      <c r="M167" s="605"/>
      <c r="N167" s="605"/>
      <c r="O167" s="605"/>
      <c r="P167" s="605"/>
      <c r="Q167" s="605"/>
      <c r="R167" s="605"/>
      <c r="S167" s="605"/>
      <c r="T167" s="605"/>
      <c r="U167" s="637"/>
      <c r="V167" s="605"/>
      <c r="W167" s="605"/>
      <c r="X167" s="605"/>
      <c r="Y167" s="605"/>
      <c r="Z167" s="605"/>
      <c r="AA167" s="605"/>
      <c r="AB167" s="605"/>
      <c r="AC167" s="637"/>
      <c r="AD167" s="605"/>
      <c r="AE167" s="605"/>
      <c r="AF167" s="605"/>
      <c r="AG167" s="605"/>
      <c r="AH167" s="605"/>
      <c r="AI167" s="605"/>
      <c r="AJ167" s="605"/>
      <c r="AK167" s="605"/>
      <c r="AL167" s="605"/>
      <c r="AM167" s="605"/>
      <c r="AN167" s="637"/>
      <c r="AO167" s="551"/>
      <c r="AP167" s="551"/>
      <c r="AQ167"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7" s="560">
        <f>WWWW[[#This Row],[%Equitable and continuous access to sufficient quantity of safe drinking water]]*WWWW[[#This Row],[Total PoP ]]</f>
        <v>0</v>
      </c>
      <c r="AS16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7" s="560">
        <f>WWWW[[#This Row],[% Access to unimproved water points]]*WWWW[[#This Row],[Total PoP ]]</f>
        <v>0</v>
      </c>
      <c r="AU16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7" s="560">
        <f>WWWW[[#This Row],[HRP1]]/250</f>
        <v>0</v>
      </c>
      <c r="AX167" s="550">
        <f>1-WWWW[[#This Row],[% Equitable and continuous access to sufficient quantity of domestic water]]</f>
        <v>1</v>
      </c>
      <c r="AY167" s="560">
        <f>WWWW[[#This Row],[%equitable and continuous access to sufficient quantity of safe drinking and domestic water''s GAP]]*WWWW[[#This Row],[Total PoP ]]</f>
        <v>559</v>
      </c>
      <c r="AZ167" s="552">
        <f>IF(WWWW[[#This Row],[Total required water points]]-WWWW[[#This Row],['#Water points coverage]]&lt;0,0,WWWW[[#This Row],[Total required water points]]-WWWW[[#This Row],['#Water points coverage]])</f>
        <v>2</v>
      </c>
      <c r="BA167" s="552">
        <f>ROUND(IF(WWWW[[#This Row],[Total PoP ]]&lt;250,1,WWWW[[#This Row],[Total PoP ]]/250),0)</f>
        <v>2</v>
      </c>
      <c r="BB167"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7" s="560">
        <f>WWWW[[#This Row],[% people access to functioning Latrine]]*WWWW[[#This Row],[Total PoP ]]</f>
        <v>0</v>
      </c>
      <c r="BD167" s="419">
        <f>WWWW[[#This Row],['#_of_Functioning_latrines_in_school]]*50</f>
        <v>0</v>
      </c>
      <c r="BE167" s="552">
        <f>ROUND((WWWW[[#This Row],[Total PoP ]]/6),0)</f>
        <v>93</v>
      </c>
      <c r="BF167" s="419">
        <f>IF(WWWW[[#This Row],[Total required Latrines]]-(WWWW[[#This Row],['#_of_sanitary_fly-proof_HH_latrines]])&lt;0,0,WWWW[[#This Row],[Total required Latrines]]-(WWWW[[#This Row],['#_of_sanitary_fly-proof_HH_latrines]]))</f>
        <v>93</v>
      </c>
      <c r="BG167" s="558">
        <f>1-WWWW[[#This Row],[% people access to functioning Latrine]]</f>
        <v>1</v>
      </c>
      <c r="BH16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7" s="560">
        <f>IF(WWWW[[#This Row],['#_of_functional_handwashing_facilities_at_HH_level]]*6&gt;WWWW[[#This Row],[Total PoP ]],WWWW[[#This Row],[Total PoP ]],WWWW[[#This Row],['#_of_functional_handwashing_facilities_at_HH_level]]*6)</f>
        <v>0</v>
      </c>
      <c r="BJ167" s="552">
        <f>IF(WWWW[[#This Row],['# people reached by regular dedicated hygiene promotion]]&gt;WWWW[[#This Row],['# People received regular supply of hygiene items]],WWWW[[#This Row],['# people reached by regular dedicated hygiene promotion]],WWWW[[#This Row],['# People received regular supply of hygiene items]])</f>
        <v>0</v>
      </c>
      <c r="BK167" s="550">
        <f>IF(WWWW[[#This Row],[HRP3]]/WWWW[[#This Row],[Total PoP ]]&gt;100%,100%,WWWW[[#This Row],[HRP3]]/WWWW[[#This Row],[Total PoP ]])</f>
        <v>0</v>
      </c>
      <c r="BL167" s="553">
        <f>1-WWWW[[#This Row],[Hygiene Coverage%]]</f>
        <v>1</v>
      </c>
      <c r="BM167" s="551">
        <f>WWWW[[#This Row],['# people reached by regular dedicated hygiene promotion]]/WWWW[[#This Row],[Total PoP ]]</f>
        <v>0</v>
      </c>
      <c r="BN16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7" s="552">
        <f>WWWW[[#This Row],['#_of_affected_women_and_girls_receiving_a_sufficient_quantity_of_sanitary_pads]]</f>
        <v>0</v>
      </c>
      <c r="BP167" s="605">
        <f>IF(WWWW[[#This Row],['# People with access to soap]]&gt;WWWW[[#This Row],['# People with access to Sanity Pads]],WWWW[[#This Row],['# People with access to soap]],WWWW[[#This Row],['# People with access to Sanity Pads]])</f>
        <v>0</v>
      </c>
      <c r="BQ167" s="454" t="str">
        <f>IF(OR(WWWW[[#This Row],['#of students in school]]="",WWWW[[#This Row],['#of students in school]]=0),"No","Yes")</f>
        <v>No</v>
      </c>
      <c r="BR167" s="554" t="s">
        <v>796</v>
      </c>
      <c r="BS167" s="554" t="s">
        <v>881</v>
      </c>
      <c r="BT167" s="554" t="s">
        <v>296</v>
      </c>
      <c r="BU167" s="554">
        <v>20.720213000000001</v>
      </c>
      <c r="BV167" s="554">
        <v>92.961841000000007</v>
      </c>
      <c r="BW167" s="554" t="s">
        <v>1403</v>
      </c>
      <c r="BX167" s="582" t="s">
        <v>3079</v>
      </c>
      <c r="BY167" s="582"/>
      <c r="BZ167" s="33"/>
      <c r="CB167" s="429"/>
      <c r="CC167" s="33"/>
      <c r="CD167" s="36"/>
      <c r="CF167" s="37"/>
      <c r="CO167" s="20"/>
    </row>
    <row r="168" spans="1:93" hidden="1">
      <c r="A168" s="410" t="s">
        <v>2380</v>
      </c>
      <c r="B168" s="606" t="s">
        <v>301</v>
      </c>
      <c r="C168" s="606" t="s">
        <v>301</v>
      </c>
      <c r="D168" s="453"/>
      <c r="E168" s="546" t="s">
        <v>2687</v>
      </c>
      <c r="F168" s="453" t="s">
        <v>304</v>
      </c>
      <c r="G168" s="591" t="str">
        <f>VLOOKUP(WWWW[[#This Row],[Village  Name]],SiteDB6[[Site Name]:[Location Type]],8,FALSE)</f>
        <v>Village</v>
      </c>
      <c r="H168" s="453" t="s">
        <v>558</v>
      </c>
      <c r="I168" s="605">
        <v>116</v>
      </c>
      <c r="J168" s="605">
        <v>802</v>
      </c>
      <c r="K168" s="457"/>
      <c r="L168" s="55"/>
      <c r="M168" s="605"/>
      <c r="N168" s="605"/>
      <c r="O168" s="605"/>
      <c r="P168" s="605"/>
      <c r="Q168" s="605"/>
      <c r="R168" s="605"/>
      <c r="S168" s="605"/>
      <c r="T168" s="605"/>
      <c r="U168" s="637"/>
      <c r="V168" s="605"/>
      <c r="W168" s="605"/>
      <c r="X168" s="605"/>
      <c r="Y168" s="605"/>
      <c r="Z168" s="605"/>
      <c r="AA168" s="605"/>
      <c r="AB168" s="605"/>
      <c r="AC168" s="637"/>
      <c r="AD168" s="605"/>
      <c r="AE168" s="605"/>
      <c r="AF168" s="605"/>
      <c r="AG168" s="605"/>
      <c r="AH168" s="605"/>
      <c r="AI168" s="605"/>
      <c r="AJ168" s="605"/>
      <c r="AK168" s="605"/>
      <c r="AL168" s="605"/>
      <c r="AM168" s="605"/>
      <c r="AN168" s="637"/>
      <c r="AO168" s="551"/>
      <c r="AP168" s="551"/>
      <c r="AQ168"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8" s="560">
        <f>WWWW[[#This Row],[%Equitable and continuous access to sufficient quantity of safe drinking water]]*WWWW[[#This Row],[Total PoP ]]</f>
        <v>0</v>
      </c>
      <c r="AS16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8" s="560">
        <f>WWWW[[#This Row],[% Access to unimproved water points]]*WWWW[[#This Row],[Total PoP ]]</f>
        <v>0</v>
      </c>
      <c r="AU16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8" s="560">
        <f>WWWW[[#This Row],[HRP1]]/250</f>
        <v>0</v>
      </c>
      <c r="AX168" s="550">
        <f>1-WWWW[[#This Row],[% Equitable and continuous access to sufficient quantity of domestic water]]</f>
        <v>1</v>
      </c>
      <c r="AY168" s="560">
        <f>WWWW[[#This Row],[%equitable and continuous access to sufficient quantity of safe drinking and domestic water''s GAP]]*WWWW[[#This Row],[Total PoP ]]</f>
        <v>802</v>
      </c>
      <c r="AZ168" s="552">
        <f>IF(WWWW[[#This Row],[Total required water points]]-WWWW[[#This Row],['#Water points coverage]]&lt;0,0,WWWW[[#This Row],[Total required water points]]-WWWW[[#This Row],['#Water points coverage]])</f>
        <v>3</v>
      </c>
      <c r="BA168" s="552">
        <f>ROUND(IF(WWWW[[#This Row],[Total PoP ]]&lt;250,1,WWWW[[#This Row],[Total PoP ]]/250),0)</f>
        <v>3</v>
      </c>
      <c r="BB168"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8" s="560">
        <f>WWWW[[#This Row],[% people access to functioning Latrine]]*WWWW[[#This Row],[Total PoP ]]</f>
        <v>0</v>
      </c>
      <c r="BD168" s="419">
        <f>WWWW[[#This Row],['#_of_Functioning_latrines_in_school]]*50</f>
        <v>0</v>
      </c>
      <c r="BE168" s="552">
        <f>ROUND((WWWW[[#This Row],[Total PoP ]]/6),0)</f>
        <v>134</v>
      </c>
      <c r="BF168" s="419">
        <f>IF(WWWW[[#This Row],[Total required Latrines]]-(WWWW[[#This Row],['#_of_sanitary_fly-proof_HH_latrines]])&lt;0,0,WWWW[[#This Row],[Total required Latrines]]-(WWWW[[#This Row],['#_of_sanitary_fly-proof_HH_latrines]]))</f>
        <v>134</v>
      </c>
      <c r="BG168" s="558">
        <f>1-WWWW[[#This Row],[% people access to functioning Latrine]]</f>
        <v>1</v>
      </c>
      <c r="BH16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8" s="560">
        <f>IF(WWWW[[#This Row],['#_of_functional_handwashing_facilities_at_HH_level]]*6&gt;WWWW[[#This Row],[Total PoP ]],WWWW[[#This Row],[Total PoP ]],WWWW[[#This Row],['#_of_functional_handwashing_facilities_at_HH_level]]*6)</f>
        <v>0</v>
      </c>
      <c r="BJ168" s="552">
        <f>IF(WWWW[[#This Row],['# people reached by regular dedicated hygiene promotion]]&gt;WWWW[[#This Row],['# People received regular supply of hygiene items]],WWWW[[#This Row],['# people reached by regular dedicated hygiene promotion]],WWWW[[#This Row],['# People received regular supply of hygiene items]])</f>
        <v>0</v>
      </c>
      <c r="BK168" s="550">
        <f>IF(WWWW[[#This Row],[HRP3]]/WWWW[[#This Row],[Total PoP ]]&gt;100%,100%,WWWW[[#This Row],[HRP3]]/WWWW[[#This Row],[Total PoP ]])</f>
        <v>0</v>
      </c>
      <c r="BL168" s="553">
        <f>1-WWWW[[#This Row],[Hygiene Coverage%]]</f>
        <v>1</v>
      </c>
      <c r="BM168" s="551">
        <f>WWWW[[#This Row],['# people reached by regular dedicated hygiene promotion]]/WWWW[[#This Row],[Total PoP ]]</f>
        <v>0</v>
      </c>
      <c r="BN16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8" s="552">
        <f>WWWW[[#This Row],['#_of_affected_women_and_girls_receiving_a_sufficient_quantity_of_sanitary_pads]]</f>
        <v>0</v>
      </c>
      <c r="BP168" s="605">
        <f>IF(WWWW[[#This Row],['# People with access to soap]]&gt;WWWW[[#This Row],['# People with access to Sanity Pads]],WWWW[[#This Row],['# People with access to soap]],WWWW[[#This Row],['# People with access to Sanity Pads]])</f>
        <v>0</v>
      </c>
      <c r="BQ168" s="454" t="str">
        <f>IF(OR(WWWW[[#This Row],['#of students in school]]="",WWWW[[#This Row],['#of students in school]]=0),"No","Yes")</f>
        <v>No</v>
      </c>
      <c r="BR168" s="554" t="s">
        <v>796</v>
      </c>
      <c r="BS168" s="554" t="s">
        <v>881</v>
      </c>
      <c r="BT168" s="554" t="s">
        <v>793</v>
      </c>
      <c r="BU168" s="554">
        <v>20.713259999999998</v>
      </c>
      <c r="BV168" s="554">
        <v>93.014089999999996</v>
      </c>
      <c r="BW168" s="554" t="s">
        <v>1400</v>
      </c>
      <c r="BX168" s="582" t="s">
        <v>3079</v>
      </c>
      <c r="BY168" s="582"/>
      <c r="BZ168" s="33"/>
      <c r="CB168" s="429"/>
      <c r="CC168" s="33"/>
      <c r="CD168" s="36"/>
      <c r="CF168" s="37"/>
      <c r="CO168" s="20"/>
    </row>
    <row r="169" spans="1:93" hidden="1">
      <c r="A169" s="410" t="s">
        <v>2380</v>
      </c>
      <c r="B169" s="606" t="s">
        <v>301</v>
      </c>
      <c r="C169" s="606" t="s">
        <v>301</v>
      </c>
      <c r="D169" s="453"/>
      <c r="E169" s="546" t="s">
        <v>2687</v>
      </c>
      <c r="F169" s="453" t="s">
        <v>304</v>
      </c>
      <c r="G169" s="591" t="str">
        <f>VLOOKUP(WWWW[[#This Row],[Village  Name]],SiteDB6[[Site Name]:[Location Type]],8,FALSE)</f>
        <v>Village</v>
      </c>
      <c r="H169" s="453" t="s">
        <v>647</v>
      </c>
      <c r="I169" s="605">
        <v>97</v>
      </c>
      <c r="J169" s="605">
        <v>557</v>
      </c>
      <c r="K169" s="457"/>
      <c r="L169" s="55"/>
      <c r="M169" s="605"/>
      <c r="N169" s="605"/>
      <c r="O169" s="605"/>
      <c r="P169" s="605"/>
      <c r="Q169" s="605"/>
      <c r="R169" s="605"/>
      <c r="S169" s="605"/>
      <c r="T169" s="605"/>
      <c r="U169" s="637"/>
      <c r="V169" s="605"/>
      <c r="W169" s="605"/>
      <c r="X169" s="605"/>
      <c r="Y169" s="605"/>
      <c r="Z169" s="605"/>
      <c r="AA169" s="605"/>
      <c r="AB169" s="605"/>
      <c r="AC169" s="637"/>
      <c r="AD169" s="605"/>
      <c r="AE169" s="605"/>
      <c r="AF169" s="605"/>
      <c r="AG169" s="605"/>
      <c r="AH169" s="605"/>
      <c r="AI169" s="605"/>
      <c r="AJ169" s="605"/>
      <c r="AK169" s="605"/>
      <c r="AL169" s="605"/>
      <c r="AM169" s="605"/>
      <c r="AN169" s="637"/>
      <c r="AO169" s="551"/>
      <c r="AP169" s="551"/>
      <c r="AQ169"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69" s="560">
        <f>WWWW[[#This Row],[%Equitable and continuous access to sufficient quantity of safe drinking water]]*WWWW[[#This Row],[Total PoP ]]</f>
        <v>0</v>
      </c>
      <c r="AS16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69" s="560">
        <f>WWWW[[#This Row],[% Access to unimproved water points]]*WWWW[[#This Row],[Total PoP ]]</f>
        <v>0</v>
      </c>
      <c r="AU16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6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69" s="560">
        <f>WWWW[[#This Row],[HRP1]]/250</f>
        <v>0</v>
      </c>
      <c r="AX169" s="550">
        <f>1-WWWW[[#This Row],[% Equitable and continuous access to sufficient quantity of domestic water]]</f>
        <v>1</v>
      </c>
      <c r="AY169" s="560">
        <f>WWWW[[#This Row],[%equitable and continuous access to sufficient quantity of safe drinking and domestic water''s GAP]]*WWWW[[#This Row],[Total PoP ]]</f>
        <v>557</v>
      </c>
      <c r="AZ169" s="552">
        <f>IF(WWWW[[#This Row],[Total required water points]]-WWWW[[#This Row],['#Water points coverage]]&lt;0,0,WWWW[[#This Row],[Total required water points]]-WWWW[[#This Row],['#Water points coverage]])</f>
        <v>2</v>
      </c>
      <c r="BA169" s="552">
        <f>ROUND(IF(WWWW[[#This Row],[Total PoP ]]&lt;250,1,WWWW[[#This Row],[Total PoP ]]/250),0)</f>
        <v>2</v>
      </c>
      <c r="BB169"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69" s="560">
        <f>WWWW[[#This Row],[% people access to functioning Latrine]]*WWWW[[#This Row],[Total PoP ]]</f>
        <v>0</v>
      </c>
      <c r="BD169" s="419">
        <f>WWWW[[#This Row],['#_of_Functioning_latrines_in_school]]*50</f>
        <v>0</v>
      </c>
      <c r="BE169" s="552">
        <f>ROUND((WWWW[[#This Row],[Total PoP ]]/6),0)</f>
        <v>93</v>
      </c>
      <c r="BF169" s="419">
        <f>IF(WWWW[[#This Row],[Total required Latrines]]-(WWWW[[#This Row],['#_of_sanitary_fly-proof_HH_latrines]])&lt;0,0,WWWW[[#This Row],[Total required Latrines]]-(WWWW[[#This Row],['#_of_sanitary_fly-proof_HH_latrines]]))</f>
        <v>93</v>
      </c>
      <c r="BG169" s="558">
        <f>1-WWWW[[#This Row],[% people access to functioning Latrine]]</f>
        <v>1</v>
      </c>
      <c r="BH16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69" s="560">
        <f>IF(WWWW[[#This Row],['#_of_functional_handwashing_facilities_at_HH_level]]*6&gt;WWWW[[#This Row],[Total PoP ]],WWWW[[#This Row],[Total PoP ]],WWWW[[#This Row],['#_of_functional_handwashing_facilities_at_HH_level]]*6)</f>
        <v>0</v>
      </c>
      <c r="BJ169" s="552">
        <f>IF(WWWW[[#This Row],['# people reached by regular dedicated hygiene promotion]]&gt;WWWW[[#This Row],['# People received regular supply of hygiene items]],WWWW[[#This Row],['# people reached by regular dedicated hygiene promotion]],WWWW[[#This Row],['# People received regular supply of hygiene items]])</f>
        <v>0</v>
      </c>
      <c r="BK169" s="550">
        <f>IF(WWWW[[#This Row],[HRP3]]/WWWW[[#This Row],[Total PoP ]]&gt;100%,100%,WWWW[[#This Row],[HRP3]]/WWWW[[#This Row],[Total PoP ]])</f>
        <v>0</v>
      </c>
      <c r="BL169" s="553">
        <f>1-WWWW[[#This Row],[Hygiene Coverage%]]</f>
        <v>1</v>
      </c>
      <c r="BM169" s="551">
        <f>WWWW[[#This Row],['# people reached by regular dedicated hygiene promotion]]/WWWW[[#This Row],[Total PoP ]]</f>
        <v>0</v>
      </c>
      <c r="BN16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69" s="552">
        <f>WWWW[[#This Row],['#_of_affected_women_and_girls_receiving_a_sufficient_quantity_of_sanitary_pads]]</f>
        <v>0</v>
      </c>
      <c r="BP169" s="605">
        <f>IF(WWWW[[#This Row],['# People with access to soap]]&gt;WWWW[[#This Row],['# People with access to Sanity Pads]],WWWW[[#This Row],['# People with access to soap]],WWWW[[#This Row],['# People with access to Sanity Pads]])</f>
        <v>0</v>
      </c>
      <c r="BQ169" s="454" t="str">
        <f>IF(OR(WWWW[[#This Row],['#of students in school]]="",WWWW[[#This Row],['#of students in school]]=0),"No","Yes")</f>
        <v>No</v>
      </c>
      <c r="BR169" s="554" t="s">
        <v>796</v>
      </c>
      <c r="BS169" s="554" t="s">
        <v>819</v>
      </c>
      <c r="BT169" s="554" t="s">
        <v>793</v>
      </c>
      <c r="BU169" s="554">
        <v>20.886997999999998</v>
      </c>
      <c r="BV169" s="554">
        <v>93.006497999999993</v>
      </c>
      <c r="BW169" s="554" t="s">
        <v>1414</v>
      </c>
      <c r="BX169" s="582" t="s">
        <v>3079</v>
      </c>
      <c r="BY169" s="582"/>
      <c r="BZ169" s="33"/>
      <c r="CB169" s="429"/>
      <c r="CC169" s="33"/>
      <c r="CD169" s="36"/>
      <c r="CF169" s="37"/>
      <c r="CO169" s="20"/>
    </row>
    <row r="170" spans="1:93" hidden="1">
      <c r="A170" s="410" t="s">
        <v>2380</v>
      </c>
      <c r="B170" s="606" t="s">
        <v>301</v>
      </c>
      <c r="C170" s="606" t="s">
        <v>301</v>
      </c>
      <c r="D170" s="453"/>
      <c r="E170" s="546" t="s">
        <v>2687</v>
      </c>
      <c r="F170" s="453" t="s">
        <v>304</v>
      </c>
      <c r="G170" s="591" t="str">
        <f>VLOOKUP(WWWW[[#This Row],[Village  Name]],SiteDB6[[Site Name]:[Location Type]],8,FALSE)</f>
        <v>Village</v>
      </c>
      <c r="H170" s="453" t="s">
        <v>612</v>
      </c>
      <c r="I170" s="605">
        <v>18</v>
      </c>
      <c r="J170" s="605">
        <v>157</v>
      </c>
      <c r="K170" s="457"/>
      <c r="L170" s="55"/>
      <c r="M170" s="605"/>
      <c r="N170" s="605"/>
      <c r="O170" s="605"/>
      <c r="P170" s="605"/>
      <c r="Q170" s="605"/>
      <c r="R170" s="605"/>
      <c r="S170" s="605"/>
      <c r="T170" s="605"/>
      <c r="U170" s="637"/>
      <c r="V170" s="605"/>
      <c r="W170" s="605"/>
      <c r="X170" s="605"/>
      <c r="Y170" s="605"/>
      <c r="Z170" s="605"/>
      <c r="AA170" s="605"/>
      <c r="AB170" s="605"/>
      <c r="AC170" s="637"/>
      <c r="AD170" s="605"/>
      <c r="AE170" s="605"/>
      <c r="AF170" s="605"/>
      <c r="AG170" s="605"/>
      <c r="AH170" s="605"/>
      <c r="AI170" s="605"/>
      <c r="AJ170" s="605"/>
      <c r="AK170" s="605"/>
      <c r="AL170" s="605"/>
      <c r="AM170" s="605"/>
      <c r="AN170" s="637"/>
      <c r="AO170" s="551"/>
      <c r="AP170" s="551"/>
      <c r="AQ170"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0" s="560">
        <f>WWWW[[#This Row],[%Equitable and continuous access to sufficient quantity of safe drinking water]]*WWWW[[#This Row],[Total PoP ]]</f>
        <v>0</v>
      </c>
      <c r="AS17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0" s="560">
        <f>WWWW[[#This Row],[% Access to unimproved water points]]*WWWW[[#This Row],[Total PoP ]]</f>
        <v>0</v>
      </c>
      <c r="AU17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0" s="560">
        <f>WWWW[[#This Row],[HRP1]]/250</f>
        <v>0</v>
      </c>
      <c r="AX170" s="550">
        <f>1-WWWW[[#This Row],[% Equitable and continuous access to sufficient quantity of domestic water]]</f>
        <v>1</v>
      </c>
      <c r="AY170" s="560">
        <f>WWWW[[#This Row],[%equitable and continuous access to sufficient quantity of safe drinking and domestic water''s GAP]]*WWWW[[#This Row],[Total PoP ]]</f>
        <v>157</v>
      </c>
      <c r="AZ170" s="552">
        <f>IF(WWWW[[#This Row],[Total required water points]]-WWWW[[#This Row],['#Water points coverage]]&lt;0,0,WWWW[[#This Row],[Total required water points]]-WWWW[[#This Row],['#Water points coverage]])</f>
        <v>1</v>
      </c>
      <c r="BA170" s="552">
        <f>ROUND(IF(WWWW[[#This Row],[Total PoP ]]&lt;250,1,WWWW[[#This Row],[Total PoP ]]/250),0)</f>
        <v>1</v>
      </c>
      <c r="BB17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0" s="560">
        <f>WWWW[[#This Row],[% people access to functioning Latrine]]*WWWW[[#This Row],[Total PoP ]]</f>
        <v>0</v>
      </c>
      <c r="BD170" s="419">
        <f>WWWW[[#This Row],['#_of_Functioning_latrines_in_school]]*50</f>
        <v>0</v>
      </c>
      <c r="BE170" s="552">
        <f>ROUND((WWWW[[#This Row],[Total PoP ]]/6),0)</f>
        <v>26</v>
      </c>
      <c r="BF170" s="419">
        <f>IF(WWWW[[#This Row],[Total required Latrines]]-(WWWW[[#This Row],['#_of_sanitary_fly-proof_HH_latrines]])&lt;0,0,WWWW[[#This Row],[Total required Latrines]]-(WWWW[[#This Row],['#_of_sanitary_fly-proof_HH_latrines]]))</f>
        <v>26</v>
      </c>
      <c r="BG170" s="558">
        <f>1-WWWW[[#This Row],[% people access to functioning Latrine]]</f>
        <v>1</v>
      </c>
      <c r="BH17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70" s="560">
        <f>IF(WWWW[[#This Row],['#_of_functional_handwashing_facilities_at_HH_level]]*6&gt;WWWW[[#This Row],[Total PoP ]],WWWW[[#This Row],[Total PoP ]],WWWW[[#This Row],['#_of_functional_handwashing_facilities_at_HH_level]]*6)</f>
        <v>0</v>
      </c>
      <c r="BJ170" s="552">
        <f>IF(WWWW[[#This Row],['# people reached by regular dedicated hygiene promotion]]&gt;WWWW[[#This Row],['# People received regular supply of hygiene items]],WWWW[[#This Row],['# people reached by regular dedicated hygiene promotion]],WWWW[[#This Row],['# People received regular supply of hygiene items]])</f>
        <v>0</v>
      </c>
      <c r="BK170" s="550">
        <f>IF(WWWW[[#This Row],[HRP3]]/WWWW[[#This Row],[Total PoP ]]&gt;100%,100%,WWWW[[#This Row],[HRP3]]/WWWW[[#This Row],[Total PoP ]])</f>
        <v>0</v>
      </c>
      <c r="BL170" s="553">
        <f>1-WWWW[[#This Row],[Hygiene Coverage%]]</f>
        <v>1</v>
      </c>
      <c r="BM170" s="551">
        <f>WWWW[[#This Row],['# people reached by regular dedicated hygiene promotion]]/WWWW[[#This Row],[Total PoP ]]</f>
        <v>0</v>
      </c>
      <c r="BN17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0" s="552">
        <f>WWWW[[#This Row],['#_of_affected_women_and_girls_receiving_a_sufficient_quantity_of_sanitary_pads]]</f>
        <v>0</v>
      </c>
      <c r="BP170" s="605">
        <f>IF(WWWW[[#This Row],['# People with access to soap]]&gt;WWWW[[#This Row],['# People with access to Sanity Pads]],WWWW[[#This Row],['# People with access to soap]],WWWW[[#This Row],['# People with access to Sanity Pads]])</f>
        <v>0</v>
      </c>
      <c r="BQ170" s="454" t="str">
        <f>IF(OR(WWWW[[#This Row],['#of students in school]]="",WWWW[[#This Row],['#of students in school]]=0),"No","Yes")</f>
        <v>No</v>
      </c>
      <c r="BR170" s="554" t="s">
        <v>796</v>
      </c>
      <c r="BS170" s="554" t="s">
        <v>881</v>
      </c>
      <c r="BT170" s="554" t="s">
        <v>793</v>
      </c>
      <c r="BU170" s="554">
        <v>20.805734000000001</v>
      </c>
      <c r="BV170" s="554">
        <v>92.982675999999998</v>
      </c>
      <c r="BW170" s="554" t="s">
        <v>1406</v>
      </c>
      <c r="BX170" s="582" t="s">
        <v>3079</v>
      </c>
      <c r="BY170" s="582"/>
      <c r="BZ170" s="33"/>
      <c r="CB170" s="429"/>
      <c r="CC170" s="33"/>
      <c r="CD170" s="36"/>
      <c r="CF170" s="37"/>
      <c r="CO170" s="20"/>
    </row>
    <row r="171" spans="1:93" hidden="1">
      <c r="A171" s="410" t="s">
        <v>2380</v>
      </c>
      <c r="B171" s="606" t="s">
        <v>301</v>
      </c>
      <c r="C171" s="606" t="s">
        <v>301</v>
      </c>
      <c r="D171" s="453"/>
      <c r="E171" s="546" t="s">
        <v>2687</v>
      </c>
      <c r="F171" s="453" t="s">
        <v>304</v>
      </c>
      <c r="G171" s="591" t="str">
        <f>VLOOKUP(WWWW[[#This Row],[Village  Name]],SiteDB6[[Site Name]:[Location Type]],8,FALSE)</f>
        <v>Village</v>
      </c>
      <c r="H171" s="453" t="s">
        <v>595</v>
      </c>
      <c r="I171" s="605">
        <v>144</v>
      </c>
      <c r="J171" s="605">
        <v>1006</v>
      </c>
      <c r="K171" s="457"/>
      <c r="L171" s="55"/>
      <c r="M171" s="605"/>
      <c r="N171" s="605"/>
      <c r="O171" s="605"/>
      <c r="P171" s="605"/>
      <c r="Q171" s="605"/>
      <c r="R171" s="605"/>
      <c r="S171" s="605"/>
      <c r="T171" s="605"/>
      <c r="U171" s="637"/>
      <c r="V171" s="605"/>
      <c r="W171" s="605"/>
      <c r="X171" s="605"/>
      <c r="Y171" s="605"/>
      <c r="Z171" s="605"/>
      <c r="AA171" s="605"/>
      <c r="AB171" s="605"/>
      <c r="AC171" s="637"/>
      <c r="AD171" s="605"/>
      <c r="AE171" s="605"/>
      <c r="AF171" s="605"/>
      <c r="AG171" s="605"/>
      <c r="AH171" s="605"/>
      <c r="AI171" s="605"/>
      <c r="AJ171" s="605"/>
      <c r="AK171" s="605"/>
      <c r="AL171" s="605"/>
      <c r="AM171" s="605"/>
      <c r="AN171" s="637"/>
      <c r="AO171" s="551"/>
      <c r="AP171" s="551"/>
      <c r="AQ171"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1" s="560">
        <f>WWWW[[#This Row],[%Equitable and continuous access to sufficient quantity of safe drinking water]]*WWWW[[#This Row],[Total PoP ]]</f>
        <v>0</v>
      </c>
      <c r="AS17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1" s="560">
        <f>WWWW[[#This Row],[% Access to unimproved water points]]*WWWW[[#This Row],[Total PoP ]]</f>
        <v>0</v>
      </c>
      <c r="AU17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1" s="560">
        <f>WWWW[[#This Row],[HRP1]]/250</f>
        <v>0</v>
      </c>
      <c r="AX171" s="550">
        <f>1-WWWW[[#This Row],[% Equitable and continuous access to sufficient quantity of domestic water]]</f>
        <v>1</v>
      </c>
      <c r="AY171" s="560">
        <f>WWWW[[#This Row],[%equitable and continuous access to sufficient quantity of safe drinking and domestic water''s GAP]]*WWWW[[#This Row],[Total PoP ]]</f>
        <v>1006</v>
      </c>
      <c r="AZ171" s="552">
        <f>IF(WWWW[[#This Row],[Total required water points]]-WWWW[[#This Row],['#Water points coverage]]&lt;0,0,WWWW[[#This Row],[Total required water points]]-WWWW[[#This Row],['#Water points coverage]])</f>
        <v>4</v>
      </c>
      <c r="BA171" s="552">
        <f>ROUND(IF(WWWW[[#This Row],[Total PoP ]]&lt;250,1,WWWW[[#This Row],[Total PoP ]]/250),0)</f>
        <v>4</v>
      </c>
      <c r="BB171"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1" s="560">
        <f>WWWW[[#This Row],[% people access to functioning Latrine]]*WWWW[[#This Row],[Total PoP ]]</f>
        <v>0</v>
      </c>
      <c r="BD171" s="419">
        <f>WWWW[[#This Row],['#_of_Functioning_latrines_in_school]]*50</f>
        <v>0</v>
      </c>
      <c r="BE171" s="552">
        <f>ROUND((WWWW[[#This Row],[Total PoP ]]/6),0)</f>
        <v>168</v>
      </c>
      <c r="BF171" s="419">
        <f>IF(WWWW[[#This Row],[Total required Latrines]]-(WWWW[[#This Row],['#_of_sanitary_fly-proof_HH_latrines]])&lt;0,0,WWWW[[#This Row],[Total required Latrines]]-(WWWW[[#This Row],['#_of_sanitary_fly-proof_HH_latrines]]))</f>
        <v>168</v>
      </c>
      <c r="BG171" s="558">
        <f>1-WWWW[[#This Row],[% people access to functioning Latrine]]</f>
        <v>1</v>
      </c>
      <c r="BH17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71" s="560">
        <f>IF(WWWW[[#This Row],['#_of_functional_handwashing_facilities_at_HH_level]]*6&gt;WWWW[[#This Row],[Total PoP ]],WWWW[[#This Row],[Total PoP ]],WWWW[[#This Row],['#_of_functional_handwashing_facilities_at_HH_level]]*6)</f>
        <v>0</v>
      </c>
      <c r="BJ171" s="552">
        <f>IF(WWWW[[#This Row],['# people reached by regular dedicated hygiene promotion]]&gt;WWWW[[#This Row],['# People received regular supply of hygiene items]],WWWW[[#This Row],['# people reached by regular dedicated hygiene promotion]],WWWW[[#This Row],['# People received regular supply of hygiene items]])</f>
        <v>0</v>
      </c>
      <c r="BK171" s="550">
        <f>IF(WWWW[[#This Row],[HRP3]]/WWWW[[#This Row],[Total PoP ]]&gt;100%,100%,WWWW[[#This Row],[HRP3]]/WWWW[[#This Row],[Total PoP ]])</f>
        <v>0</v>
      </c>
      <c r="BL171" s="553">
        <f>1-WWWW[[#This Row],[Hygiene Coverage%]]</f>
        <v>1</v>
      </c>
      <c r="BM171" s="551">
        <f>WWWW[[#This Row],['# people reached by regular dedicated hygiene promotion]]/WWWW[[#This Row],[Total PoP ]]</f>
        <v>0</v>
      </c>
      <c r="BN17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1" s="552">
        <f>WWWW[[#This Row],['#_of_affected_women_and_girls_receiving_a_sufficient_quantity_of_sanitary_pads]]</f>
        <v>0</v>
      </c>
      <c r="BP171" s="605">
        <f>IF(WWWW[[#This Row],['# People with access to soap]]&gt;WWWW[[#This Row],['# People with access to Sanity Pads]],WWWW[[#This Row],['# People with access to soap]],WWWW[[#This Row],['# People with access to Sanity Pads]])</f>
        <v>0</v>
      </c>
      <c r="BQ171" s="454" t="str">
        <f>IF(OR(WWWW[[#This Row],['#of students in school]]="",WWWW[[#This Row],['#of students in school]]=0),"No","Yes")</f>
        <v>No</v>
      </c>
      <c r="BR171" s="554" t="s">
        <v>796</v>
      </c>
      <c r="BS171" s="554" t="s">
        <v>881</v>
      </c>
      <c r="BT171" s="554" t="s">
        <v>793</v>
      </c>
      <c r="BU171" s="554">
        <v>20.78332</v>
      </c>
      <c r="BV171" s="554">
        <v>92.987399999999994</v>
      </c>
      <c r="BW171" s="554" t="s">
        <v>1405</v>
      </c>
      <c r="BX171" s="582" t="s">
        <v>3079</v>
      </c>
      <c r="BY171" s="582"/>
      <c r="BZ171" s="33"/>
      <c r="CB171" s="429"/>
      <c r="CC171" s="33"/>
      <c r="CD171" s="36"/>
      <c r="CF171" s="37"/>
      <c r="CO171" s="20"/>
    </row>
    <row r="172" spans="1:93" hidden="1">
      <c r="A172" s="410" t="s">
        <v>2380</v>
      </c>
      <c r="B172" s="606" t="s">
        <v>310</v>
      </c>
      <c r="C172" s="606" t="s">
        <v>310</v>
      </c>
      <c r="D172" s="453" t="s">
        <v>2681</v>
      </c>
      <c r="E172" s="546" t="s">
        <v>2686</v>
      </c>
      <c r="F172" s="453" t="s">
        <v>307</v>
      </c>
      <c r="G172" s="591" t="str">
        <f>VLOOKUP(WWWW[[#This Row],[Village  Name]],SiteDB6[[Site Name]:[Location Type]],8,FALSE)</f>
        <v>Village</v>
      </c>
      <c r="H172" s="453" t="s">
        <v>2016</v>
      </c>
      <c r="I172" s="605">
        <v>210</v>
      </c>
      <c r="J172" s="605">
        <v>694</v>
      </c>
      <c r="K172" s="457">
        <v>44134</v>
      </c>
      <c r="L172" s="55"/>
      <c r="M172" s="605"/>
      <c r="N172" s="605"/>
      <c r="O172" s="605"/>
      <c r="P172" s="605"/>
      <c r="Q172" s="605"/>
      <c r="R172" s="605"/>
      <c r="S172" s="605"/>
      <c r="T172" s="605"/>
      <c r="U172" s="637"/>
      <c r="V172" s="605"/>
      <c r="W172" s="605" t="s">
        <v>132</v>
      </c>
      <c r="X172" s="605"/>
      <c r="Y172" s="605"/>
      <c r="Z172" s="605"/>
      <c r="AA172" s="605"/>
      <c r="AB172" s="605"/>
      <c r="AC172" s="637"/>
      <c r="AD172" s="605"/>
      <c r="AE172" s="605"/>
      <c r="AF172" s="605"/>
      <c r="AG172" s="605"/>
      <c r="AH172" s="605"/>
      <c r="AI172" s="605"/>
      <c r="AJ172" s="605"/>
      <c r="AK172" s="605"/>
      <c r="AL172" s="605"/>
      <c r="AM172" s="605"/>
      <c r="AN172" s="637"/>
      <c r="AO172" s="551"/>
      <c r="AP172" s="551"/>
      <c r="AQ172"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2" s="560">
        <f>WWWW[[#This Row],[%Equitable and continuous access to sufficient quantity of safe drinking water]]*WWWW[[#This Row],[Total PoP ]]</f>
        <v>0</v>
      </c>
      <c r="AS17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2" s="560">
        <f>WWWW[[#This Row],[% Access to unimproved water points]]*WWWW[[#This Row],[Total PoP ]]</f>
        <v>0</v>
      </c>
      <c r="AU17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2" s="560">
        <f>WWWW[[#This Row],[HRP1]]/250</f>
        <v>0</v>
      </c>
      <c r="AX172" s="550">
        <f>1-WWWW[[#This Row],[% Equitable and continuous access to sufficient quantity of domestic water]]</f>
        <v>1</v>
      </c>
      <c r="AY172" s="560">
        <f>WWWW[[#This Row],[%equitable and continuous access to sufficient quantity of safe drinking and domestic water''s GAP]]*WWWW[[#This Row],[Total PoP ]]</f>
        <v>694</v>
      </c>
      <c r="AZ172" s="552">
        <f>IF(WWWW[[#This Row],[Total required water points]]-WWWW[[#This Row],['#Water points coverage]]&lt;0,0,WWWW[[#This Row],[Total required water points]]-WWWW[[#This Row],['#Water points coverage]])</f>
        <v>3</v>
      </c>
      <c r="BA172" s="552">
        <f>ROUND(IF(WWWW[[#This Row],[Total PoP ]]&lt;250,1,WWWW[[#This Row],[Total PoP ]]/250),0)</f>
        <v>3</v>
      </c>
      <c r="BB172"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2" s="560">
        <f>WWWW[[#This Row],[% people access to functioning Latrine]]*WWWW[[#This Row],[Total PoP ]]</f>
        <v>0</v>
      </c>
      <c r="BD172" s="419">
        <f>WWWW[[#This Row],['#_of_Functioning_latrines_in_school]]*50</f>
        <v>0</v>
      </c>
      <c r="BE172" s="552">
        <f>ROUND((WWWW[[#This Row],[Total PoP ]]/6),0)</f>
        <v>116</v>
      </c>
      <c r="BF172" s="419">
        <f>IF(WWWW[[#This Row],[Total required Latrines]]-(WWWW[[#This Row],['#_of_sanitary_fly-proof_HH_latrines]])&lt;0,0,WWWW[[#This Row],[Total required Latrines]]-(WWWW[[#This Row],['#_of_sanitary_fly-proof_HH_latrines]]))</f>
        <v>116</v>
      </c>
      <c r="BG172" s="558">
        <f>1-WWWW[[#This Row],[% people access to functioning Latrine]]</f>
        <v>1</v>
      </c>
      <c r="BH17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72" s="560">
        <f>IF(WWWW[[#This Row],['#_of_functional_handwashing_facilities_at_HH_level]]*6&gt;WWWW[[#This Row],[Total PoP ]],WWWW[[#This Row],[Total PoP ]],WWWW[[#This Row],['#_of_functional_handwashing_facilities_at_HH_level]]*6)</f>
        <v>0</v>
      </c>
      <c r="BJ172" s="552">
        <f>IF(WWWW[[#This Row],['# people reached by regular dedicated hygiene promotion]]&gt;WWWW[[#This Row],['# People received regular supply of hygiene items]],WWWW[[#This Row],['# people reached by regular dedicated hygiene promotion]],WWWW[[#This Row],['# People received regular supply of hygiene items]])</f>
        <v>0</v>
      </c>
      <c r="BK172" s="550">
        <f>IF(WWWW[[#This Row],[HRP3]]/WWWW[[#This Row],[Total PoP ]]&gt;100%,100%,WWWW[[#This Row],[HRP3]]/WWWW[[#This Row],[Total PoP ]])</f>
        <v>0</v>
      </c>
      <c r="BL172" s="553">
        <f>1-WWWW[[#This Row],[Hygiene Coverage%]]</f>
        <v>1</v>
      </c>
      <c r="BM172" s="551">
        <f>WWWW[[#This Row],['# people reached by regular dedicated hygiene promotion]]/WWWW[[#This Row],[Total PoP ]]</f>
        <v>0</v>
      </c>
      <c r="BN17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2" s="552">
        <f>WWWW[[#This Row],['#_of_affected_women_and_girls_receiving_a_sufficient_quantity_of_sanitary_pads]]</f>
        <v>0</v>
      </c>
      <c r="BP172" s="605">
        <f>IF(WWWW[[#This Row],['# People with access to soap]]&gt;WWWW[[#This Row],['# People with access to Sanity Pads]],WWWW[[#This Row],['# People with access to soap]],WWWW[[#This Row],['# People with access to Sanity Pads]])</f>
        <v>0</v>
      </c>
      <c r="BQ172" s="454" t="str">
        <f>IF(OR(WWWW[[#This Row],['#of students in school]]="",WWWW[[#This Row],['#of students in school]]=0),"No","Yes")</f>
        <v>No</v>
      </c>
      <c r="BR172" s="554" t="s">
        <v>796</v>
      </c>
      <c r="BS172" s="554" t="s">
        <v>796</v>
      </c>
      <c r="BT172" s="554" t="s">
        <v>793</v>
      </c>
      <c r="BU172" s="554">
        <v>21.012830730000001</v>
      </c>
      <c r="BV172" s="554">
        <v>92.338958739999995</v>
      </c>
      <c r="BW172" s="554">
        <v>197878</v>
      </c>
      <c r="BX172" s="582" t="s">
        <v>33</v>
      </c>
      <c r="BY172" s="582"/>
      <c r="BZ172" s="33"/>
      <c r="CB172" s="429"/>
      <c r="CC172" s="33"/>
      <c r="CD172" s="36"/>
      <c r="CF172" s="37"/>
      <c r="CO172" s="20"/>
    </row>
    <row r="173" spans="1:93" hidden="1">
      <c r="A173" s="410" t="s">
        <v>2380</v>
      </c>
      <c r="B173" s="606" t="s">
        <v>310</v>
      </c>
      <c r="C173" s="606" t="s">
        <v>310</v>
      </c>
      <c r="D173" s="453" t="s">
        <v>2681</v>
      </c>
      <c r="E173" s="546" t="s">
        <v>2686</v>
      </c>
      <c r="F173" s="453" t="s">
        <v>307</v>
      </c>
      <c r="G173" s="591" t="str">
        <f>VLOOKUP(WWWW[[#This Row],[Village  Name]],SiteDB6[[Site Name]:[Location Type]],8,FALSE)</f>
        <v>Village</v>
      </c>
      <c r="H173" s="453" t="s">
        <v>2017</v>
      </c>
      <c r="I173" s="605">
        <v>87</v>
      </c>
      <c r="J173" s="605">
        <v>412</v>
      </c>
      <c r="K173" s="457">
        <v>44134</v>
      </c>
      <c r="L173" s="55"/>
      <c r="M173" s="605"/>
      <c r="N173" s="605"/>
      <c r="O173" s="605"/>
      <c r="P173" s="605"/>
      <c r="Q173" s="605"/>
      <c r="R173" s="605"/>
      <c r="S173" s="605"/>
      <c r="T173" s="605"/>
      <c r="U173" s="637"/>
      <c r="V173" s="605"/>
      <c r="W173" s="605" t="s">
        <v>132</v>
      </c>
      <c r="X173" s="605"/>
      <c r="Y173" s="605"/>
      <c r="Z173" s="605"/>
      <c r="AA173" s="605"/>
      <c r="AB173" s="605"/>
      <c r="AC173" s="637"/>
      <c r="AD173" s="605"/>
      <c r="AE173" s="605"/>
      <c r="AF173" s="605"/>
      <c r="AG173" s="605"/>
      <c r="AH173" s="605"/>
      <c r="AI173" s="605"/>
      <c r="AJ173" s="605"/>
      <c r="AK173" s="605"/>
      <c r="AL173" s="605"/>
      <c r="AM173" s="605"/>
      <c r="AN173" s="637"/>
      <c r="AO173" s="551"/>
      <c r="AP173" s="551"/>
      <c r="AQ173"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3" s="560">
        <f>WWWW[[#This Row],[%Equitable and continuous access to sufficient quantity of safe drinking water]]*WWWW[[#This Row],[Total PoP ]]</f>
        <v>0</v>
      </c>
      <c r="AS17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3" s="560">
        <f>WWWW[[#This Row],[% Access to unimproved water points]]*WWWW[[#This Row],[Total PoP ]]</f>
        <v>0</v>
      </c>
      <c r="AU17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3" s="560">
        <f>WWWW[[#This Row],[HRP1]]/250</f>
        <v>0</v>
      </c>
      <c r="AX173" s="550">
        <f>1-WWWW[[#This Row],[% Equitable and continuous access to sufficient quantity of domestic water]]</f>
        <v>1</v>
      </c>
      <c r="AY173" s="560">
        <f>WWWW[[#This Row],[%equitable and continuous access to sufficient quantity of safe drinking and domestic water''s GAP]]*WWWW[[#This Row],[Total PoP ]]</f>
        <v>412</v>
      </c>
      <c r="AZ173" s="552">
        <f>IF(WWWW[[#This Row],[Total required water points]]-WWWW[[#This Row],['#Water points coverage]]&lt;0,0,WWWW[[#This Row],[Total required water points]]-WWWW[[#This Row],['#Water points coverage]])</f>
        <v>2</v>
      </c>
      <c r="BA173" s="552">
        <f>ROUND(IF(WWWW[[#This Row],[Total PoP ]]&lt;250,1,WWWW[[#This Row],[Total PoP ]]/250),0)</f>
        <v>2</v>
      </c>
      <c r="BB173"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3" s="560">
        <f>WWWW[[#This Row],[% people access to functioning Latrine]]*WWWW[[#This Row],[Total PoP ]]</f>
        <v>0</v>
      </c>
      <c r="BD173" s="419">
        <f>WWWW[[#This Row],['#_of_Functioning_latrines_in_school]]*50</f>
        <v>0</v>
      </c>
      <c r="BE173" s="552">
        <f>ROUND((WWWW[[#This Row],[Total PoP ]]/6),0)</f>
        <v>69</v>
      </c>
      <c r="BF173" s="419">
        <f>IF(WWWW[[#This Row],[Total required Latrines]]-(WWWW[[#This Row],['#_of_sanitary_fly-proof_HH_latrines]])&lt;0,0,WWWW[[#This Row],[Total required Latrines]]-(WWWW[[#This Row],['#_of_sanitary_fly-proof_HH_latrines]]))</f>
        <v>69</v>
      </c>
      <c r="BG173" s="558">
        <f>1-WWWW[[#This Row],[% people access to functioning Latrine]]</f>
        <v>1</v>
      </c>
      <c r="BH17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73" s="560">
        <f>IF(WWWW[[#This Row],['#_of_functional_handwashing_facilities_at_HH_level]]*6&gt;WWWW[[#This Row],[Total PoP ]],WWWW[[#This Row],[Total PoP ]],WWWW[[#This Row],['#_of_functional_handwashing_facilities_at_HH_level]]*6)</f>
        <v>0</v>
      </c>
      <c r="BJ173" s="552">
        <f>IF(WWWW[[#This Row],['# people reached by regular dedicated hygiene promotion]]&gt;WWWW[[#This Row],['# People received regular supply of hygiene items]],WWWW[[#This Row],['# people reached by regular dedicated hygiene promotion]],WWWW[[#This Row],['# People received regular supply of hygiene items]])</f>
        <v>0</v>
      </c>
      <c r="BK173" s="550">
        <f>IF(WWWW[[#This Row],[HRP3]]/WWWW[[#This Row],[Total PoP ]]&gt;100%,100%,WWWW[[#This Row],[HRP3]]/WWWW[[#This Row],[Total PoP ]])</f>
        <v>0</v>
      </c>
      <c r="BL173" s="553">
        <f>1-WWWW[[#This Row],[Hygiene Coverage%]]</f>
        <v>1</v>
      </c>
      <c r="BM173" s="551">
        <f>WWWW[[#This Row],['# people reached by regular dedicated hygiene promotion]]/WWWW[[#This Row],[Total PoP ]]</f>
        <v>0</v>
      </c>
      <c r="BN17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3" s="552">
        <f>WWWW[[#This Row],['#_of_affected_women_and_girls_receiving_a_sufficient_quantity_of_sanitary_pads]]</f>
        <v>0</v>
      </c>
      <c r="BP173" s="605">
        <f>IF(WWWW[[#This Row],['# People with access to soap]]&gt;WWWW[[#This Row],['# People with access to Sanity Pads]],WWWW[[#This Row],['# People with access to soap]],WWWW[[#This Row],['# People with access to Sanity Pads]])</f>
        <v>0</v>
      </c>
      <c r="BQ173" s="454" t="str">
        <f>IF(OR(WWWW[[#This Row],['#of students in school]]="",WWWW[[#This Row],['#of students in school]]=0),"No","Yes")</f>
        <v>No</v>
      </c>
      <c r="BR173" s="554" t="s">
        <v>796</v>
      </c>
      <c r="BS173" s="554" t="s">
        <v>796</v>
      </c>
      <c r="BT173" s="554" t="s">
        <v>296</v>
      </c>
      <c r="BU173" s="554">
        <v>21.218200679999999</v>
      </c>
      <c r="BV173" s="554">
        <v>92.323173519999997</v>
      </c>
      <c r="BW173" s="554">
        <v>197830</v>
      </c>
      <c r="BX173" s="582" t="s">
        <v>33</v>
      </c>
      <c r="BY173" s="582"/>
      <c r="BZ173" s="33"/>
      <c r="CB173" s="429"/>
      <c r="CC173" s="33"/>
      <c r="CD173" s="36"/>
      <c r="CF173" s="37"/>
      <c r="CO173" s="20"/>
    </row>
    <row r="174" spans="1:93" hidden="1">
      <c r="A174" s="410" t="s">
        <v>2380</v>
      </c>
      <c r="B174" s="606" t="s">
        <v>310</v>
      </c>
      <c r="C174" s="606" t="s">
        <v>310</v>
      </c>
      <c r="D174" s="453" t="s">
        <v>2681</v>
      </c>
      <c r="E174" s="546" t="s">
        <v>2686</v>
      </c>
      <c r="F174" s="453" t="s">
        <v>307</v>
      </c>
      <c r="G174" s="591" t="str">
        <f>VLOOKUP(WWWW[[#This Row],[Village  Name]],SiteDB6[[Site Name]:[Location Type]],8,FALSE)</f>
        <v>Village</v>
      </c>
      <c r="H174" s="453" t="s">
        <v>2730</v>
      </c>
      <c r="I174" s="605">
        <v>34</v>
      </c>
      <c r="J174" s="605">
        <v>163</v>
      </c>
      <c r="K174" s="457">
        <v>44134</v>
      </c>
      <c r="L174" s="55"/>
      <c r="M174" s="605"/>
      <c r="N174" s="605"/>
      <c r="O174" s="605"/>
      <c r="P174" s="605"/>
      <c r="Q174" s="605"/>
      <c r="R174" s="605"/>
      <c r="S174" s="605"/>
      <c r="T174" s="605"/>
      <c r="U174" s="637"/>
      <c r="V174" s="605"/>
      <c r="W174" s="605" t="s">
        <v>132</v>
      </c>
      <c r="X174" s="605"/>
      <c r="Y174" s="605"/>
      <c r="Z174" s="605"/>
      <c r="AA174" s="605"/>
      <c r="AB174" s="605"/>
      <c r="AC174" s="637"/>
      <c r="AD174" s="605"/>
      <c r="AE174" s="605"/>
      <c r="AF174" s="605"/>
      <c r="AG174" s="605"/>
      <c r="AH174" s="605"/>
      <c r="AI174" s="605"/>
      <c r="AJ174" s="605"/>
      <c r="AK174" s="605"/>
      <c r="AL174" s="605"/>
      <c r="AM174" s="605"/>
      <c r="AN174" s="637"/>
      <c r="AO174" s="551"/>
      <c r="AP174" s="551"/>
      <c r="AQ174"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4" s="560">
        <f>WWWW[[#This Row],[%Equitable and continuous access to sufficient quantity of safe drinking water]]*WWWW[[#This Row],[Total PoP ]]</f>
        <v>0</v>
      </c>
      <c r="AS17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4" s="560">
        <f>WWWW[[#This Row],[% Access to unimproved water points]]*WWWW[[#This Row],[Total PoP ]]</f>
        <v>0</v>
      </c>
      <c r="AU17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4" s="560">
        <f>WWWW[[#This Row],[HRP1]]/250</f>
        <v>0</v>
      </c>
      <c r="AX174" s="550">
        <f>1-WWWW[[#This Row],[% Equitable and continuous access to sufficient quantity of domestic water]]</f>
        <v>1</v>
      </c>
      <c r="AY174" s="560">
        <f>WWWW[[#This Row],[%equitable and continuous access to sufficient quantity of safe drinking and domestic water''s GAP]]*WWWW[[#This Row],[Total PoP ]]</f>
        <v>163</v>
      </c>
      <c r="AZ174" s="552">
        <f>IF(WWWW[[#This Row],[Total required water points]]-WWWW[[#This Row],['#Water points coverage]]&lt;0,0,WWWW[[#This Row],[Total required water points]]-WWWW[[#This Row],['#Water points coverage]])</f>
        <v>1</v>
      </c>
      <c r="BA174" s="552">
        <f>ROUND(IF(WWWW[[#This Row],[Total PoP ]]&lt;250,1,WWWW[[#This Row],[Total PoP ]]/250),0)</f>
        <v>1</v>
      </c>
      <c r="BB174"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4" s="560">
        <f>WWWW[[#This Row],[% people access to functioning Latrine]]*WWWW[[#This Row],[Total PoP ]]</f>
        <v>0</v>
      </c>
      <c r="BD174" s="419">
        <f>WWWW[[#This Row],['#_of_Functioning_latrines_in_school]]*50</f>
        <v>0</v>
      </c>
      <c r="BE174" s="552">
        <f>ROUND((WWWW[[#This Row],[Total PoP ]]/6),0)</f>
        <v>27</v>
      </c>
      <c r="BF174" s="419">
        <f>IF(WWWW[[#This Row],[Total required Latrines]]-(WWWW[[#This Row],['#_of_sanitary_fly-proof_HH_latrines]])&lt;0,0,WWWW[[#This Row],[Total required Latrines]]-(WWWW[[#This Row],['#_of_sanitary_fly-proof_HH_latrines]]))</f>
        <v>27</v>
      </c>
      <c r="BG174" s="558">
        <f>1-WWWW[[#This Row],[% people access to functioning Latrine]]</f>
        <v>1</v>
      </c>
      <c r="BH17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74" s="560">
        <f>IF(WWWW[[#This Row],['#_of_functional_handwashing_facilities_at_HH_level]]*6&gt;WWWW[[#This Row],[Total PoP ]],WWWW[[#This Row],[Total PoP ]],WWWW[[#This Row],['#_of_functional_handwashing_facilities_at_HH_level]]*6)</f>
        <v>0</v>
      </c>
      <c r="BJ174" s="552">
        <f>IF(WWWW[[#This Row],['# people reached by regular dedicated hygiene promotion]]&gt;WWWW[[#This Row],['# People received regular supply of hygiene items]],WWWW[[#This Row],['# people reached by regular dedicated hygiene promotion]],WWWW[[#This Row],['# People received regular supply of hygiene items]])</f>
        <v>0</v>
      </c>
      <c r="BK174" s="550">
        <f>IF(WWWW[[#This Row],[HRP3]]/WWWW[[#This Row],[Total PoP ]]&gt;100%,100%,WWWW[[#This Row],[HRP3]]/WWWW[[#This Row],[Total PoP ]])</f>
        <v>0</v>
      </c>
      <c r="BL174" s="553">
        <f>1-WWWW[[#This Row],[Hygiene Coverage%]]</f>
        <v>1</v>
      </c>
      <c r="BM174" s="551">
        <f>WWWW[[#This Row],['# people reached by regular dedicated hygiene promotion]]/WWWW[[#This Row],[Total PoP ]]</f>
        <v>0</v>
      </c>
      <c r="BN17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4" s="552">
        <f>WWWW[[#This Row],['#_of_affected_women_and_girls_receiving_a_sufficient_quantity_of_sanitary_pads]]</f>
        <v>0</v>
      </c>
      <c r="BP174" s="605">
        <f>IF(WWWW[[#This Row],['# People with access to soap]]&gt;WWWW[[#This Row],['# People with access to Sanity Pads]],WWWW[[#This Row],['# People with access to soap]],WWWW[[#This Row],['# People with access to Sanity Pads]])</f>
        <v>0</v>
      </c>
      <c r="BQ174" s="454" t="str">
        <f>IF(OR(WWWW[[#This Row],['#of students in school]]="",WWWW[[#This Row],['#of students in school]]=0),"No","Yes")</f>
        <v>No</v>
      </c>
      <c r="BR174" s="554" t="s">
        <v>796</v>
      </c>
      <c r="BS174" s="554" t="s">
        <v>796</v>
      </c>
      <c r="BT174" s="554" t="s">
        <v>296</v>
      </c>
      <c r="BU174" s="554">
        <v>21.153581620000001</v>
      </c>
      <c r="BV174" s="554">
        <v>92.250885010000005</v>
      </c>
      <c r="BW174" s="554">
        <v>220747</v>
      </c>
      <c r="BX174" s="582" t="s">
        <v>33</v>
      </c>
      <c r="BY174" s="582"/>
      <c r="BZ174" s="33"/>
      <c r="CB174" s="429"/>
      <c r="CC174" s="33"/>
      <c r="CD174" s="36"/>
      <c r="CF174" s="37"/>
      <c r="CO174" s="20"/>
    </row>
    <row r="175" spans="1:93" hidden="1">
      <c r="A175" s="410" t="s">
        <v>2380</v>
      </c>
      <c r="B175" s="606" t="s">
        <v>310</v>
      </c>
      <c r="C175" s="606" t="s">
        <v>310</v>
      </c>
      <c r="D175" s="453" t="s">
        <v>2681</v>
      </c>
      <c r="E175" s="546" t="s">
        <v>2686</v>
      </c>
      <c r="F175" s="453" t="s">
        <v>307</v>
      </c>
      <c r="G175" s="591" t="str">
        <f>VLOOKUP(WWWW[[#This Row],[Village  Name]],SiteDB6[[Site Name]:[Location Type]],8,FALSE)</f>
        <v>Village</v>
      </c>
      <c r="H175" s="453" t="s">
        <v>2012</v>
      </c>
      <c r="I175" s="605">
        <v>144</v>
      </c>
      <c r="J175" s="605">
        <v>742</v>
      </c>
      <c r="K175" s="457">
        <v>44134</v>
      </c>
      <c r="L175" s="55"/>
      <c r="M175" s="605"/>
      <c r="N175" s="605"/>
      <c r="O175" s="605"/>
      <c r="P175" s="605"/>
      <c r="Q175" s="605"/>
      <c r="R175" s="605"/>
      <c r="S175" s="605"/>
      <c r="T175" s="605"/>
      <c r="U175" s="637"/>
      <c r="V175" s="605"/>
      <c r="W175" s="605" t="s">
        <v>132</v>
      </c>
      <c r="X175" s="605"/>
      <c r="Y175" s="605"/>
      <c r="Z175" s="605"/>
      <c r="AA175" s="605"/>
      <c r="AB175" s="605"/>
      <c r="AC175" s="637"/>
      <c r="AD175" s="605"/>
      <c r="AE175" s="605"/>
      <c r="AF175" s="605"/>
      <c r="AG175" s="605"/>
      <c r="AH175" s="605"/>
      <c r="AI175" s="605"/>
      <c r="AJ175" s="605"/>
      <c r="AK175" s="605"/>
      <c r="AL175" s="605"/>
      <c r="AM175" s="605"/>
      <c r="AN175" s="637"/>
      <c r="AO175" s="551"/>
      <c r="AP175" s="551"/>
      <c r="AQ175"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5" s="560">
        <f>WWWW[[#This Row],[%Equitable and continuous access to sufficient quantity of safe drinking water]]*WWWW[[#This Row],[Total PoP ]]</f>
        <v>0</v>
      </c>
      <c r="AS17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5" s="560">
        <f>WWWW[[#This Row],[% Access to unimproved water points]]*WWWW[[#This Row],[Total PoP ]]</f>
        <v>0</v>
      </c>
      <c r="AU17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5" s="560">
        <f>WWWW[[#This Row],[HRP1]]/250</f>
        <v>0</v>
      </c>
      <c r="AX175" s="550">
        <f>1-WWWW[[#This Row],[% Equitable and continuous access to sufficient quantity of domestic water]]</f>
        <v>1</v>
      </c>
      <c r="AY175" s="560">
        <f>WWWW[[#This Row],[%equitable and continuous access to sufficient quantity of safe drinking and domestic water''s GAP]]*WWWW[[#This Row],[Total PoP ]]</f>
        <v>742</v>
      </c>
      <c r="AZ175" s="552">
        <f>IF(WWWW[[#This Row],[Total required water points]]-WWWW[[#This Row],['#Water points coverage]]&lt;0,0,WWWW[[#This Row],[Total required water points]]-WWWW[[#This Row],['#Water points coverage]])</f>
        <v>3</v>
      </c>
      <c r="BA175" s="552">
        <f>ROUND(IF(WWWW[[#This Row],[Total PoP ]]&lt;250,1,WWWW[[#This Row],[Total PoP ]]/250),0)</f>
        <v>3</v>
      </c>
      <c r="BB175"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5" s="560">
        <f>WWWW[[#This Row],[% people access to functioning Latrine]]*WWWW[[#This Row],[Total PoP ]]</f>
        <v>0</v>
      </c>
      <c r="BD175" s="419">
        <f>WWWW[[#This Row],['#_of_Functioning_latrines_in_school]]*50</f>
        <v>0</v>
      </c>
      <c r="BE175" s="552">
        <f>ROUND((WWWW[[#This Row],[Total PoP ]]/6),0)</f>
        <v>124</v>
      </c>
      <c r="BF175" s="419">
        <f>IF(WWWW[[#This Row],[Total required Latrines]]-(WWWW[[#This Row],['#_of_sanitary_fly-proof_HH_latrines]])&lt;0,0,WWWW[[#This Row],[Total required Latrines]]-(WWWW[[#This Row],['#_of_sanitary_fly-proof_HH_latrines]]))</f>
        <v>124</v>
      </c>
      <c r="BG175" s="558">
        <f>1-WWWW[[#This Row],[% people access to functioning Latrine]]</f>
        <v>1</v>
      </c>
      <c r="BH17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75" s="560">
        <f>IF(WWWW[[#This Row],['#_of_functional_handwashing_facilities_at_HH_level]]*6&gt;WWWW[[#This Row],[Total PoP ]],WWWW[[#This Row],[Total PoP ]],WWWW[[#This Row],['#_of_functional_handwashing_facilities_at_HH_level]]*6)</f>
        <v>0</v>
      </c>
      <c r="BJ175" s="552">
        <f>IF(WWWW[[#This Row],['# people reached by regular dedicated hygiene promotion]]&gt;WWWW[[#This Row],['# People received regular supply of hygiene items]],WWWW[[#This Row],['# people reached by regular dedicated hygiene promotion]],WWWW[[#This Row],['# People received regular supply of hygiene items]])</f>
        <v>0</v>
      </c>
      <c r="BK175" s="550">
        <f>IF(WWWW[[#This Row],[HRP3]]/WWWW[[#This Row],[Total PoP ]]&gt;100%,100%,WWWW[[#This Row],[HRP3]]/WWWW[[#This Row],[Total PoP ]])</f>
        <v>0</v>
      </c>
      <c r="BL175" s="553">
        <f>1-WWWW[[#This Row],[Hygiene Coverage%]]</f>
        <v>1</v>
      </c>
      <c r="BM175" s="551">
        <f>WWWW[[#This Row],['# people reached by regular dedicated hygiene promotion]]/WWWW[[#This Row],[Total PoP ]]</f>
        <v>0</v>
      </c>
      <c r="BN17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5" s="552">
        <f>WWWW[[#This Row],['#_of_affected_women_and_girls_receiving_a_sufficient_quantity_of_sanitary_pads]]</f>
        <v>0</v>
      </c>
      <c r="BP175" s="605">
        <f>IF(WWWW[[#This Row],['# People with access to soap]]&gt;WWWW[[#This Row],['# People with access to Sanity Pads]],WWWW[[#This Row],['# People with access to soap]],WWWW[[#This Row],['# People with access to Sanity Pads]])</f>
        <v>0</v>
      </c>
      <c r="BQ175" s="454" t="str">
        <f>IF(OR(WWWW[[#This Row],['#of students in school]]="",WWWW[[#This Row],['#of students in school]]=0),"No","Yes")</f>
        <v>No</v>
      </c>
      <c r="BR175" s="554" t="s">
        <v>796</v>
      </c>
      <c r="BS175" s="554" t="s">
        <v>796</v>
      </c>
      <c r="BT175" s="554" t="s">
        <v>296</v>
      </c>
      <c r="BU175" s="554">
        <v>21.177719119999999</v>
      </c>
      <c r="BV175" s="554">
        <v>92.239547729999998</v>
      </c>
      <c r="BW175" s="554">
        <v>198101</v>
      </c>
      <c r="BX175" s="582" t="s">
        <v>33</v>
      </c>
      <c r="BY175" s="582"/>
      <c r="BZ175" s="33"/>
      <c r="CB175" s="429"/>
      <c r="CC175" s="33"/>
      <c r="CD175" s="36"/>
      <c r="CF175" s="37"/>
      <c r="CO175" s="20"/>
    </row>
    <row r="176" spans="1:93" hidden="1">
      <c r="A176" s="410" t="s">
        <v>2380</v>
      </c>
      <c r="B176" s="606" t="s">
        <v>301</v>
      </c>
      <c r="C176" s="606" t="s">
        <v>301</v>
      </c>
      <c r="D176" s="453"/>
      <c r="E176" s="546" t="s">
        <v>2687</v>
      </c>
      <c r="F176" s="453" t="s">
        <v>314</v>
      </c>
      <c r="G176" s="591" t="str">
        <f>VLOOKUP(WWWW[[#This Row],[Village  Name]],SiteDB6[[Site Name]:[Location Type]],8,FALSE)</f>
        <v>Village</v>
      </c>
      <c r="H176" s="453" t="s">
        <v>462</v>
      </c>
      <c r="I176" s="605">
        <v>280</v>
      </c>
      <c r="J176" s="605">
        <v>1423</v>
      </c>
      <c r="K176" s="457"/>
      <c r="L176" s="55"/>
      <c r="M176" s="605"/>
      <c r="N176" s="605"/>
      <c r="O176" s="605"/>
      <c r="P176" s="605"/>
      <c r="Q176" s="605"/>
      <c r="R176" s="605"/>
      <c r="S176" s="605"/>
      <c r="T176" s="605"/>
      <c r="U176" s="637"/>
      <c r="V176" s="605"/>
      <c r="W176" s="605"/>
      <c r="X176" s="605"/>
      <c r="Y176" s="605"/>
      <c r="Z176" s="605"/>
      <c r="AA176" s="605"/>
      <c r="AB176" s="605"/>
      <c r="AC176" s="637"/>
      <c r="AD176" s="605"/>
      <c r="AE176" s="605"/>
      <c r="AF176" s="605"/>
      <c r="AG176" s="605"/>
      <c r="AH176" s="605"/>
      <c r="AI176" s="605"/>
      <c r="AJ176" s="605"/>
      <c r="AK176" s="605"/>
      <c r="AL176" s="605"/>
      <c r="AM176" s="605"/>
      <c r="AN176" s="637"/>
      <c r="AO176" s="551"/>
      <c r="AP176" s="551"/>
      <c r="AQ176"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6" s="560">
        <f>WWWW[[#This Row],[%Equitable and continuous access to sufficient quantity of safe drinking water]]*WWWW[[#This Row],[Total PoP ]]</f>
        <v>0</v>
      </c>
      <c r="AS17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6" s="560">
        <f>WWWW[[#This Row],[% Access to unimproved water points]]*WWWW[[#This Row],[Total PoP ]]</f>
        <v>0</v>
      </c>
      <c r="AU17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6" s="560">
        <f>WWWW[[#This Row],[HRP1]]/250</f>
        <v>0</v>
      </c>
      <c r="AX176" s="550">
        <f>1-WWWW[[#This Row],[% Equitable and continuous access to sufficient quantity of domestic water]]</f>
        <v>1</v>
      </c>
      <c r="AY176" s="560">
        <f>WWWW[[#This Row],[%equitable and continuous access to sufficient quantity of safe drinking and domestic water''s GAP]]*WWWW[[#This Row],[Total PoP ]]</f>
        <v>1423</v>
      </c>
      <c r="AZ176" s="552">
        <f>IF(WWWW[[#This Row],[Total required water points]]-WWWW[[#This Row],['#Water points coverage]]&lt;0,0,WWWW[[#This Row],[Total required water points]]-WWWW[[#This Row],['#Water points coverage]])</f>
        <v>6</v>
      </c>
      <c r="BA176" s="552">
        <f>ROUND(IF(WWWW[[#This Row],[Total PoP ]]&lt;250,1,WWWW[[#This Row],[Total PoP ]]/250),0)</f>
        <v>6</v>
      </c>
      <c r="BB176"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6" s="560">
        <f>WWWW[[#This Row],[% people access to functioning Latrine]]*WWWW[[#This Row],[Total PoP ]]</f>
        <v>0</v>
      </c>
      <c r="BD176" s="419">
        <f>WWWW[[#This Row],['#_of_Functioning_latrines_in_school]]*50</f>
        <v>0</v>
      </c>
      <c r="BE176" s="552">
        <f>ROUND((WWWW[[#This Row],[Total PoP ]]/6),0)</f>
        <v>237</v>
      </c>
      <c r="BF176" s="419">
        <f>IF(WWWW[[#This Row],[Total required Latrines]]-(WWWW[[#This Row],['#_of_sanitary_fly-proof_HH_latrines]])&lt;0,0,WWWW[[#This Row],[Total required Latrines]]-(WWWW[[#This Row],['#_of_sanitary_fly-proof_HH_latrines]]))</f>
        <v>237</v>
      </c>
      <c r="BG176" s="71">
        <f>1-WWWW[[#This Row],[% people access to functioning Latrine]]</f>
        <v>1</v>
      </c>
      <c r="BH17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76" s="560">
        <f>IF(WWWW[[#This Row],['#_of_functional_handwashing_facilities_at_HH_level]]*6&gt;WWWW[[#This Row],[Total PoP ]],WWWW[[#This Row],[Total PoP ]],WWWW[[#This Row],['#_of_functional_handwashing_facilities_at_HH_level]]*6)</f>
        <v>0</v>
      </c>
      <c r="BJ176" s="552">
        <f>IF(WWWW[[#This Row],['# people reached by regular dedicated hygiene promotion]]&gt;WWWW[[#This Row],['# People received regular supply of hygiene items]],WWWW[[#This Row],['# people reached by regular dedicated hygiene promotion]],WWWW[[#This Row],['# People received regular supply of hygiene items]])</f>
        <v>0</v>
      </c>
      <c r="BK176" s="550">
        <f>IF(WWWW[[#This Row],[HRP3]]/WWWW[[#This Row],[Total PoP ]]&gt;100%,100%,WWWW[[#This Row],[HRP3]]/WWWW[[#This Row],[Total PoP ]])</f>
        <v>0</v>
      </c>
      <c r="BL176" s="553">
        <f>1-WWWW[[#This Row],[Hygiene Coverage%]]</f>
        <v>1</v>
      </c>
      <c r="BM176" s="551">
        <f>WWWW[[#This Row],['# people reached by regular dedicated hygiene promotion]]/WWWW[[#This Row],[Total PoP ]]</f>
        <v>0</v>
      </c>
      <c r="BN17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6" s="552">
        <f>WWWW[[#This Row],['#_of_affected_women_and_girls_receiving_a_sufficient_quantity_of_sanitary_pads]]</f>
        <v>0</v>
      </c>
      <c r="BP176" s="605">
        <f>IF(WWWW[[#This Row],['# People with access to soap]]&gt;WWWW[[#This Row],['# People with access to Sanity Pads]],WWWW[[#This Row],['# People with access to soap]],WWWW[[#This Row],['# People with access to Sanity Pads]])</f>
        <v>0</v>
      </c>
      <c r="BQ176" s="560" t="str">
        <f>IF(OR(WWWW[[#This Row],['#of students in school]]="",WWWW[[#This Row],['#of students in school]]=0),"No","Yes")</f>
        <v>No</v>
      </c>
      <c r="BR176" s="554" t="s">
        <v>796</v>
      </c>
      <c r="BS176" s="554" t="s">
        <v>881</v>
      </c>
      <c r="BT176" s="554" t="s">
        <v>793</v>
      </c>
      <c r="BU176" s="554">
        <v>20.392137999999999</v>
      </c>
      <c r="BV176" s="554">
        <v>93.257272</v>
      </c>
      <c r="BW176" s="554" t="s">
        <v>1385</v>
      </c>
      <c r="BX176" s="582" t="s">
        <v>3079</v>
      </c>
      <c r="BY176" s="582"/>
      <c r="BZ176" s="33"/>
      <c r="CB176" s="429"/>
      <c r="CC176" s="33"/>
      <c r="CD176" s="36"/>
      <c r="CF176" s="37"/>
      <c r="CO176" s="20"/>
    </row>
    <row r="177" spans="1:93" hidden="1">
      <c r="A177" s="410" t="s">
        <v>2380</v>
      </c>
      <c r="B177" s="606" t="s">
        <v>301</v>
      </c>
      <c r="C177" s="606" t="s">
        <v>301</v>
      </c>
      <c r="D177" s="453"/>
      <c r="E177" s="546" t="s">
        <v>2686</v>
      </c>
      <c r="F177" s="453" t="s">
        <v>339</v>
      </c>
      <c r="G177" s="591" t="str">
        <f>VLOOKUP(WWWW[[#This Row],[Village  Name]],SiteDB6[[Site Name]:[Location Type]],8,FALSE)</f>
        <v>Village</v>
      </c>
      <c r="H177" s="453" t="s">
        <v>468</v>
      </c>
      <c r="I177" s="605">
        <v>425</v>
      </c>
      <c r="J177" s="605">
        <v>2552</v>
      </c>
      <c r="K177" s="457"/>
      <c r="L177" s="55"/>
      <c r="M177" s="605"/>
      <c r="N177" s="605"/>
      <c r="O177" s="605"/>
      <c r="P177" s="605"/>
      <c r="Q177" s="605"/>
      <c r="R177" s="605"/>
      <c r="S177" s="605"/>
      <c r="T177" s="605"/>
      <c r="U177" s="637"/>
      <c r="V177" s="605"/>
      <c r="W177" s="605"/>
      <c r="X177" s="605"/>
      <c r="Y177" s="605"/>
      <c r="Z177" s="605"/>
      <c r="AA177" s="605"/>
      <c r="AB177" s="605"/>
      <c r="AC177" s="637"/>
      <c r="AD177" s="605"/>
      <c r="AE177" s="605"/>
      <c r="AF177" s="605"/>
      <c r="AG177" s="605"/>
      <c r="AH177" s="605"/>
      <c r="AI177" s="605"/>
      <c r="AJ177" s="605"/>
      <c r="AK177" s="605"/>
      <c r="AL177" s="605"/>
      <c r="AM177" s="605"/>
      <c r="AN177" s="637"/>
      <c r="AO177" s="551"/>
      <c r="AP177" s="551"/>
      <c r="AQ177"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7" s="560">
        <f>WWWW[[#This Row],[%Equitable and continuous access to sufficient quantity of safe drinking water]]*WWWW[[#This Row],[Total PoP ]]</f>
        <v>0</v>
      </c>
      <c r="AS17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7" s="560">
        <f>WWWW[[#This Row],[% Access to unimproved water points]]*WWWW[[#This Row],[Total PoP ]]</f>
        <v>0</v>
      </c>
      <c r="AU17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7" s="560">
        <f>WWWW[[#This Row],[HRP1]]/250</f>
        <v>0</v>
      </c>
      <c r="AX177" s="550">
        <f>1-WWWW[[#This Row],[% Equitable and continuous access to sufficient quantity of domestic water]]</f>
        <v>1</v>
      </c>
      <c r="AY177" s="560">
        <f>WWWW[[#This Row],[%equitable and continuous access to sufficient quantity of safe drinking and domestic water''s GAP]]*WWWW[[#This Row],[Total PoP ]]</f>
        <v>2552</v>
      </c>
      <c r="AZ177" s="552">
        <f>IF(WWWW[[#This Row],[Total required water points]]-WWWW[[#This Row],['#Water points coverage]]&lt;0,0,WWWW[[#This Row],[Total required water points]]-WWWW[[#This Row],['#Water points coverage]])</f>
        <v>10</v>
      </c>
      <c r="BA177" s="552">
        <f>ROUND(IF(WWWW[[#This Row],[Total PoP ]]&lt;250,1,WWWW[[#This Row],[Total PoP ]]/250),0)</f>
        <v>10</v>
      </c>
      <c r="BB177"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7" s="560">
        <f>WWWW[[#This Row],[% people access to functioning Latrine]]*WWWW[[#This Row],[Total PoP ]]</f>
        <v>0</v>
      </c>
      <c r="BD177" s="419">
        <f>WWWW[[#This Row],['#_of_Functioning_latrines_in_school]]*50</f>
        <v>0</v>
      </c>
      <c r="BE177" s="552">
        <f>ROUND((WWWW[[#This Row],[Total PoP ]]/6),0)</f>
        <v>425</v>
      </c>
      <c r="BF177" s="419">
        <f>IF(WWWW[[#This Row],[Total required Latrines]]-(WWWW[[#This Row],['#_of_sanitary_fly-proof_HH_latrines]])&lt;0,0,WWWW[[#This Row],[Total required Latrines]]-(WWWW[[#This Row],['#_of_sanitary_fly-proof_HH_latrines]]))</f>
        <v>425</v>
      </c>
      <c r="BG177" s="558">
        <f>1-WWWW[[#This Row],[% people access to functioning Latrine]]</f>
        <v>1</v>
      </c>
      <c r="BH17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77" s="560">
        <f>IF(WWWW[[#This Row],['#_of_functional_handwashing_facilities_at_HH_level]]*6&gt;WWWW[[#This Row],[Total PoP ]],WWWW[[#This Row],[Total PoP ]],WWWW[[#This Row],['#_of_functional_handwashing_facilities_at_HH_level]]*6)</f>
        <v>0</v>
      </c>
      <c r="BJ177" s="552">
        <f>IF(WWWW[[#This Row],['# people reached by regular dedicated hygiene promotion]]&gt;WWWW[[#This Row],['# People received regular supply of hygiene items]],WWWW[[#This Row],['# people reached by regular dedicated hygiene promotion]],WWWW[[#This Row],['# People received regular supply of hygiene items]])</f>
        <v>0</v>
      </c>
      <c r="BK177" s="550">
        <f>IF(WWWW[[#This Row],[HRP3]]/WWWW[[#This Row],[Total PoP ]]&gt;100%,100%,WWWW[[#This Row],[HRP3]]/WWWW[[#This Row],[Total PoP ]])</f>
        <v>0</v>
      </c>
      <c r="BL177" s="553">
        <f>1-WWWW[[#This Row],[Hygiene Coverage%]]</f>
        <v>1</v>
      </c>
      <c r="BM177" s="551">
        <f>WWWW[[#This Row],['# people reached by regular dedicated hygiene promotion]]/WWWW[[#This Row],[Total PoP ]]</f>
        <v>0</v>
      </c>
      <c r="BN17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7" s="552">
        <f>WWWW[[#This Row],['#_of_affected_women_and_girls_receiving_a_sufficient_quantity_of_sanitary_pads]]</f>
        <v>0</v>
      </c>
      <c r="BP177" s="605">
        <f>IF(WWWW[[#This Row],['# People with access to soap]]&gt;WWWW[[#This Row],['# People with access to Sanity Pads]],WWWW[[#This Row],['# People with access to soap]],WWWW[[#This Row],['# People with access to Sanity Pads]])</f>
        <v>0</v>
      </c>
      <c r="BQ177" s="454" t="str">
        <f>IF(OR(WWWW[[#This Row],['#of students in school]]="",WWWW[[#This Row],['#of students in school]]=0),"No","Yes")</f>
        <v>No</v>
      </c>
      <c r="BR177" s="554" t="s">
        <v>796</v>
      </c>
      <c r="BS177" s="554" t="s">
        <v>881</v>
      </c>
      <c r="BT177" s="554" t="s">
        <v>793</v>
      </c>
      <c r="BU177" s="554">
        <v>20.399269</v>
      </c>
      <c r="BV177" s="554">
        <v>92.781294000000003</v>
      </c>
      <c r="BW177" s="554" t="s">
        <v>1387</v>
      </c>
      <c r="BX177" s="582" t="s">
        <v>3079</v>
      </c>
      <c r="BY177" s="582"/>
      <c r="BZ177" s="33"/>
      <c r="CB177" s="429"/>
      <c r="CC177" s="33"/>
      <c r="CD177" s="36"/>
      <c r="CF177" s="37"/>
      <c r="CO177" s="20"/>
    </row>
    <row r="178" spans="1:93" hidden="1">
      <c r="A178" s="410" t="s">
        <v>2380</v>
      </c>
      <c r="B178" s="606" t="s">
        <v>301</v>
      </c>
      <c r="C178" s="606" t="s">
        <v>301</v>
      </c>
      <c r="D178" s="453"/>
      <c r="E178" s="546" t="s">
        <v>2686</v>
      </c>
      <c r="F178" s="453" t="s">
        <v>339</v>
      </c>
      <c r="G178" s="591" t="str">
        <f>VLOOKUP(WWWW[[#This Row],[Village  Name]],SiteDB6[[Site Name]:[Location Type]],8,FALSE)</f>
        <v>Village</v>
      </c>
      <c r="H178" s="453" t="s">
        <v>459</v>
      </c>
      <c r="I178" s="605">
        <v>292</v>
      </c>
      <c r="J178" s="605">
        <v>1751</v>
      </c>
      <c r="K178" s="457"/>
      <c r="L178" s="55"/>
      <c r="M178" s="605"/>
      <c r="N178" s="605"/>
      <c r="O178" s="605"/>
      <c r="P178" s="605"/>
      <c r="Q178" s="605"/>
      <c r="R178" s="605"/>
      <c r="S178" s="605"/>
      <c r="T178" s="605"/>
      <c r="U178" s="637"/>
      <c r="V178" s="605"/>
      <c r="W178" s="605"/>
      <c r="X178" s="605"/>
      <c r="Y178" s="605"/>
      <c r="Z178" s="605"/>
      <c r="AA178" s="605"/>
      <c r="AB178" s="605"/>
      <c r="AC178" s="637"/>
      <c r="AD178" s="605"/>
      <c r="AE178" s="605"/>
      <c r="AF178" s="605"/>
      <c r="AG178" s="605"/>
      <c r="AH178" s="605"/>
      <c r="AI178" s="605"/>
      <c r="AJ178" s="605"/>
      <c r="AK178" s="605"/>
      <c r="AL178" s="605"/>
      <c r="AM178" s="605"/>
      <c r="AN178" s="637"/>
      <c r="AO178" s="551"/>
      <c r="AP178" s="551"/>
      <c r="AQ178"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78" s="560">
        <f>WWWW[[#This Row],[%Equitable and continuous access to sufficient quantity of safe drinking water]]*WWWW[[#This Row],[Total PoP ]]</f>
        <v>0</v>
      </c>
      <c r="AS17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78" s="560">
        <f>WWWW[[#This Row],[% Access to unimproved water points]]*WWWW[[#This Row],[Total PoP ]]</f>
        <v>0</v>
      </c>
      <c r="AU17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17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178" s="560">
        <f>WWWW[[#This Row],[HRP1]]/250</f>
        <v>0</v>
      </c>
      <c r="AX178" s="550">
        <f>1-WWWW[[#This Row],[% Equitable and continuous access to sufficient quantity of domestic water]]</f>
        <v>1</v>
      </c>
      <c r="AY178" s="560">
        <f>WWWW[[#This Row],[%equitable and continuous access to sufficient quantity of safe drinking and domestic water''s GAP]]*WWWW[[#This Row],[Total PoP ]]</f>
        <v>1751</v>
      </c>
      <c r="AZ178" s="552">
        <f>IF(WWWW[[#This Row],[Total required water points]]-WWWW[[#This Row],['#Water points coverage]]&lt;0,0,WWWW[[#This Row],[Total required water points]]-WWWW[[#This Row],['#Water points coverage]])</f>
        <v>7</v>
      </c>
      <c r="BA178" s="552">
        <f>ROUND(IF(WWWW[[#This Row],[Total PoP ]]&lt;250,1,WWWW[[#This Row],[Total PoP ]]/250),0)</f>
        <v>7</v>
      </c>
      <c r="BB178"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178" s="560">
        <f>WWWW[[#This Row],[% people access to functioning Latrine]]*WWWW[[#This Row],[Total PoP ]]</f>
        <v>0</v>
      </c>
      <c r="BD178" s="419">
        <f>WWWW[[#This Row],['#_of_Functioning_latrines_in_school]]*50</f>
        <v>0</v>
      </c>
      <c r="BE178" s="552">
        <f>ROUND((WWWW[[#This Row],[Total PoP ]]/6),0)</f>
        <v>292</v>
      </c>
      <c r="BF178" s="419">
        <f>IF(WWWW[[#This Row],[Total required Latrines]]-(WWWW[[#This Row],['#_of_sanitary_fly-proof_HH_latrines]])&lt;0,0,WWWW[[#This Row],[Total required Latrines]]-(WWWW[[#This Row],['#_of_sanitary_fly-proof_HH_latrines]]))</f>
        <v>292</v>
      </c>
      <c r="BG178" s="558">
        <f>1-WWWW[[#This Row],[% people access to functioning Latrine]]</f>
        <v>1</v>
      </c>
      <c r="BH17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178" s="560">
        <f>IF(WWWW[[#This Row],['#_of_functional_handwashing_facilities_at_HH_level]]*6&gt;WWWW[[#This Row],[Total PoP ]],WWWW[[#This Row],[Total PoP ]],WWWW[[#This Row],['#_of_functional_handwashing_facilities_at_HH_level]]*6)</f>
        <v>0</v>
      </c>
      <c r="BJ178" s="552">
        <f>IF(WWWW[[#This Row],['# people reached by regular dedicated hygiene promotion]]&gt;WWWW[[#This Row],['# People received regular supply of hygiene items]],WWWW[[#This Row],['# people reached by regular dedicated hygiene promotion]],WWWW[[#This Row],['# People received regular supply of hygiene items]])</f>
        <v>0</v>
      </c>
      <c r="BK178" s="550">
        <f>IF(WWWW[[#This Row],[HRP3]]/WWWW[[#This Row],[Total PoP ]]&gt;100%,100%,WWWW[[#This Row],[HRP3]]/WWWW[[#This Row],[Total PoP ]])</f>
        <v>0</v>
      </c>
      <c r="BL178" s="553">
        <f>1-WWWW[[#This Row],[Hygiene Coverage%]]</f>
        <v>1</v>
      </c>
      <c r="BM178" s="551">
        <f>WWWW[[#This Row],['# people reached by regular dedicated hygiene promotion]]/WWWW[[#This Row],[Total PoP ]]</f>
        <v>0</v>
      </c>
      <c r="BN17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8" s="552">
        <f>WWWW[[#This Row],['#_of_affected_women_and_girls_receiving_a_sufficient_quantity_of_sanitary_pads]]</f>
        <v>0</v>
      </c>
      <c r="BP178" s="605">
        <f>IF(WWWW[[#This Row],['# People with access to soap]]&gt;WWWW[[#This Row],['# People with access to Sanity Pads]],WWWW[[#This Row],['# People with access to soap]],WWWW[[#This Row],['# People with access to Sanity Pads]])</f>
        <v>0</v>
      </c>
      <c r="BQ178" s="454" t="str">
        <f>IF(OR(WWWW[[#This Row],['#of students in school]]="",WWWW[[#This Row],['#of students in school]]=0),"No","Yes")</f>
        <v>No</v>
      </c>
      <c r="BR178" s="554" t="s">
        <v>796</v>
      </c>
      <c r="BS178" s="554" t="s">
        <v>881</v>
      </c>
      <c r="BT178" s="554" t="s">
        <v>793</v>
      </c>
      <c r="BU178" s="554">
        <v>20.335864000000001</v>
      </c>
      <c r="BV178" s="554">
        <v>92.785706000000005</v>
      </c>
      <c r="BW178" s="554" t="s">
        <v>1383</v>
      </c>
      <c r="BX178" s="582" t="s">
        <v>3079</v>
      </c>
      <c r="BY178" s="582"/>
      <c r="BZ178" s="33"/>
      <c r="CB178" s="429"/>
      <c r="CC178" s="33"/>
      <c r="CD178" s="36"/>
      <c r="CF178" s="37"/>
      <c r="CO178" s="20"/>
    </row>
    <row r="179" spans="1:93" hidden="1">
      <c r="A179" s="606" t="s">
        <v>2380</v>
      </c>
      <c r="B179" s="546" t="s">
        <v>2864</v>
      </c>
      <c r="C179" s="546" t="s">
        <v>371</v>
      </c>
      <c r="D179" s="546" t="s">
        <v>236</v>
      </c>
      <c r="E179" s="546" t="s">
        <v>2686</v>
      </c>
      <c r="F179" s="546" t="s">
        <v>321</v>
      </c>
      <c r="G179" s="591" t="str">
        <f>VLOOKUP(WWWW[[#This Row],[Village  Name]],SiteDB6[[Site Name]:[Location Type]],8,FALSE)</f>
        <v>Village</v>
      </c>
      <c r="H179" s="769" t="s">
        <v>2866</v>
      </c>
      <c r="I179" s="607">
        <v>38</v>
      </c>
      <c r="J179" s="559">
        <v>184</v>
      </c>
      <c r="K179" s="557">
        <v>43221</v>
      </c>
      <c r="L179" s="557">
        <v>43677</v>
      </c>
      <c r="M179" s="605">
        <v>25</v>
      </c>
      <c r="N179" s="605">
        <v>0</v>
      </c>
      <c r="O179" s="604">
        <v>3</v>
      </c>
      <c r="P179" s="604">
        <v>1</v>
      </c>
      <c r="Q179" s="604">
        <v>1</v>
      </c>
      <c r="R179" s="604"/>
      <c r="S179" s="604">
        <v>0</v>
      </c>
      <c r="T179" s="604">
        <v>0</v>
      </c>
      <c r="U179" s="638"/>
      <c r="V179" s="604">
        <v>24</v>
      </c>
      <c r="W179" s="605" t="s">
        <v>128</v>
      </c>
      <c r="X179" s="605">
        <v>0</v>
      </c>
      <c r="Y179" s="605">
        <v>0</v>
      </c>
      <c r="Z179" s="605">
        <v>0</v>
      </c>
      <c r="AA179" s="605">
        <v>0</v>
      </c>
      <c r="AB179" s="604">
        <v>0</v>
      </c>
      <c r="AC179" s="638"/>
      <c r="AD179" s="605">
        <v>50</v>
      </c>
      <c r="AE179" s="605">
        <v>30</v>
      </c>
      <c r="AF179" s="605">
        <v>25</v>
      </c>
      <c r="AG179" s="605">
        <v>15</v>
      </c>
      <c r="AH179" s="605">
        <v>14</v>
      </c>
      <c r="AI179" s="604">
        <v>8</v>
      </c>
      <c r="AJ179" s="604">
        <v>0</v>
      </c>
      <c r="AK179" s="604"/>
      <c r="AL179" s="604"/>
      <c r="AM179" s="604"/>
      <c r="AN179" s="638"/>
      <c r="AO179" s="645">
        <v>0.8</v>
      </c>
      <c r="AP179" s="645">
        <v>0.8</v>
      </c>
      <c r="AQ179"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79" s="560">
        <f>WWWW[[#This Row],[%Equitable and continuous access to sufficient quantity of safe drinking water]]*WWWW[[#This Row],[Total PoP ]]</f>
        <v>184</v>
      </c>
      <c r="AS17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79" s="560">
        <f>WWWW[[#This Row],[% Access to unimproved water points]]*WWWW[[#This Row],[Total PoP ]]</f>
        <v>184</v>
      </c>
      <c r="AU17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7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AW179" s="560">
        <f>WWWW[[#This Row],[HRP1]]/250</f>
        <v>0.73599999999999999</v>
      </c>
      <c r="AX179" s="550">
        <f>1-WWWW[[#This Row],[% Equitable and continuous access to sufficient quantity of domestic water]]</f>
        <v>0</v>
      </c>
      <c r="AY179" s="560">
        <f>WWWW[[#This Row],[%equitable and continuous access to sufficient quantity of safe drinking and domestic water''s GAP]]*WWWW[[#This Row],[Total PoP ]]</f>
        <v>0</v>
      </c>
      <c r="AZ179" s="552">
        <f>IF(WWWW[[#This Row],[Total required water points]]-WWWW[[#This Row],['#Water points coverage]]&lt;0,0,WWWW[[#This Row],[Total required water points]]-WWWW[[#This Row],['#Water points coverage]])</f>
        <v>0.26400000000000001</v>
      </c>
      <c r="BA179" s="552">
        <f>ROUND(IF(WWWW[[#This Row],[Total PoP ]]&lt;250,1,WWWW[[#This Row],[Total PoP ]]/250),0)</f>
        <v>1</v>
      </c>
      <c r="BB179"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0.78260869565217395</v>
      </c>
      <c r="BC179" s="560">
        <f>WWWW[[#This Row],[% people access to functioning Latrine]]*WWWW[[#This Row],[Total PoP ]]</f>
        <v>144</v>
      </c>
      <c r="BD179" s="419">
        <f>WWWW[[#This Row],['#_of_Functioning_latrines_in_school]]*50</f>
        <v>0</v>
      </c>
      <c r="BE179" s="552">
        <f>ROUND((WWWW[[#This Row],[Total PoP ]]/6),0)</f>
        <v>31</v>
      </c>
      <c r="BF179" s="419">
        <f>IF(WWWW[[#This Row],[Total required Latrines]]-(WWWW[[#This Row],['#_of_sanitary_fly-proof_HH_latrines]])&lt;0,0,WWWW[[#This Row],[Total required Latrines]]-(WWWW[[#This Row],['#_of_sanitary_fly-proof_HH_latrines]]))</f>
        <v>7</v>
      </c>
      <c r="BG179" s="558">
        <f>1-WWWW[[#This Row],[% people access to functioning Latrine]]</f>
        <v>0.21739130434782605</v>
      </c>
      <c r="BH17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142</v>
      </c>
      <c r="BI179" s="560">
        <f>IF(WWWW[[#This Row],['#_of_functional_handwashing_facilities_at_HH_level]]*6&gt;WWWW[[#This Row],[Total PoP ]],WWWW[[#This Row],[Total PoP ]],WWWW[[#This Row],['#_of_functional_handwashing_facilities_at_HH_level]]*6)</f>
        <v>0</v>
      </c>
      <c r="BJ179" s="552">
        <f>IF(WWWW[[#This Row],['# people reached by regular dedicated hygiene promotion]]&gt;WWWW[[#This Row],['# People received regular supply of hygiene items]],WWWW[[#This Row],['# people reached by regular dedicated hygiene promotion]],WWWW[[#This Row],['# People received regular supply of hygiene items]])</f>
        <v>142</v>
      </c>
      <c r="BK179" s="550">
        <f>IF(WWWW[[#This Row],[HRP3]]/WWWW[[#This Row],[Total PoP ]]&gt;100%,100%,WWWW[[#This Row],[HRP3]]/WWWW[[#This Row],[Total PoP ]])</f>
        <v>0.77173913043478259</v>
      </c>
      <c r="BL179" s="553">
        <f>1-WWWW[[#This Row],[Hygiene Coverage%]]</f>
        <v>0.22826086956521741</v>
      </c>
      <c r="BM179" s="551">
        <f>WWWW[[#This Row],['# people reached by regular dedicated hygiene promotion]]/WWWW[[#This Row],[Total PoP ]]</f>
        <v>0.77173913043478259</v>
      </c>
      <c r="BN17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79" s="552">
        <f>WWWW[[#This Row],['#_of_affected_women_and_girls_receiving_a_sufficient_quantity_of_sanitary_pads]]</f>
        <v>0</v>
      </c>
      <c r="BP179" s="605">
        <f>IF(WWWW[[#This Row],['# People with access to soap]]&gt;WWWW[[#This Row],['# People with access to Sanity Pads]],WWWW[[#This Row],['# People with access to soap]],WWWW[[#This Row],['# People with access to Sanity Pads]])</f>
        <v>0</v>
      </c>
      <c r="BQ179" s="454" t="str">
        <f>IF(OR(WWWW[[#This Row],['#of students in school]]="",WWWW[[#This Row],['#of students in school]]=0),"No","Yes")</f>
        <v>Yes</v>
      </c>
      <c r="BR179" s="554" t="s">
        <v>796</v>
      </c>
      <c r="BS179" s="554" t="s">
        <v>796</v>
      </c>
      <c r="BT179" s="554">
        <v>0</v>
      </c>
      <c r="BU179" s="554">
        <v>20.813840866088899</v>
      </c>
      <c r="BV179" s="554">
        <v>92.599952697753906</v>
      </c>
      <c r="BW179" s="554">
        <v>198357</v>
      </c>
      <c r="BX179" s="582" t="s">
        <v>33</v>
      </c>
      <c r="BY179" s="582"/>
      <c r="BZ179" s="33"/>
      <c r="CB179" s="429"/>
      <c r="CC179" s="33"/>
      <c r="CD179" s="36"/>
      <c r="CF179" s="37"/>
      <c r="CO179" s="20"/>
    </row>
    <row r="180" spans="1:93" hidden="1">
      <c r="A180" s="606" t="s">
        <v>2380</v>
      </c>
      <c r="B180" s="546" t="s">
        <v>2864</v>
      </c>
      <c r="C180" s="546" t="s">
        <v>371</v>
      </c>
      <c r="D180" s="546" t="s">
        <v>236</v>
      </c>
      <c r="E180" s="546" t="s">
        <v>2686</v>
      </c>
      <c r="F180" s="546" t="s">
        <v>307</v>
      </c>
      <c r="G180" s="591" t="str">
        <f>VLOOKUP(WWWW[[#This Row],[Village  Name]],SiteDB6[[Site Name]:[Location Type]],8,FALSE)</f>
        <v>Village</v>
      </c>
      <c r="H180" s="770" t="s">
        <v>2075</v>
      </c>
      <c r="I180" s="608">
        <v>60</v>
      </c>
      <c r="J180" s="560">
        <v>266</v>
      </c>
      <c r="K180" s="557">
        <v>43221</v>
      </c>
      <c r="L180" s="557">
        <v>43677</v>
      </c>
      <c r="M180" s="605">
        <v>47</v>
      </c>
      <c r="N180" s="605">
        <v>0</v>
      </c>
      <c r="O180" s="605">
        <v>0</v>
      </c>
      <c r="P180" s="605">
        <v>0</v>
      </c>
      <c r="Q180" s="605">
        <v>2</v>
      </c>
      <c r="R180" s="605"/>
      <c r="S180" s="605">
        <v>0</v>
      </c>
      <c r="T180" s="605">
        <v>0</v>
      </c>
      <c r="U180" s="637"/>
      <c r="V180" s="605">
        <v>50</v>
      </c>
      <c r="W180" s="605" t="s">
        <v>128</v>
      </c>
      <c r="X180" s="605">
        <v>0</v>
      </c>
      <c r="Y180" s="605">
        <v>0</v>
      </c>
      <c r="Z180" s="605">
        <v>0</v>
      </c>
      <c r="AA180" s="605">
        <v>0</v>
      </c>
      <c r="AB180" s="605">
        <v>0</v>
      </c>
      <c r="AC180" s="637"/>
      <c r="AD180" s="605">
        <v>89</v>
      </c>
      <c r="AE180" s="605">
        <v>83</v>
      </c>
      <c r="AF180" s="605">
        <v>13</v>
      </c>
      <c r="AG180" s="605">
        <v>19</v>
      </c>
      <c r="AH180" s="605">
        <v>11</v>
      </c>
      <c r="AI180" s="605">
        <v>15</v>
      </c>
      <c r="AJ180" s="605">
        <v>0</v>
      </c>
      <c r="AK180" s="605">
        <v>0</v>
      </c>
      <c r="AL180" s="605"/>
      <c r="AM180" s="605"/>
      <c r="AN180" s="637"/>
      <c r="AO180" s="551">
        <v>0.6</v>
      </c>
      <c r="AP180" s="551">
        <v>60</v>
      </c>
      <c r="AQ180"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80" s="560">
        <f>WWWW[[#This Row],[%Equitable and continuous access to sufficient quantity of safe drinking water]]*WWWW[[#This Row],[Total PoP ]]</f>
        <v>0</v>
      </c>
      <c r="AS18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80" s="560">
        <f>WWWW[[#This Row],[% Access to unimproved water points]]*WWWW[[#This Row],[Total PoP ]]</f>
        <v>266</v>
      </c>
      <c r="AU18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AW180" s="560">
        <f>WWWW[[#This Row],[HRP1]]/250</f>
        <v>1.0640000000000001</v>
      </c>
      <c r="AX180" s="550">
        <f>1-WWWW[[#This Row],[% Equitable and continuous access to sufficient quantity of domestic water]]</f>
        <v>0</v>
      </c>
      <c r="AY180" s="560">
        <f>WWWW[[#This Row],[%equitable and continuous access to sufficient quantity of safe drinking and domestic water''s GAP]]*WWWW[[#This Row],[Total PoP ]]</f>
        <v>0</v>
      </c>
      <c r="AZ180" s="552">
        <f>IF(WWWW[[#This Row],[Total required water points]]-WWWW[[#This Row],['#Water points coverage]]&lt;0,0,WWWW[[#This Row],[Total required water points]]-WWWW[[#This Row],['#Water points coverage]])</f>
        <v>0</v>
      </c>
      <c r="BA180" s="552">
        <f>ROUND(IF(WWWW[[#This Row],[Total PoP ]]&lt;250,1,WWWW[[#This Row],[Total PoP ]]/250),0)</f>
        <v>1</v>
      </c>
      <c r="BB180"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180" s="560">
        <f>WWWW[[#This Row],[% people access to functioning Latrine]]*WWWW[[#This Row],[Total PoP ]]</f>
        <v>266</v>
      </c>
      <c r="BD180" s="419">
        <f>WWWW[[#This Row],['#_of_Functioning_latrines_in_school]]*50</f>
        <v>0</v>
      </c>
      <c r="BE180" s="552">
        <f>ROUND((WWWW[[#This Row],[Total PoP ]]/6),0)</f>
        <v>44</v>
      </c>
      <c r="BF180" s="419">
        <f>IF(WWWW[[#This Row],[Total required Latrines]]-(WWWW[[#This Row],['#_of_sanitary_fly-proof_HH_latrines]])&lt;0,0,WWWW[[#This Row],[Total required Latrines]]-(WWWW[[#This Row],['#_of_sanitary_fly-proof_HH_latrines]]))</f>
        <v>0</v>
      </c>
      <c r="BG180" s="558">
        <f>1-WWWW[[#This Row],[% people access to functioning Latrine]]</f>
        <v>0</v>
      </c>
      <c r="BH18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230</v>
      </c>
      <c r="BI180" s="560">
        <f>IF(WWWW[[#This Row],['#_of_functional_handwashing_facilities_at_HH_level]]*6&gt;WWWW[[#This Row],[Total PoP ]],WWWW[[#This Row],[Total PoP ]],WWWW[[#This Row],['#_of_functional_handwashing_facilities_at_HH_level]]*6)</f>
        <v>0</v>
      </c>
      <c r="BJ180" s="552">
        <f>IF(WWWW[[#This Row],['# people reached by regular dedicated hygiene promotion]]&gt;WWWW[[#This Row],['# People received regular supply of hygiene items]],WWWW[[#This Row],['# people reached by regular dedicated hygiene promotion]],WWWW[[#This Row],['# People received regular supply of hygiene items]])</f>
        <v>230</v>
      </c>
      <c r="BK180" s="550">
        <f>IF(WWWW[[#This Row],[HRP3]]/WWWW[[#This Row],[Total PoP ]]&gt;100%,100%,WWWW[[#This Row],[HRP3]]/WWWW[[#This Row],[Total PoP ]])</f>
        <v>0.86466165413533835</v>
      </c>
      <c r="BL180" s="553">
        <f>1-WWWW[[#This Row],[Hygiene Coverage%]]</f>
        <v>0.13533834586466165</v>
      </c>
      <c r="BM180" s="551">
        <f>WWWW[[#This Row],['# people reached by regular dedicated hygiene promotion]]/WWWW[[#This Row],[Total PoP ]]</f>
        <v>0.86466165413533835</v>
      </c>
      <c r="BN18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0" s="552">
        <f>WWWW[[#This Row],['#_of_affected_women_and_girls_receiving_a_sufficient_quantity_of_sanitary_pads]]</f>
        <v>0</v>
      </c>
      <c r="BP180" s="605">
        <f>IF(WWWW[[#This Row],['# People with access to soap]]&gt;WWWW[[#This Row],['# People with access to Sanity Pads]],WWWW[[#This Row],['# People with access to soap]],WWWW[[#This Row],['# People with access to Sanity Pads]])</f>
        <v>0</v>
      </c>
      <c r="BQ180" s="454" t="str">
        <f>IF(OR(WWWW[[#This Row],['#of students in school]]="",WWWW[[#This Row],['#of students in school]]=0),"No","Yes")</f>
        <v>Yes</v>
      </c>
      <c r="BR180" s="554" t="s">
        <v>796</v>
      </c>
      <c r="BS180" s="554" t="s">
        <v>796</v>
      </c>
      <c r="BT180" s="554" t="s">
        <v>296</v>
      </c>
      <c r="BU180" s="554">
        <v>20.991559980000002</v>
      </c>
      <c r="BV180" s="554">
        <v>92.290878300000003</v>
      </c>
      <c r="BW180" s="554">
        <v>197896</v>
      </c>
      <c r="BX180" s="582" t="s">
        <v>33</v>
      </c>
      <c r="BY180" s="582"/>
      <c r="BZ180" s="33"/>
      <c r="CB180" s="429"/>
      <c r="CC180" s="33"/>
      <c r="CD180" s="36"/>
      <c r="CF180" s="37"/>
      <c r="CO180" s="20"/>
    </row>
    <row r="181" spans="1:93" s="545" customFormat="1" hidden="1">
      <c r="A181" s="606" t="s">
        <v>2380</v>
      </c>
      <c r="B181" s="771" t="s">
        <v>2864</v>
      </c>
      <c r="C181" s="772" t="s">
        <v>371</v>
      </c>
      <c r="D181" s="772" t="s">
        <v>236</v>
      </c>
      <c r="E181" s="772" t="s">
        <v>2686</v>
      </c>
      <c r="F181" s="772" t="s">
        <v>321</v>
      </c>
      <c r="G181" s="591" t="str">
        <f>VLOOKUP(WWWW[[#This Row],[Village  Name]],SiteDB6[[Site Name]:[Location Type]],8,FALSE)</f>
        <v>Village</v>
      </c>
      <c r="H181" s="773" t="s">
        <v>619</v>
      </c>
      <c r="I181" s="646">
        <v>41</v>
      </c>
      <c r="J181" s="647">
        <v>172</v>
      </c>
      <c r="K181" s="557">
        <v>43221</v>
      </c>
      <c r="L181" s="557">
        <v>43677</v>
      </c>
      <c r="M181" s="647">
        <v>37</v>
      </c>
      <c r="N181" s="647">
        <v>0</v>
      </c>
      <c r="O181" s="605">
        <v>0</v>
      </c>
      <c r="P181" s="647">
        <v>4</v>
      </c>
      <c r="Q181" s="647">
        <v>2</v>
      </c>
      <c r="R181" s="647"/>
      <c r="S181" s="647">
        <v>0</v>
      </c>
      <c r="T181" s="647">
        <v>0</v>
      </c>
      <c r="U181" s="648"/>
      <c r="V181" s="647">
        <v>30</v>
      </c>
      <c r="W181" s="647" t="s">
        <v>128</v>
      </c>
      <c r="X181" s="647">
        <v>2</v>
      </c>
      <c r="Y181" s="647">
        <v>0</v>
      </c>
      <c r="Z181" s="647">
        <v>0</v>
      </c>
      <c r="AA181" s="647">
        <v>0</v>
      </c>
      <c r="AB181" s="647">
        <v>0</v>
      </c>
      <c r="AC181" s="648"/>
      <c r="AD181" s="647">
        <v>40</v>
      </c>
      <c r="AE181" s="647">
        <v>50</v>
      </c>
      <c r="AF181" s="647">
        <v>17</v>
      </c>
      <c r="AG181" s="647">
        <v>15</v>
      </c>
      <c r="AH181" s="647">
        <v>17</v>
      </c>
      <c r="AI181" s="647">
        <v>15</v>
      </c>
      <c r="AJ181" s="605">
        <v>0</v>
      </c>
      <c r="AK181" s="647">
        <v>1</v>
      </c>
      <c r="AL181" s="647"/>
      <c r="AM181" s="647"/>
      <c r="AN181" s="648"/>
      <c r="AO181" s="551">
        <v>0.7</v>
      </c>
      <c r="AP181" s="551">
        <v>70</v>
      </c>
      <c r="AQ181" s="649">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81" s="650">
        <f>WWWW[[#This Row],[%Equitable and continuous access to sufficient quantity of safe drinking water]]*WWWW[[#This Row],[Total PoP ]]</f>
        <v>172</v>
      </c>
      <c r="AS181" s="649">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81" s="650">
        <f>WWWW[[#This Row],[% Access to unimproved water points]]*WWWW[[#This Row],[Total PoP ]]</f>
        <v>172</v>
      </c>
      <c r="AU181" s="6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1" s="65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AW181" s="650">
        <f>WWWW[[#This Row],[HRP1]]/250</f>
        <v>0.68799999999999994</v>
      </c>
      <c r="AX181" s="652">
        <f>1-WWWW[[#This Row],[% Equitable and continuous access to sufficient quantity of domestic water]]</f>
        <v>0</v>
      </c>
      <c r="AY181" s="650">
        <f>WWWW[[#This Row],[%equitable and continuous access to sufficient quantity of safe drinking and domestic water''s GAP]]*WWWW[[#This Row],[Total PoP ]]</f>
        <v>0</v>
      </c>
      <c r="AZ181" s="653">
        <f>IF(WWWW[[#This Row],[Total required water points]]-WWWW[[#This Row],['#Water points coverage]]&lt;0,0,WWWW[[#This Row],[Total required water points]]-WWWW[[#This Row],['#Water points coverage]])</f>
        <v>0.31200000000000006</v>
      </c>
      <c r="BA181" s="653">
        <f>ROUND(IF(WWWW[[#This Row],[Total PoP ]]&lt;250,1,WWWW[[#This Row],[Total PoP ]]/250),0)</f>
        <v>1</v>
      </c>
      <c r="BB181"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181" s="650">
        <f>WWWW[[#This Row],[% people access to functioning Latrine]]*WWWW[[#This Row],[Total PoP ]]</f>
        <v>172</v>
      </c>
      <c r="BD181" s="653">
        <f>WWWW[[#This Row],['#_of_Functioning_latrines_in_school]]*50</f>
        <v>100</v>
      </c>
      <c r="BE181" s="653">
        <f>ROUND((WWWW[[#This Row],[Total PoP ]]/6),0)</f>
        <v>29</v>
      </c>
      <c r="BF181" s="653">
        <f>IF(WWWW[[#This Row],[Total required Latrines]]-(WWWW[[#This Row],['#_of_sanitary_fly-proof_HH_latrines]])&lt;0,0,WWWW[[#This Row],[Total required Latrines]]-(WWWW[[#This Row],['#_of_sanitary_fly-proof_HH_latrines]]))</f>
        <v>0</v>
      </c>
      <c r="BG181" s="654">
        <f>1-WWWW[[#This Row],[% people access to functioning Latrine]]</f>
        <v>0</v>
      </c>
      <c r="BH181" s="65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154</v>
      </c>
      <c r="BI181" s="560">
        <f>IF(WWWW[[#This Row],['#_of_functional_handwashing_facilities_at_HH_level]]*6&gt;WWWW[[#This Row],[Total PoP ]],WWWW[[#This Row],[Total PoP ]],WWWW[[#This Row],['#_of_functional_handwashing_facilities_at_HH_level]]*6)</f>
        <v>0</v>
      </c>
      <c r="BJ181" s="653">
        <f>IF(WWWW[[#This Row],['# people reached by regular dedicated hygiene promotion]]&gt;WWWW[[#This Row],['# People received regular supply of hygiene items]],WWWW[[#This Row],['# people reached by regular dedicated hygiene promotion]],WWWW[[#This Row],['# People received regular supply of hygiene items]])</f>
        <v>154</v>
      </c>
      <c r="BK181" s="652">
        <f>IF(WWWW[[#This Row],[HRP3]]/WWWW[[#This Row],[Total PoP ]]&gt;100%,100%,WWWW[[#This Row],[HRP3]]/WWWW[[#This Row],[Total PoP ]])</f>
        <v>0.89534883720930236</v>
      </c>
      <c r="BL181" s="649">
        <f>1-WWWW[[#This Row],[Hygiene Coverage%]]</f>
        <v>0.10465116279069764</v>
      </c>
      <c r="BM181" s="651">
        <f>WWWW[[#This Row],['# people reached by regular dedicated hygiene promotion]]/WWWW[[#This Row],[Total PoP ]]</f>
        <v>0.89534883720930236</v>
      </c>
      <c r="BN181" s="653">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1" s="653">
        <f>WWWW[[#This Row],['#_of_affected_women_and_girls_receiving_a_sufficient_quantity_of_sanitary_pads]]</f>
        <v>0</v>
      </c>
      <c r="BP181" s="647">
        <f>IF(WWWW[[#This Row],['# People with access to soap]]&gt;WWWW[[#This Row],['# People with access to Sanity Pads]],WWWW[[#This Row],['# People with access to soap]],WWWW[[#This Row],['# People with access to Sanity Pads]])</f>
        <v>0</v>
      </c>
      <c r="BQ181" s="560" t="str">
        <f>IF(OR(WWWW[[#This Row],['#of students in school]]="",WWWW[[#This Row],['#of students in school]]=0),"No","Yes")</f>
        <v>Yes</v>
      </c>
      <c r="BR181" s="655" t="s">
        <v>796</v>
      </c>
      <c r="BS181" s="655" t="s">
        <v>796</v>
      </c>
      <c r="BT181" s="655" t="s">
        <v>296</v>
      </c>
      <c r="BU181" s="655">
        <v>20.818290709999999</v>
      </c>
      <c r="BV181" s="655">
        <v>92.594978330000004</v>
      </c>
      <c r="BW181" s="655">
        <v>217876</v>
      </c>
      <c r="BX181" s="656" t="s">
        <v>33</v>
      </c>
      <c r="BY181" s="656"/>
      <c r="BZ181" s="547"/>
      <c r="CA181" s="547"/>
      <c r="CB181" s="543"/>
      <c r="CC181" s="547"/>
      <c r="CD181" s="548"/>
      <c r="CE181" s="548"/>
      <c r="CF181" s="549"/>
      <c r="CG181" s="549"/>
      <c r="CH181" s="549"/>
      <c r="CI181" s="549"/>
      <c r="CJ181" s="549"/>
      <c r="CK181" s="549"/>
      <c r="CL181" s="549"/>
      <c r="CM181" s="549"/>
      <c r="CN181" s="549"/>
    </row>
    <row r="182" spans="1:93" hidden="1">
      <c r="A182" s="606" t="s">
        <v>2380</v>
      </c>
      <c r="B182" s="546" t="s">
        <v>2864</v>
      </c>
      <c r="C182" s="546" t="s">
        <v>371</v>
      </c>
      <c r="D182" s="546" t="s">
        <v>236</v>
      </c>
      <c r="E182" s="546" t="s">
        <v>2686</v>
      </c>
      <c r="F182" s="546" t="s">
        <v>321</v>
      </c>
      <c r="G182" s="591" t="str">
        <f>VLOOKUP(WWWW[[#This Row],[Village  Name]],SiteDB6[[Site Name]:[Location Type]],8,FALSE)</f>
        <v>Village</v>
      </c>
      <c r="H182" s="769" t="s">
        <v>636</v>
      </c>
      <c r="I182" s="608">
        <v>24</v>
      </c>
      <c r="J182" s="560">
        <v>91</v>
      </c>
      <c r="K182" s="557">
        <v>43221</v>
      </c>
      <c r="L182" s="557">
        <v>43677</v>
      </c>
      <c r="M182" s="605">
        <v>15</v>
      </c>
      <c r="N182" s="605">
        <v>0</v>
      </c>
      <c r="O182" s="605">
        <v>0</v>
      </c>
      <c r="P182" s="605">
        <v>2</v>
      </c>
      <c r="Q182" s="605">
        <v>0</v>
      </c>
      <c r="R182" s="605"/>
      <c r="S182" s="605">
        <v>0</v>
      </c>
      <c r="T182" s="605">
        <v>0</v>
      </c>
      <c r="U182" s="637"/>
      <c r="V182" s="605">
        <v>20</v>
      </c>
      <c r="W182" s="605" t="s">
        <v>128</v>
      </c>
      <c r="X182" s="605">
        <v>0</v>
      </c>
      <c r="Y182" s="605">
        <v>0</v>
      </c>
      <c r="Z182" s="605">
        <v>0</v>
      </c>
      <c r="AA182" s="605">
        <v>0</v>
      </c>
      <c r="AB182" s="605">
        <v>0</v>
      </c>
      <c r="AC182" s="637"/>
      <c r="AD182" s="605">
        <v>19</v>
      </c>
      <c r="AE182" s="605">
        <v>17</v>
      </c>
      <c r="AF182" s="605">
        <v>12</v>
      </c>
      <c r="AG182" s="605">
        <v>14</v>
      </c>
      <c r="AH182" s="605">
        <v>6</v>
      </c>
      <c r="AI182" s="605">
        <v>11</v>
      </c>
      <c r="AJ182" s="605">
        <v>0</v>
      </c>
      <c r="AK182" s="605">
        <v>0</v>
      </c>
      <c r="AL182" s="605"/>
      <c r="AM182" s="605"/>
      <c r="AN182" s="637"/>
      <c r="AO182" s="551">
        <v>0.8</v>
      </c>
      <c r="AP182" s="551">
        <v>0.8</v>
      </c>
      <c r="AQ182"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82" s="560">
        <f>WWWW[[#This Row],[%Equitable and continuous access to sufficient quantity of safe drinking water]]*WWWW[[#This Row],[Total PoP ]]</f>
        <v>91</v>
      </c>
      <c r="AS18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82" s="560">
        <f>WWWW[[#This Row],[% Access to unimproved water points]]*WWWW[[#This Row],[Total PoP ]]</f>
        <v>0</v>
      </c>
      <c r="AU18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AW182" s="560">
        <f>WWWW[[#This Row],[HRP1]]/250</f>
        <v>0.36399999999999999</v>
      </c>
      <c r="AX182" s="550">
        <f>1-WWWW[[#This Row],[% Equitable and continuous access to sufficient quantity of domestic water]]</f>
        <v>0</v>
      </c>
      <c r="AY182" s="560">
        <f>WWWW[[#This Row],[%equitable and continuous access to sufficient quantity of safe drinking and domestic water''s GAP]]*WWWW[[#This Row],[Total PoP ]]</f>
        <v>0</v>
      </c>
      <c r="AZ182" s="552">
        <f>IF(WWWW[[#This Row],[Total required water points]]-WWWW[[#This Row],['#Water points coverage]]&lt;0,0,WWWW[[#This Row],[Total required water points]]-WWWW[[#This Row],['#Water points coverage]])</f>
        <v>0.63600000000000001</v>
      </c>
      <c r="BA182" s="552">
        <f>ROUND(IF(WWWW[[#This Row],[Total PoP ]]&lt;250,1,WWWW[[#This Row],[Total PoP ]]/250),0)</f>
        <v>1</v>
      </c>
      <c r="BB182"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182" s="560">
        <f>WWWW[[#This Row],[% people access to functioning Latrine]]*WWWW[[#This Row],[Total PoP ]]</f>
        <v>91</v>
      </c>
      <c r="BD182" s="419">
        <f>WWWW[[#This Row],['#_of_Functioning_latrines_in_school]]*50</f>
        <v>0</v>
      </c>
      <c r="BE182" s="552">
        <f>ROUND((WWWW[[#This Row],[Total PoP ]]/6),0)</f>
        <v>15</v>
      </c>
      <c r="BF182" s="419">
        <f>IF(WWWW[[#This Row],[Total required Latrines]]-(WWWW[[#This Row],['#_of_sanitary_fly-proof_HH_latrines]])&lt;0,0,WWWW[[#This Row],[Total required Latrines]]-(WWWW[[#This Row],['#_of_sanitary_fly-proof_HH_latrines]]))</f>
        <v>0</v>
      </c>
      <c r="BG182" s="558">
        <f>1-WWWW[[#This Row],[% people access to functioning Latrine]]</f>
        <v>0</v>
      </c>
      <c r="BH18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79</v>
      </c>
      <c r="BI182" s="560">
        <f>IF(WWWW[[#This Row],['#_of_functional_handwashing_facilities_at_HH_level]]*6&gt;WWWW[[#This Row],[Total PoP ]],WWWW[[#This Row],[Total PoP ]],WWWW[[#This Row],['#_of_functional_handwashing_facilities_at_HH_level]]*6)</f>
        <v>0</v>
      </c>
      <c r="BJ182" s="552">
        <f>IF(WWWW[[#This Row],['# people reached by regular dedicated hygiene promotion]]&gt;WWWW[[#This Row],['# People received regular supply of hygiene items]],WWWW[[#This Row],['# people reached by regular dedicated hygiene promotion]],WWWW[[#This Row],['# People received regular supply of hygiene items]])</f>
        <v>79</v>
      </c>
      <c r="BK182" s="550">
        <f>IF(WWWW[[#This Row],[HRP3]]/WWWW[[#This Row],[Total PoP ]]&gt;100%,100%,WWWW[[#This Row],[HRP3]]/WWWW[[#This Row],[Total PoP ]])</f>
        <v>0.86813186813186816</v>
      </c>
      <c r="BL182" s="553">
        <f>1-WWWW[[#This Row],[Hygiene Coverage%]]</f>
        <v>0.13186813186813184</v>
      </c>
      <c r="BM182" s="551">
        <f>WWWW[[#This Row],['# people reached by regular dedicated hygiene promotion]]/WWWW[[#This Row],[Total PoP ]]</f>
        <v>0.86813186813186816</v>
      </c>
      <c r="BN18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2" s="552">
        <f>WWWW[[#This Row],['#_of_affected_women_and_girls_receiving_a_sufficient_quantity_of_sanitary_pads]]</f>
        <v>0</v>
      </c>
      <c r="BP182" s="605">
        <f>IF(WWWW[[#This Row],['# People with access to soap]]&gt;WWWW[[#This Row],['# People with access to Sanity Pads]],WWWW[[#This Row],['# People with access to soap]],WWWW[[#This Row],['# People with access to Sanity Pads]])</f>
        <v>0</v>
      </c>
      <c r="BQ182" s="454" t="str">
        <f>IF(OR(WWWW[[#This Row],['#of students in school]]="",WWWW[[#This Row],['#of students in school]]=0),"No","Yes")</f>
        <v>Yes</v>
      </c>
      <c r="BR182" s="554" t="s">
        <v>796</v>
      </c>
      <c r="BS182" s="554" t="s">
        <v>796</v>
      </c>
      <c r="BT182" s="554" t="s">
        <v>296</v>
      </c>
      <c r="BU182" s="554">
        <v>20.849060059999999</v>
      </c>
      <c r="BV182" s="554">
        <v>92.497413640000005</v>
      </c>
      <c r="BW182" s="554">
        <v>198313</v>
      </c>
      <c r="BX182" s="582" t="s">
        <v>33</v>
      </c>
      <c r="BY182" s="582"/>
      <c r="BZ182" s="33"/>
      <c r="CB182" s="429"/>
      <c r="CC182" s="33"/>
      <c r="CD182" s="36"/>
      <c r="CF182" s="37"/>
      <c r="CO182" s="20"/>
    </row>
    <row r="183" spans="1:93" hidden="1">
      <c r="A183" s="606" t="s">
        <v>2380</v>
      </c>
      <c r="B183" s="546" t="s">
        <v>2864</v>
      </c>
      <c r="C183" s="546" t="s">
        <v>371</v>
      </c>
      <c r="D183" s="546" t="s">
        <v>236</v>
      </c>
      <c r="E183" s="546" t="s">
        <v>2686</v>
      </c>
      <c r="F183" s="546" t="s">
        <v>321</v>
      </c>
      <c r="G183" s="591" t="str">
        <f>VLOOKUP(WWWW[[#This Row],[Village  Name]],SiteDB6[[Site Name]:[Location Type]],8,FALSE)</f>
        <v>Village</v>
      </c>
      <c r="H183" s="769" t="s">
        <v>642</v>
      </c>
      <c r="I183" s="608">
        <v>115</v>
      </c>
      <c r="J183" s="560">
        <v>658</v>
      </c>
      <c r="K183" s="557">
        <v>43221</v>
      </c>
      <c r="L183" s="557">
        <v>43677</v>
      </c>
      <c r="M183" s="605">
        <v>420</v>
      </c>
      <c r="N183" s="605">
        <v>0</v>
      </c>
      <c r="O183" s="605">
        <v>0</v>
      </c>
      <c r="P183" s="605">
        <v>1</v>
      </c>
      <c r="Q183" s="605">
        <v>2</v>
      </c>
      <c r="R183" s="605"/>
      <c r="S183" s="605">
        <v>0</v>
      </c>
      <c r="T183" s="605">
        <v>0</v>
      </c>
      <c r="U183" s="637"/>
      <c r="V183" s="605">
        <v>80</v>
      </c>
      <c r="W183" s="605" t="s">
        <v>41</v>
      </c>
      <c r="X183" s="605">
        <v>1</v>
      </c>
      <c r="Y183" s="605">
        <v>0</v>
      </c>
      <c r="Z183" s="605">
        <v>0</v>
      </c>
      <c r="AA183" s="605">
        <v>0</v>
      </c>
      <c r="AB183" s="605">
        <v>0</v>
      </c>
      <c r="AC183" s="637"/>
      <c r="AD183" s="605">
        <v>150</v>
      </c>
      <c r="AE183" s="605">
        <v>96</v>
      </c>
      <c r="AF183" s="605">
        <v>40</v>
      </c>
      <c r="AG183" s="605">
        <v>37</v>
      </c>
      <c r="AH183" s="605">
        <v>32</v>
      </c>
      <c r="AI183" s="605">
        <v>30</v>
      </c>
      <c r="AJ183" s="605">
        <v>0</v>
      </c>
      <c r="AK183" s="605">
        <v>0</v>
      </c>
      <c r="AL183" s="605"/>
      <c r="AM183" s="605"/>
      <c r="AN183" s="637"/>
      <c r="AO183" s="551">
        <v>0.75</v>
      </c>
      <c r="AP183" s="551">
        <v>0.75</v>
      </c>
      <c r="AQ183"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83" s="560">
        <f>WWWW[[#This Row],[%Equitable and continuous access to sufficient quantity of safe drinking water]]*WWWW[[#This Row],[Total PoP ]]</f>
        <v>658</v>
      </c>
      <c r="AS18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83" s="560">
        <f>WWWW[[#This Row],[% Access to unimproved water points]]*WWWW[[#This Row],[Total PoP ]]</f>
        <v>658</v>
      </c>
      <c r="AU18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AW183" s="560">
        <f>WWWW[[#This Row],[HRP1]]/250</f>
        <v>2.6320000000000001</v>
      </c>
      <c r="AX183" s="550">
        <f>1-WWWW[[#This Row],[% Equitable and continuous access to sufficient quantity of domestic water]]</f>
        <v>0</v>
      </c>
      <c r="AY183" s="560">
        <f>WWWW[[#This Row],[%equitable and continuous access to sufficient quantity of safe drinking and domestic water''s GAP]]*WWWW[[#This Row],[Total PoP ]]</f>
        <v>0</v>
      </c>
      <c r="AZ183" s="552">
        <f>IF(WWWW[[#This Row],[Total required water points]]-WWWW[[#This Row],['#Water points coverage]]&lt;0,0,WWWW[[#This Row],[Total required water points]]-WWWW[[#This Row],['#Water points coverage]])</f>
        <v>0.36799999999999988</v>
      </c>
      <c r="BA183" s="552">
        <f>ROUND(IF(WWWW[[#This Row],[Total PoP ]]&lt;250,1,WWWW[[#This Row],[Total PoP ]]/250),0)</f>
        <v>3</v>
      </c>
      <c r="BB183"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0.80547112462006076</v>
      </c>
      <c r="BC183" s="560">
        <f>WWWW[[#This Row],[% people access to functioning Latrine]]*WWWW[[#This Row],[Total PoP ]]</f>
        <v>530</v>
      </c>
      <c r="BD183" s="419">
        <f>WWWW[[#This Row],['#_of_Functioning_latrines_in_school]]*50</f>
        <v>50</v>
      </c>
      <c r="BE183" s="552">
        <f>ROUND((WWWW[[#This Row],[Total PoP ]]/6),0)</f>
        <v>110</v>
      </c>
      <c r="BF183" s="419">
        <f>IF(WWWW[[#This Row],[Total required Latrines]]-(WWWW[[#This Row],['#_of_sanitary_fly-proof_HH_latrines]])&lt;0,0,WWWW[[#This Row],[Total required Latrines]]-(WWWW[[#This Row],['#_of_sanitary_fly-proof_HH_latrines]]))</f>
        <v>30</v>
      </c>
      <c r="BG183" s="558">
        <f>1-WWWW[[#This Row],[% people access to functioning Latrine]]</f>
        <v>0.19452887537993924</v>
      </c>
      <c r="BH18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385</v>
      </c>
      <c r="BI183" s="560">
        <f>IF(WWWW[[#This Row],['#_of_functional_handwashing_facilities_at_HH_level]]*6&gt;WWWW[[#This Row],[Total PoP ]],WWWW[[#This Row],[Total PoP ]],WWWW[[#This Row],['#_of_functional_handwashing_facilities_at_HH_level]]*6)</f>
        <v>0</v>
      </c>
      <c r="BJ183" s="552">
        <f>IF(WWWW[[#This Row],['# people reached by regular dedicated hygiene promotion]]&gt;WWWW[[#This Row],['# People received regular supply of hygiene items]],WWWW[[#This Row],['# people reached by regular dedicated hygiene promotion]],WWWW[[#This Row],['# People received regular supply of hygiene items]])</f>
        <v>385</v>
      </c>
      <c r="BK183" s="550">
        <f>IF(WWWW[[#This Row],[HRP3]]/WWWW[[#This Row],[Total PoP ]]&gt;100%,100%,WWWW[[#This Row],[HRP3]]/WWWW[[#This Row],[Total PoP ]])</f>
        <v>0.58510638297872342</v>
      </c>
      <c r="BL183" s="553">
        <f>1-WWWW[[#This Row],[Hygiene Coverage%]]</f>
        <v>0.41489361702127658</v>
      </c>
      <c r="BM183" s="551">
        <f>WWWW[[#This Row],['# people reached by regular dedicated hygiene promotion]]/WWWW[[#This Row],[Total PoP ]]</f>
        <v>0.58510638297872342</v>
      </c>
      <c r="BN18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3" s="552">
        <f>WWWW[[#This Row],['#_of_affected_women_and_girls_receiving_a_sufficient_quantity_of_sanitary_pads]]</f>
        <v>0</v>
      </c>
      <c r="BP183" s="605">
        <f>IF(WWWW[[#This Row],['# People with access to soap]]&gt;WWWW[[#This Row],['# People with access to Sanity Pads]],WWWW[[#This Row],['# People with access to soap]],WWWW[[#This Row],['# People with access to Sanity Pads]])</f>
        <v>0</v>
      </c>
      <c r="BQ183" s="454" t="str">
        <f>IF(OR(WWWW[[#This Row],['#of students in school]]="",WWWW[[#This Row],['#of students in school]]=0),"No","Yes")</f>
        <v>Yes</v>
      </c>
      <c r="BR183" s="554" t="s">
        <v>796</v>
      </c>
      <c r="BS183" s="554" t="s">
        <v>796</v>
      </c>
      <c r="BT183" s="554" t="s">
        <v>793</v>
      </c>
      <c r="BU183" s="554">
        <v>20.876710889999998</v>
      </c>
      <c r="BV183" s="554">
        <v>92.537406919999995</v>
      </c>
      <c r="BW183" s="554">
        <v>198301</v>
      </c>
      <c r="BX183" s="582" t="s">
        <v>33</v>
      </c>
      <c r="BY183" s="582"/>
      <c r="BZ183" s="33"/>
      <c r="CB183" s="429"/>
      <c r="CC183" s="33"/>
      <c r="CD183" s="36"/>
      <c r="CF183" s="37"/>
      <c r="CO183" s="20"/>
    </row>
    <row r="184" spans="1:93" hidden="1">
      <c r="A184" s="606" t="s">
        <v>2380</v>
      </c>
      <c r="B184" s="546" t="s">
        <v>2864</v>
      </c>
      <c r="C184" s="546" t="s">
        <v>371</v>
      </c>
      <c r="D184" s="546" t="s">
        <v>236</v>
      </c>
      <c r="E184" s="546" t="s">
        <v>2686</v>
      </c>
      <c r="F184" s="546" t="s">
        <v>307</v>
      </c>
      <c r="G184" s="591" t="str">
        <f>VLOOKUP(WWWW[[#This Row],[Village  Name]],SiteDB6[[Site Name]:[Location Type]],8,FALSE)</f>
        <v>Village</v>
      </c>
      <c r="H184" s="770" t="s">
        <v>2861</v>
      </c>
      <c r="I184" s="609">
        <v>55</v>
      </c>
      <c r="J184" s="560">
        <v>241</v>
      </c>
      <c r="K184" s="557">
        <v>43221</v>
      </c>
      <c r="L184" s="557">
        <v>43677</v>
      </c>
      <c r="M184" s="605">
        <v>43</v>
      </c>
      <c r="N184" s="605">
        <v>0</v>
      </c>
      <c r="O184" s="605">
        <v>2</v>
      </c>
      <c r="P184" s="605">
        <v>3</v>
      </c>
      <c r="Q184" s="605">
        <v>1</v>
      </c>
      <c r="R184" s="605"/>
      <c r="S184" s="605">
        <v>0</v>
      </c>
      <c r="T184" s="605">
        <v>0</v>
      </c>
      <c r="U184" s="637"/>
      <c r="V184" s="605">
        <v>30</v>
      </c>
      <c r="W184" s="605" t="s">
        <v>41</v>
      </c>
      <c r="X184" s="605">
        <v>2</v>
      </c>
      <c r="Y184" s="605">
        <v>0</v>
      </c>
      <c r="Z184" s="605">
        <v>0</v>
      </c>
      <c r="AA184" s="605">
        <v>0</v>
      </c>
      <c r="AB184" s="605">
        <v>0</v>
      </c>
      <c r="AC184" s="637"/>
      <c r="AD184" s="605">
        <v>48</v>
      </c>
      <c r="AE184" s="605">
        <v>40</v>
      </c>
      <c r="AF184" s="605">
        <v>25</v>
      </c>
      <c r="AG184" s="605">
        <v>27</v>
      </c>
      <c r="AH184" s="605">
        <v>4</v>
      </c>
      <c r="AI184" s="605">
        <v>19</v>
      </c>
      <c r="AJ184" s="605">
        <v>0</v>
      </c>
      <c r="AK184" s="605">
        <v>0</v>
      </c>
      <c r="AL184" s="605"/>
      <c r="AM184" s="605"/>
      <c r="AN184" s="637"/>
      <c r="AO184" s="551">
        <v>0.7</v>
      </c>
      <c r="AP184" s="551">
        <v>0.7</v>
      </c>
      <c r="AQ184"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84" s="560">
        <f>WWWW[[#This Row],[%Equitable and continuous access to sufficient quantity of safe drinking water]]*WWWW[[#This Row],[Total PoP ]]</f>
        <v>241</v>
      </c>
      <c r="AS18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84" s="560">
        <f>WWWW[[#This Row],[% Access to unimproved water points]]*WWWW[[#This Row],[Total PoP ]]</f>
        <v>241</v>
      </c>
      <c r="AU18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AW184" s="560">
        <f>WWWW[[#This Row],[HRP1]]/250</f>
        <v>0.96399999999999997</v>
      </c>
      <c r="AX184" s="550">
        <f>1-WWWW[[#This Row],[% Equitable and continuous access to sufficient quantity of domestic water]]</f>
        <v>0</v>
      </c>
      <c r="AY184" s="560">
        <f>WWWW[[#This Row],[%equitable and continuous access to sufficient quantity of safe drinking and domestic water''s GAP]]*WWWW[[#This Row],[Total PoP ]]</f>
        <v>0</v>
      </c>
      <c r="AZ184" s="552">
        <f>IF(WWWW[[#This Row],[Total required water points]]-WWWW[[#This Row],['#Water points coverage]]&lt;0,0,WWWW[[#This Row],[Total required water points]]-WWWW[[#This Row],['#Water points coverage]])</f>
        <v>3.6000000000000032E-2</v>
      </c>
      <c r="BA184" s="552">
        <f>ROUND(IF(WWWW[[#This Row],[Total PoP ]]&lt;250,1,WWWW[[#This Row],[Total PoP ]]/250),0)</f>
        <v>1</v>
      </c>
      <c r="BB184"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184" s="560">
        <f>WWWW[[#This Row],[% people access to functioning Latrine]]*WWWW[[#This Row],[Total PoP ]]</f>
        <v>241</v>
      </c>
      <c r="BD184" s="419">
        <f>WWWW[[#This Row],['#_of_Functioning_latrines_in_school]]*50</f>
        <v>100</v>
      </c>
      <c r="BE184" s="552">
        <f>ROUND((WWWW[[#This Row],[Total PoP ]]/6),0)</f>
        <v>40</v>
      </c>
      <c r="BF184" s="419">
        <f>IF(WWWW[[#This Row],[Total required Latrines]]-(WWWW[[#This Row],['#_of_sanitary_fly-proof_HH_latrines]])&lt;0,0,WWWW[[#This Row],[Total required Latrines]]-(WWWW[[#This Row],['#_of_sanitary_fly-proof_HH_latrines]]))</f>
        <v>10</v>
      </c>
      <c r="BG184" s="558">
        <f>1-WWWW[[#This Row],[% people access to functioning Latrine]]</f>
        <v>0</v>
      </c>
      <c r="BH18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163</v>
      </c>
      <c r="BI184" s="560">
        <f>IF(WWWW[[#This Row],['#_of_functional_handwashing_facilities_at_HH_level]]*6&gt;WWWW[[#This Row],[Total PoP ]],WWWW[[#This Row],[Total PoP ]],WWWW[[#This Row],['#_of_functional_handwashing_facilities_at_HH_level]]*6)</f>
        <v>0</v>
      </c>
      <c r="BJ184" s="552">
        <f>IF(WWWW[[#This Row],['# people reached by regular dedicated hygiene promotion]]&gt;WWWW[[#This Row],['# People received regular supply of hygiene items]],WWWW[[#This Row],['# people reached by regular dedicated hygiene promotion]],WWWW[[#This Row],['# People received regular supply of hygiene items]])</f>
        <v>163</v>
      </c>
      <c r="BK184" s="550">
        <f>IF(WWWW[[#This Row],[HRP3]]/WWWW[[#This Row],[Total PoP ]]&gt;100%,100%,WWWW[[#This Row],[HRP3]]/WWWW[[#This Row],[Total PoP ]])</f>
        <v>0.67634854771784236</v>
      </c>
      <c r="BL184" s="553">
        <f>1-WWWW[[#This Row],[Hygiene Coverage%]]</f>
        <v>0.32365145228215764</v>
      </c>
      <c r="BM184" s="551">
        <f>WWWW[[#This Row],['# people reached by regular dedicated hygiene promotion]]/WWWW[[#This Row],[Total PoP ]]</f>
        <v>0.67634854771784236</v>
      </c>
      <c r="BN18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4" s="552">
        <f>WWWW[[#This Row],['#_of_affected_women_and_girls_receiving_a_sufficient_quantity_of_sanitary_pads]]</f>
        <v>0</v>
      </c>
      <c r="BP184" s="605">
        <f>IF(WWWW[[#This Row],['# People with access to soap]]&gt;WWWW[[#This Row],['# People with access to Sanity Pads]],WWWW[[#This Row],['# People with access to soap]],WWWW[[#This Row],['# People with access to Sanity Pads]])</f>
        <v>0</v>
      </c>
      <c r="BQ184" s="454" t="str">
        <f>IF(OR(WWWW[[#This Row],['#of students in school]]="",WWWW[[#This Row],['#of students in school]]=0),"No","Yes")</f>
        <v>Yes</v>
      </c>
      <c r="BR184" s="554" t="s">
        <v>796</v>
      </c>
      <c r="BS184" s="554" t="s">
        <v>796</v>
      </c>
      <c r="BT184" s="554" t="s">
        <v>296</v>
      </c>
      <c r="BU184" s="554">
        <v>20.8013000488281</v>
      </c>
      <c r="BV184" s="554">
        <v>92.423202514648395</v>
      </c>
      <c r="BW184" s="554">
        <v>217895</v>
      </c>
      <c r="BX184" s="582" t="s">
        <v>33</v>
      </c>
      <c r="BY184" s="582"/>
      <c r="BZ184" s="33"/>
      <c r="CB184" s="429"/>
      <c r="CC184" s="33"/>
      <c r="CD184" s="36"/>
      <c r="CF184" s="37"/>
      <c r="CO184" s="20"/>
    </row>
    <row r="185" spans="1:93" hidden="1">
      <c r="A185" s="606" t="s">
        <v>2380</v>
      </c>
      <c r="B185" s="546" t="s">
        <v>2864</v>
      </c>
      <c r="C185" s="546" t="s">
        <v>371</v>
      </c>
      <c r="D185" s="546" t="s">
        <v>236</v>
      </c>
      <c r="E185" s="546" t="s">
        <v>2686</v>
      </c>
      <c r="F185" s="546" t="s">
        <v>321</v>
      </c>
      <c r="G185" s="591" t="str">
        <f>VLOOKUP(WWWW[[#This Row],[Village  Name]],SiteDB6[[Site Name]:[Location Type]],8,FALSE)</f>
        <v>Village</v>
      </c>
      <c r="H185" s="769" t="s">
        <v>615</v>
      </c>
      <c r="I185" s="607">
        <v>105</v>
      </c>
      <c r="J185" s="559">
        <v>523</v>
      </c>
      <c r="K185" s="557">
        <v>43221</v>
      </c>
      <c r="L185" s="557">
        <v>43677</v>
      </c>
      <c r="M185" s="605">
        <v>120</v>
      </c>
      <c r="N185" s="605">
        <v>0</v>
      </c>
      <c r="O185" s="604">
        <v>0</v>
      </c>
      <c r="P185" s="604">
        <v>2</v>
      </c>
      <c r="Q185" s="604">
        <v>1</v>
      </c>
      <c r="R185" s="604"/>
      <c r="S185" s="604">
        <v>0</v>
      </c>
      <c r="T185" s="604">
        <v>0</v>
      </c>
      <c r="U185" s="638"/>
      <c r="V185" s="604">
        <v>50</v>
      </c>
      <c r="W185" s="605" t="s">
        <v>128</v>
      </c>
      <c r="X185" s="605">
        <v>0</v>
      </c>
      <c r="Y185" s="605">
        <v>0</v>
      </c>
      <c r="Z185" s="605">
        <v>0</v>
      </c>
      <c r="AA185" s="605">
        <v>0</v>
      </c>
      <c r="AB185" s="604">
        <v>0</v>
      </c>
      <c r="AC185" s="638"/>
      <c r="AD185" s="605">
        <v>190</v>
      </c>
      <c r="AE185" s="605">
        <v>100</v>
      </c>
      <c r="AF185" s="605">
        <v>50</v>
      </c>
      <c r="AG185" s="605">
        <v>60</v>
      </c>
      <c r="AH185" s="605">
        <v>40</v>
      </c>
      <c r="AI185" s="604">
        <v>30</v>
      </c>
      <c r="AJ185" s="604">
        <v>0</v>
      </c>
      <c r="AK185" s="604">
        <v>0</v>
      </c>
      <c r="AL185" s="604"/>
      <c r="AM185" s="604"/>
      <c r="AN185" s="638"/>
      <c r="AO185" s="645">
        <v>0.85</v>
      </c>
      <c r="AP185" s="645">
        <v>0.85</v>
      </c>
      <c r="AQ185"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85" s="560">
        <f>WWWW[[#This Row],[%Equitable and continuous access to sufficient quantity of safe drinking water]]*WWWW[[#This Row],[Total PoP ]]</f>
        <v>523</v>
      </c>
      <c r="AS18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85" s="560">
        <f>WWWW[[#This Row],[% Access to unimproved water points]]*WWWW[[#This Row],[Total PoP ]]</f>
        <v>523</v>
      </c>
      <c r="AU18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523</v>
      </c>
      <c r="AW185" s="560">
        <f>WWWW[[#This Row],[HRP1]]/250</f>
        <v>2.0920000000000001</v>
      </c>
      <c r="AX185" s="550">
        <f>1-WWWW[[#This Row],[% Equitable and continuous access to sufficient quantity of domestic water]]</f>
        <v>0</v>
      </c>
      <c r="AY185" s="560">
        <f>WWWW[[#This Row],[%equitable and continuous access to sufficient quantity of safe drinking and domestic water''s GAP]]*WWWW[[#This Row],[Total PoP ]]</f>
        <v>0</v>
      </c>
      <c r="AZ185" s="552">
        <f>IF(WWWW[[#This Row],[Total required water points]]-WWWW[[#This Row],['#Water points coverage]]&lt;0,0,WWWW[[#This Row],[Total required water points]]-WWWW[[#This Row],['#Water points coverage]])</f>
        <v>0</v>
      </c>
      <c r="BA185" s="552">
        <f>ROUND(IF(WWWW[[#This Row],[Total PoP ]]&lt;250,1,WWWW[[#This Row],[Total PoP ]]/250),0)</f>
        <v>2</v>
      </c>
      <c r="BB185"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0.57361376673040154</v>
      </c>
      <c r="BC185" s="560">
        <f>WWWW[[#This Row],[% people access to functioning Latrine]]*WWWW[[#This Row],[Total PoP ]]</f>
        <v>300</v>
      </c>
      <c r="BD185" s="419">
        <f>WWWW[[#This Row],['#_of_Functioning_latrines_in_school]]*50</f>
        <v>0</v>
      </c>
      <c r="BE185" s="552">
        <f>ROUND((WWWW[[#This Row],[Total PoP ]]/6),0)</f>
        <v>87</v>
      </c>
      <c r="BF185" s="419">
        <f>IF(WWWW[[#This Row],[Total required Latrines]]-(WWWW[[#This Row],['#_of_sanitary_fly-proof_HH_latrines]])&lt;0,0,WWWW[[#This Row],[Total required Latrines]]-(WWWW[[#This Row],['#_of_sanitary_fly-proof_HH_latrines]]))</f>
        <v>37</v>
      </c>
      <c r="BG185" s="558">
        <f>1-WWWW[[#This Row],[% people access to functioning Latrine]]</f>
        <v>0.42638623326959846</v>
      </c>
      <c r="BH18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470</v>
      </c>
      <c r="BI185" s="560">
        <f>IF(WWWW[[#This Row],['#_of_functional_handwashing_facilities_at_HH_level]]*6&gt;WWWW[[#This Row],[Total PoP ]],WWWW[[#This Row],[Total PoP ]],WWWW[[#This Row],['#_of_functional_handwashing_facilities_at_HH_level]]*6)</f>
        <v>0</v>
      </c>
      <c r="BJ185" s="552">
        <f>IF(WWWW[[#This Row],['# people reached by regular dedicated hygiene promotion]]&gt;WWWW[[#This Row],['# People received regular supply of hygiene items]],WWWW[[#This Row],['# people reached by regular dedicated hygiene promotion]],WWWW[[#This Row],['# People received regular supply of hygiene items]])</f>
        <v>470</v>
      </c>
      <c r="BK185" s="550">
        <f>IF(WWWW[[#This Row],[HRP3]]/WWWW[[#This Row],[Total PoP ]]&gt;100%,100%,WWWW[[#This Row],[HRP3]]/WWWW[[#This Row],[Total PoP ]])</f>
        <v>0.89866156787762907</v>
      </c>
      <c r="BL185" s="553">
        <f>1-WWWW[[#This Row],[Hygiene Coverage%]]</f>
        <v>0.10133843212237093</v>
      </c>
      <c r="BM185" s="551">
        <f>WWWW[[#This Row],['# people reached by regular dedicated hygiene promotion]]/WWWW[[#This Row],[Total PoP ]]</f>
        <v>0.89866156787762907</v>
      </c>
      <c r="BN18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5" s="552">
        <f>WWWW[[#This Row],['#_of_affected_women_and_girls_receiving_a_sufficient_quantity_of_sanitary_pads]]</f>
        <v>0</v>
      </c>
      <c r="BP185" s="605">
        <f>IF(WWWW[[#This Row],['# People with access to soap]]&gt;WWWW[[#This Row],['# People with access to Sanity Pads]],WWWW[[#This Row],['# People with access to soap]],WWWW[[#This Row],['# People with access to Sanity Pads]])</f>
        <v>0</v>
      </c>
      <c r="BQ185" s="454" t="str">
        <f>IF(OR(WWWW[[#This Row],['#of students in school]]="",WWWW[[#This Row],['#of students in school]]=0),"No","Yes")</f>
        <v>Yes</v>
      </c>
      <c r="BR185" s="554" t="s">
        <v>796</v>
      </c>
      <c r="BS185" s="554" t="s">
        <v>796</v>
      </c>
      <c r="BT185" s="554" t="s">
        <v>793</v>
      </c>
      <c r="BU185" s="554">
        <v>20.806030270000001</v>
      </c>
      <c r="BV185" s="554">
        <v>92.601951600000007</v>
      </c>
      <c r="BW185" s="554">
        <v>198369</v>
      </c>
      <c r="BX185" s="582" t="s">
        <v>33</v>
      </c>
      <c r="BY185" s="582"/>
      <c r="BZ185" s="33"/>
      <c r="CB185" s="429"/>
      <c r="CC185" s="33"/>
      <c r="CD185" s="36"/>
      <c r="CF185" s="37"/>
      <c r="CO185" s="20"/>
    </row>
    <row r="186" spans="1:93" hidden="1">
      <c r="A186" s="606" t="s">
        <v>2380</v>
      </c>
      <c r="B186" s="546" t="s">
        <v>2864</v>
      </c>
      <c r="C186" s="546" t="s">
        <v>371</v>
      </c>
      <c r="D186" s="546" t="s">
        <v>236</v>
      </c>
      <c r="E186" s="546" t="s">
        <v>2686</v>
      </c>
      <c r="F186" s="546" t="s">
        <v>307</v>
      </c>
      <c r="G186" s="591" t="str">
        <f>VLOOKUP(WWWW[[#This Row],[Village  Name]],SiteDB6[[Site Name]:[Location Type]],8,FALSE)</f>
        <v>Village</v>
      </c>
      <c r="H186" s="770" t="s">
        <v>2055</v>
      </c>
      <c r="I186" s="609">
        <v>170</v>
      </c>
      <c r="J186" s="560">
        <v>989</v>
      </c>
      <c r="K186" s="557">
        <v>43221</v>
      </c>
      <c r="L186" s="557">
        <v>43677</v>
      </c>
      <c r="M186" s="605">
        <v>500</v>
      </c>
      <c r="N186" s="605">
        <v>0</v>
      </c>
      <c r="O186" s="605">
        <v>2</v>
      </c>
      <c r="P186" s="605">
        <v>6</v>
      </c>
      <c r="Q186" s="605">
        <v>4</v>
      </c>
      <c r="R186" s="605"/>
      <c r="S186" s="605">
        <v>0</v>
      </c>
      <c r="T186" s="605">
        <v>1</v>
      </c>
      <c r="U186" s="637"/>
      <c r="V186" s="605">
        <v>102</v>
      </c>
      <c r="W186" s="605" t="s">
        <v>128</v>
      </c>
      <c r="X186" s="605">
        <v>2</v>
      </c>
      <c r="Y186" s="605">
        <v>0</v>
      </c>
      <c r="Z186" s="605">
        <v>0</v>
      </c>
      <c r="AA186" s="605">
        <v>0</v>
      </c>
      <c r="AB186" s="605">
        <v>0</v>
      </c>
      <c r="AC186" s="637"/>
      <c r="AD186" s="605">
        <v>160</v>
      </c>
      <c r="AE186" s="605">
        <v>80</v>
      </c>
      <c r="AF186" s="605">
        <v>80</v>
      </c>
      <c r="AG186" s="605">
        <v>65</v>
      </c>
      <c r="AH186" s="605">
        <v>55</v>
      </c>
      <c r="AI186" s="605">
        <v>47</v>
      </c>
      <c r="AJ186" s="605">
        <v>0</v>
      </c>
      <c r="AK186" s="605">
        <v>1</v>
      </c>
      <c r="AL186" s="605"/>
      <c r="AM186" s="605"/>
      <c r="AN186" s="637"/>
      <c r="AO186" s="551">
        <v>0.7</v>
      </c>
      <c r="AP186" s="551">
        <v>0.7</v>
      </c>
      <c r="AQ186"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86" s="560">
        <f>WWWW[[#This Row],[%Equitable and continuous access to sufficient quantity of safe drinking water]]*WWWW[[#This Row],[Total PoP ]]</f>
        <v>989</v>
      </c>
      <c r="AS18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86" s="560">
        <f>WWWW[[#This Row],[% Access to unimproved water points]]*WWWW[[#This Row],[Total PoP ]]</f>
        <v>989</v>
      </c>
      <c r="AU18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989</v>
      </c>
      <c r="AW186" s="560">
        <f>WWWW[[#This Row],[HRP1]]/250</f>
        <v>3.956</v>
      </c>
      <c r="AX186" s="550">
        <f>1-WWWW[[#This Row],[% Equitable and continuous access to sufficient quantity of domestic water]]</f>
        <v>0</v>
      </c>
      <c r="AY186" s="560">
        <f>WWWW[[#This Row],[%equitable and continuous access to sufficient quantity of safe drinking and domestic water''s GAP]]*WWWW[[#This Row],[Total PoP ]]</f>
        <v>0</v>
      </c>
      <c r="AZ186" s="552">
        <f>IF(WWWW[[#This Row],[Total required water points]]-WWWW[[#This Row],['#Water points coverage]]&lt;0,0,WWWW[[#This Row],[Total required water points]]-WWWW[[#This Row],['#Water points coverage]])</f>
        <v>4.4000000000000039E-2</v>
      </c>
      <c r="BA186" s="552">
        <f>ROUND(IF(WWWW[[#This Row],[Total PoP ]]&lt;250,1,WWWW[[#This Row],[Total PoP ]]/250),0)</f>
        <v>4</v>
      </c>
      <c r="BB186"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0.71991911021233568</v>
      </c>
      <c r="BC186" s="560">
        <f>WWWW[[#This Row],[% people access to functioning Latrine]]*WWWW[[#This Row],[Total PoP ]]</f>
        <v>712</v>
      </c>
      <c r="BD186" s="419">
        <f>WWWW[[#This Row],['#_of_Functioning_latrines_in_school]]*50</f>
        <v>100</v>
      </c>
      <c r="BE186" s="552">
        <f>ROUND((WWWW[[#This Row],[Total PoP ]]/6),0)</f>
        <v>165</v>
      </c>
      <c r="BF186" s="419">
        <f>IF(WWWW[[#This Row],[Total required Latrines]]-(WWWW[[#This Row],['#_of_sanitary_fly-proof_HH_latrines]])&lt;0,0,WWWW[[#This Row],[Total required Latrines]]-(WWWW[[#This Row],['#_of_sanitary_fly-proof_HH_latrines]]))</f>
        <v>63</v>
      </c>
      <c r="BG186" s="558">
        <f>1-WWWW[[#This Row],[% people access to functioning Latrine]]</f>
        <v>0.28008088978766432</v>
      </c>
      <c r="BH18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487</v>
      </c>
      <c r="BI186" s="560">
        <f>IF(WWWW[[#This Row],['#_of_functional_handwashing_facilities_at_HH_level]]*6&gt;WWWW[[#This Row],[Total PoP ]],WWWW[[#This Row],[Total PoP ]],WWWW[[#This Row],['#_of_functional_handwashing_facilities_at_HH_level]]*6)</f>
        <v>0</v>
      </c>
      <c r="BJ186" s="552">
        <f>IF(WWWW[[#This Row],['# people reached by regular dedicated hygiene promotion]]&gt;WWWW[[#This Row],['# People received regular supply of hygiene items]],WWWW[[#This Row],['# people reached by regular dedicated hygiene promotion]],WWWW[[#This Row],['# People received regular supply of hygiene items]])</f>
        <v>487</v>
      </c>
      <c r="BK186" s="550">
        <f>IF(WWWW[[#This Row],[HRP3]]/WWWW[[#This Row],[Total PoP ]]&gt;100%,100%,WWWW[[#This Row],[HRP3]]/WWWW[[#This Row],[Total PoP ]])</f>
        <v>0.49241658240647118</v>
      </c>
      <c r="BL186" s="553">
        <f>1-WWWW[[#This Row],[Hygiene Coverage%]]</f>
        <v>0.50758341759352876</v>
      </c>
      <c r="BM186" s="551">
        <f>WWWW[[#This Row],['# people reached by regular dedicated hygiene promotion]]/WWWW[[#This Row],[Total PoP ]]</f>
        <v>0.49241658240647118</v>
      </c>
      <c r="BN18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6" s="552">
        <f>WWWW[[#This Row],['#_of_affected_women_and_girls_receiving_a_sufficient_quantity_of_sanitary_pads]]</f>
        <v>0</v>
      </c>
      <c r="BP186" s="605">
        <f>IF(WWWW[[#This Row],['# People with access to soap]]&gt;WWWW[[#This Row],['# People with access to Sanity Pads]],WWWW[[#This Row],['# People with access to soap]],WWWW[[#This Row],['# People with access to Sanity Pads]])</f>
        <v>0</v>
      </c>
      <c r="BQ186" s="454" t="str">
        <f>IF(OR(WWWW[[#This Row],['#of students in school]]="",WWWW[[#This Row],['#of students in school]]=0),"No","Yes")</f>
        <v>Yes</v>
      </c>
      <c r="BR186" s="554" t="s">
        <v>796</v>
      </c>
      <c r="BS186" s="554" t="s">
        <v>796</v>
      </c>
      <c r="BT186" s="554" t="s">
        <v>793</v>
      </c>
      <c r="BU186" s="554">
        <v>20.914119719999999</v>
      </c>
      <c r="BV186" s="554">
        <v>92.3506012</v>
      </c>
      <c r="BW186" s="554">
        <v>197950</v>
      </c>
      <c r="BX186" s="582" t="s">
        <v>33</v>
      </c>
      <c r="BY186" s="582"/>
      <c r="BZ186" s="33"/>
      <c r="CB186" s="429"/>
      <c r="CC186" s="33"/>
      <c r="CD186" s="36"/>
      <c r="CF186" s="37"/>
      <c r="CO186" s="20"/>
    </row>
    <row r="187" spans="1:93" hidden="1">
      <c r="A187" s="606" t="s">
        <v>2380</v>
      </c>
      <c r="B187" s="546" t="s">
        <v>2864</v>
      </c>
      <c r="C187" s="546" t="s">
        <v>371</v>
      </c>
      <c r="D187" s="546" t="s">
        <v>236</v>
      </c>
      <c r="E187" s="546" t="s">
        <v>2686</v>
      </c>
      <c r="F187" s="546" t="s">
        <v>321</v>
      </c>
      <c r="G187" s="591" t="str">
        <f>VLOOKUP(WWWW[[#This Row],[Village  Name]],SiteDB6[[Site Name]:[Location Type]],8,FALSE)</f>
        <v>Village</v>
      </c>
      <c r="H187" s="769" t="s">
        <v>648</v>
      </c>
      <c r="I187" s="608">
        <v>11</v>
      </c>
      <c r="J187" s="560">
        <v>69</v>
      </c>
      <c r="K187" s="557">
        <v>43221</v>
      </c>
      <c r="L187" s="557">
        <v>43677</v>
      </c>
      <c r="M187" s="605">
        <v>35</v>
      </c>
      <c r="N187" s="605">
        <v>0</v>
      </c>
      <c r="O187" s="605">
        <v>0</v>
      </c>
      <c r="P187" s="605">
        <v>0</v>
      </c>
      <c r="Q187" s="605">
        <v>1</v>
      </c>
      <c r="R187" s="605"/>
      <c r="S187" s="605">
        <v>0</v>
      </c>
      <c r="T187" s="605">
        <v>0</v>
      </c>
      <c r="U187" s="637"/>
      <c r="V187" s="605">
        <v>11</v>
      </c>
      <c r="W187" s="605" t="s">
        <v>128</v>
      </c>
      <c r="X187" s="605">
        <v>0</v>
      </c>
      <c r="Y187" s="605">
        <v>0</v>
      </c>
      <c r="Z187" s="605">
        <v>0</v>
      </c>
      <c r="AA187" s="605">
        <v>0</v>
      </c>
      <c r="AB187" s="605">
        <v>0</v>
      </c>
      <c r="AC187" s="637"/>
      <c r="AD187" s="605">
        <v>15</v>
      </c>
      <c r="AE187" s="605">
        <v>13</v>
      </c>
      <c r="AF187" s="605">
        <v>10</v>
      </c>
      <c r="AG187" s="605">
        <v>13</v>
      </c>
      <c r="AH187" s="605">
        <v>7</v>
      </c>
      <c r="AI187" s="605">
        <v>9</v>
      </c>
      <c r="AJ187" s="605">
        <v>0</v>
      </c>
      <c r="AK187" s="605">
        <v>0</v>
      </c>
      <c r="AL187" s="605"/>
      <c r="AM187" s="605"/>
      <c r="AN187" s="637"/>
      <c r="AO187" s="551">
        <v>0.7</v>
      </c>
      <c r="AP187" s="551">
        <v>0.7</v>
      </c>
      <c r="AQ187"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87" s="560">
        <f>WWWW[[#This Row],[%Equitable and continuous access to sufficient quantity of safe drinking water]]*WWWW[[#This Row],[Total PoP ]]</f>
        <v>0</v>
      </c>
      <c r="AS18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87" s="560">
        <f>WWWW[[#This Row],[% Access to unimproved water points]]*WWWW[[#This Row],[Total PoP ]]</f>
        <v>69</v>
      </c>
      <c r="AU18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v>
      </c>
      <c r="AW187" s="560">
        <f>WWWW[[#This Row],[HRP1]]/250</f>
        <v>0.27600000000000002</v>
      </c>
      <c r="AX187" s="550">
        <f>1-WWWW[[#This Row],[% Equitable and continuous access to sufficient quantity of domestic water]]</f>
        <v>0</v>
      </c>
      <c r="AY187" s="560">
        <f>WWWW[[#This Row],[%equitable and continuous access to sufficient quantity of safe drinking and domestic water''s GAP]]*WWWW[[#This Row],[Total PoP ]]</f>
        <v>0</v>
      </c>
      <c r="AZ187" s="552">
        <f>IF(WWWW[[#This Row],[Total required water points]]-WWWW[[#This Row],['#Water points coverage]]&lt;0,0,WWWW[[#This Row],[Total required water points]]-WWWW[[#This Row],['#Water points coverage]])</f>
        <v>0.72399999999999998</v>
      </c>
      <c r="BA187" s="552">
        <f>ROUND(IF(WWWW[[#This Row],[Total PoP ]]&lt;250,1,WWWW[[#This Row],[Total PoP ]]/250),0)</f>
        <v>1</v>
      </c>
      <c r="BB187"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0.95652173913043481</v>
      </c>
      <c r="BC187" s="560">
        <f>WWWW[[#This Row],[% people access to functioning Latrine]]*WWWW[[#This Row],[Total PoP ]]</f>
        <v>66</v>
      </c>
      <c r="BD187" s="419">
        <f>WWWW[[#This Row],['#_of_Functioning_latrines_in_school]]*50</f>
        <v>0</v>
      </c>
      <c r="BE187" s="552">
        <f>ROUND((WWWW[[#This Row],[Total PoP ]]/6),0)</f>
        <v>12</v>
      </c>
      <c r="BF187" s="419">
        <f>IF(WWWW[[#This Row],[Total required Latrines]]-(WWWW[[#This Row],['#_of_sanitary_fly-proof_HH_latrines]])&lt;0,0,WWWW[[#This Row],[Total required Latrines]]-(WWWW[[#This Row],['#_of_sanitary_fly-proof_HH_latrines]]))</f>
        <v>1</v>
      </c>
      <c r="BG187" s="558">
        <f>1-WWWW[[#This Row],[% people access to functioning Latrine]]</f>
        <v>4.3478260869565188E-2</v>
      </c>
      <c r="BH18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67</v>
      </c>
      <c r="BI187" s="560">
        <f>IF(WWWW[[#This Row],['#_of_functional_handwashing_facilities_at_HH_level]]*6&gt;WWWW[[#This Row],[Total PoP ]],WWWW[[#This Row],[Total PoP ]],WWWW[[#This Row],['#_of_functional_handwashing_facilities_at_HH_level]]*6)</f>
        <v>0</v>
      </c>
      <c r="BJ187" s="552">
        <f>IF(WWWW[[#This Row],['# people reached by regular dedicated hygiene promotion]]&gt;WWWW[[#This Row],['# People received regular supply of hygiene items]],WWWW[[#This Row],['# people reached by regular dedicated hygiene promotion]],WWWW[[#This Row],['# People received regular supply of hygiene items]])</f>
        <v>67</v>
      </c>
      <c r="BK187" s="550">
        <f>IF(WWWW[[#This Row],[HRP3]]/WWWW[[#This Row],[Total PoP ]]&gt;100%,100%,WWWW[[#This Row],[HRP3]]/WWWW[[#This Row],[Total PoP ]])</f>
        <v>0.97101449275362317</v>
      </c>
      <c r="BL187" s="553">
        <f>1-WWWW[[#This Row],[Hygiene Coverage%]]</f>
        <v>2.8985507246376829E-2</v>
      </c>
      <c r="BM187" s="551">
        <f>WWWW[[#This Row],['# people reached by regular dedicated hygiene promotion]]/WWWW[[#This Row],[Total PoP ]]</f>
        <v>0.97101449275362317</v>
      </c>
      <c r="BN18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7" s="552">
        <f>WWWW[[#This Row],['#_of_affected_women_and_girls_receiving_a_sufficient_quantity_of_sanitary_pads]]</f>
        <v>0</v>
      </c>
      <c r="BP187" s="605">
        <f>IF(WWWW[[#This Row],['# People with access to soap]]&gt;WWWW[[#This Row],['# People with access to Sanity Pads]],WWWW[[#This Row],['# People with access to soap]],WWWW[[#This Row],['# People with access to Sanity Pads]])</f>
        <v>0</v>
      </c>
      <c r="BQ187" s="454" t="str">
        <f>IF(OR(WWWW[[#This Row],['#of students in school]]="",WWWW[[#This Row],['#of students in school]]=0),"No","Yes")</f>
        <v>Yes</v>
      </c>
      <c r="BR187" s="554" t="s">
        <v>796</v>
      </c>
      <c r="BS187" s="554" t="s">
        <v>796</v>
      </c>
      <c r="BT187" s="554" t="s">
        <v>793</v>
      </c>
      <c r="BU187" s="554">
        <v>20.887029649999999</v>
      </c>
      <c r="BV187" s="554">
        <v>92.556823730000005</v>
      </c>
      <c r="BW187" s="554">
        <v>217871</v>
      </c>
      <c r="BX187" s="582" t="s">
        <v>33</v>
      </c>
      <c r="BY187" s="582"/>
      <c r="BZ187" s="33"/>
      <c r="CB187" s="429"/>
      <c r="CC187" s="33"/>
      <c r="CD187" s="36"/>
      <c r="CF187" s="37"/>
      <c r="CO187" s="20"/>
    </row>
    <row r="188" spans="1:93" hidden="1">
      <c r="A188" s="606" t="s">
        <v>2380</v>
      </c>
      <c r="B188" s="546" t="s">
        <v>2864</v>
      </c>
      <c r="C188" s="546" t="s">
        <v>371</v>
      </c>
      <c r="D188" s="546" t="s">
        <v>236</v>
      </c>
      <c r="E188" s="546" t="s">
        <v>2686</v>
      </c>
      <c r="F188" s="546" t="s">
        <v>307</v>
      </c>
      <c r="G188" s="591" t="str">
        <f>VLOOKUP(WWWW[[#This Row],[Village  Name]],SiteDB6[[Site Name]:[Location Type]],8,FALSE)</f>
        <v>Village</v>
      </c>
      <c r="H188" s="769" t="s">
        <v>519</v>
      </c>
      <c r="I188" s="609">
        <v>87</v>
      </c>
      <c r="J188" s="560">
        <v>361</v>
      </c>
      <c r="K188" s="557">
        <v>43221</v>
      </c>
      <c r="L188" s="557">
        <v>43677</v>
      </c>
      <c r="M188" s="605">
        <v>67</v>
      </c>
      <c r="N188" s="605">
        <v>0</v>
      </c>
      <c r="O188" s="605">
        <v>2</v>
      </c>
      <c r="P188" s="605">
        <v>0</v>
      </c>
      <c r="Q188" s="605">
        <v>3</v>
      </c>
      <c r="R188" s="605"/>
      <c r="S188" s="605">
        <v>0</v>
      </c>
      <c r="T188" s="605">
        <v>0</v>
      </c>
      <c r="U188" s="637"/>
      <c r="V188" s="605">
        <v>30</v>
      </c>
      <c r="W188" s="605" t="s">
        <v>41</v>
      </c>
      <c r="X188" s="605">
        <v>0</v>
      </c>
      <c r="Y188" s="605">
        <v>0</v>
      </c>
      <c r="Z188" s="605">
        <v>0</v>
      </c>
      <c r="AA188" s="605">
        <v>0</v>
      </c>
      <c r="AB188" s="605">
        <v>0</v>
      </c>
      <c r="AC188" s="637"/>
      <c r="AD188" s="605">
        <v>95</v>
      </c>
      <c r="AE188" s="605">
        <v>91</v>
      </c>
      <c r="AF188" s="605">
        <v>25</v>
      </c>
      <c r="AG188" s="605">
        <v>26</v>
      </c>
      <c r="AH188" s="605">
        <v>17</v>
      </c>
      <c r="AI188" s="605">
        <v>23</v>
      </c>
      <c r="AJ188" s="605">
        <v>0</v>
      </c>
      <c r="AK188" s="605">
        <v>0</v>
      </c>
      <c r="AL188" s="605"/>
      <c r="AM188" s="605"/>
      <c r="AN188" s="637"/>
      <c r="AO188" s="551">
        <v>0</v>
      </c>
      <c r="AP188" s="551">
        <v>0</v>
      </c>
      <c r="AQ188"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88" s="560">
        <f>WWWW[[#This Row],[%Equitable and continuous access to sufficient quantity of safe drinking water]]*WWWW[[#This Row],[Total PoP ]]</f>
        <v>361</v>
      </c>
      <c r="AS18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88" s="560">
        <f>WWWW[[#This Row],[% Access to unimproved water points]]*WWWW[[#This Row],[Total PoP ]]</f>
        <v>361</v>
      </c>
      <c r="AU18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361</v>
      </c>
      <c r="AW188" s="560">
        <f>WWWW[[#This Row],[HRP1]]/250</f>
        <v>1.444</v>
      </c>
      <c r="AX188" s="550">
        <f>1-WWWW[[#This Row],[% Equitable and continuous access to sufficient quantity of domestic water]]</f>
        <v>0</v>
      </c>
      <c r="AY188" s="560">
        <f>WWWW[[#This Row],[%equitable and continuous access to sufficient quantity of safe drinking and domestic water''s GAP]]*WWWW[[#This Row],[Total PoP ]]</f>
        <v>0</v>
      </c>
      <c r="AZ188" s="552">
        <f>IF(WWWW[[#This Row],[Total required water points]]-WWWW[[#This Row],['#Water points coverage]]&lt;0,0,WWWW[[#This Row],[Total required water points]]-WWWW[[#This Row],['#Water points coverage]])</f>
        <v>0</v>
      </c>
      <c r="BA188" s="552">
        <f>ROUND(IF(WWWW[[#This Row],[Total PoP ]]&lt;250,1,WWWW[[#This Row],[Total PoP ]]/250),0)</f>
        <v>1</v>
      </c>
      <c r="BB188"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0.49861495844875348</v>
      </c>
      <c r="BC188" s="560">
        <f>WWWW[[#This Row],[% people access to functioning Latrine]]*WWWW[[#This Row],[Total PoP ]]</f>
        <v>180</v>
      </c>
      <c r="BD188" s="419">
        <f>WWWW[[#This Row],['#_of_Functioning_latrines_in_school]]*50</f>
        <v>0</v>
      </c>
      <c r="BE188" s="552">
        <f>ROUND((WWWW[[#This Row],[Total PoP ]]/6),0)</f>
        <v>60</v>
      </c>
      <c r="BF188" s="419">
        <f>IF(WWWW[[#This Row],[Total required Latrines]]-(WWWW[[#This Row],['#_of_sanitary_fly-proof_HH_latrines]])&lt;0,0,WWWW[[#This Row],[Total required Latrines]]-(WWWW[[#This Row],['#_of_sanitary_fly-proof_HH_latrines]]))</f>
        <v>30</v>
      </c>
      <c r="BG188" s="558">
        <f>1-WWWW[[#This Row],[% people access to functioning Latrine]]</f>
        <v>0.50138504155124652</v>
      </c>
      <c r="BH18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277</v>
      </c>
      <c r="BI188" s="560">
        <f>IF(WWWW[[#This Row],['#_of_functional_handwashing_facilities_at_HH_level]]*6&gt;WWWW[[#This Row],[Total PoP ]],WWWW[[#This Row],[Total PoP ]],WWWW[[#This Row],['#_of_functional_handwashing_facilities_at_HH_level]]*6)</f>
        <v>0</v>
      </c>
      <c r="BJ188" s="552">
        <f>IF(WWWW[[#This Row],['# people reached by regular dedicated hygiene promotion]]&gt;WWWW[[#This Row],['# People received regular supply of hygiene items]],WWWW[[#This Row],['# people reached by regular dedicated hygiene promotion]],WWWW[[#This Row],['# People received regular supply of hygiene items]])</f>
        <v>277</v>
      </c>
      <c r="BK188" s="550">
        <f>IF(WWWW[[#This Row],[HRP3]]/WWWW[[#This Row],[Total PoP ]]&gt;100%,100%,WWWW[[#This Row],[HRP3]]/WWWW[[#This Row],[Total PoP ]])</f>
        <v>0.76731301939058172</v>
      </c>
      <c r="BL188" s="553">
        <f>1-WWWW[[#This Row],[Hygiene Coverage%]]</f>
        <v>0.23268698060941828</v>
      </c>
      <c r="BM188" s="551">
        <f>WWWW[[#This Row],['# people reached by regular dedicated hygiene promotion]]/WWWW[[#This Row],[Total PoP ]]</f>
        <v>0.76731301939058172</v>
      </c>
      <c r="BN18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8" s="552">
        <f>WWWW[[#This Row],['#_of_affected_women_and_girls_receiving_a_sufficient_quantity_of_sanitary_pads]]</f>
        <v>0</v>
      </c>
      <c r="BP188" s="605">
        <f>IF(WWWW[[#This Row],['# People with access to soap]]&gt;WWWW[[#This Row],['# People with access to Sanity Pads]],WWWW[[#This Row],['# People with access to soap]],WWWW[[#This Row],['# People with access to Sanity Pads]])</f>
        <v>0</v>
      </c>
      <c r="BQ188" s="454" t="str">
        <f>IF(OR(WWWW[[#This Row],['#of students in school]]="",WWWW[[#This Row],['#of students in school]]=0),"No","Yes")</f>
        <v>Yes</v>
      </c>
      <c r="BR188" s="554" t="s">
        <v>796</v>
      </c>
      <c r="BS188" s="554" t="s">
        <v>796</v>
      </c>
      <c r="BT188" s="554" t="s">
        <v>296</v>
      </c>
      <c r="BU188" s="554">
        <v>20.651159289999999</v>
      </c>
      <c r="BV188" s="554">
        <v>92.605712890000007</v>
      </c>
      <c r="BW188" s="554">
        <v>0</v>
      </c>
      <c r="BX188" s="582" t="s">
        <v>33</v>
      </c>
      <c r="BY188" s="582"/>
      <c r="BZ188" s="33"/>
      <c r="CB188" s="429"/>
      <c r="CC188" s="33"/>
      <c r="CD188" s="36"/>
      <c r="CF188" s="37"/>
      <c r="CO188" s="20"/>
    </row>
    <row r="189" spans="1:93" hidden="1">
      <c r="A189" s="606" t="s">
        <v>2380</v>
      </c>
      <c r="B189" s="546" t="s">
        <v>2864</v>
      </c>
      <c r="C189" s="546" t="s">
        <v>371</v>
      </c>
      <c r="D189" s="546" t="s">
        <v>236</v>
      </c>
      <c r="E189" s="546" t="s">
        <v>2686</v>
      </c>
      <c r="F189" s="546" t="s">
        <v>321</v>
      </c>
      <c r="G189" s="591" t="str">
        <f>VLOOKUP(WWWW[[#This Row],[Village  Name]],SiteDB6[[Site Name]:[Location Type]],8,FALSE)</f>
        <v>Village</v>
      </c>
      <c r="H189" s="769" t="s">
        <v>584</v>
      </c>
      <c r="I189" s="608">
        <v>166</v>
      </c>
      <c r="J189" s="560">
        <v>854</v>
      </c>
      <c r="K189" s="557">
        <v>43221</v>
      </c>
      <c r="L189" s="557">
        <v>43677</v>
      </c>
      <c r="M189" s="605">
        <v>231</v>
      </c>
      <c r="N189" s="605">
        <v>150</v>
      </c>
      <c r="O189" s="605">
        <v>0</v>
      </c>
      <c r="P189" s="605">
        <v>3</v>
      </c>
      <c r="Q189" s="605">
        <v>2</v>
      </c>
      <c r="R189" s="605"/>
      <c r="S189" s="605">
        <v>0</v>
      </c>
      <c r="T189" s="605">
        <v>0</v>
      </c>
      <c r="U189" s="637"/>
      <c r="V189" s="605">
        <v>90</v>
      </c>
      <c r="W189" s="605" t="s">
        <v>128</v>
      </c>
      <c r="X189" s="605">
        <v>2</v>
      </c>
      <c r="Y189" s="605">
        <v>0</v>
      </c>
      <c r="Z189" s="605">
        <v>0</v>
      </c>
      <c r="AA189" s="605">
        <v>0</v>
      </c>
      <c r="AB189" s="605">
        <v>0</v>
      </c>
      <c r="AC189" s="637"/>
      <c r="AD189" s="605">
        <v>176</v>
      </c>
      <c r="AE189" s="605">
        <v>150</v>
      </c>
      <c r="AF189" s="605">
        <v>55</v>
      </c>
      <c r="AG189" s="605">
        <v>60</v>
      </c>
      <c r="AH189" s="605">
        <v>42</v>
      </c>
      <c r="AI189" s="605">
        <v>55</v>
      </c>
      <c r="AJ189" s="605">
        <v>0</v>
      </c>
      <c r="AK189" s="605">
        <v>1</v>
      </c>
      <c r="AL189" s="605"/>
      <c r="AM189" s="605"/>
      <c r="AN189" s="637"/>
      <c r="AO189" s="551">
        <v>0.7</v>
      </c>
      <c r="AP189" s="551">
        <v>0.7</v>
      </c>
      <c r="AQ189"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89" s="560">
        <f>WWWW[[#This Row],[%Equitable and continuous access to sufficient quantity of safe drinking water]]*WWWW[[#This Row],[Total PoP ]]</f>
        <v>854</v>
      </c>
      <c r="AS18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89" s="560">
        <f>WWWW[[#This Row],[% Access to unimproved water points]]*WWWW[[#This Row],[Total PoP ]]</f>
        <v>854</v>
      </c>
      <c r="AU18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8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854</v>
      </c>
      <c r="AW189" s="560">
        <f>WWWW[[#This Row],[HRP1]]/250</f>
        <v>3.4159999999999999</v>
      </c>
      <c r="AX189" s="550">
        <f>1-WWWW[[#This Row],[% Equitable and continuous access to sufficient quantity of domestic water]]</f>
        <v>0</v>
      </c>
      <c r="AY189" s="560">
        <f>WWWW[[#This Row],[%equitable and continuous access to sufficient quantity of safe drinking and domestic water''s GAP]]*WWWW[[#This Row],[Total PoP ]]</f>
        <v>0</v>
      </c>
      <c r="AZ189" s="552">
        <f>IF(WWWW[[#This Row],[Total required water points]]-WWWW[[#This Row],['#Water points coverage]]&lt;0,0,WWWW[[#This Row],[Total required water points]]-WWWW[[#This Row],['#Water points coverage]])</f>
        <v>0</v>
      </c>
      <c r="BA189" s="552">
        <f>ROUND(IF(WWWW[[#This Row],[Total PoP ]]&lt;250,1,WWWW[[#This Row],[Total PoP ]]/250),0)</f>
        <v>3</v>
      </c>
      <c r="BB189"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0.74941451990632324</v>
      </c>
      <c r="BC189" s="560">
        <f>WWWW[[#This Row],[% people access to functioning Latrine]]*WWWW[[#This Row],[Total PoP ]]</f>
        <v>640</v>
      </c>
      <c r="BD189" s="419">
        <f>WWWW[[#This Row],['#_of_Functioning_latrines_in_school]]*50</f>
        <v>100</v>
      </c>
      <c r="BE189" s="552">
        <f>ROUND((WWWW[[#This Row],[Total PoP ]]/6),0)</f>
        <v>142</v>
      </c>
      <c r="BF189" s="419">
        <f>IF(WWWW[[#This Row],[Total required Latrines]]-(WWWW[[#This Row],['#_of_sanitary_fly-proof_HH_latrines]])&lt;0,0,WWWW[[#This Row],[Total required Latrines]]-(WWWW[[#This Row],['#_of_sanitary_fly-proof_HH_latrines]]))</f>
        <v>52</v>
      </c>
      <c r="BG189" s="558">
        <f>1-WWWW[[#This Row],[% people access to functioning Latrine]]</f>
        <v>0.25058548009367676</v>
      </c>
      <c r="BH18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538</v>
      </c>
      <c r="BI189" s="560">
        <f>IF(WWWW[[#This Row],['#_of_functional_handwashing_facilities_at_HH_level]]*6&gt;WWWW[[#This Row],[Total PoP ]],WWWW[[#This Row],[Total PoP ]],WWWW[[#This Row],['#_of_functional_handwashing_facilities_at_HH_level]]*6)</f>
        <v>0</v>
      </c>
      <c r="BJ189" s="552">
        <f>IF(WWWW[[#This Row],['# people reached by regular dedicated hygiene promotion]]&gt;WWWW[[#This Row],['# People received regular supply of hygiene items]],WWWW[[#This Row],['# people reached by regular dedicated hygiene promotion]],WWWW[[#This Row],['# People received regular supply of hygiene items]])</f>
        <v>538</v>
      </c>
      <c r="BK189" s="550">
        <f>IF(WWWW[[#This Row],[HRP3]]/WWWW[[#This Row],[Total PoP ]]&gt;100%,100%,WWWW[[#This Row],[HRP3]]/WWWW[[#This Row],[Total PoP ]])</f>
        <v>0.62997658079625296</v>
      </c>
      <c r="BL189" s="553">
        <f>1-WWWW[[#This Row],[Hygiene Coverage%]]</f>
        <v>0.37002341920374704</v>
      </c>
      <c r="BM189" s="551">
        <f>WWWW[[#This Row],['# people reached by regular dedicated hygiene promotion]]/WWWW[[#This Row],[Total PoP ]]</f>
        <v>0.62997658079625296</v>
      </c>
      <c r="BN18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89" s="552">
        <f>WWWW[[#This Row],['#_of_affected_women_and_girls_receiving_a_sufficient_quantity_of_sanitary_pads]]</f>
        <v>0</v>
      </c>
      <c r="BP189" s="605">
        <f>IF(WWWW[[#This Row],['# People with access to soap]]&gt;WWWW[[#This Row],['# People with access to Sanity Pads]],WWWW[[#This Row],['# People with access to soap]],WWWW[[#This Row],['# People with access to Sanity Pads]])</f>
        <v>0</v>
      </c>
      <c r="BQ189" s="454" t="str">
        <f>IF(OR(WWWW[[#This Row],['#of students in school]]="",WWWW[[#This Row],['#of students in school]]=0),"No","Yes")</f>
        <v>Yes</v>
      </c>
      <c r="BR189" s="554" t="s">
        <v>796</v>
      </c>
      <c r="BS189" s="554" t="s">
        <v>796</v>
      </c>
      <c r="BT189" s="554" t="s">
        <v>296</v>
      </c>
      <c r="BU189" s="554">
        <v>20.756410599999999</v>
      </c>
      <c r="BV189" s="554">
        <v>92.63580322</v>
      </c>
      <c r="BW189" s="554">
        <v>198413</v>
      </c>
      <c r="BX189" s="582" t="s">
        <v>33</v>
      </c>
      <c r="BY189" s="582"/>
      <c r="BZ189" s="33"/>
      <c r="CB189" s="429"/>
      <c r="CC189" s="33"/>
      <c r="CD189" s="36"/>
      <c r="CF189" s="37"/>
      <c r="CO189" s="20"/>
    </row>
    <row r="190" spans="1:93" hidden="1">
      <c r="A190" s="606" t="s">
        <v>2380</v>
      </c>
      <c r="B190" s="546" t="s">
        <v>2864</v>
      </c>
      <c r="C190" s="546" t="s">
        <v>371</v>
      </c>
      <c r="D190" s="546" t="s">
        <v>236</v>
      </c>
      <c r="E190" s="546" t="s">
        <v>2686</v>
      </c>
      <c r="F190" s="546" t="s">
        <v>307</v>
      </c>
      <c r="G190" s="591" t="str">
        <f>VLOOKUP(WWWW[[#This Row],[Village  Name]],SiteDB6[[Site Name]:[Location Type]],8,FALSE)</f>
        <v>Village</v>
      </c>
      <c r="H190" s="770" t="s">
        <v>2076</v>
      </c>
      <c r="I190" s="608">
        <v>24</v>
      </c>
      <c r="J190" s="560">
        <v>93</v>
      </c>
      <c r="K190" s="557">
        <v>43221</v>
      </c>
      <c r="L190" s="557">
        <v>43677</v>
      </c>
      <c r="M190" s="605">
        <v>28</v>
      </c>
      <c r="N190" s="605">
        <v>0</v>
      </c>
      <c r="O190" s="605">
        <v>0</v>
      </c>
      <c r="P190" s="605">
        <v>0</v>
      </c>
      <c r="Q190" s="605">
        <v>1</v>
      </c>
      <c r="R190" s="605"/>
      <c r="S190" s="605">
        <v>0</v>
      </c>
      <c r="T190" s="605">
        <v>0</v>
      </c>
      <c r="U190" s="637"/>
      <c r="V190" s="605">
        <v>15</v>
      </c>
      <c r="W190" s="605" t="s">
        <v>128</v>
      </c>
      <c r="X190" s="605">
        <v>0</v>
      </c>
      <c r="Y190" s="605">
        <v>0</v>
      </c>
      <c r="Z190" s="605">
        <v>0</v>
      </c>
      <c r="AA190" s="605">
        <v>0</v>
      </c>
      <c r="AB190" s="605">
        <v>0</v>
      </c>
      <c r="AC190" s="637"/>
      <c r="AD190" s="605">
        <v>16</v>
      </c>
      <c r="AE190" s="605">
        <v>19</v>
      </c>
      <c r="AF190" s="605">
        <v>10</v>
      </c>
      <c r="AG190" s="605">
        <v>15</v>
      </c>
      <c r="AH190" s="605">
        <v>9</v>
      </c>
      <c r="AI190" s="605">
        <v>10</v>
      </c>
      <c r="AJ190" s="605">
        <v>0</v>
      </c>
      <c r="AK190" s="605">
        <v>0</v>
      </c>
      <c r="AL190" s="605"/>
      <c r="AM190" s="605"/>
      <c r="AN190" s="637"/>
      <c r="AO190" s="551">
        <v>0.6</v>
      </c>
      <c r="AP190" s="551">
        <v>0.6</v>
      </c>
      <c r="AQ190"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90" s="560">
        <f>WWWW[[#This Row],[%Equitable and continuous access to sufficient quantity of safe drinking water]]*WWWW[[#This Row],[Total PoP ]]</f>
        <v>0</v>
      </c>
      <c r="AS19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90" s="560">
        <f>WWWW[[#This Row],[% Access to unimproved water points]]*WWWW[[#This Row],[Total PoP ]]</f>
        <v>93</v>
      </c>
      <c r="AU19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AW190" s="560">
        <f>WWWW[[#This Row],[HRP1]]/250</f>
        <v>0.372</v>
      </c>
      <c r="AX190" s="550">
        <f>1-WWWW[[#This Row],[% Equitable and continuous access to sufficient quantity of domestic water]]</f>
        <v>0</v>
      </c>
      <c r="AY190" s="560">
        <f>WWWW[[#This Row],[%equitable and continuous access to sufficient quantity of safe drinking and domestic water''s GAP]]*WWWW[[#This Row],[Total PoP ]]</f>
        <v>0</v>
      </c>
      <c r="AZ190" s="552">
        <f>IF(WWWW[[#This Row],[Total required water points]]-WWWW[[#This Row],['#Water points coverage]]&lt;0,0,WWWW[[#This Row],[Total required water points]]-WWWW[[#This Row],['#Water points coverage]])</f>
        <v>0.628</v>
      </c>
      <c r="BA190" s="552">
        <f>ROUND(IF(WWWW[[#This Row],[Total PoP ]]&lt;250,1,WWWW[[#This Row],[Total PoP ]]/250),0)</f>
        <v>1</v>
      </c>
      <c r="BB190"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0.967741935483871</v>
      </c>
      <c r="BC190" s="560">
        <f>WWWW[[#This Row],[% people access to functioning Latrine]]*WWWW[[#This Row],[Total PoP ]]</f>
        <v>90</v>
      </c>
      <c r="BD190" s="419">
        <f>WWWW[[#This Row],['#_of_Functioning_latrines_in_school]]*50</f>
        <v>0</v>
      </c>
      <c r="BE190" s="552">
        <f>ROUND((WWWW[[#This Row],[Total PoP ]]/6),0)</f>
        <v>16</v>
      </c>
      <c r="BF190" s="419">
        <f>IF(WWWW[[#This Row],[Total required Latrines]]-(WWWW[[#This Row],['#_of_sanitary_fly-proof_HH_latrines]])&lt;0,0,WWWW[[#This Row],[Total required Latrines]]-(WWWW[[#This Row],['#_of_sanitary_fly-proof_HH_latrines]]))</f>
        <v>1</v>
      </c>
      <c r="BG190" s="558">
        <f>1-WWWW[[#This Row],[% people access to functioning Latrine]]</f>
        <v>3.2258064516129004E-2</v>
      </c>
      <c r="BH19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79</v>
      </c>
      <c r="BI190" s="560">
        <f>IF(WWWW[[#This Row],['#_of_functional_handwashing_facilities_at_HH_level]]*6&gt;WWWW[[#This Row],[Total PoP ]],WWWW[[#This Row],[Total PoP ]],WWWW[[#This Row],['#_of_functional_handwashing_facilities_at_HH_level]]*6)</f>
        <v>0</v>
      </c>
      <c r="BJ190" s="552">
        <f>IF(WWWW[[#This Row],['# people reached by regular dedicated hygiene promotion]]&gt;WWWW[[#This Row],['# People received regular supply of hygiene items]],WWWW[[#This Row],['# people reached by regular dedicated hygiene promotion]],WWWW[[#This Row],['# People received regular supply of hygiene items]])</f>
        <v>79</v>
      </c>
      <c r="BK190" s="550">
        <f>IF(WWWW[[#This Row],[HRP3]]/WWWW[[#This Row],[Total PoP ]]&gt;100%,100%,WWWW[[#This Row],[HRP3]]/WWWW[[#This Row],[Total PoP ]])</f>
        <v>0.84946236559139787</v>
      </c>
      <c r="BL190" s="553">
        <f>1-WWWW[[#This Row],[Hygiene Coverage%]]</f>
        <v>0.15053763440860213</v>
      </c>
      <c r="BM190" s="551">
        <f>WWWW[[#This Row],['# people reached by regular dedicated hygiene promotion]]/WWWW[[#This Row],[Total PoP ]]</f>
        <v>0.84946236559139787</v>
      </c>
      <c r="BN19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0" s="552">
        <f>WWWW[[#This Row],['#_of_affected_women_and_girls_receiving_a_sufficient_quantity_of_sanitary_pads]]</f>
        <v>0</v>
      </c>
      <c r="BP190" s="605">
        <f>IF(WWWW[[#This Row],['# People with access to soap]]&gt;WWWW[[#This Row],['# People with access to Sanity Pads]],WWWW[[#This Row],['# People with access to soap]],WWWW[[#This Row],['# People with access to Sanity Pads]])</f>
        <v>0</v>
      </c>
      <c r="BQ190" s="454" t="str">
        <f>IF(OR(WWWW[[#This Row],['#of students in school]]="",WWWW[[#This Row],['#of students in school]]=0),"No","Yes")</f>
        <v>Yes</v>
      </c>
      <c r="BR190" s="554" t="s">
        <v>796</v>
      </c>
      <c r="BS190" s="554" t="s">
        <v>796</v>
      </c>
      <c r="BT190" s="554" t="s">
        <v>296</v>
      </c>
      <c r="BU190" s="554">
        <v>21.004550930000001</v>
      </c>
      <c r="BV190" s="554">
        <v>92.294601439999994</v>
      </c>
      <c r="BW190" s="554">
        <v>197897</v>
      </c>
      <c r="BX190" s="582" t="s">
        <v>33</v>
      </c>
      <c r="BY190" s="582"/>
      <c r="BZ190" s="33"/>
      <c r="CB190" s="429"/>
      <c r="CC190" s="33"/>
      <c r="CD190" s="36"/>
      <c r="CF190" s="37"/>
      <c r="CO190" s="20"/>
    </row>
    <row r="191" spans="1:93" hidden="1">
      <c r="A191" s="606" t="s">
        <v>2380</v>
      </c>
      <c r="B191" s="546" t="s">
        <v>2864</v>
      </c>
      <c r="C191" s="546" t="s">
        <v>371</v>
      </c>
      <c r="D191" s="546" t="s">
        <v>236</v>
      </c>
      <c r="E191" s="546" t="s">
        <v>2686</v>
      </c>
      <c r="F191" s="546" t="s">
        <v>321</v>
      </c>
      <c r="G191" s="591" t="str">
        <f>VLOOKUP(WWWW[[#This Row],[Village  Name]],SiteDB6[[Site Name]:[Location Type]],8,FALSE)</f>
        <v>Village</v>
      </c>
      <c r="H191" s="769" t="s">
        <v>586</v>
      </c>
      <c r="I191" s="608">
        <v>55</v>
      </c>
      <c r="J191" s="560">
        <v>233</v>
      </c>
      <c r="K191" s="557">
        <v>43221</v>
      </c>
      <c r="L191" s="557">
        <v>43677</v>
      </c>
      <c r="M191" s="605">
        <v>30</v>
      </c>
      <c r="N191" s="605">
        <v>150</v>
      </c>
      <c r="O191" s="605">
        <v>0</v>
      </c>
      <c r="P191" s="605">
        <v>2</v>
      </c>
      <c r="Q191" s="605">
        <v>1</v>
      </c>
      <c r="R191" s="605"/>
      <c r="S191" s="605">
        <v>0</v>
      </c>
      <c r="T191" s="605">
        <v>0</v>
      </c>
      <c r="U191" s="637"/>
      <c r="V191" s="605">
        <v>50</v>
      </c>
      <c r="W191" s="605" t="s">
        <v>128</v>
      </c>
      <c r="X191" s="605">
        <v>0</v>
      </c>
      <c r="Y191" s="605">
        <v>0</v>
      </c>
      <c r="Z191" s="605">
        <v>0</v>
      </c>
      <c r="AA191" s="605">
        <v>0</v>
      </c>
      <c r="AB191" s="605">
        <v>0</v>
      </c>
      <c r="AC191" s="637"/>
      <c r="AD191" s="605">
        <v>40</v>
      </c>
      <c r="AE191" s="605">
        <v>55</v>
      </c>
      <c r="AF191" s="605">
        <v>30</v>
      </c>
      <c r="AG191" s="605">
        <v>20</v>
      </c>
      <c r="AH191" s="605">
        <v>14</v>
      </c>
      <c r="AI191" s="605">
        <v>13</v>
      </c>
      <c r="AJ191" s="605">
        <v>0</v>
      </c>
      <c r="AK191" s="605">
        <v>0</v>
      </c>
      <c r="AL191" s="605"/>
      <c r="AM191" s="605"/>
      <c r="AN191" s="637"/>
      <c r="AO191" s="551">
        <v>0.8</v>
      </c>
      <c r="AP191" s="551">
        <v>0.8</v>
      </c>
      <c r="AQ191"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91" s="560">
        <f>WWWW[[#This Row],[%Equitable and continuous access to sufficient quantity of safe drinking water]]*WWWW[[#This Row],[Total PoP ]]</f>
        <v>233</v>
      </c>
      <c r="AS19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91" s="560">
        <f>WWWW[[#This Row],[% Access to unimproved water points]]*WWWW[[#This Row],[Total PoP ]]</f>
        <v>233</v>
      </c>
      <c r="AU19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233</v>
      </c>
      <c r="AW191" s="560">
        <f>WWWW[[#This Row],[HRP1]]/250</f>
        <v>0.93200000000000005</v>
      </c>
      <c r="AX191" s="550">
        <f>1-WWWW[[#This Row],[% Equitable and continuous access to sufficient quantity of domestic water]]</f>
        <v>0</v>
      </c>
      <c r="AY191" s="560">
        <f>WWWW[[#This Row],[%equitable and continuous access to sufficient quantity of safe drinking and domestic water''s GAP]]*WWWW[[#This Row],[Total PoP ]]</f>
        <v>0</v>
      </c>
      <c r="AZ191" s="552">
        <f>IF(WWWW[[#This Row],[Total required water points]]-WWWW[[#This Row],['#Water points coverage]]&lt;0,0,WWWW[[#This Row],[Total required water points]]-WWWW[[#This Row],['#Water points coverage]])</f>
        <v>6.7999999999999949E-2</v>
      </c>
      <c r="BA191" s="552">
        <f>ROUND(IF(WWWW[[#This Row],[Total PoP ]]&lt;250,1,WWWW[[#This Row],[Total PoP ]]/250),0)</f>
        <v>1</v>
      </c>
      <c r="BB191"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191" s="560">
        <f>WWWW[[#This Row],[% people access to functioning Latrine]]*WWWW[[#This Row],[Total PoP ]]</f>
        <v>233</v>
      </c>
      <c r="BD191" s="419">
        <f>WWWW[[#This Row],['#_of_Functioning_latrines_in_school]]*50</f>
        <v>0</v>
      </c>
      <c r="BE191" s="552">
        <f>ROUND((WWWW[[#This Row],[Total PoP ]]/6),0)</f>
        <v>39</v>
      </c>
      <c r="BF191" s="419">
        <f>IF(WWWW[[#This Row],[Total required Latrines]]-(WWWW[[#This Row],['#_of_sanitary_fly-proof_HH_latrines]])&lt;0,0,WWWW[[#This Row],[Total required Latrines]]-(WWWW[[#This Row],['#_of_sanitary_fly-proof_HH_latrines]]))</f>
        <v>0</v>
      </c>
      <c r="BG191" s="558">
        <f>1-WWWW[[#This Row],[% people access to functioning Latrine]]</f>
        <v>0</v>
      </c>
      <c r="BH19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172</v>
      </c>
      <c r="BI191" s="560">
        <f>IF(WWWW[[#This Row],['#_of_functional_handwashing_facilities_at_HH_level]]*6&gt;WWWW[[#This Row],[Total PoP ]],WWWW[[#This Row],[Total PoP ]],WWWW[[#This Row],['#_of_functional_handwashing_facilities_at_HH_level]]*6)</f>
        <v>0</v>
      </c>
      <c r="BJ191" s="552">
        <f>IF(WWWW[[#This Row],['# people reached by regular dedicated hygiene promotion]]&gt;WWWW[[#This Row],['# People received regular supply of hygiene items]],WWWW[[#This Row],['# people reached by regular dedicated hygiene promotion]],WWWW[[#This Row],['# People received regular supply of hygiene items]])</f>
        <v>172</v>
      </c>
      <c r="BK191" s="550">
        <f>IF(WWWW[[#This Row],[HRP3]]/WWWW[[#This Row],[Total PoP ]]&gt;100%,100%,WWWW[[#This Row],[HRP3]]/WWWW[[#This Row],[Total PoP ]])</f>
        <v>0.7381974248927039</v>
      </c>
      <c r="BL191" s="553">
        <f>1-WWWW[[#This Row],[Hygiene Coverage%]]</f>
        <v>0.2618025751072961</v>
      </c>
      <c r="BM191" s="551">
        <f>WWWW[[#This Row],['# people reached by regular dedicated hygiene promotion]]/WWWW[[#This Row],[Total PoP ]]</f>
        <v>0.7381974248927039</v>
      </c>
      <c r="BN19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1" s="552">
        <f>WWWW[[#This Row],['#_of_affected_women_and_girls_receiving_a_sufficient_quantity_of_sanitary_pads]]</f>
        <v>0</v>
      </c>
      <c r="BP191" s="605">
        <f>IF(WWWW[[#This Row],['# People with access to soap]]&gt;WWWW[[#This Row],['# People with access to Sanity Pads]],WWWW[[#This Row],['# People with access to soap]],WWWW[[#This Row],['# People with access to Sanity Pads]])</f>
        <v>0</v>
      </c>
      <c r="BQ191" s="454" t="str">
        <f>IF(OR(WWWW[[#This Row],['#of students in school]]="",WWWW[[#This Row],['#of students in school]]=0),"No","Yes")</f>
        <v>Yes</v>
      </c>
      <c r="BR191" s="554" t="s">
        <v>796</v>
      </c>
      <c r="BS191" s="554" t="s">
        <v>796</v>
      </c>
      <c r="BT191" s="554" t="s">
        <v>296</v>
      </c>
      <c r="BU191" s="554">
        <v>20.76407051</v>
      </c>
      <c r="BV191" s="554">
        <v>92.631126399999999</v>
      </c>
      <c r="BW191" s="554">
        <v>198408</v>
      </c>
      <c r="BX191" s="582" t="s">
        <v>33</v>
      </c>
      <c r="BY191" s="582"/>
      <c r="BZ191" s="33"/>
      <c r="CB191" s="429"/>
      <c r="CC191" s="33"/>
      <c r="CD191" s="36"/>
      <c r="CF191" s="37"/>
      <c r="CO191" s="20"/>
    </row>
    <row r="192" spans="1:93" hidden="1">
      <c r="A192" s="606" t="s">
        <v>2380</v>
      </c>
      <c r="B192" s="546" t="s">
        <v>2864</v>
      </c>
      <c r="C192" s="546" t="s">
        <v>371</v>
      </c>
      <c r="D192" s="546" t="s">
        <v>236</v>
      </c>
      <c r="E192" s="546" t="s">
        <v>2686</v>
      </c>
      <c r="F192" s="546" t="s">
        <v>307</v>
      </c>
      <c r="G192" s="591" t="str">
        <f>VLOOKUP(WWWW[[#This Row],[Village  Name]],SiteDB6[[Site Name]:[Location Type]],8,FALSE)</f>
        <v>Village</v>
      </c>
      <c r="H192" s="774" t="s">
        <v>2862</v>
      </c>
      <c r="I192" s="609">
        <v>54</v>
      </c>
      <c r="J192" s="560">
        <v>249</v>
      </c>
      <c r="K192" s="557">
        <v>43221</v>
      </c>
      <c r="L192" s="557">
        <v>43677</v>
      </c>
      <c r="M192" s="605">
        <v>80</v>
      </c>
      <c r="N192" s="605">
        <v>0</v>
      </c>
      <c r="O192" s="605">
        <v>2</v>
      </c>
      <c r="P192" s="605">
        <v>4</v>
      </c>
      <c r="Q192" s="605">
        <v>2</v>
      </c>
      <c r="R192" s="605"/>
      <c r="S192" s="605">
        <v>0</v>
      </c>
      <c r="T192" s="605">
        <v>1</v>
      </c>
      <c r="U192" s="637"/>
      <c r="V192" s="605">
        <v>40</v>
      </c>
      <c r="W192" s="605" t="s">
        <v>41</v>
      </c>
      <c r="X192" s="605">
        <v>2</v>
      </c>
      <c r="Y192" s="605">
        <v>0</v>
      </c>
      <c r="Z192" s="605">
        <v>0</v>
      </c>
      <c r="AA192" s="605">
        <v>0</v>
      </c>
      <c r="AB192" s="605">
        <v>0</v>
      </c>
      <c r="AC192" s="637"/>
      <c r="AD192" s="605">
        <v>55</v>
      </c>
      <c r="AE192" s="605">
        <v>60</v>
      </c>
      <c r="AF192" s="605">
        <v>26</v>
      </c>
      <c r="AG192" s="605">
        <v>30</v>
      </c>
      <c r="AH192" s="605">
        <v>20</v>
      </c>
      <c r="AI192" s="605">
        <v>27</v>
      </c>
      <c r="AJ192" s="605">
        <v>0</v>
      </c>
      <c r="AK192" s="605">
        <v>1</v>
      </c>
      <c r="AL192" s="605"/>
      <c r="AM192" s="605"/>
      <c r="AN192" s="637"/>
      <c r="AO192" s="551">
        <v>0.6</v>
      </c>
      <c r="AP192" s="551">
        <v>0.6</v>
      </c>
      <c r="AQ192"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92" s="560">
        <f>WWWW[[#This Row],[%Equitable and continuous access to sufficient quantity of safe drinking water]]*WWWW[[#This Row],[Total PoP ]]</f>
        <v>249</v>
      </c>
      <c r="AS19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92" s="560">
        <f>WWWW[[#This Row],[% Access to unimproved water points]]*WWWW[[#This Row],[Total PoP ]]</f>
        <v>249</v>
      </c>
      <c r="AU19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W192" s="560">
        <f>WWWW[[#This Row],[HRP1]]/250</f>
        <v>0.996</v>
      </c>
      <c r="AX192" s="550">
        <f>1-WWWW[[#This Row],[% Equitable and continuous access to sufficient quantity of domestic water]]</f>
        <v>0</v>
      </c>
      <c r="AY192" s="560">
        <f>WWWW[[#This Row],[%equitable and continuous access to sufficient quantity of safe drinking and domestic water''s GAP]]*WWWW[[#This Row],[Total PoP ]]</f>
        <v>0</v>
      </c>
      <c r="AZ192" s="552">
        <f>IF(WWWW[[#This Row],[Total required water points]]-WWWW[[#This Row],['#Water points coverage]]&lt;0,0,WWWW[[#This Row],[Total required water points]]-WWWW[[#This Row],['#Water points coverage]])</f>
        <v>4.0000000000000036E-3</v>
      </c>
      <c r="BA192" s="552">
        <f>ROUND(IF(WWWW[[#This Row],[Total PoP ]]&lt;250,1,WWWW[[#This Row],[Total PoP ]]/250),0)</f>
        <v>1</v>
      </c>
      <c r="BB192"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192" s="560">
        <f>WWWW[[#This Row],[% people access to functioning Latrine]]*WWWW[[#This Row],[Total PoP ]]</f>
        <v>249</v>
      </c>
      <c r="BD192" s="419">
        <f>WWWW[[#This Row],['#_of_Functioning_latrines_in_school]]*50</f>
        <v>100</v>
      </c>
      <c r="BE192" s="552">
        <f>ROUND((WWWW[[#This Row],[Total PoP ]]/6),0)</f>
        <v>42</v>
      </c>
      <c r="BF192" s="419">
        <f>IF(WWWW[[#This Row],[Total required Latrines]]-(WWWW[[#This Row],['#_of_sanitary_fly-proof_HH_latrines]])&lt;0,0,WWWW[[#This Row],[Total required Latrines]]-(WWWW[[#This Row],['#_of_sanitary_fly-proof_HH_latrines]]))</f>
        <v>2</v>
      </c>
      <c r="BG192" s="558">
        <f>1-WWWW[[#This Row],[% people access to functioning Latrine]]</f>
        <v>0</v>
      </c>
      <c r="BH19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218</v>
      </c>
      <c r="BI192" s="560">
        <f>IF(WWWW[[#This Row],['#_of_functional_handwashing_facilities_at_HH_level]]*6&gt;WWWW[[#This Row],[Total PoP ]],WWWW[[#This Row],[Total PoP ]],WWWW[[#This Row],['#_of_functional_handwashing_facilities_at_HH_level]]*6)</f>
        <v>0</v>
      </c>
      <c r="BJ192" s="552">
        <f>IF(WWWW[[#This Row],['# people reached by regular dedicated hygiene promotion]]&gt;WWWW[[#This Row],['# People received regular supply of hygiene items]],WWWW[[#This Row],['# people reached by regular dedicated hygiene promotion]],WWWW[[#This Row],['# People received regular supply of hygiene items]])</f>
        <v>218</v>
      </c>
      <c r="BK192" s="550">
        <f>IF(WWWW[[#This Row],[HRP3]]/WWWW[[#This Row],[Total PoP ]]&gt;100%,100%,WWWW[[#This Row],[HRP3]]/WWWW[[#This Row],[Total PoP ]])</f>
        <v>0.87550200803212852</v>
      </c>
      <c r="BL192" s="553">
        <f>1-WWWW[[#This Row],[Hygiene Coverage%]]</f>
        <v>0.12449799196787148</v>
      </c>
      <c r="BM192" s="551">
        <f>WWWW[[#This Row],['# people reached by regular dedicated hygiene promotion]]/WWWW[[#This Row],[Total PoP ]]</f>
        <v>0.87550200803212852</v>
      </c>
      <c r="BN19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2" s="552">
        <f>WWWW[[#This Row],['#_of_affected_women_and_girls_receiving_a_sufficient_quantity_of_sanitary_pads]]</f>
        <v>0</v>
      </c>
      <c r="BP192" s="605">
        <f>IF(WWWW[[#This Row],['# People with access to soap]]&gt;WWWW[[#This Row],['# People with access to Sanity Pads]],WWWW[[#This Row],['# People with access to soap]],WWWW[[#This Row],['# People with access to Sanity Pads]])</f>
        <v>0</v>
      </c>
      <c r="BQ192" s="454" t="str">
        <f>IF(OR(WWWW[[#This Row],['#of students in school]]="",WWWW[[#This Row],['#of students in school]]=0),"No","Yes")</f>
        <v>Yes</v>
      </c>
      <c r="BR192" s="554" t="s">
        <v>796</v>
      </c>
      <c r="BS192" s="554" t="s">
        <v>796</v>
      </c>
      <c r="BT192" s="554">
        <v>0</v>
      </c>
      <c r="BU192" s="554">
        <v>0</v>
      </c>
      <c r="BV192" s="554">
        <v>0</v>
      </c>
      <c r="BW192" s="554">
        <v>0</v>
      </c>
      <c r="BX192" s="582" t="s">
        <v>33</v>
      </c>
      <c r="BY192" s="582"/>
      <c r="BZ192" s="33"/>
      <c r="CB192" s="429"/>
      <c r="CC192" s="33"/>
      <c r="CD192" s="36"/>
      <c r="CF192" s="37"/>
      <c r="CO192" s="20"/>
    </row>
    <row r="193" spans="1:93" hidden="1">
      <c r="A193" s="606" t="s">
        <v>2380</v>
      </c>
      <c r="B193" s="546" t="s">
        <v>2864</v>
      </c>
      <c r="C193" s="546" t="s">
        <v>371</v>
      </c>
      <c r="D193" s="546" t="s">
        <v>236</v>
      </c>
      <c r="E193" s="546" t="s">
        <v>2686</v>
      </c>
      <c r="F193" s="546" t="s">
        <v>307</v>
      </c>
      <c r="G193" s="591" t="str">
        <f>VLOOKUP(WWWW[[#This Row],[Village  Name]],SiteDB6[[Site Name]:[Location Type]],8,FALSE)</f>
        <v>Village</v>
      </c>
      <c r="H193" s="775" t="s">
        <v>2863</v>
      </c>
      <c r="I193" s="609">
        <v>62</v>
      </c>
      <c r="J193" s="560">
        <v>332</v>
      </c>
      <c r="K193" s="557">
        <v>43221</v>
      </c>
      <c r="L193" s="557">
        <v>43677</v>
      </c>
      <c r="M193" s="605">
        <v>5</v>
      </c>
      <c r="N193" s="605">
        <v>0</v>
      </c>
      <c r="O193" s="605">
        <v>0</v>
      </c>
      <c r="P193" s="605">
        <v>2</v>
      </c>
      <c r="Q193" s="605">
        <v>1</v>
      </c>
      <c r="R193" s="605"/>
      <c r="S193" s="605">
        <v>0</v>
      </c>
      <c r="T193" s="605">
        <v>0</v>
      </c>
      <c r="U193" s="637"/>
      <c r="V193" s="605">
        <v>15</v>
      </c>
      <c r="W193" s="605" t="s">
        <v>128</v>
      </c>
      <c r="X193" s="605">
        <v>0</v>
      </c>
      <c r="Y193" s="605">
        <v>0</v>
      </c>
      <c r="Z193" s="605">
        <v>0</v>
      </c>
      <c r="AA193" s="605">
        <v>0</v>
      </c>
      <c r="AB193" s="605">
        <v>0</v>
      </c>
      <c r="AC193" s="637"/>
      <c r="AD193" s="605">
        <v>85</v>
      </c>
      <c r="AE193" s="605">
        <v>53</v>
      </c>
      <c r="AF193" s="605">
        <v>28</v>
      </c>
      <c r="AG193" s="605">
        <v>34</v>
      </c>
      <c r="AH193" s="605">
        <v>3</v>
      </c>
      <c r="AI193" s="605">
        <v>2</v>
      </c>
      <c r="AJ193" s="605">
        <v>0</v>
      </c>
      <c r="AK193" s="605">
        <v>0</v>
      </c>
      <c r="AL193" s="605"/>
      <c r="AM193" s="605"/>
      <c r="AN193" s="637"/>
      <c r="AO193" s="551">
        <v>0</v>
      </c>
      <c r="AP193" s="551">
        <v>0</v>
      </c>
      <c r="AQ193"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93" s="560">
        <f>WWWW[[#This Row],[%Equitable and continuous access to sufficient quantity of safe drinking water]]*WWWW[[#This Row],[Total PoP ]]</f>
        <v>332</v>
      </c>
      <c r="AS19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93" s="560">
        <f>WWWW[[#This Row],[% Access to unimproved water points]]*WWWW[[#This Row],[Total PoP ]]</f>
        <v>332</v>
      </c>
      <c r="AU19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332</v>
      </c>
      <c r="AW193" s="560">
        <f>WWWW[[#This Row],[HRP1]]/250</f>
        <v>1.3280000000000001</v>
      </c>
      <c r="AX193" s="550">
        <f>1-WWWW[[#This Row],[% Equitable and continuous access to sufficient quantity of domestic water]]</f>
        <v>0</v>
      </c>
      <c r="AY193" s="560">
        <f>WWWW[[#This Row],[%equitable and continuous access to sufficient quantity of safe drinking and domestic water''s GAP]]*WWWW[[#This Row],[Total PoP ]]</f>
        <v>0</v>
      </c>
      <c r="AZ193" s="552">
        <f>IF(WWWW[[#This Row],[Total required water points]]-WWWW[[#This Row],['#Water points coverage]]&lt;0,0,WWWW[[#This Row],[Total required water points]]-WWWW[[#This Row],['#Water points coverage]])</f>
        <v>0</v>
      </c>
      <c r="BA193" s="552">
        <f>ROUND(IF(WWWW[[#This Row],[Total PoP ]]&lt;250,1,WWWW[[#This Row],[Total PoP ]]/250),0)</f>
        <v>1</v>
      </c>
      <c r="BB193"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0.27108433734939757</v>
      </c>
      <c r="BC193" s="560">
        <f>WWWW[[#This Row],[% people access to functioning Latrine]]*WWWW[[#This Row],[Total PoP ]]</f>
        <v>90</v>
      </c>
      <c r="BD193" s="419">
        <f>WWWW[[#This Row],['#_of_Functioning_latrines_in_school]]*50</f>
        <v>0</v>
      </c>
      <c r="BE193" s="552">
        <f>ROUND((WWWW[[#This Row],[Total PoP ]]/6),0)</f>
        <v>55</v>
      </c>
      <c r="BF193" s="419">
        <f>IF(WWWW[[#This Row],[Total required Latrines]]-(WWWW[[#This Row],['#_of_sanitary_fly-proof_HH_latrines]])&lt;0,0,WWWW[[#This Row],[Total required Latrines]]-(WWWW[[#This Row],['#_of_sanitary_fly-proof_HH_latrines]]))</f>
        <v>40</v>
      </c>
      <c r="BG193" s="558">
        <f>1-WWWW[[#This Row],[% people access to functioning Latrine]]</f>
        <v>0.72891566265060237</v>
      </c>
      <c r="BH19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205</v>
      </c>
      <c r="BI193" s="560">
        <f>IF(WWWW[[#This Row],['#_of_functional_handwashing_facilities_at_HH_level]]*6&gt;WWWW[[#This Row],[Total PoP ]],WWWW[[#This Row],[Total PoP ]],WWWW[[#This Row],['#_of_functional_handwashing_facilities_at_HH_level]]*6)</f>
        <v>0</v>
      </c>
      <c r="BJ193" s="552">
        <f>IF(WWWW[[#This Row],['# people reached by regular dedicated hygiene promotion]]&gt;WWWW[[#This Row],['# People received regular supply of hygiene items]],WWWW[[#This Row],['# people reached by regular dedicated hygiene promotion]],WWWW[[#This Row],['# People received regular supply of hygiene items]])</f>
        <v>205</v>
      </c>
      <c r="BK193" s="550">
        <f>IF(WWWW[[#This Row],[HRP3]]/WWWW[[#This Row],[Total PoP ]]&gt;100%,100%,WWWW[[#This Row],[HRP3]]/WWWW[[#This Row],[Total PoP ]])</f>
        <v>0.61746987951807231</v>
      </c>
      <c r="BL193" s="553">
        <f>1-WWWW[[#This Row],[Hygiene Coverage%]]</f>
        <v>0.38253012048192769</v>
      </c>
      <c r="BM193" s="551">
        <f>WWWW[[#This Row],['# people reached by regular dedicated hygiene promotion]]/WWWW[[#This Row],[Total PoP ]]</f>
        <v>0.61746987951807231</v>
      </c>
      <c r="BN19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3" s="552">
        <f>WWWW[[#This Row],['#_of_affected_women_and_girls_receiving_a_sufficient_quantity_of_sanitary_pads]]</f>
        <v>0</v>
      </c>
      <c r="BP193" s="605">
        <f>IF(WWWW[[#This Row],['# People with access to soap]]&gt;WWWW[[#This Row],['# People with access to Sanity Pads]],WWWW[[#This Row],['# People with access to soap]],WWWW[[#This Row],['# People with access to Sanity Pads]])</f>
        <v>0</v>
      </c>
      <c r="BQ193" s="454" t="str">
        <f>IF(OR(WWWW[[#This Row],['#of students in school]]="",WWWW[[#This Row],['#of students in school]]=0),"No","Yes")</f>
        <v>Yes</v>
      </c>
      <c r="BR193" s="554" t="s">
        <v>796</v>
      </c>
      <c r="BS193" s="554" t="s">
        <v>796</v>
      </c>
      <c r="BT193" s="554" t="s">
        <v>793</v>
      </c>
      <c r="BU193" s="554">
        <v>20.7818698883057</v>
      </c>
      <c r="BV193" s="554">
        <v>92.393142700195298</v>
      </c>
      <c r="BW193" s="554">
        <v>198002</v>
      </c>
      <c r="BX193" s="582" t="s">
        <v>33</v>
      </c>
      <c r="BY193" s="582"/>
      <c r="BZ193" s="33"/>
      <c r="CB193" s="429"/>
      <c r="CC193" s="33"/>
      <c r="CD193" s="36"/>
      <c r="CF193" s="37"/>
      <c r="CO193" s="20"/>
    </row>
    <row r="194" spans="1:93" hidden="1">
      <c r="A194" s="606" t="s">
        <v>2380</v>
      </c>
      <c r="B194" s="546" t="s">
        <v>2864</v>
      </c>
      <c r="C194" s="546" t="s">
        <v>371</v>
      </c>
      <c r="D194" s="546" t="s">
        <v>236</v>
      </c>
      <c r="E194" s="546" t="s">
        <v>2686</v>
      </c>
      <c r="F194" s="546" t="s">
        <v>321</v>
      </c>
      <c r="G194" s="591" t="str">
        <f>VLOOKUP(WWWW[[#This Row],[Village  Name]],SiteDB6[[Site Name]:[Location Type]],8,FALSE)</f>
        <v>Village</v>
      </c>
      <c r="H194" s="769" t="s">
        <v>2860</v>
      </c>
      <c r="I194" s="608">
        <v>260</v>
      </c>
      <c r="J194" s="560">
        <v>2652</v>
      </c>
      <c r="K194" s="557">
        <v>43221</v>
      </c>
      <c r="L194" s="557">
        <v>43677</v>
      </c>
      <c r="M194" s="605">
        <v>462</v>
      </c>
      <c r="N194" s="605">
        <v>90</v>
      </c>
      <c r="O194" s="605">
        <v>0</v>
      </c>
      <c r="P194" s="605">
        <v>7</v>
      </c>
      <c r="Q194" s="605">
        <v>5</v>
      </c>
      <c r="R194" s="605"/>
      <c r="S194" s="605">
        <v>1</v>
      </c>
      <c r="T194" s="605">
        <v>1</v>
      </c>
      <c r="U194" s="637"/>
      <c r="V194" s="605">
        <v>60</v>
      </c>
      <c r="W194" s="605" t="s">
        <v>128</v>
      </c>
      <c r="X194" s="605">
        <v>0</v>
      </c>
      <c r="Y194" s="605">
        <v>0</v>
      </c>
      <c r="Z194" s="605">
        <v>0</v>
      </c>
      <c r="AA194" s="605">
        <v>0</v>
      </c>
      <c r="AB194" s="605">
        <v>0</v>
      </c>
      <c r="AC194" s="637"/>
      <c r="AD194" s="605">
        <v>225</v>
      </c>
      <c r="AE194" s="605">
        <v>190</v>
      </c>
      <c r="AF194" s="605">
        <v>80</v>
      </c>
      <c r="AG194" s="605">
        <v>25</v>
      </c>
      <c r="AH194" s="605">
        <v>40</v>
      </c>
      <c r="AI194" s="605">
        <v>46</v>
      </c>
      <c r="AJ194" s="605">
        <v>0</v>
      </c>
      <c r="AK194" s="605">
        <v>0</v>
      </c>
      <c r="AL194" s="605"/>
      <c r="AM194" s="605"/>
      <c r="AN194" s="637"/>
      <c r="AO194" s="551">
        <v>0.75</v>
      </c>
      <c r="AP194" s="551">
        <v>0.75</v>
      </c>
      <c r="AQ194"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94" s="560">
        <f>WWWW[[#This Row],[%Equitable and continuous access to sufficient quantity of safe drinking water]]*WWWW[[#This Row],[Total PoP ]]</f>
        <v>2652</v>
      </c>
      <c r="AS19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94" s="560">
        <f>WWWW[[#This Row],[% Access to unimproved water points]]*WWWW[[#This Row],[Total PoP ]]</f>
        <v>2652</v>
      </c>
      <c r="AU19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2652</v>
      </c>
      <c r="AW194" s="560">
        <f>WWWW[[#This Row],[HRP1]]/250</f>
        <v>10.608000000000001</v>
      </c>
      <c r="AX194" s="550">
        <f>1-WWWW[[#This Row],[% Equitable and continuous access to sufficient quantity of domestic water]]</f>
        <v>0</v>
      </c>
      <c r="AY194" s="560">
        <f>WWWW[[#This Row],[%equitable and continuous access to sufficient quantity of safe drinking and domestic water''s GAP]]*WWWW[[#This Row],[Total PoP ]]</f>
        <v>0</v>
      </c>
      <c r="AZ194" s="552">
        <f>IF(WWWW[[#This Row],[Total required water points]]-WWWW[[#This Row],['#Water points coverage]]&lt;0,0,WWWW[[#This Row],[Total required water points]]-WWWW[[#This Row],['#Water points coverage]])</f>
        <v>0.39199999999999946</v>
      </c>
      <c r="BA194" s="552">
        <f>ROUND(IF(WWWW[[#This Row],[Total PoP ]]&lt;250,1,WWWW[[#This Row],[Total PoP ]]/250),0)</f>
        <v>11</v>
      </c>
      <c r="BB194"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0.13574660633484162</v>
      </c>
      <c r="BC194" s="560">
        <f>WWWW[[#This Row],[% people access to functioning Latrine]]*WWWW[[#This Row],[Total PoP ]]</f>
        <v>360</v>
      </c>
      <c r="BD194" s="419">
        <f>WWWW[[#This Row],['#_of_Functioning_latrines_in_school]]*50</f>
        <v>0</v>
      </c>
      <c r="BE194" s="552">
        <f>ROUND((WWWW[[#This Row],[Total PoP ]]/6),0)</f>
        <v>442</v>
      </c>
      <c r="BF194" s="419">
        <f>IF(WWWW[[#This Row],[Total required Latrines]]-(WWWW[[#This Row],['#_of_sanitary_fly-proof_HH_latrines]])&lt;0,0,WWWW[[#This Row],[Total required Latrines]]-(WWWW[[#This Row],['#_of_sanitary_fly-proof_HH_latrines]]))</f>
        <v>382</v>
      </c>
      <c r="BG194" s="558">
        <f>1-WWWW[[#This Row],[% people access to functioning Latrine]]</f>
        <v>0.86425339366515841</v>
      </c>
      <c r="BH19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606</v>
      </c>
      <c r="BI194" s="560">
        <f>IF(WWWW[[#This Row],['#_of_functional_handwashing_facilities_at_HH_level]]*6&gt;WWWW[[#This Row],[Total PoP ]],WWWW[[#This Row],[Total PoP ]],WWWW[[#This Row],['#_of_functional_handwashing_facilities_at_HH_level]]*6)</f>
        <v>0</v>
      </c>
      <c r="BJ194" s="552">
        <f>IF(WWWW[[#This Row],['# people reached by regular dedicated hygiene promotion]]&gt;WWWW[[#This Row],['# People received regular supply of hygiene items]],WWWW[[#This Row],['# people reached by regular dedicated hygiene promotion]],WWWW[[#This Row],['# People received regular supply of hygiene items]])</f>
        <v>606</v>
      </c>
      <c r="BK194" s="550">
        <f>IF(WWWW[[#This Row],[HRP3]]/WWWW[[#This Row],[Total PoP ]]&gt;100%,100%,WWWW[[#This Row],[HRP3]]/WWWW[[#This Row],[Total PoP ]])</f>
        <v>0.22850678733031674</v>
      </c>
      <c r="BL194" s="553">
        <f>1-WWWW[[#This Row],[Hygiene Coverage%]]</f>
        <v>0.77149321266968329</v>
      </c>
      <c r="BM194" s="551">
        <f>WWWW[[#This Row],['# people reached by regular dedicated hygiene promotion]]/WWWW[[#This Row],[Total PoP ]]</f>
        <v>0.22850678733031674</v>
      </c>
      <c r="BN19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4" s="552">
        <f>WWWW[[#This Row],['#_of_affected_women_and_girls_receiving_a_sufficient_quantity_of_sanitary_pads]]</f>
        <v>0</v>
      </c>
      <c r="BP194" s="605">
        <f>IF(WWWW[[#This Row],['# People with access to soap]]&gt;WWWW[[#This Row],['# People with access to Sanity Pads]],WWWW[[#This Row],['# People with access to soap]],WWWW[[#This Row],['# People with access to Sanity Pads]])</f>
        <v>0</v>
      </c>
      <c r="BQ194" s="454" t="str">
        <f>IF(OR(WWWW[[#This Row],['#of students in school]]="",WWWW[[#This Row],['#of students in school]]=0),"No","Yes")</f>
        <v>Yes</v>
      </c>
      <c r="BR194" s="554" t="s">
        <v>796</v>
      </c>
      <c r="BS194" s="554" t="s">
        <v>796</v>
      </c>
      <c r="BT194" s="554" t="s">
        <v>793</v>
      </c>
      <c r="BU194" s="554">
        <v>20.775840759277301</v>
      </c>
      <c r="BV194" s="554">
        <v>92.613082885742202</v>
      </c>
      <c r="BW194" s="554">
        <v>198407</v>
      </c>
      <c r="BX194" s="582" t="s">
        <v>33</v>
      </c>
      <c r="BY194" s="582"/>
      <c r="BZ194" s="33"/>
      <c r="CB194" s="429"/>
      <c r="CC194" s="33"/>
      <c r="CD194" s="36"/>
      <c r="CF194" s="37"/>
      <c r="CO194" s="20"/>
    </row>
    <row r="195" spans="1:93" hidden="1">
      <c r="A195" s="606" t="s">
        <v>2380</v>
      </c>
      <c r="B195" s="546" t="s">
        <v>2864</v>
      </c>
      <c r="C195" s="546" t="s">
        <v>371</v>
      </c>
      <c r="D195" s="546" t="s">
        <v>236</v>
      </c>
      <c r="E195" s="546" t="s">
        <v>2686</v>
      </c>
      <c r="F195" s="546" t="s">
        <v>307</v>
      </c>
      <c r="G195" s="591" t="str">
        <f>VLOOKUP(WWWW[[#This Row],[Village  Name]],SiteDB6[[Site Name]:[Location Type]],8,FALSE)</f>
        <v>Village</v>
      </c>
      <c r="H195" s="770" t="s">
        <v>2054</v>
      </c>
      <c r="I195" s="609">
        <v>150</v>
      </c>
      <c r="J195" s="560">
        <v>626</v>
      </c>
      <c r="K195" s="557">
        <v>43221</v>
      </c>
      <c r="L195" s="557">
        <v>43677</v>
      </c>
      <c r="M195" s="605">
        <v>100</v>
      </c>
      <c r="N195" s="605">
        <v>0</v>
      </c>
      <c r="O195" s="605">
        <v>0</v>
      </c>
      <c r="P195" s="605">
        <v>6</v>
      </c>
      <c r="Q195" s="605">
        <v>0</v>
      </c>
      <c r="R195" s="605"/>
      <c r="S195" s="605">
        <v>0</v>
      </c>
      <c r="T195" s="605">
        <v>0</v>
      </c>
      <c r="U195" s="637"/>
      <c r="V195" s="605">
        <v>82</v>
      </c>
      <c r="W195" s="605" t="s">
        <v>128</v>
      </c>
      <c r="X195" s="605">
        <v>0</v>
      </c>
      <c r="Y195" s="605">
        <v>0</v>
      </c>
      <c r="Z195" s="605">
        <v>0</v>
      </c>
      <c r="AA195" s="605">
        <v>0</v>
      </c>
      <c r="AB195" s="605">
        <v>0</v>
      </c>
      <c r="AC195" s="637"/>
      <c r="AD195" s="605">
        <v>88</v>
      </c>
      <c r="AE195" s="605">
        <v>65</v>
      </c>
      <c r="AF195" s="605">
        <v>45</v>
      </c>
      <c r="AG195" s="605">
        <v>30</v>
      </c>
      <c r="AH195" s="605">
        <v>39</v>
      </c>
      <c r="AI195" s="605">
        <v>28</v>
      </c>
      <c r="AJ195" s="605">
        <v>0</v>
      </c>
      <c r="AK195" s="605">
        <v>1</v>
      </c>
      <c r="AL195" s="605"/>
      <c r="AM195" s="605"/>
      <c r="AN195" s="637"/>
      <c r="AO195" s="551">
        <v>0.7</v>
      </c>
      <c r="AP195" s="551">
        <v>0.7</v>
      </c>
      <c r="AQ195"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195" s="560">
        <f>WWWW[[#This Row],[%Equitable and continuous access to sufficient quantity of safe drinking water]]*WWWW[[#This Row],[Total PoP ]]</f>
        <v>626</v>
      </c>
      <c r="AS19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195" s="560">
        <f>WWWW[[#This Row],[% Access to unimproved water points]]*WWWW[[#This Row],[Total PoP ]]</f>
        <v>0</v>
      </c>
      <c r="AU19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626</v>
      </c>
      <c r="AW195" s="560">
        <f>WWWW[[#This Row],[HRP1]]/250</f>
        <v>2.504</v>
      </c>
      <c r="AX195" s="550">
        <f>1-WWWW[[#This Row],[% Equitable and continuous access to sufficient quantity of domestic water]]</f>
        <v>0</v>
      </c>
      <c r="AY195" s="560">
        <f>WWWW[[#This Row],[%equitable and continuous access to sufficient quantity of safe drinking and domestic water''s GAP]]*WWWW[[#This Row],[Total PoP ]]</f>
        <v>0</v>
      </c>
      <c r="AZ195" s="552">
        <f>IF(WWWW[[#This Row],[Total required water points]]-WWWW[[#This Row],['#Water points coverage]]&lt;0,0,WWWW[[#This Row],[Total required water points]]-WWWW[[#This Row],['#Water points coverage]])</f>
        <v>0.496</v>
      </c>
      <c r="BA195" s="552">
        <f>ROUND(IF(WWWW[[#This Row],[Total PoP ]]&lt;250,1,WWWW[[#This Row],[Total PoP ]]/250),0)</f>
        <v>3</v>
      </c>
      <c r="BB195"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0.78594249201277955</v>
      </c>
      <c r="BC195" s="560">
        <f>WWWW[[#This Row],[% people access to functioning Latrine]]*WWWW[[#This Row],[Total PoP ]]</f>
        <v>492</v>
      </c>
      <c r="BD195" s="419">
        <f>WWWW[[#This Row],['#_of_Functioning_latrines_in_school]]*50</f>
        <v>0</v>
      </c>
      <c r="BE195" s="552">
        <f>ROUND((WWWW[[#This Row],[Total PoP ]]/6),0)</f>
        <v>104</v>
      </c>
      <c r="BF195" s="419">
        <f>IF(WWWW[[#This Row],[Total required Latrines]]-(WWWW[[#This Row],['#_of_sanitary_fly-proof_HH_latrines]])&lt;0,0,WWWW[[#This Row],[Total required Latrines]]-(WWWW[[#This Row],['#_of_sanitary_fly-proof_HH_latrines]]))</f>
        <v>22</v>
      </c>
      <c r="BG195" s="558">
        <f>1-WWWW[[#This Row],[% people access to functioning Latrine]]</f>
        <v>0.21405750798722045</v>
      </c>
      <c r="BH19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295</v>
      </c>
      <c r="BI195" s="560">
        <f>IF(WWWW[[#This Row],['#_of_functional_handwashing_facilities_at_HH_level]]*6&gt;WWWW[[#This Row],[Total PoP ]],WWWW[[#This Row],[Total PoP ]],WWWW[[#This Row],['#_of_functional_handwashing_facilities_at_HH_level]]*6)</f>
        <v>0</v>
      </c>
      <c r="BJ195" s="552">
        <f>IF(WWWW[[#This Row],['# people reached by regular dedicated hygiene promotion]]&gt;WWWW[[#This Row],['# People received regular supply of hygiene items]],WWWW[[#This Row],['# people reached by regular dedicated hygiene promotion]],WWWW[[#This Row],['# People received regular supply of hygiene items]])</f>
        <v>295</v>
      </c>
      <c r="BK195" s="550">
        <f>IF(WWWW[[#This Row],[HRP3]]/WWWW[[#This Row],[Total PoP ]]&gt;100%,100%,WWWW[[#This Row],[HRP3]]/WWWW[[#This Row],[Total PoP ]])</f>
        <v>0.47124600638977637</v>
      </c>
      <c r="BL195" s="553">
        <f>1-WWWW[[#This Row],[Hygiene Coverage%]]</f>
        <v>0.52875399361022368</v>
      </c>
      <c r="BM195" s="551">
        <f>WWWW[[#This Row],['# people reached by regular dedicated hygiene promotion]]/WWWW[[#This Row],[Total PoP ]]</f>
        <v>0.47124600638977637</v>
      </c>
      <c r="BN19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5" s="552">
        <f>WWWW[[#This Row],['#_of_affected_women_and_girls_receiving_a_sufficient_quantity_of_sanitary_pads]]</f>
        <v>0</v>
      </c>
      <c r="BP195" s="605">
        <f>IF(WWWW[[#This Row],['# People with access to soap]]&gt;WWWW[[#This Row],['# People with access to Sanity Pads]],WWWW[[#This Row],['# People with access to soap]],WWWW[[#This Row],['# People with access to Sanity Pads]])</f>
        <v>0</v>
      </c>
      <c r="BQ195" s="454" t="str">
        <f>IF(OR(WWWW[[#This Row],['#of students in school]]="",WWWW[[#This Row],['#of students in school]]=0),"No","Yes")</f>
        <v>Yes</v>
      </c>
      <c r="BR195" s="554" t="s">
        <v>796</v>
      </c>
      <c r="BS195" s="554" t="s">
        <v>796</v>
      </c>
      <c r="BT195" s="554" t="s">
        <v>793</v>
      </c>
      <c r="BU195" s="554">
        <v>20.900329589999998</v>
      </c>
      <c r="BV195" s="554">
        <v>92.362213130000001</v>
      </c>
      <c r="BW195" s="554">
        <v>197957</v>
      </c>
      <c r="BX195" s="582" t="s">
        <v>33</v>
      </c>
      <c r="BY195" s="582"/>
      <c r="BZ195" s="33"/>
      <c r="CB195" s="429"/>
      <c r="CC195" s="33"/>
      <c r="CD195" s="36"/>
      <c r="CF195" s="37"/>
      <c r="CO195" s="20"/>
    </row>
    <row r="196" spans="1:93" hidden="1">
      <c r="A196" s="606" t="s">
        <v>2380</v>
      </c>
      <c r="B196" s="546" t="s">
        <v>2864</v>
      </c>
      <c r="C196" s="546" t="s">
        <v>371</v>
      </c>
      <c r="D196" s="546" t="s">
        <v>236</v>
      </c>
      <c r="E196" s="546" t="s">
        <v>2686</v>
      </c>
      <c r="F196" s="546" t="s">
        <v>321</v>
      </c>
      <c r="G196" s="591" t="str">
        <f>VLOOKUP(WWWW[[#This Row],[Village  Name]],SiteDB6[[Site Name]:[Location Type]],8,FALSE)</f>
        <v>village</v>
      </c>
      <c r="H196" s="770" t="s">
        <v>2714</v>
      </c>
      <c r="I196" s="608">
        <v>192</v>
      </c>
      <c r="J196" s="560">
        <v>1690</v>
      </c>
      <c r="K196" s="557">
        <v>43221</v>
      </c>
      <c r="L196" s="557">
        <v>43677</v>
      </c>
      <c r="M196" s="605">
        <v>190</v>
      </c>
      <c r="N196" s="605">
        <v>30</v>
      </c>
      <c r="O196" s="605">
        <v>0</v>
      </c>
      <c r="P196" s="605">
        <v>0</v>
      </c>
      <c r="Q196" s="605">
        <v>2</v>
      </c>
      <c r="R196" s="605"/>
      <c r="S196" s="605">
        <v>0</v>
      </c>
      <c r="T196" s="605">
        <v>0</v>
      </c>
      <c r="U196" s="637"/>
      <c r="V196" s="605">
        <v>94</v>
      </c>
      <c r="W196" s="605" t="s">
        <v>128</v>
      </c>
      <c r="X196" s="605">
        <v>0</v>
      </c>
      <c r="Y196" s="605">
        <v>0</v>
      </c>
      <c r="Z196" s="605">
        <v>0</v>
      </c>
      <c r="AA196" s="605">
        <v>0</v>
      </c>
      <c r="AB196" s="605">
        <v>0</v>
      </c>
      <c r="AC196" s="637"/>
      <c r="AD196" s="605">
        <v>156</v>
      </c>
      <c r="AE196" s="605">
        <v>97</v>
      </c>
      <c r="AF196" s="605">
        <v>48</v>
      </c>
      <c r="AG196" s="605">
        <v>51</v>
      </c>
      <c r="AH196" s="605">
        <v>30</v>
      </c>
      <c r="AI196" s="605">
        <v>43</v>
      </c>
      <c r="AJ196" s="605">
        <v>0</v>
      </c>
      <c r="AK196" s="605">
        <v>0</v>
      </c>
      <c r="AL196" s="605"/>
      <c r="AM196" s="605"/>
      <c r="AN196" s="637"/>
      <c r="AO196" s="551">
        <v>0.6</v>
      </c>
      <c r="AP196" s="551">
        <v>0.6</v>
      </c>
      <c r="AQ196"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96" s="560">
        <f>WWWW[[#This Row],[%Equitable and continuous access to sufficient quantity of safe drinking water]]*WWWW[[#This Row],[Total PoP ]]</f>
        <v>0</v>
      </c>
      <c r="AS19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96" s="560">
        <f>WWWW[[#This Row],[% Access to unimproved water points]]*WWWW[[#This Row],[Total PoP ]]</f>
        <v>1690</v>
      </c>
      <c r="AU19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v>
      </c>
      <c r="AW196" s="560">
        <f>WWWW[[#This Row],[HRP1]]/250</f>
        <v>6.76</v>
      </c>
      <c r="AX196" s="550">
        <f>1-WWWW[[#This Row],[% Equitable and continuous access to sufficient quantity of domestic water]]</f>
        <v>0</v>
      </c>
      <c r="AY196" s="560">
        <f>WWWW[[#This Row],[%equitable and continuous access to sufficient quantity of safe drinking and domestic water''s GAP]]*WWWW[[#This Row],[Total PoP ]]</f>
        <v>0</v>
      </c>
      <c r="AZ196" s="552">
        <f>IF(WWWW[[#This Row],[Total required water points]]-WWWW[[#This Row],['#Water points coverage]]&lt;0,0,WWWW[[#This Row],[Total required water points]]-WWWW[[#This Row],['#Water points coverage]])</f>
        <v>0.24000000000000021</v>
      </c>
      <c r="BA196" s="552">
        <f>ROUND(IF(WWWW[[#This Row],[Total PoP ]]&lt;250,1,WWWW[[#This Row],[Total PoP ]]/250),0)</f>
        <v>7</v>
      </c>
      <c r="BB196"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0.33372781065088758</v>
      </c>
      <c r="BC196" s="560">
        <f>WWWW[[#This Row],[% people access to functioning Latrine]]*WWWW[[#This Row],[Total PoP ]]</f>
        <v>564</v>
      </c>
      <c r="BD196" s="419">
        <f>WWWW[[#This Row],['#_of_Functioning_latrines_in_school]]*50</f>
        <v>0</v>
      </c>
      <c r="BE196" s="552">
        <f>ROUND((WWWW[[#This Row],[Total PoP ]]/6),0)</f>
        <v>282</v>
      </c>
      <c r="BF196" s="419">
        <f>IF(WWWW[[#This Row],[Total required Latrines]]-(WWWW[[#This Row],['#_of_sanitary_fly-proof_HH_latrines]])&lt;0,0,WWWW[[#This Row],[Total required Latrines]]-(WWWW[[#This Row],['#_of_sanitary_fly-proof_HH_latrines]]))</f>
        <v>188</v>
      </c>
      <c r="BG196" s="558">
        <f>1-WWWW[[#This Row],[% people access to functioning Latrine]]</f>
        <v>0.66627218934911236</v>
      </c>
      <c r="BH19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425</v>
      </c>
      <c r="BI196" s="560">
        <f>IF(WWWW[[#This Row],['#_of_functional_handwashing_facilities_at_HH_level]]*6&gt;WWWW[[#This Row],[Total PoP ]],WWWW[[#This Row],[Total PoP ]],WWWW[[#This Row],['#_of_functional_handwashing_facilities_at_HH_level]]*6)</f>
        <v>0</v>
      </c>
      <c r="BJ196" s="552">
        <f>IF(WWWW[[#This Row],['# people reached by regular dedicated hygiene promotion]]&gt;WWWW[[#This Row],['# People received regular supply of hygiene items]],WWWW[[#This Row],['# people reached by regular dedicated hygiene promotion]],WWWW[[#This Row],['# People received regular supply of hygiene items]])</f>
        <v>425</v>
      </c>
      <c r="BK196" s="550">
        <f>IF(WWWW[[#This Row],[HRP3]]/WWWW[[#This Row],[Total PoP ]]&gt;100%,100%,WWWW[[#This Row],[HRP3]]/WWWW[[#This Row],[Total PoP ]])</f>
        <v>0.25147928994082841</v>
      </c>
      <c r="BL196" s="553">
        <f>1-WWWW[[#This Row],[Hygiene Coverage%]]</f>
        <v>0.74852071005917153</v>
      </c>
      <c r="BM196" s="551">
        <f>WWWW[[#This Row],['# people reached by regular dedicated hygiene promotion]]/WWWW[[#This Row],[Total PoP ]]</f>
        <v>0.25147928994082841</v>
      </c>
      <c r="BN19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6" s="552">
        <f>WWWW[[#This Row],['#_of_affected_women_and_girls_receiving_a_sufficient_quantity_of_sanitary_pads]]</f>
        <v>0</v>
      </c>
      <c r="BP196" s="605">
        <f>IF(WWWW[[#This Row],['# People with access to soap]]&gt;WWWW[[#This Row],['# People with access to Sanity Pads]],WWWW[[#This Row],['# People with access to soap]],WWWW[[#This Row],['# People with access to Sanity Pads]])</f>
        <v>0</v>
      </c>
      <c r="BQ196" s="454" t="str">
        <f>IF(OR(WWWW[[#This Row],['#of students in school]]="",WWWW[[#This Row],['#of students in school]]=0),"No","Yes")</f>
        <v>Yes</v>
      </c>
      <c r="BR196" s="554" t="s">
        <v>877</v>
      </c>
      <c r="BS196" s="554" t="s">
        <v>877</v>
      </c>
      <c r="BT196" s="554" t="s">
        <v>793</v>
      </c>
      <c r="BU196" s="554">
        <v>20.741249079999999</v>
      </c>
      <c r="BV196" s="554">
        <v>92.610519409999995</v>
      </c>
      <c r="BW196" s="554">
        <v>198398</v>
      </c>
      <c r="BX196" s="582" t="s">
        <v>33</v>
      </c>
      <c r="BY196" s="582"/>
      <c r="BZ196" s="33"/>
      <c r="CB196" s="429"/>
      <c r="CC196" s="33"/>
      <c r="CD196" s="36"/>
      <c r="CF196" s="37"/>
      <c r="CO196" s="20"/>
    </row>
    <row r="197" spans="1:93" hidden="1">
      <c r="A197" s="606" t="s">
        <v>2380</v>
      </c>
      <c r="B197" s="546" t="s">
        <v>2864</v>
      </c>
      <c r="C197" s="546" t="s">
        <v>371</v>
      </c>
      <c r="D197" s="546" t="s">
        <v>236</v>
      </c>
      <c r="E197" s="546" t="s">
        <v>2686</v>
      </c>
      <c r="F197" s="546" t="s">
        <v>321</v>
      </c>
      <c r="G197" s="591" t="str">
        <f>VLOOKUP(WWWW[[#This Row],[Village  Name]],SiteDB6[[Site Name]:[Location Type]],8,FALSE)</f>
        <v>Village</v>
      </c>
      <c r="H197" s="770" t="s">
        <v>578</v>
      </c>
      <c r="I197" s="608">
        <v>80</v>
      </c>
      <c r="J197" s="560">
        <v>300</v>
      </c>
      <c r="K197" s="557">
        <v>43221</v>
      </c>
      <c r="L197" s="557">
        <v>43677</v>
      </c>
      <c r="M197" s="605">
        <v>40</v>
      </c>
      <c r="N197" s="605">
        <v>30</v>
      </c>
      <c r="O197" s="605">
        <v>0</v>
      </c>
      <c r="P197" s="605">
        <v>0</v>
      </c>
      <c r="Q197" s="605">
        <v>2</v>
      </c>
      <c r="R197" s="605"/>
      <c r="S197" s="605">
        <v>0</v>
      </c>
      <c r="T197" s="605">
        <v>0</v>
      </c>
      <c r="U197" s="637"/>
      <c r="V197" s="605">
        <v>60</v>
      </c>
      <c r="W197" s="605" t="s">
        <v>128</v>
      </c>
      <c r="X197" s="605">
        <v>0</v>
      </c>
      <c r="Y197" s="605">
        <v>0</v>
      </c>
      <c r="Z197" s="605">
        <v>0</v>
      </c>
      <c r="AA197" s="605">
        <v>0</v>
      </c>
      <c r="AB197" s="605">
        <v>0</v>
      </c>
      <c r="AC197" s="637"/>
      <c r="AD197" s="605">
        <v>59</v>
      </c>
      <c r="AE197" s="605">
        <v>60</v>
      </c>
      <c r="AF197" s="605">
        <v>37</v>
      </c>
      <c r="AG197" s="605">
        <v>41</v>
      </c>
      <c r="AH197" s="605">
        <v>29</v>
      </c>
      <c r="AI197" s="605">
        <v>34</v>
      </c>
      <c r="AJ197" s="605">
        <v>0</v>
      </c>
      <c r="AK197" s="605">
        <v>0</v>
      </c>
      <c r="AL197" s="605"/>
      <c r="AM197" s="605"/>
      <c r="AN197" s="637"/>
      <c r="AO197" s="551">
        <v>0.7</v>
      </c>
      <c r="AP197" s="551">
        <v>0.7</v>
      </c>
      <c r="AQ197"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97" s="560">
        <f>WWWW[[#This Row],[%Equitable and continuous access to sufficient quantity of safe drinking water]]*WWWW[[#This Row],[Total PoP ]]</f>
        <v>0</v>
      </c>
      <c r="AS19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97" s="560">
        <f>WWWW[[#This Row],[% Access to unimproved water points]]*WWWW[[#This Row],[Total PoP ]]</f>
        <v>300</v>
      </c>
      <c r="AU19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AW197" s="560">
        <f>WWWW[[#This Row],[HRP1]]/250</f>
        <v>1.2</v>
      </c>
      <c r="AX197" s="550">
        <f>1-WWWW[[#This Row],[% Equitable and continuous access to sufficient quantity of domestic water]]</f>
        <v>0</v>
      </c>
      <c r="AY197" s="560">
        <f>WWWW[[#This Row],[%equitable and continuous access to sufficient quantity of safe drinking and domestic water''s GAP]]*WWWW[[#This Row],[Total PoP ]]</f>
        <v>0</v>
      </c>
      <c r="AZ197" s="552">
        <f>IF(WWWW[[#This Row],[Total required water points]]-WWWW[[#This Row],['#Water points coverage]]&lt;0,0,WWWW[[#This Row],[Total required water points]]-WWWW[[#This Row],['#Water points coverage]])</f>
        <v>0</v>
      </c>
      <c r="BA197" s="552">
        <f>ROUND(IF(WWWW[[#This Row],[Total PoP ]]&lt;250,1,WWWW[[#This Row],[Total PoP ]]/250),0)</f>
        <v>1</v>
      </c>
      <c r="BB197"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197" s="560">
        <f>WWWW[[#This Row],[% people access to functioning Latrine]]*WWWW[[#This Row],[Total PoP ]]</f>
        <v>300</v>
      </c>
      <c r="BD197" s="419">
        <f>WWWW[[#This Row],['#_of_Functioning_latrines_in_school]]*50</f>
        <v>0</v>
      </c>
      <c r="BE197" s="552">
        <f>ROUND((WWWW[[#This Row],[Total PoP ]]/6),0)</f>
        <v>50</v>
      </c>
      <c r="BF197" s="419">
        <f>IF(WWWW[[#This Row],[Total required Latrines]]-(WWWW[[#This Row],['#_of_sanitary_fly-proof_HH_latrines]])&lt;0,0,WWWW[[#This Row],[Total required Latrines]]-(WWWW[[#This Row],['#_of_sanitary_fly-proof_HH_latrines]]))</f>
        <v>0</v>
      </c>
      <c r="BG197" s="558">
        <f>1-WWWW[[#This Row],[% people access to functioning Latrine]]</f>
        <v>0</v>
      </c>
      <c r="BH19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260</v>
      </c>
      <c r="BI197" s="560">
        <f>IF(WWWW[[#This Row],['#_of_functional_handwashing_facilities_at_HH_level]]*6&gt;WWWW[[#This Row],[Total PoP ]],WWWW[[#This Row],[Total PoP ]],WWWW[[#This Row],['#_of_functional_handwashing_facilities_at_HH_level]]*6)</f>
        <v>0</v>
      </c>
      <c r="BJ197" s="552">
        <f>IF(WWWW[[#This Row],['# people reached by regular dedicated hygiene promotion]]&gt;WWWW[[#This Row],['# People received regular supply of hygiene items]],WWWW[[#This Row],['# people reached by regular dedicated hygiene promotion]],WWWW[[#This Row],['# People received regular supply of hygiene items]])</f>
        <v>260</v>
      </c>
      <c r="BK197" s="550">
        <f>IF(WWWW[[#This Row],[HRP3]]/WWWW[[#This Row],[Total PoP ]]&gt;100%,100%,WWWW[[#This Row],[HRP3]]/WWWW[[#This Row],[Total PoP ]])</f>
        <v>0.8666666666666667</v>
      </c>
      <c r="BL197" s="553">
        <f>1-WWWW[[#This Row],[Hygiene Coverage%]]</f>
        <v>0.1333333333333333</v>
      </c>
      <c r="BM197" s="551">
        <f>WWWW[[#This Row],['# people reached by regular dedicated hygiene promotion]]/WWWW[[#This Row],[Total PoP ]]</f>
        <v>0.8666666666666667</v>
      </c>
      <c r="BN19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7" s="552">
        <f>WWWW[[#This Row],['#_of_affected_women_and_girls_receiving_a_sufficient_quantity_of_sanitary_pads]]</f>
        <v>0</v>
      </c>
      <c r="BP197" s="605">
        <f>IF(WWWW[[#This Row],['# People with access to soap]]&gt;WWWW[[#This Row],['# People with access to Sanity Pads]],WWWW[[#This Row],['# People with access to soap]],WWWW[[#This Row],['# People with access to Sanity Pads]])</f>
        <v>0</v>
      </c>
      <c r="BQ197" s="454" t="str">
        <f>IF(OR(WWWW[[#This Row],['#of students in school]]="",WWWW[[#This Row],['#of students in school]]=0),"No","Yes")</f>
        <v>Yes</v>
      </c>
      <c r="BR197" s="554" t="s">
        <v>796</v>
      </c>
      <c r="BS197" s="554" t="s">
        <v>796</v>
      </c>
      <c r="BT197" s="554" t="s">
        <v>296</v>
      </c>
      <c r="BU197" s="554">
        <v>20.739839549999999</v>
      </c>
      <c r="BV197" s="554">
        <v>92.613456729999996</v>
      </c>
      <c r="BW197" s="554">
        <v>198399</v>
      </c>
      <c r="BX197" s="582" t="s">
        <v>33</v>
      </c>
      <c r="BY197" s="582"/>
      <c r="BZ197" s="33"/>
      <c r="CB197" s="429"/>
      <c r="CC197" s="33"/>
      <c r="CD197" s="36"/>
      <c r="CF197" s="37"/>
      <c r="CO197" s="20"/>
    </row>
    <row r="198" spans="1:93" hidden="1">
      <c r="A198" s="606" t="s">
        <v>2380</v>
      </c>
      <c r="B198" s="546" t="s">
        <v>2864</v>
      </c>
      <c r="C198" s="546" t="s">
        <v>371</v>
      </c>
      <c r="D198" s="546" t="s">
        <v>236</v>
      </c>
      <c r="E198" s="546" t="s">
        <v>2686</v>
      </c>
      <c r="F198" s="546" t="s">
        <v>321</v>
      </c>
      <c r="G198" s="591" t="str">
        <f>VLOOKUP(WWWW[[#This Row],[Village  Name]],SiteDB6[[Site Name]:[Location Type]],8,FALSE)</f>
        <v>Village</v>
      </c>
      <c r="H198" s="769" t="s">
        <v>940</v>
      </c>
      <c r="I198" s="608">
        <v>20</v>
      </c>
      <c r="J198" s="560">
        <v>96</v>
      </c>
      <c r="K198" s="557">
        <v>43221</v>
      </c>
      <c r="L198" s="557">
        <v>43677</v>
      </c>
      <c r="M198" s="605">
        <v>30</v>
      </c>
      <c r="N198" s="605">
        <v>0</v>
      </c>
      <c r="O198" s="605">
        <v>0</v>
      </c>
      <c r="P198" s="605">
        <v>0</v>
      </c>
      <c r="Q198" s="605">
        <v>1</v>
      </c>
      <c r="R198" s="605"/>
      <c r="S198" s="605">
        <v>0</v>
      </c>
      <c r="T198" s="605"/>
      <c r="U198" s="637"/>
      <c r="V198" s="605">
        <v>17</v>
      </c>
      <c r="W198" s="605" t="s">
        <v>128</v>
      </c>
      <c r="X198" s="605">
        <v>0</v>
      </c>
      <c r="Y198" s="605">
        <v>0</v>
      </c>
      <c r="Z198" s="605">
        <v>0</v>
      </c>
      <c r="AA198" s="605">
        <v>0</v>
      </c>
      <c r="AB198" s="605">
        <v>0</v>
      </c>
      <c r="AC198" s="637"/>
      <c r="AD198" s="605">
        <v>19</v>
      </c>
      <c r="AE198" s="605">
        <v>15</v>
      </c>
      <c r="AF198" s="605">
        <v>10</v>
      </c>
      <c r="AG198" s="605">
        <v>9</v>
      </c>
      <c r="AH198" s="605">
        <v>9</v>
      </c>
      <c r="AI198" s="605">
        <v>7</v>
      </c>
      <c r="AJ198" s="605">
        <v>0</v>
      </c>
      <c r="AK198" s="605">
        <v>0</v>
      </c>
      <c r="AL198" s="605"/>
      <c r="AM198" s="605"/>
      <c r="AN198" s="637"/>
      <c r="AO198" s="551">
        <v>0.7</v>
      </c>
      <c r="AP198" s="551">
        <v>0.7</v>
      </c>
      <c r="AQ198"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198" s="560">
        <f>WWWW[[#This Row],[%Equitable and continuous access to sufficient quantity of safe drinking water]]*WWWW[[#This Row],[Total PoP ]]</f>
        <v>0</v>
      </c>
      <c r="AS19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98" s="560">
        <f>WWWW[[#This Row],[% Access to unimproved water points]]*WWWW[[#This Row],[Total PoP ]]</f>
        <v>96</v>
      </c>
      <c r="AU19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v>
      </c>
      <c r="AW198" s="560">
        <f>WWWW[[#This Row],[HRP1]]/250</f>
        <v>0.38400000000000001</v>
      </c>
      <c r="AX198" s="550">
        <f>1-WWWW[[#This Row],[% Equitable and continuous access to sufficient quantity of domestic water]]</f>
        <v>0</v>
      </c>
      <c r="AY198" s="560">
        <f>WWWW[[#This Row],[%equitable and continuous access to sufficient quantity of safe drinking and domestic water''s GAP]]*WWWW[[#This Row],[Total PoP ]]</f>
        <v>0</v>
      </c>
      <c r="AZ198" s="552">
        <f>IF(WWWW[[#This Row],[Total required water points]]-WWWW[[#This Row],['#Water points coverage]]&lt;0,0,WWWW[[#This Row],[Total required water points]]-WWWW[[#This Row],['#Water points coverage]])</f>
        <v>0.61599999999999999</v>
      </c>
      <c r="BA198" s="552">
        <f>ROUND(IF(WWWW[[#This Row],[Total PoP ]]&lt;250,1,WWWW[[#This Row],[Total PoP ]]/250),0)</f>
        <v>1</v>
      </c>
      <c r="BB198" s="458">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198" s="560">
        <f>WWWW[[#This Row],[% people access to functioning Latrine]]*WWWW[[#This Row],[Total PoP ]]</f>
        <v>96</v>
      </c>
      <c r="BD198" s="419">
        <f>WWWW[[#This Row],['#_of_Functioning_latrines_in_school]]*50</f>
        <v>0</v>
      </c>
      <c r="BE198" s="552">
        <f>ROUND((WWWW[[#This Row],[Total PoP ]]/6),0)</f>
        <v>16</v>
      </c>
      <c r="BF198" s="419">
        <f>IF(WWWW[[#This Row],[Total required Latrines]]-(WWWW[[#This Row],['#_of_sanitary_fly-proof_HH_latrines]])&lt;0,0,WWWW[[#This Row],[Total required Latrines]]-(WWWW[[#This Row],['#_of_sanitary_fly-proof_HH_latrines]]))</f>
        <v>0</v>
      </c>
      <c r="BG198" s="558">
        <f>1-WWWW[[#This Row],[% people access to functioning Latrine]]</f>
        <v>0</v>
      </c>
      <c r="BH19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69</v>
      </c>
      <c r="BI198" s="560">
        <f>IF(WWWW[[#This Row],['#_of_functional_handwashing_facilities_at_HH_level]]*6&gt;WWWW[[#This Row],[Total PoP ]],WWWW[[#This Row],[Total PoP ]],WWWW[[#This Row],['#_of_functional_handwashing_facilities_at_HH_level]]*6)</f>
        <v>0</v>
      </c>
      <c r="BJ198" s="552">
        <f>IF(WWWW[[#This Row],['# people reached by regular dedicated hygiene promotion]]&gt;WWWW[[#This Row],['# People received regular supply of hygiene items]],WWWW[[#This Row],['# people reached by regular dedicated hygiene promotion]],WWWW[[#This Row],['# People received regular supply of hygiene items]])</f>
        <v>69</v>
      </c>
      <c r="BK198" s="550">
        <f>IF(WWWW[[#This Row],[HRP3]]/WWWW[[#This Row],[Total PoP ]]&gt;100%,100%,WWWW[[#This Row],[HRP3]]/WWWW[[#This Row],[Total PoP ]])</f>
        <v>0.71875</v>
      </c>
      <c r="BL198" s="553">
        <f>1-WWWW[[#This Row],[Hygiene Coverage%]]</f>
        <v>0.28125</v>
      </c>
      <c r="BM198" s="551">
        <f>WWWW[[#This Row],['# people reached by regular dedicated hygiene promotion]]/WWWW[[#This Row],[Total PoP ]]</f>
        <v>0.71875</v>
      </c>
      <c r="BN19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8" s="552">
        <f>WWWW[[#This Row],['#_of_affected_women_and_girls_receiving_a_sufficient_quantity_of_sanitary_pads]]</f>
        <v>0</v>
      </c>
      <c r="BP198" s="605">
        <f>IF(WWWW[[#This Row],['# People with access to soap]]&gt;WWWW[[#This Row],['# People with access to Sanity Pads]],WWWW[[#This Row],['# People with access to soap]],WWWW[[#This Row],['# People with access to Sanity Pads]])</f>
        <v>0</v>
      </c>
      <c r="BQ198" s="454" t="str">
        <f>IF(OR(WWWW[[#This Row],['#of students in school]]="",WWWW[[#This Row],['#of students in school]]=0),"No","Yes")</f>
        <v>Yes</v>
      </c>
      <c r="BR198" s="554" t="s">
        <v>796</v>
      </c>
      <c r="BS198" s="554" t="s">
        <v>796</v>
      </c>
      <c r="BT198" s="554">
        <v>0</v>
      </c>
      <c r="BU198" s="554">
        <v>0</v>
      </c>
      <c r="BV198" s="554">
        <v>0</v>
      </c>
      <c r="BW198" s="554">
        <v>0</v>
      </c>
      <c r="BX198" s="582" t="s">
        <v>33</v>
      </c>
      <c r="BY198" s="582"/>
      <c r="BZ198" s="33"/>
      <c r="CB198" s="429"/>
      <c r="CC198" s="33"/>
      <c r="CD198" s="36"/>
      <c r="CF198" s="37"/>
      <c r="CO198" s="20"/>
    </row>
    <row r="199" spans="1:93" hidden="1">
      <c r="A199" s="606" t="s">
        <v>2380</v>
      </c>
      <c r="B199" s="546" t="s">
        <v>2864</v>
      </c>
      <c r="C199" s="546" t="s">
        <v>371</v>
      </c>
      <c r="D199" s="546" t="s">
        <v>236</v>
      </c>
      <c r="E199" s="546" t="s">
        <v>2686</v>
      </c>
      <c r="F199" s="546" t="s">
        <v>321</v>
      </c>
      <c r="G199" s="591" t="str">
        <f>VLOOKUP(WWWW[[#This Row],[Village  Name]],SiteDB6[[Site Name]:[Location Type]],8,FALSE)</f>
        <v>Village</v>
      </c>
      <c r="H199" s="769" t="s">
        <v>2859</v>
      </c>
      <c r="I199" s="608">
        <v>311</v>
      </c>
      <c r="J199" s="559">
        <v>1713</v>
      </c>
      <c r="K199" s="557">
        <v>43221</v>
      </c>
      <c r="L199" s="557">
        <v>43677</v>
      </c>
      <c r="M199" s="605">
        <v>335</v>
      </c>
      <c r="N199" s="605">
        <v>0</v>
      </c>
      <c r="O199" s="604">
        <v>0</v>
      </c>
      <c r="P199" s="604">
        <v>0</v>
      </c>
      <c r="Q199" s="604">
        <v>2</v>
      </c>
      <c r="R199" s="604"/>
      <c r="S199" s="604">
        <v>1</v>
      </c>
      <c r="T199" s="604">
        <v>1</v>
      </c>
      <c r="U199" s="638"/>
      <c r="V199" s="604">
        <v>50</v>
      </c>
      <c r="W199" s="605" t="s">
        <v>128</v>
      </c>
      <c r="X199" s="605">
        <v>2</v>
      </c>
      <c r="Y199" s="605">
        <v>0</v>
      </c>
      <c r="Z199" s="605">
        <v>0</v>
      </c>
      <c r="AA199" s="605">
        <v>0</v>
      </c>
      <c r="AB199" s="604">
        <v>0</v>
      </c>
      <c r="AC199" s="638"/>
      <c r="AD199" s="605">
        <v>200</v>
      </c>
      <c r="AE199" s="605">
        <v>50</v>
      </c>
      <c r="AF199" s="605">
        <v>66</v>
      </c>
      <c r="AG199" s="605">
        <v>70</v>
      </c>
      <c r="AH199" s="605">
        <v>50</v>
      </c>
      <c r="AI199" s="604">
        <v>40</v>
      </c>
      <c r="AJ199" s="604">
        <v>0</v>
      </c>
      <c r="AK199" s="604">
        <v>1</v>
      </c>
      <c r="AL199" s="604"/>
      <c r="AM199" s="604"/>
      <c r="AN199" s="638"/>
      <c r="AO199" s="551">
        <v>0.8</v>
      </c>
      <c r="AP199" s="551">
        <v>0.8</v>
      </c>
      <c r="AQ199"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0.14594279042615294</v>
      </c>
      <c r="AR199" s="560">
        <f>WWWW[[#This Row],[%Equitable and continuous access to sufficient quantity of safe drinking water]]*WWWW[[#This Row],[Total PoP ]]</f>
        <v>249.99999999999997</v>
      </c>
      <c r="AS19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199" s="560">
        <f>WWWW[[#This Row],[% Access to unimproved water points]]*WWWW[[#This Row],[Total PoP ]]</f>
        <v>1713</v>
      </c>
      <c r="AU19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19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1713</v>
      </c>
      <c r="AW199" s="560">
        <f>WWWW[[#This Row],[HRP1]]/250</f>
        <v>6.8520000000000003</v>
      </c>
      <c r="AX199" s="550">
        <f>1-WWWW[[#This Row],[% Equitable and continuous access to sufficient quantity of domestic water]]</f>
        <v>0</v>
      </c>
      <c r="AY199" s="560">
        <f>WWWW[[#This Row],[%equitable and continuous access to sufficient quantity of safe drinking and domestic water''s GAP]]*WWWW[[#This Row],[Total PoP ]]</f>
        <v>0</v>
      </c>
      <c r="AZ199" s="552">
        <f>IF(WWWW[[#This Row],[Total required water points]]-WWWW[[#This Row],['#Water points coverage]]&lt;0,0,WWWW[[#This Row],[Total required water points]]-WWWW[[#This Row],['#Water points coverage]])</f>
        <v>0.14799999999999969</v>
      </c>
      <c r="BA199" s="552">
        <f>ROUND(IF(WWWW[[#This Row],[Total PoP ]]&lt;250,1,WWWW[[#This Row],[Total PoP ]]/250),0)</f>
        <v>7</v>
      </c>
      <c r="BB199"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0.23350846468184472</v>
      </c>
      <c r="BC199" s="560">
        <f>WWWW[[#This Row],[% people access to functioning Latrine]]*WWWW[[#This Row],[Total PoP ]]</f>
        <v>400</v>
      </c>
      <c r="BD199" s="419">
        <f>WWWW[[#This Row],['#_of_Functioning_latrines_in_school]]*50</f>
        <v>100</v>
      </c>
      <c r="BE199" s="552">
        <f>ROUND((WWWW[[#This Row],[Total PoP ]]/6),0)</f>
        <v>286</v>
      </c>
      <c r="BF199" s="419">
        <f>IF(WWWW[[#This Row],[Total required Latrines]]-(WWWW[[#This Row],['#_of_sanitary_fly-proof_HH_latrines]])&lt;0,0,WWWW[[#This Row],[Total required Latrines]]-(WWWW[[#This Row],['#_of_sanitary_fly-proof_HH_latrines]]))</f>
        <v>236</v>
      </c>
      <c r="BG199" s="558">
        <f>1-WWWW[[#This Row],[% people access to functioning Latrine]]</f>
        <v>0.76649153531815528</v>
      </c>
      <c r="BH19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476</v>
      </c>
      <c r="BI199" s="560">
        <f>IF(WWWW[[#This Row],['#_of_functional_handwashing_facilities_at_HH_level]]*6&gt;WWWW[[#This Row],[Total PoP ]],WWWW[[#This Row],[Total PoP ]],WWWW[[#This Row],['#_of_functional_handwashing_facilities_at_HH_level]]*6)</f>
        <v>0</v>
      </c>
      <c r="BJ199" s="552">
        <f>IF(WWWW[[#This Row],['# people reached by regular dedicated hygiene promotion]]&gt;WWWW[[#This Row],['# People received regular supply of hygiene items]],WWWW[[#This Row],['# people reached by regular dedicated hygiene promotion]],WWWW[[#This Row],['# People received regular supply of hygiene items]])</f>
        <v>476</v>
      </c>
      <c r="BK199" s="550">
        <f>IF(WWWW[[#This Row],[HRP3]]/WWWW[[#This Row],[Total PoP ]]&gt;100%,100%,WWWW[[#This Row],[HRP3]]/WWWW[[#This Row],[Total PoP ]])</f>
        <v>0.27787507297139519</v>
      </c>
      <c r="BL199" s="553">
        <f>1-WWWW[[#This Row],[Hygiene Coverage%]]</f>
        <v>0.72212492702860476</v>
      </c>
      <c r="BM199" s="551">
        <f>WWWW[[#This Row],['# people reached by regular dedicated hygiene promotion]]/WWWW[[#This Row],[Total PoP ]]</f>
        <v>0.27787507297139519</v>
      </c>
      <c r="BN19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199" s="552">
        <f>WWWW[[#This Row],['#_of_affected_women_and_girls_receiving_a_sufficient_quantity_of_sanitary_pads]]</f>
        <v>0</v>
      </c>
      <c r="BP199" s="605">
        <f>IF(WWWW[[#This Row],['# People with access to soap]]&gt;WWWW[[#This Row],['# People with access to Sanity Pads]],WWWW[[#This Row],['# People with access to soap]],WWWW[[#This Row],['# People with access to Sanity Pads]])</f>
        <v>0</v>
      </c>
      <c r="BQ199" s="454" t="str">
        <f>IF(OR(WWWW[[#This Row],['#of students in school]]="",WWWW[[#This Row],['#of students in school]]=0),"No","Yes")</f>
        <v>Yes</v>
      </c>
      <c r="BR199" s="554" t="s">
        <v>796</v>
      </c>
      <c r="BS199" s="554" t="s">
        <v>796</v>
      </c>
      <c r="BT199" s="554">
        <v>0</v>
      </c>
      <c r="BU199" s="554">
        <v>0</v>
      </c>
      <c r="BV199" s="554">
        <v>0</v>
      </c>
      <c r="BW199" s="554">
        <v>0</v>
      </c>
      <c r="BX199" s="582" t="s">
        <v>33</v>
      </c>
      <c r="BY199" s="582"/>
      <c r="BZ199" s="33"/>
      <c r="CB199" s="429"/>
      <c r="CC199" s="33"/>
      <c r="CD199" s="36"/>
      <c r="CF199" s="37"/>
      <c r="CO199" s="20"/>
    </row>
    <row r="200" spans="1:93" hidden="1">
      <c r="A200" s="606" t="s">
        <v>2380</v>
      </c>
      <c r="B200" s="546" t="s">
        <v>2864</v>
      </c>
      <c r="C200" s="546" t="s">
        <v>371</v>
      </c>
      <c r="D200" s="546" t="s">
        <v>236</v>
      </c>
      <c r="E200" s="546" t="s">
        <v>2686</v>
      </c>
      <c r="F200" s="546" t="s">
        <v>321</v>
      </c>
      <c r="G200" s="591" t="str">
        <f>VLOOKUP(WWWW[[#This Row],[Village  Name]],SiteDB6[[Site Name]:[Location Type]],8,FALSE)</f>
        <v>Village</v>
      </c>
      <c r="H200" s="769" t="s">
        <v>2865</v>
      </c>
      <c r="I200" s="608">
        <v>250</v>
      </c>
      <c r="J200" s="560">
        <v>1012</v>
      </c>
      <c r="K200" s="557">
        <v>43221</v>
      </c>
      <c r="L200" s="557">
        <v>43677</v>
      </c>
      <c r="M200" s="605">
        <v>732</v>
      </c>
      <c r="N200" s="605">
        <v>90</v>
      </c>
      <c r="O200" s="605">
        <v>3</v>
      </c>
      <c r="P200" s="605">
        <v>0</v>
      </c>
      <c r="Q200" s="605">
        <v>2</v>
      </c>
      <c r="R200" s="605"/>
      <c r="S200" s="605">
        <v>1</v>
      </c>
      <c r="T200" s="605">
        <v>1</v>
      </c>
      <c r="U200" s="637"/>
      <c r="V200" s="605">
        <v>150</v>
      </c>
      <c r="W200" s="605" t="s">
        <v>41</v>
      </c>
      <c r="X200" s="605">
        <v>4</v>
      </c>
      <c r="Y200" s="605">
        <v>0</v>
      </c>
      <c r="Z200" s="605">
        <v>0</v>
      </c>
      <c r="AA200" s="605">
        <v>0</v>
      </c>
      <c r="AB200" s="605">
        <v>0</v>
      </c>
      <c r="AC200" s="637"/>
      <c r="AD200" s="605">
        <v>0</v>
      </c>
      <c r="AE200" s="605">
        <v>0</v>
      </c>
      <c r="AF200" s="605">
        <v>0</v>
      </c>
      <c r="AG200" s="605">
        <v>0</v>
      </c>
      <c r="AH200" s="605">
        <v>0</v>
      </c>
      <c r="AI200" s="605">
        <v>0</v>
      </c>
      <c r="AJ200" s="605">
        <v>0</v>
      </c>
      <c r="AK200" s="605">
        <v>0</v>
      </c>
      <c r="AL200" s="605"/>
      <c r="AM200" s="605"/>
      <c r="AN200" s="637"/>
      <c r="AO200" s="645">
        <v>0.85</v>
      </c>
      <c r="AP200" s="645">
        <v>0.85</v>
      </c>
      <c r="AQ200" s="551">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200" s="560">
        <f>WWWW[[#This Row],[%Equitable and continuous access to sufficient quantity of safe drinking water]]*WWWW[[#This Row],[Total PoP ]]</f>
        <v>1012</v>
      </c>
      <c r="AS20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00" s="560">
        <f>WWWW[[#This Row],[% Access to unimproved water points]]*WWWW[[#This Row],[Total PoP ]]</f>
        <v>1012</v>
      </c>
      <c r="AU20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0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1012</v>
      </c>
      <c r="AW200" s="560">
        <f>WWWW[[#This Row],[HRP1]]/250</f>
        <v>4.048</v>
      </c>
      <c r="AX200" s="550">
        <f>1-WWWW[[#This Row],[% Equitable and continuous access to sufficient quantity of domestic water]]</f>
        <v>0</v>
      </c>
      <c r="AY200" s="560">
        <f>WWWW[[#This Row],[%equitable and continuous access to sufficient quantity of safe drinking and domestic water''s GAP]]*WWWW[[#This Row],[Total PoP ]]</f>
        <v>0</v>
      </c>
      <c r="AZ200" s="552">
        <f>IF(WWWW[[#This Row],[Total required water points]]-WWWW[[#This Row],['#Water points coverage]]&lt;0,0,WWWW[[#This Row],[Total required water points]]-WWWW[[#This Row],['#Water points coverage]])</f>
        <v>0</v>
      </c>
      <c r="BA200" s="552">
        <f>ROUND(IF(WWWW[[#This Row],[Total PoP ]]&lt;250,1,WWWW[[#This Row],[Total PoP ]]/250),0)</f>
        <v>4</v>
      </c>
      <c r="BB20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200" s="560">
        <f>WWWW[[#This Row],[% people access to functioning Latrine]]*WWWW[[#This Row],[Total PoP ]]</f>
        <v>1012</v>
      </c>
      <c r="BD200" s="419">
        <f>WWWW[[#This Row],['#_of_Functioning_latrines_in_school]]*50</f>
        <v>200</v>
      </c>
      <c r="BE200" s="552">
        <f>ROUND((WWWW[[#This Row],[Total PoP ]]/6),0)</f>
        <v>169</v>
      </c>
      <c r="BF200" s="419">
        <f>IF(WWWW[[#This Row],[Total required Latrines]]-(WWWW[[#This Row],['#_of_sanitary_fly-proof_HH_latrines]])&lt;0,0,WWWW[[#This Row],[Total required Latrines]]-(WWWW[[#This Row],['#_of_sanitary_fly-proof_HH_latrines]]))</f>
        <v>19</v>
      </c>
      <c r="BG200" s="558">
        <f>1-WWWW[[#This Row],[% people access to functioning Latrine]]</f>
        <v>0</v>
      </c>
      <c r="BH20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0" s="560">
        <f>IF(WWWW[[#This Row],['#_of_functional_handwashing_facilities_at_HH_level]]*6&gt;WWWW[[#This Row],[Total PoP ]],WWWW[[#This Row],[Total PoP ]],WWWW[[#This Row],['#_of_functional_handwashing_facilities_at_HH_level]]*6)</f>
        <v>0</v>
      </c>
      <c r="BJ200" s="552">
        <f>IF(WWWW[[#This Row],['# people reached by regular dedicated hygiene promotion]]&gt;WWWW[[#This Row],['# People received regular supply of hygiene items]],WWWW[[#This Row],['# people reached by regular dedicated hygiene promotion]],WWWW[[#This Row],['# People received regular supply of hygiene items]])</f>
        <v>0</v>
      </c>
      <c r="BK200" s="550">
        <f>IF(WWWW[[#This Row],[HRP3]]/WWWW[[#This Row],[Total PoP ]]&gt;100%,100%,WWWW[[#This Row],[HRP3]]/WWWW[[#This Row],[Total PoP ]])</f>
        <v>0</v>
      </c>
      <c r="BL200" s="553">
        <f>1-WWWW[[#This Row],[Hygiene Coverage%]]</f>
        <v>1</v>
      </c>
      <c r="BM200" s="551">
        <f>WWWW[[#This Row],['# people reached by regular dedicated hygiene promotion]]/WWWW[[#This Row],[Total PoP ]]</f>
        <v>0</v>
      </c>
      <c r="BN20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0" s="552">
        <f>WWWW[[#This Row],['#_of_affected_women_and_girls_receiving_a_sufficient_quantity_of_sanitary_pads]]</f>
        <v>0</v>
      </c>
      <c r="BP200" s="605">
        <f>IF(WWWW[[#This Row],['# People with access to soap]]&gt;WWWW[[#This Row],['# People with access to Sanity Pads]],WWWW[[#This Row],['# People with access to soap]],WWWW[[#This Row],['# People with access to Sanity Pads]])</f>
        <v>0</v>
      </c>
      <c r="BQ200" s="454" t="str">
        <f>IF(OR(WWWW[[#This Row],['#of students in school]]="",WWWW[[#This Row],['#of students in school]]=0),"No","Yes")</f>
        <v>Yes</v>
      </c>
      <c r="BR200" s="554" t="s">
        <v>796</v>
      </c>
      <c r="BS200" s="554" t="s">
        <v>796</v>
      </c>
      <c r="BT200" s="554">
        <v>0</v>
      </c>
      <c r="BU200" s="554">
        <v>20.735639572143601</v>
      </c>
      <c r="BV200" s="554">
        <v>92.638076782226605</v>
      </c>
      <c r="BW200" s="554">
        <v>198424</v>
      </c>
      <c r="BX200" s="582" t="s">
        <v>33</v>
      </c>
      <c r="BY200" s="582"/>
      <c r="BZ200" s="33"/>
      <c r="CB200" s="429"/>
      <c r="CC200" s="33"/>
      <c r="CD200" s="36"/>
      <c r="CF200" s="37"/>
      <c r="CO200" s="20"/>
    </row>
    <row r="201" spans="1:93" s="545" customFormat="1" hidden="1">
      <c r="A201" s="410" t="s">
        <v>2380</v>
      </c>
      <c r="B201" s="410" t="s">
        <v>320</v>
      </c>
      <c r="C201" s="416" t="s">
        <v>320</v>
      </c>
      <c r="D201" s="416" t="s">
        <v>336</v>
      </c>
      <c r="E201" s="546" t="s">
        <v>2687</v>
      </c>
      <c r="F201" s="416" t="s">
        <v>304</v>
      </c>
      <c r="G201" s="546" t="str">
        <f>VLOOKUP(WWWW[[#This Row],[Village  Name]],SiteDB6[[Site Name]:[Location Type]],8,FALSE)</f>
        <v>Village</v>
      </c>
      <c r="H201" s="416" t="s">
        <v>351</v>
      </c>
      <c r="I201" s="418">
        <v>73</v>
      </c>
      <c r="J201" s="418">
        <v>306</v>
      </c>
      <c r="K201" s="424">
        <v>42887</v>
      </c>
      <c r="L201" s="425">
        <v>43616</v>
      </c>
      <c r="M201" s="418"/>
      <c r="N201" s="418"/>
      <c r="O201" s="418"/>
      <c r="P201" s="418"/>
      <c r="Q201" s="418"/>
      <c r="R201" s="418"/>
      <c r="S201" s="418"/>
      <c r="T201" s="418"/>
      <c r="U201" s="636"/>
      <c r="V201" s="418"/>
      <c r="W201" s="418"/>
      <c r="X201" s="418"/>
      <c r="Y201" s="418"/>
      <c r="Z201" s="418"/>
      <c r="AA201" s="418"/>
      <c r="AB201" s="418"/>
      <c r="AC201" s="636"/>
      <c r="AD201" s="418"/>
      <c r="AE201" s="418"/>
      <c r="AF201" s="418"/>
      <c r="AG201" s="418"/>
      <c r="AH201" s="418"/>
      <c r="AI201" s="418"/>
      <c r="AJ201" s="418"/>
      <c r="AK201" s="418"/>
      <c r="AL201" s="418"/>
      <c r="AM201" s="418"/>
      <c r="AN201" s="636"/>
      <c r="AO201" s="420"/>
      <c r="AP201" s="420"/>
      <c r="AQ20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1" s="417">
        <f>WWWW[[#This Row],[%Equitable and continuous access to sufficient quantity of safe drinking water]]*WWWW[[#This Row],[Total PoP ]]</f>
        <v>0</v>
      </c>
      <c r="AS20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1" s="417">
        <f>WWWW[[#This Row],[% Access to unimproved water points]]*WWWW[[#This Row],[Total PoP ]]</f>
        <v>0</v>
      </c>
      <c r="AU20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1" s="417">
        <f>WWWW[[#This Row],[HRP1]]/250</f>
        <v>0</v>
      </c>
      <c r="AX201" s="422">
        <f>1-WWWW[[#This Row],[% Equitable and continuous access to sufficient quantity of domestic water]]</f>
        <v>1</v>
      </c>
      <c r="AY201" s="417">
        <f>WWWW[[#This Row],[%equitable and continuous access to sufficient quantity of safe drinking and domestic water''s GAP]]*WWWW[[#This Row],[Total PoP ]]</f>
        <v>306</v>
      </c>
      <c r="AZ201" s="419">
        <f>IF(WWWW[[#This Row],[Total required water points]]-WWWW[[#This Row],['#Water points coverage]]&lt;0,0,WWWW[[#This Row],[Total required water points]]-WWWW[[#This Row],['#Water points coverage]])</f>
        <v>1</v>
      </c>
      <c r="BA201" s="419">
        <f>ROUND(IF(WWWW[[#This Row],[Total PoP ]]&lt;250,1,WWWW[[#This Row],[Total PoP ]]/250),0)</f>
        <v>1</v>
      </c>
      <c r="BB20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1" s="417">
        <f>WWWW[[#This Row],[% people access to functioning Latrine]]*WWWW[[#This Row],[Total PoP ]]</f>
        <v>0</v>
      </c>
      <c r="BD201" s="419">
        <f>WWWW[[#This Row],['#_of_Functioning_latrines_in_school]]*50</f>
        <v>0</v>
      </c>
      <c r="BE201" s="419">
        <f>ROUND((WWWW[[#This Row],[Total PoP ]]/6),0)</f>
        <v>51</v>
      </c>
      <c r="BF201" s="419">
        <f>IF(WWWW[[#This Row],[Total required Latrines]]-(WWWW[[#This Row],['#_of_sanitary_fly-proof_HH_latrines]])&lt;0,0,WWWW[[#This Row],[Total required Latrines]]-(WWWW[[#This Row],['#_of_sanitary_fly-proof_HH_latrines]]))</f>
        <v>51</v>
      </c>
      <c r="BG201" s="558">
        <f>1-WWWW[[#This Row],[% people access to functioning Latrine]]</f>
        <v>1</v>
      </c>
      <c r="BH20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1" s="417">
        <f>IF(WWWW[[#This Row],['#_of_functional_handwashing_facilities_at_HH_level]]*6&gt;WWWW[[#This Row],[Total PoP ]],WWWW[[#This Row],[Total PoP ]],WWWW[[#This Row],['#_of_functional_handwashing_facilities_at_HH_level]]*6)</f>
        <v>0</v>
      </c>
      <c r="BJ201" s="419">
        <f>IF(WWWW[[#This Row],['# people reached by regular dedicated hygiene promotion]]&gt;WWWW[[#This Row],['# People received regular supply of hygiene items]],WWWW[[#This Row],['# people reached by regular dedicated hygiene promotion]],WWWW[[#This Row],['# People received regular supply of hygiene items]])</f>
        <v>0</v>
      </c>
      <c r="BK201" s="422">
        <f>IF(WWWW[[#This Row],[HRP3]]/WWWW[[#This Row],[Total PoP ]]&gt;100%,100%,WWWW[[#This Row],[HRP3]]/WWWW[[#This Row],[Total PoP ]])</f>
        <v>0</v>
      </c>
      <c r="BL201" s="421">
        <f>1-WWWW[[#This Row],[Hygiene Coverage%]]</f>
        <v>1</v>
      </c>
      <c r="BM201" s="420">
        <f>WWWW[[#This Row],['# people reached by regular dedicated hygiene promotion]]/WWWW[[#This Row],[Total PoP ]]</f>
        <v>0</v>
      </c>
      <c r="BN20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1" s="419">
        <f>WWWW[[#This Row],['#_of_affected_women_and_girls_receiving_a_sufficient_quantity_of_sanitary_pads]]</f>
        <v>0</v>
      </c>
      <c r="BP201" s="418">
        <f>IF(WWWW[[#This Row],['# People with access to soap]]&gt;WWWW[[#This Row],['# People with access to Sanity Pads]],WWWW[[#This Row],['# People with access to soap]],WWWW[[#This Row],['# People with access to Sanity Pads]])</f>
        <v>0</v>
      </c>
      <c r="BQ201" s="417" t="str">
        <f>IF(OR(WWWW[[#This Row],['#of students in school]]="",WWWW[[#This Row],['#of students in school]]=0),"No","Yes")</f>
        <v>No</v>
      </c>
      <c r="BR201" s="415" t="s">
        <v>796</v>
      </c>
      <c r="BS201" s="415" t="s">
        <v>796</v>
      </c>
      <c r="BT201" s="415" t="s">
        <v>296</v>
      </c>
      <c r="BU201" s="415">
        <v>0</v>
      </c>
      <c r="BV201" s="415">
        <v>0</v>
      </c>
      <c r="BW201" s="415">
        <v>0</v>
      </c>
      <c r="BX201" s="423" t="s">
        <v>33</v>
      </c>
      <c r="BY201" s="423"/>
      <c r="BZ201" s="547"/>
      <c r="CA201" s="547"/>
      <c r="CB201" s="570"/>
      <c r="CC201" s="547"/>
      <c r="CD201" s="548"/>
      <c r="CE201" s="548"/>
      <c r="CF201" s="549"/>
      <c r="CG201" s="549"/>
      <c r="CH201" s="549"/>
      <c r="CI201" s="549"/>
      <c r="CJ201" s="549"/>
      <c r="CK201" s="549"/>
      <c r="CL201" s="549"/>
      <c r="CM201" s="549"/>
      <c r="CN201" s="549"/>
    </row>
    <row r="202" spans="1:93" s="545" customFormat="1" hidden="1">
      <c r="A202" s="410" t="s">
        <v>2380</v>
      </c>
      <c r="B202" s="410" t="s">
        <v>320</v>
      </c>
      <c r="C202" s="416" t="s">
        <v>320</v>
      </c>
      <c r="D202" s="416" t="s">
        <v>336</v>
      </c>
      <c r="E202" s="546" t="s">
        <v>2687</v>
      </c>
      <c r="F202" s="416" t="s">
        <v>304</v>
      </c>
      <c r="G202" s="546" t="str">
        <f>VLOOKUP(WWWW[[#This Row],[Village  Name]],SiteDB6[[Site Name]:[Location Type]],8,FALSE)</f>
        <v>Village</v>
      </c>
      <c r="H202" s="416" t="s">
        <v>2007</v>
      </c>
      <c r="I202" s="418">
        <v>168</v>
      </c>
      <c r="J202" s="418">
        <v>1002</v>
      </c>
      <c r="K202" s="424">
        <v>42887</v>
      </c>
      <c r="L202" s="425">
        <v>43616</v>
      </c>
      <c r="M202" s="418"/>
      <c r="N202" s="418"/>
      <c r="O202" s="418"/>
      <c r="P202" s="418"/>
      <c r="Q202" s="418"/>
      <c r="R202" s="418"/>
      <c r="S202" s="418"/>
      <c r="T202" s="418"/>
      <c r="U202" s="636"/>
      <c r="V202" s="418"/>
      <c r="W202" s="418"/>
      <c r="X202" s="418"/>
      <c r="Y202" s="418"/>
      <c r="Z202" s="418"/>
      <c r="AA202" s="418"/>
      <c r="AB202" s="418"/>
      <c r="AC202" s="636"/>
      <c r="AD202" s="418"/>
      <c r="AE202" s="418"/>
      <c r="AF202" s="418"/>
      <c r="AG202" s="418"/>
      <c r="AH202" s="418"/>
      <c r="AI202" s="418"/>
      <c r="AJ202" s="418"/>
      <c r="AK202" s="418"/>
      <c r="AL202" s="418"/>
      <c r="AM202" s="418"/>
      <c r="AN202" s="636"/>
      <c r="AO202" s="420"/>
      <c r="AP202" s="420"/>
      <c r="AQ20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2" s="417">
        <f>WWWW[[#This Row],[%Equitable and continuous access to sufficient quantity of safe drinking water]]*WWWW[[#This Row],[Total PoP ]]</f>
        <v>0</v>
      </c>
      <c r="AS20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2" s="417">
        <f>WWWW[[#This Row],[% Access to unimproved water points]]*WWWW[[#This Row],[Total PoP ]]</f>
        <v>0</v>
      </c>
      <c r="AU20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2" s="417">
        <f>WWWW[[#This Row],[HRP1]]/250</f>
        <v>0</v>
      </c>
      <c r="AX202" s="422">
        <f>1-WWWW[[#This Row],[% Equitable and continuous access to sufficient quantity of domestic water]]</f>
        <v>1</v>
      </c>
      <c r="AY202" s="417">
        <f>WWWW[[#This Row],[%equitable and continuous access to sufficient quantity of safe drinking and domestic water''s GAP]]*WWWW[[#This Row],[Total PoP ]]</f>
        <v>1002</v>
      </c>
      <c r="AZ202" s="419">
        <f>IF(WWWW[[#This Row],[Total required water points]]-WWWW[[#This Row],['#Water points coverage]]&lt;0,0,WWWW[[#This Row],[Total required water points]]-WWWW[[#This Row],['#Water points coverage]])</f>
        <v>4</v>
      </c>
      <c r="BA202" s="419">
        <f>ROUND(IF(WWWW[[#This Row],[Total PoP ]]&lt;250,1,WWWW[[#This Row],[Total PoP ]]/250),0)</f>
        <v>4</v>
      </c>
      <c r="BB20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2" s="417">
        <f>WWWW[[#This Row],[% people access to functioning Latrine]]*WWWW[[#This Row],[Total PoP ]]</f>
        <v>0</v>
      </c>
      <c r="BD202" s="419">
        <f>WWWW[[#This Row],['#_of_Functioning_latrines_in_school]]*50</f>
        <v>0</v>
      </c>
      <c r="BE202" s="419">
        <f>ROUND((WWWW[[#This Row],[Total PoP ]]/6),0)</f>
        <v>167</v>
      </c>
      <c r="BF202" s="419">
        <f>IF(WWWW[[#This Row],[Total required Latrines]]-(WWWW[[#This Row],['#_of_sanitary_fly-proof_HH_latrines]])&lt;0,0,WWWW[[#This Row],[Total required Latrines]]-(WWWW[[#This Row],['#_of_sanitary_fly-proof_HH_latrines]]))</f>
        <v>167</v>
      </c>
      <c r="BG202" s="558">
        <f>1-WWWW[[#This Row],[% people access to functioning Latrine]]</f>
        <v>1</v>
      </c>
      <c r="BH20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2" s="417">
        <f>IF(WWWW[[#This Row],['#_of_functional_handwashing_facilities_at_HH_level]]*6&gt;WWWW[[#This Row],[Total PoP ]],WWWW[[#This Row],[Total PoP ]],WWWW[[#This Row],['#_of_functional_handwashing_facilities_at_HH_level]]*6)</f>
        <v>0</v>
      </c>
      <c r="BJ202" s="419">
        <f>IF(WWWW[[#This Row],['# people reached by regular dedicated hygiene promotion]]&gt;WWWW[[#This Row],['# People received regular supply of hygiene items]],WWWW[[#This Row],['# people reached by regular dedicated hygiene promotion]],WWWW[[#This Row],['# People received regular supply of hygiene items]])</f>
        <v>0</v>
      </c>
      <c r="BK202" s="422">
        <f>IF(WWWW[[#This Row],[HRP3]]/WWWW[[#This Row],[Total PoP ]]&gt;100%,100%,WWWW[[#This Row],[HRP3]]/WWWW[[#This Row],[Total PoP ]])</f>
        <v>0</v>
      </c>
      <c r="BL202" s="421">
        <f>1-WWWW[[#This Row],[Hygiene Coverage%]]</f>
        <v>1</v>
      </c>
      <c r="BM202" s="420">
        <f>WWWW[[#This Row],['# people reached by regular dedicated hygiene promotion]]/WWWW[[#This Row],[Total PoP ]]</f>
        <v>0</v>
      </c>
      <c r="BN20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2" s="419">
        <f>WWWW[[#This Row],['#_of_affected_women_and_girls_receiving_a_sufficient_quantity_of_sanitary_pads]]</f>
        <v>0</v>
      </c>
      <c r="BP202" s="418">
        <f>IF(WWWW[[#This Row],['# People with access to soap]]&gt;WWWW[[#This Row],['# People with access to Sanity Pads]],WWWW[[#This Row],['# People with access to soap]],WWWW[[#This Row],['# People with access to Sanity Pads]])</f>
        <v>0</v>
      </c>
      <c r="BQ202" s="417" t="str">
        <f>IF(OR(WWWW[[#This Row],['#of students in school]]="",WWWW[[#This Row],['#of students in school]]=0),"No","Yes")</f>
        <v>No</v>
      </c>
      <c r="BR202" s="415" t="s">
        <v>796</v>
      </c>
      <c r="BS202" s="415" t="s">
        <v>796</v>
      </c>
      <c r="BT202" s="415" t="s">
        <v>793</v>
      </c>
      <c r="BU202" s="415">
        <v>0</v>
      </c>
      <c r="BV202" s="415">
        <v>0</v>
      </c>
      <c r="BW202" s="415">
        <v>196818</v>
      </c>
      <c r="BX202" s="423" t="s">
        <v>33</v>
      </c>
      <c r="BY202" s="423"/>
      <c r="BZ202" s="547"/>
      <c r="CA202" s="547"/>
      <c r="CB202" s="570"/>
      <c r="CC202" s="547"/>
      <c r="CD202" s="548"/>
      <c r="CE202" s="548"/>
      <c r="CF202" s="549"/>
      <c r="CG202" s="549"/>
      <c r="CH202" s="549"/>
      <c r="CI202" s="549"/>
      <c r="CJ202" s="549"/>
      <c r="CK202" s="549"/>
      <c r="CL202" s="549"/>
      <c r="CM202" s="549"/>
      <c r="CN202" s="549"/>
    </row>
    <row r="203" spans="1:93" s="545" customFormat="1" hidden="1">
      <c r="A203" s="410" t="s">
        <v>2380</v>
      </c>
      <c r="B203" s="410" t="s">
        <v>320</v>
      </c>
      <c r="C203" s="416" t="s">
        <v>320</v>
      </c>
      <c r="D203" s="416" t="s">
        <v>336</v>
      </c>
      <c r="E203" s="546" t="s">
        <v>2687</v>
      </c>
      <c r="F203" s="416" t="s">
        <v>304</v>
      </c>
      <c r="G203" s="546" t="str">
        <f>VLOOKUP(WWWW[[#This Row],[Village  Name]],SiteDB6[[Site Name]:[Location Type]],8,FALSE)</f>
        <v>Village</v>
      </c>
      <c r="H203" s="416" t="s">
        <v>2004</v>
      </c>
      <c r="I203" s="418">
        <v>45</v>
      </c>
      <c r="J203" s="418">
        <v>206</v>
      </c>
      <c r="K203" s="424">
        <v>42887</v>
      </c>
      <c r="L203" s="425">
        <v>43616</v>
      </c>
      <c r="M203" s="418"/>
      <c r="N203" s="418"/>
      <c r="O203" s="418"/>
      <c r="P203" s="418"/>
      <c r="Q203" s="418"/>
      <c r="R203" s="418"/>
      <c r="S203" s="418"/>
      <c r="T203" s="418"/>
      <c r="U203" s="636"/>
      <c r="V203" s="418"/>
      <c r="W203" s="418"/>
      <c r="X203" s="418"/>
      <c r="Y203" s="418"/>
      <c r="Z203" s="418"/>
      <c r="AA203" s="418"/>
      <c r="AB203" s="418"/>
      <c r="AC203" s="636"/>
      <c r="AD203" s="418"/>
      <c r="AE203" s="418"/>
      <c r="AF203" s="418"/>
      <c r="AG203" s="418"/>
      <c r="AH203" s="418"/>
      <c r="AI203" s="418"/>
      <c r="AJ203" s="418"/>
      <c r="AK203" s="418"/>
      <c r="AL203" s="418"/>
      <c r="AM203" s="418"/>
      <c r="AN203" s="636"/>
      <c r="AO203" s="420"/>
      <c r="AP203" s="420"/>
      <c r="AQ20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3" s="417">
        <f>WWWW[[#This Row],[%Equitable and continuous access to sufficient quantity of safe drinking water]]*WWWW[[#This Row],[Total PoP ]]</f>
        <v>0</v>
      </c>
      <c r="AS20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3" s="417">
        <f>WWWW[[#This Row],[% Access to unimproved water points]]*WWWW[[#This Row],[Total PoP ]]</f>
        <v>0</v>
      </c>
      <c r="AU20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3" s="417">
        <f>WWWW[[#This Row],[HRP1]]/250</f>
        <v>0</v>
      </c>
      <c r="AX203" s="422">
        <f>1-WWWW[[#This Row],[% Equitable and continuous access to sufficient quantity of domestic water]]</f>
        <v>1</v>
      </c>
      <c r="AY203" s="417">
        <f>WWWW[[#This Row],[%equitable and continuous access to sufficient quantity of safe drinking and domestic water''s GAP]]*WWWW[[#This Row],[Total PoP ]]</f>
        <v>206</v>
      </c>
      <c r="AZ203" s="419">
        <f>IF(WWWW[[#This Row],[Total required water points]]-WWWW[[#This Row],['#Water points coverage]]&lt;0,0,WWWW[[#This Row],[Total required water points]]-WWWW[[#This Row],['#Water points coverage]])</f>
        <v>1</v>
      </c>
      <c r="BA203" s="419">
        <f>ROUND(IF(WWWW[[#This Row],[Total PoP ]]&lt;250,1,WWWW[[#This Row],[Total PoP ]]/250),0)</f>
        <v>1</v>
      </c>
      <c r="BB20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3" s="417">
        <f>WWWW[[#This Row],[% people access to functioning Latrine]]*WWWW[[#This Row],[Total PoP ]]</f>
        <v>0</v>
      </c>
      <c r="BD203" s="419">
        <f>WWWW[[#This Row],['#_of_Functioning_latrines_in_school]]*50</f>
        <v>0</v>
      </c>
      <c r="BE203" s="419">
        <f>ROUND((WWWW[[#This Row],[Total PoP ]]/6),0)</f>
        <v>34</v>
      </c>
      <c r="BF203" s="419">
        <f>IF(WWWW[[#This Row],[Total required Latrines]]-(WWWW[[#This Row],['#_of_sanitary_fly-proof_HH_latrines]])&lt;0,0,WWWW[[#This Row],[Total required Latrines]]-(WWWW[[#This Row],['#_of_sanitary_fly-proof_HH_latrines]]))</f>
        <v>34</v>
      </c>
      <c r="BG203" s="558">
        <f>1-WWWW[[#This Row],[% people access to functioning Latrine]]</f>
        <v>1</v>
      </c>
      <c r="BH20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3" s="417">
        <f>IF(WWWW[[#This Row],['#_of_functional_handwashing_facilities_at_HH_level]]*6&gt;WWWW[[#This Row],[Total PoP ]],WWWW[[#This Row],[Total PoP ]],WWWW[[#This Row],['#_of_functional_handwashing_facilities_at_HH_level]]*6)</f>
        <v>0</v>
      </c>
      <c r="BJ203" s="419">
        <f>IF(WWWW[[#This Row],['# people reached by regular dedicated hygiene promotion]]&gt;WWWW[[#This Row],['# People received regular supply of hygiene items]],WWWW[[#This Row],['# people reached by regular dedicated hygiene promotion]],WWWW[[#This Row],['# People received regular supply of hygiene items]])</f>
        <v>0</v>
      </c>
      <c r="BK203" s="422">
        <f>IF(WWWW[[#This Row],[HRP3]]/WWWW[[#This Row],[Total PoP ]]&gt;100%,100%,WWWW[[#This Row],[HRP3]]/WWWW[[#This Row],[Total PoP ]])</f>
        <v>0</v>
      </c>
      <c r="BL203" s="421">
        <f>1-WWWW[[#This Row],[Hygiene Coverage%]]</f>
        <v>1</v>
      </c>
      <c r="BM203" s="420">
        <f>WWWW[[#This Row],['# people reached by regular dedicated hygiene promotion]]/WWWW[[#This Row],[Total PoP ]]</f>
        <v>0</v>
      </c>
      <c r="BN20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3" s="419">
        <f>WWWW[[#This Row],['#_of_affected_women_and_girls_receiving_a_sufficient_quantity_of_sanitary_pads]]</f>
        <v>0</v>
      </c>
      <c r="BP203" s="418">
        <f>IF(WWWW[[#This Row],['# People with access to soap]]&gt;WWWW[[#This Row],['# People with access to Sanity Pads]],WWWW[[#This Row],['# People with access to soap]],WWWW[[#This Row],['# People with access to Sanity Pads]])</f>
        <v>0</v>
      </c>
      <c r="BQ203" s="417" t="str">
        <f>IF(OR(WWWW[[#This Row],['#of students in school]]="",WWWW[[#This Row],['#of students in school]]=0),"No","Yes")</f>
        <v>No</v>
      </c>
      <c r="BR203" s="415" t="s">
        <v>796</v>
      </c>
      <c r="BS203" s="415" t="s">
        <v>796</v>
      </c>
      <c r="BT203" s="415" t="s">
        <v>296</v>
      </c>
      <c r="BU203" s="415">
        <v>20.879186630248999</v>
      </c>
      <c r="BV203" s="415">
        <v>92.938163757324205</v>
      </c>
      <c r="BW203" s="415">
        <v>196821</v>
      </c>
      <c r="BX203" s="423" t="s">
        <v>33</v>
      </c>
      <c r="BY203" s="423"/>
      <c r="BZ203" s="547"/>
      <c r="CA203" s="547"/>
      <c r="CB203" s="570"/>
      <c r="CC203" s="547"/>
      <c r="CD203" s="548"/>
      <c r="CE203" s="548"/>
      <c r="CF203" s="549"/>
      <c r="CG203" s="549"/>
      <c r="CH203" s="549"/>
      <c r="CI203" s="549"/>
      <c r="CJ203" s="549"/>
      <c r="CK203" s="549"/>
      <c r="CL203" s="549"/>
      <c r="CM203" s="549"/>
      <c r="CN203" s="549"/>
    </row>
    <row r="204" spans="1:93" s="545" customFormat="1" hidden="1">
      <c r="A204" s="410" t="s">
        <v>2380</v>
      </c>
      <c r="B204" s="410" t="s">
        <v>320</v>
      </c>
      <c r="C204" s="416" t="s">
        <v>320</v>
      </c>
      <c r="D204" s="416" t="s">
        <v>336</v>
      </c>
      <c r="E204" s="546" t="s">
        <v>2687</v>
      </c>
      <c r="F204" s="416" t="s">
        <v>304</v>
      </c>
      <c r="G204" s="546" t="str">
        <f>VLOOKUP(WWWW[[#This Row],[Village  Name]],SiteDB6[[Site Name]:[Location Type]],8,FALSE)</f>
        <v>Village</v>
      </c>
      <c r="H204" s="416" t="s">
        <v>640</v>
      </c>
      <c r="I204" s="418">
        <v>513</v>
      </c>
      <c r="J204" s="418">
        <v>3224</v>
      </c>
      <c r="K204" s="424">
        <v>42887</v>
      </c>
      <c r="L204" s="425">
        <v>43616</v>
      </c>
      <c r="M204" s="418"/>
      <c r="N204" s="418"/>
      <c r="O204" s="418"/>
      <c r="P204" s="418"/>
      <c r="Q204" s="418"/>
      <c r="R204" s="418"/>
      <c r="S204" s="418"/>
      <c r="T204" s="418"/>
      <c r="U204" s="636"/>
      <c r="V204" s="418"/>
      <c r="W204" s="418"/>
      <c r="X204" s="418"/>
      <c r="Y204" s="418"/>
      <c r="Z204" s="418"/>
      <c r="AA204" s="418"/>
      <c r="AB204" s="418"/>
      <c r="AC204" s="636"/>
      <c r="AD204" s="418"/>
      <c r="AE204" s="418"/>
      <c r="AF204" s="418"/>
      <c r="AG204" s="418"/>
      <c r="AH204" s="418"/>
      <c r="AI204" s="418"/>
      <c r="AJ204" s="418"/>
      <c r="AK204" s="418"/>
      <c r="AL204" s="418"/>
      <c r="AM204" s="418"/>
      <c r="AN204" s="636"/>
      <c r="AO204" s="420"/>
      <c r="AP204" s="420"/>
      <c r="AQ20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4" s="417">
        <f>WWWW[[#This Row],[%Equitable and continuous access to sufficient quantity of safe drinking water]]*WWWW[[#This Row],[Total PoP ]]</f>
        <v>0</v>
      </c>
      <c r="AS20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4" s="417">
        <f>WWWW[[#This Row],[% Access to unimproved water points]]*WWWW[[#This Row],[Total PoP ]]</f>
        <v>0</v>
      </c>
      <c r="AU20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4" s="417">
        <f>WWWW[[#This Row],[HRP1]]/250</f>
        <v>0</v>
      </c>
      <c r="AX204" s="422">
        <f>1-WWWW[[#This Row],[% Equitable and continuous access to sufficient quantity of domestic water]]</f>
        <v>1</v>
      </c>
      <c r="AY204" s="417">
        <f>WWWW[[#This Row],[%equitable and continuous access to sufficient quantity of safe drinking and domestic water''s GAP]]*WWWW[[#This Row],[Total PoP ]]</f>
        <v>3224</v>
      </c>
      <c r="AZ204" s="419">
        <f>IF(WWWW[[#This Row],[Total required water points]]-WWWW[[#This Row],['#Water points coverage]]&lt;0,0,WWWW[[#This Row],[Total required water points]]-WWWW[[#This Row],['#Water points coverage]])</f>
        <v>13</v>
      </c>
      <c r="BA204" s="419">
        <f>ROUND(IF(WWWW[[#This Row],[Total PoP ]]&lt;250,1,WWWW[[#This Row],[Total PoP ]]/250),0)</f>
        <v>13</v>
      </c>
      <c r="BB20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4" s="417">
        <f>WWWW[[#This Row],[% people access to functioning Latrine]]*WWWW[[#This Row],[Total PoP ]]</f>
        <v>0</v>
      </c>
      <c r="BD204" s="419">
        <f>WWWW[[#This Row],['#_of_Functioning_latrines_in_school]]*50</f>
        <v>0</v>
      </c>
      <c r="BE204" s="419">
        <f>ROUND((WWWW[[#This Row],[Total PoP ]]/6),0)</f>
        <v>537</v>
      </c>
      <c r="BF204" s="419">
        <f>IF(WWWW[[#This Row],[Total required Latrines]]-(WWWW[[#This Row],['#_of_sanitary_fly-proof_HH_latrines]])&lt;0,0,WWWW[[#This Row],[Total required Latrines]]-(WWWW[[#This Row],['#_of_sanitary_fly-proof_HH_latrines]]))</f>
        <v>537</v>
      </c>
      <c r="BG204" s="558">
        <f>1-WWWW[[#This Row],[% people access to functioning Latrine]]</f>
        <v>1</v>
      </c>
      <c r="BH20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4" s="417">
        <f>IF(WWWW[[#This Row],['#_of_functional_handwashing_facilities_at_HH_level]]*6&gt;WWWW[[#This Row],[Total PoP ]],WWWW[[#This Row],[Total PoP ]],WWWW[[#This Row],['#_of_functional_handwashing_facilities_at_HH_level]]*6)</f>
        <v>0</v>
      </c>
      <c r="BJ204" s="419">
        <f>IF(WWWW[[#This Row],['# people reached by regular dedicated hygiene promotion]]&gt;WWWW[[#This Row],['# People received regular supply of hygiene items]],WWWW[[#This Row],['# people reached by regular dedicated hygiene promotion]],WWWW[[#This Row],['# People received regular supply of hygiene items]])</f>
        <v>0</v>
      </c>
      <c r="BK204" s="422">
        <f>IF(WWWW[[#This Row],[HRP3]]/WWWW[[#This Row],[Total PoP ]]&gt;100%,100%,WWWW[[#This Row],[HRP3]]/WWWW[[#This Row],[Total PoP ]])</f>
        <v>0</v>
      </c>
      <c r="BL204" s="421">
        <f>1-WWWW[[#This Row],[Hygiene Coverage%]]</f>
        <v>1</v>
      </c>
      <c r="BM204" s="420">
        <f>WWWW[[#This Row],['# people reached by regular dedicated hygiene promotion]]/WWWW[[#This Row],[Total PoP ]]</f>
        <v>0</v>
      </c>
      <c r="BN20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4" s="419">
        <f>WWWW[[#This Row],['#_of_affected_women_and_girls_receiving_a_sufficient_quantity_of_sanitary_pads]]</f>
        <v>0</v>
      </c>
      <c r="BP204" s="418">
        <f>IF(WWWW[[#This Row],['# People with access to soap]]&gt;WWWW[[#This Row],['# People with access to Sanity Pads]],WWWW[[#This Row],['# People with access to soap]],WWWW[[#This Row],['# People with access to Sanity Pads]])</f>
        <v>0</v>
      </c>
      <c r="BQ204" s="417" t="str">
        <f>IF(OR(WWWW[[#This Row],['#of students in school]]="",WWWW[[#This Row],['#of students in school]]=0),"No","Yes")</f>
        <v>No</v>
      </c>
      <c r="BR204" s="415" t="s">
        <v>796</v>
      </c>
      <c r="BS204" s="415" t="s">
        <v>796</v>
      </c>
      <c r="BT204" s="415" t="s">
        <v>793</v>
      </c>
      <c r="BU204" s="415">
        <v>20.864519120000001</v>
      </c>
      <c r="BV204" s="415">
        <v>92.940399170000006</v>
      </c>
      <c r="BW204" s="415">
        <v>196817</v>
      </c>
      <c r="BX204" s="423" t="s">
        <v>33</v>
      </c>
      <c r="BY204" s="423"/>
      <c r="BZ204" s="547"/>
      <c r="CA204" s="547"/>
      <c r="CB204" s="570"/>
      <c r="CC204" s="547"/>
      <c r="CD204" s="548"/>
      <c r="CE204" s="548"/>
      <c r="CF204" s="549"/>
      <c r="CG204" s="549"/>
      <c r="CH204" s="549"/>
      <c r="CI204" s="549"/>
      <c r="CJ204" s="549"/>
      <c r="CK204" s="549"/>
      <c r="CL204" s="549"/>
      <c r="CM204" s="549"/>
      <c r="CN204" s="549"/>
    </row>
    <row r="205" spans="1:93" s="545" customFormat="1" hidden="1">
      <c r="A205" s="410" t="s">
        <v>2380</v>
      </c>
      <c r="B205" s="410" t="s">
        <v>320</v>
      </c>
      <c r="C205" s="416" t="s">
        <v>320</v>
      </c>
      <c r="D205" s="416" t="s">
        <v>336</v>
      </c>
      <c r="E205" s="546" t="s">
        <v>2687</v>
      </c>
      <c r="F205" s="416" t="s">
        <v>304</v>
      </c>
      <c r="G205" s="546" t="str">
        <f>VLOOKUP(WWWW[[#This Row],[Village  Name]],SiteDB6[[Site Name]:[Location Type]],8,FALSE)</f>
        <v>Village</v>
      </c>
      <c r="H205" s="416" t="s">
        <v>692</v>
      </c>
      <c r="I205" s="418">
        <v>454</v>
      </c>
      <c r="J205" s="418">
        <v>3020</v>
      </c>
      <c r="K205" s="424">
        <v>42887</v>
      </c>
      <c r="L205" s="425">
        <v>43616</v>
      </c>
      <c r="M205" s="418"/>
      <c r="N205" s="418"/>
      <c r="O205" s="418"/>
      <c r="P205" s="418"/>
      <c r="Q205" s="418"/>
      <c r="R205" s="418"/>
      <c r="S205" s="418"/>
      <c r="T205" s="418"/>
      <c r="U205" s="636"/>
      <c r="V205" s="418"/>
      <c r="W205" s="418"/>
      <c r="X205" s="418"/>
      <c r="Y205" s="418"/>
      <c r="Z205" s="418"/>
      <c r="AA205" s="418"/>
      <c r="AB205" s="418"/>
      <c r="AC205" s="636"/>
      <c r="AD205" s="418"/>
      <c r="AE205" s="418"/>
      <c r="AF205" s="418"/>
      <c r="AG205" s="418"/>
      <c r="AH205" s="418"/>
      <c r="AI205" s="418"/>
      <c r="AJ205" s="418"/>
      <c r="AK205" s="418"/>
      <c r="AL205" s="418"/>
      <c r="AM205" s="418"/>
      <c r="AN205" s="636"/>
      <c r="AO205" s="420"/>
      <c r="AP205" s="420"/>
      <c r="AQ20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5" s="417">
        <f>WWWW[[#This Row],[%Equitable and continuous access to sufficient quantity of safe drinking water]]*WWWW[[#This Row],[Total PoP ]]</f>
        <v>0</v>
      </c>
      <c r="AS20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5" s="417">
        <f>WWWW[[#This Row],[% Access to unimproved water points]]*WWWW[[#This Row],[Total PoP ]]</f>
        <v>0</v>
      </c>
      <c r="AU20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5" s="417">
        <f>WWWW[[#This Row],[HRP1]]/250</f>
        <v>0</v>
      </c>
      <c r="AX205" s="422">
        <f>1-WWWW[[#This Row],[% Equitable and continuous access to sufficient quantity of domestic water]]</f>
        <v>1</v>
      </c>
      <c r="AY205" s="417">
        <f>WWWW[[#This Row],[%equitable and continuous access to sufficient quantity of safe drinking and domestic water''s GAP]]*WWWW[[#This Row],[Total PoP ]]</f>
        <v>3020</v>
      </c>
      <c r="AZ205" s="419">
        <f>IF(WWWW[[#This Row],[Total required water points]]-WWWW[[#This Row],['#Water points coverage]]&lt;0,0,WWWW[[#This Row],[Total required water points]]-WWWW[[#This Row],['#Water points coverage]])</f>
        <v>12</v>
      </c>
      <c r="BA205" s="419">
        <f>ROUND(IF(WWWW[[#This Row],[Total PoP ]]&lt;250,1,WWWW[[#This Row],[Total PoP ]]/250),0)</f>
        <v>12</v>
      </c>
      <c r="BB20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5" s="417">
        <f>WWWW[[#This Row],[% people access to functioning Latrine]]*WWWW[[#This Row],[Total PoP ]]</f>
        <v>0</v>
      </c>
      <c r="BD205" s="419">
        <f>WWWW[[#This Row],['#_of_Functioning_latrines_in_school]]*50</f>
        <v>0</v>
      </c>
      <c r="BE205" s="419">
        <f>ROUND((WWWW[[#This Row],[Total PoP ]]/6),0)</f>
        <v>503</v>
      </c>
      <c r="BF205" s="419">
        <f>IF(WWWW[[#This Row],[Total required Latrines]]-(WWWW[[#This Row],['#_of_sanitary_fly-proof_HH_latrines]])&lt;0,0,WWWW[[#This Row],[Total required Latrines]]-(WWWW[[#This Row],['#_of_sanitary_fly-proof_HH_latrines]]))</f>
        <v>503</v>
      </c>
      <c r="BG205" s="558">
        <f>1-WWWW[[#This Row],[% people access to functioning Latrine]]</f>
        <v>1</v>
      </c>
      <c r="BH20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5" s="417">
        <f>IF(WWWW[[#This Row],['#_of_functional_handwashing_facilities_at_HH_level]]*6&gt;WWWW[[#This Row],[Total PoP ]],WWWW[[#This Row],[Total PoP ]],WWWW[[#This Row],['#_of_functional_handwashing_facilities_at_HH_level]]*6)</f>
        <v>0</v>
      </c>
      <c r="BJ205" s="419">
        <f>IF(WWWW[[#This Row],['# people reached by regular dedicated hygiene promotion]]&gt;WWWW[[#This Row],['# People received regular supply of hygiene items]],WWWW[[#This Row],['# people reached by regular dedicated hygiene promotion]],WWWW[[#This Row],['# People received regular supply of hygiene items]])</f>
        <v>0</v>
      </c>
      <c r="BK205" s="422">
        <f>IF(WWWW[[#This Row],[HRP3]]/WWWW[[#This Row],[Total PoP ]]&gt;100%,100%,WWWW[[#This Row],[HRP3]]/WWWW[[#This Row],[Total PoP ]])</f>
        <v>0</v>
      </c>
      <c r="BL205" s="421">
        <f>1-WWWW[[#This Row],[Hygiene Coverage%]]</f>
        <v>1</v>
      </c>
      <c r="BM205" s="420">
        <f>WWWW[[#This Row],['# people reached by regular dedicated hygiene promotion]]/WWWW[[#This Row],[Total PoP ]]</f>
        <v>0</v>
      </c>
      <c r="BN20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5" s="419">
        <f>WWWW[[#This Row],['#_of_affected_women_and_girls_receiving_a_sufficient_quantity_of_sanitary_pads]]</f>
        <v>0</v>
      </c>
      <c r="BP205" s="418">
        <f>IF(WWWW[[#This Row],['# People with access to soap]]&gt;WWWW[[#This Row],['# People with access to Sanity Pads]],WWWW[[#This Row],['# People with access to soap]],WWWW[[#This Row],['# People with access to Sanity Pads]])</f>
        <v>0</v>
      </c>
      <c r="BQ205" s="417" t="str">
        <f>IF(OR(WWWW[[#This Row],['#of students in school]]="",WWWW[[#This Row],['#of students in school]]=0),"No","Yes")</f>
        <v>No</v>
      </c>
      <c r="BR205" s="415" t="s">
        <v>796</v>
      </c>
      <c r="BS205" s="415" t="s">
        <v>796</v>
      </c>
      <c r="BT205" s="415" t="s">
        <v>793</v>
      </c>
      <c r="BU205" s="415">
        <v>20.85956955</v>
      </c>
      <c r="BV205" s="415">
        <v>92.941146849999996</v>
      </c>
      <c r="BW205" s="415">
        <v>196823</v>
      </c>
      <c r="BX205" s="423" t="s">
        <v>33</v>
      </c>
      <c r="BY205" s="423"/>
      <c r="BZ205" s="547"/>
      <c r="CA205" s="547"/>
      <c r="CB205" s="570"/>
      <c r="CC205" s="547"/>
      <c r="CD205" s="548"/>
      <c r="CE205" s="548"/>
      <c r="CF205" s="549"/>
      <c r="CG205" s="549"/>
      <c r="CH205" s="549"/>
      <c r="CI205" s="549"/>
      <c r="CJ205" s="549"/>
      <c r="CK205" s="549"/>
      <c r="CL205" s="549"/>
      <c r="CM205" s="549"/>
      <c r="CN205" s="549"/>
    </row>
    <row r="206" spans="1:93" s="545" customFormat="1" hidden="1">
      <c r="A206" s="410" t="s">
        <v>2380</v>
      </c>
      <c r="B206" s="410" t="s">
        <v>320</v>
      </c>
      <c r="C206" s="416" t="s">
        <v>320</v>
      </c>
      <c r="D206" s="416" t="s">
        <v>336</v>
      </c>
      <c r="E206" s="546" t="s">
        <v>2687</v>
      </c>
      <c r="F206" s="416" t="s">
        <v>304</v>
      </c>
      <c r="G206" s="546" t="str">
        <f>VLOOKUP(WWWW[[#This Row],[Village  Name]],SiteDB6[[Site Name]:[Location Type]],8,FALSE)</f>
        <v>Village</v>
      </c>
      <c r="H206" s="416" t="s">
        <v>655</v>
      </c>
      <c r="I206" s="418">
        <v>170</v>
      </c>
      <c r="J206" s="418">
        <v>825</v>
      </c>
      <c r="K206" s="424">
        <v>42887</v>
      </c>
      <c r="L206" s="425">
        <v>43616</v>
      </c>
      <c r="M206" s="418"/>
      <c r="N206" s="418"/>
      <c r="O206" s="418"/>
      <c r="P206" s="418"/>
      <c r="Q206" s="418"/>
      <c r="R206" s="418"/>
      <c r="S206" s="418"/>
      <c r="T206" s="418"/>
      <c r="U206" s="636"/>
      <c r="V206" s="418"/>
      <c r="W206" s="418"/>
      <c r="X206" s="418"/>
      <c r="Y206" s="418"/>
      <c r="Z206" s="418"/>
      <c r="AA206" s="418"/>
      <c r="AB206" s="418"/>
      <c r="AC206" s="636"/>
      <c r="AD206" s="418"/>
      <c r="AE206" s="418"/>
      <c r="AF206" s="418"/>
      <c r="AG206" s="418"/>
      <c r="AH206" s="418"/>
      <c r="AI206" s="418"/>
      <c r="AJ206" s="418"/>
      <c r="AK206" s="418"/>
      <c r="AL206" s="418"/>
      <c r="AM206" s="418"/>
      <c r="AN206" s="636"/>
      <c r="AO206" s="420"/>
      <c r="AP206" s="420"/>
      <c r="AQ20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6" s="417">
        <f>WWWW[[#This Row],[%Equitable and continuous access to sufficient quantity of safe drinking water]]*WWWW[[#This Row],[Total PoP ]]</f>
        <v>0</v>
      </c>
      <c r="AS20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6" s="417">
        <f>WWWW[[#This Row],[% Access to unimproved water points]]*WWWW[[#This Row],[Total PoP ]]</f>
        <v>0</v>
      </c>
      <c r="AU20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6" s="417">
        <f>WWWW[[#This Row],[HRP1]]/250</f>
        <v>0</v>
      </c>
      <c r="AX206" s="422">
        <f>1-WWWW[[#This Row],[% Equitable and continuous access to sufficient quantity of domestic water]]</f>
        <v>1</v>
      </c>
      <c r="AY206" s="417">
        <f>WWWW[[#This Row],[%equitable and continuous access to sufficient quantity of safe drinking and domestic water''s GAP]]*WWWW[[#This Row],[Total PoP ]]</f>
        <v>825</v>
      </c>
      <c r="AZ206" s="419">
        <f>IF(WWWW[[#This Row],[Total required water points]]-WWWW[[#This Row],['#Water points coverage]]&lt;0,0,WWWW[[#This Row],[Total required water points]]-WWWW[[#This Row],['#Water points coverage]])</f>
        <v>3</v>
      </c>
      <c r="BA206" s="419">
        <f>ROUND(IF(WWWW[[#This Row],[Total PoP ]]&lt;250,1,WWWW[[#This Row],[Total PoP ]]/250),0)</f>
        <v>3</v>
      </c>
      <c r="BB20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6" s="417">
        <f>WWWW[[#This Row],[% people access to functioning Latrine]]*WWWW[[#This Row],[Total PoP ]]</f>
        <v>0</v>
      </c>
      <c r="BD206" s="419">
        <f>WWWW[[#This Row],['#_of_Functioning_latrines_in_school]]*50</f>
        <v>0</v>
      </c>
      <c r="BE206" s="419">
        <f>ROUND((WWWW[[#This Row],[Total PoP ]]/6),0)</f>
        <v>138</v>
      </c>
      <c r="BF206" s="419">
        <f>IF(WWWW[[#This Row],[Total required Latrines]]-(WWWW[[#This Row],['#_of_sanitary_fly-proof_HH_latrines]])&lt;0,0,WWWW[[#This Row],[Total required Latrines]]-(WWWW[[#This Row],['#_of_sanitary_fly-proof_HH_latrines]]))</f>
        <v>138</v>
      </c>
      <c r="BG206" s="558">
        <f>1-WWWW[[#This Row],[% people access to functioning Latrine]]</f>
        <v>1</v>
      </c>
      <c r="BH20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6" s="417">
        <f>IF(WWWW[[#This Row],['#_of_functional_handwashing_facilities_at_HH_level]]*6&gt;WWWW[[#This Row],[Total PoP ]],WWWW[[#This Row],[Total PoP ]],WWWW[[#This Row],['#_of_functional_handwashing_facilities_at_HH_level]]*6)</f>
        <v>0</v>
      </c>
      <c r="BJ206" s="419">
        <f>IF(WWWW[[#This Row],['# people reached by regular dedicated hygiene promotion]]&gt;WWWW[[#This Row],['# People received regular supply of hygiene items]],WWWW[[#This Row],['# people reached by regular dedicated hygiene promotion]],WWWW[[#This Row],['# People received regular supply of hygiene items]])</f>
        <v>0</v>
      </c>
      <c r="BK206" s="422">
        <f>IF(WWWW[[#This Row],[HRP3]]/WWWW[[#This Row],[Total PoP ]]&gt;100%,100%,WWWW[[#This Row],[HRP3]]/WWWW[[#This Row],[Total PoP ]])</f>
        <v>0</v>
      </c>
      <c r="BL206" s="421">
        <f>1-WWWW[[#This Row],[Hygiene Coverage%]]</f>
        <v>1</v>
      </c>
      <c r="BM206" s="420">
        <f>WWWW[[#This Row],['# people reached by regular dedicated hygiene promotion]]/WWWW[[#This Row],[Total PoP ]]</f>
        <v>0</v>
      </c>
      <c r="BN20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6" s="419">
        <f>WWWW[[#This Row],['#_of_affected_women_and_girls_receiving_a_sufficient_quantity_of_sanitary_pads]]</f>
        <v>0</v>
      </c>
      <c r="BP206" s="418">
        <f>IF(WWWW[[#This Row],['# People with access to soap]]&gt;WWWW[[#This Row],['# People with access to Sanity Pads]],WWWW[[#This Row],['# People with access to soap]],WWWW[[#This Row],['# People with access to Sanity Pads]])</f>
        <v>0</v>
      </c>
      <c r="BQ206" s="417" t="str">
        <f>IF(OR(WWWW[[#This Row],['#of students in school]]="",WWWW[[#This Row],['#of students in school]]=0),"No","Yes")</f>
        <v>No</v>
      </c>
      <c r="BR206" s="415" t="s">
        <v>796</v>
      </c>
      <c r="BS206" s="415" t="s">
        <v>796</v>
      </c>
      <c r="BT206" s="415" t="s">
        <v>296</v>
      </c>
      <c r="BU206" s="415">
        <v>20.894269940000001</v>
      </c>
      <c r="BV206" s="415">
        <v>92.920730590000005</v>
      </c>
      <c r="BW206" s="415">
        <v>196814</v>
      </c>
      <c r="BX206" s="423" t="s">
        <v>33</v>
      </c>
      <c r="BY206" s="423"/>
      <c r="BZ206" s="547"/>
      <c r="CA206" s="547"/>
      <c r="CB206" s="570"/>
      <c r="CC206" s="547"/>
      <c r="CD206" s="548"/>
      <c r="CE206" s="548"/>
      <c r="CF206" s="549"/>
      <c r="CG206" s="549"/>
      <c r="CH206" s="549"/>
      <c r="CI206" s="549"/>
      <c r="CJ206" s="549"/>
      <c r="CK206" s="549"/>
      <c r="CL206" s="549"/>
      <c r="CM206" s="549"/>
      <c r="CN206" s="549"/>
    </row>
    <row r="207" spans="1:93" s="545" customFormat="1" hidden="1">
      <c r="A207" s="410" t="s">
        <v>2380</v>
      </c>
      <c r="B207" s="410" t="s">
        <v>320</v>
      </c>
      <c r="C207" s="416" t="s">
        <v>320</v>
      </c>
      <c r="D207" s="416" t="s">
        <v>336</v>
      </c>
      <c r="E207" s="546" t="s">
        <v>2687</v>
      </c>
      <c r="F207" s="416" t="s">
        <v>304</v>
      </c>
      <c r="G207" s="546" t="str">
        <f>VLOOKUP(WWWW[[#This Row],[Village  Name]],SiteDB6[[Site Name]:[Location Type]],8,FALSE)</f>
        <v>Village</v>
      </c>
      <c r="H207" s="416" t="s">
        <v>338</v>
      </c>
      <c r="I207" s="418">
        <v>144</v>
      </c>
      <c r="J207" s="418">
        <v>792</v>
      </c>
      <c r="K207" s="424">
        <v>42887</v>
      </c>
      <c r="L207" s="425">
        <v>43616</v>
      </c>
      <c r="M207" s="418"/>
      <c r="N207" s="418"/>
      <c r="O207" s="418"/>
      <c r="P207" s="418"/>
      <c r="Q207" s="418"/>
      <c r="R207" s="418"/>
      <c r="S207" s="418"/>
      <c r="T207" s="418"/>
      <c r="U207" s="636"/>
      <c r="V207" s="418"/>
      <c r="W207" s="418"/>
      <c r="X207" s="418"/>
      <c r="Y207" s="418"/>
      <c r="Z207" s="418"/>
      <c r="AA207" s="418"/>
      <c r="AB207" s="418"/>
      <c r="AC207" s="636"/>
      <c r="AD207" s="418"/>
      <c r="AE207" s="418"/>
      <c r="AF207" s="418"/>
      <c r="AG207" s="418"/>
      <c r="AH207" s="418"/>
      <c r="AI207" s="418"/>
      <c r="AJ207" s="418"/>
      <c r="AK207" s="418"/>
      <c r="AL207" s="418"/>
      <c r="AM207" s="418"/>
      <c r="AN207" s="636"/>
      <c r="AO207" s="420"/>
      <c r="AP207" s="420"/>
      <c r="AQ20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7" s="417">
        <f>WWWW[[#This Row],[%Equitable and continuous access to sufficient quantity of safe drinking water]]*WWWW[[#This Row],[Total PoP ]]</f>
        <v>0</v>
      </c>
      <c r="AS20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7" s="417">
        <f>WWWW[[#This Row],[% Access to unimproved water points]]*WWWW[[#This Row],[Total PoP ]]</f>
        <v>0</v>
      </c>
      <c r="AU20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7" s="417">
        <f>WWWW[[#This Row],[HRP1]]/250</f>
        <v>0</v>
      </c>
      <c r="AX207" s="422">
        <f>1-WWWW[[#This Row],[% Equitable and continuous access to sufficient quantity of domestic water]]</f>
        <v>1</v>
      </c>
      <c r="AY207" s="417">
        <f>WWWW[[#This Row],[%equitable and continuous access to sufficient quantity of safe drinking and domestic water''s GAP]]*WWWW[[#This Row],[Total PoP ]]</f>
        <v>792</v>
      </c>
      <c r="AZ207" s="419">
        <f>IF(WWWW[[#This Row],[Total required water points]]-WWWW[[#This Row],['#Water points coverage]]&lt;0,0,WWWW[[#This Row],[Total required water points]]-WWWW[[#This Row],['#Water points coverage]])</f>
        <v>3</v>
      </c>
      <c r="BA207" s="419">
        <f>ROUND(IF(WWWW[[#This Row],[Total PoP ]]&lt;250,1,WWWW[[#This Row],[Total PoP ]]/250),0)</f>
        <v>3</v>
      </c>
      <c r="BB20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7" s="417">
        <f>WWWW[[#This Row],[% people access to functioning Latrine]]*WWWW[[#This Row],[Total PoP ]]</f>
        <v>0</v>
      </c>
      <c r="BD207" s="419">
        <f>WWWW[[#This Row],['#_of_Functioning_latrines_in_school]]*50</f>
        <v>0</v>
      </c>
      <c r="BE207" s="419">
        <f>ROUND((WWWW[[#This Row],[Total PoP ]]/6),0)</f>
        <v>132</v>
      </c>
      <c r="BF207" s="419">
        <f>IF(WWWW[[#This Row],[Total required Latrines]]-(WWWW[[#This Row],['#_of_sanitary_fly-proof_HH_latrines]])&lt;0,0,WWWW[[#This Row],[Total required Latrines]]-(WWWW[[#This Row],['#_of_sanitary_fly-proof_HH_latrines]]))</f>
        <v>132</v>
      </c>
      <c r="BG207" s="558">
        <f>1-WWWW[[#This Row],[% people access to functioning Latrine]]</f>
        <v>1</v>
      </c>
      <c r="BH20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7" s="417">
        <f>IF(WWWW[[#This Row],['#_of_functional_handwashing_facilities_at_HH_level]]*6&gt;WWWW[[#This Row],[Total PoP ]],WWWW[[#This Row],[Total PoP ]],WWWW[[#This Row],['#_of_functional_handwashing_facilities_at_HH_level]]*6)</f>
        <v>0</v>
      </c>
      <c r="BJ207" s="419">
        <f>IF(WWWW[[#This Row],['# people reached by regular dedicated hygiene promotion]]&gt;WWWW[[#This Row],['# People received regular supply of hygiene items]],WWWW[[#This Row],['# people reached by regular dedicated hygiene promotion]],WWWW[[#This Row],['# People received regular supply of hygiene items]])</f>
        <v>0</v>
      </c>
      <c r="BK207" s="422">
        <f>IF(WWWW[[#This Row],[HRP3]]/WWWW[[#This Row],[Total PoP ]]&gt;100%,100%,WWWW[[#This Row],[HRP3]]/WWWW[[#This Row],[Total PoP ]])</f>
        <v>0</v>
      </c>
      <c r="BL207" s="421">
        <f>1-WWWW[[#This Row],[Hygiene Coverage%]]</f>
        <v>1</v>
      </c>
      <c r="BM207" s="420">
        <f>WWWW[[#This Row],['# people reached by regular dedicated hygiene promotion]]/WWWW[[#This Row],[Total PoP ]]</f>
        <v>0</v>
      </c>
      <c r="BN20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7" s="419">
        <f>WWWW[[#This Row],['#_of_affected_women_and_girls_receiving_a_sufficient_quantity_of_sanitary_pads]]</f>
        <v>0</v>
      </c>
      <c r="BP207" s="418">
        <f>IF(WWWW[[#This Row],['# People with access to soap]]&gt;WWWW[[#This Row],['# People with access to Sanity Pads]],WWWW[[#This Row],['# People with access to soap]],WWWW[[#This Row],['# People with access to Sanity Pads]])</f>
        <v>0</v>
      </c>
      <c r="BQ207" s="417" t="str">
        <f>IF(OR(WWWW[[#This Row],['#of students in school]]="",WWWW[[#This Row],['#of students in school]]=0),"No","Yes")</f>
        <v>No</v>
      </c>
      <c r="BR207" s="415" t="s">
        <v>796</v>
      </c>
      <c r="BS207" s="415" t="s">
        <v>796</v>
      </c>
      <c r="BT207" s="415" t="s">
        <v>2003</v>
      </c>
      <c r="BU207" s="415">
        <v>0</v>
      </c>
      <c r="BV207" s="415">
        <v>0</v>
      </c>
      <c r="BW207" s="415">
        <v>196815</v>
      </c>
      <c r="BX207" s="423" t="s">
        <v>33</v>
      </c>
      <c r="BY207" s="423"/>
      <c r="BZ207" s="547"/>
      <c r="CA207" s="547"/>
      <c r="CB207" s="570"/>
      <c r="CC207" s="547"/>
      <c r="CD207" s="548"/>
      <c r="CE207" s="548"/>
      <c r="CF207" s="549"/>
      <c r="CG207" s="549"/>
      <c r="CH207" s="549"/>
      <c r="CI207" s="549"/>
      <c r="CJ207" s="549"/>
      <c r="CK207" s="549"/>
      <c r="CL207" s="549"/>
      <c r="CM207" s="549"/>
      <c r="CN207" s="549"/>
    </row>
    <row r="208" spans="1:93" s="545" customFormat="1" hidden="1">
      <c r="A208" s="410" t="s">
        <v>2380</v>
      </c>
      <c r="B208" s="410" t="s">
        <v>320</v>
      </c>
      <c r="C208" s="416" t="s">
        <v>320</v>
      </c>
      <c r="D208" s="416" t="s">
        <v>336</v>
      </c>
      <c r="E208" s="546" t="s">
        <v>2687</v>
      </c>
      <c r="F208" s="416" t="s">
        <v>304</v>
      </c>
      <c r="G208" s="546" t="str">
        <f>VLOOKUP(WWWW[[#This Row],[Village  Name]],SiteDB6[[Site Name]:[Location Type]],8,FALSE)</f>
        <v>Village</v>
      </c>
      <c r="H208" s="416" t="s">
        <v>656</v>
      </c>
      <c r="I208" s="418">
        <v>50</v>
      </c>
      <c r="J208" s="418">
        <v>207</v>
      </c>
      <c r="K208" s="424">
        <v>42887</v>
      </c>
      <c r="L208" s="425">
        <v>43616</v>
      </c>
      <c r="M208" s="418"/>
      <c r="N208" s="418"/>
      <c r="O208" s="418"/>
      <c r="P208" s="418"/>
      <c r="Q208" s="418"/>
      <c r="R208" s="418"/>
      <c r="S208" s="418"/>
      <c r="T208" s="418"/>
      <c r="U208" s="636"/>
      <c r="V208" s="418"/>
      <c r="W208" s="418"/>
      <c r="X208" s="418"/>
      <c r="Y208" s="418"/>
      <c r="Z208" s="418"/>
      <c r="AA208" s="418"/>
      <c r="AB208" s="418"/>
      <c r="AC208" s="636"/>
      <c r="AD208" s="418"/>
      <c r="AE208" s="418"/>
      <c r="AF208" s="418"/>
      <c r="AG208" s="418"/>
      <c r="AH208" s="418"/>
      <c r="AI208" s="418"/>
      <c r="AJ208" s="418"/>
      <c r="AK208" s="418"/>
      <c r="AL208" s="418"/>
      <c r="AM208" s="418"/>
      <c r="AN208" s="636"/>
      <c r="AO208" s="420"/>
      <c r="AP208" s="420"/>
      <c r="AQ20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8" s="417">
        <f>WWWW[[#This Row],[%Equitable and continuous access to sufficient quantity of safe drinking water]]*WWWW[[#This Row],[Total PoP ]]</f>
        <v>0</v>
      </c>
      <c r="AS20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8" s="417">
        <f>WWWW[[#This Row],[% Access to unimproved water points]]*WWWW[[#This Row],[Total PoP ]]</f>
        <v>0</v>
      </c>
      <c r="AU20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8" s="417">
        <f>WWWW[[#This Row],[HRP1]]/250</f>
        <v>0</v>
      </c>
      <c r="AX208" s="422">
        <f>1-WWWW[[#This Row],[% Equitable and continuous access to sufficient quantity of domestic water]]</f>
        <v>1</v>
      </c>
      <c r="AY208" s="417">
        <f>WWWW[[#This Row],[%equitable and continuous access to sufficient quantity of safe drinking and domestic water''s GAP]]*WWWW[[#This Row],[Total PoP ]]</f>
        <v>207</v>
      </c>
      <c r="AZ208" s="419">
        <f>IF(WWWW[[#This Row],[Total required water points]]-WWWW[[#This Row],['#Water points coverage]]&lt;0,0,WWWW[[#This Row],[Total required water points]]-WWWW[[#This Row],['#Water points coverage]])</f>
        <v>1</v>
      </c>
      <c r="BA208" s="419">
        <f>ROUND(IF(WWWW[[#This Row],[Total PoP ]]&lt;250,1,WWWW[[#This Row],[Total PoP ]]/250),0)</f>
        <v>1</v>
      </c>
      <c r="BB20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8" s="417">
        <f>WWWW[[#This Row],[% people access to functioning Latrine]]*WWWW[[#This Row],[Total PoP ]]</f>
        <v>0</v>
      </c>
      <c r="BD208" s="419">
        <f>WWWW[[#This Row],['#_of_Functioning_latrines_in_school]]*50</f>
        <v>0</v>
      </c>
      <c r="BE208" s="419">
        <f>ROUND((WWWW[[#This Row],[Total PoP ]]/6),0)</f>
        <v>35</v>
      </c>
      <c r="BF208" s="419">
        <f>IF(WWWW[[#This Row],[Total required Latrines]]-(WWWW[[#This Row],['#_of_sanitary_fly-proof_HH_latrines]])&lt;0,0,WWWW[[#This Row],[Total required Latrines]]-(WWWW[[#This Row],['#_of_sanitary_fly-proof_HH_latrines]]))</f>
        <v>35</v>
      </c>
      <c r="BG208" s="558">
        <f>1-WWWW[[#This Row],[% people access to functioning Latrine]]</f>
        <v>1</v>
      </c>
      <c r="BH20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8" s="417">
        <f>IF(WWWW[[#This Row],['#_of_functional_handwashing_facilities_at_HH_level]]*6&gt;WWWW[[#This Row],[Total PoP ]],WWWW[[#This Row],[Total PoP ]],WWWW[[#This Row],['#_of_functional_handwashing_facilities_at_HH_level]]*6)</f>
        <v>0</v>
      </c>
      <c r="BJ208" s="419">
        <f>IF(WWWW[[#This Row],['# people reached by regular dedicated hygiene promotion]]&gt;WWWW[[#This Row],['# People received regular supply of hygiene items]],WWWW[[#This Row],['# people reached by regular dedicated hygiene promotion]],WWWW[[#This Row],['# People received regular supply of hygiene items]])</f>
        <v>0</v>
      </c>
      <c r="BK208" s="422">
        <f>IF(WWWW[[#This Row],[HRP3]]/WWWW[[#This Row],[Total PoP ]]&gt;100%,100%,WWWW[[#This Row],[HRP3]]/WWWW[[#This Row],[Total PoP ]])</f>
        <v>0</v>
      </c>
      <c r="BL208" s="421">
        <f>1-WWWW[[#This Row],[Hygiene Coverage%]]</f>
        <v>1</v>
      </c>
      <c r="BM208" s="420">
        <f>WWWW[[#This Row],['# people reached by regular dedicated hygiene promotion]]/WWWW[[#This Row],[Total PoP ]]</f>
        <v>0</v>
      </c>
      <c r="BN20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8" s="419">
        <f>WWWW[[#This Row],['#_of_affected_women_and_girls_receiving_a_sufficient_quantity_of_sanitary_pads]]</f>
        <v>0</v>
      </c>
      <c r="BP208" s="418">
        <f>IF(WWWW[[#This Row],['# People with access to soap]]&gt;WWWW[[#This Row],['# People with access to Sanity Pads]],WWWW[[#This Row],['# People with access to soap]],WWWW[[#This Row],['# People with access to Sanity Pads]])</f>
        <v>0</v>
      </c>
      <c r="BQ208" s="417" t="str">
        <f>IF(OR(WWWW[[#This Row],['#of students in school]]="",WWWW[[#This Row],['#of students in school]]=0),"No","Yes")</f>
        <v>No</v>
      </c>
      <c r="BR208" s="415" t="s">
        <v>796</v>
      </c>
      <c r="BS208" s="415" t="s">
        <v>796</v>
      </c>
      <c r="BT208" s="415" t="s">
        <v>2006</v>
      </c>
      <c r="BU208" s="415">
        <v>20.895059589999999</v>
      </c>
      <c r="BV208" s="415">
        <v>92.90735626</v>
      </c>
      <c r="BW208" s="415">
        <v>196807</v>
      </c>
      <c r="BX208" s="423" t="s">
        <v>33</v>
      </c>
      <c r="BY208" s="423"/>
      <c r="BZ208" s="547"/>
      <c r="CA208" s="547"/>
      <c r="CB208" s="570"/>
      <c r="CC208" s="547"/>
      <c r="CD208" s="548"/>
      <c r="CE208" s="548"/>
      <c r="CF208" s="549"/>
      <c r="CG208" s="549"/>
      <c r="CH208" s="549"/>
      <c r="CI208" s="549"/>
      <c r="CJ208" s="549"/>
      <c r="CK208" s="549"/>
      <c r="CL208" s="549"/>
      <c r="CM208" s="549"/>
      <c r="CN208" s="549"/>
    </row>
    <row r="209" spans="1:92" s="545" customFormat="1" hidden="1">
      <c r="A209" s="410" t="s">
        <v>2380</v>
      </c>
      <c r="B209" s="410" t="s">
        <v>320</v>
      </c>
      <c r="C209" s="416" t="s">
        <v>320</v>
      </c>
      <c r="D209" s="416" t="s">
        <v>336</v>
      </c>
      <c r="E209" s="546" t="s">
        <v>2687</v>
      </c>
      <c r="F209" s="416" t="s">
        <v>304</v>
      </c>
      <c r="G209" s="546" t="str">
        <f>VLOOKUP(WWWW[[#This Row],[Village  Name]],SiteDB6[[Site Name]:[Location Type]],8,FALSE)</f>
        <v>Village</v>
      </c>
      <c r="H209" s="416" t="s">
        <v>694</v>
      </c>
      <c r="I209" s="418">
        <v>90</v>
      </c>
      <c r="J209" s="418">
        <v>375</v>
      </c>
      <c r="K209" s="424">
        <v>42887</v>
      </c>
      <c r="L209" s="425">
        <v>43616</v>
      </c>
      <c r="M209" s="418"/>
      <c r="N209" s="418"/>
      <c r="O209" s="418"/>
      <c r="P209" s="418"/>
      <c r="Q209" s="418"/>
      <c r="R209" s="418"/>
      <c r="S209" s="418"/>
      <c r="T209" s="418"/>
      <c r="U209" s="636"/>
      <c r="V209" s="418"/>
      <c r="W209" s="418"/>
      <c r="X209" s="418"/>
      <c r="Y209" s="418"/>
      <c r="Z209" s="418"/>
      <c r="AA209" s="418"/>
      <c r="AB209" s="418"/>
      <c r="AC209" s="636"/>
      <c r="AD209" s="418"/>
      <c r="AE209" s="418"/>
      <c r="AF209" s="418"/>
      <c r="AG209" s="418"/>
      <c r="AH209" s="418"/>
      <c r="AI209" s="418"/>
      <c r="AJ209" s="418"/>
      <c r="AK209" s="418"/>
      <c r="AL209" s="418"/>
      <c r="AM209" s="418"/>
      <c r="AN209" s="636"/>
      <c r="AO209" s="420"/>
      <c r="AP209" s="420"/>
      <c r="AQ20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09" s="417">
        <f>WWWW[[#This Row],[%Equitable and continuous access to sufficient quantity of safe drinking water]]*WWWW[[#This Row],[Total PoP ]]</f>
        <v>0</v>
      </c>
      <c r="AS20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09" s="417">
        <f>WWWW[[#This Row],[% Access to unimproved water points]]*WWWW[[#This Row],[Total PoP ]]</f>
        <v>0</v>
      </c>
      <c r="AU20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0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09" s="417">
        <f>WWWW[[#This Row],[HRP1]]/250</f>
        <v>0</v>
      </c>
      <c r="AX209" s="422">
        <f>1-WWWW[[#This Row],[% Equitable and continuous access to sufficient quantity of domestic water]]</f>
        <v>1</v>
      </c>
      <c r="AY209" s="417">
        <f>WWWW[[#This Row],[%equitable and continuous access to sufficient quantity of safe drinking and domestic water''s GAP]]*WWWW[[#This Row],[Total PoP ]]</f>
        <v>375</v>
      </c>
      <c r="AZ209" s="419">
        <f>IF(WWWW[[#This Row],[Total required water points]]-WWWW[[#This Row],['#Water points coverage]]&lt;0,0,WWWW[[#This Row],[Total required water points]]-WWWW[[#This Row],['#Water points coverage]])</f>
        <v>2</v>
      </c>
      <c r="BA209" s="419">
        <f>ROUND(IF(WWWW[[#This Row],[Total PoP ]]&lt;250,1,WWWW[[#This Row],[Total PoP ]]/250),0)</f>
        <v>2</v>
      </c>
      <c r="BB20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09" s="417">
        <f>WWWW[[#This Row],[% people access to functioning Latrine]]*WWWW[[#This Row],[Total PoP ]]</f>
        <v>0</v>
      </c>
      <c r="BD209" s="419">
        <f>WWWW[[#This Row],['#_of_Functioning_latrines_in_school]]*50</f>
        <v>0</v>
      </c>
      <c r="BE209" s="419">
        <f>ROUND((WWWW[[#This Row],[Total PoP ]]/6),0)</f>
        <v>63</v>
      </c>
      <c r="BF209" s="419">
        <f>IF(WWWW[[#This Row],[Total required Latrines]]-(WWWW[[#This Row],['#_of_sanitary_fly-proof_HH_latrines]])&lt;0,0,WWWW[[#This Row],[Total required Latrines]]-(WWWW[[#This Row],['#_of_sanitary_fly-proof_HH_latrines]]))</f>
        <v>63</v>
      </c>
      <c r="BG209" s="558">
        <f>1-WWWW[[#This Row],[% people access to functioning Latrine]]</f>
        <v>1</v>
      </c>
      <c r="BH20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09" s="417">
        <f>IF(WWWW[[#This Row],['#_of_functional_handwashing_facilities_at_HH_level]]*6&gt;WWWW[[#This Row],[Total PoP ]],WWWW[[#This Row],[Total PoP ]],WWWW[[#This Row],['#_of_functional_handwashing_facilities_at_HH_level]]*6)</f>
        <v>0</v>
      </c>
      <c r="BJ209" s="419">
        <f>IF(WWWW[[#This Row],['# people reached by regular dedicated hygiene promotion]]&gt;WWWW[[#This Row],['# People received regular supply of hygiene items]],WWWW[[#This Row],['# people reached by regular dedicated hygiene promotion]],WWWW[[#This Row],['# People received regular supply of hygiene items]])</f>
        <v>0</v>
      </c>
      <c r="BK209" s="422">
        <f>IF(WWWW[[#This Row],[HRP3]]/WWWW[[#This Row],[Total PoP ]]&gt;100%,100%,WWWW[[#This Row],[HRP3]]/WWWW[[#This Row],[Total PoP ]])</f>
        <v>0</v>
      </c>
      <c r="BL209" s="421">
        <f>1-WWWW[[#This Row],[Hygiene Coverage%]]</f>
        <v>1</v>
      </c>
      <c r="BM209" s="420">
        <f>WWWW[[#This Row],['# people reached by regular dedicated hygiene promotion]]/WWWW[[#This Row],[Total PoP ]]</f>
        <v>0</v>
      </c>
      <c r="BN20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09" s="419">
        <f>WWWW[[#This Row],['#_of_affected_women_and_girls_receiving_a_sufficient_quantity_of_sanitary_pads]]</f>
        <v>0</v>
      </c>
      <c r="BP209" s="418">
        <f>IF(WWWW[[#This Row],['# People with access to soap]]&gt;WWWW[[#This Row],['# People with access to Sanity Pads]],WWWW[[#This Row],['# People with access to soap]],WWWW[[#This Row],['# People with access to Sanity Pads]])</f>
        <v>0</v>
      </c>
      <c r="BQ209" s="417" t="str">
        <f>IF(OR(WWWW[[#This Row],['#of students in school]]="",WWWW[[#This Row],['#of students in school]]=0),"No","Yes")</f>
        <v>No</v>
      </c>
      <c r="BR209" s="415" t="s">
        <v>796</v>
      </c>
      <c r="BS209" s="415" t="s">
        <v>796</v>
      </c>
      <c r="BT209" s="415" t="s">
        <v>296</v>
      </c>
      <c r="BU209" s="415">
        <v>20.803710939999998</v>
      </c>
      <c r="BV209" s="415">
        <v>92.946136469999999</v>
      </c>
      <c r="BW209" s="415">
        <v>196886</v>
      </c>
      <c r="BX209" s="423" t="s">
        <v>33</v>
      </c>
      <c r="BY209" s="423"/>
      <c r="BZ209" s="547"/>
      <c r="CA209" s="547"/>
      <c r="CB209" s="570"/>
      <c r="CC209" s="547"/>
      <c r="CD209" s="548"/>
      <c r="CE209" s="548"/>
      <c r="CF209" s="549"/>
      <c r="CG209" s="549"/>
      <c r="CH209" s="549"/>
      <c r="CI209" s="549"/>
      <c r="CJ209" s="549"/>
      <c r="CK209" s="549"/>
      <c r="CL209" s="549"/>
      <c r="CM209" s="549"/>
      <c r="CN209" s="549"/>
    </row>
    <row r="210" spans="1:92" s="545" customFormat="1" hidden="1">
      <c r="A210" s="410" t="s">
        <v>2380</v>
      </c>
      <c r="B210" s="410" t="s">
        <v>320</v>
      </c>
      <c r="C210" s="416" t="s">
        <v>320</v>
      </c>
      <c r="D210" s="416" t="s">
        <v>336</v>
      </c>
      <c r="E210" s="546" t="s">
        <v>2687</v>
      </c>
      <c r="F210" s="416" t="s">
        <v>304</v>
      </c>
      <c r="G210" s="546" t="str">
        <f>VLOOKUP(WWWW[[#This Row],[Village  Name]],SiteDB6[[Site Name]:[Location Type]],8,FALSE)</f>
        <v>Village</v>
      </c>
      <c r="H210" s="416" t="s">
        <v>937</v>
      </c>
      <c r="I210" s="418">
        <v>173</v>
      </c>
      <c r="J210" s="418">
        <v>867</v>
      </c>
      <c r="K210" s="424">
        <v>42887</v>
      </c>
      <c r="L210" s="425">
        <v>43616</v>
      </c>
      <c r="M210" s="418"/>
      <c r="N210" s="418"/>
      <c r="O210" s="418"/>
      <c r="P210" s="418"/>
      <c r="Q210" s="418"/>
      <c r="R210" s="418"/>
      <c r="S210" s="418"/>
      <c r="T210" s="418"/>
      <c r="U210" s="636"/>
      <c r="V210" s="418"/>
      <c r="W210" s="418"/>
      <c r="X210" s="418"/>
      <c r="Y210" s="418"/>
      <c r="Z210" s="418"/>
      <c r="AA210" s="418"/>
      <c r="AB210" s="418"/>
      <c r="AC210" s="636"/>
      <c r="AD210" s="418"/>
      <c r="AE210" s="418"/>
      <c r="AF210" s="418"/>
      <c r="AG210" s="418"/>
      <c r="AH210" s="418"/>
      <c r="AI210" s="418"/>
      <c r="AJ210" s="418"/>
      <c r="AK210" s="418"/>
      <c r="AL210" s="418"/>
      <c r="AM210" s="418"/>
      <c r="AN210" s="636"/>
      <c r="AO210" s="420"/>
      <c r="AP210" s="420"/>
      <c r="AQ21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0" s="417">
        <f>WWWW[[#This Row],[%Equitable and continuous access to sufficient quantity of safe drinking water]]*WWWW[[#This Row],[Total PoP ]]</f>
        <v>0</v>
      </c>
      <c r="AS21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0" s="417">
        <f>WWWW[[#This Row],[% Access to unimproved water points]]*WWWW[[#This Row],[Total PoP ]]</f>
        <v>0</v>
      </c>
      <c r="AU21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0" s="417">
        <f>WWWW[[#This Row],[HRP1]]/250</f>
        <v>0</v>
      </c>
      <c r="AX210" s="422">
        <f>1-WWWW[[#This Row],[% Equitable and continuous access to sufficient quantity of domestic water]]</f>
        <v>1</v>
      </c>
      <c r="AY210" s="417">
        <f>WWWW[[#This Row],[%equitable and continuous access to sufficient quantity of safe drinking and domestic water''s GAP]]*WWWW[[#This Row],[Total PoP ]]</f>
        <v>867</v>
      </c>
      <c r="AZ210" s="419">
        <f>IF(WWWW[[#This Row],[Total required water points]]-WWWW[[#This Row],['#Water points coverage]]&lt;0,0,WWWW[[#This Row],[Total required water points]]-WWWW[[#This Row],['#Water points coverage]])</f>
        <v>3</v>
      </c>
      <c r="BA210" s="419">
        <f>ROUND(IF(WWWW[[#This Row],[Total PoP ]]&lt;250,1,WWWW[[#This Row],[Total PoP ]]/250),0)</f>
        <v>3</v>
      </c>
      <c r="BB21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0" s="417">
        <f>WWWW[[#This Row],[% people access to functioning Latrine]]*WWWW[[#This Row],[Total PoP ]]</f>
        <v>0</v>
      </c>
      <c r="BD210" s="419">
        <f>WWWW[[#This Row],['#_of_Functioning_latrines_in_school]]*50</f>
        <v>0</v>
      </c>
      <c r="BE210" s="419">
        <f>ROUND((WWWW[[#This Row],[Total PoP ]]/6),0)</f>
        <v>145</v>
      </c>
      <c r="BF210" s="419">
        <f>IF(WWWW[[#This Row],[Total required Latrines]]-(WWWW[[#This Row],['#_of_sanitary_fly-proof_HH_latrines]])&lt;0,0,WWWW[[#This Row],[Total required Latrines]]-(WWWW[[#This Row],['#_of_sanitary_fly-proof_HH_latrines]]))</f>
        <v>145</v>
      </c>
      <c r="BG210" s="558">
        <f>1-WWWW[[#This Row],[% people access to functioning Latrine]]</f>
        <v>1</v>
      </c>
      <c r="BH21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0" s="417">
        <f>IF(WWWW[[#This Row],['#_of_functional_handwashing_facilities_at_HH_level]]*6&gt;WWWW[[#This Row],[Total PoP ]],WWWW[[#This Row],[Total PoP ]],WWWW[[#This Row],['#_of_functional_handwashing_facilities_at_HH_level]]*6)</f>
        <v>0</v>
      </c>
      <c r="BJ210" s="419">
        <f>IF(WWWW[[#This Row],['# people reached by regular dedicated hygiene promotion]]&gt;WWWW[[#This Row],['# People received regular supply of hygiene items]],WWWW[[#This Row],['# people reached by regular dedicated hygiene promotion]],WWWW[[#This Row],['# People received regular supply of hygiene items]])</f>
        <v>0</v>
      </c>
      <c r="BK210" s="422">
        <f>IF(WWWW[[#This Row],[HRP3]]/WWWW[[#This Row],[Total PoP ]]&gt;100%,100%,WWWW[[#This Row],[HRP3]]/WWWW[[#This Row],[Total PoP ]])</f>
        <v>0</v>
      </c>
      <c r="BL210" s="421">
        <f>1-WWWW[[#This Row],[Hygiene Coverage%]]</f>
        <v>1</v>
      </c>
      <c r="BM210" s="420">
        <f>WWWW[[#This Row],['# people reached by regular dedicated hygiene promotion]]/WWWW[[#This Row],[Total PoP ]]</f>
        <v>0</v>
      </c>
      <c r="BN21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0" s="419">
        <f>WWWW[[#This Row],['#_of_affected_women_and_girls_receiving_a_sufficient_quantity_of_sanitary_pads]]</f>
        <v>0</v>
      </c>
      <c r="BP210" s="418">
        <f>IF(WWWW[[#This Row],['# People with access to soap]]&gt;WWWW[[#This Row],['# People with access to Sanity Pads]],WWWW[[#This Row],['# People with access to soap]],WWWW[[#This Row],['# People with access to Sanity Pads]])</f>
        <v>0</v>
      </c>
      <c r="BQ210" s="417" t="str">
        <f>IF(OR(WWWW[[#This Row],['#of students in school]]="",WWWW[[#This Row],['#of students in school]]=0),"No","Yes")</f>
        <v>No</v>
      </c>
      <c r="BR210" s="415" t="s">
        <v>796</v>
      </c>
      <c r="BS210" s="415" t="s">
        <v>796</v>
      </c>
      <c r="BT210" s="415">
        <v>0</v>
      </c>
      <c r="BU210" s="415">
        <v>20.80635071</v>
      </c>
      <c r="BV210" s="415">
        <v>92.948310849999999</v>
      </c>
      <c r="BW210" s="415">
        <v>196885</v>
      </c>
      <c r="BX210" s="423" t="s">
        <v>33</v>
      </c>
      <c r="BY210" s="423"/>
      <c r="BZ210" s="547"/>
      <c r="CA210" s="547"/>
      <c r="CB210" s="570"/>
      <c r="CC210" s="547"/>
      <c r="CD210" s="548"/>
      <c r="CE210" s="548"/>
      <c r="CF210" s="549"/>
      <c r="CG210" s="549"/>
      <c r="CH210" s="549"/>
      <c r="CI210" s="549"/>
      <c r="CJ210" s="549"/>
      <c r="CK210" s="549"/>
      <c r="CL210" s="549"/>
      <c r="CM210" s="549"/>
      <c r="CN210" s="549"/>
    </row>
    <row r="211" spans="1:92" s="545" customFormat="1" hidden="1">
      <c r="A211" s="410" t="s">
        <v>2380</v>
      </c>
      <c r="B211" s="410" t="s">
        <v>320</v>
      </c>
      <c r="C211" s="416" t="s">
        <v>320</v>
      </c>
      <c r="D211" s="416" t="s">
        <v>336</v>
      </c>
      <c r="E211" s="546" t="s">
        <v>2687</v>
      </c>
      <c r="F211" s="416" t="s">
        <v>304</v>
      </c>
      <c r="G211" s="546" t="str">
        <f>VLOOKUP(WWWW[[#This Row],[Village  Name]],SiteDB6[[Site Name]:[Location Type]],8,FALSE)</f>
        <v>Village</v>
      </c>
      <c r="H211" s="416" t="s">
        <v>632</v>
      </c>
      <c r="I211" s="418">
        <v>98</v>
      </c>
      <c r="J211" s="418">
        <v>418</v>
      </c>
      <c r="K211" s="424">
        <v>42887</v>
      </c>
      <c r="L211" s="425">
        <v>43616</v>
      </c>
      <c r="M211" s="418"/>
      <c r="N211" s="418"/>
      <c r="O211" s="418"/>
      <c r="P211" s="418"/>
      <c r="Q211" s="418"/>
      <c r="R211" s="418"/>
      <c r="S211" s="418"/>
      <c r="T211" s="418"/>
      <c r="U211" s="636"/>
      <c r="V211" s="418"/>
      <c r="W211" s="418"/>
      <c r="X211" s="418"/>
      <c r="Y211" s="418"/>
      <c r="Z211" s="418"/>
      <c r="AA211" s="418"/>
      <c r="AB211" s="418"/>
      <c r="AC211" s="636"/>
      <c r="AD211" s="418"/>
      <c r="AE211" s="418"/>
      <c r="AF211" s="418"/>
      <c r="AG211" s="418"/>
      <c r="AH211" s="418"/>
      <c r="AI211" s="418"/>
      <c r="AJ211" s="418"/>
      <c r="AK211" s="418"/>
      <c r="AL211" s="418"/>
      <c r="AM211" s="418"/>
      <c r="AN211" s="636"/>
      <c r="AO211" s="420"/>
      <c r="AP211" s="420"/>
      <c r="AQ21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1" s="417">
        <f>WWWW[[#This Row],[%Equitable and continuous access to sufficient quantity of safe drinking water]]*WWWW[[#This Row],[Total PoP ]]</f>
        <v>0</v>
      </c>
      <c r="AS21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1" s="417">
        <f>WWWW[[#This Row],[% Access to unimproved water points]]*WWWW[[#This Row],[Total PoP ]]</f>
        <v>0</v>
      </c>
      <c r="AU21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1" s="417">
        <f>WWWW[[#This Row],[HRP1]]/250</f>
        <v>0</v>
      </c>
      <c r="AX211" s="422">
        <f>1-WWWW[[#This Row],[% Equitable and continuous access to sufficient quantity of domestic water]]</f>
        <v>1</v>
      </c>
      <c r="AY211" s="417">
        <f>WWWW[[#This Row],[%equitable and continuous access to sufficient quantity of safe drinking and domestic water''s GAP]]*WWWW[[#This Row],[Total PoP ]]</f>
        <v>418</v>
      </c>
      <c r="AZ211" s="419">
        <f>IF(WWWW[[#This Row],[Total required water points]]-WWWW[[#This Row],['#Water points coverage]]&lt;0,0,WWWW[[#This Row],[Total required water points]]-WWWW[[#This Row],['#Water points coverage]])</f>
        <v>2</v>
      </c>
      <c r="BA211" s="419">
        <f>ROUND(IF(WWWW[[#This Row],[Total PoP ]]&lt;250,1,WWWW[[#This Row],[Total PoP ]]/250),0)</f>
        <v>2</v>
      </c>
      <c r="BB21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1" s="417">
        <f>WWWW[[#This Row],[% people access to functioning Latrine]]*WWWW[[#This Row],[Total PoP ]]</f>
        <v>0</v>
      </c>
      <c r="BD211" s="419">
        <f>WWWW[[#This Row],['#_of_Functioning_latrines_in_school]]*50</f>
        <v>0</v>
      </c>
      <c r="BE211" s="419">
        <f>ROUND((WWWW[[#This Row],[Total PoP ]]/6),0)</f>
        <v>70</v>
      </c>
      <c r="BF211" s="419">
        <f>IF(WWWW[[#This Row],[Total required Latrines]]-(WWWW[[#This Row],['#_of_sanitary_fly-proof_HH_latrines]])&lt;0,0,WWWW[[#This Row],[Total required Latrines]]-(WWWW[[#This Row],['#_of_sanitary_fly-proof_HH_latrines]]))</f>
        <v>70</v>
      </c>
      <c r="BG211" s="558">
        <f>1-WWWW[[#This Row],[% people access to functioning Latrine]]</f>
        <v>1</v>
      </c>
      <c r="BH21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1" s="417">
        <f>IF(WWWW[[#This Row],['#_of_functional_handwashing_facilities_at_HH_level]]*6&gt;WWWW[[#This Row],[Total PoP ]],WWWW[[#This Row],[Total PoP ]],WWWW[[#This Row],['#_of_functional_handwashing_facilities_at_HH_level]]*6)</f>
        <v>0</v>
      </c>
      <c r="BJ211" s="419">
        <f>IF(WWWW[[#This Row],['# people reached by regular dedicated hygiene promotion]]&gt;WWWW[[#This Row],['# People received regular supply of hygiene items]],WWWW[[#This Row],['# people reached by regular dedicated hygiene promotion]],WWWW[[#This Row],['# People received regular supply of hygiene items]])</f>
        <v>0</v>
      </c>
      <c r="BK211" s="422">
        <f>IF(WWWW[[#This Row],[HRP3]]/WWWW[[#This Row],[Total PoP ]]&gt;100%,100%,WWWW[[#This Row],[HRP3]]/WWWW[[#This Row],[Total PoP ]])</f>
        <v>0</v>
      </c>
      <c r="BL211" s="421">
        <f>1-WWWW[[#This Row],[Hygiene Coverage%]]</f>
        <v>1</v>
      </c>
      <c r="BM211" s="420">
        <f>WWWW[[#This Row],['# people reached by regular dedicated hygiene promotion]]/WWWW[[#This Row],[Total PoP ]]</f>
        <v>0</v>
      </c>
      <c r="BN21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1" s="419">
        <f>WWWW[[#This Row],['#_of_affected_women_and_girls_receiving_a_sufficient_quantity_of_sanitary_pads]]</f>
        <v>0</v>
      </c>
      <c r="BP211" s="418">
        <f>IF(WWWW[[#This Row],['# People with access to soap]]&gt;WWWW[[#This Row],['# People with access to Sanity Pads]],WWWW[[#This Row],['# People with access to soap]],WWWW[[#This Row],['# People with access to Sanity Pads]])</f>
        <v>0</v>
      </c>
      <c r="BQ211" s="417" t="str">
        <f>IF(OR(WWWW[[#This Row],['#of students in school]]="",WWWW[[#This Row],['#of students in school]]=0),"No","Yes")</f>
        <v>No</v>
      </c>
      <c r="BR211" s="415" t="s">
        <v>796</v>
      </c>
      <c r="BS211" s="415" t="s">
        <v>796</v>
      </c>
      <c r="BT211" s="415" t="s">
        <v>2006</v>
      </c>
      <c r="BU211" s="415">
        <v>20.831729889999998</v>
      </c>
      <c r="BV211" s="415">
        <v>92.919639590000003</v>
      </c>
      <c r="BW211" s="415">
        <v>196880</v>
      </c>
      <c r="BX211" s="423" t="s">
        <v>33</v>
      </c>
      <c r="BY211" s="423"/>
      <c r="BZ211" s="547"/>
      <c r="CA211" s="547"/>
      <c r="CB211" s="570"/>
      <c r="CC211" s="547"/>
      <c r="CD211" s="548"/>
      <c r="CE211" s="548"/>
      <c r="CF211" s="549"/>
      <c r="CG211" s="549"/>
      <c r="CH211" s="549"/>
      <c r="CI211" s="549"/>
      <c r="CJ211" s="549"/>
      <c r="CK211" s="549"/>
      <c r="CL211" s="549"/>
      <c r="CM211" s="549"/>
      <c r="CN211" s="549"/>
    </row>
    <row r="212" spans="1:92" s="545" customFormat="1" hidden="1">
      <c r="A212" s="410" t="s">
        <v>2380</v>
      </c>
      <c r="B212" s="410" t="s">
        <v>320</v>
      </c>
      <c r="C212" s="416" t="s">
        <v>320</v>
      </c>
      <c r="D212" s="416" t="s">
        <v>336</v>
      </c>
      <c r="E212" s="546" t="s">
        <v>2687</v>
      </c>
      <c r="F212" s="416" t="s">
        <v>304</v>
      </c>
      <c r="G212" s="546" t="str">
        <f>VLOOKUP(WWWW[[#This Row],[Village  Name]],SiteDB6[[Site Name]:[Location Type]],8,FALSE)</f>
        <v>Village</v>
      </c>
      <c r="H212" s="416" t="s">
        <v>335</v>
      </c>
      <c r="I212" s="418">
        <v>47</v>
      </c>
      <c r="J212" s="418">
        <v>203</v>
      </c>
      <c r="K212" s="424">
        <v>42887</v>
      </c>
      <c r="L212" s="425">
        <v>43616</v>
      </c>
      <c r="M212" s="418"/>
      <c r="N212" s="418"/>
      <c r="O212" s="418"/>
      <c r="P212" s="418"/>
      <c r="Q212" s="418"/>
      <c r="R212" s="418"/>
      <c r="S212" s="418"/>
      <c r="T212" s="418"/>
      <c r="U212" s="636"/>
      <c r="V212" s="418"/>
      <c r="W212" s="418"/>
      <c r="X212" s="418"/>
      <c r="Y212" s="418"/>
      <c r="Z212" s="418"/>
      <c r="AA212" s="418"/>
      <c r="AB212" s="418"/>
      <c r="AC212" s="636"/>
      <c r="AD212" s="418"/>
      <c r="AE212" s="418"/>
      <c r="AF212" s="418"/>
      <c r="AG212" s="418"/>
      <c r="AH212" s="418"/>
      <c r="AI212" s="418"/>
      <c r="AJ212" s="418"/>
      <c r="AK212" s="418"/>
      <c r="AL212" s="418"/>
      <c r="AM212" s="418"/>
      <c r="AN212" s="636"/>
      <c r="AO212" s="420"/>
      <c r="AP212" s="420"/>
      <c r="AQ21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2" s="417">
        <f>WWWW[[#This Row],[%Equitable and continuous access to sufficient quantity of safe drinking water]]*WWWW[[#This Row],[Total PoP ]]</f>
        <v>0</v>
      </c>
      <c r="AS21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2" s="417">
        <f>WWWW[[#This Row],[% Access to unimproved water points]]*WWWW[[#This Row],[Total PoP ]]</f>
        <v>0</v>
      </c>
      <c r="AU21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2" s="417">
        <f>WWWW[[#This Row],[HRP1]]/250</f>
        <v>0</v>
      </c>
      <c r="AX212" s="422">
        <f>1-WWWW[[#This Row],[% Equitable and continuous access to sufficient quantity of domestic water]]</f>
        <v>1</v>
      </c>
      <c r="AY212" s="417">
        <f>WWWW[[#This Row],[%equitable and continuous access to sufficient quantity of safe drinking and domestic water''s GAP]]*WWWW[[#This Row],[Total PoP ]]</f>
        <v>203</v>
      </c>
      <c r="AZ212" s="419">
        <f>IF(WWWW[[#This Row],[Total required water points]]-WWWW[[#This Row],['#Water points coverage]]&lt;0,0,WWWW[[#This Row],[Total required water points]]-WWWW[[#This Row],['#Water points coverage]])</f>
        <v>1</v>
      </c>
      <c r="BA212" s="419">
        <f>ROUND(IF(WWWW[[#This Row],[Total PoP ]]&lt;250,1,WWWW[[#This Row],[Total PoP ]]/250),0)</f>
        <v>1</v>
      </c>
      <c r="BB21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2" s="417">
        <f>WWWW[[#This Row],[% people access to functioning Latrine]]*WWWW[[#This Row],[Total PoP ]]</f>
        <v>0</v>
      </c>
      <c r="BD212" s="419">
        <f>WWWW[[#This Row],['#_of_Functioning_latrines_in_school]]*50</f>
        <v>0</v>
      </c>
      <c r="BE212" s="419">
        <f>ROUND((WWWW[[#This Row],[Total PoP ]]/6),0)</f>
        <v>34</v>
      </c>
      <c r="BF212" s="419">
        <f>IF(WWWW[[#This Row],[Total required Latrines]]-(WWWW[[#This Row],['#_of_sanitary_fly-proof_HH_latrines]])&lt;0,0,WWWW[[#This Row],[Total required Latrines]]-(WWWW[[#This Row],['#_of_sanitary_fly-proof_HH_latrines]]))</f>
        <v>34</v>
      </c>
      <c r="BG212" s="558">
        <f>1-WWWW[[#This Row],[% people access to functioning Latrine]]</f>
        <v>1</v>
      </c>
      <c r="BH21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2" s="417">
        <f>IF(WWWW[[#This Row],['#_of_functional_handwashing_facilities_at_HH_level]]*6&gt;WWWW[[#This Row],[Total PoP ]],WWWW[[#This Row],[Total PoP ]],WWWW[[#This Row],['#_of_functional_handwashing_facilities_at_HH_level]]*6)</f>
        <v>0</v>
      </c>
      <c r="BJ212" s="419">
        <f>IF(WWWW[[#This Row],['# people reached by regular dedicated hygiene promotion]]&gt;WWWW[[#This Row],['# People received regular supply of hygiene items]],WWWW[[#This Row],['# people reached by regular dedicated hygiene promotion]],WWWW[[#This Row],['# People received regular supply of hygiene items]])</f>
        <v>0</v>
      </c>
      <c r="BK212" s="422">
        <f>IF(WWWW[[#This Row],[HRP3]]/WWWW[[#This Row],[Total PoP ]]&gt;100%,100%,WWWW[[#This Row],[HRP3]]/WWWW[[#This Row],[Total PoP ]])</f>
        <v>0</v>
      </c>
      <c r="BL212" s="421">
        <f>1-WWWW[[#This Row],[Hygiene Coverage%]]</f>
        <v>1</v>
      </c>
      <c r="BM212" s="420">
        <f>WWWW[[#This Row],['# people reached by regular dedicated hygiene promotion]]/WWWW[[#This Row],[Total PoP ]]</f>
        <v>0</v>
      </c>
      <c r="BN21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2" s="419">
        <f>WWWW[[#This Row],['#_of_affected_women_and_girls_receiving_a_sufficient_quantity_of_sanitary_pads]]</f>
        <v>0</v>
      </c>
      <c r="BP212" s="418">
        <f>IF(WWWW[[#This Row],['# People with access to soap]]&gt;WWWW[[#This Row],['# People with access to Sanity Pads]],WWWW[[#This Row],['# People with access to soap]],WWWW[[#This Row],['# People with access to Sanity Pads]])</f>
        <v>0</v>
      </c>
      <c r="BQ212" s="417" t="str">
        <f>IF(OR(WWWW[[#This Row],['#of students in school]]="",WWWW[[#This Row],['#of students in school]]=0),"No","Yes")</f>
        <v>No</v>
      </c>
      <c r="BR212" s="415" t="s">
        <v>796</v>
      </c>
      <c r="BS212" s="415" t="s">
        <v>796</v>
      </c>
      <c r="BT212" s="415" t="s">
        <v>2006</v>
      </c>
      <c r="BU212" s="415">
        <v>0</v>
      </c>
      <c r="BV212" s="415">
        <v>0</v>
      </c>
      <c r="BW212" s="415">
        <v>0</v>
      </c>
      <c r="BX212" s="423" t="s">
        <v>33</v>
      </c>
      <c r="BY212" s="423"/>
      <c r="BZ212" s="547"/>
      <c r="CA212" s="547"/>
      <c r="CB212" s="570"/>
      <c r="CC212" s="547"/>
      <c r="CD212" s="548"/>
      <c r="CE212" s="548"/>
      <c r="CF212" s="549"/>
      <c r="CG212" s="549"/>
      <c r="CH212" s="549"/>
      <c r="CI212" s="549"/>
      <c r="CJ212" s="549"/>
      <c r="CK212" s="549"/>
      <c r="CL212" s="549"/>
      <c r="CM212" s="549"/>
      <c r="CN212" s="549"/>
    </row>
    <row r="213" spans="1:92" s="545" customFormat="1" hidden="1">
      <c r="A213" s="410" t="s">
        <v>2380</v>
      </c>
      <c r="B213" s="410" t="s">
        <v>320</v>
      </c>
      <c r="C213" s="416" t="s">
        <v>320</v>
      </c>
      <c r="D213" s="416" t="s">
        <v>336</v>
      </c>
      <c r="E213" s="546" t="s">
        <v>2687</v>
      </c>
      <c r="F213" s="416" t="s">
        <v>304</v>
      </c>
      <c r="G213" s="546" t="str">
        <f>VLOOKUP(WWWW[[#This Row],[Village  Name]],SiteDB6[[Site Name]:[Location Type]],8,FALSE)</f>
        <v>Village</v>
      </c>
      <c r="H213" s="416" t="s">
        <v>618</v>
      </c>
      <c r="I213" s="418">
        <v>131</v>
      </c>
      <c r="J213" s="418">
        <v>631</v>
      </c>
      <c r="K213" s="424">
        <v>42887</v>
      </c>
      <c r="L213" s="425">
        <v>43616</v>
      </c>
      <c r="M213" s="418"/>
      <c r="N213" s="418"/>
      <c r="O213" s="418"/>
      <c r="P213" s="418"/>
      <c r="Q213" s="418"/>
      <c r="R213" s="418"/>
      <c r="S213" s="418"/>
      <c r="T213" s="418"/>
      <c r="U213" s="636"/>
      <c r="V213" s="418"/>
      <c r="W213" s="418"/>
      <c r="X213" s="418"/>
      <c r="Y213" s="418"/>
      <c r="Z213" s="418"/>
      <c r="AA213" s="418"/>
      <c r="AB213" s="418"/>
      <c r="AC213" s="636"/>
      <c r="AD213" s="418"/>
      <c r="AE213" s="418"/>
      <c r="AF213" s="418"/>
      <c r="AG213" s="418"/>
      <c r="AH213" s="418"/>
      <c r="AI213" s="418"/>
      <c r="AJ213" s="418"/>
      <c r="AK213" s="418"/>
      <c r="AL213" s="418"/>
      <c r="AM213" s="418"/>
      <c r="AN213" s="636"/>
      <c r="AO213" s="420"/>
      <c r="AP213" s="420"/>
      <c r="AQ213"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3" s="417">
        <f>WWWW[[#This Row],[%Equitable and continuous access to sufficient quantity of safe drinking water]]*WWWW[[#This Row],[Total PoP ]]</f>
        <v>0</v>
      </c>
      <c r="AS213"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3" s="417">
        <f>WWWW[[#This Row],[% Access to unimproved water points]]*WWWW[[#This Row],[Total PoP ]]</f>
        <v>0</v>
      </c>
      <c r="AU213"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3"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3" s="417">
        <f>WWWW[[#This Row],[HRP1]]/250</f>
        <v>0</v>
      </c>
      <c r="AX213" s="422">
        <f>1-WWWW[[#This Row],[% Equitable and continuous access to sufficient quantity of domestic water]]</f>
        <v>1</v>
      </c>
      <c r="AY213" s="417">
        <f>WWWW[[#This Row],[%equitable and continuous access to sufficient quantity of safe drinking and domestic water''s GAP]]*WWWW[[#This Row],[Total PoP ]]</f>
        <v>631</v>
      </c>
      <c r="AZ213" s="419">
        <f>IF(WWWW[[#This Row],[Total required water points]]-WWWW[[#This Row],['#Water points coverage]]&lt;0,0,WWWW[[#This Row],[Total required water points]]-WWWW[[#This Row],['#Water points coverage]])</f>
        <v>3</v>
      </c>
      <c r="BA213" s="419">
        <f>ROUND(IF(WWWW[[#This Row],[Total PoP ]]&lt;250,1,WWWW[[#This Row],[Total PoP ]]/250),0)</f>
        <v>3</v>
      </c>
      <c r="BB213"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3" s="417">
        <f>WWWW[[#This Row],[% people access to functioning Latrine]]*WWWW[[#This Row],[Total PoP ]]</f>
        <v>0</v>
      </c>
      <c r="BD213" s="419">
        <f>WWWW[[#This Row],['#_of_Functioning_latrines_in_school]]*50</f>
        <v>0</v>
      </c>
      <c r="BE213" s="419">
        <f>ROUND((WWWW[[#This Row],[Total PoP ]]/6),0)</f>
        <v>105</v>
      </c>
      <c r="BF213" s="419">
        <f>IF(WWWW[[#This Row],[Total required Latrines]]-(WWWW[[#This Row],['#_of_sanitary_fly-proof_HH_latrines]])&lt;0,0,WWWW[[#This Row],[Total required Latrines]]-(WWWW[[#This Row],['#_of_sanitary_fly-proof_HH_latrines]]))</f>
        <v>105</v>
      </c>
      <c r="BG213" s="558">
        <f>1-WWWW[[#This Row],[% people access to functioning Latrine]]</f>
        <v>1</v>
      </c>
      <c r="BH213"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3" s="417">
        <f>IF(WWWW[[#This Row],['#_of_functional_handwashing_facilities_at_HH_level]]*6&gt;WWWW[[#This Row],[Total PoP ]],WWWW[[#This Row],[Total PoP ]],WWWW[[#This Row],['#_of_functional_handwashing_facilities_at_HH_level]]*6)</f>
        <v>0</v>
      </c>
      <c r="BJ213" s="419">
        <f>IF(WWWW[[#This Row],['# people reached by regular dedicated hygiene promotion]]&gt;WWWW[[#This Row],['# People received regular supply of hygiene items]],WWWW[[#This Row],['# people reached by regular dedicated hygiene promotion]],WWWW[[#This Row],['# People received regular supply of hygiene items]])</f>
        <v>0</v>
      </c>
      <c r="BK213" s="422">
        <f>IF(WWWW[[#This Row],[HRP3]]/WWWW[[#This Row],[Total PoP ]]&gt;100%,100%,WWWW[[#This Row],[HRP3]]/WWWW[[#This Row],[Total PoP ]])</f>
        <v>0</v>
      </c>
      <c r="BL213" s="421">
        <f>1-WWWW[[#This Row],[Hygiene Coverage%]]</f>
        <v>1</v>
      </c>
      <c r="BM213" s="420">
        <f>WWWW[[#This Row],['# people reached by regular dedicated hygiene promotion]]/WWWW[[#This Row],[Total PoP ]]</f>
        <v>0</v>
      </c>
      <c r="BN213"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3" s="419">
        <f>WWWW[[#This Row],['#_of_affected_women_and_girls_receiving_a_sufficient_quantity_of_sanitary_pads]]</f>
        <v>0</v>
      </c>
      <c r="BP213" s="418">
        <f>IF(WWWW[[#This Row],['# People with access to soap]]&gt;WWWW[[#This Row],['# People with access to Sanity Pads]],WWWW[[#This Row],['# People with access to soap]],WWWW[[#This Row],['# People with access to Sanity Pads]])</f>
        <v>0</v>
      </c>
      <c r="BQ213" s="417" t="str">
        <f>IF(OR(WWWW[[#This Row],['#of students in school]]="",WWWW[[#This Row],['#of students in school]]=0),"No","Yes")</f>
        <v>No</v>
      </c>
      <c r="BR213" s="415" t="s">
        <v>796</v>
      </c>
      <c r="BS213" s="415" t="s">
        <v>796</v>
      </c>
      <c r="BT213" s="415" t="s">
        <v>2006</v>
      </c>
      <c r="BU213" s="415">
        <v>20.809240339999999</v>
      </c>
      <c r="BV213" s="415">
        <v>92.923919679999997</v>
      </c>
      <c r="BW213" s="415">
        <v>196881</v>
      </c>
      <c r="BX213" s="423" t="s">
        <v>33</v>
      </c>
      <c r="BY213" s="423"/>
      <c r="BZ213" s="547"/>
      <c r="CA213" s="547"/>
      <c r="CB213" s="570"/>
      <c r="CC213" s="547"/>
      <c r="CD213" s="548"/>
      <c r="CE213" s="548"/>
      <c r="CF213" s="549"/>
      <c r="CG213" s="549"/>
      <c r="CH213" s="549"/>
      <c r="CI213" s="549"/>
      <c r="CJ213" s="549"/>
      <c r="CK213" s="549"/>
      <c r="CL213" s="549"/>
      <c r="CM213" s="549"/>
      <c r="CN213" s="549"/>
    </row>
    <row r="214" spans="1:92" s="545" customFormat="1" hidden="1">
      <c r="A214" s="410" t="s">
        <v>2380</v>
      </c>
      <c r="B214" s="410" t="s">
        <v>320</v>
      </c>
      <c r="C214" s="416" t="s">
        <v>320</v>
      </c>
      <c r="D214" s="416" t="s">
        <v>336</v>
      </c>
      <c r="E214" s="546" t="s">
        <v>2687</v>
      </c>
      <c r="F214" s="416" t="s">
        <v>304</v>
      </c>
      <c r="G214" s="546" t="str">
        <f>VLOOKUP(WWWW[[#This Row],[Village  Name]],SiteDB6[[Site Name]:[Location Type]],8,FALSE)</f>
        <v>Village</v>
      </c>
      <c r="H214" s="416" t="s">
        <v>617</v>
      </c>
      <c r="I214" s="418">
        <v>42</v>
      </c>
      <c r="J214" s="418">
        <v>184</v>
      </c>
      <c r="K214" s="424">
        <v>42887</v>
      </c>
      <c r="L214" s="425">
        <v>43616</v>
      </c>
      <c r="M214" s="418"/>
      <c r="N214" s="418"/>
      <c r="O214" s="418"/>
      <c r="P214" s="418"/>
      <c r="Q214" s="418"/>
      <c r="R214" s="418"/>
      <c r="S214" s="418"/>
      <c r="T214" s="418"/>
      <c r="U214" s="636"/>
      <c r="V214" s="418"/>
      <c r="W214" s="418"/>
      <c r="X214" s="418"/>
      <c r="Y214" s="418"/>
      <c r="Z214" s="418"/>
      <c r="AA214" s="418"/>
      <c r="AB214" s="418"/>
      <c r="AC214" s="636"/>
      <c r="AD214" s="418"/>
      <c r="AE214" s="418"/>
      <c r="AF214" s="418"/>
      <c r="AG214" s="418"/>
      <c r="AH214" s="418"/>
      <c r="AI214" s="418"/>
      <c r="AJ214" s="418"/>
      <c r="AK214" s="418"/>
      <c r="AL214" s="418"/>
      <c r="AM214" s="418"/>
      <c r="AN214" s="636"/>
      <c r="AO214" s="420"/>
      <c r="AP214" s="420"/>
      <c r="AQ214"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4" s="417">
        <f>WWWW[[#This Row],[%Equitable and continuous access to sufficient quantity of safe drinking water]]*WWWW[[#This Row],[Total PoP ]]</f>
        <v>0</v>
      </c>
      <c r="AS214"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4" s="417">
        <f>WWWW[[#This Row],[% Access to unimproved water points]]*WWWW[[#This Row],[Total PoP ]]</f>
        <v>0</v>
      </c>
      <c r="AU214"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4"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4" s="417">
        <f>WWWW[[#This Row],[HRP1]]/250</f>
        <v>0</v>
      </c>
      <c r="AX214" s="422">
        <f>1-WWWW[[#This Row],[% Equitable and continuous access to sufficient quantity of domestic water]]</f>
        <v>1</v>
      </c>
      <c r="AY214" s="417">
        <f>WWWW[[#This Row],[%equitable and continuous access to sufficient quantity of safe drinking and domestic water''s GAP]]*WWWW[[#This Row],[Total PoP ]]</f>
        <v>184</v>
      </c>
      <c r="AZ214" s="419">
        <f>IF(WWWW[[#This Row],[Total required water points]]-WWWW[[#This Row],['#Water points coverage]]&lt;0,0,WWWW[[#This Row],[Total required water points]]-WWWW[[#This Row],['#Water points coverage]])</f>
        <v>1</v>
      </c>
      <c r="BA214" s="419">
        <f>ROUND(IF(WWWW[[#This Row],[Total PoP ]]&lt;250,1,WWWW[[#This Row],[Total PoP ]]/250),0)</f>
        <v>1</v>
      </c>
      <c r="BB214"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4" s="417">
        <f>WWWW[[#This Row],[% people access to functioning Latrine]]*WWWW[[#This Row],[Total PoP ]]</f>
        <v>0</v>
      </c>
      <c r="BD214" s="419">
        <f>WWWW[[#This Row],['#_of_Functioning_latrines_in_school]]*50</f>
        <v>0</v>
      </c>
      <c r="BE214" s="419">
        <f>ROUND((WWWW[[#This Row],[Total PoP ]]/6),0)</f>
        <v>31</v>
      </c>
      <c r="BF214" s="419">
        <f>IF(WWWW[[#This Row],[Total required Latrines]]-(WWWW[[#This Row],['#_of_sanitary_fly-proof_HH_latrines]])&lt;0,0,WWWW[[#This Row],[Total required Latrines]]-(WWWW[[#This Row],['#_of_sanitary_fly-proof_HH_latrines]]))</f>
        <v>31</v>
      </c>
      <c r="BG214" s="558">
        <f>1-WWWW[[#This Row],[% people access to functioning Latrine]]</f>
        <v>1</v>
      </c>
      <c r="BH214"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4" s="417">
        <f>IF(WWWW[[#This Row],['#_of_functional_handwashing_facilities_at_HH_level]]*6&gt;WWWW[[#This Row],[Total PoP ]],WWWW[[#This Row],[Total PoP ]],WWWW[[#This Row],['#_of_functional_handwashing_facilities_at_HH_level]]*6)</f>
        <v>0</v>
      </c>
      <c r="BJ214" s="419">
        <f>IF(WWWW[[#This Row],['# people reached by regular dedicated hygiene promotion]]&gt;WWWW[[#This Row],['# People received regular supply of hygiene items]],WWWW[[#This Row],['# people reached by regular dedicated hygiene promotion]],WWWW[[#This Row],['# People received regular supply of hygiene items]])</f>
        <v>0</v>
      </c>
      <c r="BK214" s="422">
        <f>IF(WWWW[[#This Row],[HRP3]]/WWWW[[#This Row],[Total PoP ]]&gt;100%,100%,WWWW[[#This Row],[HRP3]]/WWWW[[#This Row],[Total PoP ]])</f>
        <v>0</v>
      </c>
      <c r="BL214" s="421">
        <f>1-WWWW[[#This Row],[Hygiene Coverage%]]</f>
        <v>1</v>
      </c>
      <c r="BM214" s="420">
        <f>WWWW[[#This Row],['# people reached by regular dedicated hygiene promotion]]/WWWW[[#This Row],[Total PoP ]]</f>
        <v>0</v>
      </c>
      <c r="BN214"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4" s="419">
        <f>WWWW[[#This Row],['#_of_affected_women_and_girls_receiving_a_sufficient_quantity_of_sanitary_pads]]</f>
        <v>0</v>
      </c>
      <c r="BP214" s="418">
        <f>IF(WWWW[[#This Row],['# People with access to soap]]&gt;WWWW[[#This Row],['# People with access to Sanity Pads]],WWWW[[#This Row],['# People with access to soap]],WWWW[[#This Row],['# People with access to Sanity Pads]])</f>
        <v>0</v>
      </c>
      <c r="BQ214" s="417" t="str">
        <f>IF(OR(WWWW[[#This Row],['#of students in school]]="",WWWW[[#This Row],['#of students in school]]=0),"No","Yes")</f>
        <v>No</v>
      </c>
      <c r="BR214" s="415" t="s">
        <v>796</v>
      </c>
      <c r="BS214" s="415" t="s">
        <v>796</v>
      </c>
      <c r="BT214" s="415" t="s">
        <v>2006</v>
      </c>
      <c r="BU214" s="415">
        <v>20.807970050000002</v>
      </c>
      <c r="BV214" s="415">
        <v>92.929046630000002</v>
      </c>
      <c r="BW214" s="415">
        <v>196882</v>
      </c>
      <c r="BX214" s="423" t="s">
        <v>33</v>
      </c>
      <c r="BY214" s="423"/>
      <c r="BZ214" s="547"/>
      <c r="CA214" s="547"/>
      <c r="CB214" s="570"/>
      <c r="CC214" s="547"/>
      <c r="CD214" s="548"/>
      <c r="CE214" s="548"/>
      <c r="CF214" s="549"/>
      <c r="CG214" s="549"/>
      <c r="CH214" s="549"/>
      <c r="CI214" s="549"/>
      <c r="CJ214" s="549"/>
      <c r="CK214" s="549"/>
      <c r="CL214" s="549"/>
      <c r="CM214" s="549"/>
      <c r="CN214" s="549"/>
    </row>
    <row r="215" spans="1:92" s="545" customFormat="1" hidden="1">
      <c r="A215" s="410" t="s">
        <v>2380</v>
      </c>
      <c r="B215" s="410" t="s">
        <v>320</v>
      </c>
      <c r="C215" s="416" t="s">
        <v>320</v>
      </c>
      <c r="D215" s="416" t="s">
        <v>336</v>
      </c>
      <c r="E215" s="546" t="s">
        <v>2687</v>
      </c>
      <c r="F215" s="416" t="s">
        <v>304</v>
      </c>
      <c r="G215" s="546" t="str">
        <f>VLOOKUP(WWWW[[#This Row],[Village  Name]],SiteDB6[[Site Name]:[Location Type]],8,FALSE)</f>
        <v>Village</v>
      </c>
      <c r="H215" s="416" t="s">
        <v>609</v>
      </c>
      <c r="I215" s="418">
        <v>73</v>
      </c>
      <c r="J215" s="418">
        <v>343</v>
      </c>
      <c r="K215" s="424">
        <v>42887</v>
      </c>
      <c r="L215" s="425">
        <v>43616</v>
      </c>
      <c r="M215" s="418"/>
      <c r="N215" s="418"/>
      <c r="O215" s="418"/>
      <c r="P215" s="418"/>
      <c r="Q215" s="418"/>
      <c r="R215" s="418"/>
      <c r="S215" s="418"/>
      <c r="T215" s="418"/>
      <c r="U215" s="636"/>
      <c r="V215" s="418"/>
      <c r="W215" s="418"/>
      <c r="X215" s="418"/>
      <c r="Y215" s="418"/>
      <c r="Z215" s="418"/>
      <c r="AA215" s="418"/>
      <c r="AB215" s="418"/>
      <c r="AC215" s="636"/>
      <c r="AD215" s="418"/>
      <c r="AE215" s="418"/>
      <c r="AF215" s="418"/>
      <c r="AG215" s="418"/>
      <c r="AH215" s="418"/>
      <c r="AI215" s="418"/>
      <c r="AJ215" s="418"/>
      <c r="AK215" s="418"/>
      <c r="AL215" s="418"/>
      <c r="AM215" s="418"/>
      <c r="AN215" s="636"/>
      <c r="AO215" s="420"/>
      <c r="AP215" s="420"/>
      <c r="AQ215"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5" s="417">
        <f>WWWW[[#This Row],[%Equitable and continuous access to sufficient quantity of safe drinking water]]*WWWW[[#This Row],[Total PoP ]]</f>
        <v>0</v>
      </c>
      <c r="AS215"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5" s="417">
        <f>WWWW[[#This Row],[% Access to unimproved water points]]*WWWW[[#This Row],[Total PoP ]]</f>
        <v>0</v>
      </c>
      <c r="AU215"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5"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5" s="417">
        <f>WWWW[[#This Row],[HRP1]]/250</f>
        <v>0</v>
      </c>
      <c r="AX215" s="422">
        <f>1-WWWW[[#This Row],[% Equitable and continuous access to sufficient quantity of domestic water]]</f>
        <v>1</v>
      </c>
      <c r="AY215" s="417">
        <f>WWWW[[#This Row],[%equitable and continuous access to sufficient quantity of safe drinking and domestic water''s GAP]]*WWWW[[#This Row],[Total PoP ]]</f>
        <v>343</v>
      </c>
      <c r="AZ215" s="419">
        <f>IF(WWWW[[#This Row],[Total required water points]]-WWWW[[#This Row],['#Water points coverage]]&lt;0,0,WWWW[[#This Row],[Total required water points]]-WWWW[[#This Row],['#Water points coverage]])</f>
        <v>1</v>
      </c>
      <c r="BA215" s="419">
        <f>ROUND(IF(WWWW[[#This Row],[Total PoP ]]&lt;250,1,WWWW[[#This Row],[Total PoP ]]/250),0)</f>
        <v>1</v>
      </c>
      <c r="BB215"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5" s="417">
        <f>WWWW[[#This Row],[% people access to functioning Latrine]]*WWWW[[#This Row],[Total PoP ]]</f>
        <v>0</v>
      </c>
      <c r="BD215" s="419">
        <f>WWWW[[#This Row],['#_of_Functioning_latrines_in_school]]*50</f>
        <v>0</v>
      </c>
      <c r="BE215" s="419">
        <f>ROUND((WWWW[[#This Row],[Total PoP ]]/6),0)</f>
        <v>57</v>
      </c>
      <c r="BF215" s="419">
        <f>IF(WWWW[[#This Row],[Total required Latrines]]-(WWWW[[#This Row],['#_of_sanitary_fly-proof_HH_latrines]])&lt;0,0,WWWW[[#This Row],[Total required Latrines]]-(WWWW[[#This Row],['#_of_sanitary_fly-proof_HH_latrines]]))</f>
        <v>57</v>
      </c>
      <c r="BG215" s="558">
        <f>1-WWWW[[#This Row],[% people access to functioning Latrine]]</f>
        <v>1</v>
      </c>
      <c r="BH215"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5" s="417">
        <f>IF(WWWW[[#This Row],['#_of_functional_handwashing_facilities_at_HH_level]]*6&gt;WWWW[[#This Row],[Total PoP ]],WWWW[[#This Row],[Total PoP ]],WWWW[[#This Row],['#_of_functional_handwashing_facilities_at_HH_level]]*6)</f>
        <v>0</v>
      </c>
      <c r="BJ215" s="419">
        <f>IF(WWWW[[#This Row],['# people reached by regular dedicated hygiene promotion]]&gt;WWWW[[#This Row],['# People received regular supply of hygiene items]],WWWW[[#This Row],['# people reached by regular dedicated hygiene promotion]],WWWW[[#This Row],['# People received regular supply of hygiene items]])</f>
        <v>0</v>
      </c>
      <c r="BK215" s="422">
        <f>IF(WWWW[[#This Row],[HRP3]]/WWWW[[#This Row],[Total PoP ]]&gt;100%,100%,WWWW[[#This Row],[HRP3]]/WWWW[[#This Row],[Total PoP ]])</f>
        <v>0</v>
      </c>
      <c r="BL215" s="421">
        <f>1-WWWW[[#This Row],[Hygiene Coverage%]]</f>
        <v>1</v>
      </c>
      <c r="BM215" s="420">
        <f>WWWW[[#This Row],['# people reached by regular dedicated hygiene promotion]]/WWWW[[#This Row],[Total PoP ]]</f>
        <v>0</v>
      </c>
      <c r="BN215"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5" s="419">
        <f>WWWW[[#This Row],['#_of_affected_women_and_girls_receiving_a_sufficient_quantity_of_sanitary_pads]]</f>
        <v>0</v>
      </c>
      <c r="BP215" s="418">
        <f>IF(WWWW[[#This Row],['# People with access to soap]]&gt;WWWW[[#This Row],['# People with access to Sanity Pads]],WWWW[[#This Row],['# People with access to soap]],WWWW[[#This Row],['# People with access to Sanity Pads]])</f>
        <v>0</v>
      </c>
      <c r="BQ215" s="417" t="str">
        <f>IF(OR(WWWW[[#This Row],['#of students in school]]="",WWWW[[#This Row],['#of students in school]]=0),"No","Yes")</f>
        <v>No</v>
      </c>
      <c r="BR215" s="415" t="s">
        <v>796</v>
      </c>
      <c r="BS215" s="415" t="s">
        <v>796</v>
      </c>
      <c r="BT215" s="415" t="s">
        <v>2006</v>
      </c>
      <c r="BU215" s="415">
        <v>20.803529739999998</v>
      </c>
      <c r="BV215" s="415">
        <v>92.929466250000004</v>
      </c>
      <c r="BW215" s="415">
        <v>196883</v>
      </c>
      <c r="BX215" s="423" t="s">
        <v>33</v>
      </c>
      <c r="BY215" s="423"/>
      <c r="BZ215" s="547"/>
      <c r="CA215" s="547"/>
      <c r="CB215" s="570"/>
      <c r="CC215" s="547"/>
      <c r="CD215" s="548"/>
      <c r="CE215" s="548"/>
      <c r="CF215" s="549"/>
      <c r="CG215" s="549"/>
      <c r="CH215" s="549"/>
      <c r="CI215" s="549"/>
      <c r="CJ215" s="549"/>
      <c r="CK215" s="549"/>
      <c r="CL215" s="549"/>
      <c r="CM215" s="549"/>
      <c r="CN215" s="549"/>
    </row>
    <row r="216" spans="1:92" s="545" customFormat="1" hidden="1">
      <c r="A216" s="410" t="s">
        <v>2380</v>
      </c>
      <c r="B216" s="410" t="s">
        <v>320</v>
      </c>
      <c r="C216" s="416" t="s">
        <v>320</v>
      </c>
      <c r="D216" s="416" t="s">
        <v>336</v>
      </c>
      <c r="E216" s="546" t="s">
        <v>2687</v>
      </c>
      <c r="F216" s="416" t="s">
        <v>304</v>
      </c>
      <c r="G216" s="546" t="str">
        <f>VLOOKUP(WWWW[[#This Row],[Village  Name]],SiteDB6[[Site Name]:[Location Type]],8,FALSE)</f>
        <v>Village</v>
      </c>
      <c r="H216" s="416" t="s">
        <v>637</v>
      </c>
      <c r="I216" s="418">
        <v>73</v>
      </c>
      <c r="J216" s="418">
        <v>397</v>
      </c>
      <c r="K216" s="424">
        <v>42887</v>
      </c>
      <c r="L216" s="425">
        <v>43616</v>
      </c>
      <c r="M216" s="418"/>
      <c r="N216" s="418"/>
      <c r="O216" s="418"/>
      <c r="P216" s="418"/>
      <c r="Q216" s="418"/>
      <c r="R216" s="418"/>
      <c r="S216" s="418"/>
      <c r="T216" s="418"/>
      <c r="U216" s="636"/>
      <c r="V216" s="418"/>
      <c r="W216" s="418"/>
      <c r="X216" s="418"/>
      <c r="Y216" s="418"/>
      <c r="Z216" s="418"/>
      <c r="AA216" s="418"/>
      <c r="AB216" s="418"/>
      <c r="AC216" s="636"/>
      <c r="AD216" s="418"/>
      <c r="AE216" s="418"/>
      <c r="AF216" s="418"/>
      <c r="AG216" s="418"/>
      <c r="AH216" s="418"/>
      <c r="AI216" s="418"/>
      <c r="AJ216" s="418"/>
      <c r="AK216" s="418"/>
      <c r="AL216" s="418"/>
      <c r="AM216" s="418"/>
      <c r="AN216" s="636"/>
      <c r="AO216" s="420"/>
      <c r="AP216" s="420"/>
      <c r="AQ216"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6" s="417">
        <f>WWWW[[#This Row],[%Equitable and continuous access to sufficient quantity of safe drinking water]]*WWWW[[#This Row],[Total PoP ]]</f>
        <v>0</v>
      </c>
      <c r="AS216"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6" s="417">
        <f>WWWW[[#This Row],[% Access to unimproved water points]]*WWWW[[#This Row],[Total PoP ]]</f>
        <v>0</v>
      </c>
      <c r="AU216"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6"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6" s="417">
        <f>WWWW[[#This Row],[HRP1]]/250</f>
        <v>0</v>
      </c>
      <c r="AX216" s="422">
        <f>1-WWWW[[#This Row],[% Equitable and continuous access to sufficient quantity of domestic water]]</f>
        <v>1</v>
      </c>
      <c r="AY216" s="417">
        <f>WWWW[[#This Row],[%equitable and continuous access to sufficient quantity of safe drinking and domestic water''s GAP]]*WWWW[[#This Row],[Total PoP ]]</f>
        <v>397</v>
      </c>
      <c r="AZ216" s="419">
        <f>IF(WWWW[[#This Row],[Total required water points]]-WWWW[[#This Row],['#Water points coverage]]&lt;0,0,WWWW[[#This Row],[Total required water points]]-WWWW[[#This Row],['#Water points coverage]])</f>
        <v>2</v>
      </c>
      <c r="BA216" s="419">
        <f>ROUND(IF(WWWW[[#This Row],[Total PoP ]]&lt;250,1,WWWW[[#This Row],[Total PoP ]]/250),0)</f>
        <v>2</v>
      </c>
      <c r="BB216"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6" s="417">
        <f>WWWW[[#This Row],[% people access to functioning Latrine]]*WWWW[[#This Row],[Total PoP ]]</f>
        <v>0</v>
      </c>
      <c r="BD216" s="419">
        <f>WWWW[[#This Row],['#_of_Functioning_latrines_in_school]]*50</f>
        <v>0</v>
      </c>
      <c r="BE216" s="419">
        <f>ROUND((WWWW[[#This Row],[Total PoP ]]/6),0)</f>
        <v>66</v>
      </c>
      <c r="BF216" s="419">
        <f>IF(WWWW[[#This Row],[Total required Latrines]]-(WWWW[[#This Row],['#_of_sanitary_fly-proof_HH_latrines]])&lt;0,0,WWWW[[#This Row],[Total required Latrines]]-(WWWW[[#This Row],['#_of_sanitary_fly-proof_HH_latrines]]))</f>
        <v>66</v>
      </c>
      <c r="BG216" s="558">
        <f>1-WWWW[[#This Row],[% people access to functioning Latrine]]</f>
        <v>1</v>
      </c>
      <c r="BH216"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6" s="417">
        <f>IF(WWWW[[#This Row],['#_of_functional_handwashing_facilities_at_HH_level]]*6&gt;WWWW[[#This Row],[Total PoP ]],WWWW[[#This Row],[Total PoP ]],WWWW[[#This Row],['#_of_functional_handwashing_facilities_at_HH_level]]*6)</f>
        <v>0</v>
      </c>
      <c r="BJ216" s="419">
        <f>IF(WWWW[[#This Row],['# people reached by regular dedicated hygiene promotion]]&gt;WWWW[[#This Row],['# People received regular supply of hygiene items]],WWWW[[#This Row],['# people reached by regular dedicated hygiene promotion]],WWWW[[#This Row],['# People received regular supply of hygiene items]])</f>
        <v>0</v>
      </c>
      <c r="BK216" s="422">
        <f>IF(WWWW[[#This Row],[HRP3]]/WWWW[[#This Row],[Total PoP ]]&gt;100%,100%,WWWW[[#This Row],[HRP3]]/WWWW[[#This Row],[Total PoP ]])</f>
        <v>0</v>
      </c>
      <c r="BL216" s="421">
        <f>1-WWWW[[#This Row],[Hygiene Coverage%]]</f>
        <v>1</v>
      </c>
      <c r="BM216" s="420">
        <f>WWWW[[#This Row],['# people reached by regular dedicated hygiene promotion]]/WWWW[[#This Row],[Total PoP ]]</f>
        <v>0</v>
      </c>
      <c r="BN216"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6" s="419">
        <f>WWWW[[#This Row],['#_of_affected_women_and_girls_receiving_a_sufficient_quantity_of_sanitary_pads]]</f>
        <v>0</v>
      </c>
      <c r="BP216" s="418">
        <f>IF(WWWW[[#This Row],['# People with access to soap]]&gt;WWWW[[#This Row],['# People with access to Sanity Pads]],WWWW[[#This Row],['# People with access to soap]],WWWW[[#This Row],['# People with access to Sanity Pads]])</f>
        <v>0</v>
      </c>
      <c r="BQ216" s="417" t="str">
        <f>IF(OR(WWWW[[#This Row],['#of students in school]]="",WWWW[[#This Row],['#of students in school]]=0),"No","Yes")</f>
        <v>No</v>
      </c>
      <c r="BR216" s="415" t="s">
        <v>796</v>
      </c>
      <c r="BS216" s="415" t="s">
        <v>796</v>
      </c>
      <c r="BT216" s="415" t="s">
        <v>2006</v>
      </c>
      <c r="BU216" s="415">
        <v>20.851089479999999</v>
      </c>
      <c r="BV216" s="415">
        <v>92.916893009999995</v>
      </c>
      <c r="BW216" s="415">
        <v>196825</v>
      </c>
      <c r="BX216" s="423" t="s">
        <v>33</v>
      </c>
      <c r="BY216" s="423"/>
      <c r="BZ216" s="547"/>
      <c r="CA216" s="547"/>
      <c r="CB216" s="570"/>
      <c r="CC216" s="547"/>
      <c r="CD216" s="548"/>
      <c r="CE216" s="548"/>
      <c r="CF216" s="549"/>
      <c r="CG216" s="549"/>
      <c r="CH216" s="549"/>
      <c r="CI216" s="549"/>
      <c r="CJ216" s="549"/>
      <c r="CK216" s="549"/>
      <c r="CL216" s="549"/>
      <c r="CM216" s="549"/>
      <c r="CN216" s="549"/>
    </row>
    <row r="217" spans="1:92" s="545" customFormat="1" hidden="1">
      <c r="A217" s="410" t="s">
        <v>2380</v>
      </c>
      <c r="B217" s="410" t="s">
        <v>320</v>
      </c>
      <c r="C217" s="416" t="s">
        <v>320</v>
      </c>
      <c r="D217" s="416" t="s">
        <v>336</v>
      </c>
      <c r="E217" s="546" t="s">
        <v>2687</v>
      </c>
      <c r="F217" s="416" t="s">
        <v>304</v>
      </c>
      <c r="G217" s="546" t="str">
        <f>VLOOKUP(WWWW[[#This Row],[Village  Name]],SiteDB6[[Site Name]:[Location Type]],8,FALSE)</f>
        <v>Village</v>
      </c>
      <c r="H217" s="416" t="s">
        <v>696</v>
      </c>
      <c r="I217" s="418">
        <v>138</v>
      </c>
      <c r="J217" s="418">
        <v>609</v>
      </c>
      <c r="K217" s="424">
        <v>42887</v>
      </c>
      <c r="L217" s="425">
        <v>43616</v>
      </c>
      <c r="M217" s="418"/>
      <c r="N217" s="418"/>
      <c r="O217" s="418"/>
      <c r="P217" s="418"/>
      <c r="Q217" s="418"/>
      <c r="R217" s="418"/>
      <c r="S217" s="418"/>
      <c r="T217" s="418"/>
      <c r="U217" s="636"/>
      <c r="V217" s="418"/>
      <c r="W217" s="418"/>
      <c r="X217" s="418"/>
      <c r="Y217" s="418"/>
      <c r="Z217" s="418"/>
      <c r="AA217" s="418"/>
      <c r="AB217" s="418"/>
      <c r="AC217" s="636"/>
      <c r="AD217" s="418"/>
      <c r="AE217" s="418"/>
      <c r="AF217" s="418"/>
      <c r="AG217" s="418"/>
      <c r="AH217" s="418"/>
      <c r="AI217" s="418"/>
      <c r="AJ217" s="418"/>
      <c r="AK217" s="418"/>
      <c r="AL217" s="418"/>
      <c r="AM217" s="418"/>
      <c r="AN217" s="636"/>
      <c r="AO217" s="420"/>
      <c r="AP217" s="420"/>
      <c r="AQ217"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7" s="417">
        <f>WWWW[[#This Row],[%Equitable and continuous access to sufficient quantity of safe drinking water]]*WWWW[[#This Row],[Total PoP ]]</f>
        <v>0</v>
      </c>
      <c r="AS217"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7" s="417">
        <f>WWWW[[#This Row],[% Access to unimproved water points]]*WWWW[[#This Row],[Total PoP ]]</f>
        <v>0</v>
      </c>
      <c r="AU217"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7"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7" s="417">
        <f>WWWW[[#This Row],[HRP1]]/250</f>
        <v>0</v>
      </c>
      <c r="AX217" s="422">
        <f>1-WWWW[[#This Row],[% Equitable and continuous access to sufficient quantity of domestic water]]</f>
        <v>1</v>
      </c>
      <c r="AY217" s="417">
        <f>WWWW[[#This Row],[%equitable and continuous access to sufficient quantity of safe drinking and domestic water''s GAP]]*WWWW[[#This Row],[Total PoP ]]</f>
        <v>609</v>
      </c>
      <c r="AZ217" s="419">
        <f>IF(WWWW[[#This Row],[Total required water points]]-WWWW[[#This Row],['#Water points coverage]]&lt;0,0,WWWW[[#This Row],[Total required water points]]-WWWW[[#This Row],['#Water points coverage]])</f>
        <v>2</v>
      </c>
      <c r="BA217" s="419">
        <f>ROUND(IF(WWWW[[#This Row],[Total PoP ]]&lt;250,1,WWWW[[#This Row],[Total PoP ]]/250),0)</f>
        <v>2</v>
      </c>
      <c r="BB217"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7" s="417">
        <f>WWWW[[#This Row],[% people access to functioning Latrine]]*WWWW[[#This Row],[Total PoP ]]</f>
        <v>0</v>
      </c>
      <c r="BD217" s="419">
        <f>WWWW[[#This Row],['#_of_Functioning_latrines_in_school]]*50</f>
        <v>0</v>
      </c>
      <c r="BE217" s="419">
        <f>ROUND((WWWW[[#This Row],[Total PoP ]]/6),0)</f>
        <v>102</v>
      </c>
      <c r="BF217" s="419">
        <f>IF(WWWW[[#This Row],[Total required Latrines]]-(WWWW[[#This Row],['#_of_sanitary_fly-proof_HH_latrines]])&lt;0,0,WWWW[[#This Row],[Total required Latrines]]-(WWWW[[#This Row],['#_of_sanitary_fly-proof_HH_latrines]]))</f>
        <v>102</v>
      </c>
      <c r="BG217" s="558">
        <f>1-WWWW[[#This Row],[% people access to functioning Latrine]]</f>
        <v>1</v>
      </c>
      <c r="BH217"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7" s="417">
        <f>IF(WWWW[[#This Row],['#_of_functional_handwashing_facilities_at_HH_level]]*6&gt;WWWW[[#This Row],[Total PoP ]],WWWW[[#This Row],[Total PoP ]],WWWW[[#This Row],['#_of_functional_handwashing_facilities_at_HH_level]]*6)</f>
        <v>0</v>
      </c>
      <c r="BJ217" s="419">
        <f>IF(WWWW[[#This Row],['# people reached by regular dedicated hygiene promotion]]&gt;WWWW[[#This Row],['# People received regular supply of hygiene items]],WWWW[[#This Row],['# people reached by regular dedicated hygiene promotion]],WWWW[[#This Row],['# People received regular supply of hygiene items]])</f>
        <v>0</v>
      </c>
      <c r="BK217" s="422">
        <f>IF(WWWW[[#This Row],[HRP3]]/WWWW[[#This Row],[Total PoP ]]&gt;100%,100%,WWWW[[#This Row],[HRP3]]/WWWW[[#This Row],[Total PoP ]])</f>
        <v>0</v>
      </c>
      <c r="BL217" s="421">
        <f>1-WWWW[[#This Row],[Hygiene Coverage%]]</f>
        <v>1</v>
      </c>
      <c r="BM217" s="420">
        <f>WWWW[[#This Row],['# people reached by regular dedicated hygiene promotion]]/WWWW[[#This Row],[Total PoP ]]</f>
        <v>0</v>
      </c>
      <c r="BN217"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7" s="419">
        <f>WWWW[[#This Row],['#_of_affected_women_and_girls_receiving_a_sufficient_quantity_of_sanitary_pads]]</f>
        <v>0</v>
      </c>
      <c r="BP217" s="418">
        <f>IF(WWWW[[#This Row],['# People with access to soap]]&gt;WWWW[[#This Row],['# People with access to Sanity Pads]],WWWW[[#This Row],['# People with access to soap]],WWWW[[#This Row],['# People with access to Sanity Pads]])</f>
        <v>0</v>
      </c>
      <c r="BQ217" s="417" t="str">
        <f>IF(OR(WWWW[[#This Row],['#of students in school]]="",WWWW[[#This Row],['#of students in school]]=0),"No","Yes")</f>
        <v>No</v>
      </c>
      <c r="BR217" s="415" t="s">
        <v>796</v>
      </c>
      <c r="BS217" s="415" t="s">
        <v>796</v>
      </c>
      <c r="BT217" s="415" t="s">
        <v>296</v>
      </c>
      <c r="BU217" s="415">
        <v>20.67705917</v>
      </c>
      <c r="BV217" s="415">
        <v>92.953247070000003</v>
      </c>
      <c r="BW217" s="415">
        <v>196929</v>
      </c>
      <c r="BX217" s="423" t="s">
        <v>33</v>
      </c>
      <c r="BY217" s="423"/>
      <c r="BZ217" s="547"/>
      <c r="CA217" s="547"/>
      <c r="CB217" s="570"/>
      <c r="CC217" s="547"/>
      <c r="CD217" s="548"/>
      <c r="CE217" s="548"/>
      <c r="CF217" s="549"/>
      <c r="CG217" s="549"/>
      <c r="CH217" s="549"/>
      <c r="CI217" s="549"/>
      <c r="CJ217" s="549"/>
      <c r="CK217" s="549"/>
      <c r="CL217" s="549"/>
      <c r="CM217" s="549"/>
      <c r="CN217" s="549"/>
    </row>
    <row r="218" spans="1:92" s="545" customFormat="1" hidden="1">
      <c r="A218" s="410" t="s">
        <v>2380</v>
      </c>
      <c r="B218" s="410" t="s">
        <v>320</v>
      </c>
      <c r="C218" s="416" t="s">
        <v>320</v>
      </c>
      <c r="D218" s="416" t="s">
        <v>336</v>
      </c>
      <c r="E218" s="546" t="s">
        <v>2687</v>
      </c>
      <c r="F218" s="416" t="s">
        <v>304</v>
      </c>
      <c r="G218" s="546" t="str">
        <f>VLOOKUP(WWWW[[#This Row],[Village  Name]],SiteDB6[[Site Name]:[Location Type]],8,FALSE)</f>
        <v>Village</v>
      </c>
      <c r="H218" s="416" t="s">
        <v>538</v>
      </c>
      <c r="I218" s="418">
        <v>76</v>
      </c>
      <c r="J218" s="418">
        <v>394</v>
      </c>
      <c r="K218" s="424">
        <v>42887</v>
      </c>
      <c r="L218" s="425">
        <v>43616</v>
      </c>
      <c r="M218" s="418"/>
      <c r="N218" s="418"/>
      <c r="O218" s="418"/>
      <c r="P218" s="418"/>
      <c r="Q218" s="418"/>
      <c r="R218" s="418"/>
      <c r="S218" s="418"/>
      <c r="T218" s="418"/>
      <c r="U218" s="636"/>
      <c r="V218" s="418"/>
      <c r="W218" s="418"/>
      <c r="X218" s="418"/>
      <c r="Y218" s="418"/>
      <c r="Z218" s="418"/>
      <c r="AA218" s="418"/>
      <c r="AB218" s="418"/>
      <c r="AC218" s="636"/>
      <c r="AD218" s="418"/>
      <c r="AE218" s="418"/>
      <c r="AF218" s="418"/>
      <c r="AG218" s="418"/>
      <c r="AH218" s="418"/>
      <c r="AI218" s="418"/>
      <c r="AJ218" s="418"/>
      <c r="AK218" s="418"/>
      <c r="AL218" s="418"/>
      <c r="AM218" s="418"/>
      <c r="AN218" s="636"/>
      <c r="AO218" s="420"/>
      <c r="AP218" s="420"/>
      <c r="AQ218"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8" s="417">
        <f>WWWW[[#This Row],[%Equitable and continuous access to sufficient quantity of safe drinking water]]*WWWW[[#This Row],[Total PoP ]]</f>
        <v>0</v>
      </c>
      <c r="AS218"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8" s="417">
        <f>WWWW[[#This Row],[% Access to unimproved water points]]*WWWW[[#This Row],[Total PoP ]]</f>
        <v>0</v>
      </c>
      <c r="AU218"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8"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8" s="417">
        <f>WWWW[[#This Row],[HRP1]]/250</f>
        <v>0</v>
      </c>
      <c r="AX218" s="422">
        <f>1-WWWW[[#This Row],[% Equitable and continuous access to sufficient quantity of domestic water]]</f>
        <v>1</v>
      </c>
      <c r="AY218" s="417">
        <f>WWWW[[#This Row],[%equitable and continuous access to sufficient quantity of safe drinking and domestic water''s GAP]]*WWWW[[#This Row],[Total PoP ]]</f>
        <v>394</v>
      </c>
      <c r="AZ218" s="419">
        <f>IF(WWWW[[#This Row],[Total required water points]]-WWWW[[#This Row],['#Water points coverage]]&lt;0,0,WWWW[[#This Row],[Total required water points]]-WWWW[[#This Row],['#Water points coverage]])</f>
        <v>2</v>
      </c>
      <c r="BA218" s="419">
        <f>ROUND(IF(WWWW[[#This Row],[Total PoP ]]&lt;250,1,WWWW[[#This Row],[Total PoP ]]/250),0)</f>
        <v>2</v>
      </c>
      <c r="BB218"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8" s="417">
        <f>WWWW[[#This Row],[% people access to functioning Latrine]]*WWWW[[#This Row],[Total PoP ]]</f>
        <v>0</v>
      </c>
      <c r="BD218" s="419">
        <f>WWWW[[#This Row],['#_of_Functioning_latrines_in_school]]*50</f>
        <v>0</v>
      </c>
      <c r="BE218" s="419">
        <f>ROUND((WWWW[[#This Row],[Total PoP ]]/6),0)</f>
        <v>66</v>
      </c>
      <c r="BF218" s="419">
        <f>IF(WWWW[[#This Row],[Total required Latrines]]-(WWWW[[#This Row],['#_of_sanitary_fly-proof_HH_latrines]])&lt;0,0,WWWW[[#This Row],[Total required Latrines]]-(WWWW[[#This Row],['#_of_sanitary_fly-proof_HH_latrines]]))</f>
        <v>66</v>
      </c>
      <c r="BG218" s="558">
        <f>1-WWWW[[#This Row],[% people access to functioning Latrine]]</f>
        <v>1</v>
      </c>
      <c r="BH218"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8" s="417">
        <f>IF(WWWW[[#This Row],['#_of_functional_handwashing_facilities_at_HH_level]]*6&gt;WWWW[[#This Row],[Total PoP ]],WWWW[[#This Row],[Total PoP ]],WWWW[[#This Row],['#_of_functional_handwashing_facilities_at_HH_level]]*6)</f>
        <v>0</v>
      </c>
      <c r="BJ218" s="419">
        <f>IF(WWWW[[#This Row],['# people reached by regular dedicated hygiene promotion]]&gt;WWWW[[#This Row],['# People received regular supply of hygiene items]],WWWW[[#This Row],['# people reached by regular dedicated hygiene promotion]],WWWW[[#This Row],['# People received regular supply of hygiene items]])</f>
        <v>0</v>
      </c>
      <c r="BK218" s="422">
        <f>IF(WWWW[[#This Row],[HRP3]]/WWWW[[#This Row],[Total PoP ]]&gt;100%,100%,WWWW[[#This Row],[HRP3]]/WWWW[[#This Row],[Total PoP ]])</f>
        <v>0</v>
      </c>
      <c r="BL218" s="421">
        <f>1-WWWW[[#This Row],[Hygiene Coverage%]]</f>
        <v>1</v>
      </c>
      <c r="BM218" s="420">
        <f>WWWW[[#This Row],['# people reached by regular dedicated hygiene promotion]]/WWWW[[#This Row],[Total PoP ]]</f>
        <v>0</v>
      </c>
      <c r="BN218"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8" s="419">
        <f>WWWW[[#This Row],['#_of_affected_women_and_girls_receiving_a_sufficient_quantity_of_sanitary_pads]]</f>
        <v>0</v>
      </c>
      <c r="BP218" s="418">
        <f>IF(WWWW[[#This Row],['# People with access to soap]]&gt;WWWW[[#This Row],['# People with access to Sanity Pads]],WWWW[[#This Row],['# People with access to soap]],WWWW[[#This Row],['# People with access to Sanity Pads]])</f>
        <v>0</v>
      </c>
      <c r="BQ218" s="417" t="str">
        <f>IF(OR(WWWW[[#This Row],['#of students in school]]="",WWWW[[#This Row],['#of students in school]]=0),"No","Yes")</f>
        <v>No</v>
      </c>
      <c r="BR218" s="415" t="s">
        <v>796</v>
      </c>
      <c r="BS218" s="415" t="s">
        <v>796</v>
      </c>
      <c r="BT218" s="415" t="s">
        <v>2005</v>
      </c>
      <c r="BU218" s="415">
        <v>20.681715010000001</v>
      </c>
      <c r="BV218" s="415">
        <v>92.94140625</v>
      </c>
      <c r="BW218" s="415">
        <v>196930</v>
      </c>
      <c r="BX218" s="423" t="s">
        <v>33</v>
      </c>
      <c r="BY218" s="423"/>
      <c r="BZ218" s="547"/>
      <c r="CA218" s="547"/>
      <c r="CB218" s="570"/>
      <c r="CC218" s="547"/>
      <c r="CD218" s="548"/>
      <c r="CE218" s="548"/>
      <c r="CF218" s="549"/>
      <c r="CG218" s="549"/>
      <c r="CH218" s="549"/>
      <c r="CI218" s="549"/>
      <c r="CJ218" s="549"/>
      <c r="CK218" s="549"/>
      <c r="CL218" s="549"/>
      <c r="CM218" s="549"/>
      <c r="CN218" s="549"/>
    </row>
    <row r="219" spans="1:92" s="545" customFormat="1" hidden="1">
      <c r="A219" s="410" t="s">
        <v>2380</v>
      </c>
      <c r="B219" s="410" t="s">
        <v>320</v>
      </c>
      <c r="C219" s="416" t="s">
        <v>320</v>
      </c>
      <c r="D219" s="416" t="s">
        <v>336</v>
      </c>
      <c r="E219" s="546" t="s">
        <v>2687</v>
      </c>
      <c r="F219" s="416" t="s">
        <v>304</v>
      </c>
      <c r="G219" s="546" t="str">
        <f>VLOOKUP(WWWW[[#This Row],[Village  Name]],SiteDB6[[Site Name]:[Location Type]],8,FALSE)</f>
        <v>Village</v>
      </c>
      <c r="H219" s="416" t="s">
        <v>693</v>
      </c>
      <c r="I219" s="418">
        <v>185</v>
      </c>
      <c r="J219" s="418">
        <v>915</v>
      </c>
      <c r="K219" s="424">
        <v>42887</v>
      </c>
      <c r="L219" s="425">
        <v>43616</v>
      </c>
      <c r="M219" s="418"/>
      <c r="N219" s="418"/>
      <c r="O219" s="418"/>
      <c r="P219" s="418"/>
      <c r="Q219" s="418"/>
      <c r="R219" s="418"/>
      <c r="S219" s="418"/>
      <c r="T219" s="418"/>
      <c r="U219" s="636"/>
      <c r="V219" s="418"/>
      <c r="W219" s="418"/>
      <c r="X219" s="418"/>
      <c r="Y219" s="418"/>
      <c r="Z219" s="418"/>
      <c r="AA219" s="418"/>
      <c r="AB219" s="418"/>
      <c r="AC219" s="636"/>
      <c r="AD219" s="418"/>
      <c r="AE219" s="418"/>
      <c r="AF219" s="418"/>
      <c r="AG219" s="418"/>
      <c r="AH219" s="418"/>
      <c r="AI219" s="418"/>
      <c r="AJ219" s="418"/>
      <c r="AK219" s="418"/>
      <c r="AL219" s="418"/>
      <c r="AM219" s="418"/>
      <c r="AN219" s="636"/>
      <c r="AO219" s="420"/>
      <c r="AP219" s="420"/>
      <c r="AQ219"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19" s="417">
        <f>WWWW[[#This Row],[%Equitable and continuous access to sufficient quantity of safe drinking water]]*WWWW[[#This Row],[Total PoP ]]</f>
        <v>0</v>
      </c>
      <c r="AS219"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19" s="417">
        <f>WWWW[[#This Row],[% Access to unimproved water points]]*WWWW[[#This Row],[Total PoP ]]</f>
        <v>0</v>
      </c>
      <c r="AU219"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19"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19" s="417">
        <f>WWWW[[#This Row],[HRP1]]/250</f>
        <v>0</v>
      </c>
      <c r="AX219" s="422">
        <f>1-WWWW[[#This Row],[% Equitable and continuous access to sufficient quantity of domestic water]]</f>
        <v>1</v>
      </c>
      <c r="AY219" s="417">
        <f>WWWW[[#This Row],[%equitable and continuous access to sufficient quantity of safe drinking and domestic water''s GAP]]*WWWW[[#This Row],[Total PoP ]]</f>
        <v>915</v>
      </c>
      <c r="AZ219" s="419">
        <f>IF(WWWW[[#This Row],[Total required water points]]-WWWW[[#This Row],['#Water points coverage]]&lt;0,0,WWWW[[#This Row],[Total required water points]]-WWWW[[#This Row],['#Water points coverage]])</f>
        <v>4</v>
      </c>
      <c r="BA219" s="419">
        <f>ROUND(IF(WWWW[[#This Row],[Total PoP ]]&lt;250,1,WWWW[[#This Row],[Total PoP ]]/250),0)</f>
        <v>4</v>
      </c>
      <c r="BB219"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19" s="417">
        <f>WWWW[[#This Row],[% people access to functioning Latrine]]*WWWW[[#This Row],[Total PoP ]]</f>
        <v>0</v>
      </c>
      <c r="BD219" s="419">
        <f>WWWW[[#This Row],['#_of_Functioning_latrines_in_school]]*50</f>
        <v>0</v>
      </c>
      <c r="BE219" s="419">
        <f>ROUND((WWWW[[#This Row],[Total PoP ]]/6),0)</f>
        <v>153</v>
      </c>
      <c r="BF219" s="419">
        <f>IF(WWWW[[#This Row],[Total required Latrines]]-(WWWW[[#This Row],['#_of_sanitary_fly-proof_HH_latrines]])&lt;0,0,WWWW[[#This Row],[Total required Latrines]]-(WWWW[[#This Row],['#_of_sanitary_fly-proof_HH_latrines]]))</f>
        <v>153</v>
      </c>
      <c r="BG219" s="558">
        <f>1-WWWW[[#This Row],[% people access to functioning Latrine]]</f>
        <v>1</v>
      </c>
      <c r="BH219"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19" s="417">
        <f>IF(WWWW[[#This Row],['#_of_functional_handwashing_facilities_at_HH_level]]*6&gt;WWWW[[#This Row],[Total PoP ]],WWWW[[#This Row],[Total PoP ]],WWWW[[#This Row],['#_of_functional_handwashing_facilities_at_HH_level]]*6)</f>
        <v>0</v>
      </c>
      <c r="BJ219" s="419">
        <f>IF(WWWW[[#This Row],['# people reached by regular dedicated hygiene promotion]]&gt;WWWW[[#This Row],['# People received regular supply of hygiene items]],WWWW[[#This Row],['# people reached by regular dedicated hygiene promotion]],WWWW[[#This Row],['# People received regular supply of hygiene items]])</f>
        <v>0</v>
      </c>
      <c r="BK219" s="422">
        <f>IF(WWWW[[#This Row],[HRP3]]/WWWW[[#This Row],[Total PoP ]]&gt;100%,100%,WWWW[[#This Row],[HRP3]]/WWWW[[#This Row],[Total PoP ]])</f>
        <v>0</v>
      </c>
      <c r="BL219" s="421">
        <f>1-WWWW[[#This Row],[Hygiene Coverage%]]</f>
        <v>1</v>
      </c>
      <c r="BM219" s="420">
        <f>WWWW[[#This Row],['# people reached by regular dedicated hygiene promotion]]/WWWW[[#This Row],[Total PoP ]]</f>
        <v>0</v>
      </c>
      <c r="BN219"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19" s="419">
        <f>WWWW[[#This Row],['#_of_affected_women_and_girls_receiving_a_sufficient_quantity_of_sanitary_pads]]</f>
        <v>0</v>
      </c>
      <c r="BP219" s="418">
        <f>IF(WWWW[[#This Row],['# People with access to soap]]&gt;WWWW[[#This Row],['# People with access to Sanity Pads]],WWWW[[#This Row],['# People with access to soap]],WWWW[[#This Row],['# People with access to Sanity Pads]])</f>
        <v>0</v>
      </c>
      <c r="BQ219" s="417" t="str">
        <f>IF(OR(WWWW[[#This Row],['#of students in school]]="",WWWW[[#This Row],['#of students in school]]=0),"No","Yes")</f>
        <v>No</v>
      </c>
      <c r="BR219" s="415" t="s">
        <v>796</v>
      </c>
      <c r="BS219" s="415" t="s">
        <v>796</v>
      </c>
      <c r="BT219" s="415" t="s">
        <v>296</v>
      </c>
      <c r="BU219" s="415">
        <v>20.786739350000001</v>
      </c>
      <c r="BV219" s="415">
        <v>92.944313050000005</v>
      </c>
      <c r="BW219" s="415">
        <v>196884</v>
      </c>
      <c r="BX219" s="423" t="s">
        <v>33</v>
      </c>
      <c r="BY219" s="423"/>
      <c r="BZ219" s="547"/>
      <c r="CA219" s="547"/>
      <c r="CB219" s="570"/>
      <c r="CC219" s="547"/>
      <c r="CD219" s="548"/>
      <c r="CE219" s="548"/>
      <c r="CF219" s="549"/>
      <c r="CG219" s="549"/>
      <c r="CH219" s="549"/>
      <c r="CI219" s="549"/>
      <c r="CJ219" s="549"/>
      <c r="CK219" s="549"/>
      <c r="CL219" s="549"/>
      <c r="CM219" s="549"/>
      <c r="CN219" s="549"/>
    </row>
    <row r="220" spans="1:92" s="545" customFormat="1" hidden="1">
      <c r="A220" s="410" t="s">
        <v>2380</v>
      </c>
      <c r="B220" s="410" t="s">
        <v>320</v>
      </c>
      <c r="C220" s="416" t="s">
        <v>320</v>
      </c>
      <c r="D220" s="416" t="s">
        <v>336</v>
      </c>
      <c r="E220" s="546" t="s">
        <v>2687</v>
      </c>
      <c r="F220" s="416" t="s">
        <v>304</v>
      </c>
      <c r="G220" s="546" t="str">
        <f>VLOOKUP(WWWW[[#This Row],[Village  Name]],SiteDB6[[Site Name]:[Location Type]],8,FALSE)</f>
        <v>Village</v>
      </c>
      <c r="H220" s="416" t="s">
        <v>557</v>
      </c>
      <c r="I220" s="418">
        <v>293</v>
      </c>
      <c r="J220" s="418">
        <v>1503</v>
      </c>
      <c r="K220" s="424">
        <v>42887</v>
      </c>
      <c r="L220" s="425">
        <v>43616</v>
      </c>
      <c r="M220" s="418"/>
      <c r="N220" s="418"/>
      <c r="O220" s="418"/>
      <c r="P220" s="418"/>
      <c r="Q220" s="418"/>
      <c r="R220" s="418"/>
      <c r="S220" s="418"/>
      <c r="T220" s="418"/>
      <c r="U220" s="636"/>
      <c r="V220" s="418"/>
      <c r="W220" s="418"/>
      <c r="X220" s="418"/>
      <c r="Y220" s="418"/>
      <c r="Z220" s="418"/>
      <c r="AA220" s="418"/>
      <c r="AB220" s="418"/>
      <c r="AC220" s="636"/>
      <c r="AD220" s="418"/>
      <c r="AE220" s="418"/>
      <c r="AF220" s="418"/>
      <c r="AG220" s="418"/>
      <c r="AH220" s="418"/>
      <c r="AI220" s="418"/>
      <c r="AJ220" s="418"/>
      <c r="AK220" s="418"/>
      <c r="AL220" s="418"/>
      <c r="AM220" s="418"/>
      <c r="AN220" s="636"/>
      <c r="AO220" s="420"/>
      <c r="AP220" s="420"/>
      <c r="AQ220"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0" s="417">
        <f>WWWW[[#This Row],[%Equitable and continuous access to sufficient quantity of safe drinking water]]*WWWW[[#This Row],[Total PoP ]]</f>
        <v>0</v>
      </c>
      <c r="AS220"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20" s="417">
        <f>WWWW[[#This Row],[% Access to unimproved water points]]*WWWW[[#This Row],[Total PoP ]]</f>
        <v>0</v>
      </c>
      <c r="AU220"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20"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20" s="417">
        <f>WWWW[[#This Row],[HRP1]]/250</f>
        <v>0</v>
      </c>
      <c r="AX220" s="422">
        <f>1-WWWW[[#This Row],[% Equitable and continuous access to sufficient quantity of domestic water]]</f>
        <v>1</v>
      </c>
      <c r="AY220" s="417">
        <f>WWWW[[#This Row],[%equitable and continuous access to sufficient quantity of safe drinking and domestic water''s GAP]]*WWWW[[#This Row],[Total PoP ]]</f>
        <v>1503</v>
      </c>
      <c r="AZ220" s="419">
        <f>IF(WWWW[[#This Row],[Total required water points]]-WWWW[[#This Row],['#Water points coverage]]&lt;0,0,WWWW[[#This Row],[Total required water points]]-WWWW[[#This Row],['#Water points coverage]])</f>
        <v>6</v>
      </c>
      <c r="BA220" s="419">
        <f>ROUND(IF(WWWW[[#This Row],[Total PoP ]]&lt;250,1,WWWW[[#This Row],[Total PoP ]]/250),0)</f>
        <v>6</v>
      </c>
      <c r="BB220"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20" s="417">
        <f>WWWW[[#This Row],[% people access to functioning Latrine]]*WWWW[[#This Row],[Total PoP ]]</f>
        <v>0</v>
      </c>
      <c r="BD220" s="419">
        <f>WWWW[[#This Row],['#_of_Functioning_latrines_in_school]]*50</f>
        <v>0</v>
      </c>
      <c r="BE220" s="419">
        <f>ROUND((WWWW[[#This Row],[Total PoP ]]/6),0)</f>
        <v>251</v>
      </c>
      <c r="BF220" s="419">
        <f>IF(WWWW[[#This Row],[Total required Latrines]]-(WWWW[[#This Row],['#_of_sanitary_fly-proof_HH_latrines]])&lt;0,0,WWWW[[#This Row],[Total required Latrines]]-(WWWW[[#This Row],['#_of_sanitary_fly-proof_HH_latrines]]))</f>
        <v>251</v>
      </c>
      <c r="BG220" s="558">
        <f>1-WWWW[[#This Row],[% people access to functioning Latrine]]</f>
        <v>1</v>
      </c>
      <c r="BH220"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0" s="417">
        <f>IF(WWWW[[#This Row],['#_of_functional_handwashing_facilities_at_HH_level]]*6&gt;WWWW[[#This Row],[Total PoP ]],WWWW[[#This Row],[Total PoP ]],WWWW[[#This Row],['#_of_functional_handwashing_facilities_at_HH_level]]*6)</f>
        <v>0</v>
      </c>
      <c r="BJ220" s="419">
        <f>IF(WWWW[[#This Row],['# people reached by regular dedicated hygiene promotion]]&gt;WWWW[[#This Row],['# People received regular supply of hygiene items]],WWWW[[#This Row],['# people reached by regular dedicated hygiene promotion]],WWWW[[#This Row],['# People received regular supply of hygiene items]])</f>
        <v>0</v>
      </c>
      <c r="BK220" s="422">
        <f>IF(WWWW[[#This Row],[HRP3]]/WWWW[[#This Row],[Total PoP ]]&gt;100%,100%,WWWW[[#This Row],[HRP3]]/WWWW[[#This Row],[Total PoP ]])</f>
        <v>0</v>
      </c>
      <c r="BL220" s="421">
        <f>1-WWWW[[#This Row],[Hygiene Coverage%]]</f>
        <v>1</v>
      </c>
      <c r="BM220" s="420">
        <f>WWWW[[#This Row],['# people reached by regular dedicated hygiene promotion]]/WWWW[[#This Row],[Total PoP ]]</f>
        <v>0</v>
      </c>
      <c r="BN220"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0" s="419">
        <f>WWWW[[#This Row],['#_of_affected_women_and_girls_receiving_a_sufficient_quantity_of_sanitary_pads]]</f>
        <v>0</v>
      </c>
      <c r="BP220" s="418">
        <f>IF(WWWW[[#This Row],['# People with access to soap]]&gt;WWWW[[#This Row],['# People with access to Sanity Pads]],WWWW[[#This Row],['# People with access to soap]],WWWW[[#This Row],['# People with access to Sanity Pads]])</f>
        <v>0</v>
      </c>
      <c r="BQ220" s="417" t="str">
        <f>IF(OR(WWWW[[#This Row],['#of students in school]]="",WWWW[[#This Row],['#of students in school]]=0),"No","Yes")</f>
        <v>No</v>
      </c>
      <c r="BR220" s="415" t="s">
        <v>796</v>
      </c>
      <c r="BS220" s="415" t="s">
        <v>796</v>
      </c>
      <c r="BT220" s="415" t="s">
        <v>296</v>
      </c>
      <c r="BU220" s="415">
        <v>20.71134949</v>
      </c>
      <c r="BV220" s="415">
        <v>92.980506899999995</v>
      </c>
      <c r="BW220" s="415">
        <v>196944</v>
      </c>
      <c r="BX220" s="423" t="s">
        <v>33</v>
      </c>
      <c r="BY220" s="423"/>
      <c r="BZ220" s="547"/>
      <c r="CA220" s="547"/>
      <c r="CB220" s="570"/>
      <c r="CC220" s="547"/>
      <c r="CD220" s="548"/>
      <c r="CE220" s="548"/>
      <c r="CF220" s="549"/>
      <c r="CG220" s="549"/>
      <c r="CH220" s="549"/>
      <c r="CI220" s="549"/>
      <c r="CJ220" s="549"/>
      <c r="CK220" s="549"/>
      <c r="CL220" s="549"/>
      <c r="CM220" s="549"/>
      <c r="CN220" s="549"/>
    </row>
    <row r="221" spans="1:92" s="545" customFormat="1" hidden="1">
      <c r="A221" s="410" t="s">
        <v>2380</v>
      </c>
      <c r="B221" s="410" t="s">
        <v>320</v>
      </c>
      <c r="C221" s="416" t="s">
        <v>320</v>
      </c>
      <c r="D221" s="416" t="s">
        <v>336</v>
      </c>
      <c r="E221" s="546" t="s">
        <v>2687</v>
      </c>
      <c r="F221" s="416" t="s">
        <v>304</v>
      </c>
      <c r="G221" s="546" t="str">
        <f>VLOOKUP(WWWW[[#This Row],[Village  Name]],SiteDB6[[Site Name]:[Location Type]],8,FALSE)</f>
        <v>Village</v>
      </c>
      <c r="H221" s="416" t="s">
        <v>598</v>
      </c>
      <c r="I221" s="418">
        <v>122</v>
      </c>
      <c r="J221" s="418">
        <v>486</v>
      </c>
      <c r="K221" s="424">
        <v>42887</v>
      </c>
      <c r="L221" s="425">
        <v>43616</v>
      </c>
      <c r="M221" s="418"/>
      <c r="N221" s="418"/>
      <c r="O221" s="418"/>
      <c r="P221" s="418"/>
      <c r="Q221" s="418"/>
      <c r="R221" s="418"/>
      <c r="S221" s="418"/>
      <c r="T221" s="418"/>
      <c r="U221" s="636"/>
      <c r="V221" s="418"/>
      <c r="W221" s="418"/>
      <c r="X221" s="418"/>
      <c r="Y221" s="418"/>
      <c r="Z221" s="418"/>
      <c r="AA221" s="418"/>
      <c r="AB221" s="418"/>
      <c r="AC221" s="636"/>
      <c r="AD221" s="418"/>
      <c r="AE221" s="418"/>
      <c r="AF221" s="418"/>
      <c r="AG221" s="418"/>
      <c r="AH221" s="418"/>
      <c r="AI221" s="418"/>
      <c r="AJ221" s="418"/>
      <c r="AK221" s="418"/>
      <c r="AL221" s="418"/>
      <c r="AM221" s="418"/>
      <c r="AN221" s="636"/>
      <c r="AO221" s="420"/>
      <c r="AP221" s="420"/>
      <c r="AQ221"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1" s="417">
        <f>WWWW[[#This Row],[%Equitable and continuous access to sufficient quantity of safe drinking water]]*WWWW[[#This Row],[Total PoP ]]</f>
        <v>0</v>
      </c>
      <c r="AS221"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21" s="417">
        <f>WWWW[[#This Row],[% Access to unimproved water points]]*WWWW[[#This Row],[Total PoP ]]</f>
        <v>0</v>
      </c>
      <c r="AU221"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21"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21" s="417">
        <f>WWWW[[#This Row],[HRP1]]/250</f>
        <v>0</v>
      </c>
      <c r="AX221" s="422">
        <f>1-WWWW[[#This Row],[% Equitable and continuous access to sufficient quantity of domestic water]]</f>
        <v>1</v>
      </c>
      <c r="AY221" s="417">
        <f>WWWW[[#This Row],[%equitable and continuous access to sufficient quantity of safe drinking and domestic water''s GAP]]*WWWW[[#This Row],[Total PoP ]]</f>
        <v>486</v>
      </c>
      <c r="AZ221" s="419">
        <f>IF(WWWW[[#This Row],[Total required water points]]-WWWW[[#This Row],['#Water points coverage]]&lt;0,0,WWWW[[#This Row],[Total required water points]]-WWWW[[#This Row],['#Water points coverage]])</f>
        <v>2</v>
      </c>
      <c r="BA221" s="419">
        <f>ROUND(IF(WWWW[[#This Row],[Total PoP ]]&lt;250,1,WWWW[[#This Row],[Total PoP ]]/250),0)</f>
        <v>2</v>
      </c>
      <c r="BB221"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21" s="417">
        <f>WWWW[[#This Row],[% people access to functioning Latrine]]*WWWW[[#This Row],[Total PoP ]]</f>
        <v>0</v>
      </c>
      <c r="BD221" s="419">
        <f>WWWW[[#This Row],['#_of_Functioning_latrines_in_school]]*50</f>
        <v>0</v>
      </c>
      <c r="BE221" s="419">
        <f>ROUND((WWWW[[#This Row],[Total PoP ]]/6),0)</f>
        <v>81</v>
      </c>
      <c r="BF221" s="419">
        <f>IF(WWWW[[#This Row],[Total required Latrines]]-(WWWW[[#This Row],['#_of_sanitary_fly-proof_HH_latrines]])&lt;0,0,WWWW[[#This Row],[Total required Latrines]]-(WWWW[[#This Row],['#_of_sanitary_fly-proof_HH_latrines]]))</f>
        <v>81</v>
      </c>
      <c r="BG221" s="558">
        <f>1-WWWW[[#This Row],[% people access to functioning Latrine]]</f>
        <v>1</v>
      </c>
      <c r="BH221"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1" s="417">
        <f>IF(WWWW[[#This Row],['#_of_functional_handwashing_facilities_at_HH_level]]*6&gt;WWWW[[#This Row],[Total PoP ]],WWWW[[#This Row],[Total PoP ]],WWWW[[#This Row],['#_of_functional_handwashing_facilities_at_HH_level]]*6)</f>
        <v>0</v>
      </c>
      <c r="BJ221" s="419">
        <f>IF(WWWW[[#This Row],['# people reached by regular dedicated hygiene promotion]]&gt;WWWW[[#This Row],['# People received regular supply of hygiene items]],WWWW[[#This Row],['# people reached by regular dedicated hygiene promotion]],WWWW[[#This Row],['# People received regular supply of hygiene items]])</f>
        <v>0</v>
      </c>
      <c r="BK221" s="422">
        <f>IF(WWWW[[#This Row],[HRP3]]/WWWW[[#This Row],[Total PoP ]]&gt;100%,100%,WWWW[[#This Row],[HRP3]]/WWWW[[#This Row],[Total PoP ]])</f>
        <v>0</v>
      </c>
      <c r="BL221" s="421">
        <f>1-WWWW[[#This Row],[Hygiene Coverage%]]</f>
        <v>1</v>
      </c>
      <c r="BM221" s="420">
        <f>WWWW[[#This Row],['# people reached by regular dedicated hygiene promotion]]/WWWW[[#This Row],[Total PoP ]]</f>
        <v>0</v>
      </c>
      <c r="BN221"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1" s="419">
        <f>WWWW[[#This Row],['#_of_affected_women_and_girls_receiving_a_sufficient_quantity_of_sanitary_pads]]</f>
        <v>0</v>
      </c>
      <c r="BP221" s="418">
        <f>IF(WWWW[[#This Row],['# People with access to soap]]&gt;WWWW[[#This Row],['# People with access to Sanity Pads]],WWWW[[#This Row],['# People with access to soap]],WWWW[[#This Row],['# People with access to Sanity Pads]])</f>
        <v>0</v>
      </c>
      <c r="BQ221" s="417" t="str">
        <f>IF(OR(WWWW[[#This Row],['#of students in school]]="",WWWW[[#This Row],['#of students in school]]=0),"No","Yes")</f>
        <v>No</v>
      </c>
      <c r="BR221" s="415" t="s">
        <v>796</v>
      </c>
      <c r="BS221" s="415" t="s">
        <v>796</v>
      </c>
      <c r="BT221" s="415" t="s">
        <v>2006</v>
      </c>
      <c r="BU221" s="415">
        <v>20.785770419999999</v>
      </c>
      <c r="BV221" s="415">
        <v>92.931426999999999</v>
      </c>
      <c r="BW221" s="415">
        <v>196887</v>
      </c>
      <c r="BX221" s="423" t="s">
        <v>33</v>
      </c>
      <c r="BY221" s="423"/>
      <c r="BZ221" s="547"/>
      <c r="CA221" s="547"/>
      <c r="CB221" s="570"/>
      <c r="CC221" s="547"/>
      <c r="CD221" s="548"/>
      <c r="CE221" s="548"/>
      <c r="CF221" s="549"/>
      <c r="CG221" s="549"/>
      <c r="CH221" s="549"/>
      <c r="CI221" s="549"/>
      <c r="CJ221" s="549"/>
      <c r="CK221" s="549"/>
      <c r="CL221" s="549"/>
      <c r="CM221" s="549"/>
      <c r="CN221" s="549"/>
    </row>
    <row r="222" spans="1:92" s="545" customFormat="1" hidden="1">
      <c r="A222" s="410" t="s">
        <v>2380</v>
      </c>
      <c r="B222" s="410" t="s">
        <v>320</v>
      </c>
      <c r="C222" s="416" t="s">
        <v>320</v>
      </c>
      <c r="D222" s="416" t="s">
        <v>336</v>
      </c>
      <c r="E222" s="546" t="s">
        <v>2687</v>
      </c>
      <c r="F222" s="416" t="s">
        <v>304</v>
      </c>
      <c r="G222" s="546" t="str">
        <f>VLOOKUP(WWWW[[#This Row],[Village  Name]],SiteDB6[[Site Name]:[Location Type]],8,FALSE)</f>
        <v>Village</v>
      </c>
      <c r="H222" s="416" t="s">
        <v>554</v>
      </c>
      <c r="I222" s="418">
        <v>361</v>
      </c>
      <c r="J222" s="418">
        <v>1669</v>
      </c>
      <c r="K222" s="424">
        <v>42887</v>
      </c>
      <c r="L222" s="425">
        <v>43616</v>
      </c>
      <c r="M222" s="418"/>
      <c r="N222" s="418"/>
      <c r="O222" s="418"/>
      <c r="P222" s="418"/>
      <c r="Q222" s="418"/>
      <c r="R222" s="418"/>
      <c r="S222" s="418"/>
      <c r="T222" s="418"/>
      <c r="U222" s="636"/>
      <c r="V222" s="418"/>
      <c r="W222" s="418"/>
      <c r="X222" s="418"/>
      <c r="Y222" s="418"/>
      <c r="Z222" s="418"/>
      <c r="AA222" s="418"/>
      <c r="AB222" s="418"/>
      <c r="AC222" s="636"/>
      <c r="AD222" s="418"/>
      <c r="AE222" s="418"/>
      <c r="AF222" s="418"/>
      <c r="AG222" s="418"/>
      <c r="AH222" s="418"/>
      <c r="AI222" s="418"/>
      <c r="AJ222" s="418"/>
      <c r="AK222" s="418"/>
      <c r="AL222" s="418"/>
      <c r="AM222" s="418"/>
      <c r="AN222" s="636"/>
      <c r="AO222" s="420"/>
      <c r="AP222" s="420"/>
      <c r="AQ222" s="420">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2" s="417">
        <f>WWWW[[#This Row],[%Equitable and continuous access to sufficient quantity of safe drinking water]]*WWWW[[#This Row],[Total PoP ]]</f>
        <v>0</v>
      </c>
      <c r="AS222" s="420">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22" s="417">
        <f>WWWW[[#This Row],[% Access to unimproved water points]]*WWWW[[#This Row],[Total PoP ]]</f>
        <v>0</v>
      </c>
      <c r="AU222" s="420">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22" s="417">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22" s="417">
        <f>WWWW[[#This Row],[HRP1]]/250</f>
        <v>0</v>
      </c>
      <c r="AX222" s="422">
        <f>1-WWWW[[#This Row],[% Equitable and continuous access to sufficient quantity of domestic water]]</f>
        <v>1</v>
      </c>
      <c r="AY222" s="417">
        <f>WWWW[[#This Row],[%equitable and continuous access to sufficient quantity of safe drinking and domestic water''s GAP]]*WWWW[[#This Row],[Total PoP ]]</f>
        <v>1669</v>
      </c>
      <c r="AZ222" s="419">
        <f>IF(WWWW[[#This Row],[Total required water points]]-WWWW[[#This Row],['#Water points coverage]]&lt;0,0,WWWW[[#This Row],[Total required water points]]-WWWW[[#This Row],['#Water points coverage]])</f>
        <v>7</v>
      </c>
      <c r="BA222" s="419">
        <f>ROUND(IF(WWWW[[#This Row],[Total PoP ]]&lt;250,1,WWWW[[#This Row],[Total PoP ]]/250),0)</f>
        <v>7</v>
      </c>
      <c r="BB222" s="420">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22" s="417">
        <f>WWWW[[#This Row],[% people access to functioning Latrine]]*WWWW[[#This Row],[Total PoP ]]</f>
        <v>0</v>
      </c>
      <c r="BD222" s="419">
        <f>WWWW[[#This Row],['#_of_Functioning_latrines_in_school]]*50</f>
        <v>0</v>
      </c>
      <c r="BE222" s="419">
        <f>ROUND((WWWW[[#This Row],[Total PoP ]]/6),0)</f>
        <v>278</v>
      </c>
      <c r="BF222" s="419">
        <f>IF(WWWW[[#This Row],[Total required Latrines]]-(WWWW[[#This Row],['#_of_sanitary_fly-proof_HH_latrines]])&lt;0,0,WWWW[[#This Row],[Total required Latrines]]-(WWWW[[#This Row],['#_of_sanitary_fly-proof_HH_latrines]]))</f>
        <v>278</v>
      </c>
      <c r="BG222" s="558">
        <f>1-WWWW[[#This Row],[% people access to functioning Latrine]]</f>
        <v>1</v>
      </c>
      <c r="BH222" s="417">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2" s="417">
        <f>IF(WWWW[[#This Row],['#_of_functional_handwashing_facilities_at_HH_level]]*6&gt;WWWW[[#This Row],[Total PoP ]],WWWW[[#This Row],[Total PoP ]],WWWW[[#This Row],['#_of_functional_handwashing_facilities_at_HH_level]]*6)</f>
        <v>0</v>
      </c>
      <c r="BJ222" s="419">
        <f>IF(WWWW[[#This Row],['# people reached by regular dedicated hygiene promotion]]&gt;WWWW[[#This Row],['# People received regular supply of hygiene items]],WWWW[[#This Row],['# people reached by regular dedicated hygiene promotion]],WWWW[[#This Row],['# People received regular supply of hygiene items]])</f>
        <v>0</v>
      </c>
      <c r="BK222" s="422">
        <f>IF(WWWW[[#This Row],[HRP3]]/WWWW[[#This Row],[Total PoP ]]&gt;100%,100%,WWWW[[#This Row],[HRP3]]/WWWW[[#This Row],[Total PoP ]])</f>
        <v>0</v>
      </c>
      <c r="BL222" s="421">
        <f>1-WWWW[[#This Row],[Hygiene Coverage%]]</f>
        <v>1</v>
      </c>
      <c r="BM222" s="420">
        <f>WWWW[[#This Row],['# people reached by regular dedicated hygiene promotion]]/WWWW[[#This Row],[Total PoP ]]</f>
        <v>0</v>
      </c>
      <c r="BN222" s="419">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2" s="419">
        <f>WWWW[[#This Row],['#_of_affected_women_and_girls_receiving_a_sufficient_quantity_of_sanitary_pads]]</f>
        <v>0</v>
      </c>
      <c r="BP222" s="418">
        <f>IF(WWWW[[#This Row],['# People with access to soap]]&gt;WWWW[[#This Row],['# People with access to Sanity Pads]],WWWW[[#This Row],['# People with access to soap]],WWWW[[#This Row],['# People with access to Sanity Pads]])</f>
        <v>0</v>
      </c>
      <c r="BQ222" s="417" t="str">
        <f>IF(OR(WWWW[[#This Row],['#of students in school]]="",WWWW[[#This Row],['#of students in school]]=0),"No","Yes")</f>
        <v>No</v>
      </c>
      <c r="BR222" s="415" t="s">
        <v>796</v>
      </c>
      <c r="BS222" s="415" t="s">
        <v>796</v>
      </c>
      <c r="BT222" s="415" t="s">
        <v>296</v>
      </c>
      <c r="BU222" s="415">
        <v>20.705930710000001</v>
      </c>
      <c r="BV222" s="415">
        <v>93.001953130000004</v>
      </c>
      <c r="BW222" s="415">
        <v>196943</v>
      </c>
      <c r="BX222" s="423" t="s">
        <v>33</v>
      </c>
      <c r="BY222" s="423"/>
      <c r="BZ222" s="547"/>
      <c r="CA222" s="547"/>
      <c r="CB222" s="570"/>
      <c r="CC222" s="547"/>
      <c r="CD222" s="548"/>
      <c r="CE222" s="548"/>
      <c r="CF222" s="549"/>
      <c r="CG222" s="549"/>
      <c r="CH222" s="549"/>
      <c r="CI222" s="549"/>
      <c r="CJ222" s="549"/>
      <c r="CK222" s="549"/>
      <c r="CL222" s="549"/>
      <c r="CM222" s="549"/>
      <c r="CN222" s="549"/>
    </row>
    <row r="223" spans="1:92" hidden="1">
      <c r="A223" s="606" t="s">
        <v>2381</v>
      </c>
      <c r="B223" s="606" t="s">
        <v>289</v>
      </c>
      <c r="C223" s="453" t="s">
        <v>289</v>
      </c>
      <c r="D223" s="453" t="s">
        <v>329</v>
      </c>
      <c r="E223" s="546" t="s">
        <v>2687</v>
      </c>
      <c r="F223" s="453" t="s">
        <v>404</v>
      </c>
      <c r="G223" s="546" t="str">
        <f>VLOOKUP(WWWW[[#This Row],[Village  Name]],SiteDB6[[Site Name]:[Location Type]],8,FALSE)</f>
        <v>Village</v>
      </c>
      <c r="H223" s="453" t="s">
        <v>2564</v>
      </c>
      <c r="I223" s="605">
        <v>217</v>
      </c>
      <c r="J223" s="605">
        <v>663</v>
      </c>
      <c r="K223" s="457">
        <v>43359</v>
      </c>
      <c r="L223" s="55">
        <v>43830</v>
      </c>
      <c r="M223" s="605">
        <v>88</v>
      </c>
      <c r="N223" s="605"/>
      <c r="O223" s="605"/>
      <c r="P223" s="605"/>
      <c r="Q223" s="605"/>
      <c r="R223" s="605"/>
      <c r="S223" s="605"/>
      <c r="T223" s="605"/>
      <c r="U223" s="637"/>
      <c r="V223" s="605"/>
      <c r="W223" s="605" t="s">
        <v>132</v>
      </c>
      <c r="X223" s="605"/>
      <c r="Y223" s="605"/>
      <c r="Z223" s="605"/>
      <c r="AA223" s="605"/>
      <c r="AB223" s="605"/>
      <c r="AC223" s="637"/>
      <c r="AD223" s="605"/>
      <c r="AE223" s="605"/>
      <c r="AF223" s="605"/>
      <c r="AG223" s="605"/>
      <c r="AH223" s="605"/>
      <c r="AI223" s="605"/>
      <c r="AJ223" s="605"/>
      <c r="AK223" s="605"/>
      <c r="AL223" s="605"/>
      <c r="AM223" s="605"/>
      <c r="AN223" s="637"/>
      <c r="AO223" s="551"/>
      <c r="AP223" s="551"/>
      <c r="AQ22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3" s="560">
        <f>WWWW[[#This Row],[%Equitable and continuous access to sufficient quantity of safe drinking water]]*WWWW[[#This Row],[Total PoP ]]</f>
        <v>0</v>
      </c>
      <c r="AS22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23" s="560">
        <f>WWWW[[#This Row],[% Access to unimproved water points]]*WWWW[[#This Row],[Total PoP ]]</f>
        <v>0</v>
      </c>
      <c r="AU22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2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23" s="560">
        <f>WWWW[[#This Row],[HRP1]]/250</f>
        <v>0</v>
      </c>
      <c r="AX223" s="550">
        <f>1-WWWW[[#This Row],[% Equitable and continuous access to sufficient quantity of domestic water]]</f>
        <v>1</v>
      </c>
      <c r="AY223" s="560">
        <f>WWWW[[#This Row],[%equitable and continuous access to sufficient quantity of safe drinking and domestic water''s GAP]]*WWWW[[#This Row],[Total PoP ]]</f>
        <v>663</v>
      </c>
      <c r="AZ223" s="552">
        <f>IF(WWWW[[#This Row],[Total required water points]]-WWWW[[#This Row],['#Water points coverage]]&lt;0,0,WWWW[[#This Row],[Total required water points]]-WWWW[[#This Row],['#Water points coverage]])</f>
        <v>3</v>
      </c>
      <c r="BA223" s="552">
        <f>ROUND(IF(WWWW[[#This Row],[Total PoP ]]&lt;250,1,WWWW[[#This Row],[Total PoP ]]/250),0)</f>
        <v>3</v>
      </c>
      <c r="BB22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23" s="560">
        <f>WWWW[[#This Row],[% people access to functioning Latrine]]*WWWW[[#This Row],[Total PoP ]]</f>
        <v>0</v>
      </c>
      <c r="BD223" s="552">
        <f>WWWW[[#This Row],['#_of_Functioning_latrines_in_school]]*50</f>
        <v>0</v>
      </c>
      <c r="BE223" s="552">
        <f>ROUND((WWWW[[#This Row],[Total PoP ]]/6),0)</f>
        <v>111</v>
      </c>
      <c r="BF223" s="552">
        <f>IF(WWWW[[#This Row],[Total required Latrines]]-(WWWW[[#This Row],['#_of_sanitary_fly-proof_HH_latrines]])&lt;0,0,WWWW[[#This Row],[Total required Latrines]]-(WWWW[[#This Row],['#_of_sanitary_fly-proof_HH_latrines]]))</f>
        <v>111</v>
      </c>
      <c r="BG223" s="553">
        <f>1-WWWW[[#This Row],[% people access to functioning Latrine]]</f>
        <v>1</v>
      </c>
      <c r="BH22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3" s="560">
        <f>IF(WWWW[[#This Row],['#_of_functional_handwashing_facilities_at_HH_level]]*6&gt;WWWW[[#This Row],[Total PoP ]],WWWW[[#This Row],[Total PoP ]],WWWW[[#This Row],['#_of_functional_handwashing_facilities_at_HH_level]]*6)</f>
        <v>0</v>
      </c>
      <c r="BJ223" s="552">
        <f>IF(WWWW[[#This Row],['# people reached by regular dedicated hygiene promotion]]&gt;WWWW[[#This Row],['# People received regular supply of hygiene items]],WWWW[[#This Row],['# people reached by regular dedicated hygiene promotion]],WWWW[[#This Row],['# People received regular supply of hygiene items]])</f>
        <v>0</v>
      </c>
      <c r="BK223" s="550">
        <f>IF(WWWW[[#This Row],[HRP3]]/WWWW[[#This Row],[Total PoP ]]&gt;100%,100%,WWWW[[#This Row],[HRP3]]/WWWW[[#This Row],[Total PoP ]])</f>
        <v>0</v>
      </c>
      <c r="BL223" s="553">
        <f>1-WWWW[[#This Row],[Hygiene Coverage%]]</f>
        <v>1</v>
      </c>
      <c r="BM223" s="551">
        <f>WWWW[[#This Row],['# people reached by regular dedicated hygiene promotion]]/WWWW[[#This Row],[Total PoP ]]</f>
        <v>0</v>
      </c>
      <c r="BN22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3" s="552">
        <f>WWWW[[#This Row],['#_of_affected_women_and_girls_receiving_a_sufficient_quantity_of_sanitary_pads]]</f>
        <v>0</v>
      </c>
      <c r="BP223" s="605">
        <f>IF(WWWW[[#This Row],['# People with access to soap]]&gt;WWWW[[#This Row],['# People with access to Sanity Pads]],WWWW[[#This Row],['# People with access to soap]],WWWW[[#This Row],['# People with access to Sanity Pads]])</f>
        <v>0</v>
      </c>
      <c r="BQ223" s="560" t="str">
        <f>IF(OR(WWWW[[#This Row],['#of students in school]]="",WWWW[[#This Row],['#of students in school]]=0),"No","Yes")</f>
        <v>Yes</v>
      </c>
      <c r="BR223" s="554" t="s">
        <v>796</v>
      </c>
      <c r="BS223" s="554" t="s">
        <v>796</v>
      </c>
      <c r="BT223" s="554">
        <v>0</v>
      </c>
      <c r="BU223" s="554">
        <v>20.072999954223601</v>
      </c>
      <c r="BV223" s="554">
        <v>92.924957275390597</v>
      </c>
      <c r="BW223" s="554">
        <v>197561</v>
      </c>
      <c r="BX223" s="554" t="s">
        <v>33</v>
      </c>
      <c r="BY223" s="582"/>
    </row>
    <row r="224" spans="1:92" hidden="1">
      <c r="A224" s="606" t="s">
        <v>2381</v>
      </c>
      <c r="B224" s="606" t="s">
        <v>289</v>
      </c>
      <c r="C224" s="453" t="s">
        <v>289</v>
      </c>
      <c r="D224" s="453" t="s">
        <v>329</v>
      </c>
      <c r="E224" s="546" t="s">
        <v>2687</v>
      </c>
      <c r="F224" s="453" t="s">
        <v>404</v>
      </c>
      <c r="G224" s="546" t="str">
        <f>VLOOKUP(WWWW[[#This Row],[Village  Name]],SiteDB6[[Site Name]:[Location Type]],8,FALSE)</f>
        <v>Village</v>
      </c>
      <c r="H224" s="453" t="s">
        <v>2569</v>
      </c>
      <c r="I224" s="605">
        <v>90</v>
      </c>
      <c r="J224" s="605">
        <v>393</v>
      </c>
      <c r="K224" s="457">
        <v>43359</v>
      </c>
      <c r="L224" s="55">
        <v>43830</v>
      </c>
      <c r="M224" s="605">
        <v>65</v>
      </c>
      <c r="N224" s="605"/>
      <c r="O224" s="605"/>
      <c r="P224" s="605"/>
      <c r="Q224" s="605"/>
      <c r="R224" s="605"/>
      <c r="S224" s="605"/>
      <c r="T224" s="605"/>
      <c r="U224" s="637"/>
      <c r="V224" s="605"/>
      <c r="W224" s="605" t="s">
        <v>132</v>
      </c>
      <c r="X224" s="605"/>
      <c r="Y224" s="605"/>
      <c r="Z224" s="605"/>
      <c r="AA224" s="605"/>
      <c r="AB224" s="605"/>
      <c r="AC224" s="637"/>
      <c r="AD224" s="605"/>
      <c r="AE224" s="605"/>
      <c r="AF224" s="605"/>
      <c r="AG224" s="605"/>
      <c r="AH224" s="605"/>
      <c r="AI224" s="605"/>
      <c r="AJ224" s="605"/>
      <c r="AK224" s="605"/>
      <c r="AL224" s="605"/>
      <c r="AM224" s="605"/>
      <c r="AN224" s="637"/>
      <c r="AO224" s="551"/>
      <c r="AP224" s="551"/>
      <c r="AQ22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4" s="560">
        <f>WWWW[[#This Row],[%Equitable and continuous access to sufficient quantity of safe drinking water]]*WWWW[[#This Row],[Total PoP ]]</f>
        <v>0</v>
      </c>
      <c r="AS22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24" s="560">
        <f>WWWW[[#This Row],[% Access to unimproved water points]]*WWWW[[#This Row],[Total PoP ]]</f>
        <v>0</v>
      </c>
      <c r="AU22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2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24" s="560">
        <f>WWWW[[#This Row],[HRP1]]/250</f>
        <v>0</v>
      </c>
      <c r="AX224" s="550">
        <f>1-WWWW[[#This Row],[% Equitable and continuous access to sufficient quantity of domestic water]]</f>
        <v>1</v>
      </c>
      <c r="AY224" s="560">
        <f>WWWW[[#This Row],[%equitable and continuous access to sufficient quantity of safe drinking and domestic water''s GAP]]*WWWW[[#This Row],[Total PoP ]]</f>
        <v>393</v>
      </c>
      <c r="AZ224" s="552">
        <f>IF(WWWW[[#This Row],[Total required water points]]-WWWW[[#This Row],['#Water points coverage]]&lt;0,0,WWWW[[#This Row],[Total required water points]]-WWWW[[#This Row],['#Water points coverage]])</f>
        <v>2</v>
      </c>
      <c r="BA224" s="552">
        <f>ROUND(IF(WWWW[[#This Row],[Total PoP ]]&lt;250,1,WWWW[[#This Row],[Total PoP ]]/250),0)</f>
        <v>2</v>
      </c>
      <c r="BB22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24" s="560">
        <f>WWWW[[#This Row],[% people access to functioning Latrine]]*WWWW[[#This Row],[Total PoP ]]</f>
        <v>0</v>
      </c>
      <c r="BD224" s="552">
        <f>WWWW[[#This Row],['#_of_Functioning_latrines_in_school]]*50</f>
        <v>0</v>
      </c>
      <c r="BE224" s="552">
        <f>ROUND((WWWW[[#This Row],[Total PoP ]]/6),0)</f>
        <v>66</v>
      </c>
      <c r="BF224" s="552">
        <f>IF(WWWW[[#This Row],[Total required Latrines]]-(WWWW[[#This Row],['#_of_sanitary_fly-proof_HH_latrines]])&lt;0,0,WWWW[[#This Row],[Total required Latrines]]-(WWWW[[#This Row],['#_of_sanitary_fly-proof_HH_latrines]]))</f>
        <v>66</v>
      </c>
      <c r="BG224" s="553">
        <f>1-WWWW[[#This Row],[% people access to functioning Latrine]]</f>
        <v>1</v>
      </c>
      <c r="BH22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4" s="560">
        <f>IF(WWWW[[#This Row],['#_of_functional_handwashing_facilities_at_HH_level]]*6&gt;WWWW[[#This Row],[Total PoP ]],WWWW[[#This Row],[Total PoP ]],WWWW[[#This Row],['#_of_functional_handwashing_facilities_at_HH_level]]*6)</f>
        <v>0</v>
      </c>
      <c r="BJ224" s="552">
        <f>IF(WWWW[[#This Row],['# people reached by regular dedicated hygiene promotion]]&gt;WWWW[[#This Row],['# People received regular supply of hygiene items]],WWWW[[#This Row],['# people reached by regular dedicated hygiene promotion]],WWWW[[#This Row],['# People received regular supply of hygiene items]])</f>
        <v>0</v>
      </c>
      <c r="BK224" s="550">
        <f>IF(WWWW[[#This Row],[HRP3]]/WWWW[[#This Row],[Total PoP ]]&gt;100%,100%,WWWW[[#This Row],[HRP3]]/WWWW[[#This Row],[Total PoP ]])</f>
        <v>0</v>
      </c>
      <c r="BL224" s="553">
        <f>1-WWWW[[#This Row],[Hygiene Coverage%]]</f>
        <v>1</v>
      </c>
      <c r="BM224" s="551">
        <f>WWWW[[#This Row],['# people reached by regular dedicated hygiene promotion]]/WWWW[[#This Row],[Total PoP ]]</f>
        <v>0</v>
      </c>
      <c r="BN22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4" s="552">
        <f>WWWW[[#This Row],['#_of_affected_women_and_girls_receiving_a_sufficient_quantity_of_sanitary_pads]]</f>
        <v>0</v>
      </c>
      <c r="BP224" s="605">
        <f>IF(WWWW[[#This Row],['# People with access to soap]]&gt;WWWW[[#This Row],['# People with access to Sanity Pads]],WWWW[[#This Row],['# People with access to soap]],WWWW[[#This Row],['# People with access to Sanity Pads]])</f>
        <v>0</v>
      </c>
      <c r="BQ224" s="560" t="str">
        <f>IF(OR(WWWW[[#This Row],['#of students in school]]="",WWWW[[#This Row],['#of students in school]]=0),"No","Yes")</f>
        <v>Yes</v>
      </c>
      <c r="BR224" s="554" t="s">
        <v>796</v>
      </c>
      <c r="BS224" s="554" t="s">
        <v>796</v>
      </c>
      <c r="BT224" s="554">
        <v>0</v>
      </c>
      <c r="BU224" s="554">
        <v>19.986650466918899</v>
      </c>
      <c r="BV224" s="554">
        <v>92.986160278320298</v>
      </c>
      <c r="BW224" s="554">
        <v>197546</v>
      </c>
      <c r="BX224" s="554" t="s">
        <v>33</v>
      </c>
      <c r="BY224" s="582"/>
    </row>
    <row r="225" spans="1:77" hidden="1">
      <c r="A225" s="606" t="s">
        <v>2381</v>
      </c>
      <c r="B225" s="606" t="s">
        <v>289</v>
      </c>
      <c r="C225" s="453" t="s">
        <v>289</v>
      </c>
      <c r="D225" s="453" t="s">
        <v>329</v>
      </c>
      <c r="E225" s="546" t="s">
        <v>2687</v>
      </c>
      <c r="F225" s="453" t="s">
        <v>404</v>
      </c>
      <c r="G225" s="546" t="str">
        <f>VLOOKUP(WWWW[[#This Row],[Village  Name]],SiteDB6[[Site Name]:[Location Type]],8,FALSE)</f>
        <v>Village</v>
      </c>
      <c r="H225" s="453" t="s">
        <v>2966</v>
      </c>
      <c r="I225" s="605">
        <v>53</v>
      </c>
      <c r="J225" s="605">
        <v>248</v>
      </c>
      <c r="K225" s="457">
        <v>43359</v>
      </c>
      <c r="L225" s="55">
        <v>43830</v>
      </c>
      <c r="M225" s="605">
        <v>43</v>
      </c>
      <c r="N225" s="605"/>
      <c r="O225" s="605"/>
      <c r="P225" s="605"/>
      <c r="Q225" s="605"/>
      <c r="R225" s="605"/>
      <c r="S225" s="605"/>
      <c r="T225" s="605"/>
      <c r="U225" s="637"/>
      <c r="V225" s="605"/>
      <c r="W225" s="605" t="s">
        <v>132</v>
      </c>
      <c r="X225" s="605"/>
      <c r="Y225" s="605"/>
      <c r="Z225" s="605"/>
      <c r="AA225" s="605"/>
      <c r="AB225" s="605"/>
      <c r="AC225" s="637"/>
      <c r="AD225" s="605"/>
      <c r="AE225" s="605"/>
      <c r="AF225" s="605"/>
      <c r="AG225" s="605"/>
      <c r="AH225" s="605"/>
      <c r="AI225" s="605"/>
      <c r="AJ225" s="605"/>
      <c r="AK225" s="605"/>
      <c r="AL225" s="605"/>
      <c r="AM225" s="605"/>
      <c r="AN225" s="637"/>
      <c r="AO225" s="551"/>
      <c r="AP225" s="551"/>
      <c r="AQ22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5" s="560">
        <f>WWWW[[#This Row],[%Equitable and continuous access to sufficient quantity of safe drinking water]]*WWWW[[#This Row],[Total PoP ]]</f>
        <v>0</v>
      </c>
      <c r="AS22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25" s="560">
        <f>WWWW[[#This Row],[% Access to unimproved water points]]*WWWW[[#This Row],[Total PoP ]]</f>
        <v>0</v>
      </c>
      <c r="AU22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2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25" s="560">
        <f>WWWW[[#This Row],[HRP1]]/250</f>
        <v>0</v>
      </c>
      <c r="AX225" s="550">
        <f>1-WWWW[[#This Row],[% Equitable and continuous access to sufficient quantity of domestic water]]</f>
        <v>1</v>
      </c>
      <c r="AY225" s="560">
        <f>WWWW[[#This Row],[%equitable and continuous access to sufficient quantity of safe drinking and domestic water''s GAP]]*WWWW[[#This Row],[Total PoP ]]</f>
        <v>248</v>
      </c>
      <c r="AZ225" s="552">
        <f>IF(WWWW[[#This Row],[Total required water points]]-WWWW[[#This Row],['#Water points coverage]]&lt;0,0,WWWW[[#This Row],[Total required water points]]-WWWW[[#This Row],['#Water points coverage]])</f>
        <v>1</v>
      </c>
      <c r="BA225" s="552">
        <f>ROUND(IF(WWWW[[#This Row],[Total PoP ]]&lt;250,1,WWWW[[#This Row],[Total PoP ]]/250),0)</f>
        <v>1</v>
      </c>
      <c r="BB22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25" s="560">
        <f>WWWW[[#This Row],[% people access to functioning Latrine]]*WWWW[[#This Row],[Total PoP ]]</f>
        <v>0</v>
      </c>
      <c r="BD225" s="552">
        <f>WWWW[[#This Row],['#_of_Functioning_latrines_in_school]]*50</f>
        <v>0</v>
      </c>
      <c r="BE225" s="552">
        <f>ROUND((WWWW[[#This Row],[Total PoP ]]/6),0)</f>
        <v>41</v>
      </c>
      <c r="BF225" s="552">
        <f>IF(WWWW[[#This Row],[Total required Latrines]]-(WWWW[[#This Row],['#_of_sanitary_fly-proof_HH_latrines]])&lt;0,0,WWWW[[#This Row],[Total required Latrines]]-(WWWW[[#This Row],['#_of_sanitary_fly-proof_HH_latrines]]))</f>
        <v>41</v>
      </c>
      <c r="BG225" s="553">
        <f>1-WWWW[[#This Row],[% people access to functioning Latrine]]</f>
        <v>1</v>
      </c>
      <c r="BH22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5" s="560">
        <f>IF(WWWW[[#This Row],['#_of_functional_handwashing_facilities_at_HH_level]]*6&gt;WWWW[[#This Row],[Total PoP ]],WWWW[[#This Row],[Total PoP ]],WWWW[[#This Row],['#_of_functional_handwashing_facilities_at_HH_level]]*6)</f>
        <v>0</v>
      </c>
      <c r="BJ225" s="552">
        <f>IF(WWWW[[#This Row],['# people reached by regular dedicated hygiene promotion]]&gt;WWWW[[#This Row],['# People received regular supply of hygiene items]],WWWW[[#This Row],['# people reached by regular dedicated hygiene promotion]],WWWW[[#This Row],['# People received regular supply of hygiene items]])</f>
        <v>0</v>
      </c>
      <c r="BK225" s="550">
        <f>IF(WWWW[[#This Row],[HRP3]]/WWWW[[#This Row],[Total PoP ]]&gt;100%,100%,WWWW[[#This Row],[HRP3]]/WWWW[[#This Row],[Total PoP ]])</f>
        <v>0</v>
      </c>
      <c r="BL225" s="553">
        <f>1-WWWW[[#This Row],[Hygiene Coverage%]]</f>
        <v>1</v>
      </c>
      <c r="BM225" s="551">
        <f>WWWW[[#This Row],['# people reached by regular dedicated hygiene promotion]]/WWWW[[#This Row],[Total PoP ]]</f>
        <v>0</v>
      </c>
      <c r="BN22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5" s="552">
        <f>WWWW[[#This Row],['#_of_affected_women_and_girls_receiving_a_sufficient_quantity_of_sanitary_pads]]</f>
        <v>0</v>
      </c>
      <c r="BP225" s="605">
        <f>IF(WWWW[[#This Row],['# People with access to soap]]&gt;WWWW[[#This Row],['# People with access to Sanity Pads]],WWWW[[#This Row],['# People with access to soap]],WWWW[[#This Row],['# People with access to Sanity Pads]])</f>
        <v>0</v>
      </c>
      <c r="BQ225" s="560" t="str">
        <f>IF(OR(WWWW[[#This Row],['#of students in school]]="",WWWW[[#This Row],['#of students in school]]=0),"No","Yes")</f>
        <v>Yes</v>
      </c>
      <c r="BR225" s="554" t="s">
        <v>796</v>
      </c>
      <c r="BS225" s="554" t="s">
        <v>796</v>
      </c>
      <c r="BT225" s="554">
        <v>0</v>
      </c>
      <c r="BU225" s="554">
        <v>19.863630294799801</v>
      </c>
      <c r="BV225" s="554">
        <v>93.030677795410199</v>
      </c>
      <c r="BW225" s="554">
        <v>217985</v>
      </c>
      <c r="BX225" s="554" t="s">
        <v>33</v>
      </c>
      <c r="BY225" s="582"/>
    </row>
    <row r="226" spans="1:77" hidden="1">
      <c r="A226" s="606" t="s">
        <v>2381</v>
      </c>
      <c r="B226" s="606" t="s">
        <v>289</v>
      </c>
      <c r="C226" s="453" t="s">
        <v>289</v>
      </c>
      <c r="D226" s="453" t="s">
        <v>329</v>
      </c>
      <c r="E226" s="546" t="s">
        <v>2687</v>
      </c>
      <c r="F226" s="453" t="s">
        <v>404</v>
      </c>
      <c r="G226" s="546" t="str">
        <f>VLOOKUP(WWWW[[#This Row],[Village  Name]],SiteDB6[[Site Name]:[Location Type]],8,FALSE)</f>
        <v>Village</v>
      </c>
      <c r="H226" s="453" t="s">
        <v>2846</v>
      </c>
      <c r="I226" s="605">
        <v>43</v>
      </c>
      <c r="J226" s="605">
        <v>193</v>
      </c>
      <c r="K226" s="457">
        <v>43359</v>
      </c>
      <c r="L226" s="55">
        <v>43830</v>
      </c>
      <c r="M226" s="605">
        <v>41</v>
      </c>
      <c r="N226" s="605"/>
      <c r="O226" s="605"/>
      <c r="P226" s="605"/>
      <c r="Q226" s="605"/>
      <c r="R226" s="605"/>
      <c r="S226" s="605"/>
      <c r="T226" s="605"/>
      <c r="U226" s="637"/>
      <c r="V226" s="605"/>
      <c r="W226" s="605" t="s">
        <v>132</v>
      </c>
      <c r="X226" s="605"/>
      <c r="Y226" s="605"/>
      <c r="Z226" s="605"/>
      <c r="AA226" s="605"/>
      <c r="AB226" s="605"/>
      <c r="AC226" s="637"/>
      <c r="AD226" s="605"/>
      <c r="AE226" s="605"/>
      <c r="AF226" s="605"/>
      <c r="AG226" s="605"/>
      <c r="AH226" s="605"/>
      <c r="AI226" s="605"/>
      <c r="AJ226" s="605"/>
      <c r="AK226" s="605"/>
      <c r="AL226" s="605"/>
      <c r="AM226" s="605"/>
      <c r="AN226" s="637"/>
      <c r="AO226" s="551"/>
      <c r="AP226" s="551"/>
      <c r="AQ22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6" s="560">
        <f>WWWW[[#This Row],[%Equitable and continuous access to sufficient quantity of safe drinking water]]*WWWW[[#This Row],[Total PoP ]]</f>
        <v>0</v>
      </c>
      <c r="AS22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26" s="560">
        <f>WWWW[[#This Row],[% Access to unimproved water points]]*WWWW[[#This Row],[Total PoP ]]</f>
        <v>0</v>
      </c>
      <c r="AU22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2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26" s="560">
        <f>WWWW[[#This Row],[HRP1]]/250</f>
        <v>0</v>
      </c>
      <c r="AX226" s="550">
        <f>1-WWWW[[#This Row],[% Equitable and continuous access to sufficient quantity of domestic water]]</f>
        <v>1</v>
      </c>
      <c r="AY226" s="560">
        <f>WWWW[[#This Row],[%equitable and continuous access to sufficient quantity of safe drinking and domestic water''s GAP]]*WWWW[[#This Row],[Total PoP ]]</f>
        <v>193</v>
      </c>
      <c r="AZ226" s="552">
        <f>IF(WWWW[[#This Row],[Total required water points]]-WWWW[[#This Row],['#Water points coverage]]&lt;0,0,WWWW[[#This Row],[Total required water points]]-WWWW[[#This Row],['#Water points coverage]])</f>
        <v>1</v>
      </c>
      <c r="BA226" s="552">
        <f>ROUND(IF(WWWW[[#This Row],[Total PoP ]]&lt;250,1,WWWW[[#This Row],[Total PoP ]]/250),0)</f>
        <v>1</v>
      </c>
      <c r="BB22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26" s="560">
        <f>WWWW[[#This Row],[% people access to functioning Latrine]]*WWWW[[#This Row],[Total PoP ]]</f>
        <v>0</v>
      </c>
      <c r="BD226" s="552">
        <f>WWWW[[#This Row],['#_of_Functioning_latrines_in_school]]*50</f>
        <v>0</v>
      </c>
      <c r="BE226" s="552">
        <f>ROUND((WWWW[[#This Row],[Total PoP ]]/6),0)</f>
        <v>32</v>
      </c>
      <c r="BF226" s="552">
        <f>IF(WWWW[[#This Row],[Total required Latrines]]-(WWWW[[#This Row],['#_of_sanitary_fly-proof_HH_latrines]])&lt;0,0,WWWW[[#This Row],[Total required Latrines]]-(WWWW[[#This Row],['#_of_sanitary_fly-proof_HH_latrines]]))</f>
        <v>32</v>
      </c>
      <c r="BG226" s="553">
        <f>1-WWWW[[#This Row],[% people access to functioning Latrine]]</f>
        <v>1</v>
      </c>
      <c r="BH22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6" s="560">
        <f>IF(WWWW[[#This Row],['#_of_functional_handwashing_facilities_at_HH_level]]*6&gt;WWWW[[#This Row],[Total PoP ]],WWWW[[#This Row],[Total PoP ]],WWWW[[#This Row],['#_of_functional_handwashing_facilities_at_HH_level]]*6)</f>
        <v>0</v>
      </c>
      <c r="BJ226" s="552">
        <f>IF(WWWW[[#This Row],['# people reached by regular dedicated hygiene promotion]]&gt;WWWW[[#This Row],['# People received regular supply of hygiene items]],WWWW[[#This Row],['# people reached by regular dedicated hygiene promotion]],WWWW[[#This Row],['# People received regular supply of hygiene items]])</f>
        <v>0</v>
      </c>
      <c r="BK226" s="550">
        <f>IF(WWWW[[#This Row],[HRP3]]/WWWW[[#This Row],[Total PoP ]]&gt;100%,100%,WWWW[[#This Row],[HRP3]]/WWWW[[#This Row],[Total PoP ]])</f>
        <v>0</v>
      </c>
      <c r="BL226" s="553">
        <f>1-WWWW[[#This Row],[Hygiene Coverage%]]</f>
        <v>1</v>
      </c>
      <c r="BM226" s="551">
        <f>WWWW[[#This Row],['# people reached by regular dedicated hygiene promotion]]/WWWW[[#This Row],[Total PoP ]]</f>
        <v>0</v>
      </c>
      <c r="BN22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6" s="552">
        <f>WWWW[[#This Row],['#_of_affected_women_and_girls_receiving_a_sufficient_quantity_of_sanitary_pads]]</f>
        <v>0</v>
      </c>
      <c r="BP226" s="605">
        <f>IF(WWWW[[#This Row],['# People with access to soap]]&gt;WWWW[[#This Row],['# People with access to Sanity Pads]],WWWW[[#This Row],['# People with access to soap]],WWWW[[#This Row],['# People with access to Sanity Pads]])</f>
        <v>0</v>
      </c>
      <c r="BQ226" s="560" t="str">
        <f>IF(OR(WWWW[[#This Row],['#of students in school]]="",WWWW[[#This Row],['#of students in school]]=0),"No","Yes")</f>
        <v>Yes</v>
      </c>
      <c r="BR226" s="554" t="s">
        <v>796</v>
      </c>
      <c r="BS226" s="554" t="s">
        <v>796</v>
      </c>
      <c r="BT226" s="554">
        <v>0</v>
      </c>
      <c r="BU226" s="554">
        <v>19.9233303070068</v>
      </c>
      <c r="BV226" s="554">
        <v>93.018592834472699</v>
      </c>
      <c r="BW226" s="554">
        <v>197547</v>
      </c>
      <c r="BX226" s="554" t="s">
        <v>33</v>
      </c>
      <c r="BY226" s="582"/>
    </row>
    <row r="227" spans="1:77" hidden="1">
      <c r="A227" s="606" t="s">
        <v>2381</v>
      </c>
      <c r="B227" s="606" t="s">
        <v>289</v>
      </c>
      <c r="C227" s="453" t="s">
        <v>289</v>
      </c>
      <c r="D227" s="453" t="s">
        <v>329</v>
      </c>
      <c r="E227" s="546" t="s">
        <v>2687</v>
      </c>
      <c r="F227" s="453" t="s">
        <v>404</v>
      </c>
      <c r="G227" s="546" t="str">
        <f>VLOOKUP(WWWW[[#This Row],[Village  Name]],SiteDB6[[Site Name]:[Location Type]],8,FALSE)</f>
        <v>Village</v>
      </c>
      <c r="H227" s="453" t="s">
        <v>3003</v>
      </c>
      <c r="I227" s="605">
        <v>83</v>
      </c>
      <c r="J227" s="605">
        <v>493</v>
      </c>
      <c r="K227" s="457">
        <v>43359</v>
      </c>
      <c r="L227" s="55">
        <v>43830</v>
      </c>
      <c r="M227" s="605">
        <v>65</v>
      </c>
      <c r="N227" s="605"/>
      <c r="O227" s="605"/>
      <c r="P227" s="605"/>
      <c r="Q227" s="605"/>
      <c r="R227" s="605"/>
      <c r="S227" s="605"/>
      <c r="T227" s="605"/>
      <c r="U227" s="637"/>
      <c r="V227" s="605"/>
      <c r="W227" s="605" t="s">
        <v>132</v>
      </c>
      <c r="X227" s="605"/>
      <c r="Y227" s="605"/>
      <c r="Z227" s="605"/>
      <c r="AA227" s="605"/>
      <c r="AB227" s="605"/>
      <c r="AC227" s="637"/>
      <c r="AD227" s="605"/>
      <c r="AE227" s="605"/>
      <c r="AF227" s="605"/>
      <c r="AG227" s="605"/>
      <c r="AH227" s="605"/>
      <c r="AI227" s="605"/>
      <c r="AJ227" s="605"/>
      <c r="AK227" s="605"/>
      <c r="AL227" s="605"/>
      <c r="AM227" s="605"/>
      <c r="AN227" s="637"/>
      <c r="AO227" s="551"/>
      <c r="AP227" s="551"/>
      <c r="AQ22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7" s="560">
        <f>WWWW[[#This Row],[%Equitable and continuous access to sufficient quantity of safe drinking water]]*WWWW[[#This Row],[Total PoP ]]</f>
        <v>0</v>
      </c>
      <c r="AS22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27" s="560">
        <f>WWWW[[#This Row],[% Access to unimproved water points]]*WWWW[[#This Row],[Total PoP ]]</f>
        <v>0</v>
      </c>
      <c r="AU22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2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27" s="560">
        <f>WWWW[[#This Row],[HRP1]]/250</f>
        <v>0</v>
      </c>
      <c r="AX227" s="550">
        <f>1-WWWW[[#This Row],[% Equitable and continuous access to sufficient quantity of domestic water]]</f>
        <v>1</v>
      </c>
      <c r="AY227" s="560">
        <f>WWWW[[#This Row],[%equitable and continuous access to sufficient quantity of safe drinking and domestic water''s GAP]]*WWWW[[#This Row],[Total PoP ]]</f>
        <v>493</v>
      </c>
      <c r="AZ227" s="552">
        <f>IF(WWWW[[#This Row],[Total required water points]]-WWWW[[#This Row],['#Water points coverage]]&lt;0,0,WWWW[[#This Row],[Total required water points]]-WWWW[[#This Row],['#Water points coverage]])</f>
        <v>2</v>
      </c>
      <c r="BA227" s="552">
        <f>ROUND(IF(WWWW[[#This Row],[Total PoP ]]&lt;250,1,WWWW[[#This Row],[Total PoP ]]/250),0)</f>
        <v>2</v>
      </c>
      <c r="BB22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27" s="560">
        <f>WWWW[[#This Row],[% people access to functioning Latrine]]*WWWW[[#This Row],[Total PoP ]]</f>
        <v>0</v>
      </c>
      <c r="BD227" s="552">
        <f>WWWW[[#This Row],['#_of_Functioning_latrines_in_school]]*50</f>
        <v>0</v>
      </c>
      <c r="BE227" s="552">
        <f>ROUND((WWWW[[#This Row],[Total PoP ]]/6),0)</f>
        <v>82</v>
      </c>
      <c r="BF227" s="552">
        <f>IF(WWWW[[#This Row],[Total required Latrines]]-(WWWW[[#This Row],['#_of_sanitary_fly-proof_HH_latrines]])&lt;0,0,WWWW[[#This Row],[Total required Latrines]]-(WWWW[[#This Row],['#_of_sanitary_fly-proof_HH_latrines]]))</f>
        <v>82</v>
      </c>
      <c r="BG227" s="553">
        <f>1-WWWW[[#This Row],[% people access to functioning Latrine]]</f>
        <v>1</v>
      </c>
      <c r="BH22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7" s="560">
        <f>IF(WWWW[[#This Row],['#_of_functional_handwashing_facilities_at_HH_level]]*6&gt;WWWW[[#This Row],[Total PoP ]],WWWW[[#This Row],[Total PoP ]],WWWW[[#This Row],['#_of_functional_handwashing_facilities_at_HH_level]]*6)</f>
        <v>0</v>
      </c>
      <c r="BJ227" s="552">
        <f>IF(WWWW[[#This Row],['# people reached by regular dedicated hygiene promotion]]&gt;WWWW[[#This Row],['# People received regular supply of hygiene items]],WWWW[[#This Row],['# people reached by regular dedicated hygiene promotion]],WWWW[[#This Row],['# People received regular supply of hygiene items]])</f>
        <v>0</v>
      </c>
      <c r="BK227" s="550">
        <f>IF(WWWW[[#This Row],[HRP3]]/WWWW[[#This Row],[Total PoP ]]&gt;100%,100%,WWWW[[#This Row],[HRP3]]/WWWW[[#This Row],[Total PoP ]])</f>
        <v>0</v>
      </c>
      <c r="BL227" s="553">
        <f>1-WWWW[[#This Row],[Hygiene Coverage%]]</f>
        <v>1</v>
      </c>
      <c r="BM227" s="551">
        <f>WWWW[[#This Row],['# people reached by regular dedicated hygiene promotion]]/WWWW[[#This Row],[Total PoP ]]</f>
        <v>0</v>
      </c>
      <c r="BN22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7" s="552">
        <f>WWWW[[#This Row],['#_of_affected_women_and_girls_receiving_a_sufficient_quantity_of_sanitary_pads]]</f>
        <v>0</v>
      </c>
      <c r="BP227" s="605">
        <f>IF(WWWW[[#This Row],['# People with access to soap]]&gt;WWWW[[#This Row],['# People with access to Sanity Pads]],WWWW[[#This Row],['# People with access to soap]],WWWW[[#This Row],['# People with access to Sanity Pads]])</f>
        <v>0</v>
      </c>
      <c r="BQ227" s="560" t="str">
        <f>IF(OR(WWWW[[#This Row],['#of students in school]]="",WWWW[[#This Row],['#of students in school]]=0),"No","Yes")</f>
        <v>Yes</v>
      </c>
      <c r="BR227" s="554" t="s">
        <v>796</v>
      </c>
      <c r="BS227" s="554" t="s">
        <v>796</v>
      </c>
      <c r="BT227" s="554">
        <v>0</v>
      </c>
      <c r="BU227" s="554">
        <v>20.074710845947301</v>
      </c>
      <c r="BV227" s="554">
        <v>92.949638366699205</v>
      </c>
      <c r="BW227" s="554">
        <v>197570</v>
      </c>
      <c r="BX227" s="554" t="s">
        <v>33</v>
      </c>
      <c r="BY227" s="582"/>
    </row>
    <row r="228" spans="1:77" hidden="1">
      <c r="A228" s="606" t="s">
        <v>2381</v>
      </c>
      <c r="B228" s="606" t="s">
        <v>289</v>
      </c>
      <c r="C228" s="453" t="s">
        <v>289</v>
      </c>
      <c r="D228" s="453" t="s">
        <v>236</v>
      </c>
      <c r="E228" s="546" t="s">
        <v>2687</v>
      </c>
      <c r="F228" s="546" t="s">
        <v>404</v>
      </c>
      <c r="G228" s="546" t="str">
        <f>VLOOKUP(WWWW[[#This Row],[Village  Name]],SiteDB6[[Site Name]:[Location Type]],8,FALSE)</f>
        <v>Village</v>
      </c>
      <c r="H228" s="453" t="s">
        <v>410</v>
      </c>
      <c r="I228" s="605">
        <v>204</v>
      </c>
      <c r="J228" s="605">
        <v>1055</v>
      </c>
      <c r="K228" s="457">
        <v>43556</v>
      </c>
      <c r="L228" s="55">
        <v>43921</v>
      </c>
      <c r="M228" s="605">
        <v>241</v>
      </c>
      <c r="N228" s="605">
        <v>0</v>
      </c>
      <c r="O228" s="605"/>
      <c r="P228" s="605"/>
      <c r="Q228" s="605">
        <v>3</v>
      </c>
      <c r="R228" s="605"/>
      <c r="S228" s="605">
        <v>1</v>
      </c>
      <c r="T228" s="605"/>
      <c r="U228" s="637"/>
      <c r="V228" s="605"/>
      <c r="W228" s="605" t="s">
        <v>41</v>
      </c>
      <c r="X228" s="605">
        <v>2</v>
      </c>
      <c r="Y228" s="605"/>
      <c r="Z228" s="605"/>
      <c r="AA228" s="605"/>
      <c r="AB228" s="605"/>
      <c r="AC228" s="637"/>
      <c r="AD228" s="605"/>
      <c r="AE228" s="605"/>
      <c r="AF228" s="605"/>
      <c r="AG228" s="605"/>
      <c r="AH228" s="605"/>
      <c r="AI228" s="605"/>
      <c r="AJ228" s="605"/>
      <c r="AK228" s="605">
        <v>1</v>
      </c>
      <c r="AL228" s="605"/>
      <c r="AM228" s="605"/>
      <c r="AN228" s="637"/>
      <c r="AO228" s="551"/>
      <c r="AP228" s="551"/>
      <c r="AQ22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28" s="560">
        <f>WWWW[[#This Row],[%Equitable and continuous access to sufficient quantity of safe drinking water]]*WWWW[[#This Row],[Total PoP ]]</f>
        <v>0</v>
      </c>
      <c r="AS22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28" s="560">
        <f>WWWW[[#This Row],[% Access to unimproved water points]]*WWWW[[#This Row],[Total PoP ]]</f>
        <v>1055</v>
      </c>
      <c r="AU22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2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1055</v>
      </c>
      <c r="AW228" s="560">
        <f>WWWW[[#This Row],[HRP1]]/250</f>
        <v>4.22</v>
      </c>
      <c r="AX228" s="550">
        <f>1-WWWW[[#This Row],[% Equitable and continuous access to sufficient quantity of domestic water]]</f>
        <v>0</v>
      </c>
      <c r="AY228" s="560">
        <f>WWWW[[#This Row],[%equitable and continuous access to sufficient quantity of safe drinking and domestic water''s GAP]]*WWWW[[#This Row],[Total PoP ]]</f>
        <v>0</v>
      </c>
      <c r="AZ228" s="552">
        <f>IF(WWWW[[#This Row],[Total required water points]]-WWWW[[#This Row],['#Water points coverage]]&lt;0,0,WWWW[[#This Row],[Total required water points]]-WWWW[[#This Row],['#Water points coverage]])</f>
        <v>0</v>
      </c>
      <c r="BA228" s="552">
        <f>ROUND(IF(WWWW[[#This Row],[Total PoP ]]&lt;250,1,WWWW[[#This Row],[Total PoP ]]/250),0)</f>
        <v>4</v>
      </c>
      <c r="BB228"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9.4786729857819899E-2</v>
      </c>
      <c r="BC228" s="560">
        <f>WWWW[[#This Row],[% people access to functioning Latrine]]*WWWW[[#This Row],[Total PoP ]]</f>
        <v>100</v>
      </c>
      <c r="BD228" s="552">
        <f>WWWW[[#This Row],['#_of_Functioning_latrines_in_school]]*50</f>
        <v>100</v>
      </c>
      <c r="BE228" s="552">
        <f>ROUND((WWWW[[#This Row],[Total PoP ]]/6),0)</f>
        <v>176</v>
      </c>
      <c r="BF228" s="552">
        <f>IF(WWWW[[#This Row],[Total required Latrines]]-(WWWW[[#This Row],['#_of_sanitary_fly-proof_HH_latrines]])&lt;0,0,WWWW[[#This Row],[Total required Latrines]]-(WWWW[[#This Row],['#_of_sanitary_fly-proof_HH_latrines]]))</f>
        <v>176</v>
      </c>
      <c r="BG228" s="553">
        <f>1-WWWW[[#This Row],[% people access to functioning Latrine]]</f>
        <v>0.90521327014218012</v>
      </c>
      <c r="BH22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8" s="560">
        <f>IF(WWWW[[#This Row],['#_of_functional_handwashing_facilities_at_HH_level]]*6&gt;WWWW[[#This Row],[Total PoP ]],WWWW[[#This Row],[Total PoP ]],WWWW[[#This Row],['#_of_functional_handwashing_facilities_at_HH_level]]*6)</f>
        <v>0</v>
      </c>
      <c r="BJ228" s="552">
        <f>IF(WWWW[[#This Row],['# people reached by regular dedicated hygiene promotion]]&gt;WWWW[[#This Row],['# People received regular supply of hygiene items]],WWWW[[#This Row],['# people reached by regular dedicated hygiene promotion]],WWWW[[#This Row],['# People received regular supply of hygiene items]])</f>
        <v>0</v>
      </c>
      <c r="BK228" s="550">
        <f>IF(WWWW[[#This Row],[HRP3]]/WWWW[[#This Row],[Total PoP ]]&gt;100%,100%,WWWW[[#This Row],[HRP3]]/WWWW[[#This Row],[Total PoP ]])</f>
        <v>0</v>
      </c>
      <c r="BL228" s="553">
        <f>1-WWWW[[#This Row],[Hygiene Coverage%]]</f>
        <v>1</v>
      </c>
      <c r="BM228" s="551">
        <f>WWWW[[#This Row],['# people reached by regular dedicated hygiene promotion]]/WWWW[[#This Row],[Total PoP ]]</f>
        <v>0</v>
      </c>
      <c r="BN22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8" s="552">
        <f>WWWW[[#This Row],['#_of_affected_women_and_girls_receiving_a_sufficient_quantity_of_sanitary_pads]]</f>
        <v>0</v>
      </c>
      <c r="BP228" s="605">
        <f>IF(WWWW[[#This Row],['# People with access to soap]]&gt;WWWW[[#This Row],['# People with access to Sanity Pads]],WWWW[[#This Row],['# People with access to soap]],WWWW[[#This Row],['# People with access to Sanity Pads]])</f>
        <v>0</v>
      </c>
      <c r="BQ228" s="560" t="str">
        <f>IF(OR(WWWW[[#This Row],['#of students in school]]="",WWWW[[#This Row],['#of students in school]]=0),"No","Yes")</f>
        <v>Yes</v>
      </c>
      <c r="BR228" s="554" t="s">
        <v>796</v>
      </c>
      <c r="BS228" s="554" t="s">
        <v>796</v>
      </c>
      <c r="BT228" s="554" t="s">
        <v>296</v>
      </c>
      <c r="BU228" s="554">
        <v>20.0839</v>
      </c>
      <c r="BV228" s="554">
        <v>92.993799999999993</v>
      </c>
      <c r="BW228" s="554">
        <v>197557</v>
      </c>
      <c r="BX228" s="554" t="s">
        <v>33</v>
      </c>
      <c r="BY228" s="582"/>
    </row>
    <row r="229" spans="1:77" hidden="1">
      <c r="A229" s="606" t="s">
        <v>2381</v>
      </c>
      <c r="B229" s="606" t="s">
        <v>289</v>
      </c>
      <c r="C229" s="453" t="s">
        <v>289</v>
      </c>
      <c r="D229" s="453" t="s">
        <v>236</v>
      </c>
      <c r="E229" s="546" t="s">
        <v>2687</v>
      </c>
      <c r="F229" s="453" t="s">
        <v>404</v>
      </c>
      <c r="G229" s="546" t="str">
        <f>VLOOKUP(WWWW[[#This Row],[Village  Name]],SiteDB6[[Site Name]:[Location Type]],8,FALSE)</f>
        <v>Village</v>
      </c>
      <c r="H229" s="453" t="s">
        <v>406</v>
      </c>
      <c r="I229" s="605">
        <v>948</v>
      </c>
      <c r="J229" s="605">
        <v>3946</v>
      </c>
      <c r="K229" s="457">
        <v>43556</v>
      </c>
      <c r="L229" s="55">
        <v>43921</v>
      </c>
      <c r="M229" s="605">
        <v>342</v>
      </c>
      <c r="N229" s="605">
        <v>0</v>
      </c>
      <c r="O229" s="605"/>
      <c r="P229" s="605"/>
      <c r="Q229" s="605">
        <v>3</v>
      </c>
      <c r="R229" s="605"/>
      <c r="S229" s="605">
        <v>1</v>
      </c>
      <c r="T229" s="605">
        <v>2</v>
      </c>
      <c r="U229" s="637"/>
      <c r="V229" s="605"/>
      <c r="W229" s="605" t="s">
        <v>41</v>
      </c>
      <c r="X229" s="605">
        <v>2</v>
      </c>
      <c r="Y229" s="605"/>
      <c r="Z229" s="605"/>
      <c r="AA229" s="605"/>
      <c r="AB229" s="605"/>
      <c r="AC229" s="637"/>
      <c r="AD229" s="605"/>
      <c r="AE229" s="605"/>
      <c r="AF229" s="605"/>
      <c r="AG229" s="605"/>
      <c r="AH229" s="605"/>
      <c r="AI229" s="605"/>
      <c r="AJ229" s="605"/>
      <c r="AK229" s="605">
        <v>1</v>
      </c>
      <c r="AL229" s="605"/>
      <c r="AM229" s="605"/>
      <c r="AN229" s="637"/>
      <c r="AO229" s="551"/>
      <c r="AP229" s="551"/>
      <c r="AQ22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0.12671059300557527</v>
      </c>
      <c r="AR229" s="560">
        <f>WWWW[[#This Row],[%Equitable and continuous access to sufficient quantity of safe drinking water]]*WWWW[[#This Row],[Total PoP ]]</f>
        <v>500</v>
      </c>
      <c r="AS22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29" s="560">
        <f>WWWW[[#This Row],[% Access to unimproved water points]]*WWWW[[#This Row],[Total PoP ]]</f>
        <v>3946</v>
      </c>
      <c r="AU22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2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AW229" s="560">
        <f>WWWW[[#This Row],[HRP1]]/250</f>
        <v>15.784000000000001</v>
      </c>
      <c r="AX229" s="550">
        <f>1-WWWW[[#This Row],[% Equitable and continuous access to sufficient quantity of domestic water]]</f>
        <v>0</v>
      </c>
      <c r="AY229" s="560">
        <f>WWWW[[#This Row],[%equitable and continuous access to sufficient quantity of safe drinking and domestic water''s GAP]]*WWWW[[#This Row],[Total PoP ]]</f>
        <v>0</v>
      </c>
      <c r="AZ229" s="552">
        <f>IF(WWWW[[#This Row],[Total required water points]]-WWWW[[#This Row],['#Water points coverage]]&lt;0,0,WWWW[[#This Row],[Total required water points]]-WWWW[[#This Row],['#Water points coverage]])</f>
        <v>0.2159999999999993</v>
      </c>
      <c r="BA229" s="552">
        <f>ROUND(IF(WWWW[[#This Row],[Total PoP ]]&lt;250,1,WWWW[[#This Row],[Total PoP ]]/250),0)</f>
        <v>16</v>
      </c>
      <c r="BB229"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2.5342118601115054E-2</v>
      </c>
      <c r="BC229" s="560">
        <f>WWWW[[#This Row],[% people access to functioning Latrine]]*WWWW[[#This Row],[Total PoP ]]</f>
        <v>100</v>
      </c>
      <c r="BD229" s="552">
        <f>WWWW[[#This Row],['#_of_Functioning_latrines_in_school]]*50</f>
        <v>100</v>
      </c>
      <c r="BE229" s="552">
        <f>ROUND((WWWW[[#This Row],[Total PoP ]]/6),0)</f>
        <v>658</v>
      </c>
      <c r="BF229" s="552">
        <f>IF(WWWW[[#This Row],[Total required Latrines]]-(WWWW[[#This Row],['#_of_sanitary_fly-proof_HH_latrines]])&lt;0,0,WWWW[[#This Row],[Total required Latrines]]-(WWWW[[#This Row],['#_of_sanitary_fly-proof_HH_latrines]]))</f>
        <v>658</v>
      </c>
      <c r="BG229" s="553">
        <f>1-WWWW[[#This Row],[% people access to functioning Latrine]]</f>
        <v>0.97465788139888498</v>
      </c>
      <c r="BH22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29" s="560">
        <f>IF(WWWW[[#This Row],['#_of_functional_handwashing_facilities_at_HH_level]]*6&gt;WWWW[[#This Row],[Total PoP ]],WWWW[[#This Row],[Total PoP ]],WWWW[[#This Row],['#_of_functional_handwashing_facilities_at_HH_level]]*6)</f>
        <v>0</v>
      </c>
      <c r="BJ229" s="552">
        <f>IF(WWWW[[#This Row],['# people reached by regular dedicated hygiene promotion]]&gt;WWWW[[#This Row],['# People received regular supply of hygiene items]],WWWW[[#This Row],['# people reached by regular dedicated hygiene promotion]],WWWW[[#This Row],['# People received regular supply of hygiene items]])</f>
        <v>0</v>
      </c>
      <c r="BK229" s="550">
        <f>IF(WWWW[[#This Row],[HRP3]]/WWWW[[#This Row],[Total PoP ]]&gt;100%,100%,WWWW[[#This Row],[HRP3]]/WWWW[[#This Row],[Total PoP ]])</f>
        <v>0</v>
      </c>
      <c r="BL229" s="553">
        <f>1-WWWW[[#This Row],[Hygiene Coverage%]]</f>
        <v>1</v>
      </c>
      <c r="BM229" s="551">
        <f>WWWW[[#This Row],['# people reached by regular dedicated hygiene promotion]]/WWWW[[#This Row],[Total PoP ]]</f>
        <v>0</v>
      </c>
      <c r="BN22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29" s="552">
        <f>WWWW[[#This Row],['#_of_affected_women_and_girls_receiving_a_sufficient_quantity_of_sanitary_pads]]</f>
        <v>0</v>
      </c>
      <c r="BP229" s="605">
        <f>IF(WWWW[[#This Row],['# People with access to soap]]&gt;WWWW[[#This Row],['# People with access to Sanity Pads]],WWWW[[#This Row],['# People with access to soap]],WWWW[[#This Row],['# People with access to Sanity Pads]])</f>
        <v>0</v>
      </c>
      <c r="BQ229" s="560" t="str">
        <f>IF(OR(WWWW[[#This Row],['#of students in school]]="",WWWW[[#This Row],['#of students in school]]=0),"No","Yes")</f>
        <v>Yes</v>
      </c>
      <c r="BR229" s="554" t="s">
        <v>796</v>
      </c>
      <c r="BS229" s="554" t="s">
        <v>796</v>
      </c>
      <c r="BT229" s="554" t="s">
        <v>793</v>
      </c>
      <c r="BU229" s="554">
        <v>20.0641</v>
      </c>
      <c r="BV229" s="554">
        <v>92.994600000000005</v>
      </c>
      <c r="BW229" s="554">
        <v>197548</v>
      </c>
      <c r="BX229" s="554" t="s">
        <v>33</v>
      </c>
      <c r="BY229" s="582"/>
    </row>
    <row r="230" spans="1:77" hidden="1">
      <c r="A230" s="606" t="s">
        <v>2381</v>
      </c>
      <c r="B230" s="606" t="s">
        <v>289</v>
      </c>
      <c r="C230" s="453" t="s">
        <v>289</v>
      </c>
      <c r="D230" s="453" t="s">
        <v>236</v>
      </c>
      <c r="E230" s="546" t="s">
        <v>2687</v>
      </c>
      <c r="F230" s="453" t="s">
        <v>404</v>
      </c>
      <c r="G230" s="546" t="str">
        <f>VLOOKUP(WWWW[[#This Row],[Village  Name]],SiteDB6[[Site Name]:[Location Type]],8,FALSE)</f>
        <v>Village</v>
      </c>
      <c r="H230" s="453" t="s">
        <v>405</v>
      </c>
      <c r="I230" s="605">
        <v>477</v>
      </c>
      <c r="J230" s="605">
        <v>2034</v>
      </c>
      <c r="K230" s="457">
        <v>43556</v>
      </c>
      <c r="L230" s="55">
        <v>43921</v>
      </c>
      <c r="M230" s="605">
        <v>462</v>
      </c>
      <c r="N230" s="605">
        <v>0</v>
      </c>
      <c r="O230" s="605"/>
      <c r="P230" s="605"/>
      <c r="Q230" s="605">
        <v>1</v>
      </c>
      <c r="R230" s="605"/>
      <c r="S230" s="605"/>
      <c r="T230" s="605">
        <v>2</v>
      </c>
      <c r="U230" s="637"/>
      <c r="V230" s="605"/>
      <c r="W230" s="605" t="s">
        <v>41</v>
      </c>
      <c r="X230" s="605">
        <v>8</v>
      </c>
      <c r="Y230" s="605"/>
      <c r="Z230" s="605"/>
      <c r="AA230" s="605"/>
      <c r="AB230" s="605"/>
      <c r="AC230" s="637"/>
      <c r="AD230" s="605"/>
      <c r="AE230" s="605"/>
      <c r="AF230" s="605"/>
      <c r="AG230" s="605"/>
      <c r="AH230" s="605"/>
      <c r="AI230" s="605"/>
      <c r="AJ230" s="605"/>
      <c r="AK230" s="605"/>
      <c r="AL230" s="605"/>
      <c r="AM230" s="605"/>
      <c r="AN230" s="637"/>
      <c r="AO230" s="551"/>
      <c r="AP230" s="551"/>
      <c r="AQ23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0.24582104228121926</v>
      </c>
      <c r="AR230" s="560">
        <f>WWWW[[#This Row],[%Equitable and continuous access to sufficient quantity of safe drinking water]]*WWWW[[#This Row],[Total PoP ]]</f>
        <v>500</v>
      </c>
      <c r="AS23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30" s="560">
        <f>WWWW[[#This Row],[% Access to unimproved water points]]*WWWW[[#This Row],[Total PoP ]]</f>
        <v>2034</v>
      </c>
      <c r="AU23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3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AW230" s="560">
        <f>WWWW[[#This Row],[HRP1]]/250</f>
        <v>8.1359999999999992</v>
      </c>
      <c r="AX230" s="550">
        <f>1-WWWW[[#This Row],[% Equitable and continuous access to sufficient quantity of domestic water]]</f>
        <v>0</v>
      </c>
      <c r="AY230" s="560">
        <f>WWWW[[#This Row],[%equitable and continuous access to sufficient quantity of safe drinking and domestic water''s GAP]]*WWWW[[#This Row],[Total PoP ]]</f>
        <v>0</v>
      </c>
      <c r="AZ230" s="552">
        <f>IF(WWWW[[#This Row],[Total required water points]]-WWWW[[#This Row],['#Water points coverage]]&lt;0,0,WWWW[[#This Row],[Total required water points]]-WWWW[[#This Row],['#Water points coverage]])</f>
        <v>0</v>
      </c>
      <c r="BA230" s="552">
        <f>ROUND(IF(WWWW[[#This Row],[Total PoP ]]&lt;250,1,WWWW[[#This Row],[Total PoP ]]/250),0)</f>
        <v>8</v>
      </c>
      <c r="BB23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0.19665683382497542</v>
      </c>
      <c r="BC230" s="560">
        <f>WWWW[[#This Row],[% people access to functioning Latrine]]*WWWW[[#This Row],[Total PoP ]]</f>
        <v>400</v>
      </c>
      <c r="BD230" s="552">
        <f>WWWW[[#This Row],['#_of_Functioning_latrines_in_school]]*50</f>
        <v>400</v>
      </c>
      <c r="BE230" s="552">
        <f>ROUND((WWWW[[#This Row],[Total PoP ]]/6),0)</f>
        <v>339</v>
      </c>
      <c r="BF230" s="552">
        <f>IF(WWWW[[#This Row],[Total required Latrines]]-(WWWW[[#This Row],['#_of_sanitary_fly-proof_HH_latrines]])&lt;0,0,WWWW[[#This Row],[Total required Latrines]]-(WWWW[[#This Row],['#_of_sanitary_fly-proof_HH_latrines]]))</f>
        <v>339</v>
      </c>
      <c r="BG230" s="553">
        <f>1-WWWW[[#This Row],[% people access to functioning Latrine]]</f>
        <v>0.80334316617502455</v>
      </c>
      <c r="BH23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0" s="560">
        <f>IF(WWWW[[#This Row],['#_of_functional_handwashing_facilities_at_HH_level]]*6&gt;WWWW[[#This Row],[Total PoP ]],WWWW[[#This Row],[Total PoP ]],WWWW[[#This Row],['#_of_functional_handwashing_facilities_at_HH_level]]*6)</f>
        <v>0</v>
      </c>
      <c r="BJ230" s="552">
        <f>IF(WWWW[[#This Row],['# people reached by regular dedicated hygiene promotion]]&gt;WWWW[[#This Row],['# People received regular supply of hygiene items]],WWWW[[#This Row],['# people reached by regular dedicated hygiene promotion]],WWWW[[#This Row],['# People received regular supply of hygiene items]])</f>
        <v>0</v>
      </c>
      <c r="BK230" s="550">
        <f>IF(WWWW[[#This Row],[HRP3]]/WWWW[[#This Row],[Total PoP ]]&gt;100%,100%,WWWW[[#This Row],[HRP3]]/WWWW[[#This Row],[Total PoP ]])</f>
        <v>0</v>
      </c>
      <c r="BL230" s="553">
        <f>1-WWWW[[#This Row],[Hygiene Coverage%]]</f>
        <v>1</v>
      </c>
      <c r="BM230" s="551">
        <f>WWWW[[#This Row],['# people reached by regular dedicated hygiene promotion]]/WWWW[[#This Row],[Total PoP ]]</f>
        <v>0</v>
      </c>
      <c r="BN23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30" s="552">
        <f>WWWW[[#This Row],['#_of_affected_women_and_girls_receiving_a_sufficient_quantity_of_sanitary_pads]]</f>
        <v>0</v>
      </c>
      <c r="BP230" s="605">
        <f>IF(WWWW[[#This Row],['# People with access to soap]]&gt;WWWW[[#This Row],['# People with access to Sanity Pads]],WWWW[[#This Row],['# People with access to soap]],WWWW[[#This Row],['# People with access to Sanity Pads]])</f>
        <v>0</v>
      </c>
      <c r="BQ230" s="560" t="str">
        <f>IF(OR(WWWW[[#This Row],['#of students in school]]="",WWWW[[#This Row],['#of students in school]]=0),"No","Yes")</f>
        <v>Yes</v>
      </c>
      <c r="BR230" s="554" t="s">
        <v>796</v>
      </c>
      <c r="BS230" s="554" t="s">
        <v>796</v>
      </c>
      <c r="BT230" s="554" t="s">
        <v>296</v>
      </c>
      <c r="BU230" s="554">
        <v>20.057860999999999</v>
      </c>
      <c r="BV230" s="554">
        <v>92.995181000000002</v>
      </c>
      <c r="BW230" s="554">
        <v>197550</v>
      </c>
      <c r="BX230" s="554" t="s">
        <v>33</v>
      </c>
      <c r="BY230" s="582"/>
    </row>
    <row r="231" spans="1:77" hidden="1">
      <c r="A231" s="606" t="s">
        <v>2381</v>
      </c>
      <c r="B231" s="606" t="s">
        <v>289</v>
      </c>
      <c r="C231" s="453" t="s">
        <v>289</v>
      </c>
      <c r="D231" s="453" t="s">
        <v>329</v>
      </c>
      <c r="E231" s="546" t="s">
        <v>2687</v>
      </c>
      <c r="F231" s="453" t="s">
        <v>404</v>
      </c>
      <c r="G231" s="546" t="str">
        <f>VLOOKUP(WWWW[[#This Row],[Village  Name]],SiteDB6[[Site Name]:[Location Type]],8,FALSE)</f>
        <v>Village</v>
      </c>
      <c r="H231" s="453" t="s">
        <v>2845</v>
      </c>
      <c r="I231" s="605">
        <v>97</v>
      </c>
      <c r="J231" s="605">
        <v>97</v>
      </c>
      <c r="K231" s="457">
        <v>43359</v>
      </c>
      <c r="L231" s="55">
        <v>43830</v>
      </c>
      <c r="M231" s="605">
        <v>82</v>
      </c>
      <c r="N231" s="605"/>
      <c r="O231" s="605"/>
      <c r="P231" s="605"/>
      <c r="Q231" s="605"/>
      <c r="R231" s="605"/>
      <c r="S231" s="605"/>
      <c r="T231" s="605"/>
      <c r="U231" s="637"/>
      <c r="V231" s="605"/>
      <c r="W231" s="605" t="s">
        <v>132</v>
      </c>
      <c r="X231" s="605"/>
      <c r="Y231" s="605"/>
      <c r="Z231" s="605"/>
      <c r="AA231" s="605"/>
      <c r="AB231" s="605"/>
      <c r="AC231" s="637"/>
      <c r="AD231" s="605"/>
      <c r="AE231" s="605"/>
      <c r="AF231" s="605"/>
      <c r="AG231" s="605"/>
      <c r="AH231" s="605"/>
      <c r="AI231" s="605"/>
      <c r="AJ231" s="605"/>
      <c r="AK231" s="605"/>
      <c r="AL231" s="605"/>
      <c r="AM231" s="605"/>
      <c r="AN231" s="637"/>
      <c r="AO231" s="551"/>
      <c r="AP231" s="551"/>
      <c r="AQ23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1" s="560">
        <f>WWWW[[#This Row],[%Equitable and continuous access to sufficient quantity of safe drinking water]]*WWWW[[#This Row],[Total PoP ]]</f>
        <v>0</v>
      </c>
      <c r="AS23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1" s="560">
        <f>WWWW[[#This Row],[% Access to unimproved water points]]*WWWW[[#This Row],[Total PoP ]]</f>
        <v>0</v>
      </c>
      <c r="AU23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1" s="560">
        <f>WWWW[[#This Row],[HRP1]]/250</f>
        <v>0</v>
      </c>
      <c r="AX231" s="550">
        <f>1-WWWW[[#This Row],[% Equitable and continuous access to sufficient quantity of domestic water]]</f>
        <v>1</v>
      </c>
      <c r="AY231" s="560">
        <f>WWWW[[#This Row],[%equitable and continuous access to sufficient quantity of safe drinking and domestic water''s GAP]]*WWWW[[#This Row],[Total PoP ]]</f>
        <v>97</v>
      </c>
      <c r="AZ231" s="552">
        <f>IF(WWWW[[#This Row],[Total required water points]]-WWWW[[#This Row],['#Water points coverage]]&lt;0,0,WWWW[[#This Row],[Total required water points]]-WWWW[[#This Row],['#Water points coverage]])</f>
        <v>1</v>
      </c>
      <c r="BA231" s="552">
        <f>ROUND(IF(WWWW[[#This Row],[Total PoP ]]&lt;250,1,WWWW[[#This Row],[Total PoP ]]/250),0)</f>
        <v>1</v>
      </c>
      <c r="BB23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1" s="560">
        <f>WWWW[[#This Row],[% people access to functioning Latrine]]*WWWW[[#This Row],[Total PoP ]]</f>
        <v>0</v>
      </c>
      <c r="BD231" s="552">
        <f>WWWW[[#This Row],['#_of_Functioning_latrines_in_school]]*50</f>
        <v>0</v>
      </c>
      <c r="BE231" s="552">
        <f>ROUND((WWWW[[#This Row],[Total PoP ]]/6),0)</f>
        <v>16</v>
      </c>
      <c r="BF231" s="552">
        <f>IF(WWWW[[#This Row],[Total required Latrines]]-(WWWW[[#This Row],['#_of_sanitary_fly-proof_HH_latrines]])&lt;0,0,WWWW[[#This Row],[Total required Latrines]]-(WWWW[[#This Row],['#_of_sanitary_fly-proof_HH_latrines]]))</f>
        <v>16</v>
      </c>
      <c r="BG231" s="553">
        <f>1-WWWW[[#This Row],[% people access to functioning Latrine]]</f>
        <v>1</v>
      </c>
      <c r="BH23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1" s="560">
        <f>IF(WWWW[[#This Row],['#_of_functional_handwashing_facilities_at_HH_level]]*6&gt;WWWW[[#This Row],[Total PoP ]],WWWW[[#This Row],[Total PoP ]],WWWW[[#This Row],['#_of_functional_handwashing_facilities_at_HH_level]]*6)</f>
        <v>0</v>
      </c>
      <c r="BJ231" s="552">
        <f>IF(WWWW[[#This Row],['# people reached by regular dedicated hygiene promotion]]&gt;WWWW[[#This Row],['# People received regular supply of hygiene items]],WWWW[[#This Row],['# people reached by regular dedicated hygiene promotion]],WWWW[[#This Row],['# People received regular supply of hygiene items]])</f>
        <v>0</v>
      </c>
      <c r="BK231" s="550">
        <f>IF(WWWW[[#This Row],[HRP3]]/WWWW[[#This Row],[Total PoP ]]&gt;100%,100%,WWWW[[#This Row],[HRP3]]/WWWW[[#This Row],[Total PoP ]])</f>
        <v>0</v>
      </c>
      <c r="BL231" s="553">
        <f>1-WWWW[[#This Row],[Hygiene Coverage%]]</f>
        <v>1</v>
      </c>
      <c r="BM231" s="551">
        <f>WWWW[[#This Row],['# people reached by regular dedicated hygiene promotion]]/WWWW[[#This Row],[Total PoP ]]</f>
        <v>0</v>
      </c>
      <c r="BN23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31" s="552">
        <f>WWWW[[#This Row],['#_of_affected_women_and_girls_receiving_a_sufficient_quantity_of_sanitary_pads]]</f>
        <v>0</v>
      </c>
      <c r="BP231" s="605">
        <f>IF(WWWW[[#This Row],['# People with access to soap]]&gt;WWWW[[#This Row],['# People with access to Sanity Pads]],WWWW[[#This Row],['# People with access to soap]],WWWW[[#This Row],['# People with access to Sanity Pads]])</f>
        <v>0</v>
      </c>
      <c r="BQ231" s="560" t="str">
        <f>IF(OR(WWWW[[#This Row],['#of students in school]]="",WWWW[[#This Row],['#of students in school]]=0),"No","Yes")</f>
        <v>Yes</v>
      </c>
      <c r="BR231" s="554" t="s">
        <v>796</v>
      </c>
      <c r="BS231" s="554" t="s">
        <v>796</v>
      </c>
      <c r="BT231" s="554">
        <v>0</v>
      </c>
      <c r="BU231" s="554">
        <v>19.9964408874512</v>
      </c>
      <c r="BV231" s="554">
        <v>92.951683044433594</v>
      </c>
      <c r="BW231" s="554">
        <v>217986</v>
      </c>
      <c r="BX231" s="554" t="s">
        <v>33</v>
      </c>
      <c r="BY231" s="582"/>
    </row>
    <row r="232" spans="1:77" hidden="1">
      <c r="A232" s="606" t="s">
        <v>2381</v>
      </c>
      <c r="B232" s="606" t="s">
        <v>289</v>
      </c>
      <c r="C232" s="453" t="s">
        <v>289</v>
      </c>
      <c r="D232" s="453" t="s">
        <v>329</v>
      </c>
      <c r="E232" s="546" t="s">
        <v>2687</v>
      </c>
      <c r="F232" s="453" t="s">
        <v>404</v>
      </c>
      <c r="G232" s="546" t="str">
        <f>VLOOKUP(WWWW[[#This Row],[Village  Name]],SiteDB6[[Site Name]:[Location Type]],8,FALSE)</f>
        <v>Village</v>
      </c>
      <c r="H232" s="453" t="s">
        <v>2969</v>
      </c>
      <c r="I232" s="605">
        <v>47</v>
      </c>
      <c r="J232" s="605">
        <v>239</v>
      </c>
      <c r="K232" s="457">
        <v>43359</v>
      </c>
      <c r="L232" s="55">
        <v>43830</v>
      </c>
      <c r="M232" s="605">
        <v>25</v>
      </c>
      <c r="N232" s="605"/>
      <c r="O232" s="605"/>
      <c r="P232" s="605"/>
      <c r="Q232" s="605"/>
      <c r="R232" s="605"/>
      <c r="S232" s="605"/>
      <c r="T232" s="605"/>
      <c r="U232" s="637"/>
      <c r="V232" s="605"/>
      <c r="W232" s="605" t="s">
        <v>132</v>
      </c>
      <c r="X232" s="605"/>
      <c r="Y232" s="605"/>
      <c r="Z232" s="605"/>
      <c r="AA232" s="605"/>
      <c r="AB232" s="605"/>
      <c r="AC232" s="637"/>
      <c r="AD232" s="605"/>
      <c r="AE232" s="605"/>
      <c r="AF232" s="605"/>
      <c r="AG232" s="605"/>
      <c r="AH232" s="605"/>
      <c r="AI232" s="605"/>
      <c r="AJ232" s="605"/>
      <c r="AK232" s="605"/>
      <c r="AL232" s="605"/>
      <c r="AM232" s="605"/>
      <c r="AN232" s="637"/>
      <c r="AO232" s="551"/>
      <c r="AP232" s="551"/>
      <c r="AQ23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2" s="560">
        <f>WWWW[[#This Row],[%Equitable and continuous access to sufficient quantity of safe drinking water]]*WWWW[[#This Row],[Total PoP ]]</f>
        <v>0</v>
      </c>
      <c r="AS23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2" s="560">
        <f>WWWW[[#This Row],[% Access to unimproved water points]]*WWWW[[#This Row],[Total PoP ]]</f>
        <v>0</v>
      </c>
      <c r="AU23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2" s="560">
        <f>WWWW[[#This Row],[HRP1]]/250</f>
        <v>0</v>
      </c>
      <c r="AX232" s="550">
        <f>1-WWWW[[#This Row],[% Equitable and continuous access to sufficient quantity of domestic water]]</f>
        <v>1</v>
      </c>
      <c r="AY232" s="560">
        <f>WWWW[[#This Row],[%equitable and continuous access to sufficient quantity of safe drinking and domestic water''s GAP]]*WWWW[[#This Row],[Total PoP ]]</f>
        <v>239</v>
      </c>
      <c r="AZ232" s="552">
        <f>IF(WWWW[[#This Row],[Total required water points]]-WWWW[[#This Row],['#Water points coverage]]&lt;0,0,WWWW[[#This Row],[Total required water points]]-WWWW[[#This Row],['#Water points coverage]])</f>
        <v>1</v>
      </c>
      <c r="BA232" s="552">
        <f>ROUND(IF(WWWW[[#This Row],[Total PoP ]]&lt;250,1,WWWW[[#This Row],[Total PoP ]]/250),0)</f>
        <v>1</v>
      </c>
      <c r="BB23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2" s="560">
        <f>WWWW[[#This Row],[% people access to functioning Latrine]]*WWWW[[#This Row],[Total PoP ]]</f>
        <v>0</v>
      </c>
      <c r="BD232" s="552">
        <f>WWWW[[#This Row],['#_of_Functioning_latrines_in_school]]*50</f>
        <v>0</v>
      </c>
      <c r="BE232" s="552">
        <f>ROUND((WWWW[[#This Row],[Total PoP ]]/6),0)</f>
        <v>40</v>
      </c>
      <c r="BF232" s="552">
        <f>IF(WWWW[[#This Row],[Total required Latrines]]-(WWWW[[#This Row],['#_of_sanitary_fly-proof_HH_latrines]])&lt;0,0,WWWW[[#This Row],[Total required Latrines]]-(WWWW[[#This Row],['#_of_sanitary_fly-proof_HH_latrines]]))</f>
        <v>40</v>
      </c>
      <c r="BG232" s="553">
        <f>1-WWWW[[#This Row],[% people access to functioning Latrine]]</f>
        <v>1</v>
      </c>
      <c r="BH23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2" s="560">
        <f>IF(WWWW[[#This Row],['#_of_functional_handwashing_facilities_at_HH_level]]*6&gt;WWWW[[#This Row],[Total PoP ]],WWWW[[#This Row],[Total PoP ]],WWWW[[#This Row],['#_of_functional_handwashing_facilities_at_HH_level]]*6)</f>
        <v>0</v>
      </c>
      <c r="BJ232" s="552">
        <f>IF(WWWW[[#This Row],['# people reached by regular dedicated hygiene promotion]]&gt;WWWW[[#This Row],['# People received regular supply of hygiene items]],WWWW[[#This Row],['# people reached by regular dedicated hygiene promotion]],WWWW[[#This Row],['# People received regular supply of hygiene items]])</f>
        <v>0</v>
      </c>
      <c r="BK232" s="550">
        <f>IF(WWWW[[#This Row],[HRP3]]/WWWW[[#This Row],[Total PoP ]]&gt;100%,100%,WWWW[[#This Row],[HRP3]]/WWWW[[#This Row],[Total PoP ]])</f>
        <v>0</v>
      </c>
      <c r="BL232" s="553">
        <f>1-WWWW[[#This Row],[Hygiene Coverage%]]</f>
        <v>1</v>
      </c>
      <c r="BM232" s="551">
        <f>WWWW[[#This Row],['# people reached by regular dedicated hygiene promotion]]/WWWW[[#This Row],[Total PoP ]]</f>
        <v>0</v>
      </c>
      <c r="BN23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32" s="552">
        <f>WWWW[[#This Row],['#_of_affected_women_and_girls_receiving_a_sufficient_quantity_of_sanitary_pads]]</f>
        <v>0</v>
      </c>
      <c r="BP232" s="605">
        <f>IF(WWWW[[#This Row],['# People with access to soap]]&gt;WWWW[[#This Row],['# People with access to Sanity Pads]],WWWW[[#This Row],['# People with access to soap]],WWWW[[#This Row],['# People with access to Sanity Pads]])</f>
        <v>0</v>
      </c>
      <c r="BQ232" s="560" t="str">
        <f>IF(OR(WWWW[[#This Row],['#of students in school]]="",WWWW[[#This Row],['#of students in school]]=0),"No","Yes")</f>
        <v>Yes</v>
      </c>
      <c r="BR232" s="554" t="s">
        <v>796</v>
      </c>
      <c r="BS232" s="554" t="s">
        <v>796</v>
      </c>
      <c r="BT232" s="554">
        <v>0</v>
      </c>
      <c r="BU232" s="554">
        <v>20.032600402831999</v>
      </c>
      <c r="BV232" s="554">
        <v>92.931488037109403</v>
      </c>
      <c r="BW232" s="554">
        <v>197563</v>
      </c>
      <c r="BX232" s="554" t="s">
        <v>33</v>
      </c>
      <c r="BY232" s="582"/>
    </row>
    <row r="233" spans="1:77" hidden="1">
      <c r="A233" s="606" t="s">
        <v>2381</v>
      </c>
      <c r="B233" s="606" t="s">
        <v>289</v>
      </c>
      <c r="C233" s="453" t="s">
        <v>289</v>
      </c>
      <c r="D233" s="453" t="s">
        <v>329</v>
      </c>
      <c r="E233" s="546" t="s">
        <v>2687</v>
      </c>
      <c r="F233" s="453" t="s">
        <v>404</v>
      </c>
      <c r="G233" s="546" t="str">
        <f>VLOOKUP(WWWW[[#This Row],[Village  Name]],SiteDB6[[Site Name]:[Location Type]],8,FALSE)</f>
        <v>Village</v>
      </c>
      <c r="H233" s="453" t="s">
        <v>2970</v>
      </c>
      <c r="I233" s="605">
        <v>113</v>
      </c>
      <c r="J233" s="605">
        <v>506</v>
      </c>
      <c r="K233" s="457">
        <v>43359</v>
      </c>
      <c r="L233" s="55">
        <v>43830</v>
      </c>
      <c r="M233" s="605">
        <v>183</v>
      </c>
      <c r="N233" s="605"/>
      <c r="O233" s="605"/>
      <c r="P233" s="605"/>
      <c r="Q233" s="605"/>
      <c r="R233" s="605"/>
      <c r="S233" s="605"/>
      <c r="T233" s="605"/>
      <c r="U233" s="637"/>
      <c r="V233" s="605"/>
      <c r="W233" s="605" t="s">
        <v>132</v>
      </c>
      <c r="X233" s="605"/>
      <c r="Y233" s="605"/>
      <c r="Z233" s="605"/>
      <c r="AA233" s="605"/>
      <c r="AB233" s="605"/>
      <c r="AC233" s="637"/>
      <c r="AD233" s="605"/>
      <c r="AE233" s="605"/>
      <c r="AF233" s="605"/>
      <c r="AG233" s="605"/>
      <c r="AH233" s="605"/>
      <c r="AI233" s="605"/>
      <c r="AJ233" s="605"/>
      <c r="AK233" s="605"/>
      <c r="AL233" s="605"/>
      <c r="AM233" s="605"/>
      <c r="AN233" s="637"/>
      <c r="AO233" s="551"/>
      <c r="AP233" s="551"/>
      <c r="AQ23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3" s="560">
        <f>WWWW[[#This Row],[%Equitable and continuous access to sufficient quantity of safe drinking water]]*WWWW[[#This Row],[Total PoP ]]</f>
        <v>0</v>
      </c>
      <c r="AS23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3" s="560">
        <f>WWWW[[#This Row],[% Access to unimproved water points]]*WWWW[[#This Row],[Total PoP ]]</f>
        <v>0</v>
      </c>
      <c r="AU23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3" s="560">
        <f>WWWW[[#This Row],[HRP1]]/250</f>
        <v>0</v>
      </c>
      <c r="AX233" s="550">
        <f>1-WWWW[[#This Row],[% Equitable and continuous access to sufficient quantity of domestic water]]</f>
        <v>1</v>
      </c>
      <c r="AY233" s="560">
        <f>WWWW[[#This Row],[%equitable and continuous access to sufficient quantity of safe drinking and domestic water''s GAP]]*WWWW[[#This Row],[Total PoP ]]</f>
        <v>506</v>
      </c>
      <c r="AZ233" s="552">
        <f>IF(WWWW[[#This Row],[Total required water points]]-WWWW[[#This Row],['#Water points coverage]]&lt;0,0,WWWW[[#This Row],[Total required water points]]-WWWW[[#This Row],['#Water points coverage]])</f>
        <v>2</v>
      </c>
      <c r="BA233" s="552">
        <f>ROUND(IF(WWWW[[#This Row],[Total PoP ]]&lt;250,1,WWWW[[#This Row],[Total PoP ]]/250),0)</f>
        <v>2</v>
      </c>
      <c r="BB23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3" s="560">
        <f>WWWW[[#This Row],[% people access to functioning Latrine]]*WWWW[[#This Row],[Total PoP ]]</f>
        <v>0</v>
      </c>
      <c r="BD233" s="552">
        <f>WWWW[[#This Row],['#_of_Functioning_latrines_in_school]]*50</f>
        <v>0</v>
      </c>
      <c r="BE233" s="552">
        <f>ROUND((WWWW[[#This Row],[Total PoP ]]/6),0)</f>
        <v>84</v>
      </c>
      <c r="BF233" s="552">
        <f>IF(WWWW[[#This Row],[Total required Latrines]]-(WWWW[[#This Row],['#_of_sanitary_fly-proof_HH_latrines]])&lt;0,0,WWWW[[#This Row],[Total required Latrines]]-(WWWW[[#This Row],['#_of_sanitary_fly-proof_HH_latrines]]))</f>
        <v>84</v>
      </c>
      <c r="BG233" s="553">
        <f>1-WWWW[[#This Row],[% people access to functioning Latrine]]</f>
        <v>1</v>
      </c>
      <c r="BH23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3" s="560">
        <f>IF(WWWW[[#This Row],['#_of_functional_handwashing_facilities_at_HH_level]]*6&gt;WWWW[[#This Row],[Total PoP ]],WWWW[[#This Row],[Total PoP ]],WWWW[[#This Row],['#_of_functional_handwashing_facilities_at_HH_level]]*6)</f>
        <v>0</v>
      </c>
      <c r="BJ233" s="552">
        <f>IF(WWWW[[#This Row],['# people reached by regular dedicated hygiene promotion]]&gt;WWWW[[#This Row],['# People received regular supply of hygiene items]],WWWW[[#This Row],['# people reached by regular dedicated hygiene promotion]],WWWW[[#This Row],['# People received regular supply of hygiene items]])</f>
        <v>0</v>
      </c>
      <c r="BK233" s="550">
        <f>IF(WWWW[[#This Row],[HRP3]]/WWWW[[#This Row],[Total PoP ]]&gt;100%,100%,WWWW[[#This Row],[HRP3]]/WWWW[[#This Row],[Total PoP ]])</f>
        <v>0</v>
      </c>
      <c r="BL233" s="553">
        <f>1-WWWW[[#This Row],[Hygiene Coverage%]]</f>
        <v>1</v>
      </c>
      <c r="BM233" s="551">
        <f>WWWW[[#This Row],['# people reached by regular dedicated hygiene promotion]]/WWWW[[#This Row],[Total PoP ]]</f>
        <v>0</v>
      </c>
      <c r="BN23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33" s="552">
        <f>WWWW[[#This Row],['#_of_affected_women_and_girls_receiving_a_sufficient_quantity_of_sanitary_pads]]</f>
        <v>0</v>
      </c>
      <c r="BP233" s="605">
        <f>IF(WWWW[[#This Row],['# People with access to soap]]&gt;WWWW[[#This Row],['# People with access to Sanity Pads]],WWWW[[#This Row],['# People with access to soap]],WWWW[[#This Row],['# People with access to Sanity Pads]])</f>
        <v>0</v>
      </c>
      <c r="BQ233" s="560" t="str">
        <f>IF(OR(WWWW[[#This Row],['#of students in school]]="",WWWW[[#This Row],['#of students in school]]=0),"No","Yes")</f>
        <v>Yes</v>
      </c>
      <c r="BR233" s="554" t="s">
        <v>796</v>
      </c>
      <c r="BS233" s="554" t="s">
        <v>796</v>
      </c>
      <c r="BT233" s="554">
        <v>0</v>
      </c>
      <c r="BU233" s="554">
        <v>20.0275993347168</v>
      </c>
      <c r="BV233" s="554">
        <v>92.936653137207003</v>
      </c>
      <c r="BW233" s="554">
        <v>197564</v>
      </c>
      <c r="BX233" s="554" t="s">
        <v>33</v>
      </c>
      <c r="BY233" s="582"/>
    </row>
    <row r="234" spans="1:77" hidden="1">
      <c r="A234" s="606" t="s">
        <v>2381</v>
      </c>
      <c r="B234" s="606" t="s">
        <v>289</v>
      </c>
      <c r="C234" s="453" t="s">
        <v>289</v>
      </c>
      <c r="D234" s="453" t="s">
        <v>329</v>
      </c>
      <c r="E234" s="546" t="s">
        <v>2687</v>
      </c>
      <c r="F234" s="453" t="s">
        <v>404</v>
      </c>
      <c r="G234" s="546" t="str">
        <f>VLOOKUP(WWWW[[#This Row],[Village  Name]],SiteDB6[[Site Name]:[Location Type]],8,FALSE)</f>
        <v>Village</v>
      </c>
      <c r="H234" s="453" t="s">
        <v>2567</v>
      </c>
      <c r="I234" s="605">
        <v>66</v>
      </c>
      <c r="J234" s="605">
        <v>315</v>
      </c>
      <c r="K234" s="457">
        <v>43359</v>
      </c>
      <c r="L234" s="55">
        <v>43830</v>
      </c>
      <c r="M234" s="605">
        <v>38</v>
      </c>
      <c r="N234" s="605"/>
      <c r="O234" s="605"/>
      <c r="P234" s="605"/>
      <c r="Q234" s="605"/>
      <c r="R234" s="605"/>
      <c r="S234" s="605"/>
      <c r="T234" s="605"/>
      <c r="U234" s="637"/>
      <c r="V234" s="605"/>
      <c r="W234" s="605" t="s">
        <v>132</v>
      </c>
      <c r="X234" s="605"/>
      <c r="Y234" s="605"/>
      <c r="Z234" s="605"/>
      <c r="AA234" s="605"/>
      <c r="AB234" s="605"/>
      <c r="AC234" s="637"/>
      <c r="AD234" s="605"/>
      <c r="AE234" s="605"/>
      <c r="AF234" s="605"/>
      <c r="AG234" s="605"/>
      <c r="AH234" s="605"/>
      <c r="AI234" s="605"/>
      <c r="AJ234" s="605"/>
      <c r="AK234" s="605"/>
      <c r="AL234" s="605"/>
      <c r="AM234" s="605"/>
      <c r="AN234" s="637"/>
      <c r="AO234" s="551"/>
      <c r="AP234" s="551"/>
      <c r="AQ23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4" s="560">
        <f>WWWW[[#This Row],[%Equitable and continuous access to sufficient quantity of safe drinking water]]*WWWW[[#This Row],[Total PoP ]]</f>
        <v>0</v>
      </c>
      <c r="AS23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4" s="560">
        <f>WWWW[[#This Row],[% Access to unimproved water points]]*WWWW[[#This Row],[Total PoP ]]</f>
        <v>0</v>
      </c>
      <c r="AU23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4" s="560">
        <f>WWWW[[#This Row],[HRP1]]/250</f>
        <v>0</v>
      </c>
      <c r="AX234" s="550">
        <f>1-WWWW[[#This Row],[% Equitable and continuous access to sufficient quantity of domestic water]]</f>
        <v>1</v>
      </c>
      <c r="AY234" s="560">
        <f>WWWW[[#This Row],[%equitable and continuous access to sufficient quantity of safe drinking and domestic water''s GAP]]*WWWW[[#This Row],[Total PoP ]]</f>
        <v>315</v>
      </c>
      <c r="AZ234" s="552">
        <f>IF(WWWW[[#This Row],[Total required water points]]-WWWW[[#This Row],['#Water points coverage]]&lt;0,0,WWWW[[#This Row],[Total required water points]]-WWWW[[#This Row],['#Water points coverage]])</f>
        <v>1</v>
      </c>
      <c r="BA234" s="552">
        <f>ROUND(IF(WWWW[[#This Row],[Total PoP ]]&lt;250,1,WWWW[[#This Row],[Total PoP ]]/250),0)</f>
        <v>1</v>
      </c>
      <c r="BB23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4" s="560">
        <f>WWWW[[#This Row],[% people access to functioning Latrine]]*WWWW[[#This Row],[Total PoP ]]</f>
        <v>0</v>
      </c>
      <c r="BD234" s="552">
        <f>WWWW[[#This Row],['#_of_Functioning_latrines_in_school]]*50</f>
        <v>0</v>
      </c>
      <c r="BE234" s="552">
        <f>ROUND((WWWW[[#This Row],[Total PoP ]]/6),0)</f>
        <v>53</v>
      </c>
      <c r="BF234" s="552">
        <f>IF(WWWW[[#This Row],[Total required Latrines]]-(WWWW[[#This Row],['#_of_sanitary_fly-proof_HH_latrines]])&lt;0,0,WWWW[[#This Row],[Total required Latrines]]-(WWWW[[#This Row],['#_of_sanitary_fly-proof_HH_latrines]]))</f>
        <v>53</v>
      </c>
      <c r="BG234" s="553">
        <f>1-WWWW[[#This Row],[% people access to functioning Latrine]]</f>
        <v>1</v>
      </c>
      <c r="BH23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4" s="560">
        <f>IF(WWWW[[#This Row],['#_of_functional_handwashing_facilities_at_HH_level]]*6&gt;WWWW[[#This Row],[Total PoP ]],WWWW[[#This Row],[Total PoP ]],WWWW[[#This Row],['#_of_functional_handwashing_facilities_at_HH_level]]*6)</f>
        <v>0</v>
      </c>
      <c r="BJ234" s="552">
        <f>IF(WWWW[[#This Row],['# people reached by regular dedicated hygiene promotion]]&gt;WWWW[[#This Row],['# People received regular supply of hygiene items]],WWWW[[#This Row],['# people reached by regular dedicated hygiene promotion]],WWWW[[#This Row],['# People received regular supply of hygiene items]])</f>
        <v>0</v>
      </c>
      <c r="BK234" s="550">
        <f>IF(WWWW[[#This Row],[HRP3]]/WWWW[[#This Row],[Total PoP ]]&gt;100%,100%,WWWW[[#This Row],[HRP3]]/WWWW[[#This Row],[Total PoP ]])</f>
        <v>0</v>
      </c>
      <c r="BL234" s="553">
        <f>1-WWWW[[#This Row],[Hygiene Coverage%]]</f>
        <v>1</v>
      </c>
      <c r="BM234" s="551">
        <f>WWWW[[#This Row],['# people reached by regular dedicated hygiene promotion]]/WWWW[[#This Row],[Total PoP ]]</f>
        <v>0</v>
      </c>
      <c r="BN23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34" s="552">
        <f>WWWW[[#This Row],['#_of_affected_women_and_girls_receiving_a_sufficient_quantity_of_sanitary_pads]]</f>
        <v>0</v>
      </c>
      <c r="BP234" s="605">
        <f>IF(WWWW[[#This Row],['# People with access to soap]]&gt;WWWW[[#This Row],['# People with access to Sanity Pads]],WWWW[[#This Row],['# People with access to soap]],WWWW[[#This Row],['# People with access to Sanity Pads]])</f>
        <v>0</v>
      </c>
      <c r="BQ234" s="560" t="str">
        <f>IF(OR(WWWW[[#This Row],['#of students in school]]="",WWWW[[#This Row],['#of students in school]]=0),"No","Yes")</f>
        <v>Yes</v>
      </c>
      <c r="BR234" s="554" t="s">
        <v>796</v>
      </c>
      <c r="BS234" s="554" t="s">
        <v>796</v>
      </c>
      <c r="BT234" s="554">
        <v>0</v>
      </c>
      <c r="BU234" s="554">
        <v>19.9403591156006</v>
      </c>
      <c r="BV234" s="554">
        <v>93.009452819824205</v>
      </c>
      <c r="BW234" s="554">
        <v>197543</v>
      </c>
      <c r="BX234" s="554" t="s">
        <v>33</v>
      </c>
      <c r="BY234" s="582"/>
    </row>
    <row r="235" spans="1:77" hidden="1">
      <c r="A235" s="606" t="s">
        <v>2381</v>
      </c>
      <c r="B235" s="606" t="s">
        <v>233</v>
      </c>
      <c r="C235" s="453" t="s">
        <v>2727</v>
      </c>
      <c r="D235" s="453"/>
      <c r="E235" s="546" t="s">
        <v>2686</v>
      </c>
      <c r="F235" s="453" t="s">
        <v>321</v>
      </c>
      <c r="G235" s="546" t="str">
        <f>VLOOKUP(WWWW[[#This Row],[Village  Name]],SiteDB6[[Site Name]:[Location Type]],8,FALSE)</f>
        <v>Village</v>
      </c>
      <c r="H235" s="453" t="s">
        <v>2716</v>
      </c>
      <c r="I235" s="605">
        <v>3097</v>
      </c>
      <c r="J235" s="605">
        <f>WWWW[[#This Row],[Total HH]]*5</f>
        <v>15485</v>
      </c>
      <c r="K235" s="457"/>
      <c r="L235" s="55"/>
      <c r="M235" s="605"/>
      <c r="N235" s="605"/>
      <c r="O235" s="605"/>
      <c r="P235" s="605"/>
      <c r="Q235" s="605"/>
      <c r="R235" s="605"/>
      <c r="S235" s="605"/>
      <c r="T235" s="605"/>
      <c r="U235" s="637"/>
      <c r="V235" s="605"/>
      <c r="W235" s="605" t="s">
        <v>132</v>
      </c>
      <c r="X235" s="605"/>
      <c r="Y235" s="605"/>
      <c r="Z235" s="605"/>
      <c r="AA235" s="605"/>
      <c r="AB235" s="605"/>
      <c r="AC235" s="637"/>
      <c r="AD235" s="605"/>
      <c r="AE235" s="605"/>
      <c r="AF235" s="605"/>
      <c r="AG235" s="605"/>
      <c r="AH235" s="605"/>
      <c r="AI235" s="605"/>
      <c r="AJ235" s="605"/>
      <c r="AK235" s="605"/>
      <c r="AL235" s="605">
        <v>3097</v>
      </c>
      <c r="AM235" s="605"/>
      <c r="AN235" s="637"/>
      <c r="AO235" s="551"/>
      <c r="AP235" s="551"/>
      <c r="AQ23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5" s="560">
        <f>WWWW[[#This Row],[%Equitable and continuous access to sufficient quantity of safe drinking water]]*WWWW[[#This Row],[Total PoP ]]</f>
        <v>0</v>
      </c>
      <c r="AS23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5" s="560">
        <f>WWWW[[#This Row],[% Access to unimproved water points]]*WWWW[[#This Row],[Total PoP ]]</f>
        <v>0</v>
      </c>
      <c r="AU23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5" s="560">
        <f>WWWW[[#This Row],[HRP1]]/250</f>
        <v>0</v>
      </c>
      <c r="AX235" s="550">
        <f>1-WWWW[[#This Row],[% Equitable and continuous access to sufficient quantity of domestic water]]</f>
        <v>1</v>
      </c>
      <c r="AY235" s="560">
        <f>WWWW[[#This Row],[%equitable and continuous access to sufficient quantity of safe drinking and domestic water''s GAP]]*WWWW[[#This Row],[Total PoP ]]</f>
        <v>15485</v>
      </c>
      <c r="AZ235" s="552">
        <f>IF(WWWW[[#This Row],[Total required water points]]-WWWW[[#This Row],['#Water points coverage]]&lt;0,0,WWWW[[#This Row],[Total required water points]]-WWWW[[#This Row],['#Water points coverage]])</f>
        <v>62</v>
      </c>
      <c r="BA235" s="552">
        <f>ROUND(IF(WWWW[[#This Row],[Total PoP ]]&lt;250,1,WWWW[[#This Row],[Total PoP ]]/250),0)</f>
        <v>62</v>
      </c>
      <c r="BB23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5" s="560">
        <f>WWWW[[#This Row],[% people access to functioning Latrine]]*WWWW[[#This Row],[Total PoP ]]</f>
        <v>0</v>
      </c>
      <c r="BD235" s="552">
        <f>WWWW[[#This Row],['#_of_Functioning_latrines_in_school]]*50</f>
        <v>0</v>
      </c>
      <c r="BE235" s="552">
        <f>ROUND((WWWW[[#This Row],[Total PoP ]]/6),0)</f>
        <v>2581</v>
      </c>
      <c r="BF235" s="552">
        <f>IF(WWWW[[#This Row],[Total required Latrines]]-(WWWW[[#This Row],['#_of_sanitary_fly-proof_HH_latrines]])&lt;0,0,WWWW[[#This Row],[Total required Latrines]]-(WWWW[[#This Row],['#_of_sanitary_fly-proof_HH_latrines]]))</f>
        <v>2581</v>
      </c>
      <c r="BG235" s="553">
        <f>1-WWWW[[#This Row],[% people access to functioning Latrine]]</f>
        <v>1</v>
      </c>
      <c r="BH23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5" s="560">
        <f>IF(WWWW[[#This Row],['#_of_functional_handwashing_facilities_at_HH_level]]*6&gt;WWWW[[#This Row],[Total PoP ]],WWWW[[#This Row],[Total PoP ]],WWWW[[#This Row],['#_of_functional_handwashing_facilities_at_HH_level]]*6)</f>
        <v>0</v>
      </c>
      <c r="BJ235" s="552">
        <f>IF(WWWW[[#This Row],['# people reached by regular dedicated hygiene promotion]]&gt;WWWW[[#This Row],['# People received regular supply of hygiene items]],WWWW[[#This Row],['# people reached by regular dedicated hygiene promotion]],WWWW[[#This Row],['# People received regular supply of hygiene items]])</f>
        <v>15485</v>
      </c>
      <c r="BK235" s="550">
        <f>IF(WWWW[[#This Row],[HRP3]]/WWWW[[#This Row],[Total PoP ]]&gt;100%,100%,WWWW[[#This Row],[HRP3]]/WWWW[[#This Row],[Total PoP ]])</f>
        <v>1</v>
      </c>
      <c r="BL235" s="553">
        <f>1-WWWW[[#This Row],[Hygiene Coverage%]]</f>
        <v>0</v>
      </c>
      <c r="BM235" s="551">
        <f>WWWW[[#This Row],['# people reached by regular dedicated hygiene promotion]]/WWWW[[#This Row],[Total PoP ]]</f>
        <v>0</v>
      </c>
      <c r="BN23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15485</v>
      </c>
      <c r="BO235" s="552">
        <f>WWWW[[#This Row],['#_of_affected_women_and_girls_receiving_a_sufficient_quantity_of_sanitary_pads]]</f>
        <v>0</v>
      </c>
      <c r="BP235" s="605">
        <f>IF(WWWW[[#This Row],['# People with access to soap]]&gt;WWWW[[#This Row],['# People with access to Sanity Pads]],WWWW[[#This Row],['# People with access to soap]],WWWW[[#This Row],['# People with access to Sanity Pads]])</f>
        <v>15485</v>
      </c>
      <c r="BQ235" s="560" t="str">
        <f>IF(OR(WWWW[[#This Row],['#of students in school]]="",WWWW[[#This Row],['#of students in school]]=0),"No","Yes")</f>
        <v>No</v>
      </c>
      <c r="BR235" s="554" t="s">
        <v>796</v>
      </c>
      <c r="BS235" s="554" t="s">
        <v>796</v>
      </c>
      <c r="BT235" s="554">
        <v>0</v>
      </c>
      <c r="BU235" s="554">
        <v>20.825700759887699</v>
      </c>
      <c r="BV235" s="554">
        <v>92.542686462402301</v>
      </c>
      <c r="BW235" s="554">
        <v>198334</v>
      </c>
      <c r="BX235" s="554" t="s">
        <v>33</v>
      </c>
      <c r="BY235" s="582"/>
    </row>
    <row r="236" spans="1:77" hidden="1">
      <c r="A236" s="606" t="s">
        <v>2381</v>
      </c>
      <c r="B236" s="606" t="s">
        <v>233</v>
      </c>
      <c r="C236" s="453" t="s">
        <v>2727</v>
      </c>
      <c r="D236" s="453"/>
      <c r="E236" s="546" t="s">
        <v>2686</v>
      </c>
      <c r="F236" s="453" t="s">
        <v>321</v>
      </c>
      <c r="G236" s="546" t="str">
        <f>VLOOKUP(WWWW[[#This Row],[Village  Name]],SiteDB6[[Site Name]:[Location Type]],8,FALSE)</f>
        <v>Village</v>
      </c>
      <c r="H236" s="453" t="s">
        <v>2715</v>
      </c>
      <c r="I236" s="605">
        <v>2575.1999999999998</v>
      </c>
      <c r="J236" s="605">
        <f>WWWW[[#This Row],[Total HH]]*5</f>
        <v>12876</v>
      </c>
      <c r="K236" s="457"/>
      <c r="L236" s="55"/>
      <c r="M236" s="605"/>
      <c r="N236" s="605"/>
      <c r="O236" s="605"/>
      <c r="P236" s="605"/>
      <c r="Q236" s="605"/>
      <c r="R236" s="605"/>
      <c r="S236" s="605"/>
      <c r="T236" s="605"/>
      <c r="U236" s="637"/>
      <c r="V236" s="605"/>
      <c r="W236" s="605" t="s">
        <v>132</v>
      </c>
      <c r="X236" s="605"/>
      <c r="Y236" s="605"/>
      <c r="Z236" s="605"/>
      <c r="AA236" s="605"/>
      <c r="AB236" s="605"/>
      <c r="AC236" s="637"/>
      <c r="AD236" s="605"/>
      <c r="AE236" s="605"/>
      <c r="AF236" s="605"/>
      <c r="AG236" s="605"/>
      <c r="AH236" s="605"/>
      <c r="AI236" s="605"/>
      <c r="AJ236" s="605"/>
      <c r="AK236" s="605"/>
      <c r="AL236" s="605">
        <v>2575.1999999999998</v>
      </c>
      <c r="AM236" s="605"/>
      <c r="AN236" s="637"/>
      <c r="AO236" s="551"/>
      <c r="AP236" s="551"/>
      <c r="AQ23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6" s="560">
        <f>WWWW[[#This Row],[%Equitable and continuous access to sufficient quantity of safe drinking water]]*WWWW[[#This Row],[Total PoP ]]</f>
        <v>0</v>
      </c>
      <c r="AS23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6" s="560">
        <f>WWWW[[#This Row],[% Access to unimproved water points]]*WWWW[[#This Row],[Total PoP ]]</f>
        <v>0</v>
      </c>
      <c r="AU23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6" s="560">
        <f>WWWW[[#This Row],[HRP1]]/250</f>
        <v>0</v>
      </c>
      <c r="AX236" s="550">
        <f>1-WWWW[[#This Row],[% Equitable and continuous access to sufficient quantity of domestic water]]</f>
        <v>1</v>
      </c>
      <c r="AY236" s="560">
        <f>WWWW[[#This Row],[%equitable and continuous access to sufficient quantity of safe drinking and domestic water''s GAP]]*WWWW[[#This Row],[Total PoP ]]</f>
        <v>12876</v>
      </c>
      <c r="AZ236" s="552">
        <f>IF(WWWW[[#This Row],[Total required water points]]-WWWW[[#This Row],['#Water points coverage]]&lt;0,0,WWWW[[#This Row],[Total required water points]]-WWWW[[#This Row],['#Water points coverage]])</f>
        <v>52</v>
      </c>
      <c r="BA236" s="552">
        <f>ROUND(IF(WWWW[[#This Row],[Total PoP ]]&lt;250,1,WWWW[[#This Row],[Total PoP ]]/250),0)</f>
        <v>52</v>
      </c>
      <c r="BB23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6" s="560">
        <f>WWWW[[#This Row],[% people access to functioning Latrine]]*WWWW[[#This Row],[Total PoP ]]</f>
        <v>0</v>
      </c>
      <c r="BD236" s="552">
        <f>WWWW[[#This Row],['#_of_Functioning_latrines_in_school]]*50</f>
        <v>0</v>
      </c>
      <c r="BE236" s="552">
        <f>ROUND((WWWW[[#This Row],[Total PoP ]]/6),0)</f>
        <v>2146</v>
      </c>
      <c r="BF236" s="552">
        <f>IF(WWWW[[#This Row],[Total required Latrines]]-(WWWW[[#This Row],['#_of_sanitary_fly-proof_HH_latrines]])&lt;0,0,WWWW[[#This Row],[Total required Latrines]]-(WWWW[[#This Row],['#_of_sanitary_fly-proof_HH_latrines]]))</f>
        <v>2146</v>
      </c>
      <c r="BG236" s="553">
        <f>1-WWWW[[#This Row],[% people access to functioning Latrine]]</f>
        <v>1</v>
      </c>
      <c r="BH23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6" s="560">
        <f>IF(WWWW[[#This Row],['#_of_functional_handwashing_facilities_at_HH_level]]*6&gt;WWWW[[#This Row],[Total PoP ]],WWWW[[#This Row],[Total PoP ]],WWWW[[#This Row],['#_of_functional_handwashing_facilities_at_HH_level]]*6)</f>
        <v>0</v>
      </c>
      <c r="BJ236" s="552">
        <f>IF(WWWW[[#This Row],['# people reached by regular dedicated hygiene promotion]]&gt;WWWW[[#This Row],['# People received regular supply of hygiene items]],WWWW[[#This Row],['# people reached by regular dedicated hygiene promotion]],WWWW[[#This Row],['# People received regular supply of hygiene items]])</f>
        <v>12876</v>
      </c>
      <c r="BK236" s="550">
        <f>IF(WWWW[[#This Row],[HRP3]]/WWWW[[#This Row],[Total PoP ]]&gt;100%,100%,WWWW[[#This Row],[HRP3]]/WWWW[[#This Row],[Total PoP ]])</f>
        <v>1</v>
      </c>
      <c r="BL236" s="553">
        <f>1-WWWW[[#This Row],[Hygiene Coverage%]]</f>
        <v>0</v>
      </c>
      <c r="BM236" s="551">
        <f>WWWW[[#This Row],['# people reached by regular dedicated hygiene promotion]]/WWWW[[#This Row],[Total PoP ]]</f>
        <v>0</v>
      </c>
      <c r="BN23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12876</v>
      </c>
      <c r="BO236" s="552">
        <f>WWWW[[#This Row],['#_of_affected_women_and_girls_receiving_a_sufficient_quantity_of_sanitary_pads]]</f>
        <v>0</v>
      </c>
      <c r="BP236" s="605">
        <f>IF(WWWW[[#This Row],['# People with access to soap]]&gt;WWWW[[#This Row],['# People with access to Sanity Pads]],WWWW[[#This Row],['# People with access to soap]],WWWW[[#This Row],['# People with access to Sanity Pads]])</f>
        <v>12876</v>
      </c>
      <c r="BQ236" s="560" t="str">
        <f>IF(OR(WWWW[[#This Row],['#of students in school]]="",WWWW[[#This Row],['#of students in school]]=0),"No","Yes")</f>
        <v>No</v>
      </c>
      <c r="BR236" s="554" t="s">
        <v>877</v>
      </c>
      <c r="BS236" s="554" t="s">
        <v>877</v>
      </c>
      <c r="BT236" s="554">
        <v>0</v>
      </c>
      <c r="BU236" s="554">
        <v>0</v>
      </c>
      <c r="BV236" s="554">
        <v>0</v>
      </c>
      <c r="BW236" s="554">
        <v>0</v>
      </c>
      <c r="BX236" s="554" t="s">
        <v>33</v>
      </c>
      <c r="BY236" s="582"/>
    </row>
    <row r="237" spans="1:77" hidden="1">
      <c r="A237" s="606" t="s">
        <v>2381</v>
      </c>
      <c r="B237" s="606" t="s">
        <v>233</v>
      </c>
      <c r="C237" s="453" t="s">
        <v>2727</v>
      </c>
      <c r="D237" s="453"/>
      <c r="E237" s="546" t="s">
        <v>2686</v>
      </c>
      <c r="F237" s="453" t="s">
        <v>321</v>
      </c>
      <c r="G237" s="546" t="str">
        <f>VLOOKUP(WWWW[[#This Row],[Village  Name]],SiteDB6[[Site Name]:[Location Type]],8,FALSE)</f>
        <v>Village</v>
      </c>
      <c r="H237" s="453" t="s">
        <v>2664</v>
      </c>
      <c r="I237" s="605">
        <v>1616.2</v>
      </c>
      <c r="J237" s="605">
        <f>WWWW[[#This Row],[Total HH]]*5</f>
        <v>8081</v>
      </c>
      <c r="K237" s="457"/>
      <c r="L237" s="55"/>
      <c r="M237" s="605"/>
      <c r="N237" s="605"/>
      <c r="O237" s="605"/>
      <c r="P237" s="605"/>
      <c r="Q237" s="605"/>
      <c r="R237" s="605"/>
      <c r="S237" s="605"/>
      <c r="T237" s="605"/>
      <c r="U237" s="637"/>
      <c r="V237" s="605"/>
      <c r="W237" s="605" t="s">
        <v>132</v>
      </c>
      <c r="X237" s="605"/>
      <c r="Y237" s="605"/>
      <c r="Z237" s="605"/>
      <c r="AA237" s="605"/>
      <c r="AB237" s="605"/>
      <c r="AC237" s="637"/>
      <c r="AD237" s="605"/>
      <c r="AE237" s="605"/>
      <c r="AF237" s="605"/>
      <c r="AG237" s="605"/>
      <c r="AH237" s="605"/>
      <c r="AI237" s="605"/>
      <c r="AJ237" s="605"/>
      <c r="AK237" s="605"/>
      <c r="AL237" s="605">
        <v>1616.2</v>
      </c>
      <c r="AM237" s="605"/>
      <c r="AN237" s="637"/>
      <c r="AO237" s="551"/>
      <c r="AP237" s="551"/>
      <c r="AQ23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7" s="560">
        <f>WWWW[[#This Row],[%Equitable and continuous access to sufficient quantity of safe drinking water]]*WWWW[[#This Row],[Total PoP ]]</f>
        <v>0</v>
      </c>
      <c r="AS23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7" s="560">
        <f>WWWW[[#This Row],[% Access to unimproved water points]]*WWWW[[#This Row],[Total PoP ]]</f>
        <v>0</v>
      </c>
      <c r="AU23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7" s="560">
        <f>WWWW[[#This Row],[HRP1]]/250</f>
        <v>0</v>
      </c>
      <c r="AX237" s="550">
        <f>1-WWWW[[#This Row],[% Equitable and continuous access to sufficient quantity of domestic water]]</f>
        <v>1</v>
      </c>
      <c r="AY237" s="560">
        <f>WWWW[[#This Row],[%equitable and continuous access to sufficient quantity of safe drinking and domestic water''s GAP]]*WWWW[[#This Row],[Total PoP ]]</f>
        <v>8081</v>
      </c>
      <c r="AZ237" s="552">
        <f>IF(WWWW[[#This Row],[Total required water points]]-WWWW[[#This Row],['#Water points coverage]]&lt;0,0,WWWW[[#This Row],[Total required water points]]-WWWW[[#This Row],['#Water points coverage]])</f>
        <v>32</v>
      </c>
      <c r="BA237" s="552">
        <f>ROUND(IF(WWWW[[#This Row],[Total PoP ]]&lt;250,1,WWWW[[#This Row],[Total PoP ]]/250),0)</f>
        <v>32</v>
      </c>
      <c r="BB23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7" s="560">
        <f>WWWW[[#This Row],[% people access to functioning Latrine]]*WWWW[[#This Row],[Total PoP ]]</f>
        <v>0</v>
      </c>
      <c r="BD237" s="552">
        <f>WWWW[[#This Row],['#_of_Functioning_latrines_in_school]]*50</f>
        <v>0</v>
      </c>
      <c r="BE237" s="552">
        <f>ROUND((WWWW[[#This Row],[Total PoP ]]/6),0)</f>
        <v>1347</v>
      </c>
      <c r="BF237" s="552">
        <f>IF(WWWW[[#This Row],[Total required Latrines]]-(WWWW[[#This Row],['#_of_sanitary_fly-proof_HH_latrines]])&lt;0,0,WWWW[[#This Row],[Total required Latrines]]-(WWWW[[#This Row],['#_of_sanitary_fly-proof_HH_latrines]]))</f>
        <v>1347</v>
      </c>
      <c r="BG237" s="553">
        <f>1-WWWW[[#This Row],[% people access to functioning Latrine]]</f>
        <v>1</v>
      </c>
      <c r="BH23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7" s="560">
        <f>IF(WWWW[[#This Row],['#_of_functional_handwashing_facilities_at_HH_level]]*6&gt;WWWW[[#This Row],[Total PoP ]],WWWW[[#This Row],[Total PoP ]],WWWW[[#This Row],['#_of_functional_handwashing_facilities_at_HH_level]]*6)</f>
        <v>0</v>
      </c>
      <c r="BJ237" s="552">
        <f>IF(WWWW[[#This Row],['# people reached by regular dedicated hygiene promotion]]&gt;WWWW[[#This Row],['# People received regular supply of hygiene items]],WWWW[[#This Row],['# people reached by regular dedicated hygiene promotion]],WWWW[[#This Row],['# People received regular supply of hygiene items]])</f>
        <v>8081</v>
      </c>
      <c r="BK237" s="550">
        <f>IF(WWWW[[#This Row],[HRP3]]/WWWW[[#This Row],[Total PoP ]]&gt;100%,100%,WWWW[[#This Row],[HRP3]]/WWWW[[#This Row],[Total PoP ]])</f>
        <v>1</v>
      </c>
      <c r="BL237" s="553">
        <f>1-WWWW[[#This Row],[Hygiene Coverage%]]</f>
        <v>0</v>
      </c>
      <c r="BM237" s="551">
        <f>WWWW[[#This Row],['# people reached by regular dedicated hygiene promotion]]/WWWW[[#This Row],[Total PoP ]]</f>
        <v>0</v>
      </c>
      <c r="BN23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8081</v>
      </c>
      <c r="BO237" s="552">
        <f>WWWW[[#This Row],['#_of_affected_women_and_girls_receiving_a_sufficient_quantity_of_sanitary_pads]]</f>
        <v>0</v>
      </c>
      <c r="BP237" s="605">
        <f>IF(WWWW[[#This Row],['# People with access to soap]]&gt;WWWW[[#This Row],['# People with access to Sanity Pads]],WWWW[[#This Row],['# People with access to soap]],WWWW[[#This Row],['# People with access to Sanity Pads]])</f>
        <v>8081</v>
      </c>
      <c r="BQ237" s="560" t="str">
        <f>IF(OR(WWWW[[#This Row],['#of students in school]]="",WWWW[[#This Row],['#of students in school]]=0),"No","Yes")</f>
        <v>No</v>
      </c>
      <c r="BR237" s="554" t="s">
        <v>796</v>
      </c>
      <c r="BS237" s="554" t="s">
        <v>796</v>
      </c>
      <c r="BT237" s="554">
        <v>0</v>
      </c>
      <c r="BU237" s="554">
        <v>20.793779373168899</v>
      </c>
      <c r="BV237" s="554">
        <v>92.597961425781307</v>
      </c>
      <c r="BW237" s="554">
        <v>198370</v>
      </c>
      <c r="BX237" s="554" t="s">
        <v>33</v>
      </c>
      <c r="BY237" s="582"/>
    </row>
    <row r="238" spans="1:77" hidden="1">
      <c r="A238" s="606" t="s">
        <v>2381</v>
      </c>
      <c r="B238" s="606" t="s">
        <v>233</v>
      </c>
      <c r="C238" s="453" t="s">
        <v>2727</v>
      </c>
      <c r="D238" s="453"/>
      <c r="E238" s="546" t="s">
        <v>2686</v>
      </c>
      <c r="F238" s="453" t="s">
        <v>321</v>
      </c>
      <c r="G238" s="546" t="str">
        <f>VLOOKUP(WWWW[[#This Row],[Village  Name]],SiteDB6[[Site Name]:[Location Type]],8,FALSE)</f>
        <v>Village</v>
      </c>
      <c r="H238" s="453" t="s">
        <v>2711</v>
      </c>
      <c r="I238" s="605">
        <v>2765.4</v>
      </c>
      <c r="J238" s="605">
        <f>WWWW[[#This Row],[Total HH]]*5</f>
        <v>13827</v>
      </c>
      <c r="K238" s="457"/>
      <c r="L238" s="55"/>
      <c r="M238" s="605"/>
      <c r="N238" s="605"/>
      <c r="O238" s="605"/>
      <c r="P238" s="605"/>
      <c r="Q238" s="605"/>
      <c r="R238" s="605"/>
      <c r="S238" s="605"/>
      <c r="T238" s="605"/>
      <c r="U238" s="637"/>
      <c r="V238" s="605"/>
      <c r="W238" s="605" t="s">
        <v>132</v>
      </c>
      <c r="X238" s="605"/>
      <c r="Y238" s="605"/>
      <c r="Z238" s="605"/>
      <c r="AA238" s="605"/>
      <c r="AB238" s="605"/>
      <c r="AC238" s="637"/>
      <c r="AD238" s="605"/>
      <c r="AE238" s="605"/>
      <c r="AF238" s="605"/>
      <c r="AG238" s="605"/>
      <c r="AH238" s="605"/>
      <c r="AI238" s="605"/>
      <c r="AJ238" s="605"/>
      <c r="AK238" s="605"/>
      <c r="AL238" s="605">
        <v>2765.4</v>
      </c>
      <c r="AM238" s="605"/>
      <c r="AN238" s="637"/>
      <c r="AO238" s="551"/>
      <c r="AP238" s="551"/>
      <c r="AQ23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8" s="560">
        <f>WWWW[[#This Row],[%Equitable and continuous access to sufficient quantity of safe drinking water]]*WWWW[[#This Row],[Total PoP ]]</f>
        <v>0</v>
      </c>
      <c r="AS23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8" s="560">
        <f>WWWW[[#This Row],[% Access to unimproved water points]]*WWWW[[#This Row],[Total PoP ]]</f>
        <v>0</v>
      </c>
      <c r="AU23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8" s="560">
        <f>WWWW[[#This Row],[HRP1]]/250</f>
        <v>0</v>
      </c>
      <c r="AX238" s="550">
        <f>1-WWWW[[#This Row],[% Equitable and continuous access to sufficient quantity of domestic water]]</f>
        <v>1</v>
      </c>
      <c r="AY238" s="560">
        <f>WWWW[[#This Row],[%equitable and continuous access to sufficient quantity of safe drinking and domestic water''s GAP]]*WWWW[[#This Row],[Total PoP ]]</f>
        <v>13827</v>
      </c>
      <c r="AZ238" s="552">
        <f>IF(WWWW[[#This Row],[Total required water points]]-WWWW[[#This Row],['#Water points coverage]]&lt;0,0,WWWW[[#This Row],[Total required water points]]-WWWW[[#This Row],['#Water points coverage]])</f>
        <v>55</v>
      </c>
      <c r="BA238" s="552">
        <f>ROUND(IF(WWWW[[#This Row],[Total PoP ]]&lt;250,1,WWWW[[#This Row],[Total PoP ]]/250),0)</f>
        <v>55</v>
      </c>
      <c r="BB23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8" s="560">
        <f>WWWW[[#This Row],[% people access to functioning Latrine]]*WWWW[[#This Row],[Total PoP ]]</f>
        <v>0</v>
      </c>
      <c r="BD238" s="552">
        <f>WWWW[[#This Row],['#_of_Functioning_latrines_in_school]]*50</f>
        <v>0</v>
      </c>
      <c r="BE238" s="552">
        <f>ROUND((WWWW[[#This Row],[Total PoP ]]/6),0)</f>
        <v>2305</v>
      </c>
      <c r="BF238" s="552">
        <f>IF(WWWW[[#This Row],[Total required Latrines]]-(WWWW[[#This Row],['#_of_sanitary_fly-proof_HH_latrines]])&lt;0,0,WWWW[[#This Row],[Total required Latrines]]-(WWWW[[#This Row],['#_of_sanitary_fly-proof_HH_latrines]]))</f>
        <v>2305</v>
      </c>
      <c r="BG238" s="553">
        <f>1-WWWW[[#This Row],[% people access to functioning Latrine]]</f>
        <v>1</v>
      </c>
      <c r="BH23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8" s="560">
        <f>IF(WWWW[[#This Row],['#_of_functional_handwashing_facilities_at_HH_level]]*6&gt;WWWW[[#This Row],[Total PoP ]],WWWW[[#This Row],[Total PoP ]],WWWW[[#This Row],['#_of_functional_handwashing_facilities_at_HH_level]]*6)</f>
        <v>0</v>
      </c>
      <c r="BJ238" s="552">
        <f>IF(WWWW[[#This Row],['# people reached by regular dedicated hygiene promotion]]&gt;WWWW[[#This Row],['# People received regular supply of hygiene items]],WWWW[[#This Row],['# people reached by regular dedicated hygiene promotion]],WWWW[[#This Row],['# People received regular supply of hygiene items]])</f>
        <v>13827</v>
      </c>
      <c r="BK238" s="550">
        <f>IF(WWWW[[#This Row],[HRP3]]/WWWW[[#This Row],[Total PoP ]]&gt;100%,100%,WWWW[[#This Row],[HRP3]]/WWWW[[#This Row],[Total PoP ]])</f>
        <v>1</v>
      </c>
      <c r="BL238" s="553">
        <f>1-WWWW[[#This Row],[Hygiene Coverage%]]</f>
        <v>0</v>
      </c>
      <c r="BM238" s="551">
        <f>WWWW[[#This Row],['# people reached by regular dedicated hygiene promotion]]/WWWW[[#This Row],[Total PoP ]]</f>
        <v>0</v>
      </c>
      <c r="BN23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13827</v>
      </c>
      <c r="BO238" s="552">
        <f>WWWW[[#This Row],['#_of_affected_women_and_girls_receiving_a_sufficient_quantity_of_sanitary_pads]]</f>
        <v>0</v>
      </c>
      <c r="BP238" s="605">
        <f>IF(WWWW[[#This Row],['# People with access to soap]]&gt;WWWW[[#This Row],['# People with access to Sanity Pads]],WWWW[[#This Row],['# People with access to soap]],WWWW[[#This Row],['# People with access to Sanity Pads]])</f>
        <v>13827</v>
      </c>
      <c r="BQ238" s="560" t="str">
        <f>IF(OR(WWWW[[#This Row],['#of students in school]]="",WWWW[[#This Row],['#of students in school]]=0),"No","Yes")</f>
        <v>No</v>
      </c>
      <c r="BR238" s="554" t="s">
        <v>796</v>
      </c>
      <c r="BS238" s="554" t="s">
        <v>796</v>
      </c>
      <c r="BT238" s="554">
        <v>0</v>
      </c>
      <c r="BU238" s="554">
        <v>20.821479797363299</v>
      </c>
      <c r="BV238" s="554">
        <v>92.603950500488295</v>
      </c>
      <c r="BW238" s="554">
        <v>198356</v>
      </c>
      <c r="BX238" s="554" t="s">
        <v>33</v>
      </c>
      <c r="BY238" s="582"/>
    </row>
    <row r="239" spans="1:77" hidden="1">
      <c r="A239" s="606" t="s">
        <v>2381</v>
      </c>
      <c r="B239" s="606" t="s">
        <v>233</v>
      </c>
      <c r="C239" s="453" t="s">
        <v>2727</v>
      </c>
      <c r="D239" s="453"/>
      <c r="E239" s="546" t="s">
        <v>2686</v>
      </c>
      <c r="F239" s="453" t="s">
        <v>307</v>
      </c>
      <c r="G239" s="546" t="str">
        <f>VLOOKUP(WWWW[[#This Row],[Village  Name]],SiteDB6[[Site Name]:[Location Type]],8,FALSE)</f>
        <v>Village</v>
      </c>
      <c r="H239" s="453" t="s">
        <v>2722</v>
      </c>
      <c r="I239" s="605">
        <v>449.8</v>
      </c>
      <c r="J239" s="605">
        <f>WWWW[[#This Row],[Total HH]]*5</f>
        <v>2249</v>
      </c>
      <c r="K239" s="457"/>
      <c r="L239" s="55"/>
      <c r="M239" s="605"/>
      <c r="N239" s="605"/>
      <c r="O239" s="605"/>
      <c r="P239" s="605"/>
      <c r="Q239" s="605"/>
      <c r="R239" s="605"/>
      <c r="S239" s="605"/>
      <c r="T239" s="605"/>
      <c r="U239" s="637"/>
      <c r="V239" s="605"/>
      <c r="W239" s="605" t="s">
        <v>132</v>
      </c>
      <c r="X239" s="605"/>
      <c r="Y239" s="605"/>
      <c r="Z239" s="605"/>
      <c r="AA239" s="605"/>
      <c r="AB239" s="605"/>
      <c r="AC239" s="637"/>
      <c r="AD239" s="605"/>
      <c r="AE239" s="605"/>
      <c r="AF239" s="605"/>
      <c r="AG239" s="605"/>
      <c r="AH239" s="605"/>
      <c r="AI239" s="605"/>
      <c r="AJ239" s="605"/>
      <c r="AK239" s="605"/>
      <c r="AL239" s="605">
        <v>449.8</v>
      </c>
      <c r="AM239" s="605"/>
      <c r="AN239" s="637"/>
      <c r="AO239" s="551"/>
      <c r="AP239" s="551"/>
      <c r="AQ23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39" s="560">
        <f>WWWW[[#This Row],[%Equitable and continuous access to sufficient quantity of safe drinking water]]*WWWW[[#This Row],[Total PoP ]]</f>
        <v>0</v>
      </c>
      <c r="AS23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39" s="560">
        <f>WWWW[[#This Row],[% Access to unimproved water points]]*WWWW[[#This Row],[Total PoP ]]</f>
        <v>0</v>
      </c>
      <c r="AU23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3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39" s="560">
        <f>WWWW[[#This Row],[HRP1]]/250</f>
        <v>0</v>
      </c>
      <c r="AX239" s="550">
        <f>1-WWWW[[#This Row],[% Equitable and continuous access to sufficient quantity of domestic water]]</f>
        <v>1</v>
      </c>
      <c r="AY239" s="560">
        <f>WWWW[[#This Row],[%equitable and continuous access to sufficient quantity of safe drinking and domestic water''s GAP]]*WWWW[[#This Row],[Total PoP ]]</f>
        <v>2249</v>
      </c>
      <c r="AZ239" s="552">
        <f>IF(WWWW[[#This Row],[Total required water points]]-WWWW[[#This Row],['#Water points coverage]]&lt;0,0,WWWW[[#This Row],[Total required water points]]-WWWW[[#This Row],['#Water points coverage]])</f>
        <v>9</v>
      </c>
      <c r="BA239" s="552">
        <f>ROUND(IF(WWWW[[#This Row],[Total PoP ]]&lt;250,1,WWWW[[#This Row],[Total PoP ]]/250),0)</f>
        <v>9</v>
      </c>
      <c r="BB23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39" s="560">
        <f>WWWW[[#This Row],[% people access to functioning Latrine]]*WWWW[[#This Row],[Total PoP ]]</f>
        <v>0</v>
      </c>
      <c r="BD239" s="552">
        <f>WWWW[[#This Row],['#_of_Functioning_latrines_in_school]]*50</f>
        <v>0</v>
      </c>
      <c r="BE239" s="552">
        <f>ROUND((WWWW[[#This Row],[Total PoP ]]/6),0)</f>
        <v>375</v>
      </c>
      <c r="BF239" s="552">
        <f>IF(WWWW[[#This Row],[Total required Latrines]]-(WWWW[[#This Row],['#_of_sanitary_fly-proof_HH_latrines]])&lt;0,0,WWWW[[#This Row],[Total required Latrines]]-(WWWW[[#This Row],['#_of_sanitary_fly-proof_HH_latrines]]))</f>
        <v>375</v>
      </c>
      <c r="BG239" s="553">
        <f>1-WWWW[[#This Row],[% people access to functioning Latrine]]</f>
        <v>1</v>
      </c>
      <c r="BH23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39" s="560">
        <f>IF(WWWW[[#This Row],['#_of_functional_handwashing_facilities_at_HH_level]]*6&gt;WWWW[[#This Row],[Total PoP ]],WWWW[[#This Row],[Total PoP ]],WWWW[[#This Row],['#_of_functional_handwashing_facilities_at_HH_level]]*6)</f>
        <v>0</v>
      </c>
      <c r="BJ239" s="552">
        <f>IF(WWWW[[#This Row],['# people reached by regular dedicated hygiene promotion]]&gt;WWWW[[#This Row],['# People received regular supply of hygiene items]],WWWW[[#This Row],['# people reached by regular dedicated hygiene promotion]],WWWW[[#This Row],['# People received regular supply of hygiene items]])</f>
        <v>2249</v>
      </c>
      <c r="BK239" s="550">
        <f>IF(WWWW[[#This Row],[HRP3]]/WWWW[[#This Row],[Total PoP ]]&gt;100%,100%,WWWW[[#This Row],[HRP3]]/WWWW[[#This Row],[Total PoP ]])</f>
        <v>1</v>
      </c>
      <c r="BL239" s="553">
        <f>1-WWWW[[#This Row],[Hygiene Coverage%]]</f>
        <v>0</v>
      </c>
      <c r="BM239" s="551">
        <f>WWWW[[#This Row],['# people reached by regular dedicated hygiene promotion]]/WWWW[[#This Row],[Total PoP ]]</f>
        <v>0</v>
      </c>
      <c r="BN23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2249</v>
      </c>
      <c r="BO239" s="552">
        <f>WWWW[[#This Row],['#_of_affected_women_and_girls_receiving_a_sufficient_quantity_of_sanitary_pads]]</f>
        <v>0</v>
      </c>
      <c r="BP239" s="605">
        <f>IF(WWWW[[#This Row],['# People with access to soap]]&gt;WWWW[[#This Row],['# People with access to Sanity Pads]],WWWW[[#This Row],['# People with access to soap]],WWWW[[#This Row],['# People with access to Sanity Pads]])</f>
        <v>2249</v>
      </c>
      <c r="BQ239" s="560" t="str">
        <f>IF(OR(WWWW[[#This Row],['#of students in school]]="",WWWW[[#This Row],['#of students in school]]=0),"No","Yes")</f>
        <v>No</v>
      </c>
      <c r="BR239" s="554" t="s">
        <v>796</v>
      </c>
      <c r="BS239" s="554" t="s">
        <v>796</v>
      </c>
      <c r="BT239" s="554">
        <v>0</v>
      </c>
      <c r="BU239" s="554">
        <v>21.2080974578857</v>
      </c>
      <c r="BV239" s="554">
        <v>92.308609008789105</v>
      </c>
      <c r="BW239" s="554">
        <v>197841</v>
      </c>
      <c r="BX239" s="554" t="s">
        <v>33</v>
      </c>
      <c r="BY239" s="582"/>
    </row>
    <row r="240" spans="1:77" hidden="1">
      <c r="A240" s="606" t="s">
        <v>2381</v>
      </c>
      <c r="B240" s="606" t="s">
        <v>233</v>
      </c>
      <c r="C240" s="453" t="s">
        <v>2727</v>
      </c>
      <c r="D240" s="453"/>
      <c r="E240" s="546" t="s">
        <v>2686</v>
      </c>
      <c r="F240" s="453" t="s">
        <v>307</v>
      </c>
      <c r="G240" s="546" t="str">
        <f>VLOOKUP(WWWW[[#This Row],[Village  Name]],SiteDB6[[Site Name]:[Location Type]],8,FALSE)</f>
        <v>Village</v>
      </c>
      <c r="H240" s="453" t="s">
        <v>565</v>
      </c>
      <c r="I240" s="605">
        <v>1162</v>
      </c>
      <c r="J240" s="605">
        <f>WWWW[[#This Row],[Total HH]]*5</f>
        <v>5810</v>
      </c>
      <c r="K240" s="457"/>
      <c r="L240" s="55"/>
      <c r="M240" s="605"/>
      <c r="N240" s="605"/>
      <c r="O240" s="605"/>
      <c r="P240" s="605"/>
      <c r="Q240" s="605"/>
      <c r="R240" s="605"/>
      <c r="S240" s="605"/>
      <c r="T240" s="605"/>
      <c r="U240" s="637"/>
      <c r="V240" s="605"/>
      <c r="W240" s="605" t="s">
        <v>132</v>
      </c>
      <c r="X240" s="605"/>
      <c r="Y240" s="605"/>
      <c r="Z240" s="605"/>
      <c r="AA240" s="605"/>
      <c r="AB240" s="605"/>
      <c r="AC240" s="637"/>
      <c r="AD240" s="605"/>
      <c r="AE240" s="605"/>
      <c r="AF240" s="605"/>
      <c r="AG240" s="605"/>
      <c r="AH240" s="605"/>
      <c r="AI240" s="605"/>
      <c r="AJ240" s="605"/>
      <c r="AK240" s="605"/>
      <c r="AL240" s="605">
        <v>1162</v>
      </c>
      <c r="AM240" s="605"/>
      <c r="AN240" s="637"/>
      <c r="AO240" s="551"/>
      <c r="AP240" s="551"/>
      <c r="AQ24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0" s="560">
        <f>WWWW[[#This Row],[%Equitable and continuous access to sufficient quantity of safe drinking water]]*WWWW[[#This Row],[Total PoP ]]</f>
        <v>0</v>
      </c>
      <c r="AS24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40" s="560">
        <f>WWWW[[#This Row],[% Access to unimproved water points]]*WWWW[[#This Row],[Total PoP ]]</f>
        <v>0</v>
      </c>
      <c r="AU24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4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40" s="560">
        <f>WWWW[[#This Row],[HRP1]]/250</f>
        <v>0</v>
      </c>
      <c r="AX240" s="550">
        <f>1-WWWW[[#This Row],[% Equitable and continuous access to sufficient quantity of domestic water]]</f>
        <v>1</v>
      </c>
      <c r="AY240" s="560">
        <f>WWWW[[#This Row],[%equitable and continuous access to sufficient quantity of safe drinking and domestic water''s GAP]]*WWWW[[#This Row],[Total PoP ]]</f>
        <v>5810</v>
      </c>
      <c r="AZ240" s="552">
        <f>IF(WWWW[[#This Row],[Total required water points]]-WWWW[[#This Row],['#Water points coverage]]&lt;0,0,WWWW[[#This Row],[Total required water points]]-WWWW[[#This Row],['#Water points coverage]])</f>
        <v>23</v>
      </c>
      <c r="BA240" s="552">
        <f>ROUND(IF(WWWW[[#This Row],[Total PoP ]]&lt;250,1,WWWW[[#This Row],[Total PoP ]]/250),0)</f>
        <v>23</v>
      </c>
      <c r="BB24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40" s="560">
        <f>WWWW[[#This Row],[% people access to functioning Latrine]]*WWWW[[#This Row],[Total PoP ]]</f>
        <v>0</v>
      </c>
      <c r="BD240" s="552">
        <f>WWWW[[#This Row],['#_of_Functioning_latrines_in_school]]*50</f>
        <v>0</v>
      </c>
      <c r="BE240" s="552">
        <f>ROUND((WWWW[[#This Row],[Total PoP ]]/6),0)</f>
        <v>968</v>
      </c>
      <c r="BF240" s="552">
        <f>IF(WWWW[[#This Row],[Total required Latrines]]-(WWWW[[#This Row],['#_of_sanitary_fly-proof_HH_latrines]])&lt;0,0,WWWW[[#This Row],[Total required Latrines]]-(WWWW[[#This Row],['#_of_sanitary_fly-proof_HH_latrines]]))</f>
        <v>968</v>
      </c>
      <c r="BG240" s="553">
        <f>1-WWWW[[#This Row],[% people access to functioning Latrine]]</f>
        <v>1</v>
      </c>
      <c r="BH24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40" s="560">
        <f>IF(WWWW[[#This Row],['#_of_functional_handwashing_facilities_at_HH_level]]*6&gt;WWWW[[#This Row],[Total PoP ]],WWWW[[#This Row],[Total PoP ]],WWWW[[#This Row],['#_of_functional_handwashing_facilities_at_HH_level]]*6)</f>
        <v>0</v>
      </c>
      <c r="BJ240" s="552">
        <f>IF(WWWW[[#This Row],['# people reached by regular dedicated hygiene promotion]]&gt;WWWW[[#This Row],['# People received regular supply of hygiene items]],WWWW[[#This Row],['# people reached by regular dedicated hygiene promotion]],WWWW[[#This Row],['# People received regular supply of hygiene items]])</f>
        <v>5810</v>
      </c>
      <c r="BK240" s="550">
        <f>IF(WWWW[[#This Row],[HRP3]]/WWWW[[#This Row],[Total PoP ]]&gt;100%,100%,WWWW[[#This Row],[HRP3]]/WWWW[[#This Row],[Total PoP ]])</f>
        <v>1</v>
      </c>
      <c r="BL240" s="553">
        <f>1-WWWW[[#This Row],[Hygiene Coverage%]]</f>
        <v>0</v>
      </c>
      <c r="BM240" s="551">
        <f>WWWW[[#This Row],['# people reached by regular dedicated hygiene promotion]]/WWWW[[#This Row],[Total PoP ]]</f>
        <v>0</v>
      </c>
      <c r="BN24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5810</v>
      </c>
      <c r="BO240" s="552">
        <f>WWWW[[#This Row],['#_of_affected_women_and_girls_receiving_a_sufficient_quantity_of_sanitary_pads]]</f>
        <v>0</v>
      </c>
      <c r="BP240" s="605">
        <f>IF(WWWW[[#This Row],['# People with access to soap]]&gt;WWWW[[#This Row],['# People with access to Sanity Pads]],WWWW[[#This Row],['# People with access to soap]],WWWW[[#This Row],['# People with access to Sanity Pads]])</f>
        <v>5810</v>
      </c>
      <c r="BQ240" s="560" t="str">
        <f>IF(OR(WWWW[[#This Row],['#of students in school]]="",WWWW[[#This Row],['#of students in school]]=0),"No","Yes")</f>
        <v>No</v>
      </c>
      <c r="BR240" s="554" t="s">
        <v>796</v>
      </c>
      <c r="BS240" s="554" t="s">
        <v>796</v>
      </c>
      <c r="BT240" s="554" t="s">
        <v>793</v>
      </c>
      <c r="BU240" s="554">
        <v>20.71759033</v>
      </c>
      <c r="BV240" s="554">
        <v>92.426422119999998</v>
      </c>
      <c r="BW240" s="554">
        <v>198045</v>
      </c>
      <c r="BX240" s="554" t="s">
        <v>33</v>
      </c>
      <c r="BY240" s="582"/>
    </row>
    <row r="241" spans="1:77" hidden="1">
      <c r="A241" s="606" t="s">
        <v>2381</v>
      </c>
      <c r="B241" s="606" t="s">
        <v>233</v>
      </c>
      <c r="C241" s="453" t="s">
        <v>2727</v>
      </c>
      <c r="D241" s="453"/>
      <c r="E241" s="546" t="s">
        <v>2686</v>
      </c>
      <c r="F241" s="453" t="s">
        <v>321</v>
      </c>
      <c r="G241" s="546" t="str">
        <f>VLOOKUP(WWWW[[#This Row],[Village  Name]],SiteDB6[[Site Name]:[Location Type]],8,FALSE)</f>
        <v>Village</v>
      </c>
      <c r="H241" s="453" t="s">
        <v>2717</v>
      </c>
      <c r="I241" s="605">
        <v>2749.2</v>
      </c>
      <c r="J241" s="605">
        <f>WWWW[[#This Row],[Total HH]]*5</f>
        <v>13746</v>
      </c>
      <c r="K241" s="457"/>
      <c r="L241" s="55"/>
      <c r="M241" s="605"/>
      <c r="N241" s="605"/>
      <c r="O241" s="605"/>
      <c r="P241" s="605"/>
      <c r="Q241" s="605"/>
      <c r="R241" s="605"/>
      <c r="S241" s="605"/>
      <c r="T241" s="605"/>
      <c r="U241" s="637"/>
      <c r="V241" s="605"/>
      <c r="W241" s="605" t="s">
        <v>132</v>
      </c>
      <c r="X241" s="605"/>
      <c r="Y241" s="605"/>
      <c r="Z241" s="605"/>
      <c r="AA241" s="605"/>
      <c r="AB241" s="605"/>
      <c r="AC241" s="637"/>
      <c r="AD241" s="605"/>
      <c r="AE241" s="605"/>
      <c r="AF241" s="605"/>
      <c r="AG241" s="605"/>
      <c r="AH241" s="605"/>
      <c r="AI241" s="605"/>
      <c r="AJ241" s="605"/>
      <c r="AK241" s="605"/>
      <c r="AL241" s="605">
        <v>2749.2</v>
      </c>
      <c r="AM241" s="605"/>
      <c r="AN241" s="637"/>
      <c r="AO241" s="551"/>
      <c r="AP241" s="551"/>
      <c r="AQ24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1" s="560">
        <f>WWWW[[#This Row],[%Equitable and continuous access to sufficient quantity of safe drinking water]]*WWWW[[#This Row],[Total PoP ]]</f>
        <v>0</v>
      </c>
      <c r="AS24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41" s="560">
        <f>WWWW[[#This Row],[% Access to unimproved water points]]*WWWW[[#This Row],[Total PoP ]]</f>
        <v>0</v>
      </c>
      <c r="AU24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4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41" s="560">
        <f>WWWW[[#This Row],[HRP1]]/250</f>
        <v>0</v>
      </c>
      <c r="AX241" s="550">
        <f>1-WWWW[[#This Row],[% Equitable and continuous access to sufficient quantity of domestic water]]</f>
        <v>1</v>
      </c>
      <c r="AY241" s="560">
        <f>WWWW[[#This Row],[%equitable and continuous access to sufficient quantity of safe drinking and domestic water''s GAP]]*WWWW[[#This Row],[Total PoP ]]</f>
        <v>13746</v>
      </c>
      <c r="AZ241" s="552">
        <f>IF(WWWW[[#This Row],[Total required water points]]-WWWW[[#This Row],['#Water points coverage]]&lt;0,0,WWWW[[#This Row],[Total required water points]]-WWWW[[#This Row],['#Water points coverage]])</f>
        <v>55</v>
      </c>
      <c r="BA241" s="552">
        <f>ROUND(IF(WWWW[[#This Row],[Total PoP ]]&lt;250,1,WWWW[[#This Row],[Total PoP ]]/250),0)</f>
        <v>55</v>
      </c>
      <c r="BB24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41" s="560">
        <f>WWWW[[#This Row],[% people access to functioning Latrine]]*WWWW[[#This Row],[Total PoP ]]</f>
        <v>0</v>
      </c>
      <c r="BD241" s="552">
        <f>WWWW[[#This Row],['#_of_Functioning_latrines_in_school]]*50</f>
        <v>0</v>
      </c>
      <c r="BE241" s="552">
        <f>ROUND((WWWW[[#This Row],[Total PoP ]]/6),0)</f>
        <v>2291</v>
      </c>
      <c r="BF241" s="552">
        <f>IF(WWWW[[#This Row],[Total required Latrines]]-(WWWW[[#This Row],['#_of_sanitary_fly-proof_HH_latrines]])&lt;0,0,WWWW[[#This Row],[Total required Latrines]]-(WWWW[[#This Row],['#_of_sanitary_fly-proof_HH_latrines]]))</f>
        <v>2291</v>
      </c>
      <c r="BG241" s="553">
        <f>1-WWWW[[#This Row],[% people access to functioning Latrine]]</f>
        <v>1</v>
      </c>
      <c r="BH24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41" s="560">
        <f>IF(WWWW[[#This Row],['#_of_functional_handwashing_facilities_at_HH_level]]*6&gt;WWWW[[#This Row],[Total PoP ]],WWWW[[#This Row],[Total PoP ]],WWWW[[#This Row],['#_of_functional_handwashing_facilities_at_HH_level]]*6)</f>
        <v>0</v>
      </c>
      <c r="BJ241" s="552">
        <f>IF(WWWW[[#This Row],['# people reached by regular dedicated hygiene promotion]]&gt;WWWW[[#This Row],['# People received regular supply of hygiene items]],WWWW[[#This Row],['# people reached by regular dedicated hygiene promotion]],WWWW[[#This Row],['# People received regular supply of hygiene items]])</f>
        <v>13746</v>
      </c>
      <c r="BK241" s="550">
        <f>IF(WWWW[[#This Row],[HRP3]]/WWWW[[#This Row],[Total PoP ]]&gt;100%,100%,WWWW[[#This Row],[HRP3]]/WWWW[[#This Row],[Total PoP ]])</f>
        <v>1</v>
      </c>
      <c r="BL241" s="553">
        <f>1-WWWW[[#This Row],[Hygiene Coverage%]]</f>
        <v>0</v>
      </c>
      <c r="BM241" s="551">
        <f>WWWW[[#This Row],['# people reached by regular dedicated hygiene promotion]]/WWWW[[#This Row],[Total PoP ]]</f>
        <v>0</v>
      </c>
      <c r="BN24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13746</v>
      </c>
      <c r="BO241" s="552">
        <f>WWWW[[#This Row],['#_of_affected_women_and_girls_receiving_a_sufficient_quantity_of_sanitary_pads]]</f>
        <v>0</v>
      </c>
      <c r="BP241" s="605">
        <f>IF(WWWW[[#This Row],['# People with access to soap]]&gt;WWWW[[#This Row],['# People with access to Sanity Pads]],WWWW[[#This Row],['# People with access to soap]],WWWW[[#This Row],['# People with access to Sanity Pads]])</f>
        <v>13746</v>
      </c>
      <c r="BQ241" s="560" t="str">
        <f>IF(OR(WWWW[[#This Row],['#of students in school]]="",WWWW[[#This Row],['#of students in school]]=0),"No","Yes")</f>
        <v>No</v>
      </c>
      <c r="BR241" s="554" t="s">
        <v>796</v>
      </c>
      <c r="BS241" s="554" t="s">
        <v>796</v>
      </c>
      <c r="BT241" s="554">
        <v>0</v>
      </c>
      <c r="BU241" s="554">
        <v>20.8608493804932</v>
      </c>
      <c r="BV241" s="554">
        <v>92.539390563964801</v>
      </c>
      <c r="BW241" s="554">
        <v>198326</v>
      </c>
      <c r="BX241" s="554" t="s">
        <v>33</v>
      </c>
      <c r="BY241" s="582"/>
    </row>
    <row r="242" spans="1:77" hidden="1">
      <c r="A242" s="606" t="s">
        <v>2381</v>
      </c>
      <c r="B242" s="606" t="s">
        <v>2294</v>
      </c>
      <c r="C242" s="453" t="s">
        <v>2294</v>
      </c>
      <c r="D242" s="453" t="s">
        <v>233</v>
      </c>
      <c r="E242" s="546" t="s">
        <v>2687</v>
      </c>
      <c r="F242" s="453" t="s">
        <v>359</v>
      </c>
      <c r="G242" s="546" t="str">
        <f>VLOOKUP(WWWW[[#This Row],[Village  Name]],SiteDB6[[Site Name]:[Location Type]],8,FALSE)</f>
        <v>Village</v>
      </c>
      <c r="H242" s="453" t="s">
        <v>2295</v>
      </c>
      <c r="I242" s="605">
        <v>65</v>
      </c>
      <c r="J242" s="605">
        <v>323</v>
      </c>
      <c r="K242" s="457">
        <v>43540</v>
      </c>
      <c r="L242" s="55">
        <v>43906</v>
      </c>
      <c r="M242" s="605">
        <v>48</v>
      </c>
      <c r="N242" s="605">
        <v>0</v>
      </c>
      <c r="O242" s="605">
        <v>0</v>
      </c>
      <c r="P242" s="605">
        <v>4</v>
      </c>
      <c r="Q242" s="605">
        <v>1</v>
      </c>
      <c r="R242" s="605"/>
      <c r="S242" s="605">
        <v>0</v>
      </c>
      <c r="T242" s="605">
        <v>0</v>
      </c>
      <c r="U242" s="637"/>
      <c r="V242" s="605">
        <v>65</v>
      </c>
      <c r="W242" s="605" t="s">
        <v>128</v>
      </c>
      <c r="X242" s="605">
        <v>0</v>
      </c>
      <c r="Y242" s="605">
        <v>0</v>
      </c>
      <c r="Z242" s="605">
        <v>0</v>
      </c>
      <c r="AA242" s="605">
        <v>0</v>
      </c>
      <c r="AB242" s="605">
        <v>0</v>
      </c>
      <c r="AC242" s="637"/>
      <c r="AD242" s="605">
        <v>114</v>
      </c>
      <c r="AE242" s="605">
        <v>53</v>
      </c>
      <c r="AF242" s="605">
        <v>0</v>
      </c>
      <c r="AG242" s="605">
        <v>0</v>
      </c>
      <c r="AH242" s="605">
        <v>0</v>
      </c>
      <c r="AI242" s="605">
        <v>0</v>
      </c>
      <c r="AJ242" s="605">
        <v>65</v>
      </c>
      <c r="AK242" s="605">
        <v>0</v>
      </c>
      <c r="AL242" s="605"/>
      <c r="AM242" s="605"/>
      <c r="AN242" s="637"/>
      <c r="AO242" s="551"/>
      <c r="AP242" s="551"/>
      <c r="AQ24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242" s="560">
        <f>WWWW[[#This Row],[%Equitable and continuous access to sufficient quantity of safe drinking water]]*WWWW[[#This Row],[Total PoP ]]</f>
        <v>323</v>
      </c>
      <c r="AS24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42" s="560">
        <f>WWWW[[#This Row],[% Access to unimproved water points]]*WWWW[[#This Row],[Total PoP ]]</f>
        <v>323</v>
      </c>
      <c r="AU24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4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AW242" s="560">
        <f>WWWW[[#This Row],[HRP1]]/250</f>
        <v>1.292</v>
      </c>
      <c r="AX242" s="550">
        <f>1-WWWW[[#This Row],[% Equitable and continuous access to sufficient quantity of domestic water]]</f>
        <v>0</v>
      </c>
      <c r="AY242" s="560">
        <f>WWWW[[#This Row],[%equitable and continuous access to sufficient quantity of safe drinking and domestic water''s GAP]]*WWWW[[#This Row],[Total PoP ]]</f>
        <v>0</v>
      </c>
      <c r="AZ242" s="552">
        <f>IF(WWWW[[#This Row],[Total required water points]]-WWWW[[#This Row],['#Water points coverage]]&lt;0,0,WWWW[[#This Row],[Total required water points]]-WWWW[[#This Row],['#Water points coverage]])</f>
        <v>0</v>
      </c>
      <c r="BA242" s="552">
        <f>ROUND(IF(WWWW[[#This Row],[Total PoP ]]&lt;250,1,WWWW[[#This Row],[Total PoP ]]/250),0)</f>
        <v>1</v>
      </c>
      <c r="BB24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242" s="560">
        <f>WWWW[[#This Row],[% people access to functioning Latrine]]*WWWW[[#This Row],[Total PoP ]]</f>
        <v>323</v>
      </c>
      <c r="BD242" s="552">
        <f>WWWW[[#This Row],['#_of_Functioning_latrines_in_school]]*50</f>
        <v>0</v>
      </c>
      <c r="BE242" s="552">
        <f>ROUND((WWWW[[#This Row],[Total PoP ]]/6),0)</f>
        <v>54</v>
      </c>
      <c r="BF242" s="552">
        <f>IF(WWWW[[#This Row],[Total required Latrines]]-(WWWW[[#This Row],['#_of_sanitary_fly-proof_HH_latrines]])&lt;0,0,WWWW[[#This Row],[Total required Latrines]]-(WWWW[[#This Row],['#_of_sanitary_fly-proof_HH_latrines]]))</f>
        <v>0</v>
      </c>
      <c r="BG242" s="553">
        <f>1-WWWW[[#This Row],[% people access to functioning Latrine]]</f>
        <v>0</v>
      </c>
      <c r="BH24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167</v>
      </c>
      <c r="BI242" s="560">
        <f>IF(WWWW[[#This Row],['#_of_functional_handwashing_facilities_at_HH_level]]*6&gt;WWWW[[#This Row],[Total PoP ]],WWWW[[#This Row],[Total PoP ]],WWWW[[#This Row],['#_of_functional_handwashing_facilities_at_HH_level]]*6)</f>
        <v>323</v>
      </c>
      <c r="BJ242" s="552">
        <f>IF(WWWW[[#This Row],['# people reached by regular dedicated hygiene promotion]]&gt;WWWW[[#This Row],['# People received regular supply of hygiene items]],WWWW[[#This Row],['# people reached by regular dedicated hygiene promotion]],WWWW[[#This Row],['# People received regular supply of hygiene items]])</f>
        <v>167</v>
      </c>
      <c r="BK242" s="550">
        <f>IF(WWWW[[#This Row],[HRP3]]/WWWW[[#This Row],[Total PoP ]]&gt;100%,100%,WWWW[[#This Row],[HRP3]]/WWWW[[#This Row],[Total PoP ]])</f>
        <v>0.51702786377708976</v>
      </c>
      <c r="BL242" s="553">
        <f>1-WWWW[[#This Row],[Hygiene Coverage%]]</f>
        <v>0.48297213622291024</v>
      </c>
      <c r="BM242" s="551">
        <f>WWWW[[#This Row],['# people reached by regular dedicated hygiene promotion]]/WWWW[[#This Row],[Total PoP ]]</f>
        <v>0.51702786377708976</v>
      </c>
      <c r="BN24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42" s="552">
        <f>WWWW[[#This Row],['#_of_affected_women_and_girls_receiving_a_sufficient_quantity_of_sanitary_pads]]</f>
        <v>0</v>
      </c>
      <c r="BP242" s="605">
        <f>IF(WWWW[[#This Row],['# People with access to soap]]&gt;WWWW[[#This Row],['# People with access to Sanity Pads]],WWWW[[#This Row],['# People with access to soap]],WWWW[[#This Row],['# People with access to Sanity Pads]])</f>
        <v>0</v>
      </c>
      <c r="BQ242" s="560" t="str">
        <f>IF(OR(WWWW[[#This Row],['#of students in school]]="",WWWW[[#This Row],['#of students in school]]=0),"No","Yes")</f>
        <v>Yes</v>
      </c>
      <c r="BR242" s="554" t="s">
        <v>796</v>
      </c>
      <c r="BS242" s="554" t="s">
        <v>796</v>
      </c>
      <c r="BT242" s="554" t="s">
        <v>296</v>
      </c>
      <c r="BU242" s="554">
        <v>19.417640689999999</v>
      </c>
      <c r="BV242" s="554">
        <v>93.565246579999993</v>
      </c>
      <c r="BW242" s="554">
        <v>198464</v>
      </c>
      <c r="BX242" s="554" t="s">
        <v>33</v>
      </c>
      <c r="BY242" s="582"/>
    </row>
    <row r="243" spans="1:77" hidden="1">
      <c r="A243" s="606" t="s">
        <v>2381</v>
      </c>
      <c r="B243" s="606" t="s">
        <v>2294</v>
      </c>
      <c r="C243" s="453" t="s">
        <v>2294</v>
      </c>
      <c r="D243" s="453" t="s">
        <v>233</v>
      </c>
      <c r="E243" s="546" t="s">
        <v>2687</v>
      </c>
      <c r="F243" s="453" t="s">
        <v>359</v>
      </c>
      <c r="G243" s="546" t="str">
        <f>VLOOKUP(WWWW[[#This Row],[Village  Name]],SiteDB6[[Site Name]:[Location Type]],8,FALSE)</f>
        <v>Village</v>
      </c>
      <c r="H243" s="453" t="s">
        <v>2576</v>
      </c>
      <c r="I243" s="605">
        <v>275</v>
      </c>
      <c r="J243" s="605">
        <v>1018</v>
      </c>
      <c r="K243" s="457">
        <v>43540</v>
      </c>
      <c r="L243" s="55">
        <v>43906</v>
      </c>
      <c r="M243" s="605"/>
      <c r="N243" s="605"/>
      <c r="O243" s="605"/>
      <c r="P243" s="605"/>
      <c r="Q243" s="605"/>
      <c r="R243" s="605"/>
      <c r="S243" s="605"/>
      <c r="T243" s="605"/>
      <c r="U243" s="637"/>
      <c r="V243" s="605"/>
      <c r="W243" s="605" t="s">
        <v>41</v>
      </c>
      <c r="X243" s="605"/>
      <c r="Y243" s="605"/>
      <c r="Z243" s="605"/>
      <c r="AA243" s="605"/>
      <c r="AB243" s="605"/>
      <c r="AC243" s="637"/>
      <c r="AD243" s="605"/>
      <c r="AE243" s="605"/>
      <c r="AF243" s="605"/>
      <c r="AG243" s="605"/>
      <c r="AH243" s="605"/>
      <c r="AI243" s="605"/>
      <c r="AJ243" s="605">
        <v>0</v>
      </c>
      <c r="AK243" s="605">
        <v>0</v>
      </c>
      <c r="AL243" s="605"/>
      <c r="AM243" s="605"/>
      <c r="AN243" s="637"/>
      <c r="AO243" s="551"/>
      <c r="AP243" s="551"/>
      <c r="AQ24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3" s="560">
        <f>WWWW[[#This Row],[%Equitable and continuous access to sufficient quantity of safe drinking water]]*WWWW[[#This Row],[Total PoP ]]</f>
        <v>0</v>
      </c>
      <c r="AS24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43" s="560">
        <f>WWWW[[#This Row],[% Access to unimproved water points]]*WWWW[[#This Row],[Total PoP ]]</f>
        <v>0</v>
      </c>
      <c r="AU24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4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43" s="560">
        <f>WWWW[[#This Row],[HRP1]]/250</f>
        <v>0</v>
      </c>
      <c r="AX243" s="550">
        <f>1-WWWW[[#This Row],[% Equitable and continuous access to sufficient quantity of domestic water]]</f>
        <v>1</v>
      </c>
      <c r="AY243" s="560">
        <f>WWWW[[#This Row],[%equitable and continuous access to sufficient quantity of safe drinking and domestic water''s GAP]]*WWWW[[#This Row],[Total PoP ]]</f>
        <v>1018</v>
      </c>
      <c r="AZ243" s="552">
        <f>IF(WWWW[[#This Row],[Total required water points]]-WWWW[[#This Row],['#Water points coverage]]&lt;0,0,WWWW[[#This Row],[Total required water points]]-WWWW[[#This Row],['#Water points coverage]])</f>
        <v>4</v>
      </c>
      <c r="BA243" s="552">
        <f>ROUND(IF(WWWW[[#This Row],[Total PoP ]]&lt;250,1,WWWW[[#This Row],[Total PoP ]]/250),0)</f>
        <v>4</v>
      </c>
      <c r="BB24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43" s="560">
        <f>WWWW[[#This Row],[% people access to functioning Latrine]]*WWWW[[#This Row],[Total PoP ]]</f>
        <v>0</v>
      </c>
      <c r="BD243" s="552">
        <f>WWWW[[#This Row],['#_of_Functioning_latrines_in_school]]*50</f>
        <v>0</v>
      </c>
      <c r="BE243" s="552">
        <f>ROUND((WWWW[[#This Row],[Total PoP ]]/6),0)</f>
        <v>170</v>
      </c>
      <c r="BF243" s="552">
        <f>IF(WWWW[[#This Row],[Total required Latrines]]-(WWWW[[#This Row],['#_of_sanitary_fly-proof_HH_latrines]])&lt;0,0,WWWW[[#This Row],[Total required Latrines]]-(WWWW[[#This Row],['#_of_sanitary_fly-proof_HH_latrines]]))</f>
        <v>170</v>
      </c>
      <c r="BG243" s="553">
        <f>1-WWWW[[#This Row],[% people access to functioning Latrine]]</f>
        <v>1</v>
      </c>
      <c r="BH24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43" s="560">
        <f>IF(WWWW[[#This Row],['#_of_functional_handwashing_facilities_at_HH_level]]*6&gt;WWWW[[#This Row],[Total PoP ]],WWWW[[#This Row],[Total PoP ]],WWWW[[#This Row],['#_of_functional_handwashing_facilities_at_HH_level]]*6)</f>
        <v>0</v>
      </c>
      <c r="BJ243" s="552">
        <f>IF(WWWW[[#This Row],['# people reached by regular dedicated hygiene promotion]]&gt;WWWW[[#This Row],['# People received regular supply of hygiene items]],WWWW[[#This Row],['# people reached by regular dedicated hygiene promotion]],WWWW[[#This Row],['# People received regular supply of hygiene items]])</f>
        <v>0</v>
      </c>
      <c r="BK243" s="550">
        <f>IF(WWWW[[#This Row],[HRP3]]/WWWW[[#This Row],[Total PoP ]]&gt;100%,100%,WWWW[[#This Row],[HRP3]]/WWWW[[#This Row],[Total PoP ]])</f>
        <v>0</v>
      </c>
      <c r="BL243" s="553">
        <f>1-WWWW[[#This Row],[Hygiene Coverage%]]</f>
        <v>1</v>
      </c>
      <c r="BM243" s="551">
        <f>WWWW[[#This Row],['# people reached by regular dedicated hygiene promotion]]/WWWW[[#This Row],[Total PoP ]]</f>
        <v>0</v>
      </c>
      <c r="BN24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43" s="552">
        <f>WWWW[[#This Row],['#_of_affected_women_and_girls_receiving_a_sufficient_quantity_of_sanitary_pads]]</f>
        <v>0</v>
      </c>
      <c r="BP243" s="605">
        <f>IF(WWWW[[#This Row],['# People with access to soap]]&gt;WWWW[[#This Row],['# People with access to Sanity Pads]],WWWW[[#This Row],['# People with access to soap]],WWWW[[#This Row],['# People with access to Sanity Pads]])</f>
        <v>0</v>
      </c>
      <c r="BQ243" s="560" t="str">
        <f>IF(OR(WWWW[[#This Row],['#of students in school]]="",WWWW[[#This Row],['#of students in school]]=0),"No","Yes")</f>
        <v>No</v>
      </c>
      <c r="BR243" s="554" t="s">
        <v>796</v>
      </c>
      <c r="BS243" s="554" t="s">
        <v>796</v>
      </c>
      <c r="BT243" s="554" t="s">
        <v>296</v>
      </c>
      <c r="BU243" s="554">
        <v>0</v>
      </c>
      <c r="BV243" s="554">
        <v>0</v>
      </c>
      <c r="BW243" s="554">
        <v>198475</v>
      </c>
      <c r="BX243" s="554" t="s">
        <v>33</v>
      </c>
      <c r="BY243" s="582"/>
    </row>
    <row r="244" spans="1:77" hidden="1">
      <c r="A244" s="606" t="s">
        <v>2381</v>
      </c>
      <c r="B244" s="606" t="s">
        <v>2294</v>
      </c>
      <c r="C244" s="453" t="s">
        <v>2294</v>
      </c>
      <c r="D244" s="453" t="s">
        <v>233</v>
      </c>
      <c r="E244" s="546" t="s">
        <v>2687</v>
      </c>
      <c r="F244" s="453" t="s">
        <v>359</v>
      </c>
      <c r="G244" s="546" t="str">
        <f>VLOOKUP(WWWW[[#This Row],[Village  Name]],SiteDB6[[Site Name]:[Location Type]],8,FALSE)</f>
        <v>Village</v>
      </c>
      <c r="H244" s="453" t="s">
        <v>2577</v>
      </c>
      <c r="I244" s="605">
        <v>76</v>
      </c>
      <c r="J244" s="605">
        <v>276</v>
      </c>
      <c r="K244" s="457">
        <v>43540</v>
      </c>
      <c r="L244" s="55">
        <v>43906</v>
      </c>
      <c r="M244" s="605"/>
      <c r="N244" s="605"/>
      <c r="O244" s="605"/>
      <c r="P244" s="605"/>
      <c r="Q244" s="605"/>
      <c r="R244" s="605"/>
      <c r="S244" s="605"/>
      <c r="T244" s="605"/>
      <c r="U244" s="637"/>
      <c r="V244" s="605"/>
      <c r="W244" s="605" t="s">
        <v>41</v>
      </c>
      <c r="X244" s="605"/>
      <c r="Y244" s="605"/>
      <c r="Z244" s="605"/>
      <c r="AA244" s="605"/>
      <c r="AB244" s="605"/>
      <c r="AC244" s="637"/>
      <c r="AD244" s="605"/>
      <c r="AE244" s="605"/>
      <c r="AF244" s="605"/>
      <c r="AG244" s="605"/>
      <c r="AH244" s="605"/>
      <c r="AI244" s="605"/>
      <c r="AJ244" s="605">
        <v>0</v>
      </c>
      <c r="AK244" s="605">
        <v>0</v>
      </c>
      <c r="AL244" s="605"/>
      <c r="AM244" s="605"/>
      <c r="AN244" s="637"/>
      <c r="AO244" s="551"/>
      <c r="AP244" s="551"/>
      <c r="AQ24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4" s="560">
        <f>WWWW[[#This Row],[%Equitable and continuous access to sufficient quantity of safe drinking water]]*WWWW[[#This Row],[Total PoP ]]</f>
        <v>0</v>
      </c>
      <c r="AS24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44" s="560">
        <f>WWWW[[#This Row],[% Access to unimproved water points]]*WWWW[[#This Row],[Total PoP ]]</f>
        <v>0</v>
      </c>
      <c r="AU24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4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44" s="560">
        <f>WWWW[[#This Row],[HRP1]]/250</f>
        <v>0</v>
      </c>
      <c r="AX244" s="550">
        <f>1-WWWW[[#This Row],[% Equitable and continuous access to sufficient quantity of domestic water]]</f>
        <v>1</v>
      </c>
      <c r="AY244" s="560">
        <f>WWWW[[#This Row],[%equitable and continuous access to sufficient quantity of safe drinking and domestic water''s GAP]]*WWWW[[#This Row],[Total PoP ]]</f>
        <v>276</v>
      </c>
      <c r="AZ244" s="552">
        <f>IF(WWWW[[#This Row],[Total required water points]]-WWWW[[#This Row],['#Water points coverage]]&lt;0,0,WWWW[[#This Row],[Total required water points]]-WWWW[[#This Row],['#Water points coverage]])</f>
        <v>1</v>
      </c>
      <c r="BA244" s="552">
        <f>ROUND(IF(WWWW[[#This Row],[Total PoP ]]&lt;250,1,WWWW[[#This Row],[Total PoP ]]/250),0)</f>
        <v>1</v>
      </c>
      <c r="BB24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44" s="560">
        <f>WWWW[[#This Row],[% people access to functioning Latrine]]*WWWW[[#This Row],[Total PoP ]]</f>
        <v>0</v>
      </c>
      <c r="BD244" s="552">
        <f>WWWW[[#This Row],['#_of_Functioning_latrines_in_school]]*50</f>
        <v>0</v>
      </c>
      <c r="BE244" s="552">
        <f>ROUND((WWWW[[#This Row],[Total PoP ]]/6),0)</f>
        <v>46</v>
      </c>
      <c r="BF244" s="552">
        <f>IF(WWWW[[#This Row],[Total required Latrines]]-(WWWW[[#This Row],['#_of_sanitary_fly-proof_HH_latrines]])&lt;0,0,WWWW[[#This Row],[Total required Latrines]]-(WWWW[[#This Row],['#_of_sanitary_fly-proof_HH_latrines]]))</f>
        <v>46</v>
      </c>
      <c r="BG244" s="553">
        <f>1-WWWW[[#This Row],[% people access to functioning Latrine]]</f>
        <v>1</v>
      </c>
      <c r="BH24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44" s="560">
        <f>IF(WWWW[[#This Row],['#_of_functional_handwashing_facilities_at_HH_level]]*6&gt;WWWW[[#This Row],[Total PoP ]],WWWW[[#This Row],[Total PoP ]],WWWW[[#This Row],['#_of_functional_handwashing_facilities_at_HH_level]]*6)</f>
        <v>0</v>
      </c>
      <c r="BJ244" s="552">
        <f>IF(WWWW[[#This Row],['# people reached by regular dedicated hygiene promotion]]&gt;WWWW[[#This Row],['# People received regular supply of hygiene items]],WWWW[[#This Row],['# people reached by regular dedicated hygiene promotion]],WWWW[[#This Row],['# People received regular supply of hygiene items]])</f>
        <v>0</v>
      </c>
      <c r="BK244" s="550">
        <f>IF(WWWW[[#This Row],[HRP3]]/WWWW[[#This Row],[Total PoP ]]&gt;100%,100%,WWWW[[#This Row],[HRP3]]/WWWW[[#This Row],[Total PoP ]])</f>
        <v>0</v>
      </c>
      <c r="BL244" s="553">
        <f>1-WWWW[[#This Row],[Hygiene Coverage%]]</f>
        <v>1</v>
      </c>
      <c r="BM244" s="551">
        <f>WWWW[[#This Row],['# people reached by regular dedicated hygiene promotion]]/WWWW[[#This Row],[Total PoP ]]</f>
        <v>0</v>
      </c>
      <c r="BN24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44" s="552">
        <f>WWWW[[#This Row],['#_of_affected_women_and_girls_receiving_a_sufficient_quantity_of_sanitary_pads]]</f>
        <v>0</v>
      </c>
      <c r="BP244" s="605">
        <f>IF(WWWW[[#This Row],['# People with access to soap]]&gt;WWWW[[#This Row],['# People with access to Sanity Pads]],WWWW[[#This Row],['# People with access to soap]],WWWW[[#This Row],['# People with access to Sanity Pads]])</f>
        <v>0</v>
      </c>
      <c r="BQ244" s="560" t="str">
        <f>IF(OR(WWWW[[#This Row],['#of students in school]]="",WWWW[[#This Row],['#of students in school]]=0),"No","Yes")</f>
        <v>No</v>
      </c>
      <c r="BR244" s="554" t="s">
        <v>796</v>
      </c>
      <c r="BS244" s="554" t="s">
        <v>796</v>
      </c>
      <c r="BT244" s="554" t="s">
        <v>296</v>
      </c>
      <c r="BU244" s="554">
        <v>0</v>
      </c>
      <c r="BV244" s="554">
        <v>0</v>
      </c>
      <c r="BW244" s="554">
        <v>198476</v>
      </c>
      <c r="BX244" s="554" t="s">
        <v>33</v>
      </c>
      <c r="BY244" s="582"/>
    </row>
    <row r="245" spans="1:77" hidden="1">
      <c r="A245" s="606" t="s">
        <v>2381</v>
      </c>
      <c r="B245" s="606" t="s">
        <v>2294</v>
      </c>
      <c r="C245" s="453" t="s">
        <v>2294</v>
      </c>
      <c r="D245" s="453" t="s">
        <v>233</v>
      </c>
      <c r="E245" s="546" t="s">
        <v>2687</v>
      </c>
      <c r="F245" s="453" t="s">
        <v>359</v>
      </c>
      <c r="G245" s="546" t="str">
        <f>VLOOKUP(WWWW[[#This Row],[Village  Name]],SiteDB6[[Site Name]:[Location Type]],8,FALSE)</f>
        <v>Village</v>
      </c>
      <c r="H245" s="453" t="s">
        <v>2578</v>
      </c>
      <c r="I245" s="605">
        <v>251</v>
      </c>
      <c r="J245" s="605">
        <v>970</v>
      </c>
      <c r="K245" s="457">
        <v>43540</v>
      </c>
      <c r="L245" s="55">
        <v>43906</v>
      </c>
      <c r="M245" s="605"/>
      <c r="N245" s="605"/>
      <c r="O245" s="605"/>
      <c r="P245" s="605"/>
      <c r="Q245" s="605"/>
      <c r="R245" s="605"/>
      <c r="S245" s="605"/>
      <c r="T245" s="605"/>
      <c r="U245" s="637"/>
      <c r="V245" s="605"/>
      <c r="W245" s="605" t="s">
        <v>41</v>
      </c>
      <c r="X245" s="605">
        <v>5</v>
      </c>
      <c r="Y245" s="605"/>
      <c r="Z245" s="605"/>
      <c r="AA245" s="605"/>
      <c r="AB245" s="605"/>
      <c r="AC245" s="637"/>
      <c r="AD245" s="605"/>
      <c r="AE245" s="605"/>
      <c r="AF245" s="605"/>
      <c r="AG245" s="605"/>
      <c r="AH245" s="605"/>
      <c r="AI245" s="605"/>
      <c r="AJ245" s="605">
        <v>0</v>
      </c>
      <c r="AK245" s="605">
        <v>0</v>
      </c>
      <c r="AL245" s="605"/>
      <c r="AM245" s="605"/>
      <c r="AN245" s="637"/>
      <c r="AO245" s="551"/>
      <c r="AP245" s="551"/>
      <c r="AQ24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5" s="560">
        <f>WWWW[[#This Row],[%Equitable and continuous access to sufficient quantity of safe drinking water]]*WWWW[[#This Row],[Total PoP ]]</f>
        <v>0</v>
      </c>
      <c r="AS24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45" s="560">
        <f>WWWW[[#This Row],[% Access to unimproved water points]]*WWWW[[#This Row],[Total PoP ]]</f>
        <v>0</v>
      </c>
      <c r="AU24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4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45" s="560">
        <f>WWWW[[#This Row],[HRP1]]/250</f>
        <v>0</v>
      </c>
      <c r="AX245" s="550">
        <f>1-WWWW[[#This Row],[% Equitable and continuous access to sufficient quantity of domestic water]]</f>
        <v>1</v>
      </c>
      <c r="AY245" s="560">
        <f>WWWW[[#This Row],[%equitable and continuous access to sufficient quantity of safe drinking and domestic water''s GAP]]*WWWW[[#This Row],[Total PoP ]]</f>
        <v>970</v>
      </c>
      <c r="AZ245" s="552">
        <f>IF(WWWW[[#This Row],[Total required water points]]-WWWW[[#This Row],['#Water points coverage]]&lt;0,0,WWWW[[#This Row],[Total required water points]]-WWWW[[#This Row],['#Water points coverage]])</f>
        <v>4</v>
      </c>
      <c r="BA245" s="552">
        <f>ROUND(IF(WWWW[[#This Row],[Total PoP ]]&lt;250,1,WWWW[[#This Row],[Total PoP ]]/250),0)</f>
        <v>4</v>
      </c>
      <c r="BB245"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0.25773195876288657</v>
      </c>
      <c r="BC245" s="560">
        <f>WWWW[[#This Row],[% people access to functioning Latrine]]*WWWW[[#This Row],[Total PoP ]]</f>
        <v>249.99999999999997</v>
      </c>
      <c r="BD245" s="552">
        <f>WWWW[[#This Row],['#_of_Functioning_latrines_in_school]]*50</f>
        <v>250</v>
      </c>
      <c r="BE245" s="552">
        <f>ROUND((WWWW[[#This Row],[Total PoP ]]/6),0)</f>
        <v>162</v>
      </c>
      <c r="BF245" s="552">
        <f>IF(WWWW[[#This Row],[Total required Latrines]]-(WWWW[[#This Row],['#_of_sanitary_fly-proof_HH_latrines]])&lt;0,0,WWWW[[#This Row],[Total required Latrines]]-(WWWW[[#This Row],['#_of_sanitary_fly-proof_HH_latrines]]))</f>
        <v>162</v>
      </c>
      <c r="BG245" s="553">
        <f>1-WWWW[[#This Row],[% people access to functioning Latrine]]</f>
        <v>0.74226804123711343</v>
      </c>
      <c r="BH24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45" s="560">
        <f>IF(WWWW[[#This Row],['#_of_functional_handwashing_facilities_at_HH_level]]*6&gt;WWWW[[#This Row],[Total PoP ]],WWWW[[#This Row],[Total PoP ]],WWWW[[#This Row],['#_of_functional_handwashing_facilities_at_HH_level]]*6)</f>
        <v>0</v>
      </c>
      <c r="BJ245" s="552">
        <f>IF(WWWW[[#This Row],['# people reached by regular dedicated hygiene promotion]]&gt;WWWW[[#This Row],['# People received regular supply of hygiene items]],WWWW[[#This Row],['# people reached by regular dedicated hygiene promotion]],WWWW[[#This Row],['# People received regular supply of hygiene items]])</f>
        <v>0</v>
      </c>
      <c r="BK245" s="550">
        <f>IF(WWWW[[#This Row],[HRP3]]/WWWW[[#This Row],[Total PoP ]]&gt;100%,100%,WWWW[[#This Row],[HRP3]]/WWWW[[#This Row],[Total PoP ]])</f>
        <v>0</v>
      </c>
      <c r="BL245" s="553">
        <f>1-WWWW[[#This Row],[Hygiene Coverage%]]</f>
        <v>1</v>
      </c>
      <c r="BM245" s="551">
        <f>WWWW[[#This Row],['# people reached by regular dedicated hygiene promotion]]/WWWW[[#This Row],[Total PoP ]]</f>
        <v>0</v>
      </c>
      <c r="BN24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45" s="552">
        <f>WWWW[[#This Row],['#_of_affected_women_and_girls_receiving_a_sufficient_quantity_of_sanitary_pads]]</f>
        <v>0</v>
      </c>
      <c r="BP245" s="605">
        <f>IF(WWWW[[#This Row],['# People with access to soap]]&gt;WWWW[[#This Row],['# People with access to Sanity Pads]],WWWW[[#This Row],['# People with access to soap]],WWWW[[#This Row],['# People with access to Sanity Pads]])</f>
        <v>0</v>
      </c>
      <c r="BQ245" s="560" t="str">
        <f>IF(OR(WWWW[[#This Row],['#of students in school]]="",WWWW[[#This Row],['#of students in school]]=0),"No","Yes")</f>
        <v>No</v>
      </c>
      <c r="BR245" s="554" t="s">
        <v>796</v>
      </c>
      <c r="BS245" s="554" t="s">
        <v>796</v>
      </c>
      <c r="BT245" s="554" t="s">
        <v>296</v>
      </c>
      <c r="BU245" s="554">
        <v>0</v>
      </c>
      <c r="BV245" s="554">
        <v>0</v>
      </c>
      <c r="BW245" s="554">
        <v>198508</v>
      </c>
      <c r="BX245" s="554" t="s">
        <v>33</v>
      </c>
      <c r="BY245" s="582"/>
    </row>
    <row r="246" spans="1:77" hidden="1">
      <c r="A246" s="606" t="s">
        <v>2381</v>
      </c>
      <c r="B246" s="606" t="s">
        <v>2294</v>
      </c>
      <c r="C246" s="453" t="s">
        <v>2294</v>
      </c>
      <c r="D246" s="453" t="s">
        <v>233</v>
      </c>
      <c r="E246" s="546" t="s">
        <v>2687</v>
      </c>
      <c r="F246" s="453" t="s">
        <v>359</v>
      </c>
      <c r="G246" s="546" t="str">
        <f>VLOOKUP(WWWW[[#This Row],[Village  Name]],SiteDB6[[Site Name]:[Location Type]],8,FALSE)</f>
        <v>Village</v>
      </c>
      <c r="H246" s="453" t="s">
        <v>2579</v>
      </c>
      <c r="I246" s="605">
        <v>152</v>
      </c>
      <c r="J246" s="605">
        <v>864</v>
      </c>
      <c r="K246" s="457">
        <v>43540</v>
      </c>
      <c r="L246" s="55">
        <v>43906</v>
      </c>
      <c r="M246" s="605"/>
      <c r="N246" s="605"/>
      <c r="O246" s="605"/>
      <c r="P246" s="605"/>
      <c r="Q246" s="605"/>
      <c r="R246" s="605"/>
      <c r="S246" s="605"/>
      <c r="T246" s="605"/>
      <c r="U246" s="637"/>
      <c r="V246" s="605"/>
      <c r="W246" s="605" t="s">
        <v>41</v>
      </c>
      <c r="X246" s="605"/>
      <c r="Y246" s="605"/>
      <c r="Z246" s="605"/>
      <c r="AA246" s="605"/>
      <c r="AB246" s="605"/>
      <c r="AC246" s="637"/>
      <c r="AD246" s="605"/>
      <c r="AE246" s="605"/>
      <c r="AF246" s="605"/>
      <c r="AG246" s="605"/>
      <c r="AH246" s="605"/>
      <c r="AI246" s="605"/>
      <c r="AJ246" s="605">
        <v>0</v>
      </c>
      <c r="AK246" s="605">
        <v>0</v>
      </c>
      <c r="AL246" s="605"/>
      <c r="AM246" s="605"/>
      <c r="AN246" s="637"/>
      <c r="AO246" s="551"/>
      <c r="AP246" s="551"/>
      <c r="AQ24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6" s="560">
        <f>WWWW[[#This Row],[%Equitable and continuous access to sufficient quantity of safe drinking water]]*WWWW[[#This Row],[Total PoP ]]</f>
        <v>0</v>
      </c>
      <c r="AS24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46" s="560">
        <f>WWWW[[#This Row],[% Access to unimproved water points]]*WWWW[[#This Row],[Total PoP ]]</f>
        <v>0</v>
      </c>
      <c r="AU24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4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46" s="560">
        <f>WWWW[[#This Row],[HRP1]]/250</f>
        <v>0</v>
      </c>
      <c r="AX246" s="550">
        <f>1-WWWW[[#This Row],[% Equitable and continuous access to sufficient quantity of domestic water]]</f>
        <v>1</v>
      </c>
      <c r="AY246" s="560">
        <f>WWWW[[#This Row],[%equitable and continuous access to sufficient quantity of safe drinking and domestic water''s GAP]]*WWWW[[#This Row],[Total PoP ]]</f>
        <v>864</v>
      </c>
      <c r="AZ246" s="552">
        <f>IF(WWWW[[#This Row],[Total required water points]]-WWWW[[#This Row],['#Water points coverage]]&lt;0,0,WWWW[[#This Row],[Total required water points]]-WWWW[[#This Row],['#Water points coverage]])</f>
        <v>3</v>
      </c>
      <c r="BA246" s="552">
        <f>ROUND(IF(WWWW[[#This Row],[Total PoP ]]&lt;250,1,WWWW[[#This Row],[Total PoP ]]/250),0)</f>
        <v>3</v>
      </c>
      <c r="BB24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46" s="560">
        <f>WWWW[[#This Row],[% people access to functioning Latrine]]*WWWW[[#This Row],[Total PoP ]]</f>
        <v>0</v>
      </c>
      <c r="BD246" s="552">
        <f>WWWW[[#This Row],['#_of_Functioning_latrines_in_school]]*50</f>
        <v>0</v>
      </c>
      <c r="BE246" s="552">
        <f>ROUND((WWWW[[#This Row],[Total PoP ]]/6),0)</f>
        <v>144</v>
      </c>
      <c r="BF246" s="552">
        <f>IF(WWWW[[#This Row],[Total required Latrines]]-(WWWW[[#This Row],['#_of_sanitary_fly-proof_HH_latrines]])&lt;0,0,WWWW[[#This Row],[Total required Latrines]]-(WWWW[[#This Row],['#_of_sanitary_fly-proof_HH_latrines]]))</f>
        <v>144</v>
      </c>
      <c r="BG246" s="553">
        <f>1-WWWW[[#This Row],[% people access to functioning Latrine]]</f>
        <v>1</v>
      </c>
      <c r="BH24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46" s="560">
        <f>IF(WWWW[[#This Row],['#_of_functional_handwashing_facilities_at_HH_level]]*6&gt;WWWW[[#This Row],[Total PoP ]],WWWW[[#This Row],[Total PoP ]],WWWW[[#This Row],['#_of_functional_handwashing_facilities_at_HH_level]]*6)</f>
        <v>0</v>
      </c>
      <c r="BJ246" s="552">
        <f>IF(WWWW[[#This Row],['# people reached by regular dedicated hygiene promotion]]&gt;WWWW[[#This Row],['# People received regular supply of hygiene items]],WWWW[[#This Row],['# people reached by regular dedicated hygiene promotion]],WWWW[[#This Row],['# People received regular supply of hygiene items]])</f>
        <v>0</v>
      </c>
      <c r="BK246" s="550">
        <f>IF(WWWW[[#This Row],[HRP3]]/WWWW[[#This Row],[Total PoP ]]&gt;100%,100%,WWWW[[#This Row],[HRP3]]/WWWW[[#This Row],[Total PoP ]])</f>
        <v>0</v>
      </c>
      <c r="BL246" s="553">
        <f>1-WWWW[[#This Row],[Hygiene Coverage%]]</f>
        <v>1</v>
      </c>
      <c r="BM246" s="551">
        <f>WWWW[[#This Row],['# people reached by regular dedicated hygiene promotion]]/WWWW[[#This Row],[Total PoP ]]</f>
        <v>0</v>
      </c>
      <c r="BN24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46" s="552">
        <f>WWWW[[#This Row],['#_of_affected_women_and_girls_receiving_a_sufficient_quantity_of_sanitary_pads]]</f>
        <v>0</v>
      </c>
      <c r="BP246" s="605">
        <f>IF(WWWW[[#This Row],['# People with access to soap]]&gt;WWWW[[#This Row],['# People with access to Sanity Pads]],WWWW[[#This Row],['# People with access to soap]],WWWW[[#This Row],['# People with access to Sanity Pads]])</f>
        <v>0</v>
      </c>
      <c r="BQ246" s="560" t="str">
        <f>IF(OR(WWWW[[#This Row],['#of students in school]]="",WWWW[[#This Row],['#of students in school]]=0),"No","Yes")</f>
        <v>No</v>
      </c>
      <c r="BR246" s="554" t="s">
        <v>796</v>
      </c>
      <c r="BS246" s="554" t="s">
        <v>796</v>
      </c>
      <c r="BT246" s="554" t="s">
        <v>296</v>
      </c>
      <c r="BU246" s="554">
        <v>0</v>
      </c>
      <c r="BV246" s="554">
        <v>0</v>
      </c>
      <c r="BW246" s="554">
        <v>198667</v>
      </c>
      <c r="BX246" s="554" t="s">
        <v>33</v>
      </c>
      <c r="BY246" s="582"/>
    </row>
    <row r="247" spans="1:77" hidden="1">
      <c r="A247" s="606" t="s">
        <v>2381</v>
      </c>
      <c r="B247" s="606" t="s">
        <v>336</v>
      </c>
      <c r="C247" s="453" t="s">
        <v>336</v>
      </c>
      <c r="D247" s="453" t="s">
        <v>329</v>
      </c>
      <c r="E247" s="546" t="s">
        <v>2687</v>
      </c>
      <c r="F247" s="453" t="s">
        <v>404</v>
      </c>
      <c r="G247" s="546" t="str">
        <f>VLOOKUP(WWWW[[#This Row],[Village  Name]],SiteDB6[[Site Name]:[Location Type]],8,FALSE)</f>
        <v>Village</v>
      </c>
      <c r="H247" s="453" t="s">
        <v>2592</v>
      </c>
      <c r="I247" s="605">
        <v>74</v>
      </c>
      <c r="J247" s="605">
        <v>427</v>
      </c>
      <c r="K247" s="457"/>
      <c r="L247" s="55">
        <v>44439</v>
      </c>
      <c r="M247" s="605">
        <v>81</v>
      </c>
      <c r="N247" s="605"/>
      <c r="O247" s="605"/>
      <c r="P247" s="605"/>
      <c r="Q247" s="605">
        <v>1</v>
      </c>
      <c r="R247" s="605"/>
      <c r="S247" s="605"/>
      <c r="T247" s="605"/>
      <c r="U247" s="637"/>
      <c r="V247" s="605"/>
      <c r="W247" s="605" t="s">
        <v>128</v>
      </c>
      <c r="X247" s="605">
        <v>1</v>
      </c>
      <c r="Y247" s="605"/>
      <c r="Z247" s="605"/>
      <c r="AA247" s="605"/>
      <c r="AB247" s="605"/>
      <c r="AC247" s="637"/>
      <c r="AD247" s="605"/>
      <c r="AE247" s="605"/>
      <c r="AF247" s="605"/>
      <c r="AG247" s="605"/>
      <c r="AH247" s="605"/>
      <c r="AI247" s="605"/>
      <c r="AJ247" s="605"/>
      <c r="AK247" s="605"/>
      <c r="AL247" s="605"/>
      <c r="AM247" s="605"/>
      <c r="AN247" s="637"/>
      <c r="AO247" s="551"/>
      <c r="AP247" s="551"/>
      <c r="AQ24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7" s="560">
        <f>WWWW[[#This Row],[%Equitable and continuous access to sufficient quantity of safe drinking water]]*WWWW[[#This Row],[Total PoP ]]</f>
        <v>0</v>
      </c>
      <c r="AS24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47" s="560">
        <f>WWWW[[#This Row],[% Access to unimproved water points]]*WWWW[[#This Row],[Total PoP ]]</f>
        <v>427</v>
      </c>
      <c r="AU24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4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427</v>
      </c>
      <c r="AW247" s="560">
        <f>WWWW[[#This Row],[HRP1]]/250</f>
        <v>1.708</v>
      </c>
      <c r="AX247" s="550">
        <f>1-WWWW[[#This Row],[% Equitable and continuous access to sufficient quantity of domestic water]]</f>
        <v>0</v>
      </c>
      <c r="AY247" s="560">
        <f>WWWW[[#This Row],[%equitable and continuous access to sufficient quantity of safe drinking and domestic water''s GAP]]*WWWW[[#This Row],[Total PoP ]]</f>
        <v>0</v>
      </c>
      <c r="AZ247" s="552">
        <f>IF(WWWW[[#This Row],[Total required water points]]-WWWW[[#This Row],['#Water points coverage]]&lt;0,0,WWWW[[#This Row],[Total required water points]]-WWWW[[#This Row],['#Water points coverage]])</f>
        <v>0.29200000000000004</v>
      </c>
      <c r="BA247" s="552">
        <f>ROUND(IF(WWWW[[#This Row],[Total PoP ]]&lt;250,1,WWWW[[#This Row],[Total PoP ]]/250),0)</f>
        <v>2</v>
      </c>
      <c r="BB247"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0.117096018735363</v>
      </c>
      <c r="BC247" s="560">
        <f>WWWW[[#This Row],[% people access to functioning Latrine]]*WWWW[[#This Row],[Total PoP ]]</f>
        <v>50</v>
      </c>
      <c r="BD247" s="552">
        <f>WWWW[[#This Row],['#_of_Functioning_latrines_in_school]]*50</f>
        <v>50</v>
      </c>
      <c r="BE247" s="552">
        <f>ROUND((WWWW[[#This Row],[Total PoP ]]/6),0)</f>
        <v>71</v>
      </c>
      <c r="BF247" s="552">
        <f>IF(WWWW[[#This Row],[Total required Latrines]]-(WWWW[[#This Row],['#_of_sanitary_fly-proof_HH_latrines]])&lt;0,0,WWWW[[#This Row],[Total required Latrines]]-(WWWW[[#This Row],['#_of_sanitary_fly-proof_HH_latrines]]))</f>
        <v>71</v>
      </c>
      <c r="BG247" s="553">
        <f>1-WWWW[[#This Row],[% people access to functioning Latrine]]</f>
        <v>0.88290398126463698</v>
      </c>
      <c r="BH24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47" s="560">
        <f>IF(WWWW[[#This Row],['#_of_functional_handwashing_facilities_at_HH_level]]*6&gt;WWWW[[#This Row],[Total PoP ]],WWWW[[#This Row],[Total PoP ]],WWWW[[#This Row],['#_of_functional_handwashing_facilities_at_HH_level]]*6)</f>
        <v>0</v>
      </c>
      <c r="BJ247" s="552">
        <f>IF(WWWW[[#This Row],['# people reached by regular dedicated hygiene promotion]]&gt;WWWW[[#This Row],['# People received regular supply of hygiene items]],WWWW[[#This Row],['# people reached by regular dedicated hygiene promotion]],WWWW[[#This Row],['# People received regular supply of hygiene items]])</f>
        <v>0</v>
      </c>
      <c r="BK247" s="550">
        <f>IF(WWWW[[#This Row],[HRP3]]/WWWW[[#This Row],[Total PoP ]]&gt;100%,100%,WWWW[[#This Row],[HRP3]]/WWWW[[#This Row],[Total PoP ]])</f>
        <v>0</v>
      </c>
      <c r="BL247" s="553">
        <f>1-WWWW[[#This Row],[Hygiene Coverage%]]</f>
        <v>1</v>
      </c>
      <c r="BM247" s="551">
        <f>WWWW[[#This Row],['# people reached by regular dedicated hygiene promotion]]/WWWW[[#This Row],[Total PoP ]]</f>
        <v>0</v>
      </c>
      <c r="BN24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47" s="552">
        <f>WWWW[[#This Row],['#_of_affected_women_and_girls_receiving_a_sufficient_quantity_of_sanitary_pads]]</f>
        <v>0</v>
      </c>
      <c r="BP247" s="605">
        <f>IF(WWWW[[#This Row],['# People with access to soap]]&gt;WWWW[[#This Row],['# People with access to Sanity Pads]],WWWW[[#This Row],['# People with access to soap]],WWWW[[#This Row],['# People with access to Sanity Pads]])</f>
        <v>0</v>
      </c>
      <c r="BQ247" s="560" t="str">
        <f>IF(OR(WWWW[[#This Row],['#of students in school]]="",WWWW[[#This Row],['#of students in school]]=0),"No","Yes")</f>
        <v>Yes</v>
      </c>
      <c r="BR247" s="554" t="s">
        <v>796</v>
      </c>
      <c r="BS247" s="554" t="s">
        <v>796</v>
      </c>
      <c r="BT247" s="554" t="s">
        <v>296</v>
      </c>
      <c r="BU247" s="554">
        <v>0</v>
      </c>
      <c r="BV247" s="554">
        <v>0</v>
      </c>
      <c r="BW247" s="554">
        <v>197461</v>
      </c>
      <c r="BX247" s="554" t="s">
        <v>33</v>
      </c>
      <c r="BY247" s="582"/>
    </row>
    <row r="248" spans="1:77" hidden="1">
      <c r="A248" s="606" t="s">
        <v>2381</v>
      </c>
      <c r="B248" s="606" t="s">
        <v>336</v>
      </c>
      <c r="C248" s="453" t="s">
        <v>336</v>
      </c>
      <c r="D248" s="453" t="s">
        <v>329</v>
      </c>
      <c r="E248" s="546" t="s">
        <v>2687</v>
      </c>
      <c r="F248" s="453" t="s">
        <v>404</v>
      </c>
      <c r="G248" s="546" t="str">
        <f>VLOOKUP(WWWW[[#This Row],[Village  Name]],SiteDB6[[Site Name]:[Location Type]],8,FALSE)</f>
        <v>Village</v>
      </c>
      <c r="H248" s="453" t="s">
        <v>2584</v>
      </c>
      <c r="I248" s="605">
        <v>211</v>
      </c>
      <c r="J248" s="605">
        <v>1006</v>
      </c>
      <c r="K248" s="457"/>
      <c r="L248" s="55">
        <v>44439</v>
      </c>
      <c r="M248" s="605">
        <v>143</v>
      </c>
      <c r="N248" s="605"/>
      <c r="O248" s="605"/>
      <c r="P248" s="605"/>
      <c r="Q248" s="605">
        <v>1</v>
      </c>
      <c r="R248" s="605"/>
      <c r="S248" s="605"/>
      <c r="T248" s="605"/>
      <c r="U248" s="637"/>
      <c r="V248" s="605"/>
      <c r="W248" s="605" t="s">
        <v>128</v>
      </c>
      <c r="X248" s="605">
        <v>2</v>
      </c>
      <c r="Y248" s="605"/>
      <c r="Z248" s="605"/>
      <c r="AA248" s="605"/>
      <c r="AB248" s="605"/>
      <c r="AC248" s="637"/>
      <c r="AD248" s="605"/>
      <c r="AE248" s="605"/>
      <c r="AF248" s="605"/>
      <c r="AG248" s="605"/>
      <c r="AH248" s="605"/>
      <c r="AI248" s="605"/>
      <c r="AJ248" s="605"/>
      <c r="AK248" s="605"/>
      <c r="AL248" s="605"/>
      <c r="AM248" s="605"/>
      <c r="AN248" s="637"/>
      <c r="AO248" s="551"/>
      <c r="AP248" s="551"/>
      <c r="AQ24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8" s="560">
        <f>WWWW[[#This Row],[%Equitable and continuous access to sufficient quantity of safe drinking water]]*WWWW[[#This Row],[Total PoP ]]</f>
        <v>0</v>
      </c>
      <c r="AS24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48" s="560">
        <f>WWWW[[#This Row],[% Access to unimproved water points]]*WWWW[[#This Row],[Total PoP ]]</f>
        <v>1006</v>
      </c>
      <c r="AU24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4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1006</v>
      </c>
      <c r="AW248" s="560">
        <f>WWWW[[#This Row],[HRP1]]/250</f>
        <v>4.024</v>
      </c>
      <c r="AX248" s="550">
        <f>1-WWWW[[#This Row],[% Equitable and continuous access to sufficient quantity of domestic water]]</f>
        <v>0</v>
      </c>
      <c r="AY248" s="560">
        <f>WWWW[[#This Row],[%equitable and continuous access to sufficient quantity of safe drinking and domestic water''s GAP]]*WWWW[[#This Row],[Total PoP ]]</f>
        <v>0</v>
      </c>
      <c r="AZ248" s="552">
        <f>IF(WWWW[[#This Row],[Total required water points]]-WWWW[[#This Row],['#Water points coverage]]&lt;0,0,WWWW[[#This Row],[Total required water points]]-WWWW[[#This Row],['#Water points coverage]])</f>
        <v>0</v>
      </c>
      <c r="BA248" s="552">
        <f>ROUND(IF(WWWW[[#This Row],[Total PoP ]]&lt;250,1,WWWW[[#This Row],[Total PoP ]]/250),0)</f>
        <v>4</v>
      </c>
      <c r="BB248"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9.9403578528827044E-2</v>
      </c>
      <c r="BC248" s="560">
        <f>WWWW[[#This Row],[% people access to functioning Latrine]]*WWWW[[#This Row],[Total PoP ]]</f>
        <v>100</v>
      </c>
      <c r="BD248" s="552">
        <f>WWWW[[#This Row],['#_of_Functioning_latrines_in_school]]*50</f>
        <v>100</v>
      </c>
      <c r="BE248" s="552">
        <f>ROUND((WWWW[[#This Row],[Total PoP ]]/6),0)</f>
        <v>168</v>
      </c>
      <c r="BF248" s="552">
        <f>IF(WWWW[[#This Row],[Total required Latrines]]-(WWWW[[#This Row],['#_of_sanitary_fly-proof_HH_latrines]])&lt;0,0,WWWW[[#This Row],[Total required Latrines]]-(WWWW[[#This Row],['#_of_sanitary_fly-proof_HH_latrines]]))</f>
        <v>168</v>
      </c>
      <c r="BG248" s="553">
        <f>1-WWWW[[#This Row],[% people access to functioning Latrine]]</f>
        <v>0.90059642147117291</v>
      </c>
      <c r="BH24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48" s="560">
        <f>IF(WWWW[[#This Row],['#_of_functional_handwashing_facilities_at_HH_level]]*6&gt;WWWW[[#This Row],[Total PoP ]],WWWW[[#This Row],[Total PoP ]],WWWW[[#This Row],['#_of_functional_handwashing_facilities_at_HH_level]]*6)</f>
        <v>0</v>
      </c>
      <c r="BJ248" s="552">
        <f>IF(WWWW[[#This Row],['# people reached by regular dedicated hygiene promotion]]&gt;WWWW[[#This Row],['# People received regular supply of hygiene items]],WWWW[[#This Row],['# people reached by regular dedicated hygiene promotion]],WWWW[[#This Row],['# People received regular supply of hygiene items]])</f>
        <v>0</v>
      </c>
      <c r="BK248" s="550">
        <f>IF(WWWW[[#This Row],[HRP3]]/WWWW[[#This Row],[Total PoP ]]&gt;100%,100%,WWWW[[#This Row],[HRP3]]/WWWW[[#This Row],[Total PoP ]])</f>
        <v>0</v>
      </c>
      <c r="BL248" s="553">
        <f>1-WWWW[[#This Row],[Hygiene Coverage%]]</f>
        <v>1</v>
      </c>
      <c r="BM248" s="551">
        <f>WWWW[[#This Row],['# people reached by regular dedicated hygiene promotion]]/WWWW[[#This Row],[Total PoP ]]</f>
        <v>0</v>
      </c>
      <c r="BN24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48" s="552">
        <f>WWWW[[#This Row],['#_of_affected_women_and_girls_receiving_a_sufficient_quantity_of_sanitary_pads]]</f>
        <v>0</v>
      </c>
      <c r="BP248" s="605">
        <f>IF(WWWW[[#This Row],['# People with access to soap]]&gt;WWWW[[#This Row],['# People with access to Sanity Pads]],WWWW[[#This Row],['# People with access to soap]],WWWW[[#This Row],['# People with access to Sanity Pads]])</f>
        <v>0</v>
      </c>
      <c r="BQ248" s="560" t="str">
        <f>IF(OR(WWWW[[#This Row],['#of students in school]]="",WWWW[[#This Row],['#of students in school]]=0),"No","Yes")</f>
        <v>Yes</v>
      </c>
      <c r="BR248" s="554" t="s">
        <v>796</v>
      </c>
      <c r="BS248" s="554" t="s">
        <v>796</v>
      </c>
      <c r="BT248" s="554" t="s">
        <v>296</v>
      </c>
      <c r="BU248" s="554">
        <v>0</v>
      </c>
      <c r="BV248" s="554">
        <v>0</v>
      </c>
      <c r="BW248" s="554">
        <v>197441</v>
      </c>
      <c r="BX248" s="554" t="s">
        <v>33</v>
      </c>
      <c r="BY248" s="582"/>
    </row>
    <row r="249" spans="1:77" hidden="1">
      <c r="A249" s="606" t="s">
        <v>2381</v>
      </c>
      <c r="B249" s="606" t="s">
        <v>336</v>
      </c>
      <c r="C249" s="453" t="s">
        <v>336</v>
      </c>
      <c r="D249" s="453" t="s">
        <v>329</v>
      </c>
      <c r="E249" s="546" t="s">
        <v>2687</v>
      </c>
      <c r="F249" s="453" t="s">
        <v>404</v>
      </c>
      <c r="G249" s="546" t="str">
        <f>VLOOKUP(WWWW[[#This Row],[Village  Name]],SiteDB6[[Site Name]:[Location Type]],8,FALSE)</f>
        <v>Village</v>
      </c>
      <c r="H249" s="453" t="s">
        <v>2583</v>
      </c>
      <c r="I249" s="605">
        <v>169</v>
      </c>
      <c r="J249" s="605">
        <v>776</v>
      </c>
      <c r="K249" s="457"/>
      <c r="L249" s="55">
        <v>44439</v>
      </c>
      <c r="M249" s="605">
        <v>114</v>
      </c>
      <c r="N249" s="605"/>
      <c r="O249" s="605"/>
      <c r="P249" s="605"/>
      <c r="Q249" s="605">
        <v>1</v>
      </c>
      <c r="R249" s="605"/>
      <c r="S249" s="605"/>
      <c r="T249" s="605"/>
      <c r="U249" s="637"/>
      <c r="V249" s="605"/>
      <c r="W249" s="605" t="s">
        <v>128</v>
      </c>
      <c r="X249" s="605">
        <v>2</v>
      </c>
      <c r="Y249" s="605"/>
      <c r="Z249" s="605"/>
      <c r="AA249" s="605"/>
      <c r="AB249" s="605"/>
      <c r="AC249" s="637"/>
      <c r="AD249" s="605"/>
      <c r="AE249" s="605"/>
      <c r="AF249" s="605"/>
      <c r="AG249" s="605"/>
      <c r="AH249" s="605"/>
      <c r="AI249" s="605"/>
      <c r="AJ249" s="605"/>
      <c r="AK249" s="605"/>
      <c r="AL249" s="605"/>
      <c r="AM249" s="605"/>
      <c r="AN249" s="637"/>
      <c r="AO249" s="551"/>
      <c r="AP249" s="551"/>
      <c r="AQ24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49" s="560">
        <f>WWWW[[#This Row],[%Equitable and continuous access to sufficient quantity of safe drinking water]]*WWWW[[#This Row],[Total PoP ]]</f>
        <v>0</v>
      </c>
      <c r="AS24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49" s="560">
        <f>WWWW[[#This Row],[% Access to unimproved water points]]*WWWW[[#This Row],[Total PoP ]]</f>
        <v>776</v>
      </c>
      <c r="AU24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4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776</v>
      </c>
      <c r="AW249" s="560">
        <f>WWWW[[#This Row],[HRP1]]/250</f>
        <v>3.1040000000000001</v>
      </c>
      <c r="AX249" s="550">
        <f>1-WWWW[[#This Row],[% Equitable and continuous access to sufficient quantity of domestic water]]</f>
        <v>0</v>
      </c>
      <c r="AY249" s="560">
        <f>WWWW[[#This Row],[%equitable and continuous access to sufficient quantity of safe drinking and domestic water''s GAP]]*WWWW[[#This Row],[Total PoP ]]</f>
        <v>0</v>
      </c>
      <c r="AZ249" s="552">
        <f>IF(WWWW[[#This Row],[Total required water points]]-WWWW[[#This Row],['#Water points coverage]]&lt;0,0,WWWW[[#This Row],[Total required water points]]-WWWW[[#This Row],['#Water points coverage]])</f>
        <v>0</v>
      </c>
      <c r="BA249" s="552">
        <f>ROUND(IF(WWWW[[#This Row],[Total PoP ]]&lt;250,1,WWWW[[#This Row],[Total PoP ]]/250),0)</f>
        <v>3</v>
      </c>
      <c r="BB249"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0.12886597938144329</v>
      </c>
      <c r="BC249" s="560">
        <f>WWWW[[#This Row],[% people access to functioning Latrine]]*WWWW[[#This Row],[Total PoP ]]</f>
        <v>99.999999999999986</v>
      </c>
      <c r="BD249" s="552">
        <f>WWWW[[#This Row],['#_of_Functioning_latrines_in_school]]*50</f>
        <v>100</v>
      </c>
      <c r="BE249" s="552">
        <f>ROUND((WWWW[[#This Row],[Total PoP ]]/6),0)</f>
        <v>129</v>
      </c>
      <c r="BF249" s="552">
        <f>IF(WWWW[[#This Row],[Total required Latrines]]-(WWWW[[#This Row],['#_of_sanitary_fly-proof_HH_latrines]])&lt;0,0,WWWW[[#This Row],[Total required Latrines]]-(WWWW[[#This Row],['#_of_sanitary_fly-proof_HH_latrines]]))</f>
        <v>129</v>
      </c>
      <c r="BG249" s="553">
        <f>1-WWWW[[#This Row],[% people access to functioning Latrine]]</f>
        <v>0.87113402061855671</v>
      </c>
      <c r="BH24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49" s="560">
        <f>IF(WWWW[[#This Row],['#_of_functional_handwashing_facilities_at_HH_level]]*6&gt;WWWW[[#This Row],[Total PoP ]],WWWW[[#This Row],[Total PoP ]],WWWW[[#This Row],['#_of_functional_handwashing_facilities_at_HH_level]]*6)</f>
        <v>0</v>
      </c>
      <c r="BJ249" s="552">
        <f>IF(WWWW[[#This Row],['# people reached by regular dedicated hygiene promotion]]&gt;WWWW[[#This Row],['# People received regular supply of hygiene items]],WWWW[[#This Row],['# people reached by regular dedicated hygiene promotion]],WWWW[[#This Row],['# People received regular supply of hygiene items]])</f>
        <v>0</v>
      </c>
      <c r="BK249" s="550">
        <f>IF(WWWW[[#This Row],[HRP3]]/WWWW[[#This Row],[Total PoP ]]&gt;100%,100%,WWWW[[#This Row],[HRP3]]/WWWW[[#This Row],[Total PoP ]])</f>
        <v>0</v>
      </c>
      <c r="BL249" s="553">
        <f>1-WWWW[[#This Row],[Hygiene Coverage%]]</f>
        <v>1</v>
      </c>
      <c r="BM249" s="551">
        <f>WWWW[[#This Row],['# people reached by regular dedicated hygiene promotion]]/WWWW[[#This Row],[Total PoP ]]</f>
        <v>0</v>
      </c>
      <c r="BN24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49" s="552">
        <f>WWWW[[#This Row],['#_of_affected_women_and_girls_receiving_a_sufficient_quantity_of_sanitary_pads]]</f>
        <v>0</v>
      </c>
      <c r="BP249" s="605">
        <f>IF(WWWW[[#This Row],['# People with access to soap]]&gt;WWWW[[#This Row],['# People with access to Sanity Pads]],WWWW[[#This Row],['# People with access to soap]],WWWW[[#This Row],['# People with access to Sanity Pads]])</f>
        <v>0</v>
      </c>
      <c r="BQ249" s="560" t="str">
        <f>IF(OR(WWWW[[#This Row],['#of students in school]]="",WWWW[[#This Row],['#of students in school]]=0),"No","Yes")</f>
        <v>Yes</v>
      </c>
      <c r="BR249" s="554" t="s">
        <v>796</v>
      </c>
      <c r="BS249" s="554" t="s">
        <v>796</v>
      </c>
      <c r="BT249" s="554" t="s">
        <v>296</v>
      </c>
      <c r="BU249" s="554">
        <v>0</v>
      </c>
      <c r="BV249" s="554">
        <v>0</v>
      </c>
      <c r="BW249" s="554">
        <v>197450</v>
      </c>
      <c r="BX249" s="554" t="s">
        <v>33</v>
      </c>
      <c r="BY249" s="582"/>
    </row>
    <row r="250" spans="1:77" hidden="1">
      <c r="A250" s="606" t="s">
        <v>2381</v>
      </c>
      <c r="B250" s="606" t="s">
        <v>336</v>
      </c>
      <c r="C250" s="453" t="s">
        <v>336</v>
      </c>
      <c r="D250" s="453" t="s">
        <v>329</v>
      </c>
      <c r="E250" s="546" t="s">
        <v>2687</v>
      </c>
      <c r="F250" s="453" t="s">
        <v>404</v>
      </c>
      <c r="G250" s="546" t="str">
        <f>VLOOKUP(WWWW[[#This Row],[Village  Name]],SiteDB6[[Site Name]:[Location Type]],8,FALSE)</f>
        <v>Village</v>
      </c>
      <c r="H250" s="453" t="s">
        <v>2593</v>
      </c>
      <c r="I250" s="605">
        <v>50</v>
      </c>
      <c r="J250" s="605">
        <v>265</v>
      </c>
      <c r="K250" s="457"/>
      <c r="L250" s="55">
        <v>44439</v>
      </c>
      <c r="M250" s="605">
        <v>0</v>
      </c>
      <c r="N250" s="605"/>
      <c r="O250" s="605"/>
      <c r="P250" s="605"/>
      <c r="Q250" s="605">
        <v>1</v>
      </c>
      <c r="R250" s="605"/>
      <c r="S250" s="605"/>
      <c r="T250" s="605"/>
      <c r="U250" s="637"/>
      <c r="V250" s="605"/>
      <c r="W250" s="605" t="s">
        <v>132</v>
      </c>
      <c r="X250" s="605"/>
      <c r="Y250" s="605"/>
      <c r="Z250" s="605"/>
      <c r="AA250" s="605"/>
      <c r="AB250" s="605"/>
      <c r="AC250" s="637"/>
      <c r="AD250" s="605"/>
      <c r="AE250" s="605"/>
      <c r="AF250" s="605"/>
      <c r="AG250" s="605"/>
      <c r="AH250" s="605"/>
      <c r="AI250" s="605"/>
      <c r="AJ250" s="605"/>
      <c r="AK250" s="605"/>
      <c r="AL250" s="605"/>
      <c r="AM250" s="605"/>
      <c r="AN250" s="637"/>
      <c r="AO250" s="551"/>
      <c r="AP250" s="551"/>
      <c r="AQ25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0" s="560">
        <f>WWWW[[#This Row],[%Equitable and continuous access to sufficient quantity of safe drinking water]]*WWWW[[#This Row],[Total PoP ]]</f>
        <v>0</v>
      </c>
      <c r="AS25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50" s="560">
        <f>WWWW[[#This Row],[% Access to unimproved water points]]*WWWW[[#This Row],[Total PoP ]]</f>
        <v>265</v>
      </c>
      <c r="AU25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5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v>
      </c>
      <c r="AW250" s="560">
        <f>WWWW[[#This Row],[HRP1]]/250</f>
        <v>1.06</v>
      </c>
      <c r="AX250" s="550">
        <f>1-WWWW[[#This Row],[% Equitable and continuous access to sufficient quantity of domestic water]]</f>
        <v>0</v>
      </c>
      <c r="AY250" s="560">
        <f>WWWW[[#This Row],[%equitable and continuous access to sufficient quantity of safe drinking and domestic water''s GAP]]*WWWW[[#This Row],[Total PoP ]]</f>
        <v>0</v>
      </c>
      <c r="AZ250" s="552">
        <f>IF(WWWW[[#This Row],[Total required water points]]-WWWW[[#This Row],['#Water points coverage]]&lt;0,0,WWWW[[#This Row],[Total required water points]]-WWWW[[#This Row],['#Water points coverage]])</f>
        <v>0</v>
      </c>
      <c r="BA250" s="552">
        <f>ROUND(IF(WWWW[[#This Row],[Total PoP ]]&lt;250,1,WWWW[[#This Row],[Total PoP ]]/250),0)</f>
        <v>1</v>
      </c>
      <c r="BB25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50" s="560">
        <f>WWWW[[#This Row],[% people access to functioning Latrine]]*WWWW[[#This Row],[Total PoP ]]</f>
        <v>0</v>
      </c>
      <c r="BD250" s="552">
        <f>WWWW[[#This Row],['#_of_Functioning_latrines_in_school]]*50</f>
        <v>0</v>
      </c>
      <c r="BE250" s="552">
        <f>ROUND((WWWW[[#This Row],[Total PoP ]]/6),0)</f>
        <v>44</v>
      </c>
      <c r="BF250" s="552">
        <f>IF(WWWW[[#This Row],[Total required Latrines]]-(WWWW[[#This Row],['#_of_sanitary_fly-proof_HH_latrines]])&lt;0,0,WWWW[[#This Row],[Total required Latrines]]-(WWWW[[#This Row],['#_of_sanitary_fly-proof_HH_latrines]]))</f>
        <v>44</v>
      </c>
      <c r="BG250" s="553">
        <f>1-WWWW[[#This Row],[% people access to functioning Latrine]]</f>
        <v>1</v>
      </c>
      <c r="BH25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0" s="560">
        <f>IF(WWWW[[#This Row],['#_of_functional_handwashing_facilities_at_HH_level]]*6&gt;WWWW[[#This Row],[Total PoP ]],WWWW[[#This Row],[Total PoP ]],WWWW[[#This Row],['#_of_functional_handwashing_facilities_at_HH_level]]*6)</f>
        <v>0</v>
      </c>
      <c r="BJ250" s="552">
        <f>IF(WWWW[[#This Row],['# people reached by regular dedicated hygiene promotion]]&gt;WWWW[[#This Row],['# People received regular supply of hygiene items]],WWWW[[#This Row],['# people reached by regular dedicated hygiene promotion]],WWWW[[#This Row],['# People received regular supply of hygiene items]])</f>
        <v>0</v>
      </c>
      <c r="BK250" s="550">
        <f>IF(WWWW[[#This Row],[HRP3]]/WWWW[[#This Row],[Total PoP ]]&gt;100%,100%,WWWW[[#This Row],[HRP3]]/WWWW[[#This Row],[Total PoP ]])</f>
        <v>0</v>
      </c>
      <c r="BL250" s="553">
        <f>1-WWWW[[#This Row],[Hygiene Coverage%]]</f>
        <v>1</v>
      </c>
      <c r="BM250" s="551">
        <f>WWWW[[#This Row],['# people reached by regular dedicated hygiene promotion]]/WWWW[[#This Row],[Total PoP ]]</f>
        <v>0</v>
      </c>
      <c r="BN25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0" s="552">
        <f>WWWW[[#This Row],['#_of_affected_women_and_girls_receiving_a_sufficient_quantity_of_sanitary_pads]]</f>
        <v>0</v>
      </c>
      <c r="BP250" s="605">
        <f>IF(WWWW[[#This Row],['# People with access to soap]]&gt;WWWW[[#This Row],['# People with access to Sanity Pads]],WWWW[[#This Row],['# People with access to soap]],WWWW[[#This Row],['# People with access to Sanity Pads]])</f>
        <v>0</v>
      </c>
      <c r="BQ250" s="560" t="str">
        <f>IF(OR(WWWW[[#This Row],['#of students in school]]="",WWWW[[#This Row],['#of students in school]]=0),"No","Yes")</f>
        <v>No</v>
      </c>
      <c r="BR250" s="554" t="s">
        <v>796</v>
      </c>
      <c r="BS250" s="554" t="s">
        <v>796</v>
      </c>
      <c r="BT250" s="554" t="s">
        <v>296</v>
      </c>
      <c r="BU250" s="554">
        <v>0</v>
      </c>
      <c r="BV250" s="554">
        <v>0</v>
      </c>
      <c r="BW250" s="554">
        <v>197463</v>
      </c>
      <c r="BX250" s="554" t="s">
        <v>33</v>
      </c>
      <c r="BY250" s="582"/>
    </row>
    <row r="251" spans="1:77" hidden="1">
      <c r="A251" s="606" t="s">
        <v>2381</v>
      </c>
      <c r="B251" s="606" t="s">
        <v>336</v>
      </c>
      <c r="C251" s="453" t="s">
        <v>336</v>
      </c>
      <c r="D251" s="453" t="s">
        <v>329</v>
      </c>
      <c r="E251" s="546" t="s">
        <v>2687</v>
      </c>
      <c r="F251" s="453" t="s">
        <v>404</v>
      </c>
      <c r="G251" s="546" t="str">
        <f>VLOOKUP(WWWW[[#This Row],[Village  Name]],SiteDB6[[Site Name]:[Location Type]],8,FALSE)</f>
        <v>Village</v>
      </c>
      <c r="H251" s="453" t="s">
        <v>2587</v>
      </c>
      <c r="I251" s="605">
        <v>168</v>
      </c>
      <c r="J251" s="605">
        <v>1614</v>
      </c>
      <c r="K251" s="457"/>
      <c r="L251" s="55">
        <v>44439</v>
      </c>
      <c r="M251" s="605">
        <v>102</v>
      </c>
      <c r="N251" s="605"/>
      <c r="O251" s="605"/>
      <c r="P251" s="605"/>
      <c r="Q251" s="605">
        <v>0</v>
      </c>
      <c r="R251" s="605"/>
      <c r="S251" s="605"/>
      <c r="T251" s="605"/>
      <c r="U251" s="637"/>
      <c r="V251" s="605"/>
      <c r="W251" s="605" t="s">
        <v>128</v>
      </c>
      <c r="X251" s="605">
        <v>1</v>
      </c>
      <c r="Y251" s="605"/>
      <c r="Z251" s="605"/>
      <c r="AA251" s="605"/>
      <c r="AB251" s="605"/>
      <c r="AC251" s="637"/>
      <c r="AD251" s="605"/>
      <c r="AE251" s="605"/>
      <c r="AF251" s="605"/>
      <c r="AG251" s="605"/>
      <c r="AH251" s="605"/>
      <c r="AI251" s="605"/>
      <c r="AJ251" s="605"/>
      <c r="AK251" s="605"/>
      <c r="AL251" s="605"/>
      <c r="AM251" s="605"/>
      <c r="AN251" s="637"/>
      <c r="AO251" s="551"/>
      <c r="AP251" s="551"/>
      <c r="AQ25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1" s="560">
        <f>WWWW[[#This Row],[%Equitable and continuous access to sufficient quantity of safe drinking water]]*WWWW[[#This Row],[Total PoP ]]</f>
        <v>0</v>
      </c>
      <c r="AS25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51" s="560">
        <f>WWWW[[#This Row],[% Access to unimproved water points]]*WWWW[[#This Row],[Total PoP ]]</f>
        <v>0</v>
      </c>
      <c r="AU25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5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51" s="560">
        <f>WWWW[[#This Row],[HRP1]]/250</f>
        <v>0</v>
      </c>
      <c r="AX251" s="550">
        <f>1-WWWW[[#This Row],[% Equitable and continuous access to sufficient quantity of domestic water]]</f>
        <v>1</v>
      </c>
      <c r="AY251" s="560">
        <f>WWWW[[#This Row],[%equitable and continuous access to sufficient quantity of safe drinking and domestic water''s GAP]]*WWWW[[#This Row],[Total PoP ]]</f>
        <v>1614</v>
      </c>
      <c r="AZ251" s="552">
        <f>IF(WWWW[[#This Row],[Total required water points]]-WWWW[[#This Row],['#Water points coverage]]&lt;0,0,WWWW[[#This Row],[Total required water points]]-WWWW[[#This Row],['#Water points coverage]])</f>
        <v>6</v>
      </c>
      <c r="BA251" s="552">
        <f>ROUND(IF(WWWW[[#This Row],[Total PoP ]]&lt;250,1,WWWW[[#This Row],[Total PoP ]]/250),0)</f>
        <v>6</v>
      </c>
      <c r="BB251"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3.0978934324659233E-2</v>
      </c>
      <c r="BC251" s="560">
        <f>WWWW[[#This Row],[% people access to functioning Latrine]]*WWWW[[#This Row],[Total PoP ]]</f>
        <v>50</v>
      </c>
      <c r="BD251" s="552">
        <f>WWWW[[#This Row],['#_of_Functioning_latrines_in_school]]*50</f>
        <v>50</v>
      </c>
      <c r="BE251" s="552">
        <f>ROUND((WWWW[[#This Row],[Total PoP ]]/6),0)</f>
        <v>269</v>
      </c>
      <c r="BF251" s="552">
        <f>IF(WWWW[[#This Row],[Total required Latrines]]-(WWWW[[#This Row],['#_of_sanitary_fly-proof_HH_latrines]])&lt;0,0,WWWW[[#This Row],[Total required Latrines]]-(WWWW[[#This Row],['#_of_sanitary_fly-proof_HH_latrines]]))</f>
        <v>269</v>
      </c>
      <c r="BG251" s="553">
        <f>1-WWWW[[#This Row],[% people access to functioning Latrine]]</f>
        <v>0.96902106567534074</v>
      </c>
      <c r="BH25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1" s="560">
        <f>IF(WWWW[[#This Row],['#_of_functional_handwashing_facilities_at_HH_level]]*6&gt;WWWW[[#This Row],[Total PoP ]],WWWW[[#This Row],[Total PoP ]],WWWW[[#This Row],['#_of_functional_handwashing_facilities_at_HH_level]]*6)</f>
        <v>0</v>
      </c>
      <c r="BJ251" s="552">
        <f>IF(WWWW[[#This Row],['# people reached by regular dedicated hygiene promotion]]&gt;WWWW[[#This Row],['# People received regular supply of hygiene items]],WWWW[[#This Row],['# people reached by regular dedicated hygiene promotion]],WWWW[[#This Row],['# People received regular supply of hygiene items]])</f>
        <v>0</v>
      </c>
      <c r="BK251" s="550">
        <f>IF(WWWW[[#This Row],[HRP3]]/WWWW[[#This Row],[Total PoP ]]&gt;100%,100%,WWWW[[#This Row],[HRP3]]/WWWW[[#This Row],[Total PoP ]])</f>
        <v>0</v>
      </c>
      <c r="BL251" s="553">
        <f>1-WWWW[[#This Row],[Hygiene Coverage%]]</f>
        <v>1</v>
      </c>
      <c r="BM251" s="551">
        <f>WWWW[[#This Row],['# people reached by regular dedicated hygiene promotion]]/WWWW[[#This Row],[Total PoP ]]</f>
        <v>0</v>
      </c>
      <c r="BN25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1" s="552">
        <f>WWWW[[#This Row],['#_of_affected_women_and_girls_receiving_a_sufficient_quantity_of_sanitary_pads]]</f>
        <v>0</v>
      </c>
      <c r="BP251" s="605">
        <f>IF(WWWW[[#This Row],['# People with access to soap]]&gt;WWWW[[#This Row],['# People with access to Sanity Pads]],WWWW[[#This Row],['# People with access to soap]],WWWW[[#This Row],['# People with access to Sanity Pads]])</f>
        <v>0</v>
      </c>
      <c r="BQ251" s="560" t="str">
        <f>IF(OR(WWWW[[#This Row],['#of students in school]]="",WWWW[[#This Row],['#of students in school]]=0),"No","Yes")</f>
        <v>Yes</v>
      </c>
      <c r="BR251" s="554" t="s">
        <v>796</v>
      </c>
      <c r="BS251" s="554" t="s">
        <v>796</v>
      </c>
      <c r="BT251" s="554" t="s">
        <v>296</v>
      </c>
      <c r="BU251" s="554">
        <v>0</v>
      </c>
      <c r="BV251" s="554">
        <v>0</v>
      </c>
      <c r="BW251" s="554">
        <v>197404</v>
      </c>
      <c r="BX251" s="554" t="s">
        <v>33</v>
      </c>
      <c r="BY251" s="582"/>
    </row>
    <row r="252" spans="1:77" hidden="1">
      <c r="A252" s="606" t="s">
        <v>2381</v>
      </c>
      <c r="B252" s="606" t="s">
        <v>336</v>
      </c>
      <c r="C252" s="453" t="s">
        <v>336</v>
      </c>
      <c r="D252" s="453" t="s">
        <v>329</v>
      </c>
      <c r="E252" s="546" t="s">
        <v>2687</v>
      </c>
      <c r="F252" s="453" t="s">
        <v>404</v>
      </c>
      <c r="G252" s="546" t="str">
        <f>VLOOKUP(WWWW[[#This Row],[Village  Name]],SiteDB6[[Site Name]:[Location Type]],8,FALSE)</f>
        <v>Village</v>
      </c>
      <c r="H252" s="453" t="s">
        <v>2591</v>
      </c>
      <c r="I252" s="605">
        <v>370</v>
      </c>
      <c r="J252" s="605">
        <v>1711</v>
      </c>
      <c r="K252" s="457"/>
      <c r="L252" s="55">
        <v>44439</v>
      </c>
      <c r="M252" s="605">
        <v>400</v>
      </c>
      <c r="N252" s="605"/>
      <c r="O252" s="605"/>
      <c r="P252" s="605"/>
      <c r="Q252" s="605">
        <v>0</v>
      </c>
      <c r="R252" s="605"/>
      <c r="S252" s="605"/>
      <c r="T252" s="605"/>
      <c r="U252" s="637"/>
      <c r="V252" s="605"/>
      <c r="W252" s="605" t="s">
        <v>128</v>
      </c>
      <c r="X252" s="605">
        <v>2</v>
      </c>
      <c r="Y252" s="605"/>
      <c r="Z252" s="605"/>
      <c r="AA252" s="605"/>
      <c r="AB252" s="605"/>
      <c r="AC252" s="637"/>
      <c r="AD252" s="605"/>
      <c r="AE252" s="605"/>
      <c r="AF252" s="605"/>
      <c r="AG252" s="605"/>
      <c r="AH252" s="605"/>
      <c r="AI252" s="605"/>
      <c r="AJ252" s="605"/>
      <c r="AK252" s="605"/>
      <c r="AL252" s="605"/>
      <c r="AM252" s="605"/>
      <c r="AN252" s="637"/>
      <c r="AO252" s="551"/>
      <c r="AP252" s="551"/>
      <c r="AQ25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2" s="560">
        <f>WWWW[[#This Row],[%Equitable and continuous access to sufficient quantity of safe drinking water]]*WWWW[[#This Row],[Total PoP ]]</f>
        <v>0</v>
      </c>
      <c r="AS25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52" s="560">
        <f>WWWW[[#This Row],[% Access to unimproved water points]]*WWWW[[#This Row],[Total PoP ]]</f>
        <v>0</v>
      </c>
      <c r="AU25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5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52" s="560">
        <f>WWWW[[#This Row],[HRP1]]/250</f>
        <v>0</v>
      </c>
      <c r="AX252" s="550">
        <f>1-WWWW[[#This Row],[% Equitable and continuous access to sufficient quantity of domestic water]]</f>
        <v>1</v>
      </c>
      <c r="AY252" s="560">
        <f>WWWW[[#This Row],[%equitable and continuous access to sufficient quantity of safe drinking and domestic water''s GAP]]*WWWW[[#This Row],[Total PoP ]]</f>
        <v>1711</v>
      </c>
      <c r="AZ252" s="552">
        <f>IF(WWWW[[#This Row],[Total required water points]]-WWWW[[#This Row],['#Water points coverage]]&lt;0,0,WWWW[[#This Row],[Total required water points]]-WWWW[[#This Row],['#Water points coverage]])</f>
        <v>7</v>
      </c>
      <c r="BA252" s="552">
        <f>ROUND(IF(WWWW[[#This Row],[Total PoP ]]&lt;250,1,WWWW[[#This Row],[Total PoP ]]/250),0)</f>
        <v>7</v>
      </c>
      <c r="BB252"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5.8445353594389245E-2</v>
      </c>
      <c r="BC252" s="560">
        <f>WWWW[[#This Row],[% people access to functioning Latrine]]*WWWW[[#This Row],[Total PoP ]]</f>
        <v>100</v>
      </c>
      <c r="BD252" s="552">
        <f>WWWW[[#This Row],['#_of_Functioning_latrines_in_school]]*50</f>
        <v>100</v>
      </c>
      <c r="BE252" s="552">
        <f>ROUND((WWWW[[#This Row],[Total PoP ]]/6),0)</f>
        <v>285</v>
      </c>
      <c r="BF252" s="552">
        <f>IF(WWWW[[#This Row],[Total required Latrines]]-(WWWW[[#This Row],['#_of_sanitary_fly-proof_HH_latrines]])&lt;0,0,WWWW[[#This Row],[Total required Latrines]]-(WWWW[[#This Row],['#_of_sanitary_fly-proof_HH_latrines]]))</f>
        <v>285</v>
      </c>
      <c r="BG252" s="553">
        <f>1-WWWW[[#This Row],[% people access to functioning Latrine]]</f>
        <v>0.94155464640561071</v>
      </c>
      <c r="BH25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2" s="560">
        <f>IF(WWWW[[#This Row],['#_of_functional_handwashing_facilities_at_HH_level]]*6&gt;WWWW[[#This Row],[Total PoP ]],WWWW[[#This Row],[Total PoP ]],WWWW[[#This Row],['#_of_functional_handwashing_facilities_at_HH_level]]*6)</f>
        <v>0</v>
      </c>
      <c r="BJ252" s="552">
        <f>IF(WWWW[[#This Row],['# people reached by regular dedicated hygiene promotion]]&gt;WWWW[[#This Row],['# People received regular supply of hygiene items]],WWWW[[#This Row],['# people reached by regular dedicated hygiene promotion]],WWWW[[#This Row],['# People received regular supply of hygiene items]])</f>
        <v>0</v>
      </c>
      <c r="BK252" s="550">
        <f>IF(WWWW[[#This Row],[HRP3]]/WWWW[[#This Row],[Total PoP ]]&gt;100%,100%,WWWW[[#This Row],[HRP3]]/WWWW[[#This Row],[Total PoP ]])</f>
        <v>0</v>
      </c>
      <c r="BL252" s="553">
        <f>1-WWWW[[#This Row],[Hygiene Coverage%]]</f>
        <v>1</v>
      </c>
      <c r="BM252" s="551">
        <f>WWWW[[#This Row],['# people reached by regular dedicated hygiene promotion]]/WWWW[[#This Row],[Total PoP ]]</f>
        <v>0</v>
      </c>
      <c r="BN25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2" s="552">
        <f>WWWW[[#This Row],['#_of_affected_women_and_girls_receiving_a_sufficient_quantity_of_sanitary_pads]]</f>
        <v>0</v>
      </c>
      <c r="BP252" s="605">
        <f>IF(WWWW[[#This Row],['# People with access to soap]]&gt;WWWW[[#This Row],['# People with access to Sanity Pads]],WWWW[[#This Row],['# People with access to soap]],WWWW[[#This Row],['# People with access to Sanity Pads]])</f>
        <v>0</v>
      </c>
      <c r="BQ252" s="560" t="str">
        <f>IF(OR(WWWW[[#This Row],['#of students in school]]="",WWWW[[#This Row],['#of students in school]]=0),"No","Yes")</f>
        <v>Yes</v>
      </c>
      <c r="BR252" s="554" t="s">
        <v>796</v>
      </c>
      <c r="BS252" s="554" t="s">
        <v>796</v>
      </c>
      <c r="BT252" s="554" t="s">
        <v>296</v>
      </c>
      <c r="BU252" s="554">
        <v>0</v>
      </c>
      <c r="BV252" s="554">
        <v>0</v>
      </c>
      <c r="BW252" s="554">
        <v>197464</v>
      </c>
      <c r="BX252" s="554" t="s">
        <v>33</v>
      </c>
      <c r="BY252" s="582"/>
    </row>
    <row r="253" spans="1:77" hidden="1">
      <c r="A253" s="606" t="s">
        <v>2381</v>
      </c>
      <c r="B253" s="606" t="s">
        <v>336</v>
      </c>
      <c r="C253" s="453" t="s">
        <v>336</v>
      </c>
      <c r="D253" s="453" t="s">
        <v>329</v>
      </c>
      <c r="E253" s="546" t="s">
        <v>2687</v>
      </c>
      <c r="F253" s="453" t="s">
        <v>404</v>
      </c>
      <c r="G253" s="546" t="str">
        <f>VLOOKUP(WWWW[[#This Row],[Village  Name]],SiteDB6[[Site Name]:[Location Type]],8,FALSE)</f>
        <v>Village</v>
      </c>
      <c r="H253" s="453" t="s">
        <v>2590</v>
      </c>
      <c r="I253" s="605">
        <v>436</v>
      </c>
      <c r="J253" s="605">
        <v>2287</v>
      </c>
      <c r="K253" s="457"/>
      <c r="L253" s="55">
        <v>44439</v>
      </c>
      <c r="M253" s="605">
        <v>495</v>
      </c>
      <c r="N253" s="605"/>
      <c r="O253" s="605"/>
      <c r="P253" s="605"/>
      <c r="Q253" s="605">
        <v>1</v>
      </c>
      <c r="R253" s="605"/>
      <c r="S253" s="605"/>
      <c r="T253" s="605"/>
      <c r="U253" s="637"/>
      <c r="V253" s="605"/>
      <c r="W253" s="605" t="s">
        <v>128</v>
      </c>
      <c r="X253" s="605">
        <v>4</v>
      </c>
      <c r="Y253" s="605"/>
      <c r="Z253" s="605"/>
      <c r="AA253" s="605"/>
      <c r="AB253" s="605"/>
      <c r="AC253" s="637"/>
      <c r="AD253" s="605"/>
      <c r="AE253" s="605"/>
      <c r="AF253" s="605"/>
      <c r="AG253" s="605"/>
      <c r="AH253" s="605"/>
      <c r="AI253" s="605"/>
      <c r="AJ253" s="605"/>
      <c r="AK253" s="605"/>
      <c r="AL253" s="605"/>
      <c r="AM253" s="605"/>
      <c r="AN253" s="637"/>
      <c r="AO253" s="551"/>
      <c r="AP253" s="551"/>
      <c r="AQ25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3" s="560">
        <f>WWWW[[#This Row],[%Equitable and continuous access to sufficient quantity of safe drinking water]]*WWWW[[#This Row],[Total PoP ]]</f>
        <v>0</v>
      </c>
      <c r="AS25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53" s="560">
        <f>WWWW[[#This Row],[% Access to unimproved water points]]*WWWW[[#This Row],[Total PoP ]]</f>
        <v>2287</v>
      </c>
      <c r="AU25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5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2287</v>
      </c>
      <c r="AW253" s="560">
        <f>WWWW[[#This Row],[HRP1]]/250</f>
        <v>9.1479999999999997</v>
      </c>
      <c r="AX253" s="550">
        <f>1-WWWW[[#This Row],[% Equitable and continuous access to sufficient quantity of domestic water]]</f>
        <v>0</v>
      </c>
      <c r="AY253" s="560">
        <f>WWWW[[#This Row],[%equitable and continuous access to sufficient quantity of safe drinking and domestic water''s GAP]]*WWWW[[#This Row],[Total PoP ]]</f>
        <v>0</v>
      </c>
      <c r="AZ253" s="552">
        <f>IF(WWWW[[#This Row],[Total required water points]]-WWWW[[#This Row],['#Water points coverage]]&lt;0,0,WWWW[[#This Row],[Total required water points]]-WWWW[[#This Row],['#Water points coverage]])</f>
        <v>0</v>
      </c>
      <c r="BA253" s="552">
        <f>ROUND(IF(WWWW[[#This Row],[Total PoP ]]&lt;250,1,WWWW[[#This Row],[Total PoP ]]/250),0)</f>
        <v>9</v>
      </c>
      <c r="BB253"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8.7450808919982512E-2</v>
      </c>
      <c r="BC253" s="560">
        <f>WWWW[[#This Row],[% people access to functioning Latrine]]*WWWW[[#This Row],[Total PoP ]]</f>
        <v>200</v>
      </c>
      <c r="BD253" s="552">
        <f>WWWW[[#This Row],['#_of_Functioning_latrines_in_school]]*50</f>
        <v>200</v>
      </c>
      <c r="BE253" s="552">
        <f>ROUND((WWWW[[#This Row],[Total PoP ]]/6),0)</f>
        <v>381</v>
      </c>
      <c r="BF253" s="552">
        <f>IF(WWWW[[#This Row],[Total required Latrines]]-(WWWW[[#This Row],['#_of_sanitary_fly-proof_HH_latrines]])&lt;0,0,WWWW[[#This Row],[Total required Latrines]]-(WWWW[[#This Row],['#_of_sanitary_fly-proof_HH_latrines]]))</f>
        <v>381</v>
      </c>
      <c r="BG253" s="553">
        <f>1-WWWW[[#This Row],[% people access to functioning Latrine]]</f>
        <v>0.91254919108001753</v>
      </c>
      <c r="BH25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3" s="560">
        <f>IF(WWWW[[#This Row],['#_of_functional_handwashing_facilities_at_HH_level]]*6&gt;WWWW[[#This Row],[Total PoP ]],WWWW[[#This Row],[Total PoP ]],WWWW[[#This Row],['#_of_functional_handwashing_facilities_at_HH_level]]*6)</f>
        <v>0</v>
      </c>
      <c r="BJ253" s="552">
        <f>IF(WWWW[[#This Row],['# people reached by regular dedicated hygiene promotion]]&gt;WWWW[[#This Row],['# People received regular supply of hygiene items]],WWWW[[#This Row],['# people reached by regular dedicated hygiene promotion]],WWWW[[#This Row],['# People received regular supply of hygiene items]])</f>
        <v>0</v>
      </c>
      <c r="BK253" s="550">
        <f>IF(WWWW[[#This Row],[HRP3]]/WWWW[[#This Row],[Total PoP ]]&gt;100%,100%,WWWW[[#This Row],[HRP3]]/WWWW[[#This Row],[Total PoP ]])</f>
        <v>0</v>
      </c>
      <c r="BL253" s="553">
        <f>1-WWWW[[#This Row],[Hygiene Coverage%]]</f>
        <v>1</v>
      </c>
      <c r="BM253" s="551">
        <f>WWWW[[#This Row],['# people reached by regular dedicated hygiene promotion]]/WWWW[[#This Row],[Total PoP ]]</f>
        <v>0</v>
      </c>
      <c r="BN25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3" s="552">
        <f>WWWW[[#This Row],['#_of_affected_women_and_girls_receiving_a_sufficient_quantity_of_sanitary_pads]]</f>
        <v>0</v>
      </c>
      <c r="BP253" s="605">
        <f>IF(WWWW[[#This Row],['# People with access to soap]]&gt;WWWW[[#This Row],['# People with access to Sanity Pads]],WWWW[[#This Row],['# People with access to soap]],WWWW[[#This Row],['# People with access to Sanity Pads]])</f>
        <v>0</v>
      </c>
      <c r="BQ253" s="560" t="str">
        <f>IF(OR(WWWW[[#This Row],['#of students in school]]="",WWWW[[#This Row],['#of students in school]]=0),"No","Yes")</f>
        <v>Yes</v>
      </c>
      <c r="BR253" s="554" t="s">
        <v>796</v>
      </c>
      <c r="BS253" s="554" t="s">
        <v>796</v>
      </c>
      <c r="BT253" s="554" t="s">
        <v>296</v>
      </c>
      <c r="BU253" s="554">
        <v>0</v>
      </c>
      <c r="BV253" s="554">
        <v>0</v>
      </c>
      <c r="BW253" s="554">
        <v>197460</v>
      </c>
      <c r="BX253" s="554" t="s">
        <v>33</v>
      </c>
      <c r="BY253" s="582"/>
    </row>
    <row r="254" spans="1:77" hidden="1">
      <c r="A254" s="606" t="s">
        <v>2381</v>
      </c>
      <c r="B254" s="606" t="s">
        <v>336</v>
      </c>
      <c r="C254" s="453" t="s">
        <v>336</v>
      </c>
      <c r="D254" s="453" t="s">
        <v>329</v>
      </c>
      <c r="E254" s="546" t="s">
        <v>2687</v>
      </c>
      <c r="F254" s="453" t="s">
        <v>404</v>
      </c>
      <c r="G254" s="546" t="str">
        <f>VLOOKUP(WWWW[[#This Row],[Village  Name]],SiteDB6[[Site Name]:[Location Type]],8,FALSE)</f>
        <v>Village</v>
      </c>
      <c r="H254" s="453" t="s">
        <v>2581</v>
      </c>
      <c r="I254" s="605">
        <v>215</v>
      </c>
      <c r="J254" s="605">
        <v>959</v>
      </c>
      <c r="K254" s="457"/>
      <c r="L254" s="55">
        <v>44439</v>
      </c>
      <c r="M254" s="605">
        <v>123</v>
      </c>
      <c r="N254" s="605"/>
      <c r="O254" s="605"/>
      <c r="P254" s="605"/>
      <c r="Q254" s="605">
        <v>1</v>
      </c>
      <c r="R254" s="605"/>
      <c r="S254" s="605"/>
      <c r="T254" s="605"/>
      <c r="U254" s="637"/>
      <c r="V254" s="605"/>
      <c r="W254" s="605" t="s">
        <v>128</v>
      </c>
      <c r="X254" s="605">
        <v>1</v>
      </c>
      <c r="Y254" s="605"/>
      <c r="Z254" s="605"/>
      <c r="AA254" s="605"/>
      <c r="AB254" s="605"/>
      <c r="AC254" s="637"/>
      <c r="AD254" s="605"/>
      <c r="AE254" s="605"/>
      <c r="AF254" s="605"/>
      <c r="AG254" s="605"/>
      <c r="AH254" s="605"/>
      <c r="AI254" s="605"/>
      <c r="AJ254" s="605"/>
      <c r="AK254" s="605"/>
      <c r="AL254" s="605"/>
      <c r="AM254" s="605"/>
      <c r="AN254" s="637"/>
      <c r="AO254" s="551"/>
      <c r="AP254" s="551"/>
      <c r="AQ25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4" s="560">
        <f>WWWW[[#This Row],[%Equitable and continuous access to sufficient quantity of safe drinking water]]*WWWW[[#This Row],[Total PoP ]]</f>
        <v>0</v>
      </c>
      <c r="AS25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54" s="560">
        <f>WWWW[[#This Row],[% Access to unimproved water points]]*WWWW[[#This Row],[Total PoP ]]</f>
        <v>959</v>
      </c>
      <c r="AU25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5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AW254" s="560">
        <f>WWWW[[#This Row],[HRP1]]/250</f>
        <v>3.8359999999999999</v>
      </c>
      <c r="AX254" s="550">
        <f>1-WWWW[[#This Row],[% Equitable and continuous access to sufficient quantity of domestic water]]</f>
        <v>0</v>
      </c>
      <c r="AY254" s="560">
        <f>WWWW[[#This Row],[%equitable and continuous access to sufficient quantity of safe drinking and domestic water''s GAP]]*WWWW[[#This Row],[Total PoP ]]</f>
        <v>0</v>
      </c>
      <c r="AZ254" s="552">
        <f>IF(WWWW[[#This Row],[Total required water points]]-WWWW[[#This Row],['#Water points coverage]]&lt;0,0,WWWW[[#This Row],[Total required water points]]-WWWW[[#This Row],['#Water points coverage]])</f>
        <v>0.16400000000000015</v>
      </c>
      <c r="BA254" s="552">
        <f>ROUND(IF(WWWW[[#This Row],[Total PoP ]]&lt;250,1,WWWW[[#This Row],[Total PoP ]]/250),0)</f>
        <v>4</v>
      </c>
      <c r="BB254"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5.213764337851929E-2</v>
      </c>
      <c r="BC254" s="560">
        <f>WWWW[[#This Row],[% people access to functioning Latrine]]*WWWW[[#This Row],[Total PoP ]]</f>
        <v>50</v>
      </c>
      <c r="BD254" s="552">
        <f>WWWW[[#This Row],['#_of_Functioning_latrines_in_school]]*50</f>
        <v>50</v>
      </c>
      <c r="BE254" s="552">
        <f>ROUND((WWWW[[#This Row],[Total PoP ]]/6),0)</f>
        <v>160</v>
      </c>
      <c r="BF254" s="552">
        <f>IF(WWWW[[#This Row],[Total required Latrines]]-(WWWW[[#This Row],['#_of_sanitary_fly-proof_HH_latrines]])&lt;0,0,WWWW[[#This Row],[Total required Latrines]]-(WWWW[[#This Row],['#_of_sanitary_fly-proof_HH_latrines]]))</f>
        <v>160</v>
      </c>
      <c r="BG254" s="553">
        <f>1-WWWW[[#This Row],[% people access to functioning Latrine]]</f>
        <v>0.94786235662148066</v>
      </c>
      <c r="BH25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4" s="560">
        <f>IF(WWWW[[#This Row],['#_of_functional_handwashing_facilities_at_HH_level]]*6&gt;WWWW[[#This Row],[Total PoP ]],WWWW[[#This Row],[Total PoP ]],WWWW[[#This Row],['#_of_functional_handwashing_facilities_at_HH_level]]*6)</f>
        <v>0</v>
      </c>
      <c r="BJ254" s="552">
        <f>IF(WWWW[[#This Row],['# people reached by regular dedicated hygiene promotion]]&gt;WWWW[[#This Row],['# People received regular supply of hygiene items]],WWWW[[#This Row],['# people reached by regular dedicated hygiene promotion]],WWWW[[#This Row],['# People received regular supply of hygiene items]])</f>
        <v>0</v>
      </c>
      <c r="BK254" s="550">
        <f>IF(WWWW[[#This Row],[HRP3]]/WWWW[[#This Row],[Total PoP ]]&gt;100%,100%,WWWW[[#This Row],[HRP3]]/WWWW[[#This Row],[Total PoP ]])</f>
        <v>0</v>
      </c>
      <c r="BL254" s="553">
        <f>1-WWWW[[#This Row],[Hygiene Coverage%]]</f>
        <v>1</v>
      </c>
      <c r="BM254" s="551">
        <f>WWWW[[#This Row],['# people reached by regular dedicated hygiene promotion]]/WWWW[[#This Row],[Total PoP ]]</f>
        <v>0</v>
      </c>
      <c r="BN25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4" s="552">
        <f>WWWW[[#This Row],['#_of_affected_women_and_girls_receiving_a_sufficient_quantity_of_sanitary_pads]]</f>
        <v>0</v>
      </c>
      <c r="BP254" s="605">
        <f>IF(WWWW[[#This Row],['# People with access to soap]]&gt;WWWW[[#This Row],['# People with access to Sanity Pads]],WWWW[[#This Row],['# People with access to soap]],WWWW[[#This Row],['# People with access to Sanity Pads]])</f>
        <v>0</v>
      </c>
      <c r="BQ254" s="560" t="str">
        <f>IF(OR(WWWW[[#This Row],['#of students in school]]="",WWWW[[#This Row],['#of students in school]]=0),"No","Yes")</f>
        <v>Yes</v>
      </c>
      <c r="BR254" s="554" t="s">
        <v>796</v>
      </c>
      <c r="BS254" s="554" t="s">
        <v>796</v>
      </c>
      <c r="BT254" s="554" t="s">
        <v>296</v>
      </c>
      <c r="BU254" s="554">
        <v>0</v>
      </c>
      <c r="BV254" s="554">
        <v>0</v>
      </c>
      <c r="BW254" s="554">
        <v>197449</v>
      </c>
      <c r="BX254" s="554" t="s">
        <v>33</v>
      </c>
      <c r="BY254" s="582"/>
    </row>
    <row r="255" spans="1:77" hidden="1">
      <c r="A255" s="606" t="s">
        <v>2381</v>
      </c>
      <c r="B255" s="606" t="s">
        <v>336</v>
      </c>
      <c r="C255" s="453" t="s">
        <v>336</v>
      </c>
      <c r="D255" s="453" t="s">
        <v>329</v>
      </c>
      <c r="E255" s="546" t="s">
        <v>2687</v>
      </c>
      <c r="F255" s="453" t="s">
        <v>404</v>
      </c>
      <c r="G255" s="546" t="str">
        <f>VLOOKUP(WWWW[[#This Row],[Village  Name]],SiteDB6[[Site Name]:[Location Type]],8,FALSE)</f>
        <v>Village</v>
      </c>
      <c r="H255" s="453" t="s">
        <v>2594</v>
      </c>
      <c r="I255" s="605">
        <v>19</v>
      </c>
      <c r="J255" s="605">
        <v>92</v>
      </c>
      <c r="K255" s="457"/>
      <c r="L255" s="55">
        <v>44439</v>
      </c>
      <c r="M255" s="605">
        <v>0</v>
      </c>
      <c r="N255" s="605"/>
      <c r="O255" s="605"/>
      <c r="P255" s="605"/>
      <c r="Q255" s="605">
        <v>0</v>
      </c>
      <c r="R255" s="605"/>
      <c r="S255" s="605"/>
      <c r="T255" s="605"/>
      <c r="U255" s="637"/>
      <c r="V255" s="605"/>
      <c r="W255" s="605" t="s">
        <v>132</v>
      </c>
      <c r="X255" s="605"/>
      <c r="Y255" s="605"/>
      <c r="Z255" s="605"/>
      <c r="AA255" s="605"/>
      <c r="AB255" s="605"/>
      <c r="AC255" s="637"/>
      <c r="AD255" s="605"/>
      <c r="AE255" s="605"/>
      <c r="AF255" s="605"/>
      <c r="AG255" s="605"/>
      <c r="AH255" s="605"/>
      <c r="AI255" s="605"/>
      <c r="AJ255" s="605"/>
      <c r="AK255" s="605"/>
      <c r="AL255" s="605"/>
      <c r="AM255" s="605"/>
      <c r="AN255" s="637"/>
      <c r="AO255" s="551"/>
      <c r="AP255" s="551"/>
      <c r="AQ25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5" s="560">
        <f>WWWW[[#This Row],[%Equitable and continuous access to sufficient quantity of safe drinking water]]*WWWW[[#This Row],[Total PoP ]]</f>
        <v>0</v>
      </c>
      <c r="AS25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55" s="560">
        <f>WWWW[[#This Row],[% Access to unimproved water points]]*WWWW[[#This Row],[Total PoP ]]</f>
        <v>0</v>
      </c>
      <c r="AU25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5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55" s="560">
        <f>WWWW[[#This Row],[HRP1]]/250</f>
        <v>0</v>
      </c>
      <c r="AX255" s="550">
        <f>1-WWWW[[#This Row],[% Equitable and continuous access to sufficient quantity of domestic water]]</f>
        <v>1</v>
      </c>
      <c r="AY255" s="560">
        <f>WWWW[[#This Row],[%equitable and continuous access to sufficient quantity of safe drinking and domestic water''s GAP]]*WWWW[[#This Row],[Total PoP ]]</f>
        <v>92</v>
      </c>
      <c r="AZ255" s="552">
        <f>IF(WWWW[[#This Row],[Total required water points]]-WWWW[[#This Row],['#Water points coverage]]&lt;0,0,WWWW[[#This Row],[Total required water points]]-WWWW[[#This Row],['#Water points coverage]])</f>
        <v>1</v>
      </c>
      <c r="BA255" s="552">
        <f>ROUND(IF(WWWW[[#This Row],[Total PoP ]]&lt;250,1,WWWW[[#This Row],[Total PoP ]]/250),0)</f>
        <v>1</v>
      </c>
      <c r="BB25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55" s="560">
        <f>WWWW[[#This Row],[% people access to functioning Latrine]]*WWWW[[#This Row],[Total PoP ]]</f>
        <v>0</v>
      </c>
      <c r="BD255" s="552">
        <f>WWWW[[#This Row],['#_of_Functioning_latrines_in_school]]*50</f>
        <v>0</v>
      </c>
      <c r="BE255" s="552">
        <f>ROUND((WWWW[[#This Row],[Total PoP ]]/6),0)</f>
        <v>15</v>
      </c>
      <c r="BF255" s="552">
        <f>IF(WWWW[[#This Row],[Total required Latrines]]-(WWWW[[#This Row],['#_of_sanitary_fly-proof_HH_latrines]])&lt;0,0,WWWW[[#This Row],[Total required Latrines]]-(WWWW[[#This Row],['#_of_sanitary_fly-proof_HH_latrines]]))</f>
        <v>15</v>
      </c>
      <c r="BG255" s="553">
        <f>1-WWWW[[#This Row],[% people access to functioning Latrine]]</f>
        <v>1</v>
      </c>
      <c r="BH25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5" s="560">
        <f>IF(WWWW[[#This Row],['#_of_functional_handwashing_facilities_at_HH_level]]*6&gt;WWWW[[#This Row],[Total PoP ]],WWWW[[#This Row],[Total PoP ]],WWWW[[#This Row],['#_of_functional_handwashing_facilities_at_HH_level]]*6)</f>
        <v>0</v>
      </c>
      <c r="BJ255" s="552">
        <f>IF(WWWW[[#This Row],['# people reached by regular dedicated hygiene promotion]]&gt;WWWW[[#This Row],['# People received regular supply of hygiene items]],WWWW[[#This Row],['# people reached by regular dedicated hygiene promotion]],WWWW[[#This Row],['# People received regular supply of hygiene items]])</f>
        <v>0</v>
      </c>
      <c r="BK255" s="550">
        <f>IF(WWWW[[#This Row],[HRP3]]/WWWW[[#This Row],[Total PoP ]]&gt;100%,100%,WWWW[[#This Row],[HRP3]]/WWWW[[#This Row],[Total PoP ]])</f>
        <v>0</v>
      </c>
      <c r="BL255" s="553">
        <f>1-WWWW[[#This Row],[Hygiene Coverage%]]</f>
        <v>1</v>
      </c>
      <c r="BM255" s="551">
        <f>WWWW[[#This Row],['# people reached by regular dedicated hygiene promotion]]/WWWW[[#This Row],[Total PoP ]]</f>
        <v>0</v>
      </c>
      <c r="BN25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5" s="552">
        <f>WWWW[[#This Row],['#_of_affected_women_and_girls_receiving_a_sufficient_quantity_of_sanitary_pads]]</f>
        <v>0</v>
      </c>
      <c r="BP255" s="605">
        <f>IF(WWWW[[#This Row],['# People with access to soap]]&gt;WWWW[[#This Row],['# People with access to Sanity Pads]],WWWW[[#This Row],['# People with access to soap]],WWWW[[#This Row],['# People with access to Sanity Pads]])</f>
        <v>0</v>
      </c>
      <c r="BQ255" s="560" t="str">
        <f>IF(OR(WWWW[[#This Row],['#of students in school]]="",WWWW[[#This Row],['#of students in school]]=0),"No","Yes")</f>
        <v>No</v>
      </c>
      <c r="BR255" s="554" t="s">
        <v>796</v>
      </c>
      <c r="BS255" s="554" t="s">
        <v>796</v>
      </c>
      <c r="BT255" s="554" t="s">
        <v>296</v>
      </c>
      <c r="BU255" s="554">
        <v>0</v>
      </c>
      <c r="BV255" s="554">
        <v>0</v>
      </c>
      <c r="BW255" s="554">
        <v>197462</v>
      </c>
      <c r="BX255" s="554" t="s">
        <v>33</v>
      </c>
      <c r="BY255" s="582"/>
    </row>
    <row r="256" spans="1:77" hidden="1">
      <c r="A256" s="606" t="s">
        <v>2381</v>
      </c>
      <c r="B256" s="606" t="s">
        <v>336</v>
      </c>
      <c r="C256" s="453" t="s">
        <v>336</v>
      </c>
      <c r="D256" s="453" t="s">
        <v>329</v>
      </c>
      <c r="E256" s="546" t="s">
        <v>2687</v>
      </c>
      <c r="F256" s="453" t="s">
        <v>404</v>
      </c>
      <c r="G256" s="546" t="str">
        <f>VLOOKUP(WWWW[[#This Row],[Village  Name]],SiteDB6[[Site Name]:[Location Type]],8,FALSE)</f>
        <v>Village</v>
      </c>
      <c r="H256" s="453" t="s">
        <v>2585</v>
      </c>
      <c r="I256" s="605">
        <v>147</v>
      </c>
      <c r="J256" s="605">
        <v>601</v>
      </c>
      <c r="K256" s="457"/>
      <c r="L256" s="55">
        <v>44439</v>
      </c>
      <c r="M256" s="605">
        <v>112</v>
      </c>
      <c r="N256" s="605"/>
      <c r="O256" s="605"/>
      <c r="P256" s="605"/>
      <c r="Q256" s="605">
        <v>1</v>
      </c>
      <c r="R256" s="605"/>
      <c r="S256" s="605"/>
      <c r="T256" s="605"/>
      <c r="U256" s="637"/>
      <c r="V256" s="605">
        <v>147</v>
      </c>
      <c r="W256" s="605" t="s">
        <v>128</v>
      </c>
      <c r="X256" s="605">
        <v>1</v>
      </c>
      <c r="Y256" s="605"/>
      <c r="Z256" s="605"/>
      <c r="AA256" s="605"/>
      <c r="AB256" s="605"/>
      <c r="AC256" s="637"/>
      <c r="AD256" s="605"/>
      <c r="AE256" s="605"/>
      <c r="AF256" s="605"/>
      <c r="AG256" s="605"/>
      <c r="AH256" s="605"/>
      <c r="AI256" s="605"/>
      <c r="AJ256" s="605"/>
      <c r="AK256" s="605"/>
      <c r="AL256" s="605"/>
      <c r="AM256" s="605"/>
      <c r="AN256" s="637"/>
      <c r="AO256" s="551"/>
      <c r="AP256" s="551"/>
      <c r="AQ25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6" s="560">
        <f>WWWW[[#This Row],[%Equitable and continuous access to sufficient quantity of safe drinking water]]*WWWW[[#This Row],[Total PoP ]]</f>
        <v>0</v>
      </c>
      <c r="AS25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56" s="560">
        <f>WWWW[[#This Row],[% Access to unimproved water points]]*WWWW[[#This Row],[Total PoP ]]</f>
        <v>601</v>
      </c>
      <c r="AU25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5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v>
      </c>
      <c r="AW256" s="560">
        <f>WWWW[[#This Row],[HRP1]]/250</f>
        <v>2.4039999999999999</v>
      </c>
      <c r="AX256" s="550">
        <f>1-WWWW[[#This Row],[% Equitable and continuous access to sufficient quantity of domestic water]]</f>
        <v>0</v>
      </c>
      <c r="AY256" s="560">
        <f>WWWW[[#This Row],[%equitable and continuous access to sufficient quantity of safe drinking and domestic water''s GAP]]*WWWW[[#This Row],[Total PoP ]]</f>
        <v>0</v>
      </c>
      <c r="AZ256" s="552">
        <f>IF(WWWW[[#This Row],[Total required water points]]-WWWW[[#This Row],['#Water points coverage]]&lt;0,0,WWWW[[#This Row],[Total required water points]]-WWWW[[#This Row],['#Water points coverage]])</f>
        <v>0</v>
      </c>
      <c r="BA256" s="552">
        <f>ROUND(IF(WWWW[[#This Row],[Total PoP ]]&lt;250,1,WWWW[[#This Row],[Total PoP ]]/250),0)</f>
        <v>2</v>
      </c>
      <c r="BB256"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256" s="560">
        <f>WWWW[[#This Row],[% people access to functioning Latrine]]*WWWW[[#This Row],[Total PoP ]]</f>
        <v>601</v>
      </c>
      <c r="BD256" s="552">
        <f>WWWW[[#This Row],['#_of_Functioning_latrines_in_school]]*50</f>
        <v>50</v>
      </c>
      <c r="BE256" s="552">
        <f>ROUND((WWWW[[#This Row],[Total PoP ]]/6),0)</f>
        <v>100</v>
      </c>
      <c r="BF256" s="552">
        <f>IF(WWWW[[#This Row],[Total required Latrines]]-(WWWW[[#This Row],['#_of_sanitary_fly-proof_HH_latrines]])&lt;0,0,WWWW[[#This Row],[Total required Latrines]]-(WWWW[[#This Row],['#_of_sanitary_fly-proof_HH_latrines]]))</f>
        <v>0</v>
      </c>
      <c r="BG256" s="553">
        <f>1-WWWW[[#This Row],[% people access to functioning Latrine]]</f>
        <v>0</v>
      </c>
      <c r="BH25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6" s="560">
        <f>IF(WWWW[[#This Row],['#_of_functional_handwashing_facilities_at_HH_level]]*6&gt;WWWW[[#This Row],[Total PoP ]],WWWW[[#This Row],[Total PoP ]],WWWW[[#This Row],['#_of_functional_handwashing_facilities_at_HH_level]]*6)</f>
        <v>0</v>
      </c>
      <c r="BJ256" s="552">
        <f>IF(WWWW[[#This Row],['# people reached by regular dedicated hygiene promotion]]&gt;WWWW[[#This Row],['# People received regular supply of hygiene items]],WWWW[[#This Row],['# people reached by regular dedicated hygiene promotion]],WWWW[[#This Row],['# People received regular supply of hygiene items]])</f>
        <v>0</v>
      </c>
      <c r="BK256" s="550">
        <f>IF(WWWW[[#This Row],[HRP3]]/WWWW[[#This Row],[Total PoP ]]&gt;100%,100%,WWWW[[#This Row],[HRP3]]/WWWW[[#This Row],[Total PoP ]])</f>
        <v>0</v>
      </c>
      <c r="BL256" s="553">
        <f>1-WWWW[[#This Row],[Hygiene Coverage%]]</f>
        <v>1</v>
      </c>
      <c r="BM256" s="551">
        <f>WWWW[[#This Row],['# people reached by regular dedicated hygiene promotion]]/WWWW[[#This Row],[Total PoP ]]</f>
        <v>0</v>
      </c>
      <c r="BN25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6" s="552">
        <f>WWWW[[#This Row],['#_of_affected_women_and_girls_receiving_a_sufficient_quantity_of_sanitary_pads]]</f>
        <v>0</v>
      </c>
      <c r="BP256" s="605">
        <f>IF(WWWW[[#This Row],['# People with access to soap]]&gt;WWWW[[#This Row],['# People with access to Sanity Pads]],WWWW[[#This Row],['# People with access to soap]],WWWW[[#This Row],['# People with access to Sanity Pads]])</f>
        <v>0</v>
      </c>
      <c r="BQ256" s="560" t="str">
        <f>IF(OR(WWWW[[#This Row],['#of students in school]]="",WWWW[[#This Row],['#of students in school]]=0),"No","Yes")</f>
        <v>Yes</v>
      </c>
      <c r="BR256" s="554" t="s">
        <v>796</v>
      </c>
      <c r="BS256" s="554" t="s">
        <v>796</v>
      </c>
      <c r="BT256" s="554" t="s">
        <v>2675</v>
      </c>
      <c r="BU256" s="554">
        <v>0</v>
      </c>
      <c r="BV256" s="554">
        <v>0</v>
      </c>
      <c r="BW256" s="554">
        <v>197442</v>
      </c>
      <c r="BX256" s="554" t="s">
        <v>33</v>
      </c>
      <c r="BY256" s="582"/>
    </row>
    <row r="257" spans="1:77" hidden="1">
      <c r="A257" s="606" t="s">
        <v>2381</v>
      </c>
      <c r="B257" s="606" t="s">
        <v>336</v>
      </c>
      <c r="C257" s="453" t="s">
        <v>336</v>
      </c>
      <c r="D257" s="453" t="s">
        <v>329</v>
      </c>
      <c r="E257" s="546" t="s">
        <v>2687</v>
      </c>
      <c r="F257" s="453" t="s">
        <v>404</v>
      </c>
      <c r="G257" s="546" t="str">
        <f>VLOOKUP(WWWW[[#This Row],[Village  Name]],SiteDB6[[Site Name]:[Location Type]],8,FALSE)</f>
        <v>Village</v>
      </c>
      <c r="H257" s="453" t="s">
        <v>2586</v>
      </c>
      <c r="I257" s="605">
        <v>284</v>
      </c>
      <c r="J257" s="605">
        <v>1292</v>
      </c>
      <c r="K257" s="457"/>
      <c r="L257" s="55">
        <v>44439</v>
      </c>
      <c r="M257" s="605">
        <v>425</v>
      </c>
      <c r="N257" s="605"/>
      <c r="O257" s="605"/>
      <c r="P257" s="605"/>
      <c r="Q257" s="605">
        <v>2</v>
      </c>
      <c r="R257" s="605"/>
      <c r="S257" s="605"/>
      <c r="T257" s="605"/>
      <c r="U257" s="637"/>
      <c r="V257" s="605"/>
      <c r="W257" s="605" t="s">
        <v>128</v>
      </c>
      <c r="X257" s="605">
        <v>10</v>
      </c>
      <c r="Y257" s="605"/>
      <c r="Z257" s="605"/>
      <c r="AA257" s="605"/>
      <c r="AB257" s="605"/>
      <c r="AC257" s="637"/>
      <c r="AD257" s="605"/>
      <c r="AE257" s="605"/>
      <c r="AF257" s="605"/>
      <c r="AG257" s="605"/>
      <c r="AH257" s="605"/>
      <c r="AI257" s="605"/>
      <c r="AJ257" s="605"/>
      <c r="AK257" s="605"/>
      <c r="AL257" s="605"/>
      <c r="AM257" s="605"/>
      <c r="AN257" s="637"/>
      <c r="AO257" s="551"/>
      <c r="AP257" s="551"/>
      <c r="AQ25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7" s="560">
        <f>WWWW[[#This Row],[%Equitable and continuous access to sufficient quantity of safe drinking water]]*WWWW[[#This Row],[Total PoP ]]</f>
        <v>0</v>
      </c>
      <c r="AS25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57" s="560">
        <f>WWWW[[#This Row],[% Access to unimproved water points]]*WWWW[[#This Row],[Total PoP ]]</f>
        <v>1292</v>
      </c>
      <c r="AU25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5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1292</v>
      </c>
      <c r="AW257" s="560">
        <f>WWWW[[#This Row],[HRP1]]/250</f>
        <v>5.1680000000000001</v>
      </c>
      <c r="AX257" s="550">
        <f>1-WWWW[[#This Row],[% Equitable and continuous access to sufficient quantity of domestic water]]</f>
        <v>0</v>
      </c>
      <c r="AY257" s="560">
        <f>WWWW[[#This Row],[%equitable and continuous access to sufficient quantity of safe drinking and domestic water''s GAP]]*WWWW[[#This Row],[Total PoP ]]</f>
        <v>0</v>
      </c>
      <c r="AZ257" s="552">
        <f>IF(WWWW[[#This Row],[Total required water points]]-WWWW[[#This Row],['#Water points coverage]]&lt;0,0,WWWW[[#This Row],[Total required water points]]-WWWW[[#This Row],['#Water points coverage]])</f>
        <v>0</v>
      </c>
      <c r="BA257" s="552">
        <f>ROUND(IF(WWWW[[#This Row],[Total PoP ]]&lt;250,1,WWWW[[#This Row],[Total PoP ]]/250),0)</f>
        <v>5</v>
      </c>
      <c r="BB257"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0.38699690402476783</v>
      </c>
      <c r="BC257" s="560">
        <f>WWWW[[#This Row],[% people access to functioning Latrine]]*WWWW[[#This Row],[Total PoP ]]</f>
        <v>500.00000000000006</v>
      </c>
      <c r="BD257" s="552">
        <f>WWWW[[#This Row],['#_of_Functioning_latrines_in_school]]*50</f>
        <v>500</v>
      </c>
      <c r="BE257" s="552">
        <f>ROUND((WWWW[[#This Row],[Total PoP ]]/6),0)</f>
        <v>215</v>
      </c>
      <c r="BF257" s="552">
        <f>IF(WWWW[[#This Row],[Total required Latrines]]-(WWWW[[#This Row],['#_of_sanitary_fly-proof_HH_latrines]])&lt;0,0,WWWW[[#This Row],[Total required Latrines]]-(WWWW[[#This Row],['#_of_sanitary_fly-proof_HH_latrines]]))</f>
        <v>215</v>
      </c>
      <c r="BG257" s="553">
        <f>1-WWWW[[#This Row],[% people access to functioning Latrine]]</f>
        <v>0.61300309597523217</v>
      </c>
      <c r="BH25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7" s="560">
        <f>IF(WWWW[[#This Row],['#_of_functional_handwashing_facilities_at_HH_level]]*6&gt;WWWW[[#This Row],[Total PoP ]],WWWW[[#This Row],[Total PoP ]],WWWW[[#This Row],['#_of_functional_handwashing_facilities_at_HH_level]]*6)</f>
        <v>0</v>
      </c>
      <c r="BJ257" s="552">
        <f>IF(WWWW[[#This Row],['# people reached by regular dedicated hygiene promotion]]&gt;WWWW[[#This Row],['# People received regular supply of hygiene items]],WWWW[[#This Row],['# people reached by regular dedicated hygiene promotion]],WWWW[[#This Row],['# People received regular supply of hygiene items]])</f>
        <v>0</v>
      </c>
      <c r="BK257" s="550">
        <f>IF(WWWW[[#This Row],[HRP3]]/WWWW[[#This Row],[Total PoP ]]&gt;100%,100%,WWWW[[#This Row],[HRP3]]/WWWW[[#This Row],[Total PoP ]])</f>
        <v>0</v>
      </c>
      <c r="BL257" s="553">
        <f>1-WWWW[[#This Row],[Hygiene Coverage%]]</f>
        <v>1</v>
      </c>
      <c r="BM257" s="551">
        <f>WWWW[[#This Row],['# people reached by regular dedicated hygiene promotion]]/WWWW[[#This Row],[Total PoP ]]</f>
        <v>0</v>
      </c>
      <c r="BN25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7" s="552">
        <f>WWWW[[#This Row],['#_of_affected_women_and_girls_receiving_a_sufficient_quantity_of_sanitary_pads]]</f>
        <v>0</v>
      </c>
      <c r="BP257" s="605">
        <f>IF(WWWW[[#This Row],['# People with access to soap]]&gt;WWWW[[#This Row],['# People with access to Sanity Pads]],WWWW[[#This Row],['# People with access to soap]],WWWW[[#This Row],['# People with access to Sanity Pads]])</f>
        <v>0</v>
      </c>
      <c r="BQ257" s="560" t="str">
        <f>IF(OR(WWWW[[#This Row],['#of students in school]]="",WWWW[[#This Row],['#of students in school]]=0),"No","Yes")</f>
        <v>Yes</v>
      </c>
      <c r="BR257" s="554" t="s">
        <v>796</v>
      </c>
      <c r="BS257" s="554" t="s">
        <v>796</v>
      </c>
      <c r="BT257" s="554" t="s">
        <v>296</v>
      </c>
      <c r="BU257" s="554">
        <v>0</v>
      </c>
      <c r="BV257" s="554">
        <v>0</v>
      </c>
      <c r="BW257" s="554">
        <v>197405</v>
      </c>
      <c r="BX257" s="554" t="s">
        <v>33</v>
      </c>
      <c r="BY257" s="582"/>
    </row>
    <row r="258" spans="1:77" hidden="1">
      <c r="A258" s="606" t="s">
        <v>2381</v>
      </c>
      <c r="B258" s="606" t="s">
        <v>336</v>
      </c>
      <c r="C258" s="453" t="s">
        <v>336</v>
      </c>
      <c r="D258" s="453" t="s">
        <v>329</v>
      </c>
      <c r="E258" s="546" t="s">
        <v>2687</v>
      </c>
      <c r="F258" s="453" t="s">
        <v>404</v>
      </c>
      <c r="G258" s="546" t="str">
        <f>VLOOKUP(WWWW[[#This Row],[Village  Name]],SiteDB6[[Site Name]:[Location Type]],8,FALSE)</f>
        <v>Village</v>
      </c>
      <c r="H258" s="453" t="s">
        <v>2589</v>
      </c>
      <c r="I258" s="605">
        <v>173</v>
      </c>
      <c r="J258" s="605">
        <v>354</v>
      </c>
      <c r="K258" s="457"/>
      <c r="L258" s="55">
        <v>44439</v>
      </c>
      <c r="M258" s="605">
        <v>132</v>
      </c>
      <c r="N258" s="605"/>
      <c r="O258" s="605"/>
      <c r="P258" s="605"/>
      <c r="Q258" s="605">
        <v>1</v>
      </c>
      <c r="R258" s="605"/>
      <c r="S258" s="605"/>
      <c r="T258" s="605"/>
      <c r="U258" s="637"/>
      <c r="V258" s="605"/>
      <c r="W258" s="605" t="s">
        <v>128</v>
      </c>
      <c r="X258" s="605">
        <v>0</v>
      </c>
      <c r="Y258" s="605"/>
      <c r="Z258" s="605"/>
      <c r="AA258" s="605"/>
      <c r="AB258" s="605"/>
      <c r="AC258" s="637"/>
      <c r="AD258" s="605"/>
      <c r="AE258" s="605"/>
      <c r="AF258" s="605"/>
      <c r="AG258" s="605"/>
      <c r="AH258" s="605"/>
      <c r="AI258" s="605"/>
      <c r="AJ258" s="605"/>
      <c r="AK258" s="605"/>
      <c r="AL258" s="605"/>
      <c r="AM258" s="605"/>
      <c r="AN258" s="637"/>
      <c r="AO258" s="551"/>
      <c r="AP258" s="551"/>
      <c r="AQ25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8" s="560">
        <f>WWWW[[#This Row],[%Equitable and continuous access to sufficient quantity of safe drinking water]]*WWWW[[#This Row],[Total PoP ]]</f>
        <v>0</v>
      </c>
      <c r="AS25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58" s="560">
        <f>WWWW[[#This Row],[% Access to unimproved water points]]*WWWW[[#This Row],[Total PoP ]]</f>
        <v>354</v>
      </c>
      <c r="AU25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5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354</v>
      </c>
      <c r="AW258" s="560">
        <f>WWWW[[#This Row],[HRP1]]/250</f>
        <v>1.4159999999999999</v>
      </c>
      <c r="AX258" s="550">
        <f>1-WWWW[[#This Row],[% Equitable and continuous access to sufficient quantity of domestic water]]</f>
        <v>0</v>
      </c>
      <c r="AY258" s="560">
        <f>WWWW[[#This Row],[%equitable and continuous access to sufficient quantity of safe drinking and domestic water''s GAP]]*WWWW[[#This Row],[Total PoP ]]</f>
        <v>0</v>
      </c>
      <c r="AZ258" s="552">
        <f>IF(WWWW[[#This Row],[Total required water points]]-WWWW[[#This Row],['#Water points coverage]]&lt;0,0,WWWW[[#This Row],[Total required water points]]-WWWW[[#This Row],['#Water points coverage]])</f>
        <v>0</v>
      </c>
      <c r="BA258" s="552">
        <f>ROUND(IF(WWWW[[#This Row],[Total PoP ]]&lt;250,1,WWWW[[#This Row],[Total PoP ]]/250),0)</f>
        <v>1</v>
      </c>
      <c r="BB25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58" s="560">
        <f>WWWW[[#This Row],[% people access to functioning Latrine]]*WWWW[[#This Row],[Total PoP ]]</f>
        <v>0</v>
      </c>
      <c r="BD258" s="552">
        <f>WWWW[[#This Row],['#_of_Functioning_latrines_in_school]]*50</f>
        <v>0</v>
      </c>
      <c r="BE258" s="552">
        <f>ROUND((WWWW[[#This Row],[Total PoP ]]/6),0)</f>
        <v>59</v>
      </c>
      <c r="BF258" s="552">
        <f>IF(WWWW[[#This Row],[Total required Latrines]]-(WWWW[[#This Row],['#_of_sanitary_fly-proof_HH_latrines]])&lt;0,0,WWWW[[#This Row],[Total required Latrines]]-(WWWW[[#This Row],['#_of_sanitary_fly-proof_HH_latrines]]))</f>
        <v>59</v>
      </c>
      <c r="BG258" s="553">
        <f>1-WWWW[[#This Row],[% people access to functioning Latrine]]</f>
        <v>1</v>
      </c>
      <c r="BH25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8" s="560">
        <f>IF(WWWW[[#This Row],['#_of_functional_handwashing_facilities_at_HH_level]]*6&gt;WWWW[[#This Row],[Total PoP ]],WWWW[[#This Row],[Total PoP ]],WWWW[[#This Row],['#_of_functional_handwashing_facilities_at_HH_level]]*6)</f>
        <v>0</v>
      </c>
      <c r="BJ258" s="552">
        <f>IF(WWWW[[#This Row],['# people reached by regular dedicated hygiene promotion]]&gt;WWWW[[#This Row],['# People received regular supply of hygiene items]],WWWW[[#This Row],['# people reached by regular dedicated hygiene promotion]],WWWW[[#This Row],['# People received regular supply of hygiene items]])</f>
        <v>0</v>
      </c>
      <c r="BK258" s="550">
        <f>IF(WWWW[[#This Row],[HRP3]]/WWWW[[#This Row],[Total PoP ]]&gt;100%,100%,WWWW[[#This Row],[HRP3]]/WWWW[[#This Row],[Total PoP ]])</f>
        <v>0</v>
      </c>
      <c r="BL258" s="553">
        <f>1-WWWW[[#This Row],[Hygiene Coverage%]]</f>
        <v>1</v>
      </c>
      <c r="BM258" s="551">
        <f>WWWW[[#This Row],['# people reached by regular dedicated hygiene promotion]]/WWWW[[#This Row],[Total PoP ]]</f>
        <v>0</v>
      </c>
      <c r="BN25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8" s="552">
        <f>WWWW[[#This Row],['#_of_affected_women_and_girls_receiving_a_sufficient_quantity_of_sanitary_pads]]</f>
        <v>0</v>
      </c>
      <c r="BP258" s="605">
        <f>IF(WWWW[[#This Row],['# People with access to soap]]&gt;WWWW[[#This Row],['# People with access to Sanity Pads]],WWWW[[#This Row],['# People with access to soap]],WWWW[[#This Row],['# People with access to Sanity Pads]])</f>
        <v>0</v>
      </c>
      <c r="BQ258" s="560" t="str">
        <f>IF(OR(WWWW[[#This Row],['#of students in school]]="",WWWW[[#This Row],['#of students in school]]=0),"No","Yes")</f>
        <v>Yes</v>
      </c>
      <c r="BR258" s="554" t="s">
        <v>796</v>
      </c>
      <c r="BS258" s="554" t="s">
        <v>796</v>
      </c>
      <c r="BT258" s="554" t="s">
        <v>296</v>
      </c>
      <c r="BU258" s="554">
        <v>0</v>
      </c>
      <c r="BV258" s="554">
        <v>0</v>
      </c>
      <c r="BW258" s="554">
        <v>197403</v>
      </c>
      <c r="BX258" s="554" t="s">
        <v>33</v>
      </c>
      <c r="BY258" s="582"/>
    </row>
    <row r="259" spans="1:77" hidden="1">
      <c r="A259" s="606" t="s">
        <v>2381</v>
      </c>
      <c r="B259" s="606" t="s">
        <v>336</v>
      </c>
      <c r="C259" s="453" t="s">
        <v>336</v>
      </c>
      <c r="D259" s="453" t="s">
        <v>329</v>
      </c>
      <c r="E259" s="546" t="s">
        <v>2687</v>
      </c>
      <c r="F259" s="453" t="s">
        <v>404</v>
      </c>
      <c r="G259" s="546" t="str">
        <f>VLOOKUP(WWWW[[#This Row],[Village  Name]],SiteDB6[[Site Name]:[Location Type]],8,FALSE)</f>
        <v>Village</v>
      </c>
      <c r="H259" s="453" t="s">
        <v>2588</v>
      </c>
      <c r="I259" s="605">
        <v>66</v>
      </c>
      <c r="J259" s="605">
        <v>1018</v>
      </c>
      <c r="K259" s="457"/>
      <c r="L259" s="55">
        <v>44439</v>
      </c>
      <c r="M259" s="605">
        <v>34</v>
      </c>
      <c r="N259" s="605"/>
      <c r="O259" s="605"/>
      <c r="P259" s="605"/>
      <c r="Q259" s="605">
        <v>2</v>
      </c>
      <c r="R259" s="605"/>
      <c r="S259" s="605"/>
      <c r="T259" s="605"/>
      <c r="U259" s="637"/>
      <c r="V259" s="605"/>
      <c r="W259" s="605" t="s">
        <v>128</v>
      </c>
      <c r="X259" s="605">
        <v>3</v>
      </c>
      <c r="Y259" s="605"/>
      <c r="Z259" s="605"/>
      <c r="AA259" s="605"/>
      <c r="AB259" s="605"/>
      <c r="AC259" s="637"/>
      <c r="AD259" s="605"/>
      <c r="AE259" s="605"/>
      <c r="AF259" s="605"/>
      <c r="AG259" s="605"/>
      <c r="AH259" s="605"/>
      <c r="AI259" s="605"/>
      <c r="AJ259" s="605"/>
      <c r="AK259" s="605"/>
      <c r="AL259" s="605"/>
      <c r="AM259" s="605"/>
      <c r="AN259" s="637"/>
      <c r="AO259" s="551"/>
      <c r="AP259" s="551"/>
      <c r="AQ25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59" s="560">
        <f>WWWW[[#This Row],[%Equitable and continuous access to sufficient quantity of safe drinking water]]*WWWW[[#This Row],[Total PoP ]]</f>
        <v>0</v>
      </c>
      <c r="AS25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59" s="560">
        <f>WWWW[[#This Row],[% Access to unimproved water points]]*WWWW[[#This Row],[Total PoP ]]</f>
        <v>1018</v>
      </c>
      <c r="AU25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5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1018</v>
      </c>
      <c r="AW259" s="560">
        <f>WWWW[[#This Row],[HRP1]]/250</f>
        <v>4.0720000000000001</v>
      </c>
      <c r="AX259" s="550">
        <f>1-WWWW[[#This Row],[% Equitable and continuous access to sufficient quantity of domestic water]]</f>
        <v>0</v>
      </c>
      <c r="AY259" s="560">
        <f>WWWW[[#This Row],[%equitable and continuous access to sufficient quantity of safe drinking and domestic water''s GAP]]*WWWW[[#This Row],[Total PoP ]]</f>
        <v>0</v>
      </c>
      <c r="AZ259" s="552">
        <f>IF(WWWW[[#This Row],[Total required water points]]-WWWW[[#This Row],['#Water points coverage]]&lt;0,0,WWWW[[#This Row],[Total required water points]]-WWWW[[#This Row],['#Water points coverage]])</f>
        <v>0</v>
      </c>
      <c r="BA259" s="552">
        <f>ROUND(IF(WWWW[[#This Row],[Total PoP ]]&lt;250,1,WWWW[[#This Row],[Total PoP ]]/250),0)</f>
        <v>4</v>
      </c>
      <c r="BB259"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0.14734774066797643</v>
      </c>
      <c r="BC259" s="560">
        <f>WWWW[[#This Row],[% people access to functioning Latrine]]*WWWW[[#This Row],[Total PoP ]]</f>
        <v>150</v>
      </c>
      <c r="BD259" s="552">
        <f>WWWW[[#This Row],['#_of_Functioning_latrines_in_school]]*50</f>
        <v>150</v>
      </c>
      <c r="BE259" s="552">
        <f>ROUND((WWWW[[#This Row],[Total PoP ]]/6),0)</f>
        <v>170</v>
      </c>
      <c r="BF259" s="552">
        <f>IF(WWWW[[#This Row],[Total required Latrines]]-(WWWW[[#This Row],['#_of_sanitary_fly-proof_HH_latrines]])&lt;0,0,WWWW[[#This Row],[Total required Latrines]]-(WWWW[[#This Row],['#_of_sanitary_fly-proof_HH_latrines]]))</f>
        <v>170</v>
      </c>
      <c r="BG259" s="553">
        <f>1-WWWW[[#This Row],[% people access to functioning Latrine]]</f>
        <v>0.8526522593320236</v>
      </c>
      <c r="BH25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59" s="560">
        <f>IF(WWWW[[#This Row],['#_of_functional_handwashing_facilities_at_HH_level]]*6&gt;WWWW[[#This Row],[Total PoP ]],WWWW[[#This Row],[Total PoP ]],WWWW[[#This Row],['#_of_functional_handwashing_facilities_at_HH_level]]*6)</f>
        <v>0</v>
      </c>
      <c r="BJ259" s="552">
        <f>IF(WWWW[[#This Row],['# people reached by regular dedicated hygiene promotion]]&gt;WWWW[[#This Row],['# People received regular supply of hygiene items]],WWWW[[#This Row],['# people reached by regular dedicated hygiene promotion]],WWWW[[#This Row],['# People received regular supply of hygiene items]])</f>
        <v>0</v>
      </c>
      <c r="BK259" s="550">
        <f>IF(WWWW[[#This Row],[HRP3]]/WWWW[[#This Row],[Total PoP ]]&gt;100%,100%,WWWW[[#This Row],[HRP3]]/WWWW[[#This Row],[Total PoP ]])</f>
        <v>0</v>
      </c>
      <c r="BL259" s="553">
        <f>1-WWWW[[#This Row],[Hygiene Coverage%]]</f>
        <v>1</v>
      </c>
      <c r="BM259" s="551">
        <f>WWWW[[#This Row],['# people reached by regular dedicated hygiene promotion]]/WWWW[[#This Row],[Total PoP ]]</f>
        <v>0</v>
      </c>
      <c r="BN25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59" s="552">
        <f>WWWW[[#This Row],['#_of_affected_women_and_girls_receiving_a_sufficient_quantity_of_sanitary_pads]]</f>
        <v>0</v>
      </c>
      <c r="BP259" s="605">
        <f>IF(WWWW[[#This Row],['# People with access to soap]]&gt;WWWW[[#This Row],['# People with access to Sanity Pads]],WWWW[[#This Row],['# People with access to soap]],WWWW[[#This Row],['# People with access to Sanity Pads]])</f>
        <v>0</v>
      </c>
      <c r="BQ259" s="560" t="str">
        <f>IF(OR(WWWW[[#This Row],['#of students in school]]="",WWWW[[#This Row],['#of students in school]]=0),"No","Yes")</f>
        <v>Yes</v>
      </c>
      <c r="BR259" s="554" t="s">
        <v>796</v>
      </c>
      <c r="BS259" s="554" t="s">
        <v>796</v>
      </c>
      <c r="BT259" s="554" t="s">
        <v>296</v>
      </c>
      <c r="BU259" s="554">
        <v>20.260679244995099</v>
      </c>
      <c r="BV259" s="554">
        <v>93.051597595214801</v>
      </c>
      <c r="BW259" s="554">
        <v>197401</v>
      </c>
      <c r="BX259" s="554" t="s">
        <v>33</v>
      </c>
      <c r="BY259" s="582"/>
    </row>
    <row r="260" spans="1:77" hidden="1">
      <c r="A260" s="606" t="s">
        <v>2381</v>
      </c>
      <c r="B260" s="606" t="s">
        <v>336</v>
      </c>
      <c r="C260" s="453" t="s">
        <v>336</v>
      </c>
      <c r="D260" s="453" t="s">
        <v>329</v>
      </c>
      <c r="E260" s="546" t="s">
        <v>2687</v>
      </c>
      <c r="F260" s="453" t="s">
        <v>404</v>
      </c>
      <c r="G260" s="546" t="str">
        <f>VLOOKUP(WWWW[[#This Row],[Village  Name]],SiteDB6[[Site Name]:[Location Type]],8,FALSE)</f>
        <v>Village</v>
      </c>
      <c r="H260" s="453" t="s">
        <v>2582</v>
      </c>
      <c r="I260" s="605">
        <v>207</v>
      </c>
      <c r="J260" s="605">
        <v>957</v>
      </c>
      <c r="K260" s="457"/>
      <c r="L260" s="55">
        <v>44439</v>
      </c>
      <c r="M260" s="605">
        <v>153</v>
      </c>
      <c r="N260" s="605"/>
      <c r="O260" s="605"/>
      <c r="P260" s="605"/>
      <c r="Q260" s="605">
        <v>1</v>
      </c>
      <c r="R260" s="605"/>
      <c r="S260" s="605"/>
      <c r="T260" s="605"/>
      <c r="U260" s="637"/>
      <c r="V260" s="605"/>
      <c r="W260" s="605" t="s">
        <v>128</v>
      </c>
      <c r="X260" s="605">
        <v>2</v>
      </c>
      <c r="Y260" s="605"/>
      <c r="Z260" s="605"/>
      <c r="AA260" s="605"/>
      <c r="AB260" s="605"/>
      <c r="AC260" s="637"/>
      <c r="AD260" s="605"/>
      <c r="AE260" s="605"/>
      <c r="AF260" s="605"/>
      <c r="AG260" s="605"/>
      <c r="AH260" s="605"/>
      <c r="AI260" s="605"/>
      <c r="AJ260" s="605"/>
      <c r="AK260" s="605"/>
      <c r="AL260" s="605"/>
      <c r="AM260" s="605"/>
      <c r="AN260" s="637"/>
      <c r="AO260" s="551"/>
      <c r="AP260" s="551"/>
      <c r="AQ26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0" s="560">
        <f>WWWW[[#This Row],[%Equitable and continuous access to sufficient quantity of safe drinking water]]*WWWW[[#This Row],[Total PoP ]]</f>
        <v>0</v>
      </c>
      <c r="AS26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60" s="560">
        <f>WWWW[[#This Row],[% Access to unimproved water points]]*WWWW[[#This Row],[Total PoP ]]</f>
        <v>957</v>
      </c>
      <c r="AU26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6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957</v>
      </c>
      <c r="AW260" s="560">
        <f>WWWW[[#This Row],[HRP1]]/250</f>
        <v>3.8279999999999998</v>
      </c>
      <c r="AX260" s="550">
        <f>1-WWWW[[#This Row],[% Equitable and continuous access to sufficient quantity of domestic water]]</f>
        <v>0</v>
      </c>
      <c r="AY260" s="560">
        <f>WWWW[[#This Row],[%equitable and continuous access to sufficient quantity of safe drinking and domestic water''s GAP]]*WWWW[[#This Row],[Total PoP ]]</f>
        <v>0</v>
      </c>
      <c r="AZ260" s="552">
        <f>IF(WWWW[[#This Row],[Total required water points]]-WWWW[[#This Row],['#Water points coverage]]&lt;0,0,WWWW[[#This Row],[Total required water points]]-WWWW[[#This Row],['#Water points coverage]])</f>
        <v>0.17200000000000015</v>
      </c>
      <c r="BA260" s="552">
        <f>ROUND(IF(WWWW[[#This Row],[Total PoP ]]&lt;250,1,WWWW[[#This Row],[Total PoP ]]/250),0)</f>
        <v>4</v>
      </c>
      <c r="BB26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0.1044932079414838</v>
      </c>
      <c r="BC260" s="560">
        <f>WWWW[[#This Row],[% people access to functioning Latrine]]*WWWW[[#This Row],[Total PoP ]]</f>
        <v>100</v>
      </c>
      <c r="BD260" s="552">
        <f>WWWW[[#This Row],['#_of_Functioning_latrines_in_school]]*50</f>
        <v>100</v>
      </c>
      <c r="BE260" s="552">
        <f>ROUND((WWWW[[#This Row],[Total PoP ]]/6),0)</f>
        <v>160</v>
      </c>
      <c r="BF260" s="552">
        <f>IF(WWWW[[#This Row],[Total required Latrines]]-(WWWW[[#This Row],['#_of_sanitary_fly-proof_HH_latrines]])&lt;0,0,WWWW[[#This Row],[Total required Latrines]]-(WWWW[[#This Row],['#_of_sanitary_fly-proof_HH_latrines]]))</f>
        <v>160</v>
      </c>
      <c r="BG260" s="553">
        <f>1-WWWW[[#This Row],[% people access to functioning Latrine]]</f>
        <v>0.89550679205851624</v>
      </c>
      <c r="BH26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0" s="560">
        <f>IF(WWWW[[#This Row],['#_of_functional_handwashing_facilities_at_HH_level]]*6&gt;WWWW[[#This Row],[Total PoP ]],WWWW[[#This Row],[Total PoP ]],WWWW[[#This Row],['#_of_functional_handwashing_facilities_at_HH_level]]*6)</f>
        <v>0</v>
      </c>
      <c r="BJ260" s="552">
        <f>IF(WWWW[[#This Row],['# people reached by regular dedicated hygiene promotion]]&gt;WWWW[[#This Row],['# People received regular supply of hygiene items]],WWWW[[#This Row],['# people reached by regular dedicated hygiene promotion]],WWWW[[#This Row],['# People received regular supply of hygiene items]])</f>
        <v>0</v>
      </c>
      <c r="BK260" s="550">
        <f>IF(WWWW[[#This Row],[HRP3]]/WWWW[[#This Row],[Total PoP ]]&gt;100%,100%,WWWW[[#This Row],[HRP3]]/WWWW[[#This Row],[Total PoP ]])</f>
        <v>0</v>
      </c>
      <c r="BL260" s="553">
        <f>1-WWWW[[#This Row],[Hygiene Coverage%]]</f>
        <v>1</v>
      </c>
      <c r="BM260" s="551">
        <f>WWWW[[#This Row],['# people reached by regular dedicated hygiene promotion]]/WWWW[[#This Row],[Total PoP ]]</f>
        <v>0</v>
      </c>
      <c r="BN26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0" s="552">
        <f>WWWW[[#This Row],['#_of_affected_women_and_girls_receiving_a_sufficient_quantity_of_sanitary_pads]]</f>
        <v>0</v>
      </c>
      <c r="BP260" s="605">
        <f>IF(WWWW[[#This Row],['# People with access to soap]]&gt;WWWW[[#This Row],['# People with access to Sanity Pads]],WWWW[[#This Row],['# People with access to soap]],WWWW[[#This Row],['# People with access to Sanity Pads]])</f>
        <v>0</v>
      </c>
      <c r="BQ260" s="560" t="str">
        <f>IF(OR(WWWW[[#This Row],['#of students in school]]="",WWWW[[#This Row],['#of students in school]]=0),"No","Yes")</f>
        <v>Yes</v>
      </c>
      <c r="BR260" s="554" t="s">
        <v>796</v>
      </c>
      <c r="BS260" s="554" t="s">
        <v>796</v>
      </c>
      <c r="BT260" s="554" t="s">
        <v>296</v>
      </c>
      <c r="BU260" s="554">
        <v>0</v>
      </c>
      <c r="BV260" s="554">
        <v>0</v>
      </c>
      <c r="BW260" s="554">
        <v>197451</v>
      </c>
      <c r="BX260" s="554" t="s">
        <v>33</v>
      </c>
      <c r="BY260" s="582"/>
    </row>
    <row r="261" spans="1:77" hidden="1">
      <c r="A261" s="606" t="s">
        <v>2381</v>
      </c>
      <c r="B261" s="606" t="s">
        <v>336</v>
      </c>
      <c r="C261" s="453" t="s">
        <v>336</v>
      </c>
      <c r="D261" s="453" t="s">
        <v>329</v>
      </c>
      <c r="E261" s="546" t="s">
        <v>2687</v>
      </c>
      <c r="F261" s="453" t="s">
        <v>404</v>
      </c>
      <c r="G261" s="546" t="str">
        <f>VLOOKUP(WWWW[[#This Row],[Village  Name]],SiteDB6[[Site Name]:[Location Type]],8,FALSE)</f>
        <v>Village</v>
      </c>
      <c r="H261" s="453" t="s">
        <v>2580</v>
      </c>
      <c r="I261" s="605">
        <v>279</v>
      </c>
      <c r="J261" s="605">
        <v>1246</v>
      </c>
      <c r="K261" s="457"/>
      <c r="L261" s="55">
        <v>44439</v>
      </c>
      <c r="M261" s="605">
        <v>217</v>
      </c>
      <c r="N261" s="605"/>
      <c r="O261" s="605"/>
      <c r="P261" s="605"/>
      <c r="Q261" s="605">
        <v>1</v>
      </c>
      <c r="R261" s="605"/>
      <c r="S261" s="605"/>
      <c r="T261" s="605"/>
      <c r="U261" s="637"/>
      <c r="V261" s="605"/>
      <c r="W261" s="605" t="s">
        <v>128</v>
      </c>
      <c r="X261" s="605">
        <v>1</v>
      </c>
      <c r="Y261" s="605"/>
      <c r="Z261" s="605"/>
      <c r="AA261" s="605"/>
      <c r="AB261" s="605"/>
      <c r="AC261" s="637"/>
      <c r="AD261" s="605"/>
      <c r="AE261" s="605"/>
      <c r="AF261" s="605"/>
      <c r="AG261" s="605"/>
      <c r="AH261" s="605"/>
      <c r="AI261" s="605"/>
      <c r="AJ261" s="605"/>
      <c r="AK261" s="605"/>
      <c r="AL261" s="605"/>
      <c r="AM261" s="605"/>
      <c r="AN261" s="637"/>
      <c r="AO261" s="551"/>
      <c r="AP261" s="551"/>
      <c r="AQ26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1" s="560">
        <f>WWWW[[#This Row],[%Equitable and continuous access to sufficient quantity of safe drinking water]]*WWWW[[#This Row],[Total PoP ]]</f>
        <v>0</v>
      </c>
      <c r="AS26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261" s="560">
        <f>WWWW[[#This Row],[% Access to unimproved water points]]*WWWW[[#This Row],[Total PoP ]]</f>
        <v>1246</v>
      </c>
      <c r="AU26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6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1246</v>
      </c>
      <c r="AW261" s="560">
        <f>WWWW[[#This Row],[HRP1]]/250</f>
        <v>4.984</v>
      </c>
      <c r="AX261" s="550">
        <f>1-WWWW[[#This Row],[% Equitable and continuous access to sufficient quantity of domestic water]]</f>
        <v>0</v>
      </c>
      <c r="AY261" s="560">
        <f>WWWW[[#This Row],[%equitable and continuous access to sufficient quantity of safe drinking and domestic water''s GAP]]*WWWW[[#This Row],[Total PoP ]]</f>
        <v>0</v>
      </c>
      <c r="AZ261" s="552">
        <f>IF(WWWW[[#This Row],[Total required water points]]-WWWW[[#This Row],['#Water points coverage]]&lt;0,0,WWWW[[#This Row],[Total required water points]]-WWWW[[#This Row],['#Water points coverage]])</f>
        <v>1.6000000000000014E-2</v>
      </c>
      <c r="BA261" s="552">
        <f>ROUND(IF(WWWW[[#This Row],[Total PoP ]]&lt;250,1,WWWW[[#This Row],[Total PoP ]]/250),0)</f>
        <v>5</v>
      </c>
      <c r="BB261"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4.0128410914927769E-2</v>
      </c>
      <c r="BC261" s="560">
        <f>WWWW[[#This Row],[% people access to functioning Latrine]]*WWWW[[#This Row],[Total PoP ]]</f>
        <v>50</v>
      </c>
      <c r="BD261" s="552">
        <f>WWWW[[#This Row],['#_of_Functioning_latrines_in_school]]*50</f>
        <v>50</v>
      </c>
      <c r="BE261" s="552">
        <f>ROUND((WWWW[[#This Row],[Total PoP ]]/6),0)</f>
        <v>208</v>
      </c>
      <c r="BF261" s="552">
        <f>IF(WWWW[[#This Row],[Total required Latrines]]-(WWWW[[#This Row],['#_of_sanitary_fly-proof_HH_latrines]])&lt;0,0,WWWW[[#This Row],[Total required Latrines]]-(WWWW[[#This Row],['#_of_sanitary_fly-proof_HH_latrines]]))</f>
        <v>208</v>
      </c>
      <c r="BG261" s="553">
        <f>1-WWWW[[#This Row],[% people access to functioning Latrine]]</f>
        <v>0.9598715890850722</v>
      </c>
      <c r="BH26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1" s="560">
        <f>IF(WWWW[[#This Row],['#_of_functional_handwashing_facilities_at_HH_level]]*6&gt;WWWW[[#This Row],[Total PoP ]],WWWW[[#This Row],[Total PoP ]],WWWW[[#This Row],['#_of_functional_handwashing_facilities_at_HH_level]]*6)</f>
        <v>0</v>
      </c>
      <c r="BJ261" s="552">
        <f>IF(WWWW[[#This Row],['# people reached by regular dedicated hygiene promotion]]&gt;WWWW[[#This Row],['# People received regular supply of hygiene items]],WWWW[[#This Row],['# people reached by regular dedicated hygiene promotion]],WWWW[[#This Row],['# People received regular supply of hygiene items]])</f>
        <v>0</v>
      </c>
      <c r="BK261" s="550">
        <f>IF(WWWW[[#This Row],[HRP3]]/WWWW[[#This Row],[Total PoP ]]&gt;100%,100%,WWWW[[#This Row],[HRP3]]/WWWW[[#This Row],[Total PoP ]])</f>
        <v>0</v>
      </c>
      <c r="BL261" s="553">
        <f>1-WWWW[[#This Row],[Hygiene Coverage%]]</f>
        <v>1</v>
      </c>
      <c r="BM261" s="551">
        <f>WWWW[[#This Row],['# people reached by regular dedicated hygiene promotion]]/WWWW[[#This Row],[Total PoP ]]</f>
        <v>0</v>
      </c>
      <c r="BN26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1" s="552">
        <f>WWWW[[#This Row],['#_of_affected_women_and_girls_receiving_a_sufficient_quantity_of_sanitary_pads]]</f>
        <v>0</v>
      </c>
      <c r="BP261" s="605">
        <f>IF(WWWW[[#This Row],['# People with access to soap]]&gt;WWWW[[#This Row],['# People with access to Sanity Pads]],WWWW[[#This Row],['# People with access to soap]],WWWW[[#This Row],['# People with access to Sanity Pads]])</f>
        <v>0</v>
      </c>
      <c r="BQ261" s="560" t="str">
        <f>IF(OR(WWWW[[#This Row],['#of students in school]]="",WWWW[[#This Row],['#of students in school]]=0),"No","Yes")</f>
        <v>Yes</v>
      </c>
      <c r="BR261" s="554" t="s">
        <v>796</v>
      </c>
      <c r="BS261" s="554" t="s">
        <v>796</v>
      </c>
      <c r="BT261" s="554" t="s">
        <v>296</v>
      </c>
      <c r="BU261" s="554">
        <v>0</v>
      </c>
      <c r="BV261" s="554">
        <v>0</v>
      </c>
      <c r="BW261" s="554">
        <v>197447</v>
      </c>
      <c r="BX261" s="554" t="s">
        <v>33</v>
      </c>
      <c r="BY261" s="582"/>
    </row>
    <row r="262" spans="1:77" hidden="1">
      <c r="A262" s="606" t="s">
        <v>2381</v>
      </c>
      <c r="B262" s="606" t="s">
        <v>316</v>
      </c>
      <c r="C262" s="453" t="s">
        <v>316</v>
      </c>
      <c r="D262" s="453" t="s">
        <v>329</v>
      </c>
      <c r="E262" s="546" t="s">
        <v>2687</v>
      </c>
      <c r="F262" s="453" t="s">
        <v>297</v>
      </c>
      <c r="G262" s="546" t="str">
        <f>VLOOKUP(WWWW[[#This Row],[Village  Name]],SiteDB6[[Site Name]:[Location Type]],8,FALSE)</f>
        <v>Village</v>
      </c>
      <c r="H262" s="453" t="s">
        <v>2610</v>
      </c>
      <c r="I262" s="605">
        <v>192</v>
      </c>
      <c r="J262" s="605">
        <v>1083</v>
      </c>
      <c r="K262" s="457">
        <v>42736</v>
      </c>
      <c r="L262" s="55">
        <v>44551</v>
      </c>
      <c r="M262" s="605"/>
      <c r="N262" s="605"/>
      <c r="O262" s="605"/>
      <c r="P262" s="605"/>
      <c r="Q262" s="605"/>
      <c r="R262" s="605"/>
      <c r="S262" s="605"/>
      <c r="T262" s="605"/>
      <c r="U262" s="637"/>
      <c r="V262" s="605"/>
      <c r="W262" s="605" t="s">
        <v>132</v>
      </c>
      <c r="X262" s="605"/>
      <c r="Y262" s="605"/>
      <c r="Z262" s="605"/>
      <c r="AA262" s="605"/>
      <c r="AB262" s="605"/>
      <c r="AC262" s="637"/>
      <c r="AD262" s="605"/>
      <c r="AE262" s="605"/>
      <c r="AF262" s="605"/>
      <c r="AG262" s="605"/>
      <c r="AH262" s="605"/>
      <c r="AI262" s="605"/>
      <c r="AJ262" s="605"/>
      <c r="AK262" s="605"/>
      <c r="AL262" s="605"/>
      <c r="AM262" s="605"/>
      <c r="AN262" s="637"/>
      <c r="AO262" s="551"/>
      <c r="AP262" s="551"/>
      <c r="AQ26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2" s="560">
        <f>WWWW[[#This Row],[%Equitable and continuous access to sufficient quantity of safe drinking water]]*WWWW[[#This Row],[Total PoP ]]</f>
        <v>0</v>
      </c>
      <c r="AS26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62" s="560">
        <f>WWWW[[#This Row],[% Access to unimproved water points]]*WWWW[[#This Row],[Total PoP ]]</f>
        <v>0</v>
      </c>
      <c r="AU26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6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62" s="560">
        <f>WWWW[[#This Row],[HRP1]]/250</f>
        <v>0</v>
      </c>
      <c r="AX262" s="550">
        <f>1-WWWW[[#This Row],[% Equitable and continuous access to sufficient quantity of domestic water]]</f>
        <v>1</v>
      </c>
      <c r="AY262" s="560">
        <f>WWWW[[#This Row],[%equitable and continuous access to sufficient quantity of safe drinking and domestic water''s GAP]]*WWWW[[#This Row],[Total PoP ]]</f>
        <v>1083</v>
      </c>
      <c r="AZ262" s="552">
        <f>IF(WWWW[[#This Row],[Total required water points]]-WWWW[[#This Row],['#Water points coverage]]&lt;0,0,WWWW[[#This Row],[Total required water points]]-WWWW[[#This Row],['#Water points coverage]])</f>
        <v>4</v>
      </c>
      <c r="BA262" s="552">
        <f>ROUND(IF(WWWW[[#This Row],[Total PoP ]]&lt;250,1,WWWW[[#This Row],[Total PoP ]]/250),0)</f>
        <v>4</v>
      </c>
      <c r="BB26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62" s="560">
        <f>WWWW[[#This Row],[% people access to functioning Latrine]]*WWWW[[#This Row],[Total PoP ]]</f>
        <v>0</v>
      </c>
      <c r="BD262" s="552">
        <f>WWWW[[#This Row],['#_of_Functioning_latrines_in_school]]*50</f>
        <v>0</v>
      </c>
      <c r="BE262" s="552">
        <f>ROUND((WWWW[[#This Row],[Total PoP ]]/6),0)</f>
        <v>181</v>
      </c>
      <c r="BF262" s="552">
        <f>IF(WWWW[[#This Row],[Total required Latrines]]-(WWWW[[#This Row],['#_of_sanitary_fly-proof_HH_latrines]])&lt;0,0,WWWW[[#This Row],[Total required Latrines]]-(WWWW[[#This Row],['#_of_sanitary_fly-proof_HH_latrines]]))</f>
        <v>181</v>
      </c>
      <c r="BG262" s="553">
        <f>1-WWWW[[#This Row],[% people access to functioning Latrine]]</f>
        <v>1</v>
      </c>
      <c r="BH26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2" s="560">
        <f>IF(WWWW[[#This Row],['#_of_functional_handwashing_facilities_at_HH_level]]*6&gt;WWWW[[#This Row],[Total PoP ]],WWWW[[#This Row],[Total PoP ]],WWWW[[#This Row],['#_of_functional_handwashing_facilities_at_HH_level]]*6)</f>
        <v>0</v>
      </c>
      <c r="BJ262" s="552">
        <f>IF(WWWW[[#This Row],['# people reached by regular dedicated hygiene promotion]]&gt;WWWW[[#This Row],['# People received regular supply of hygiene items]],WWWW[[#This Row],['# people reached by regular dedicated hygiene promotion]],WWWW[[#This Row],['# People received regular supply of hygiene items]])</f>
        <v>0</v>
      </c>
      <c r="BK262" s="550">
        <f>IF(WWWW[[#This Row],[HRP3]]/WWWW[[#This Row],[Total PoP ]]&gt;100%,100%,WWWW[[#This Row],[HRP3]]/WWWW[[#This Row],[Total PoP ]])</f>
        <v>0</v>
      </c>
      <c r="BL262" s="553">
        <f>1-WWWW[[#This Row],[Hygiene Coverage%]]</f>
        <v>1</v>
      </c>
      <c r="BM262" s="551">
        <f>WWWW[[#This Row],['# people reached by regular dedicated hygiene promotion]]/WWWW[[#This Row],[Total PoP ]]</f>
        <v>0</v>
      </c>
      <c r="BN26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2" s="552">
        <f>WWWW[[#This Row],['#_of_affected_women_and_girls_receiving_a_sufficient_quantity_of_sanitary_pads]]</f>
        <v>0</v>
      </c>
      <c r="BP262" s="605">
        <f>IF(WWWW[[#This Row],['# People with access to soap]]&gt;WWWW[[#This Row],['# People with access to Sanity Pads]],WWWW[[#This Row],['# People with access to soap]],WWWW[[#This Row],['# People with access to Sanity Pads]])</f>
        <v>0</v>
      </c>
      <c r="BQ262" s="560" t="str">
        <f>IF(OR(WWWW[[#This Row],['#of students in school]]="",WWWW[[#This Row],['#of students in school]]=0),"No","Yes")</f>
        <v>No</v>
      </c>
      <c r="BR262" s="554" t="s">
        <v>796</v>
      </c>
      <c r="BS262" s="554" t="s">
        <v>796</v>
      </c>
      <c r="BT262" s="554">
        <v>0</v>
      </c>
      <c r="BU262" s="554">
        <v>0</v>
      </c>
      <c r="BV262" s="554">
        <v>0</v>
      </c>
      <c r="BW262" s="554">
        <v>196132</v>
      </c>
      <c r="BX262" s="554" t="s">
        <v>33</v>
      </c>
      <c r="BY262" s="582"/>
    </row>
    <row r="263" spans="1:77" hidden="1">
      <c r="A263" s="606" t="s">
        <v>2381</v>
      </c>
      <c r="B263" s="606" t="s">
        <v>316</v>
      </c>
      <c r="C263" s="453" t="s">
        <v>316</v>
      </c>
      <c r="D263" s="453" t="s">
        <v>329</v>
      </c>
      <c r="E263" s="546" t="s">
        <v>2687</v>
      </c>
      <c r="F263" s="453" t="s">
        <v>297</v>
      </c>
      <c r="G263" s="546" t="str">
        <f>VLOOKUP(WWWW[[#This Row],[Village  Name]],SiteDB6[[Site Name]:[Location Type]],8,FALSE)</f>
        <v>Village</v>
      </c>
      <c r="H263" s="453" t="s">
        <v>2611</v>
      </c>
      <c r="I263" s="605">
        <v>65</v>
      </c>
      <c r="J263" s="605">
        <v>373</v>
      </c>
      <c r="K263" s="457">
        <v>42736</v>
      </c>
      <c r="L263" s="55">
        <v>44551</v>
      </c>
      <c r="M263" s="605"/>
      <c r="N263" s="605"/>
      <c r="O263" s="605"/>
      <c r="P263" s="605"/>
      <c r="Q263" s="605"/>
      <c r="R263" s="605"/>
      <c r="S263" s="605"/>
      <c r="T263" s="605"/>
      <c r="U263" s="637"/>
      <c r="V263" s="605"/>
      <c r="W263" s="605" t="s">
        <v>132</v>
      </c>
      <c r="X263" s="605"/>
      <c r="Y263" s="605"/>
      <c r="Z263" s="605"/>
      <c r="AA263" s="605"/>
      <c r="AB263" s="605"/>
      <c r="AC263" s="637"/>
      <c r="AD263" s="605"/>
      <c r="AE263" s="605"/>
      <c r="AF263" s="605"/>
      <c r="AG263" s="605"/>
      <c r="AH263" s="605"/>
      <c r="AI263" s="605"/>
      <c r="AJ263" s="605"/>
      <c r="AK263" s="605"/>
      <c r="AL263" s="605"/>
      <c r="AM263" s="605"/>
      <c r="AN263" s="637"/>
      <c r="AO263" s="551"/>
      <c r="AP263" s="551"/>
      <c r="AQ26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3" s="560">
        <f>WWWW[[#This Row],[%Equitable and continuous access to sufficient quantity of safe drinking water]]*WWWW[[#This Row],[Total PoP ]]</f>
        <v>0</v>
      </c>
      <c r="AS26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63" s="560">
        <f>WWWW[[#This Row],[% Access to unimproved water points]]*WWWW[[#This Row],[Total PoP ]]</f>
        <v>0</v>
      </c>
      <c r="AU26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6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63" s="560">
        <f>WWWW[[#This Row],[HRP1]]/250</f>
        <v>0</v>
      </c>
      <c r="AX263" s="550">
        <f>1-WWWW[[#This Row],[% Equitable and continuous access to sufficient quantity of domestic water]]</f>
        <v>1</v>
      </c>
      <c r="AY263" s="560">
        <f>WWWW[[#This Row],[%equitable and continuous access to sufficient quantity of safe drinking and domestic water''s GAP]]*WWWW[[#This Row],[Total PoP ]]</f>
        <v>373</v>
      </c>
      <c r="AZ263" s="552">
        <f>IF(WWWW[[#This Row],[Total required water points]]-WWWW[[#This Row],['#Water points coverage]]&lt;0,0,WWWW[[#This Row],[Total required water points]]-WWWW[[#This Row],['#Water points coverage]])</f>
        <v>1</v>
      </c>
      <c r="BA263" s="552">
        <f>ROUND(IF(WWWW[[#This Row],[Total PoP ]]&lt;250,1,WWWW[[#This Row],[Total PoP ]]/250),0)</f>
        <v>1</v>
      </c>
      <c r="BB26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63" s="560">
        <f>WWWW[[#This Row],[% people access to functioning Latrine]]*WWWW[[#This Row],[Total PoP ]]</f>
        <v>0</v>
      </c>
      <c r="BD263" s="552">
        <f>WWWW[[#This Row],['#_of_Functioning_latrines_in_school]]*50</f>
        <v>0</v>
      </c>
      <c r="BE263" s="552">
        <f>ROUND((WWWW[[#This Row],[Total PoP ]]/6),0)</f>
        <v>62</v>
      </c>
      <c r="BF263" s="552">
        <f>IF(WWWW[[#This Row],[Total required Latrines]]-(WWWW[[#This Row],['#_of_sanitary_fly-proof_HH_latrines]])&lt;0,0,WWWW[[#This Row],[Total required Latrines]]-(WWWW[[#This Row],['#_of_sanitary_fly-proof_HH_latrines]]))</f>
        <v>62</v>
      </c>
      <c r="BG263" s="553">
        <f>1-WWWW[[#This Row],[% people access to functioning Latrine]]</f>
        <v>1</v>
      </c>
      <c r="BH26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3" s="560">
        <f>IF(WWWW[[#This Row],['#_of_functional_handwashing_facilities_at_HH_level]]*6&gt;WWWW[[#This Row],[Total PoP ]],WWWW[[#This Row],[Total PoP ]],WWWW[[#This Row],['#_of_functional_handwashing_facilities_at_HH_level]]*6)</f>
        <v>0</v>
      </c>
      <c r="BJ263" s="552">
        <f>IF(WWWW[[#This Row],['# people reached by regular dedicated hygiene promotion]]&gt;WWWW[[#This Row],['# People received regular supply of hygiene items]],WWWW[[#This Row],['# people reached by regular dedicated hygiene promotion]],WWWW[[#This Row],['# People received regular supply of hygiene items]])</f>
        <v>0</v>
      </c>
      <c r="BK263" s="550">
        <f>IF(WWWW[[#This Row],[HRP3]]/WWWW[[#This Row],[Total PoP ]]&gt;100%,100%,WWWW[[#This Row],[HRP3]]/WWWW[[#This Row],[Total PoP ]])</f>
        <v>0</v>
      </c>
      <c r="BL263" s="553">
        <f>1-WWWW[[#This Row],[Hygiene Coverage%]]</f>
        <v>1</v>
      </c>
      <c r="BM263" s="551">
        <f>WWWW[[#This Row],['# people reached by regular dedicated hygiene promotion]]/WWWW[[#This Row],[Total PoP ]]</f>
        <v>0</v>
      </c>
      <c r="BN26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3" s="552">
        <f>WWWW[[#This Row],['#_of_affected_women_and_girls_receiving_a_sufficient_quantity_of_sanitary_pads]]</f>
        <v>0</v>
      </c>
      <c r="BP263" s="605">
        <f>IF(WWWW[[#This Row],['# People with access to soap]]&gt;WWWW[[#This Row],['# People with access to Sanity Pads]],WWWW[[#This Row],['# People with access to soap]],WWWW[[#This Row],['# People with access to Sanity Pads]])</f>
        <v>0</v>
      </c>
      <c r="BQ263" s="560" t="str">
        <f>IF(OR(WWWW[[#This Row],['#of students in school]]="",WWWW[[#This Row],['#of students in school]]=0),"No","Yes")</f>
        <v>No</v>
      </c>
      <c r="BR263" s="554" t="s">
        <v>796</v>
      </c>
      <c r="BS263" s="554" t="s">
        <v>796</v>
      </c>
      <c r="BT263" s="554">
        <v>0</v>
      </c>
      <c r="BU263" s="554">
        <v>0</v>
      </c>
      <c r="BV263" s="554">
        <v>0</v>
      </c>
      <c r="BW263" s="554">
        <v>196135</v>
      </c>
      <c r="BX263" s="554" t="s">
        <v>33</v>
      </c>
      <c r="BY263" s="582"/>
    </row>
    <row r="264" spans="1:77" hidden="1">
      <c r="A264" s="606" t="s">
        <v>2381</v>
      </c>
      <c r="B264" s="606" t="s">
        <v>316</v>
      </c>
      <c r="C264" s="453" t="s">
        <v>316</v>
      </c>
      <c r="D264" s="453" t="s">
        <v>329</v>
      </c>
      <c r="E264" s="546" t="s">
        <v>2687</v>
      </c>
      <c r="F264" s="453" t="s">
        <v>297</v>
      </c>
      <c r="G264" s="546" t="str">
        <f>VLOOKUP(WWWW[[#This Row],[Village  Name]],SiteDB6[[Site Name]:[Location Type]],8,FALSE)</f>
        <v>Village</v>
      </c>
      <c r="H264" s="453" t="s">
        <v>2612</v>
      </c>
      <c r="I264" s="605">
        <v>86</v>
      </c>
      <c r="J264" s="605">
        <v>481</v>
      </c>
      <c r="K264" s="457">
        <v>42736</v>
      </c>
      <c r="L264" s="55">
        <v>44551</v>
      </c>
      <c r="M264" s="605"/>
      <c r="N264" s="605"/>
      <c r="O264" s="605"/>
      <c r="P264" s="605"/>
      <c r="Q264" s="605"/>
      <c r="R264" s="605"/>
      <c r="S264" s="605"/>
      <c r="T264" s="605"/>
      <c r="U264" s="637"/>
      <c r="V264" s="605"/>
      <c r="W264" s="605" t="s">
        <v>132</v>
      </c>
      <c r="X264" s="605"/>
      <c r="Y264" s="605"/>
      <c r="Z264" s="605"/>
      <c r="AA264" s="605"/>
      <c r="AB264" s="605"/>
      <c r="AC264" s="637"/>
      <c r="AD264" s="605"/>
      <c r="AE264" s="605"/>
      <c r="AF264" s="605"/>
      <c r="AG264" s="605"/>
      <c r="AH264" s="605"/>
      <c r="AI264" s="605"/>
      <c r="AJ264" s="605"/>
      <c r="AK264" s="605"/>
      <c r="AL264" s="605"/>
      <c r="AM264" s="605"/>
      <c r="AN264" s="637"/>
      <c r="AO264" s="551"/>
      <c r="AP264" s="551"/>
      <c r="AQ26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4" s="560">
        <f>WWWW[[#This Row],[%Equitable and continuous access to sufficient quantity of safe drinking water]]*WWWW[[#This Row],[Total PoP ]]</f>
        <v>0</v>
      </c>
      <c r="AS26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64" s="560">
        <f>WWWW[[#This Row],[% Access to unimproved water points]]*WWWW[[#This Row],[Total PoP ]]</f>
        <v>0</v>
      </c>
      <c r="AU26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6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64" s="560">
        <f>WWWW[[#This Row],[HRP1]]/250</f>
        <v>0</v>
      </c>
      <c r="AX264" s="550">
        <f>1-WWWW[[#This Row],[% Equitable and continuous access to sufficient quantity of domestic water]]</f>
        <v>1</v>
      </c>
      <c r="AY264" s="560">
        <f>WWWW[[#This Row],[%equitable and continuous access to sufficient quantity of safe drinking and domestic water''s GAP]]*WWWW[[#This Row],[Total PoP ]]</f>
        <v>481</v>
      </c>
      <c r="AZ264" s="552">
        <f>IF(WWWW[[#This Row],[Total required water points]]-WWWW[[#This Row],['#Water points coverage]]&lt;0,0,WWWW[[#This Row],[Total required water points]]-WWWW[[#This Row],['#Water points coverage]])</f>
        <v>2</v>
      </c>
      <c r="BA264" s="552">
        <f>ROUND(IF(WWWW[[#This Row],[Total PoP ]]&lt;250,1,WWWW[[#This Row],[Total PoP ]]/250),0)</f>
        <v>2</v>
      </c>
      <c r="BB26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64" s="560">
        <f>WWWW[[#This Row],[% people access to functioning Latrine]]*WWWW[[#This Row],[Total PoP ]]</f>
        <v>0</v>
      </c>
      <c r="BD264" s="552">
        <f>WWWW[[#This Row],['#_of_Functioning_latrines_in_school]]*50</f>
        <v>0</v>
      </c>
      <c r="BE264" s="552">
        <f>ROUND((WWWW[[#This Row],[Total PoP ]]/6),0)</f>
        <v>80</v>
      </c>
      <c r="BF264" s="552">
        <f>IF(WWWW[[#This Row],[Total required Latrines]]-(WWWW[[#This Row],['#_of_sanitary_fly-proof_HH_latrines]])&lt;0,0,WWWW[[#This Row],[Total required Latrines]]-(WWWW[[#This Row],['#_of_sanitary_fly-proof_HH_latrines]]))</f>
        <v>80</v>
      </c>
      <c r="BG264" s="553">
        <f>1-WWWW[[#This Row],[% people access to functioning Latrine]]</f>
        <v>1</v>
      </c>
      <c r="BH26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4" s="560">
        <f>IF(WWWW[[#This Row],['#_of_functional_handwashing_facilities_at_HH_level]]*6&gt;WWWW[[#This Row],[Total PoP ]],WWWW[[#This Row],[Total PoP ]],WWWW[[#This Row],['#_of_functional_handwashing_facilities_at_HH_level]]*6)</f>
        <v>0</v>
      </c>
      <c r="BJ264" s="552">
        <f>IF(WWWW[[#This Row],['# people reached by regular dedicated hygiene promotion]]&gt;WWWW[[#This Row],['# People received regular supply of hygiene items]],WWWW[[#This Row],['# people reached by regular dedicated hygiene promotion]],WWWW[[#This Row],['# People received regular supply of hygiene items]])</f>
        <v>0</v>
      </c>
      <c r="BK264" s="550">
        <f>IF(WWWW[[#This Row],[HRP3]]/WWWW[[#This Row],[Total PoP ]]&gt;100%,100%,WWWW[[#This Row],[HRP3]]/WWWW[[#This Row],[Total PoP ]])</f>
        <v>0</v>
      </c>
      <c r="BL264" s="553">
        <f>1-WWWW[[#This Row],[Hygiene Coverage%]]</f>
        <v>1</v>
      </c>
      <c r="BM264" s="551">
        <f>WWWW[[#This Row],['# people reached by regular dedicated hygiene promotion]]/WWWW[[#This Row],[Total PoP ]]</f>
        <v>0</v>
      </c>
      <c r="BN26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4" s="552">
        <f>WWWW[[#This Row],['#_of_affected_women_and_girls_receiving_a_sufficient_quantity_of_sanitary_pads]]</f>
        <v>0</v>
      </c>
      <c r="BP264" s="605">
        <f>IF(WWWW[[#This Row],['# People with access to soap]]&gt;WWWW[[#This Row],['# People with access to Sanity Pads]],WWWW[[#This Row],['# People with access to soap]],WWWW[[#This Row],['# People with access to Sanity Pads]])</f>
        <v>0</v>
      </c>
      <c r="BQ264" s="560" t="str">
        <f>IF(OR(WWWW[[#This Row],['#of students in school]]="",WWWW[[#This Row],['#of students in school]]=0),"No","Yes")</f>
        <v>No</v>
      </c>
      <c r="BR264" s="554" t="s">
        <v>796</v>
      </c>
      <c r="BS264" s="554" t="s">
        <v>796</v>
      </c>
      <c r="BT264" s="554">
        <v>0</v>
      </c>
      <c r="BU264" s="554">
        <v>20.187860488891602</v>
      </c>
      <c r="BV264" s="554">
        <v>92.903419494628906</v>
      </c>
      <c r="BW264" s="554">
        <v>196134</v>
      </c>
      <c r="BX264" s="554" t="s">
        <v>33</v>
      </c>
      <c r="BY264" s="582"/>
    </row>
    <row r="265" spans="1:77" hidden="1">
      <c r="A265" s="606" t="s">
        <v>2381</v>
      </c>
      <c r="B265" s="606" t="s">
        <v>316</v>
      </c>
      <c r="C265" s="453" t="s">
        <v>316</v>
      </c>
      <c r="D265" s="453" t="s">
        <v>329</v>
      </c>
      <c r="E265" s="546" t="s">
        <v>2687</v>
      </c>
      <c r="F265" s="453" t="s">
        <v>297</v>
      </c>
      <c r="G265" s="546" t="str">
        <f>VLOOKUP(WWWW[[#This Row],[Village  Name]],SiteDB6[[Site Name]:[Location Type]],8,FALSE)</f>
        <v>Village</v>
      </c>
      <c r="H265" s="453" t="s">
        <v>2613</v>
      </c>
      <c r="I265" s="605">
        <v>88</v>
      </c>
      <c r="J265" s="605">
        <v>454</v>
      </c>
      <c r="K265" s="457">
        <v>42736</v>
      </c>
      <c r="L265" s="55">
        <v>44551</v>
      </c>
      <c r="M265" s="605"/>
      <c r="N265" s="605"/>
      <c r="O265" s="605"/>
      <c r="P265" s="605"/>
      <c r="Q265" s="605"/>
      <c r="R265" s="605"/>
      <c r="S265" s="605"/>
      <c r="T265" s="605"/>
      <c r="U265" s="637"/>
      <c r="V265" s="605"/>
      <c r="W265" s="605" t="s">
        <v>132</v>
      </c>
      <c r="X265" s="605"/>
      <c r="Y265" s="605"/>
      <c r="Z265" s="605"/>
      <c r="AA265" s="605"/>
      <c r="AB265" s="605"/>
      <c r="AC265" s="637"/>
      <c r="AD265" s="605"/>
      <c r="AE265" s="605"/>
      <c r="AF265" s="605"/>
      <c r="AG265" s="605"/>
      <c r="AH265" s="605"/>
      <c r="AI265" s="605"/>
      <c r="AJ265" s="605"/>
      <c r="AK265" s="605"/>
      <c r="AL265" s="605"/>
      <c r="AM265" s="605"/>
      <c r="AN265" s="637"/>
      <c r="AO265" s="551"/>
      <c r="AP265" s="551"/>
      <c r="AQ26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5" s="560">
        <f>WWWW[[#This Row],[%Equitable and continuous access to sufficient quantity of safe drinking water]]*WWWW[[#This Row],[Total PoP ]]</f>
        <v>0</v>
      </c>
      <c r="AS26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65" s="560">
        <f>WWWW[[#This Row],[% Access to unimproved water points]]*WWWW[[#This Row],[Total PoP ]]</f>
        <v>0</v>
      </c>
      <c r="AU26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6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65" s="560">
        <f>WWWW[[#This Row],[HRP1]]/250</f>
        <v>0</v>
      </c>
      <c r="AX265" s="550">
        <f>1-WWWW[[#This Row],[% Equitable and continuous access to sufficient quantity of domestic water]]</f>
        <v>1</v>
      </c>
      <c r="AY265" s="560">
        <f>WWWW[[#This Row],[%equitable and continuous access to sufficient quantity of safe drinking and domestic water''s GAP]]*WWWW[[#This Row],[Total PoP ]]</f>
        <v>454</v>
      </c>
      <c r="AZ265" s="552">
        <f>IF(WWWW[[#This Row],[Total required water points]]-WWWW[[#This Row],['#Water points coverage]]&lt;0,0,WWWW[[#This Row],[Total required water points]]-WWWW[[#This Row],['#Water points coverage]])</f>
        <v>2</v>
      </c>
      <c r="BA265" s="552">
        <f>ROUND(IF(WWWW[[#This Row],[Total PoP ]]&lt;250,1,WWWW[[#This Row],[Total PoP ]]/250),0)</f>
        <v>2</v>
      </c>
      <c r="BB26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65" s="560">
        <f>WWWW[[#This Row],[% people access to functioning Latrine]]*WWWW[[#This Row],[Total PoP ]]</f>
        <v>0</v>
      </c>
      <c r="BD265" s="552">
        <f>WWWW[[#This Row],['#_of_Functioning_latrines_in_school]]*50</f>
        <v>0</v>
      </c>
      <c r="BE265" s="552">
        <f>ROUND((WWWW[[#This Row],[Total PoP ]]/6),0)</f>
        <v>76</v>
      </c>
      <c r="BF265" s="552">
        <f>IF(WWWW[[#This Row],[Total required Latrines]]-(WWWW[[#This Row],['#_of_sanitary_fly-proof_HH_latrines]])&lt;0,0,WWWW[[#This Row],[Total required Latrines]]-(WWWW[[#This Row],['#_of_sanitary_fly-proof_HH_latrines]]))</f>
        <v>76</v>
      </c>
      <c r="BG265" s="553">
        <f>1-WWWW[[#This Row],[% people access to functioning Latrine]]</f>
        <v>1</v>
      </c>
      <c r="BH26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5" s="560">
        <f>IF(WWWW[[#This Row],['#_of_functional_handwashing_facilities_at_HH_level]]*6&gt;WWWW[[#This Row],[Total PoP ]],WWWW[[#This Row],[Total PoP ]],WWWW[[#This Row],['#_of_functional_handwashing_facilities_at_HH_level]]*6)</f>
        <v>0</v>
      </c>
      <c r="BJ265" s="552">
        <f>IF(WWWW[[#This Row],['# people reached by regular dedicated hygiene promotion]]&gt;WWWW[[#This Row],['# People received regular supply of hygiene items]],WWWW[[#This Row],['# people reached by regular dedicated hygiene promotion]],WWWW[[#This Row],['# People received regular supply of hygiene items]])</f>
        <v>0</v>
      </c>
      <c r="BK265" s="550">
        <f>IF(WWWW[[#This Row],[HRP3]]/WWWW[[#This Row],[Total PoP ]]&gt;100%,100%,WWWW[[#This Row],[HRP3]]/WWWW[[#This Row],[Total PoP ]])</f>
        <v>0</v>
      </c>
      <c r="BL265" s="553">
        <f>1-WWWW[[#This Row],[Hygiene Coverage%]]</f>
        <v>1</v>
      </c>
      <c r="BM265" s="551">
        <f>WWWW[[#This Row],['# people reached by regular dedicated hygiene promotion]]/WWWW[[#This Row],[Total PoP ]]</f>
        <v>0</v>
      </c>
      <c r="BN26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5" s="552">
        <f>WWWW[[#This Row],['#_of_affected_women_and_girls_receiving_a_sufficient_quantity_of_sanitary_pads]]</f>
        <v>0</v>
      </c>
      <c r="BP265" s="605">
        <f>IF(WWWW[[#This Row],['# People with access to soap]]&gt;WWWW[[#This Row],['# People with access to Sanity Pads]],WWWW[[#This Row],['# People with access to soap]],WWWW[[#This Row],['# People with access to Sanity Pads]])</f>
        <v>0</v>
      </c>
      <c r="BQ265" s="560" t="str">
        <f>IF(OR(WWWW[[#This Row],['#of students in school]]="",WWWW[[#This Row],['#of students in school]]=0),"No","Yes")</f>
        <v>No</v>
      </c>
      <c r="BR265" s="554" t="s">
        <v>796</v>
      </c>
      <c r="BS265" s="554" t="s">
        <v>796</v>
      </c>
      <c r="BT265" s="554">
        <v>0</v>
      </c>
      <c r="BU265" s="554">
        <v>20.1899604797363</v>
      </c>
      <c r="BV265" s="554">
        <v>92.895767211914105</v>
      </c>
      <c r="BW265" s="554">
        <v>196136</v>
      </c>
      <c r="BX265" s="554" t="s">
        <v>33</v>
      </c>
      <c r="BY265" s="582"/>
    </row>
    <row r="266" spans="1:77" hidden="1">
      <c r="A266" s="606" t="s">
        <v>2381</v>
      </c>
      <c r="B266" s="606" t="s">
        <v>316</v>
      </c>
      <c r="C266" s="453" t="s">
        <v>316</v>
      </c>
      <c r="D266" s="453" t="s">
        <v>309</v>
      </c>
      <c r="E266" s="546" t="s">
        <v>2687</v>
      </c>
      <c r="F266" s="453" t="s">
        <v>297</v>
      </c>
      <c r="G266" s="546" t="str">
        <f>VLOOKUP(WWWW[[#This Row],[Village  Name]],SiteDB6[[Site Name]:[Location Type]],8,FALSE)</f>
        <v>Village</v>
      </c>
      <c r="H266" s="453" t="s">
        <v>2614</v>
      </c>
      <c r="I266" s="605">
        <v>218</v>
      </c>
      <c r="J266" s="605">
        <v>978</v>
      </c>
      <c r="K266" s="457">
        <v>42736</v>
      </c>
      <c r="L266" s="55">
        <v>44551</v>
      </c>
      <c r="M266" s="605"/>
      <c r="N266" s="605"/>
      <c r="O266" s="605"/>
      <c r="P266" s="605"/>
      <c r="Q266" s="605"/>
      <c r="R266" s="605"/>
      <c r="S266" s="605"/>
      <c r="T266" s="605"/>
      <c r="U266" s="637"/>
      <c r="V266" s="605"/>
      <c r="W266" s="605" t="s">
        <v>132</v>
      </c>
      <c r="X266" s="605"/>
      <c r="Y266" s="605"/>
      <c r="Z266" s="605"/>
      <c r="AA266" s="605"/>
      <c r="AB266" s="605"/>
      <c r="AC266" s="637"/>
      <c r="AD266" s="605"/>
      <c r="AE266" s="605"/>
      <c r="AF266" s="605"/>
      <c r="AG266" s="605"/>
      <c r="AH266" s="605"/>
      <c r="AI266" s="605"/>
      <c r="AJ266" s="605"/>
      <c r="AK266" s="605"/>
      <c r="AL266" s="605"/>
      <c r="AM266" s="605"/>
      <c r="AN266" s="637"/>
      <c r="AO266" s="551"/>
      <c r="AP266" s="551"/>
      <c r="AQ26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6" s="560">
        <f>WWWW[[#This Row],[%Equitable and continuous access to sufficient quantity of safe drinking water]]*WWWW[[#This Row],[Total PoP ]]</f>
        <v>0</v>
      </c>
      <c r="AS26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66" s="560">
        <f>WWWW[[#This Row],[% Access to unimproved water points]]*WWWW[[#This Row],[Total PoP ]]</f>
        <v>0</v>
      </c>
      <c r="AU26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6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66" s="560">
        <f>WWWW[[#This Row],[HRP1]]/250</f>
        <v>0</v>
      </c>
      <c r="AX266" s="550">
        <f>1-WWWW[[#This Row],[% Equitable and continuous access to sufficient quantity of domestic water]]</f>
        <v>1</v>
      </c>
      <c r="AY266" s="560">
        <f>WWWW[[#This Row],[%equitable and continuous access to sufficient quantity of safe drinking and domestic water''s GAP]]*WWWW[[#This Row],[Total PoP ]]</f>
        <v>978</v>
      </c>
      <c r="AZ266" s="552">
        <f>IF(WWWW[[#This Row],[Total required water points]]-WWWW[[#This Row],['#Water points coverage]]&lt;0,0,WWWW[[#This Row],[Total required water points]]-WWWW[[#This Row],['#Water points coverage]])</f>
        <v>4</v>
      </c>
      <c r="BA266" s="552">
        <f>ROUND(IF(WWWW[[#This Row],[Total PoP ]]&lt;250,1,WWWW[[#This Row],[Total PoP ]]/250),0)</f>
        <v>4</v>
      </c>
      <c r="BB26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66" s="560">
        <f>WWWW[[#This Row],[% people access to functioning Latrine]]*WWWW[[#This Row],[Total PoP ]]</f>
        <v>0</v>
      </c>
      <c r="BD266" s="552">
        <f>WWWW[[#This Row],['#_of_Functioning_latrines_in_school]]*50</f>
        <v>0</v>
      </c>
      <c r="BE266" s="552">
        <f>ROUND((WWWW[[#This Row],[Total PoP ]]/6),0)</f>
        <v>163</v>
      </c>
      <c r="BF266" s="552">
        <f>IF(WWWW[[#This Row],[Total required Latrines]]-(WWWW[[#This Row],['#_of_sanitary_fly-proof_HH_latrines]])&lt;0,0,WWWW[[#This Row],[Total required Latrines]]-(WWWW[[#This Row],['#_of_sanitary_fly-proof_HH_latrines]]))</f>
        <v>163</v>
      </c>
      <c r="BG266" s="553">
        <f>1-WWWW[[#This Row],[% people access to functioning Latrine]]</f>
        <v>1</v>
      </c>
      <c r="BH26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6" s="560">
        <f>IF(WWWW[[#This Row],['#_of_functional_handwashing_facilities_at_HH_level]]*6&gt;WWWW[[#This Row],[Total PoP ]],WWWW[[#This Row],[Total PoP ]],WWWW[[#This Row],['#_of_functional_handwashing_facilities_at_HH_level]]*6)</f>
        <v>0</v>
      </c>
      <c r="BJ266" s="552">
        <f>IF(WWWW[[#This Row],['# people reached by regular dedicated hygiene promotion]]&gt;WWWW[[#This Row],['# People received regular supply of hygiene items]],WWWW[[#This Row],['# people reached by regular dedicated hygiene promotion]],WWWW[[#This Row],['# People received regular supply of hygiene items]])</f>
        <v>0</v>
      </c>
      <c r="BK266" s="550">
        <f>IF(WWWW[[#This Row],[HRP3]]/WWWW[[#This Row],[Total PoP ]]&gt;100%,100%,WWWW[[#This Row],[HRP3]]/WWWW[[#This Row],[Total PoP ]])</f>
        <v>0</v>
      </c>
      <c r="BL266" s="553">
        <f>1-WWWW[[#This Row],[Hygiene Coverage%]]</f>
        <v>1</v>
      </c>
      <c r="BM266" s="551">
        <f>WWWW[[#This Row],['# people reached by regular dedicated hygiene promotion]]/WWWW[[#This Row],[Total PoP ]]</f>
        <v>0</v>
      </c>
      <c r="BN26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6" s="552">
        <f>WWWW[[#This Row],['#_of_affected_women_and_girls_receiving_a_sufficient_quantity_of_sanitary_pads]]</f>
        <v>0</v>
      </c>
      <c r="BP266" s="605">
        <f>IF(WWWW[[#This Row],['# People with access to soap]]&gt;WWWW[[#This Row],['# People with access to Sanity Pads]],WWWW[[#This Row],['# People with access to soap]],WWWW[[#This Row],['# People with access to Sanity Pads]])</f>
        <v>0</v>
      </c>
      <c r="BQ266" s="560" t="str">
        <f>IF(OR(WWWW[[#This Row],['#of students in school]]="",WWWW[[#This Row],['#of students in school]]=0),"No","Yes")</f>
        <v>No</v>
      </c>
      <c r="BR266" s="554" t="s">
        <v>796</v>
      </c>
      <c r="BS266" s="554" t="s">
        <v>796</v>
      </c>
      <c r="BT266" s="554">
        <v>0</v>
      </c>
      <c r="BU266" s="554">
        <v>20.2630290985107</v>
      </c>
      <c r="BV266" s="554">
        <v>92.858856201171903</v>
      </c>
      <c r="BW266" s="554">
        <v>196166</v>
      </c>
      <c r="BX266" s="554" t="s">
        <v>33</v>
      </c>
      <c r="BY266" s="582"/>
    </row>
    <row r="267" spans="1:77" hidden="1">
      <c r="A267" s="606" t="s">
        <v>2381</v>
      </c>
      <c r="B267" s="606" t="s">
        <v>316</v>
      </c>
      <c r="C267" s="453" t="s">
        <v>316</v>
      </c>
      <c r="D267" s="453" t="s">
        <v>309</v>
      </c>
      <c r="E267" s="546" t="s">
        <v>2687</v>
      </c>
      <c r="F267" s="453" t="s">
        <v>297</v>
      </c>
      <c r="G267" s="546" t="str">
        <f>VLOOKUP(WWWW[[#This Row],[Village  Name]],SiteDB6[[Site Name]:[Location Type]],8,FALSE)</f>
        <v>Village</v>
      </c>
      <c r="H267" s="453" t="s">
        <v>2615</v>
      </c>
      <c r="I267" s="605">
        <v>147</v>
      </c>
      <c r="J267" s="605">
        <v>741</v>
      </c>
      <c r="K267" s="457">
        <v>42736</v>
      </c>
      <c r="L267" s="55">
        <v>44551</v>
      </c>
      <c r="M267" s="605"/>
      <c r="N267" s="605"/>
      <c r="O267" s="605"/>
      <c r="P267" s="605"/>
      <c r="Q267" s="605"/>
      <c r="R267" s="605"/>
      <c r="S267" s="605"/>
      <c r="T267" s="605"/>
      <c r="U267" s="637"/>
      <c r="V267" s="605"/>
      <c r="W267" s="605" t="s">
        <v>132</v>
      </c>
      <c r="X267" s="605"/>
      <c r="Y267" s="605"/>
      <c r="Z267" s="605"/>
      <c r="AA267" s="605"/>
      <c r="AB267" s="605"/>
      <c r="AC267" s="637"/>
      <c r="AD267" s="605"/>
      <c r="AE267" s="605"/>
      <c r="AF267" s="605"/>
      <c r="AG267" s="605"/>
      <c r="AH267" s="605"/>
      <c r="AI267" s="605"/>
      <c r="AJ267" s="605"/>
      <c r="AK267" s="605"/>
      <c r="AL267" s="605"/>
      <c r="AM267" s="605"/>
      <c r="AN267" s="637"/>
      <c r="AO267" s="551"/>
      <c r="AP267" s="551"/>
      <c r="AQ26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7" s="560">
        <f>WWWW[[#This Row],[%Equitable and continuous access to sufficient quantity of safe drinking water]]*WWWW[[#This Row],[Total PoP ]]</f>
        <v>0</v>
      </c>
      <c r="AS26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67" s="560">
        <f>WWWW[[#This Row],[% Access to unimproved water points]]*WWWW[[#This Row],[Total PoP ]]</f>
        <v>0</v>
      </c>
      <c r="AU26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6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67" s="560">
        <f>WWWW[[#This Row],[HRP1]]/250</f>
        <v>0</v>
      </c>
      <c r="AX267" s="550">
        <f>1-WWWW[[#This Row],[% Equitable and continuous access to sufficient quantity of domestic water]]</f>
        <v>1</v>
      </c>
      <c r="AY267" s="560">
        <f>WWWW[[#This Row],[%equitable and continuous access to sufficient quantity of safe drinking and domestic water''s GAP]]*WWWW[[#This Row],[Total PoP ]]</f>
        <v>741</v>
      </c>
      <c r="AZ267" s="552">
        <f>IF(WWWW[[#This Row],[Total required water points]]-WWWW[[#This Row],['#Water points coverage]]&lt;0,0,WWWW[[#This Row],[Total required water points]]-WWWW[[#This Row],['#Water points coverage]])</f>
        <v>3</v>
      </c>
      <c r="BA267" s="552">
        <f>ROUND(IF(WWWW[[#This Row],[Total PoP ]]&lt;250,1,WWWW[[#This Row],[Total PoP ]]/250),0)</f>
        <v>3</v>
      </c>
      <c r="BB26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67" s="560">
        <f>WWWW[[#This Row],[% people access to functioning Latrine]]*WWWW[[#This Row],[Total PoP ]]</f>
        <v>0</v>
      </c>
      <c r="BD267" s="552">
        <f>WWWW[[#This Row],['#_of_Functioning_latrines_in_school]]*50</f>
        <v>0</v>
      </c>
      <c r="BE267" s="552">
        <f>ROUND((WWWW[[#This Row],[Total PoP ]]/6),0)</f>
        <v>124</v>
      </c>
      <c r="BF267" s="552">
        <f>IF(WWWW[[#This Row],[Total required Latrines]]-(WWWW[[#This Row],['#_of_sanitary_fly-proof_HH_latrines]])&lt;0,0,WWWW[[#This Row],[Total required Latrines]]-(WWWW[[#This Row],['#_of_sanitary_fly-proof_HH_latrines]]))</f>
        <v>124</v>
      </c>
      <c r="BG267" s="553">
        <f>1-WWWW[[#This Row],[% people access to functioning Latrine]]</f>
        <v>1</v>
      </c>
      <c r="BH26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7" s="560">
        <f>IF(WWWW[[#This Row],['#_of_functional_handwashing_facilities_at_HH_level]]*6&gt;WWWW[[#This Row],[Total PoP ]],WWWW[[#This Row],[Total PoP ]],WWWW[[#This Row],['#_of_functional_handwashing_facilities_at_HH_level]]*6)</f>
        <v>0</v>
      </c>
      <c r="BJ267" s="552">
        <f>IF(WWWW[[#This Row],['# people reached by regular dedicated hygiene promotion]]&gt;WWWW[[#This Row],['# People received regular supply of hygiene items]],WWWW[[#This Row],['# people reached by regular dedicated hygiene promotion]],WWWW[[#This Row],['# People received regular supply of hygiene items]])</f>
        <v>0</v>
      </c>
      <c r="BK267" s="550">
        <f>IF(WWWW[[#This Row],[HRP3]]/WWWW[[#This Row],[Total PoP ]]&gt;100%,100%,WWWW[[#This Row],[HRP3]]/WWWW[[#This Row],[Total PoP ]])</f>
        <v>0</v>
      </c>
      <c r="BL267" s="553">
        <f>1-WWWW[[#This Row],[Hygiene Coverage%]]</f>
        <v>1</v>
      </c>
      <c r="BM267" s="551">
        <f>WWWW[[#This Row],['# people reached by regular dedicated hygiene promotion]]/WWWW[[#This Row],[Total PoP ]]</f>
        <v>0</v>
      </c>
      <c r="BN26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7" s="552">
        <f>WWWW[[#This Row],['#_of_affected_women_and_girls_receiving_a_sufficient_quantity_of_sanitary_pads]]</f>
        <v>0</v>
      </c>
      <c r="BP267" s="605">
        <f>IF(WWWW[[#This Row],['# People with access to soap]]&gt;WWWW[[#This Row],['# People with access to Sanity Pads]],WWWW[[#This Row],['# People with access to soap]],WWWW[[#This Row],['# People with access to Sanity Pads]])</f>
        <v>0</v>
      </c>
      <c r="BQ267" s="560" t="str">
        <f>IF(OR(WWWW[[#This Row],['#of students in school]]="",WWWW[[#This Row],['#of students in school]]=0),"No","Yes")</f>
        <v>No</v>
      </c>
      <c r="BR267" s="554" t="s">
        <v>796</v>
      </c>
      <c r="BS267" s="554" t="s">
        <v>796</v>
      </c>
      <c r="BT267" s="554">
        <v>0</v>
      </c>
      <c r="BU267" s="554">
        <v>20.248519897460898</v>
      </c>
      <c r="BV267" s="554">
        <v>92.8621826171875</v>
      </c>
      <c r="BW267" s="554">
        <v>196170</v>
      </c>
      <c r="BX267" s="554" t="s">
        <v>33</v>
      </c>
      <c r="BY267" s="582"/>
    </row>
    <row r="268" spans="1:77" hidden="1">
      <c r="A268" s="606" t="s">
        <v>2381</v>
      </c>
      <c r="B268" s="606" t="s">
        <v>316</v>
      </c>
      <c r="C268" s="453" t="s">
        <v>316</v>
      </c>
      <c r="D268" s="453" t="s">
        <v>309</v>
      </c>
      <c r="E268" s="546" t="s">
        <v>2687</v>
      </c>
      <c r="F268" s="453" t="s">
        <v>297</v>
      </c>
      <c r="G268" s="546" t="str">
        <f>VLOOKUP(WWWW[[#This Row],[Village  Name]],SiteDB6[[Site Name]:[Location Type]],8,FALSE)</f>
        <v>Village</v>
      </c>
      <c r="H268" s="453" t="s">
        <v>2616</v>
      </c>
      <c r="I268" s="605">
        <v>235</v>
      </c>
      <c r="J268" s="605">
        <v>1117</v>
      </c>
      <c r="K268" s="457">
        <v>42736</v>
      </c>
      <c r="L268" s="55">
        <v>44551</v>
      </c>
      <c r="M268" s="605"/>
      <c r="N268" s="605"/>
      <c r="O268" s="605"/>
      <c r="P268" s="605"/>
      <c r="Q268" s="605"/>
      <c r="R268" s="605"/>
      <c r="S268" s="605"/>
      <c r="T268" s="605"/>
      <c r="U268" s="637"/>
      <c r="V268" s="605"/>
      <c r="W268" s="605" t="s">
        <v>132</v>
      </c>
      <c r="X268" s="605"/>
      <c r="Y268" s="605"/>
      <c r="Z268" s="605"/>
      <c r="AA268" s="605"/>
      <c r="AB268" s="605"/>
      <c r="AC268" s="637"/>
      <c r="AD268" s="605"/>
      <c r="AE268" s="605"/>
      <c r="AF268" s="605"/>
      <c r="AG268" s="605"/>
      <c r="AH268" s="605"/>
      <c r="AI268" s="605"/>
      <c r="AJ268" s="605"/>
      <c r="AK268" s="605"/>
      <c r="AL268" s="605"/>
      <c r="AM268" s="605"/>
      <c r="AN268" s="637"/>
      <c r="AO268" s="551"/>
      <c r="AP268" s="551"/>
      <c r="AQ26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8" s="560">
        <f>WWWW[[#This Row],[%Equitable and continuous access to sufficient quantity of safe drinking water]]*WWWW[[#This Row],[Total PoP ]]</f>
        <v>0</v>
      </c>
      <c r="AS26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68" s="560">
        <f>WWWW[[#This Row],[% Access to unimproved water points]]*WWWW[[#This Row],[Total PoP ]]</f>
        <v>0</v>
      </c>
      <c r="AU26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6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68" s="560">
        <f>WWWW[[#This Row],[HRP1]]/250</f>
        <v>0</v>
      </c>
      <c r="AX268" s="550">
        <f>1-WWWW[[#This Row],[% Equitable and continuous access to sufficient quantity of domestic water]]</f>
        <v>1</v>
      </c>
      <c r="AY268" s="560">
        <f>WWWW[[#This Row],[%equitable and continuous access to sufficient quantity of safe drinking and domestic water''s GAP]]*WWWW[[#This Row],[Total PoP ]]</f>
        <v>1117</v>
      </c>
      <c r="AZ268" s="552">
        <f>IF(WWWW[[#This Row],[Total required water points]]-WWWW[[#This Row],['#Water points coverage]]&lt;0,0,WWWW[[#This Row],[Total required water points]]-WWWW[[#This Row],['#Water points coverage]])</f>
        <v>4</v>
      </c>
      <c r="BA268" s="552">
        <f>ROUND(IF(WWWW[[#This Row],[Total PoP ]]&lt;250,1,WWWW[[#This Row],[Total PoP ]]/250),0)</f>
        <v>4</v>
      </c>
      <c r="BB26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68" s="560">
        <f>WWWW[[#This Row],[% people access to functioning Latrine]]*WWWW[[#This Row],[Total PoP ]]</f>
        <v>0</v>
      </c>
      <c r="BD268" s="552">
        <f>WWWW[[#This Row],['#_of_Functioning_latrines_in_school]]*50</f>
        <v>0</v>
      </c>
      <c r="BE268" s="552">
        <f>ROUND((WWWW[[#This Row],[Total PoP ]]/6),0)</f>
        <v>186</v>
      </c>
      <c r="BF268" s="552">
        <f>IF(WWWW[[#This Row],[Total required Latrines]]-(WWWW[[#This Row],['#_of_sanitary_fly-proof_HH_latrines]])&lt;0,0,WWWW[[#This Row],[Total required Latrines]]-(WWWW[[#This Row],['#_of_sanitary_fly-proof_HH_latrines]]))</f>
        <v>186</v>
      </c>
      <c r="BG268" s="553">
        <f>1-WWWW[[#This Row],[% people access to functioning Latrine]]</f>
        <v>1</v>
      </c>
      <c r="BH26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8" s="560">
        <f>IF(WWWW[[#This Row],['#_of_functional_handwashing_facilities_at_HH_level]]*6&gt;WWWW[[#This Row],[Total PoP ]],WWWW[[#This Row],[Total PoP ]],WWWW[[#This Row],['#_of_functional_handwashing_facilities_at_HH_level]]*6)</f>
        <v>0</v>
      </c>
      <c r="BJ268" s="552">
        <f>IF(WWWW[[#This Row],['# people reached by regular dedicated hygiene promotion]]&gt;WWWW[[#This Row],['# People received regular supply of hygiene items]],WWWW[[#This Row],['# people reached by regular dedicated hygiene promotion]],WWWW[[#This Row],['# People received regular supply of hygiene items]])</f>
        <v>0</v>
      </c>
      <c r="BK268" s="550">
        <f>IF(WWWW[[#This Row],[HRP3]]/WWWW[[#This Row],[Total PoP ]]&gt;100%,100%,WWWW[[#This Row],[HRP3]]/WWWW[[#This Row],[Total PoP ]])</f>
        <v>0</v>
      </c>
      <c r="BL268" s="553">
        <f>1-WWWW[[#This Row],[Hygiene Coverage%]]</f>
        <v>1</v>
      </c>
      <c r="BM268" s="551">
        <f>WWWW[[#This Row],['# people reached by regular dedicated hygiene promotion]]/WWWW[[#This Row],[Total PoP ]]</f>
        <v>0</v>
      </c>
      <c r="BN26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8" s="552">
        <f>WWWW[[#This Row],['#_of_affected_women_and_girls_receiving_a_sufficient_quantity_of_sanitary_pads]]</f>
        <v>0</v>
      </c>
      <c r="BP268" s="605">
        <f>IF(WWWW[[#This Row],['# People with access to soap]]&gt;WWWW[[#This Row],['# People with access to Sanity Pads]],WWWW[[#This Row],['# People with access to soap]],WWWW[[#This Row],['# People with access to Sanity Pads]])</f>
        <v>0</v>
      </c>
      <c r="BQ268" s="560" t="str">
        <f>IF(OR(WWWW[[#This Row],['#of students in school]]="",WWWW[[#This Row],['#of students in school]]=0),"No","Yes")</f>
        <v>No</v>
      </c>
      <c r="BR268" s="554" t="s">
        <v>796</v>
      </c>
      <c r="BS268" s="554" t="s">
        <v>796</v>
      </c>
      <c r="BT268" s="554">
        <v>0</v>
      </c>
      <c r="BU268" s="554">
        <v>20.2375602722168</v>
      </c>
      <c r="BV268" s="554">
        <v>92.861152648925795</v>
      </c>
      <c r="BW268" s="554">
        <v>196169</v>
      </c>
      <c r="BX268" s="554" t="s">
        <v>33</v>
      </c>
      <c r="BY268" s="582"/>
    </row>
    <row r="269" spans="1:77" hidden="1">
      <c r="A269" s="606" t="s">
        <v>2381</v>
      </c>
      <c r="B269" s="606" t="s">
        <v>316</v>
      </c>
      <c r="C269" s="453" t="s">
        <v>316</v>
      </c>
      <c r="D269" s="453" t="s">
        <v>309</v>
      </c>
      <c r="E269" s="546" t="s">
        <v>2687</v>
      </c>
      <c r="F269" s="453" t="s">
        <v>297</v>
      </c>
      <c r="G269" s="546" t="str">
        <f>VLOOKUP(WWWW[[#This Row],[Village  Name]],SiteDB6[[Site Name]:[Location Type]],8,FALSE)</f>
        <v>Village</v>
      </c>
      <c r="H269" s="453" t="s">
        <v>448</v>
      </c>
      <c r="I269" s="605">
        <v>156</v>
      </c>
      <c r="J269" s="605">
        <v>658</v>
      </c>
      <c r="K269" s="457">
        <v>42736</v>
      </c>
      <c r="L269" s="55">
        <v>44551</v>
      </c>
      <c r="M269" s="605"/>
      <c r="N269" s="605"/>
      <c r="O269" s="605"/>
      <c r="P269" s="605"/>
      <c r="Q269" s="605"/>
      <c r="R269" s="605"/>
      <c r="S269" s="605"/>
      <c r="T269" s="605"/>
      <c r="U269" s="637"/>
      <c r="V269" s="605"/>
      <c r="W269" s="605" t="s">
        <v>132</v>
      </c>
      <c r="X269" s="605"/>
      <c r="Y269" s="605"/>
      <c r="Z269" s="605"/>
      <c r="AA269" s="605"/>
      <c r="AB269" s="605"/>
      <c r="AC269" s="637"/>
      <c r="AD269" s="605"/>
      <c r="AE269" s="605"/>
      <c r="AF269" s="605"/>
      <c r="AG269" s="605"/>
      <c r="AH269" s="605"/>
      <c r="AI269" s="605"/>
      <c r="AJ269" s="605"/>
      <c r="AK269" s="605"/>
      <c r="AL269" s="605"/>
      <c r="AM269" s="605"/>
      <c r="AN269" s="637"/>
      <c r="AO269" s="551"/>
      <c r="AP269" s="551"/>
      <c r="AQ26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69" s="560">
        <f>WWWW[[#This Row],[%Equitable and continuous access to sufficient quantity of safe drinking water]]*WWWW[[#This Row],[Total PoP ]]</f>
        <v>0</v>
      </c>
      <c r="AS26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69" s="560">
        <f>WWWW[[#This Row],[% Access to unimproved water points]]*WWWW[[#This Row],[Total PoP ]]</f>
        <v>0</v>
      </c>
      <c r="AU26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6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69" s="560">
        <f>WWWW[[#This Row],[HRP1]]/250</f>
        <v>0</v>
      </c>
      <c r="AX269" s="550">
        <f>1-WWWW[[#This Row],[% Equitable and continuous access to sufficient quantity of domestic water]]</f>
        <v>1</v>
      </c>
      <c r="AY269" s="560">
        <f>WWWW[[#This Row],[%equitable and continuous access to sufficient quantity of safe drinking and domestic water''s GAP]]*WWWW[[#This Row],[Total PoP ]]</f>
        <v>658</v>
      </c>
      <c r="AZ269" s="552">
        <f>IF(WWWW[[#This Row],[Total required water points]]-WWWW[[#This Row],['#Water points coverage]]&lt;0,0,WWWW[[#This Row],[Total required water points]]-WWWW[[#This Row],['#Water points coverage]])</f>
        <v>3</v>
      </c>
      <c r="BA269" s="552">
        <f>ROUND(IF(WWWW[[#This Row],[Total PoP ]]&lt;250,1,WWWW[[#This Row],[Total PoP ]]/250),0)</f>
        <v>3</v>
      </c>
      <c r="BB26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69" s="560">
        <f>WWWW[[#This Row],[% people access to functioning Latrine]]*WWWW[[#This Row],[Total PoP ]]</f>
        <v>0</v>
      </c>
      <c r="BD269" s="552">
        <f>WWWW[[#This Row],['#_of_Functioning_latrines_in_school]]*50</f>
        <v>0</v>
      </c>
      <c r="BE269" s="552">
        <f>ROUND((WWWW[[#This Row],[Total PoP ]]/6),0)</f>
        <v>110</v>
      </c>
      <c r="BF269" s="552">
        <f>IF(WWWW[[#This Row],[Total required Latrines]]-(WWWW[[#This Row],['#_of_sanitary_fly-proof_HH_latrines]])&lt;0,0,WWWW[[#This Row],[Total required Latrines]]-(WWWW[[#This Row],['#_of_sanitary_fly-proof_HH_latrines]]))</f>
        <v>110</v>
      </c>
      <c r="BG269" s="553">
        <f>1-WWWW[[#This Row],[% people access to functioning Latrine]]</f>
        <v>1</v>
      </c>
      <c r="BH26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69" s="560">
        <f>IF(WWWW[[#This Row],['#_of_functional_handwashing_facilities_at_HH_level]]*6&gt;WWWW[[#This Row],[Total PoP ]],WWWW[[#This Row],[Total PoP ]],WWWW[[#This Row],['#_of_functional_handwashing_facilities_at_HH_level]]*6)</f>
        <v>0</v>
      </c>
      <c r="BJ269" s="552">
        <f>IF(WWWW[[#This Row],['# people reached by regular dedicated hygiene promotion]]&gt;WWWW[[#This Row],['# People received regular supply of hygiene items]],WWWW[[#This Row],['# people reached by regular dedicated hygiene promotion]],WWWW[[#This Row],['# People received regular supply of hygiene items]])</f>
        <v>0</v>
      </c>
      <c r="BK269" s="550">
        <f>IF(WWWW[[#This Row],[HRP3]]/WWWW[[#This Row],[Total PoP ]]&gt;100%,100%,WWWW[[#This Row],[HRP3]]/WWWW[[#This Row],[Total PoP ]])</f>
        <v>0</v>
      </c>
      <c r="BL269" s="553">
        <f>1-WWWW[[#This Row],[Hygiene Coverage%]]</f>
        <v>1</v>
      </c>
      <c r="BM269" s="551">
        <f>WWWW[[#This Row],['# people reached by regular dedicated hygiene promotion]]/WWWW[[#This Row],[Total PoP ]]</f>
        <v>0</v>
      </c>
      <c r="BN26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69" s="552">
        <f>WWWW[[#This Row],['#_of_affected_women_and_girls_receiving_a_sufficient_quantity_of_sanitary_pads]]</f>
        <v>0</v>
      </c>
      <c r="BP269" s="605">
        <f>IF(WWWW[[#This Row],['# People with access to soap]]&gt;WWWW[[#This Row],['# People with access to Sanity Pads]],WWWW[[#This Row],['# People with access to soap]],WWWW[[#This Row],['# People with access to Sanity Pads]])</f>
        <v>0</v>
      </c>
      <c r="BQ269" s="560" t="str">
        <f>IF(OR(WWWW[[#This Row],['#of students in school]]="",WWWW[[#This Row],['#of students in school]]=0),"No","Yes")</f>
        <v>No</v>
      </c>
      <c r="BR269" s="554" t="s">
        <v>796</v>
      </c>
      <c r="BS269" s="554" t="s">
        <v>796</v>
      </c>
      <c r="BT269" s="554" t="s">
        <v>296</v>
      </c>
      <c r="BU269" s="554">
        <v>20.22929001</v>
      </c>
      <c r="BV269" s="554">
        <v>92.864669800000001</v>
      </c>
      <c r="BW269" s="554">
        <v>196167</v>
      </c>
      <c r="BX269" s="554" t="s">
        <v>33</v>
      </c>
      <c r="BY269" s="582"/>
    </row>
    <row r="270" spans="1:77" hidden="1">
      <c r="A270" s="606" t="s">
        <v>2381</v>
      </c>
      <c r="B270" s="606" t="s">
        <v>316</v>
      </c>
      <c r="C270" s="453" t="s">
        <v>316</v>
      </c>
      <c r="D270" s="453" t="s">
        <v>309</v>
      </c>
      <c r="E270" s="546" t="s">
        <v>2687</v>
      </c>
      <c r="F270" s="453" t="s">
        <v>297</v>
      </c>
      <c r="G270" s="546" t="str">
        <f>VLOOKUP(WWWW[[#This Row],[Village  Name]],SiteDB6[[Site Name]:[Location Type]],8,FALSE)</f>
        <v>Village</v>
      </c>
      <c r="H270" s="453" t="s">
        <v>2019</v>
      </c>
      <c r="I270" s="605">
        <v>113</v>
      </c>
      <c r="J270" s="605">
        <v>656</v>
      </c>
      <c r="K270" s="457">
        <v>42736</v>
      </c>
      <c r="L270" s="55">
        <v>44551</v>
      </c>
      <c r="M270" s="605"/>
      <c r="N270" s="605"/>
      <c r="O270" s="605"/>
      <c r="P270" s="605"/>
      <c r="Q270" s="605"/>
      <c r="R270" s="605"/>
      <c r="S270" s="605"/>
      <c r="T270" s="605"/>
      <c r="U270" s="637"/>
      <c r="V270" s="605"/>
      <c r="W270" s="605" t="s">
        <v>132</v>
      </c>
      <c r="X270" s="605"/>
      <c r="Y270" s="605"/>
      <c r="Z270" s="605"/>
      <c r="AA270" s="605"/>
      <c r="AB270" s="605"/>
      <c r="AC270" s="637"/>
      <c r="AD270" s="605"/>
      <c r="AE270" s="605"/>
      <c r="AF270" s="605"/>
      <c r="AG270" s="605"/>
      <c r="AH270" s="605"/>
      <c r="AI270" s="605"/>
      <c r="AJ270" s="605"/>
      <c r="AK270" s="605"/>
      <c r="AL270" s="605"/>
      <c r="AM270" s="605"/>
      <c r="AN270" s="637"/>
      <c r="AO270" s="551"/>
      <c r="AP270" s="551"/>
      <c r="AQ27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0" s="560">
        <f>WWWW[[#This Row],[%Equitable and continuous access to sufficient quantity of safe drinking water]]*WWWW[[#This Row],[Total PoP ]]</f>
        <v>0</v>
      </c>
      <c r="AS27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0" s="560">
        <f>WWWW[[#This Row],[% Access to unimproved water points]]*WWWW[[#This Row],[Total PoP ]]</f>
        <v>0</v>
      </c>
      <c r="AU27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0" s="560">
        <f>WWWW[[#This Row],[HRP1]]/250</f>
        <v>0</v>
      </c>
      <c r="AX270" s="550">
        <f>1-WWWW[[#This Row],[% Equitable and continuous access to sufficient quantity of domestic water]]</f>
        <v>1</v>
      </c>
      <c r="AY270" s="560">
        <f>WWWW[[#This Row],[%equitable and continuous access to sufficient quantity of safe drinking and domestic water''s GAP]]*WWWW[[#This Row],[Total PoP ]]</f>
        <v>656</v>
      </c>
      <c r="AZ270" s="552">
        <f>IF(WWWW[[#This Row],[Total required water points]]-WWWW[[#This Row],['#Water points coverage]]&lt;0,0,WWWW[[#This Row],[Total required water points]]-WWWW[[#This Row],['#Water points coverage]])</f>
        <v>3</v>
      </c>
      <c r="BA270" s="552">
        <f>ROUND(IF(WWWW[[#This Row],[Total PoP ]]&lt;250,1,WWWW[[#This Row],[Total PoP ]]/250),0)</f>
        <v>3</v>
      </c>
      <c r="BB27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0" s="560">
        <f>WWWW[[#This Row],[% people access to functioning Latrine]]*WWWW[[#This Row],[Total PoP ]]</f>
        <v>0</v>
      </c>
      <c r="BD270" s="552">
        <f>WWWW[[#This Row],['#_of_Functioning_latrines_in_school]]*50</f>
        <v>0</v>
      </c>
      <c r="BE270" s="552">
        <f>ROUND((WWWW[[#This Row],[Total PoP ]]/6),0)</f>
        <v>109</v>
      </c>
      <c r="BF270" s="552">
        <f>IF(WWWW[[#This Row],[Total required Latrines]]-(WWWW[[#This Row],['#_of_sanitary_fly-proof_HH_latrines]])&lt;0,0,WWWW[[#This Row],[Total required Latrines]]-(WWWW[[#This Row],['#_of_sanitary_fly-proof_HH_latrines]]))</f>
        <v>109</v>
      </c>
      <c r="BG270" s="553">
        <f>1-WWWW[[#This Row],[% people access to functioning Latrine]]</f>
        <v>1</v>
      </c>
      <c r="BH27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0" s="560">
        <f>IF(WWWW[[#This Row],['#_of_functional_handwashing_facilities_at_HH_level]]*6&gt;WWWW[[#This Row],[Total PoP ]],WWWW[[#This Row],[Total PoP ]],WWWW[[#This Row],['#_of_functional_handwashing_facilities_at_HH_level]]*6)</f>
        <v>0</v>
      </c>
      <c r="BJ270" s="552">
        <f>IF(WWWW[[#This Row],['# people reached by regular dedicated hygiene promotion]]&gt;WWWW[[#This Row],['# People received regular supply of hygiene items]],WWWW[[#This Row],['# people reached by regular dedicated hygiene promotion]],WWWW[[#This Row],['# People received regular supply of hygiene items]])</f>
        <v>0</v>
      </c>
      <c r="BK270" s="550">
        <f>IF(WWWW[[#This Row],[HRP3]]/WWWW[[#This Row],[Total PoP ]]&gt;100%,100%,WWWW[[#This Row],[HRP3]]/WWWW[[#This Row],[Total PoP ]])</f>
        <v>0</v>
      </c>
      <c r="BL270" s="553">
        <f>1-WWWW[[#This Row],[Hygiene Coverage%]]</f>
        <v>1</v>
      </c>
      <c r="BM270" s="551">
        <f>WWWW[[#This Row],['# people reached by regular dedicated hygiene promotion]]/WWWW[[#This Row],[Total PoP ]]</f>
        <v>0</v>
      </c>
      <c r="BN27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0" s="552">
        <f>WWWW[[#This Row],['#_of_affected_women_and_girls_receiving_a_sufficient_quantity_of_sanitary_pads]]</f>
        <v>0</v>
      </c>
      <c r="BP270" s="605">
        <f>IF(WWWW[[#This Row],['# People with access to soap]]&gt;WWWW[[#This Row],['# People with access to Sanity Pads]],WWWW[[#This Row],['# People with access to soap]],WWWW[[#This Row],['# People with access to Sanity Pads]])</f>
        <v>0</v>
      </c>
      <c r="BQ270" s="560" t="str">
        <f>IF(OR(WWWW[[#This Row],['#of students in school]]="",WWWW[[#This Row],['#of students in school]]=0),"No","Yes")</f>
        <v>No</v>
      </c>
      <c r="BR270" s="554" t="s">
        <v>796</v>
      </c>
      <c r="BS270" s="554" t="s">
        <v>796</v>
      </c>
      <c r="BT270" s="554" t="s">
        <v>1917</v>
      </c>
      <c r="BU270" s="554">
        <v>20.2315197</v>
      </c>
      <c r="BV270" s="554">
        <v>92.876129149999997</v>
      </c>
      <c r="BW270" s="554">
        <v>196180</v>
      </c>
      <c r="BX270" s="554" t="s">
        <v>33</v>
      </c>
      <c r="BY270" s="582"/>
    </row>
    <row r="271" spans="1:77" hidden="1">
      <c r="A271" s="606" t="s">
        <v>2381</v>
      </c>
      <c r="B271" s="606" t="s">
        <v>316</v>
      </c>
      <c r="C271" s="453" t="s">
        <v>316</v>
      </c>
      <c r="D271" s="453" t="s">
        <v>309</v>
      </c>
      <c r="E271" s="546" t="s">
        <v>2687</v>
      </c>
      <c r="F271" s="453" t="s">
        <v>297</v>
      </c>
      <c r="G271" s="546" t="str">
        <f>VLOOKUP(WWWW[[#This Row],[Village  Name]],SiteDB6[[Site Name]:[Location Type]],8,FALSE)</f>
        <v>Village</v>
      </c>
      <c r="H271" s="453" t="s">
        <v>1091</v>
      </c>
      <c r="I271" s="605">
        <v>172</v>
      </c>
      <c r="J271" s="605">
        <v>1435</v>
      </c>
      <c r="K271" s="457">
        <v>42736</v>
      </c>
      <c r="L271" s="55">
        <v>44551</v>
      </c>
      <c r="M271" s="605"/>
      <c r="N271" s="605"/>
      <c r="O271" s="605"/>
      <c r="P271" s="605"/>
      <c r="Q271" s="605"/>
      <c r="R271" s="605"/>
      <c r="S271" s="605"/>
      <c r="T271" s="605"/>
      <c r="U271" s="637"/>
      <c r="V271" s="605"/>
      <c r="W271" s="605" t="s">
        <v>132</v>
      </c>
      <c r="X271" s="605"/>
      <c r="Y271" s="605"/>
      <c r="Z271" s="605"/>
      <c r="AA271" s="605"/>
      <c r="AB271" s="605"/>
      <c r="AC271" s="637"/>
      <c r="AD271" s="605"/>
      <c r="AE271" s="605"/>
      <c r="AF271" s="605"/>
      <c r="AG271" s="605"/>
      <c r="AH271" s="605"/>
      <c r="AI271" s="605"/>
      <c r="AJ271" s="605"/>
      <c r="AK271" s="605"/>
      <c r="AL271" s="605"/>
      <c r="AM271" s="605"/>
      <c r="AN271" s="637"/>
      <c r="AO271" s="551"/>
      <c r="AP271" s="551"/>
      <c r="AQ27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1" s="560">
        <f>WWWW[[#This Row],[%Equitable and continuous access to sufficient quantity of safe drinking water]]*WWWW[[#This Row],[Total PoP ]]</f>
        <v>0</v>
      </c>
      <c r="AS27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1" s="560">
        <f>WWWW[[#This Row],[% Access to unimproved water points]]*WWWW[[#This Row],[Total PoP ]]</f>
        <v>0</v>
      </c>
      <c r="AU27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1" s="560">
        <f>WWWW[[#This Row],[HRP1]]/250</f>
        <v>0</v>
      </c>
      <c r="AX271" s="550">
        <f>1-WWWW[[#This Row],[% Equitable and continuous access to sufficient quantity of domestic water]]</f>
        <v>1</v>
      </c>
      <c r="AY271" s="560">
        <f>WWWW[[#This Row],[%equitable and continuous access to sufficient quantity of safe drinking and domestic water''s GAP]]*WWWW[[#This Row],[Total PoP ]]</f>
        <v>1435</v>
      </c>
      <c r="AZ271" s="552">
        <f>IF(WWWW[[#This Row],[Total required water points]]-WWWW[[#This Row],['#Water points coverage]]&lt;0,0,WWWW[[#This Row],[Total required water points]]-WWWW[[#This Row],['#Water points coverage]])</f>
        <v>6</v>
      </c>
      <c r="BA271" s="552">
        <f>ROUND(IF(WWWW[[#This Row],[Total PoP ]]&lt;250,1,WWWW[[#This Row],[Total PoP ]]/250),0)</f>
        <v>6</v>
      </c>
      <c r="BB27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1" s="560">
        <f>WWWW[[#This Row],[% people access to functioning Latrine]]*WWWW[[#This Row],[Total PoP ]]</f>
        <v>0</v>
      </c>
      <c r="BD271" s="552">
        <f>WWWW[[#This Row],['#_of_Functioning_latrines_in_school]]*50</f>
        <v>0</v>
      </c>
      <c r="BE271" s="552">
        <f>ROUND((WWWW[[#This Row],[Total PoP ]]/6),0)</f>
        <v>239</v>
      </c>
      <c r="BF271" s="552">
        <f>IF(WWWW[[#This Row],[Total required Latrines]]-(WWWW[[#This Row],['#_of_sanitary_fly-proof_HH_latrines]])&lt;0,0,WWWW[[#This Row],[Total required Latrines]]-(WWWW[[#This Row],['#_of_sanitary_fly-proof_HH_latrines]]))</f>
        <v>239</v>
      </c>
      <c r="BG271" s="553">
        <f>1-WWWW[[#This Row],[% people access to functioning Latrine]]</f>
        <v>1</v>
      </c>
      <c r="BH27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1" s="560">
        <f>IF(WWWW[[#This Row],['#_of_functional_handwashing_facilities_at_HH_level]]*6&gt;WWWW[[#This Row],[Total PoP ]],WWWW[[#This Row],[Total PoP ]],WWWW[[#This Row],['#_of_functional_handwashing_facilities_at_HH_level]]*6)</f>
        <v>0</v>
      </c>
      <c r="BJ271" s="552">
        <f>IF(WWWW[[#This Row],['# people reached by regular dedicated hygiene promotion]]&gt;WWWW[[#This Row],['# People received regular supply of hygiene items]],WWWW[[#This Row],['# people reached by regular dedicated hygiene promotion]],WWWW[[#This Row],['# People received regular supply of hygiene items]])</f>
        <v>0</v>
      </c>
      <c r="BK271" s="550">
        <f>IF(WWWW[[#This Row],[HRP3]]/WWWW[[#This Row],[Total PoP ]]&gt;100%,100%,WWWW[[#This Row],[HRP3]]/WWWW[[#This Row],[Total PoP ]])</f>
        <v>0</v>
      </c>
      <c r="BL271" s="553">
        <f>1-WWWW[[#This Row],[Hygiene Coverage%]]</f>
        <v>1</v>
      </c>
      <c r="BM271" s="551">
        <f>WWWW[[#This Row],['# people reached by regular dedicated hygiene promotion]]/WWWW[[#This Row],[Total PoP ]]</f>
        <v>0</v>
      </c>
      <c r="BN27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1" s="552">
        <f>WWWW[[#This Row],['#_of_affected_women_and_girls_receiving_a_sufficient_quantity_of_sanitary_pads]]</f>
        <v>0</v>
      </c>
      <c r="BP271" s="605">
        <f>IF(WWWW[[#This Row],['# People with access to soap]]&gt;WWWW[[#This Row],['# People with access to Sanity Pads]],WWWW[[#This Row],['# People with access to soap]],WWWW[[#This Row],['# People with access to Sanity Pads]])</f>
        <v>0</v>
      </c>
      <c r="BQ271" s="560" t="str">
        <f>IF(OR(WWWW[[#This Row],['#of students in school]]="",WWWW[[#This Row],['#of students in school]]=0),"No","Yes")</f>
        <v>No</v>
      </c>
      <c r="BR271" s="554" t="s">
        <v>796</v>
      </c>
      <c r="BS271" s="554" t="s">
        <v>796</v>
      </c>
      <c r="BT271" s="554" t="s">
        <v>793</v>
      </c>
      <c r="BU271" s="554">
        <v>0</v>
      </c>
      <c r="BV271" s="554">
        <v>0</v>
      </c>
      <c r="BW271" s="554">
        <v>0</v>
      </c>
      <c r="BX271" s="554" t="s">
        <v>33</v>
      </c>
      <c r="BY271" s="582"/>
    </row>
    <row r="272" spans="1:77" hidden="1">
      <c r="A272" s="606" t="s">
        <v>2381</v>
      </c>
      <c r="B272" s="606" t="s">
        <v>316</v>
      </c>
      <c r="C272" s="453" t="s">
        <v>316</v>
      </c>
      <c r="D272" s="453" t="s">
        <v>309</v>
      </c>
      <c r="E272" s="546" t="s">
        <v>2687</v>
      </c>
      <c r="F272" s="453" t="s">
        <v>297</v>
      </c>
      <c r="G272" s="546" t="str">
        <f>VLOOKUP(WWWW[[#This Row],[Village  Name]],SiteDB6[[Site Name]:[Location Type]],8,FALSE)</f>
        <v>Village</v>
      </c>
      <c r="H272" s="453" t="s">
        <v>440</v>
      </c>
      <c r="I272" s="605">
        <v>73</v>
      </c>
      <c r="J272" s="605">
        <v>320</v>
      </c>
      <c r="K272" s="457">
        <v>42736</v>
      </c>
      <c r="L272" s="55">
        <v>44551</v>
      </c>
      <c r="M272" s="605"/>
      <c r="N272" s="605"/>
      <c r="O272" s="605"/>
      <c r="P272" s="605"/>
      <c r="Q272" s="605"/>
      <c r="R272" s="605"/>
      <c r="S272" s="605"/>
      <c r="T272" s="605"/>
      <c r="U272" s="637"/>
      <c r="V272" s="605"/>
      <c r="W272" s="605" t="s">
        <v>132</v>
      </c>
      <c r="X272" s="605"/>
      <c r="Y272" s="605"/>
      <c r="Z272" s="605"/>
      <c r="AA272" s="605"/>
      <c r="AB272" s="605"/>
      <c r="AC272" s="637"/>
      <c r="AD272" s="605"/>
      <c r="AE272" s="605"/>
      <c r="AF272" s="605"/>
      <c r="AG272" s="605"/>
      <c r="AH272" s="605"/>
      <c r="AI272" s="605"/>
      <c r="AJ272" s="605"/>
      <c r="AK272" s="605"/>
      <c r="AL272" s="605"/>
      <c r="AM272" s="605"/>
      <c r="AN272" s="637"/>
      <c r="AO272" s="551"/>
      <c r="AP272" s="551"/>
      <c r="AQ27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2" s="560">
        <f>WWWW[[#This Row],[%Equitable and continuous access to sufficient quantity of safe drinking water]]*WWWW[[#This Row],[Total PoP ]]</f>
        <v>0</v>
      </c>
      <c r="AS27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2" s="560">
        <f>WWWW[[#This Row],[% Access to unimproved water points]]*WWWW[[#This Row],[Total PoP ]]</f>
        <v>0</v>
      </c>
      <c r="AU27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2" s="560">
        <f>WWWW[[#This Row],[HRP1]]/250</f>
        <v>0</v>
      </c>
      <c r="AX272" s="550">
        <f>1-WWWW[[#This Row],[% Equitable and continuous access to sufficient quantity of domestic water]]</f>
        <v>1</v>
      </c>
      <c r="AY272" s="560">
        <f>WWWW[[#This Row],[%equitable and continuous access to sufficient quantity of safe drinking and domestic water''s GAP]]*WWWW[[#This Row],[Total PoP ]]</f>
        <v>320</v>
      </c>
      <c r="AZ272" s="552">
        <f>IF(WWWW[[#This Row],[Total required water points]]-WWWW[[#This Row],['#Water points coverage]]&lt;0,0,WWWW[[#This Row],[Total required water points]]-WWWW[[#This Row],['#Water points coverage]])</f>
        <v>1</v>
      </c>
      <c r="BA272" s="552">
        <f>ROUND(IF(WWWW[[#This Row],[Total PoP ]]&lt;250,1,WWWW[[#This Row],[Total PoP ]]/250),0)</f>
        <v>1</v>
      </c>
      <c r="BB27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2" s="560">
        <f>WWWW[[#This Row],[% people access to functioning Latrine]]*WWWW[[#This Row],[Total PoP ]]</f>
        <v>0</v>
      </c>
      <c r="BD272" s="552">
        <f>WWWW[[#This Row],['#_of_Functioning_latrines_in_school]]*50</f>
        <v>0</v>
      </c>
      <c r="BE272" s="552">
        <f>ROUND((WWWW[[#This Row],[Total PoP ]]/6),0)</f>
        <v>53</v>
      </c>
      <c r="BF272" s="552">
        <f>IF(WWWW[[#This Row],[Total required Latrines]]-(WWWW[[#This Row],['#_of_sanitary_fly-proof_HH_latrines]])&lt;0,0,WWWW[[#This Row],[Total required Latrines]]-(WWWW[[#This Row],['#_of_sanitary_fly-proof_HH_latrines]]))</f>
        <v>53</v>
      </c>
      <c r="BG272" s="553">
        <f>1-WWWW[[#This Row],[% people access to functioning Latrine]]</f>
        <v>1</v>
      </c>
      <c r="BH27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2" s="560">
        <f>IF(WWWW[[#This Row],['#_of_functional_handwashing_facilities_at_HH_level]]*6&gt;WWWW[[#This Row],[Total PoP ]],WWWW[[#This Row],[Total PoP ]],WWWW[[#This Row],['#_of_functional_handwashing_facilities_at_HH_level]]*6)</f>
        <v>0</v>
      </c>
      <c r="BJ272" s="552">
        <f>IF(WWWW[[#This Row],['# people reached by regular dedicated hygiene promotion]]&gt;WWWW[[#This Row],['# People received regular supply of hygiene items]],WWWW[[#This Row],['# people reached by regular dedicated hygiene promotion]],WWWW[[#This Row],['# People received regular supply of hygiene items]])</f>
        <v>0</v>
      </c>
      <c r="BK272" s="550">
        <f>IF(WWWW[[#This Row],[HRP3]]/WWWW[[#This Row],[Total PoP ]]&gt;100%,100%,WWWW[[#This Row],[HRP3]]/WWWW[[#This Row],[Total PoP ]])</f>
        <v>0</v>
      </c>
      <c r="BL272" s="553">
        <f>1-WWWW[[#This Row],[Hygiene Coverage%]]</f>
        <v>1</v>
      </c>
      <c r="BM272" s="551">
        <f>WWWW[[#This Row],['# people reached by regular dedicated hygiene promotion]]/WWWW[[#This Row],[Total PoP ]]</f>
        <v>0</v>
      </c>
      <c r="BN27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2" s="552">
        <f>WWWW[[#This Row],['#_of_affected_women_and_girls_receiving_a_sufficient_quantity_of_sanitary_pads]]</f>
        <v>0</v>
      </c>
      <c r="BP272" s="605">
        <f>IF(WWWW[[#This Row],['# People with access to soap]]&gt;WWWW[[#This Row],['# People with access to Sanity Pads]],WWWW[[#This Row],['# People with access to soap]],WWWW[[#This Row],['# People with access to Sanity Pads]])</f>
        <v>0</v>
      </c>
      <c r="BQ272" s="560" t="str">
        <f>IF(OR(WWWW[[#This Row],['#of students in school]]="",WWWW[[#This Row],['#of students in school]]=0),"No","Yes")</f>
        <v>No</v>
      </c>
      <c r="BR272" s="554" t="s">
        <v>796</v>
      </c>
      <c r="BS272" s="554" t="s">
        <v>796</v>
      </c>
      <c r="BT272" s="554" t="s">
        <v>296</v>
      </c>
      <c r="BU272" s="554">
        <v>20.2023601531982</v>
      </c>
      <c r="BV272" s="554">
        <v>92.812782287597699</v>
      </c>
      <c r="BW272" s="554">
        <v>196159</v>
      </c>
      <c r="BX272" s="554" t="s">
        <v>33</v>
      </c>
      <c r="BY272" s="582"/>
    </row>
    <row r="273" spans="1:77" hidden="1">
      <c r="A273" s="606" t="s">
        <v>2381</v>
      </c>
      <c r="B273" s="606" t="s">
        <v>316</v>
      </c>
      <c r="C273" s="453" t="s">
        <v>316</v>
      </c>
      <c r="D273" s="453" t="s">
        <v>309</v>
      </c>
      <c r="E273" s="546" t="s">
        <v>2687</v>
      </c>
      <c r="F273" s="453" t="s">
        <v>297</v>
      </c>
      <c r="G273" s="546" t="str">
        <f>VLOOKUP(WWWW[[#This Row],[Village  Name]],SiteDB6[[Site Name]:[Location Type]],8,FALSE)</f>
        <v>Village</v>
      </c>
      <c r="H273" s="453" t="s">
        <v>2617</v>
      </c>
      <c r="I273" s="605">
        <v>266</v>
      </c>
      <c r="J273" s="605">
        <v>1416</v>
      </c>
      <c r="K273" s="457">
        <v>42736</v>
      </c>
      <c r="L273" s="55">
        <v>44551</v>
      </c>
      <c r="M273" s="605"/>
      <c r="N273" s="605"/>
      <c r="O273" s="605"/>
      <c r="P273" s="605"/>
      <c r="Q273" s="605"/>
      <c r="R273" s="605"/>
      <c r="S273" s="605"/>
      <c r="T273" s="605"/>
      <c r="U273" s="637"/>
      <c r="V273" s="605"/>
      <c r="W273" s="605" t="s">
        <v>132</v>
      </c>
      <c r="X273" s="605"/>
      <c r="Y273" s="605"/>
      <c r="Z273" s="605"/>
      <c r="AA273" s="605"/>
      <c r="AB273" s="605"/>
      <c r="AC273" s="637"/>
      <c r="AD273" s="605"/>
      <c r="AE273" s="605"/>
      <c r="AF273" s="605"/>
      <c r="AG273" s="605"/>
      <c r="AH273" s="605"/>
      <c r="AI273" s="605"/>
      <c r="AJ273" s="605"/>
      <c r="AK273" s="605"/>
      <c r="AL273" s="605"/>
      <c r="AM273" s="605"/>
      <c r="AN273" s="637"/>
      <c r="AO273" s="551"/>
      <c r="AP273" s="551"/>
      <c r="AQ27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3" s="560">
        <f>WWWW[[#This Row],[%Equitable and continuous access to sufficient quantity of safe drinking water]]*WWWW[[#This Row],[Total PoP ]]</f>
        <v>0</v>
      </c>
      <c r="AS27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3" s="560">
        <f>WWWW[[#This Row],[% Access to unimproved water points]]*WWWW[[#This Row],[Total PoP ]]</f>
        <v>0</v>
      </c>
      <c r="AU27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3" s="560">
        <f>WWWW[[#This Row],[HRP1]]/250</f>
        <v>0</v>
      </c>
      <c r="AX273" s="550">
        <f>1-WWWW[[#This Row],[% Equitable and continuous access to sufficient quantity of domestic water]]</f>
        <v>1</v>
      </c>
      <c r="AY273" s="560">
        <f>WWWW[[#This Row],[%equitable and continuous access to sufficient quantity of safe drinking and domestic water''s GAP]]*WWWW[[#This Row],[Total PoP ]]</f>
        <v>1416</v>
      </c>
      <c r="AZ273" s="552">
        <f>IF(WWWW[[#This Row],[Total required water points]]-WWWW[[#This Row],['#Water points coverage]]&lt;0,0,WWWW[[#This Row],[Total required water points]]-WWWW[[#This Row],['#Water points coverage]])</f>
        <v>6</v>
      </c>
      <c r="BA273" s="552">
        <f>ROUND(IF(WWWW[[#This Row],[Total PoP ]]&lt;250,1,WWWW[[#This Row],[Total PoP ]]/250),0)</f>
        <v>6</v>
      </c>
      <c r="BB27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3" s="560">
        <f>WWWW[[#This Row],[% people access to functioning Latrine]]*WWWW[[#This Row],[Total PoP ]]</f>
        <v>0</v>
      </c>
      <c r="BD273" s="552">
        <f>WWWW[[#This Row],['#_of_Functioning_latrines_in_school]]*50</f>
        <v>0</v>
      </c>
      <c r="BE273" s="552">
        <f>ROUND((WWWW[[#This Row],[Total PoP ]]/6),0)</f>
        <v>236</v>
      </c>
      <c r="BF273" s="552">
        <f>IF(WWWW[[#This Row],[Total required Latrines]]-(WWWW[[#This Row],['#_of_sanitary_fly-proof_HH_latrines]])&lt;0,0,WWWW[[#This Row],[Total required Latrines]]-(WWWW[[#This Row],['#_of_sanitary_fly-proof_HH_latrines]]))</f>
        <v>236</v>
      </c>
      <c r="BG273" s="553">
        <f>1-WWWW[[#This Row],[% people access to functioning Latrine]]</f>
        <v>1</v>
      </c>
      <c r="BH27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3" s="560">
        <f>IF(WWWW[[#This Row],['#_of_functional_handwashing_facilities_at_HH_level]]*6&gt;WWWW[[#This Row],[Total PoP ]],WWWW[[#This Row],[Total PoP ]],WWWW[[#This Row],['#_of_functional_handwashing_facilities_at_HH_level]]*6)</f>
        <v>0</v>
      </c>
      <c r="BJ273" s="552">
        <f>IF(WWWW[[#This Row],['# people reached by regular dedicated hygiene promotion]]&gt;WWWW[[#This Row],['# People received regular supply of hygiene items]],WWWW[[#This Row],['# people reached by regular dedicated hygiene promotion]],WWWW[[#This Row],['# People received regular supply of hygiene items]])</f>
        <v>0</v>
      </c>
      <c r="BK273" s="550">
        <f>IF(WWWW[[#This Row],[HRP3]]/WWWW[[#This Row],[Total PoP ]]&gt;100%,100%,WWWW[[#This Row],[HRP3]]/WWWW[[#This Row],[Total PoP ]])</f>
        <v>0</v>
      </c>
      <c r="BL273" s="553">
        <f>1-WWWW[[#This Row],[Hygiene Coverage%]]</f>
        <v>1</v>
      </c>
      <c r="BM273" s="551">
        <f>WWWW[[#This Row],['# people reached by regular dedicated hygiene promotion]]/WWWW[[#This Row],[Total PoP ]]</f>
        <v>0</v>
      </c>
      <c r="BN27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3" s="552">
        <f>WWWW[[#This Row],['#_of_affected_women_and_girls_receiving_a_sufficient_quantity_of_sanitary_pads]]</f>
        <v>0</v>
      </c>
      <c r="BP273" s="605">
        <f>IF(WWWW[[#This Row],['# People with access to soap]]&gt;WWWW[[#This Row],['# People with access to Sanity Pads]],WWWW[[#This Row],['# People with access to soap]],WWWW[[#This Row],['# People with access to Sanity Pads]])</f>
        <v>0</v>
      </c>
      <c r="BQ273" s="560" t="str">
        <f>IF(OR(WWWW[[#This Row],['#of students in school]]="",WWWW[[#This Row],['#of students in school]]=0),"No","Yes")</f>
        <v>No</v>
      </c>
      <c r="BR273" s="554" t="s">
        <v>796</v>
      </c>
      <c r="BS273" s="554" t="s">
        <v>796</v>
      </c>
      <c r="BT273" s="554">
        <v>0</v>
      </c>
      <c r="BU273" s="554">
        <v>20.199499130248999</v>
      </c>
      <c r="BV273" s="554">
        <v>92.834327697753906</v>
      </c>
      <c r="BW273" s="554">
        <v>196126</v>
      </c>
      <c r="BX273" s="554" t="s">
        <v>33</v>
      </c>
      <c r="BY273" s="582"/>
    </row>
    <row r="274" spans="1:77" hidden="1">
      <c r="A274" s="606" t="s">
        <v>2381</v>
      </c>
      <c r="B274" s="606" t="s">
        <v>316</v>
      </c>
      <c r="C274" s="453" t="s">
        <v>316</v>
      </c>
      <c r="D274" s="453" t="s">
        <v>309</v>
      </c>
      <c r="E274" s="546" t="s">
        <v>2687</v>
      </c>
      <c r="F274" s="453" t="s">
        <v>297</v>
      </c>
      <c r="G274" s="546" t="str">
        <f>VLOOKUP(WWWW[[#This Row],[Village  Name]],SiteDB6[[Site Name]:[Location Type]],8,FALSE)</f>
        <v>Village</v>
      </c>
      <c r="H274" s="453" t="s">
        <v>2618</v>
      </c>
      <c r="I274" s="605">
        <v>179</v>
      </c>
      <c r="J274" s="605">
        <v>853</v>
      </c>
      <c r="K274" s="457">
        <v>42736</v>
      </c>
      <c r="L274" s="55">
        <v>44551</v>
      </c>
      <c r="M274" s="605"/>
      <c r="N274" s="605"/>
      <c r="O274" s="605"/>
      <c r="P274" s="605"/>
      <c r="Q274" s="605"/>
      <c r="R274" s="605"/>
      <c r="S274" s="605"/>
      <c r="T274" s="605"/>
      <c r="U274" s="637"/>
      <c r="V274" s="605"/>
      <c r="W274" s="605" t="s">
        <v>132</v>
      </c>
      <c r="X274" s="605"/>
      <c r="Y274" s="605"/>
      <c r="Z274" s="605"/>
      <c r="AA274" s="605"/>
      <c r="AB274" s="605"/>
      <c r="AC274" s="637"/>
      <c r="AD274" s="605"/>
      <c r="AE274" s="605"/>
      <c r="AF274" s="605"/>
      <c r="AG274" s="605"/>
      <c r="AH274" s="605"/>
      <c r="AI274" s="605"/>
      <c r="AJ274" s="605"/>
      <c r="AK274" s="605"/>
      <c r="AL274" s="605"/>
      <c r="AM274" s="605"/>
      <c r="AN274" s="637"/>
      <c r="AO274" s="551"/>
      <c r="AP274" s="551"/>
      <c r="AQ27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4" s="560">
        <f>WWWW[[#This Row],[%Equitable and continuous access to sufficient quantity of safe drinking water]]*WWWW[[#This Row],[Total PoP ]]</f>
        <v>0</v>
      </c>
      <c r="AS27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4" s="560">
        <f>WWWW[[#This Row],[% Access to unimproved water points]]*WWWW[[#This Row],[Total PoP ]]</f>
        <v>0</v>
      </c>
      <c r="AU27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4" s="560">
        <f>WWWW[[#This Row],[HRP1]]/250</f>
        <v>0</v>
      </c>
      <c r="AX274" s="550">
        <f>1-WWWW[[#This Row],[% Equitable and continuous access to sufficient quantity of domestic water]]</f>
        <v>1</v>
      </c>
      <c r="AY274" s="560">
        <f>WWWW[[#This Row],[%equitable and continuous access to sufficient quantity of safe drinking and domestic water''s GAP]]*WWWW[[#This Row],[Total PoP ]]</f>
        <v>853</v>
      </c>
      <c r="AZ274" s="552">
        <f>IF(WWWW[[#This Row],[Total required water points]]-WWWW[[#This Row],['#Water points coverage]]&lt;0,0,WWWW[[#This Row],[Total required water points]]-WWWW[[#This Row],['#Water points coverage]])</f>
        <v>3</v>
      </c>
      <c r="BA274" s="552">
        <f>ROUND(IF(WWWW[[#This Row],[Total PoP ]]&lt;250,1,WWWW[[#This Row],[Total PoP ]]/250),0)</f>
        <v>3</v>
      </c>
      <c r="BB27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4" s="560">
        <f>WWWW[[#This Row],[% people access to functioning Latrine]]*WWWW[[#This Row],[Total PoP ]]</f>
        <v>0</v>
      </c>
      <c r="BD274" s="552">
        <f>WWWW[[#This Row],['#_of_Functioning_latrines_in_school]]*50</f>
        <v>0</v>
      </c>
      <c r="BE274" s="552">
        <f>ROUND((WWWW[[#This Row],[Total PoP ]]/6),0)</f>
        <v>142</v>
      </c>
      <c r="BF274" s="552">
        <f>IF(WWWW[[#This Row],[Total required Latrines]]-(WWWW[[#This Row],['#_of_sanitary_fly-proof_HH_latrines]])&lt;0,0,WWWW[[#This Row],[Total required Latrines]]-(WWWW[[#This Row],['#_of_sanitary_fly-proof_HH_latrines]]))</f>
        <v>142</v>
      </c>
      <c r="BG274" s="553">
        <f>1-WWWW[[#This Row],[% people access to functioning Latrine]]</f>
        <v>1</v>
      </c>
      <c r="BH27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4" s="560">
        <f>IF(WWWW[[#This Row],['#_of_functional_handwashing_facilities_at_HH_level]]*6&gt;WWWW[[#This Row],[Total PoP ]],WWWW[[#This Row],[Total PoP ]],WWWW[[#This Row],['#_of_functional_handwashing_facilities_at_HH_level]]*6)</f>
        <v>0</v>
      </c>
      <c r="BJ274" s="552">
        <f>IF(WWWW[[#This Row],['# people reached by regular dedicated hygiene promotion]]&gt;WWWW[[#This Row],['# People received regular supply of hygiene items]],WWWW[[#This Row],['# people reached by regular dedicated hygiene promotion]],WWWW[[#This Row],['# People received regular supply of hygiene items]])</f>
        <v>0</v>
      </c>
      <c r="BK274" s="550">
        <f>IF(WWWW[[#This Row],[HRP3]]/WWWW[[#This Row],[Total PoP ]]&gt;100%,100%,WWWW[[#This Row],[HRP3]]/WWWW[[#This Row],[Total PoP ]])</f>
        <v>0</v>
      </c>
      <c r="BL274" s="553">
        <f>1-WWWW[[#This Row],[Hygiene Coverage%]]</f>
        <v>1</v>
      </c>
      <c r="BM274" s="551">
        <f>WWWW[[#This Row],['# people reached by regular dedicated hygiene promotion]]/WWWW[[#This Row],[Total PoP ]]</f>
        <v>0</v>
      </c>
      <c r="BN27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4" s="552">
        <f>WWWW[[#This Row],['#_of_affected_women_and_girls_receiving_a_sufficient_quantity_of_sanitary_pads]]</f>
        <v>0</v>
      </c>
      <c r="BP274" s="605">
        <f>IF(WWWW[[#This Row],['# People with access to soap]]&gt;WWWW[[#This Row],['# People with access to Sanity Pads]],WWWW[[#This Row],['# People with access to soap]],WWWW[[#This Row],['# People with access to Sanity Pads]])</f>
        <v>0</v>
      </c>
      <c r="BQ274" s="560" t="str">
        <f>IF(OR(WWWW[[#This Row],['#of students in school]]="",WWWW[[#This Row],['#of students in school]]=0),"No","Yes")</f>
        <v>No</v>
      </c>
      <c r="BR274" s="554" t="s">
        <v>796</v>
      </c>
      <c r="BS274" s="554" t="s">
        <v>796</v>
      </c>
      <c r="BT274" s="554">
        <v>0</v>
      </c>
      <c r="BU274" s="554">
        <v>20.194370269775401</v>
      </c>
      <c r="BV274" s="554">
        <v>92.834007263183594</v>
      </c>
      <c r="BW274" s="554">
        <v>196128</v>
      </c>
      <c r="BX274" s="554" t="s">
        <v>33</v>
      </c>
      <c r="BY274" s="582"/>
    </row>
    <row r="275" spans="1:77" hidden="1">
      <c r="A275" s="606" t="s">
        <v>2381</v>
      </c>
      <c r="B275" s="606" t="s">
        <v>316</v>
      </c>
      <c r="C275" s="453" t="s">
        <v>316</v>
      </c>
      <c r="D275" s="453" t="s">
        <v>309</v>
      </c>
      <c r="E275" s="546" t="s">
        <v>2687</v>
      </c>
      <c r="F275" s="453" t="s">
        <v>297</v>
      </c>
      <c r="G275" s="546" t="str">
        <f>VLOOKUP(WWWW[[#This Row],[Village  Name]],SiteDB6[[Site Name]:[Location Type]],8,FALSE)</f>
        <v>Village</v>
      </c>
      <c r="H275" s="453" t="s">
        <v>2619</v>
      </c>
      <c r="I275" s="605">
        <v>241</v>
      </c>
      <c r="J275" s="605">
        <v>1027</v>
      </c>
      <c r="K275" s="457">
        <v>42736</v>
      </c>
      <c r="L275" s="55">
        <v>44551</v>
      </c>
      <c r="M275" s="605"/>
      <c r="N275" s="605"/>
      <c r="O275" s="605"/>
      <c r="P275" s="605"/>
      <c r="Q275" s="605"/>
      <c r="R275" s="605"/>
      <c r="S275" s="605"/>
      <c r="T275" s="605"/>
      <c r="U275" s="637"/>
      <c r="V275" s="605"/>
      <c r="W275" s="605" t="s">
        <v>132</v>
      </c>
      <c r="X275" s="605"/>
      <c r="Y275" s="605"/>
      <c r="Z275" s="605"/>
      <c r="AA275" s="605"/>
      <c r="AB275" s="605"/>
      <c r="AC275" s="637"/>
      <c r="AD275" s="605"/>
      <c r="AE275" s="605"/>
      <c r="AF275" s="605"/>
      <c r="AG275" s="605"/>
      <c r="AH275" s="605"/>
      <c r="AI275" s="605"/>
      <c r="AJ275" s="605"/>
      <c r="AK275" s="605"/>
      <c r="AL275" s="605"/>
      <c r="AM275" s="605"/>
      <c r="AN275" s="637"/>
      <c r="AO275" s="551"/>
      <c r="AP275" s="551"/>
      <c r="AQ27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5" s="560">
        <f>WWWW[[#This Row],[%Equitable and continuous access to sufficient quantity of safe drinking water]]*WWWW[[#This Row],[Total PoP ]]</f>
        <v>0</v>
      </c>
      <c r="AS27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5" s="560">
        <f>WWWW[[#This Row],[% Access to unimproved water points]]*WWWW[[#This Row],[Total PoP ]]</f>
        <v>0</v>
      </c>
      <c r="AU27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5" s="560">
        <f>WWWW[[#This Row],[HRP1]]/250</f>
        <v>0</v>
      </c>
      <c r="AX275" s="550">
        <f>1-WWWW[[#This Row],[% Equitable and continuous access to sufficient quantity of domestic water]]</f>
        <v>1</v>
      </c>
      <c r="AY275" s="560">
        <f>WWWW[[#This Row],[%equitable and continuous access to sufficient quantity of safe drinking and domestic water''s GAP]]*WWWW[[#This Row],[Total PoP ]]</f>
        <v>1027</v>
      </c>
      <c r="AZ275" s="552">
        <f>IF(WWWW[[#This Row],[Total required water points]]-WWWW[[#This Row],['#Water points coverage]]&lt;0,0,WWWW[[#This Row],[Total required water points]]-WWWW[[#This Row],['#Water points coverage]])</f>
        <v>4</v>
      </c>
      <c r="BA275" s="552">
        <f>ROUND(IF(WWWW[[#This Row],[Total PoP ]]&lt;250,1,WWWW[[#This Row],[Total PoP ]]/250),0)</f>
        <v>4</v>
      </c>
      <c r="BB27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5" s="560">
        <f>WWWW[[#This Row],[% people access to functioning Latrine]]*WWWW[[#This Row],[Total PoP ]]</f>
        <v>0</v>
      </c>
      <c r="BD275" s="552">
        <f>WWWW[[#This Row],['#_of_Functioning_latrines_in_school]]*50</f>
        <v>0</v>
      </c>
      <c r="BE275" s="552">
        <f>ROUND((WWWW[[#This Row],[Total PoP ]]/6),0)</f>
        <v>171</v>
      </c>
      <c r="BF275" s="552">
        <f>IF(WWWW[[#This Row],[Total required Latrines]]-(WWWW[[#This Row],['#_of_sanitary_fly-proof_HH_latrines]])&lt;0,0,WWWW[[#This Row],[Total required Latrines]]-(WWWW[[#This Row],['#_of_sanitary_fly-proof_HH_latrines]]))</f>
        <v>171</v>
      </c>
      <c r="BG275" s="553">
        <f>1-WWWW[[#This Row],[% people access to functioning Latrine]]</f>
        <v>1</v>
      </c>
      <c r="BH27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5" s="560">
        <f>IF(WWWW[[#This Row],['#_of_functional_handwashing_facilities_at_HH_level]]*6&gt;WWWW[[#This Row],[Total PoP ]],WWWW[[#This Row],[Total PoP ]],WWWW[[#This Row],['#_of_functional_handwashing_facilities_at_HH_level]]*6)</f>
        <v>0</v>
      </c>
      <c r="BJ275" s="552">
        <f>IF(WWWW[[#This Row],['# people reached by regular dedicated hygiene promotion]]&gt;WWWW[[#This Row],['# People received regular supply of hygiene items]],WWWW[[#This Row],['# people reached by regular dedicated hygiene promotion]],WWWW[[#This Row],['# People received regular supply of hygiene items]])</f>
        <v>0</v>
      </c>
      <c r="BK275" s="550">
        <f>IF(WWWW[[#This Row],[HRP3]]/WWWW[[#This Row],[Total PoP ]]&gt;100%,100%,WWWW[[#This Row],[HRP3]]/WWWW[[#This Row],[Total PoP ]])</f>
        <v>0</v>
      </c>
      <c r="BL275" s="553">
        <f>1-WWWW[[#This Row],[Hygiene Coverage%]]</f>
        <v>1</v>
      </c>
      <c r="BM275" s="551">
        <f>WWWW[[#This Row],['# people reached by regular dedicated hygiene promotion]]/WWWW[[#This Row],[Total PoP ]]</f>
        <v>0</v>
      </c>
      <c r="BN27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5" s="552">
        <f>WWWW[[#This Row],['#_of_affected_women_and_girls_receiving_a_sufficient_quantity_of_sanitary_pads]]</f>
        <v>0</v>
      </c>
      <c r="BP275" s="605">
        <f>IF(WWWW[[#This Row],['# People with access to soap]]&gt;WWWW[[#This Row],['# People with access to Sanity Pads]],WWWW[[#This Row],['# People with access to soap]],WWWW[[#This Row],['# People with access to Sanity Pads]])</f>
        <v>0</v>
      </c>
      <c r="BQ275" s="560" t="str">
        <f>IF(OR(WWWW[[#This Row],['#of students in school]]="",WWWW[[#This Row],['#of students in school]]=0),"No","Yes")</f>
        <v>No</v>
      </c>
      <c r="BR275" s="554" t="s">
        <v>796</v>
      </c>
      <c r="BS275" s="554" t="s">
        <v>796</v>
      </c>
      <c r="BT275" s="554">
        <v>0</v>
      </c>
      <c r="BU275" s="554">
        <v>20.2105598449707</v>
      </c>
      <c r="BV275" s="554">
        <v>92.836456298828097</v>
      </c>
      <c r="BW275" s="554">
        <v>196125</v>
      </c>
      <c r="BX275" s="554" t="s">
        <v>33</v>
      </c>
      <c r="BY275" s="582"/>
    </row>
    <row r="276" spans="1:77" hidden="1">
      <c r="A276" s="606" t="s">
        <v>2381</v>
      </c>
      <c r="B276" s="606" t="s">
        <v>316</v>
      </c>
      <c r="C276" s="453" t="s">
        <v>316</v>
      </c>
      <c r="D276" s="453" t="s">
        <v>309</v>
      </c>
      <c r="E276" s="546" t="s">
        <v>2687</v>
      </c>
      <c r="F276" s="453" t="s">
        <v>297</v>
      </c>
      <c r="G276" s="546" t="str">
        <f>VLOOKUP(WWWW[[#This Row],[Village  Name]],SiteDB6[[Site Name]:[Location Type]],8,FALSE)</f>
        <v>Village</v>
      </c>
      <c r="H276" s="453" t="s">
        <v>2620</v>
      </c>
      <c r="I276" s="605">
        <v>77</v>
      </c>
      <c r="J276" s="605">
        <v>370</v>
      </c>
      <c r="K276" s="457">
        <v>42736</v>
      </c>
      <c r="L276" s="55">
        <v>44551</v>
      </c>
      <c r="M276" s="605"/>
      <c r="N276" s="605"/>
      <c r="O276" s="605"/>
      <c r="P276" s="605"/>
      <c r="Q276" s="605"/>
      <c r="R276" s="605"/>
      <c r="S276" s="605"/>
      <c r="T276" s="605"/>
      <c r="U276" s="637"/>
      <c r="V276" s="605"/>
      <c r="W276" s="605" t="s">
        <v>132</v>
      </c>
      <c r="X276" s="605"/>
      <c r="Y276" s="605"/>
      <c r="Z276" s="605"/>
      <c r="AA276" s="605"/>
      <c r="AB276" s="605"/>
      <c r="AC276" s="637"/>
      <c r="AD276" s="605"/>
      <c r="AE276" s="605"/>
      <c r="AF276" s="605"/>
      <c r="AG276" s="605"/>
      <c r="AH276" s="605"/>
      <c r="AI276" s="605"/>
      <c r="AJ276" s="605"/>
      <c r="AK276" s="605"/>
      <c r="AL276" s="605"/>
      <c r="AM276" s="605"/>
      <c r="AN276" s="637"/>
      <c r="AO276" s="551"/>
      <c r="AP276" s="551"/>
      <c r="AQ27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6" s="560">
        <f>WWWW[[#This Row],[%Equitable and continuous access to sufficient quantity of safe drinking water]]*WWWW[[#This Row],[Total PoP ]]</f>
        <v>0</v>
      </c>
      <c r="AS27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6" s="560">
        <f>WWWW[[#This Row],[% Access to unimproved water points]]*WWWW[[#This Row],[Total PoP ]]</f>
        <v>0</v>
      </c>
      <c r="AU27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6" s="560">
        <f>WWWW[[#This Row],[HRP1]]/250</f>
        <v>0</v>
      </c>
      <c r="AX276" s="550">
        <f>1-WWWW[[#This Row],[% Equitable and continuous access to sufficient quantity of domestic water]]</f>
        <v>1</v>
      </c>
      <c r="AY276" s="560">
        <f>WWWW[[#This Row],[%equitable and continuous access to sufficient quantity of safe drinking and domestic water''s GAP]]*WWWW[[#This Row],[Total PoP ]]</f>
        <v>370</v>
      </c>
      <c r="AZ276" s="552">
        <f>IF(WWWW[[#This Row],[Total required water points]]-WWWW[[#This Row],['#Water points coverage]]&lt;0,0,WWWW[[#This Row],[Total required water points]]-WWWW[[#This Row],['#Water points coverage]])</f>
        <v>1</v>
      </c>
      <c r="BA276" s="552">
        <f>ROUND(IF(WWWW[[#This Row],[Total PoP ]]&lt;250,1,WWWW[[#This Row],[Total PoP ]]/250),0)</f>
        <v>1</v>
      </c>
      <c r="BB27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6" s="560">
        <f>WWWW[[#This Row],[% people access to functioning Latrine]]*WWWW[[#This Row],[Total PoP ]]</f>
        <v>0</v>
      </c>
      <c r="BD276" s="552">
        <f>WWWW[[#This Row],['#_of_Functioning_latrines_in_school]]*50</f>
        <v>0</v>
      </c>
      <c r="BE276" s="552">
        <f>ROUND((WWWW[[#This Row],[Total PoP ]]/6),0)</f>
        <v>62</v>
      </c>
      <c r="BF276" s="552">
        <f>IF(WWWW[[#This Row],[Total required Latrines]]-(WWWW[[#This Row],['#_of_sanitary_fly-proof_HH_latrines]])&lt;0,0,WWWW[[#This Row],[Total required Latrines]]-(WWWW[[#This Row],['#_of_sanitary_fly-proof_HH_latrines]]))</f>
        <v>62</v>
      </c>
      <c r="BG276" s="553">
        <f>1-WWWW[[#This Row],[% people access to functioning Latrine]]</f>
        <v>1</v>
      </c>
      <c r="BH27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6" s="560">
        <f>IF(WWWW[[#This Row],['#_of_functional_handwashing_facilities_at_HH_level]]*6&gt;WWWW[[#This Row],[Total PoP ]],WWWW[[#This Row],[Total PoP ]],WWWW[[#This Row],['#_of_functional_handwashing_facilities_at_HH_level]]*6)</f>
        <v>0</v>
      </c>
      <c r="BJ276" s="552">
        <f>IF(WWWW[[#This Row],['# people reached by regular dedicated hygiene promotion]]&gt;WWWW[[#This Row],['# People received regular supply of hygiene items]],WWWW[[#This Row],['# people reached by regular dedicated hygiene promotion]],WWWW[[#This Row],['# People received regular supply of hygiene items]])</f>
        <v>0</v>
      </c>
      <c r="BK276" s="550">
        <f>IF(WWWW[[#This Row],[HRP3]]/WWWW[[#This Row],[Total PoP ]]&gt;100%,100%,WWWW[[#This Row],[HRP3]]/WWWW[[#This Row],[Total PoP ]])</f>
        <v>0</v>
      </c>
      <c r="BL276" s="553">
        <f>1-WWWW[[#This Row],[Hygiene Coverage%]]</f>
        <v>1</v>
      </c>
      <c r="BM276" s="551">
        <f>WWWW[[#This Row],['# people reached by regular dedicated hygiene promotion]]/WWWW[[#This Row],[Total PoP ]]</f>
        <v>0</v>
      </c>
      <c r="BN27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6" s="552">
        <f>WWWW[[#This Row],['#_of_affected_women_and_girls_receiving_a_sufficient_quantity_of_sanitary_pads]]</f>
        <v>0</v>
      </c>
      <c r="BP276" s="605">
        <f>IF(WWWW[[#This Row],['# People with access to soap]]&gt;WWWW[[#This Row],['# People with access to Sanity Pads]],WWWW[[#This Row],['# People with access to soap]],WWWW[[#This Row],['# People with access to Sanity Pads]])</f>
        <v>0</v>
      </c>
      <c r="BQ276" s="560" t="str">
        <f>IF(OR(WWWW[[#This Row],['#of students in school]]="",WWWW[[#This Row],['#of students in school]]=0),"No","Yes")</f>
        <v>No</v>
      </c>
      <c r="BR276" s="554" t="s">
        <v>796</v>
      </c>
      <c r="BS276" s="554" t="s">
        <v>796</v>
      </c>
      <c r="BT276" s="554" t="s">
        <v>296</v>
      </c>
      <c r="BU276" s="554">
        <v>20.142474</v>
      </c>
      <c r="BV276" s="554">
        <v>92.494243999999995</v>
      </c>
      <c r="BW276" s="554">
        <v>196130</v>
      </c>
      <c r="BX276" s="554" t="s">
        <v>33</v>
      </c>
      <c r="BY276" s="582"/>
    </row>
    <row r="277" spans="1:77" hidden="1">
      <c r="A277" s="606" t="s">
        <v>2381</v>
      </c>
      <c r="B277" s="606" t="s">
        <v>316</v>
      </c>
      <c r="C277" s="453" t="s">
        <v>316</v>
      </c>
      <c r="D277" s="453" t="s">
        <v>309</v>
      </c>
      <c r="E277" s="546" t="s">
        <v>2687</v>
      </c>
      <c r="F277" s="453" t="s">
        <v>297</v>
      </c>
      <c r="G277" s="546" t="str">
        <f>VLOOKUP(WWWW[[#This Row],[Village  Name]],SiteDB6[[Site Name]:[Location Type]],8,FALSE)</f>
        <v>village</v>
      </c>
      <c r="H277" s="453" t="s">
        <v>876</v>
      </c>
      <c r="I277" s="605">
        <v>509</v>
      </c>
      <c r="J277" s="605">
        <v>1574</v>
      </c>
      <c r="K277" s="457">
        <v>42736</v>
      </c>
      <c r="L277" s="55">
        <v>44551</v>
      </c>
      <c r="M277" s="605"/>
      <c r="N277" s="605"/>
      <c r="O277" s="605"/>
      <c r="P277" s="605"/>
      <c r="Q277" s="605"/>
      <c r="R277" s="605"/>
      <c r="S277" s="605"/>
      <c r="T277" s="605"/>
      <c r="U277" s="637"/>
      <c r="V277" s="605"/>
      <c r="W277" s="605" t="s">
        <v>132</v>
      </c>
      <c r="X277" s="605"/>
      <c r="Y277" s="605"/>
      <c r="Z277" s="605"/>
      <c r="AA277" s="605"/>
      <c r="AB277" s="605"/>
      <c r="AC277" s="637"/>
      <c r="AD277" s="605"/>
      <c r="AE277" s="605"/>
      <c r="AF277" s="605"/>
      <c r="AG277" s="605"/>
      <c r="AH277" s="605"/>
      <c r="AI277" s="605"/>
      <c r="AJ277" s="605"/>
      <c r="AK277" s="605"/>
      <c r="AL277" s="605"/>
      <c r="AM277" s="605"/>
      <c r="AN277" s="637"/>
      <c r="AO277" s="551"/>
      <c r="AP277" s="551"/>
      <c r="AQ27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7" s="560">
        <f>WWWW[[#This Row],[%Equitable and continuous access to sufficient quantity of safe drinking water]]*WWWW[[#This Row],[Total PoP ]]</f>
        <v>0</v>
      </c>
      <c r="AS27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7" s="560">
        <f>WWWW[[#This Row],[% Access to unimproved water points]]*WWWW[[#This Row],[Total PoP ]]</f>
        <v>0</v>
      </c>
      <c r="AU27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7" s="560">
        <f>WWWW[[#This Row],[HRP1]]/250</f>
        <v>0</v>
      </c>
      <c r="AX277" s="550">
        <f>1-WWWW[[#This Row],[% Equitable and continuous access to sufficient quantity of domestic water]]</f>
        <v>1</v>
      </c>
      <c r="AY277" s="560">
        <f>WWWW[[#This Row],[%equitable and continuous access to sufficient quantity of safe drinking and domestic water''s GAP]]*WWWW[[#This Row],[Total PoP ]]</f>
        <v>1574</v>
      </c>
      <c r="AZ277" s="552">
        <f>IF(WWWW[[#This Row],[Total required water points]]-WWWW[[#This Row],['#Water points coverage]]&lt;0,0,WWWW[[#This Row],[Total required water points]]-WWWW[[#This Row],['#Water points coverage]])</f>
        <v>6</v>
      </c>
      <c r="BA277" s="552">
        <f>ROUND(IF(WWWW[[#This Row],[Total PoP ]]&lt;250,1,WWWW[[#This Row],[Total PoP ]]/250),0)</f>
        <v>6</v>
      </c>
      <c r="BB27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7" s="560">
        <f>WWWW[[#This Row],[% people access to functioning Latrine]]*WWWW[[#This Row],[Total PoP ]]</f>
        <v>0</v>
      </c>
      <c r="BD277" s="552">
        <f>WWWW[[#This Row],['#_of_Functioning_latrines_in_school]]*50</f>
        <v>0</v>
      </c>
      <c r="BE277" s="552">
        <f>ROUND((WWWW[[#This Row],[Total PoP ]]/6),0)</f>
        <v>262</v>
      </c>
      <c r="BF277" s="552">
        <f>IF(WWWW[[#This Row],[Total required Latrines]]-(WWWW[[#This Row],['#_of_sanitary_fly-proof_HH_latrines]])&lt;0,0,WWWW[[#This Row],[Total required Latrines]]-(WWWW[[#This Row],['#_of_sanitary_fly-proof_HH_latrines]]))</f>
        <v>262</v>
      </c>
      <c r="BG277" s="553">
        <f>1-WWWW[[#This Row],[% people access to functioning Latrine]]</f>
        <v>1</v>
      </c>
      <c r="BH27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7" s="560">
        <f>IF(WWWW[[#This Row],['#_of_functional_handwashing_facilities_at_HH_level]]*6&gt;WWWW[[#This Row],[Total PoP ]],WWWW[[#This Row],[Total PoP ]],WWWW[[#This Row],['#_of_functional_handwashing_facilities_at_HH_level]]*6)</f>
        <v>0</v>
      </c>
      <c r="BJ277" s="552">
        <f>IF(WWWW[[#This Row],['# people reached by regular dedicated hygiene promotion]]&gt;WWWW[[#This Row],['# People received regular supply of hygiene items]],WWWW[[#This Row],['# people reached by regular dedicated hygiene promotion]],WWWW[[#This Row],['# People received regular supply of hygiene items]])</f>
        <v>0</v>
      </c>
      <c r="BK277" s="550">
        <f>IF(WWWW[[#This Row],[HRP3]]/WWWW[[#This Row],[Total PoP ]]&gt;100%,100%,WWWW[[#This Row],[HRP3]]/WWWW[[#This Row],[Total PoP ]])</f>
        <v>0</v>
      </c>
      <c r="BL277" s="553">
        <f>1-WWWW[[#This Row],[Hygiene Coverage%]]</f>
        <v>1</v>
      </c>
      <c r="BM277" s="551">
        <f>WWWW[[#This Row],['# people reached by regular dedicated hygiene promotion]]/WWWW[[#This Row],[Total PoP ]]</f>
        <v>0</v>
      </c>
      <c r="BN27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7" s="552">
        <f>WWWW[[#This Row],['#_of_affected_women_and_girls_receiving_a_sufficient_quantity_of_sanitary_pads]]</f>
        <v>0</v>
      </c>
      <c r="BP277" s="605">
        <f>IF(WWWW[[#This Row],['# People with access to soap]]&gt;WWWW[[#This Row],['# People with access to Sanity Pads]],WWWW[[#This Row],['# People with access to soap]],WWWW[[#This Row],['# People with access to Sanity Pads]])</f>
        <v>0</v>
      </c>
      <c r="BQ277" s="560" t="str">
        <f>IF(OR(WWWW[[#This Row],['#of students in school]]="",WWWW[[#This Row],['#of students in school]]=0),"No","Yes")</f>
        <v>No</v>
      </c>
      <c r="BR277" s="554" t="s">
        <v>796</v>
      </c>
      <c r="BS277" s="554" t="s">
        <v>877</v>
      </c>
      <c r="BT277" s="554" t="s">
        <v>296</v>
      </c>
      <c r="BU277" s="554">
        <v>20.226730346679702</v>
      </c>
      <c r="BV277" s="554">
        <v>92.836929321289105</v>
      </c>
      <c r="BW277" s="554">
        <v>196129</v>
      </c>
      <c r="BX277" s="554" t="s">
        <v>33</v>
      </c>
      <c r="BY277" s="582"/>
    </row>
    <row r="278" spans="1:77" hidden="1">
      <c r="A278" s="606" t="s">
        <v>2381</v>
      </c>
      <c r="B278" s="606" t="s">
        <v>316</v>
      </c>
      <c r="C278" s="453" t="s">
        <v>316</v>
      </c>
      <c r="D278" s="453" t="s">
        <v>309</v>
      </c>
      <c r="E278" s="546" t="s">
        <v>2687</v>
      </c>
      <c r="F278" s="453" t="s">
        <v>297</v>
      </c>
      <c r="G278" s="546" t="str">
        <f>VLOOKUP(WWWW[[#This Row],[Village  Name]],SiteDB6[[Site Name]:[Location Type]],8,FALSE)</f>
        <v>Village</v>
      </c>
      <c r="H278" s="453" t="s">
        <v>2022</v>
      </c>
      <c r="I278" s="605">
        <v>301</v>
      </c>
      <c r="J278" s="605">
        <v>1529</v>
      </c>
      <c r="K278" s="457">
        <v>42736</v>
      </c>
      <c r="L278" s="55">
        <v>44551</v>
      </c>
      <c r="M278" s="605"/>
      <c r="N278" s="605"/>
      <c r="O278" s="605"/>
      <c r="P278" s="605"/>
      <c r="Q278" s="605"/>
      <c r="R278" s="605"/>
      <c r="S278" s="605"/>
      <c r="T278" s="605"/>
      <c r="U278" s="637"/>
      <c r="V278" s="605"/>
      <c r="W278" s="605" t="s">
        <v>132</v>
      </c>
      <c r="X278" s="605"/>
      <c r="Y278" s="605"/>
      <c r="Z278" s="605"/>
      <c r="AA278" s="605"/>
      <c r="AB278" s="605"/>
      <c r="AC278" s="637"/>
      <c r="AD278" s="605"/>
      <c r="AE278" s="605"/>
      <c r="AF278" s="605"/>
      <c r="AG278" s="605"/>
      <c r="AH278" s="605"/>
      <c r="AI278" s="605"/>
      <c r="AJ278" s="605"/>
      <c r="AK278" s="605"/>
      <c r="AL278" s="605"/>
      <c r="AM278" s="605"/>
      <c r="AN278" s="637"/>
      <c r="AO278" s="551"/>
      <c r="AP278" s="551"/>
      <c r="AQ27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8" s="560">
        <f>WWWW[[#This Row],[%Equitable and continuous access to sufficient quantity of safe drinking water]]*WWWW[[#This Row],[Total PoP ]]</f>
        <v>0</v>
      </c>
      <c r="AS27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8" s="560">
        <f>WWWW[[#This Row],[% Access to unimproved water points]]*WWWW[[#This Row],[Total PoP ]]</f>
        <v>0</v>
      </c>
      <c r="AU27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8" s="560">
        <f>WWWW[[#This Row],[HRP1]]/250</f>
        <v>0</v>
      </c>
      <c r="AX278" s="550">
        <f>1-WWWW[[#This Row],[% Equitable and continuous access to sufficient quantity of domestic water]]</f>
        <v>1</v>
      </c>
      <c r="AY278" s="560">
        <f>WWWW[[#This Row],[%equitable and continuous access to sufficient quantity of safe drinking and domestic water''s GAP]]*WWWW[[#This Row],[Total PoP ]]</f>
        <v>1529</v>
      </c>
      <c r="AZ278" s="552">
        <f>IF(WWWW[[#This Row],[Total required water points]]-WWWW[[#This Row],['#Water points coverage]]&lt;0,0,WWWW[[#This Row],[Total required water points]]-WWWW[[#This Row],['#Water points coverage]])</f>
        <v>6</v>
      </c>
      <c r="BA278" s="552">
        <f>ROUND(IF(WWWW[[#This Row],[Total PoP ]]&lt;250,1,WWWW[[#This Row],[Total PoP ]]/250),0)</f>
        <v>6</v>
      </c>
      <c r="BB27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8" s="560">
        <f>WWWW[[#This Row],[% people access to functioning Latrine]]*WWWW[[#This Row],[Total PoP ]]</f>
        <v>0</v>
      </c>
      <c r="BD278" s="552">
        <f>WWWW[[#This Row],['#_of_Functioning_latrines_in_school]]*50</f>
        <v>0</v>
      </c>
      <c r="BE278" s="552">
        <f>ROUND((WWWW[[#This Row],[Total PoP ]]/6),0)</f>
        <v>255</v>
      </c>
      <c r="BF278" s="552">
        <f>IF(WWWW[[#This Row],[Total required Latrines]]-(WWWW[[#This Row],['#_of_sanitary_fly-proof_HH_latrines]])&lt;0,0,WWWW[[#This Row],[Total required Latrines]]-(WWWW[[#This Row],['#_of_sanitary_fly-proof_HH_latrines]]))</f>
        <v>255</v>
      </c>
      <c r="BG278" s="553">
        <f>1-WWWW[[#This Row],[% people access to functioning Latrine]]</f>
        <v>1</v>
      </c>
      <c r="BH27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8" s="560">
        <f>IF(WWWW[[#This Row],['#_of_functional_handwashing_facilities_at_HH_level]]*6&gt;WWWW[[#This Row],[Total PoP ]],WWWW[[#This Row],[Total PoP ]],WWWW[[#This Row],['#_of_functional_handwashing_facilities_at_HH_level]]*6)</f>
        <v>0</v>
      </c>
      <c r="BJ278" s="552">
        <f>IF(WWWW[[#This Row],['# people reached by regular dedicated hygiene promotion]]&gt;WWWW[[#This Row],['# People received regular supply of hygiene items]],WWWW[[#This Row],['# people reached by regular dedicated hygiene promotion]],WWWW[[#This Row],['# People received regular supply of hygiene items]])</f>
        <v>0</v>
      </c>
      <c r="BK278" s="550">
        <f>IF(WWWW[[#This Row],[HRP3]]/WWWW[[#This Row],[Total PoP ]]&gt;100%,100%,WWWW[[#This Row],[HRP3]]/WWWW[[#This Row],[Total PoP ]])</f>
        <v>0</v>
      </c>
      <c r="BL278" s="553">
        <f>1-WWWW[[#This Row],[Hygiene Coverage%]]</f>
        <v>1</v>
      </c>
      <c r="BM278" s="551">
        <f>WWWW[[#This Row],['# people reached by regular dedicated hygiene promotion]]/WWWW[[#This Row],[Total PoP ]]</f>
        <v>0</v>
      </c>
      <c r="BN27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8" s="552">
        <f>WWWW[[#This Row],['#_of_affected_women_and_girls_receiving_a_sufficient_quantity_of_sanitary_pads]]</f>
        <v>0</v>
      </c>
      <c r="BP278" s="605">
        <f>IF(WWWW[[#This Row],['# People with access to soap]]&gt;WWWW[[#This Row],['# People with access to Sanity Pads]],WWWW[[#This Row],['# People with access to soap]],WWWW[[#This Row],['# People with access to Sanity Pads]])</f>
        <v>0</v>
      </c>
      <c r="BQ278" s="560" t="str">
        <f>IF(OR(WWWW[[#This Row],['#of students in school]]="",WWWW[[#This Row],['#of students in school]]=0),"No","Yes")</f>
        <v>No</v>
      </c>
      <c r="BR278" s="554" t="s">
        <v>796</v>
      </c>
      <c r="BS278" s="554" t="s">
        <v>796</v>
      </c>
      <c r="BT278" s="554" t="s">
        <v>296</v>
      </c>
      <c r="BU278" s="554">
        <v>20.257850650000002</v>
      </c>
      <c r="BV278" s="554">
        <v>92.811126709999996</v>
      </c>
      <c r="BW278" s="554">
        <v>196161</v>
      </c>
      <c r="BX278" s="554" t="s">
        <v>33</v>
      </c>
      <c r="BY278" s="582"/>
    </row>
    <row r="279" spans="1:77" hidden="1">
      <c r="A279" s="606" t="s">
        <v>2381</v>
      </c>
      <c r="B279" s="606" t="s">
        <v>316</v>
      </c>
      <c r="C279" s="453" t="s">
        <v>316</v>
      </c>
      <c r="D279" s="453" t="s">
        <v>309</v>
      </c>
      <c r="E279" s="546" t="s">
        <v>2687</v>
      </c>
      <c r="F279" s="453" t="s">
        <v>297</v>
      </c>
      <c r="G279" s="546" t="str">
        <f>VLOOKUP(WWWW[[#This Row],[Village  Name]],SiteDB6[[Site Name]:[Location Type]],8,FALSE)</f>
        <v>Village</v>
      </c>
      <c r="H279" s="453" t="s">
        <v>2621</v>
      </c>
      <c r="I279" s="605">
        <v>85</v>
      </c>
      <c r="J279" s="605">
        <v>369</v>
      </c>
      <c r="K279" s="457">
        <v>42736</v>
      </c>
      <c r="L279" s="55">
        <v>44551</v>
      </c>
      <c r="M279" s="605"/>
      <c r="N279" s="605"/>
      <c r="O279" s="605"/>
      <c r="P279" s="605"/>
      <c r="Q279" s="605"/>
      <c r="R279" s="605"/>
      <c r="S279" s="605"/>
      <c r="T279" s="605"/>
      <c r="U279" s="637"/>
      <c r="V279" s="605"/>
      <c r="W279" s="605" t="s">
        <v>132</v>
      </c>
      <c r="X279" s="605"/>
      <c r="Y279" s="605"/>
      <c r="Z279" s="605"/>
      <c r="AA279" s="605"/>
      <c r="AB279" s="605"/>
      <c r="AC279" s="637"/>
      <c r="AD279" s="605"/>
      <c r="AE279" s="605"/>
      <c r="AF279" s="605"/>
      <c r="AG279" s="605"/>
      <c r="AH279" s="605"/>
      <c r="AI279" s="605"/>
      <c r="AJ279" s="605"/>
      <c r="AK279" s="605"/>
      <c r="AL279" s="605"/>
      <c r="AM279" s="605"/>
      <c r="AN279" s="637"/>
      <c r="AO279" s="551"/>
      <c r="AP279" s="551"/>
      <c r="AQ27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79" s="560">
        <f>WWWW[[#This Row],[%Equitable and continuous access to sufficient quantity of safe drinking water]]*WWWW[[#This Row],[Total PoP ]]</f>
        <v>0</v>
      </c>
      <c r="AS27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79" s="560">
        <f>WWWW[[#This Row],[% Access to unimproved water points]]*WWWW[[#This Row],[Total PoP ]]</f>
        <v>0</v>
      </c>
      <c r="AU27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7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79" s="560">
        <f>WWWW[[#This Row],[HRP1]]/250</f>
        <v>0</v>
      </c>
      <c r="AX279" s="550">
        <f>1-WWWW[[#This Row],[% Equitable and continuous access to sufficient quantity of domestic water]]</f>
        <v>1</v>
      </c>
      <c r="AY279" s="560">
        <f>WWWW[[#This Row],[%equitable and continuous access to sufficient quantity of safe drinking and domestic water''s GAP]]*WWWW[[#This Row],[Total PoP ]]</f>
        <v>369</v>
      </c>
      <c r="AZ279" s="552">
        <f>IF(WWWW[[#This Row],[Total required water points]]-WWWW[[#This Row],['#Water points coverage]]&lt;0,0,WWWW[[#This Row],[Total required water points]]-WWWW[[#This Row],['#Water points coverage]])</f>
        <v>1</v>
      </c>
      <c r="BA279" s="552">
        <f>ROUND(IF(WWWW[[#This Row],[Total PoP ]]&lt;250,1,WWWW[[#This Row],[Total PoP ]]/250),0)</f>
        <v>1</v>
      </c>
      <c r="BB27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79" s="560">
        <f>WWWW[[#This Row],[% people access to functioning Latrine]]*WWWW[[#This Row],[Total PoP ]]</f>
        <v>0</v>
      </c>
      <c r="BD279" s="552">
        <f>WWWW[[#This Row],['#_of_Functioning_latrines_in_school]]*50</f>
        <v>0</v>
      </c>
      <c r="BE279" s="552">
        <f>ROUND((WWWW[[#This Row],[Total PoP ]]/6),0)</f>
        <v>62</v>
      </c>
      <c r="BF279" s="552">
        <f>IF(WWWW[[#This Row],[Total required Latrines]]-(WWWW[[#This Row],['#_of_sanitary_fly-proof_HH_latrines]])&lt;0,0,WWWW[[#This Row],[Total required Latrines]]-(WWWW[[#This Row],['#_of_sanitary_fly-proof_HH_latrines]]))</f>
        <v>62</v>
      </c>
      <c r="BG279" s="553">
        <f>1-WWWW[[#This Row],[% people access to functioning Latrine]]</f>
        <v>1</v>
      </c>
      <c r="BH27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79" s="560">
        <f>IF(WWWW[[#This Row],['#_of_functional_handwashing_facilities_at_HH_level]]*6&gt;WWWW[[#This Row],[Total PoP ]],WWWW[[#This Row],[Total PoP ]],WWWW[[#This Row],['#_of_functional_handwashing_facilities_at_HH_level]]*6)</f>
        <v>0</v>
      </c>
      <c r="BJ279" s="552">
        <f>IF(WWWW[[#This Row],['# people reached by regular dedicated hygiene promotion]]&gt;WWWW[[#This Row],['# People received regular supply of hygiene items]],WWWW[[#This Row],['# people reached by regular dedicated hygiene promotion]],WWWW[[#This Row],['# People received regular supply of hygiene items]])</f>
        <v>0</v>
      </c>
      <c r="BK279" s="550">
        <f>IF(WWWW[[#This Row],[HRP3]]/WWWW[[#This Row],[Total PoP ]]&gt;100%,100%,WWWW[[#This Row],[HRP3]]/WWWW[[#This Row],[Total PoP ]])</f>
        <v>0</v>
      </c>
      <c r="BL279" s="553">
        <f>1-WWWW[[#This Row],[Hygiene Coverage%]]</f>
        <v>1</v>
      </c>
      <c r="BM279" s="551">
        <f>WWWW[[#This Row],['# people reached by regular dedicated hygiene promotion]]/WWWW[[#This Row],[Total PoP ]]</f>
        <v>0</v>
      </c>
      <c r="BN27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79" s="552">
        <f>WWWW[[#This Row],['#_of_affected_women_and_girls_receiving_a_sufficient_quantity_of_sanitary_pads]]</f>
        <v>0</v>
      </c>
      <c r="BP279" s="605">
        <f>IF(WWWW[[#This Row],['# People with access to soap]]&gt;WWWW[[#This Row],['# People with access to Sanity Pads]],WWWW[[#This Row],['# People with access to soap]],WWWW[[#This Row],['# People with access to Sanity Pads]])</f>
        <v>0</v>
      </c>
      <c r="BQ279" s="560" t="str">
        <f>IF(OR(WWWW[[#This Row],['#of students in school]]="",WWWW[[#This Row],['#of students in school]]=0),"No","Yes")</f>
        <v>No</v>
      </c>
      <c r="BR279" s="554" t="s">
        <v>796</v>
      </c>
      <c r="BS279" s="554" t="s">
        <v>796</v>
      </c>
      <c r="BT279" s="554">
        <v>0</v>
      </c>
      <c r="BU279" s="554">
        <v>20.261358000000001</v>
      </c>
      <c r="BV279" s="554">
        <v>92.805672999999999</v>
      </c>
      <c r="BW279" s="554">
        <v>220593</v>
      </c>
      <c r="BX279" s="554" t="s">
        <v>33</v>
      </c>
      <c r="BY279" s="582"/>
    </row>
    <row r="280" spans="1:77" hidden="1">
      <c r="A280" s="606" t="s">
        <v>2381</v>
      </c>
      <c r="B280" s="606" t="s">
        <v>316</v>
      </c>
      <c r="C280" s="453" t="s">
        <v>316</v>
      </c>
      <c r="D280" s="453" t="s">
        <v>309</v>
      </c>
      <c r="E280" s="546" t="s">
        <v>2687</v>
      </c>
      <c r="F280" s="453" t="s">
        <v>297</v>
      </c>
      <c r="G280" s="546" t="str">
        <f>VLOOKUP(WWWW[[#This Row],[Village  Name]],SiteDB6[[Site Name]:[Location Type]],8,FALSE)</f>
        <v>Village</v>
      </c>
      <c r="H280" s="453" t="s">
        <v>452</v>
      </c>
      <c r="I280" s="605">
        <v>175</v>
      </c>
      <c r="J280" s="605">
        <v>811</v>
      </c>
      <c r="K280" s="457">
        <v>42736</v>
      </c>
      <c r="L280" s="55">
        <v>44551</v>
      </c>
      <c r="M280" s="605"/>
      <c r="N280" s="605"/>
      <c r="O280" s="605"/>
      <c r="P280" s="605"/>
      <c r="Q280" s="605"/>
      <c r="R280" s="605"/>
      <c r="S280" s="605"/>
      <c r="T280" s="605"/>
      <c r="U280" s="637"/>
      <c r="V280" s="605"/>
      <c r="W280" s="605" t="s">
        <v>132</v>
      </c>
      <c r="X280" s="605"/>
      <c r="Y280" s="605"/>
      <c r="Z280" s="605"/>
      <c r="AA280" s="605"/>
      <c r="AB280" s="605"/>
      <c r="AC280" s="637"/>
      <c r="AD280" s="605"/>
      <c r="AE280" s="605"/>
      <c r="AF280" s="605"/>
      <c r="AG280" s="605"/>
      <c r="AH280" s="605"/>
      <c r="AI280" s="605"/>
      <c r="AJ280" s="605"/>
      <c r="AK280" s="605"/>
      <c r="AL280" s="605"/>
      <c r="AM280" s="605"/>
      <c r="AN280" s="637"/>
      <c r="AO280" s="551"/>
      <c r="AP280" s="551"/>
      <c r="AQ28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0" s="560">
        <f>WWWW[[#This Row],[%Equitable and continuous access to sufficient quantity of safe drinking water]]*WWWW[[#This Row],[Total PoP ]]</f>
        <v>0</v>
      </c>
      <c r="AS28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0" s="560">
        <f>WWWW[[#This Row],[% Access to unimproved water points]]*WWWW[[#This Row],[Total PoP ]]</f>
        <v>0</v>
      </c>
      <c r="AU28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0" s="560">
        <f>WWWW[[#This Row],[HRP1]]/250</f>
        <v>0</v>
      </c>
      <c r="AX280" s="550">
        <f>1-WWWW[[#This Row],[% Equitable and continuous access to sufficient quantity of domestic water]]</f>
        <v>1</v>
      </c>
      <c r="AY280" s="560">
        <f>WWWW[[#This Row],[%equitable and continuous access to sufficient quantity of safe drinking and domestic water''s GAP]]*WWWW[[#This Row],[Total PoP ]]</f>
        <v>811</v>
      </c>
      <c r="AZ280" s="552">
        <f>IF(WWWW[[#This Row],[Total required water points]]-WWWW[[#This Row],['#Water points coverage]]&lt;0,0,WWWW[[#This Row],[Total required water points]]-WWWW[[#This Row],['#Water points coverage]])</f>
        <v>3</v>
      </c>
      <c r="BA280" s="552">
        <f>ROUND(IF(WWWW[[#This Row],[Total PoP ]]&lt;250,1,WWWW[[#This Row],[Total PoP ]]/250),0)</f>
        <v>3</v>
      </c>
      <c r="BB28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0" s="560">
        <f>WWWW[[#This Row],[% people access to functioning Latrine]]*WWWW[[#This Row],[Total PoP ]]</f>
        <v>0</v>
      </c>
      <c r="BD280" s="552">
        <f>WWWW[[#This Row],['#_of_Functioning_latrines_in_school]]*50</f>
        <v>0</v>
      </c>
      <c r="BE280" s="552">
        <f>ROUND((WWWW[[#This Row],[Total PoP ]]/6),0)</f>
        <v>135</v>
      </c>
      <c r="BF280" s="552">
        <f>IF(WWWW[[#This Row],[Total required Latrines]]-(WWWW[[#This Row],['#_of_sanitary_fly-proof_HH_latrines]])&lt;0,0,WWWW[[#This Row],[Total required Latrines]]-(WWWW[[#This Row],['#_of_sanitary_fly-proof_HH_latrines]]))</f>
        <v>135</v>
      </c>
      <c r="BG280" s="553">
        <f>1-WWWW[[#This Row],[% people access to functioning Latrine]]</f>
        <v>1</v>
      </c>
      <c r="BH28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0" s="560">
        <f>IF(WWWW[[#This Row],['#_of_functional_handwashing_facilities_at_HH_level]]*6&gt;WWWW[[#This Row],[Total PoP ]],WWWW[[#This Row],[Total PoP ]],WWWW[[#This Row],['#_of_functional_handwashing_facilities_at_HH_level]]*6)</f>
        <v>0</v>
      </c>
      <c r="BJ280" s="552">
        <f>IF(WWWW[[#This Row],['# people reached by regular dedicated hygiene promotion]]&gt;WWWW[[#This Row],['# People received regular supply of hygiene items]],WWWW[[#This Row],['# people reached by regular dedicated hygiene promotion]],WWWW[[#This Row],['# People received regular supply of hygiene items]])</f>
        <v>0</v>
      </c>
      <c r="BK280" s="550">
        <f>IF(WWWW[[#This Row],[HRP3]]/WWWW[[#This Row],[Total PoP ]]&gt;100%,100%,WWWW[[#This Row],[HRP3]]/WWWW[[#This Row],[Total PoP ]])</f>
        <v>0</v>
      </c>
      <c r="BL280" s="553">
        <f>1-WWWW[[#This Row],[Hygiene Coverage%]]</f>
        <v>1</v>
      </c>
      <c r="BM280" s="551">
        <f>WWWW[[#This Row],['# people reached by regular dedicated hygiene promotion]]/WWWW[[#This Row],[Total PoP ]]</f>
        <v>0</v>
      </c>
      <c r="BN28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0" s="552">
        <f>WWWW[[#This Row],['#_of_affected_women_and_girls_receiving_a_sufficient_quantity_of_sanitary_pads]]</f>
        <v>0</v>
      </c>
      <c r="BP280" s="605">
        <f>IF(WWWW[[#This Row],['# People with access to soap]]&gt;WWWW[[#This Row],['# People with access to Sanity Pads]],WWWW[[#This Row],['# People with access to soap]],WWWW[[#This Row],['# People with access to Sanity Pads]])</f>
        <v>0</v>
      </c>
      <c r="BQ280" s="560" t="str">
        <f>IF(OR(WWWW[[#This Row],['#of students in school]]="",WWWW[[#This Row],['#of students in school]]=0),"No","Yes")</f>
        <v>No</v>
      </c>
      <c r="BR280" s="554" t="s">
        <v>796</v>
      </c>
      <c r="BS280" s="554" t="s">
        <v>796</v>
      </c>
      <c r="BT280" s="554" t="s">
        <v>296</v>
      </c>
      <c r="BU280" s="554">
        <v>20.245159149999999</v>
      </c>
      <c r="BV280" s="554">
        <v>92.807418819999995</v>
      </c>
      <c r="BW280" s="554">
        <v>196137</v>
      </c>
      <c r="BX280" s="554" t="s">
        <v>33</v>
      </c>
      <c r="BY280" s="582"/>
    </row>
    <row r="281" spans="1:77" hidden="1">
      <c r="A281" s="606" t="s">
        <v>2381</v>
      </c>
      <c r="B281" s="606" t="s">
        <v>316</v>
      </c>
      <c r="C281" s="453" t="s">
        <v>316</v>
      </c>
      <c r="D281" s="453" t="s">
        <v>309</v>
      </c>
      <c r="E281" s="546" t="s">
        <v>2687</v>
      </c>
      <c r="F281" s="453" t="s">
        <v>297</v>
      </c>
      <c r="G281" s="546" t="str">
        <f>VLOOKUP(WWWW[[#This Row],[Village  Name]],SiteDB6[[Site Name]:[Location Type]],8,FALSE)</f>
        <v>Village</v>
      </c>
      <c r="H281" s="453" t="s">
        <v>2023</v>
      </c>
      <c r="I281" s="605">
        <v>355</v>
      </c>
      <c r="J281" s="605">
        <v>2168</v>
      </c>
      <c r="K281" s="457">
        <v>42736</v>
      </c>
      <c r="L281" s="55">
        <v>44551</v>
      </c>
      <c r="M281" s="605"/>
      <c r="N281" s="605"/>
      <c r="O281" s="605"/>
      <c r="P281" s="605"/>
      <c r="Q281" s="605"/>
      <c r="R281" s="605"/>
      <c r="S281" s="605"/>
      <c r="T281" s="605"/>
      <c r="U281" s="637"/>
      <c r="V281" s="605"/>
      <c r="W281" s="605" t="s">
        <v>132</v>
      </c>
      <c r="X281" s="605"/>
      <c r="Y281" s="605"/>
      <c r="Z281" s="605"/>
      <c r="AA281" s="605"/>
      <c r="AB281" s="605"/>
      <c r="AC281" s="637"/>
      <c r="AD281" s="605"/>
      <c r="AE281" s="605"/>
      <c r="AF281" s="605"/>
      <c r="AG281" s="605"/>
      <c r="AH281" s="605"/>
      <c r="AI281" s="605"/>
      <c r="AJ281" s="605"/>
      <c r="AK281" s="605"/>
      <c r="AL281" s="605"/>
      <c r="AM281" s="605"/>
      <c r="AN281" s="637"/>
      <c r="AO281" s="551"/>
      <c r="AP281" s="551"/>
      <c r="AQ28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1" s="560">
        <f>WWWW[[#This Row],[%Equitable and continuous access to sufficient quantity of safe drinking water]]*WWWW[[#This Row],[Total PoP ]]</f>
        <v>0</v>
      </c>
      <c r="AS28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1" s="560">
        <f>WWWW[[#This Row],[% Access to unimproved water points]]*WWWW[[#This Row],[Total PoP ]]</f>
        <v>0</v>
      </c>
      <c r="AU28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1" s="560">
        <f>WWWW[[#This Row],[HRP1]]/250</f>
        <v>0</v>
      </c>
      <c r="AX281" s="550">
        <f>1-WWWW[[#This Row],[% Equitable and continuous access to sufficient quantity of domestic water]]</f>
        <v>1</v>
      </c>
      <c r="AY281" s="560">
        <f>WWWW[[#This Row],[%equitable and continuous access to sufficient quantity of safe drinking and domestic water''s GAP]]*WWWW[[#This Row],[Total PoP ]]</f>
        <v>2168</v>
      </c>
      <c r="AZ281" s="552">
        <f>IF(WWWW[[#This Row],[Total required water points]]-WWWW[[#This Row],['#Water points coverage]]&lt;0,0,WWWW[[#This Row],[Total required water points]]-WWWW[[#This Row],['#Water points coverage]])</f>
        <v>9</v>
      </c>
      <c r="BA281" s="552">
        <f>ROUND(IF(WWWW[[#This Row],[Total PoP ]]&lt;250,1,WWWW[[#This Row],[Total PoP ]]/250),0)</f>
        <v>9</v>
      </c>
      <c r="BB28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1" s="560">
        <f>WWWW[[#This Row],[% people access to functioning Latrine]]*WWWW[[#This Row],[Total PoP ]]</f>
        <v>0</v>
      </c>
      <c r="BD281" s="552">
        <f>WWWW[[#This Row],['#_of_Functioning_latrines_in_school]]*50</f>
        <v>0</v>
      </c>
      <c r="BE281" s="552">
        <f>ROUND((WWWW[[#This Row],[Total PoP ]]/6),0)</f>
        <v>361</v>
      </c>
      <c r="BF281" s="552">
        <f>IF(WWWW[[#This Row],[Total required Latrines]]-(WWWW[[#This Row],['#_of_sanitary_fly-proof_HH_latrines]])&lt;0,0,WWWW[[#This Row],[Total required Latrines]]-(WWWW[[#This Row],['#_of_sanitary_fly-proof_HH_latrines]]))</f>
        <v>361</v>
      </c>
      <c r="BG281" s="553">
        <f>1-WWWW[[#This Row],[% people access to functioning Latrine]]</f>
        <v>1</v>
      </c>
      <c r="BH28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1" s="560">
        <f>IF(WWWW[[#This Row],['#_of_functional_handwashing_facilities_at_HH_level]]*6&gt;WWWW[[#This Row],[Total PoP ]],WWWW[[#This Row],[Total PoP ]],WWWW[[#This Row],['#_of_functional_handwashing_facilities_at_HH_level]]*6)</f>
        <v>0</v>
      </c>
      <c r="BJ281" s="552">
        <f>IF(WWWW[[#This Row],['# people reached by regular dedicated hygiene promotion]]&gt;WWWW[[#This Row],['# People received regular supply of hygiene items]],WWWW[[#This Row],['# people reached by regular dedicated hygiene promotion]],WWWW[[#This Row],['# People received regular supply of hygiene items]])</f>
        <v>0</v>
      </c>
      <c r="BK281" s="550">
        <f>IF(WWWW[[#This Row],[HRP3]]/WWWW[[#This Row],[Total PoP ]]&gt;100%,100%,WWWW[[#This Row],[HRP3]]/WWWW[[#This Row],[Total PoP ]])</f>
        <v>0</v>
      </c>
      <c r="BL281" s="553">
        <f>1-WWWW[[#This Row],[Hygiene Coverage%]]</f>
        <v>1</v>
      </c>
      <c r="BM281" s="551">
        <f>WWWW[[#This Row],['# people reached by regular dedicated hygiene promotion]]/WWWW[[#This Row],[Total PoP ]]</f>
        <v>0</v>
      </c>
      <c r="BN28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1" s="552">
        <f>WWWW[[#This Row],['#_of_affected_women_and_girls_receiving_a_sufficient_quantity_of_sanitary_pads]]</f>
        <v>0</v>
      </c>
      <c r="BP281" s="605">
        <f>IF(WWWW[[#This Row],['# People with access to soap]]&gt;WWWW[[#This Row],['# People with access to Sanity Pads]],WWWW[[#This Row],['# People with access to soap]],WWWW[[#This Row],['# People with access to Sanity Pads]])</f>
        <v>0</v>
      </c>
      <c r="BQ281" s="560" t="str">
        <f>IF(OR(WWWW[[#This Row],['#of students in school]]="",WWWW[[#This Row],['#of students in school]]=0),"No","Yes")</f>
        <v>No</v>
      </c>
      <c r="BR281" s="554" t="s">
        <v>796</v>
      </c>
      <c r="BS281" s="554" t="s">
        <v>796</v>
      </c>
      <c r="BT281" s="554">
        <v>0</v>
      </c>
      <c r="BU281" s="554">
        <v>20.246250152587901</v>
      </c>
      <c r="BV281" s="554">
        <v>92.822059631347699</v>
      </c>
      <c r="BW281" s="554">
        <v>196160</v>
      </c>
      <c r="BX281" s="554" t="s">
        <v>33</v>
      </c>
      <c r="BY281" s="582"/>
    </row>
    <row r="282" spans="1:77" hidden="1">
      <c r="A282" s="606" t="s">
        <v>2381</v>
      </c>
      <c r="B282" s="606" t="s">
        <v>316</v>
      </c>
      <c r="C282" s="453" t="s">
        <v>316</v>
      </c>
      <c r="D282" s="453" t="s">
        <v>309</v>
      </c>
      <c r="E282" s="546" t="s">
        <v>2687</v>
      </c>
      <c r="F282" s="453" t="s">
        <v>297</v>
      </c>
      <c r="G282" s="546" t="str">
        <f>VLOOKUP(WWWW[[#This Row],[Village  Name]],SiteDB6[[Site Name]:[Location Type]],8,FALSE)</f>
        <v>Village</v>
      </c>
      <c r="H282" s="453" t="s">
        <v>2622</v>
      </c>
      <c r="I282" s="605">
        <v>300</v>
      </c>
      <c r="J282" s="605">
        <v>1369</v>
      </c>
      <c r="K282" s="457">
        <v>42736</v>
      </c>
      <c r="L282" s="55">
        <v>44551</v>
      </c>
      <c r="M282" s="605"/>
      <c r="N282" s="605"/>
      <c r="O282" s="605"/>
      <c r="P282" s="605"/>
      <c r="Q282" s="605"/>
      <c r="R282" s="605"/>
      <c r="S282" s="605"/>
      <c r="T282" s="605"/>
      <c r="U282" s="637"/>
      <c r="V282" s="605"/>
      <c r="W282" s="605" t="s">
        <v>132</v>
      </c>
      <c r="X282" s="605"/>
      <c r="Y282" s="605"/>
      <c r="Z282" s="605"/>
      <c r="AA282" s="605"/>
      <c r="AB282" s="605"/>
      <c r="AC282" s="637"/>
      <c r="AD282" s="605"/>
      <c r="AE282" s="605"/>
      <c r="AF282" s="605"/>
      <c r="AG282" s="605"/>
      <c r="AH282" s="605"/>
      <c r="AI282" s="605"/>
      <c r="AJ282" s="605"/>
      <c r="AK282" s="605"/>
      <c r="AL282" s="605"/>
      <c r="AM282" s="605"/>
      <c r="AN282" s="637"/>
      <c r="AO282" s="551"/>
      <c r="AP282" s="551"/>
      <c r="AQ28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2" s="560">
        <f>WWWW[[#This Row],[%Equitable and continuous access to sufficient quantity of safe drinking water]]*WWWW[[#This Row],[Total PoP ]]</f>
        <v>0</v>
      </c>
      <c r="AS28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2" s="560">
        <f>WWWW[[#This Row],[% Access to unimproved water points]]*WWWW[[#This Row],[Total PoP ]]</f>
        <v>0</v>
      </c>
      <c r="AU28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2" s="560">
        <f>WWWW[[#This Row],[HRP1]]/250</f>
        <v>0</v>
      </c>
      <c r="AX282" s="550">
        <f>1-WWWW[[#This Row],[% Equitable and continuous access to sufficient quantity of domestic water]]</f>
        <v>1</v>
      </c>
      <c r="AY282" s="560">
        <f>WWWW[[#This Row],[%equitable and continuous access to sufficient quantity of safe drinking and domestic water''s GAP]]*WWWW[[#This Row],[Total PoP ]]</f>
        <v>1369</v>
      </c>
      <c r="AZ282" s="552">
        <f>IF(WWWW[[#This Row],[Total required water points]]-WWWW[[#This Row],['#Water points coverage]]&lt;0,0,WWWW[[#This Row],[Total required water points]]-WWWW[[#This Row],['#Water points coverage]])</f>
        <v>5</v>
      </c>
      <c r="BA282" s="552">
        <f>ROUND(IF(WWWW[[#This Row],[Total PoP ]]&lt;250,1,WWWW[[#This Row],[Total PoP ]]/250),0)</f>
        <v>5</v>
      </c>
      <c r="BB28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2" s="560">
        <f>WWWW[[#This Row],[% people access to functioning Latrine]]*WWWW[[#This Row],[Total PoP ]]</f>
        <v>0</v>
      </c>
      <c r="BD282" s="552">
        <f>WWWW[[#This Row],['#_of_Functioning_latrines_in_school]]*50</f>
        <v>0</v>
      </c>
      <c r="BE282" s="552">
        <f>ROUND((WWWW[[#This Row],[Total PoP ]]/6),0)</f>
        <v>228</v>
      </c>
      <c r="BF282" s="552">
        <f>IF(WWWW[[#This Row],[Total required Latrines]]-(WWWW[[#This Row],['#_of_sanitary_fly-proof_HH_latrines]])&lt;0,0,WWWW[[#This Row],[Total required Latrines]]-(WWWW[[#This Row],['#_of_sanitary_fly-proof_HH_latrines]]))</f>
        <v>228</v>
      </c>
      <c r="BG282" s="553">
        <f>1-WWWW[[#This Row],[% people access to functioning Latrine]]</f>
        <v>1</v>
      </c>
      <c r="BH28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2" s="560">
        <f>IF(WWWW[[#This Row],['#_of_functional_handwashing_facilities_at_HH_level]]*6&gt;WWWW[[#This Row],[Total PoP ]],WWWW[[#This Row],[Total PoP ]],WWWW[[#This Row],['#_of_functional_handwashing_facilities_at_HH_level]]*6)</f>
        <v>0</v>
      </c>
      <c r="BJ282" s="552">
        <f>IF(WWWW[[#This Row],['# people reached by regular dedicated hygiene promotion]]&gt;WWWW[[#This Row],['# People received regular supply of hygiene items]],WWWW[[#This Row],['# people reached by regular dedicated hygiene promotion]],WWWW[[#This Row],['# People received regular supply of hygiene items]])</f>
        <v>0</v>
      </c>
      <c r="BK282" s="550">
        <f>IF(WWWW[[#This Row],[HRP3]]/WWWW[[#This Row],[Total PoP ]]&gt;100%,100%,WWWW[[#This Row],[HRP3]]/WWWW[[#This Row],[Total PoP ]])</f>
        <v>0</v>
      </c>
      <c r="BL282" s="553">
        <f>1-WWWW[[#This Row],[Hygiene Coverage%]]</f>
        <v>1</v>
      </c>
      <c r="BM282" s="551">
        <f>WWWW[[#This Row],['# people reached by regular dedicated hygiene promotion]]/WWWW[[#This Row],[Total PoP ]]</f>
        <v>0</v>
      </c>
      <c r="BN28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2" s="552">
        <f>WWWW[[#This Row],['#_of_affected_women_and_girls_receiving_a_sufficient_quantity_of_sanitary_pads]]</f>
        <v>0</v>
      </c>
      <c r="BP282" s="605">
        <f>IF(WWWW[[#This Row],['# People with access to soap]]&gt;WWWW[[#This Row],['# People with access to Sanity Pads]],WWWW[[#This Row],['# People with access to soap]],WWWW[[#This Row],['# People with access to Sanity Pads]])</f>
        <v>0</v>
      </c>
      <c r="BQ282" s="560" t="str">
        <f>IF(OR(WWWW[[#This Row],['#of students in school]]="",WWWW[[#This Row],['#of students in school]]=0),"No","Yes")</f>
        <v>No</v>
      </c>
      <c r="BR282" s="554" t="s">
        <v>796</v>
      </c>
      <c r="BS282" s="554" t="s">
        <v>796</v>
      </c>
      <c r="BT282" s="554">
        <v>0</v>
      </c>
      <c r="BU282" s="554">
        <v>20.239799499511701</v>
      </c>
      <c r="BV282" s="554">
        <v>92.825088500976605</v>
      </c>
      <c r="BW282" s="554">
        <v>196131</v>
      </c>
      <c r="BX282" s="554" t="s">
        <v>33</v>
      </c>
      <c r="BY282" s="582"/>
    </row>
    <row r="283" spans="1:77" hidden="1">
      <c r="A283" s="606" t="s">
        <v>2381</v>
      </c>
      <c r="B283" s="606" t="s">
        <v>316</v>
      </c>
      <c r="C283" s="453" t="s">
        <v>316</v>
      </c>
      <c r="D283" s="453" t="s">
        <v>329</v>
      </c>
      <c r="E283" s="546" t="s">
        <v>2687</v>
      </c>
      <c r="F283" s="453" t="s">
        <v>297</v>
      </c>
      <c r="G283" s="546" t="str">
        <f>VLOOKUP(WWWW[[#This Row],[Village  Name]],SiteDB6[[Site Name]:[Location Type]],8,FALSE)</f>
        <v>Village</v>
      </c>
      <c r="H283" s="453" t="s">
        <v>671</v>
      </c>
      <c r="I283" s="605">
        <v>331</v>
      </c>
      <c r="J283" s="605">
        <v>1473</v>
      </c>
      <c r="K283" s="457">
        <v>42736</v>
      </c>
      <c r="L283" s="55">
        <v>44551</v>
      </c>
      <c r="M283" s="605"/>
      <c r="N283" s="605"/>
      <c r="O283" s="605"/>
      <c r="P283" s="605"/>
      <c r="Q283" s="605"/>
      <c r="R283" s="605"/>
      <c r="S283" s="605"/>
      <c r="T283" s="605"/>
      <c r="U283" s="637"/>
      <c r="V283" s="605"/>
      <c r="W283" s="605" t="s">
        <v>132</v>
      </c>
      <c r="X283" s="605"/>
      <c r="Y283" s="605"/>
      <c r="Z283" s="605"/>
      <c r="AA283" s="605"/>
      <c r="AB283" s="605"/>
      <c r="AC283" s="637"/>
      <c r="AD283" s="605"/>
      <c r="AE283" s="605"/>
      <c r="AF283" s="605"/>
      <c r="AG283" s="605"/>
      <c r="AH283" s="605"/>
      <c r="AI283" s="605"/>
      <c r="AJ283" s="605"/>
      <c r="AK283" s="605"/>
      <c r="AL283" s="605"/>
      <c r="AM283" s="605"/>
      <c r="AN283" s="637"/>
      <c r="AO283" s="551"/>
      <c r="AP283" s="551"/>
      <c r="AQ28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3" s="560">
        <f>WWWW[[#This Row],[%Equitable and continuous access to sufficient quantity of safe drinking water]]*WWWW[[#This Row],[Total PoP ]]</f>
        <v>0</v>
      </c>
      <c r="AS28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3" s="560">
        <f>WWWW[[#This Row],[% Access to unimproved water points]]*WWWW[[#This Row],[Total PoP ]]</f>
        <v>0</v>
      </c>
      <c r="AU28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3" s="560">
        <f>WWWW[[#This Row],[HRP1]]/250</f>
        <v>0</v>
      </c>
      <c r="AX283" s="550">
        <f>1-WWWW[[#This Row],[% Equitable and continuous access to sufficient quantity of domestic water]]</f>
        <v>1</v>
      </c>
      <c r="AY283" s="560">
        <f>WWWW[[#This Row],[%equitable and continuous access to sufficient quantity of safe drinking and domestic water''s GAP]]*WWWW[[#This Row],[Total PoP ]]</f>
        <v>1473</v>
      </c>
      <c r="AZ283" s="552">
        <f>IF(WWWW[[#This Row],[Total required water points]]-WWWW[[#This Row],['#Water points coverage]]&lt;0,0,WWWW[[#This Row],[Total required water points]]-WWWW[[#This Row],['#Water points coverage]])</f>
        <v>6</v>
      </c>
      <c r="BA283" s="552">
        <f>ROUND(IF(WWWW[[#This Row],[Total PoP ]]&lt;250,1,WWWW[[#This Row],[Total PoP ]]/250),0)</f>
        <v>6</v>
      </c>
      <c r="BB28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3" s="560">
        <f>WWWW[[#This Row],[% people access to functioning Latrine]]*WWWW[[#This Row],[Total PoP ]]</f>
        <v>0</v>
      </c>
      <c r="BD283" s="552">
        <f>WWWW[[#This Row],['#_of_Functioning_latrines_in_school]]*50</f>
        <v>0</v>
      </c>
      <c r="BE283" s="552">
        <f>ROUND((WWWW[[#This Row],[Total PoP ]]/6),0)</f>
        <v>246</v>
      </c>
      <c r="BF283" s="552">
        <f>IF(WWWW[[#This Row],[Total required Latrines]]-(WWWW[[#This Row],['#_of_sanitary_fly-proof_HH_latrines]])&lt;0,0,WWWW[[#This Row],[Total required Latrines]]-(WWWW[[#This Row],['#_of_sanitary_fly-proof_HH_latrines]]))</f>
        <v>246</v>
      </c>
      <c r="BG283" s="553">
        <f>1-WWWW[[#This Row],[% people access to functioning Latrine]]</f>
        <v>1</v>
      </c>
      <c r="BH28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3" s="560">
        <f>IF(WWWW[[#This Row],['#_of_functional_handwashing_facilities_at_HH_level]]*6&gt;WWWW[[#This Row],[Total PoP ]],WWWW[[#This Row],[Total PoP ]],WWWW[[#This Row],['#_of_functional_handwashing_facilities_at_HH_level]]*6)</f>
        <v>0</v>
      </c>
      <c r="BJ283" s="552">
        <f>IF(WWWW[[#This Row],['# people reached by regular dedicated hygiene promotion]]&gt;WWWW[[#This Row],['# People received regular supply of hygiene items]],WWWW[[#This Row],['# people reached by regular dedicated hygiene promotion]],WWWW[[#This Row],['# People received regular supply of hygiene items]])</f>
        <v>0</v>
      </c>
      <c r="BK283" s="550">
        <f>IF(WWWW[[#This Row],[HRP3]]/WWWW[[#This Row],[Total PoP ]]&gt;100%,100%,WWWW[[#This Row],[HRP3]]/WWWW[[#This Row],[Total PoP ]])</f>
        <v>0</v>
      </c>
      <c r="BL283" s="553">
        <f>1-WWWW[[#This Row],[Hygiene Coverage%]]</f>
        <v>1</v>
      </c>
      <c r="BM283" s="551">
        <f>WWWW[[#This Row],['# people reached by regular dedicated hygiene promotion]]/WWWW[[#This Row],[Total PoP ]]</f>
        <v>0</v>
      </c>
      <c r="BN28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3" s="552">
        <f>WWWW[[#This Row],['#_of_affected_women_and_girls_receiving_a_sufficient_quantity_of_sanitary_pads]]</f>
        <v>0</v>
      </c>
      <c r="BP283" s="605">
        <f>IF(WWWW[[#This Row],['# People with access to soap]]&gt;WWWW[[#This Row],['# People with access to Sanity Pads]],WWWW[[#This Row],['# People with access to soap]],WWWW[[#This Row],['# People with access to Sanity Pads]])</f>
        <v>0</v>
      </c>
      <c r="BQ283" s="560" t="str">
        <f>IF(OR(WWWW[[#This Row],['#of students in school]]="",WWWW[[#This Row],['#of students in school]]=0),"No","Yes")</f>
        <v>No</v>
      </c>
      <c r="BR283" s="554" t="s">
        <v>796</v>
      </c>
      <c r="BS283" s="554" t="s">
        <v>796</v>
      </c>
      <c r="BT283" s="554">
        <v>0</v>
      </c>
      <c r="BU283" s="554">
        <v>20.128850936889599</v>
      </c>
      <c r="BV283" s="554">
        <v>92.872497558593807</v>
      </c>
      <c r="BW283" s="554">
        <v>196208</v>
      </c>
      <c r="BX283" s="554" t="s">
        <v>33</v>
      </c>
      <c r="BY283" s="582"/>
    </row>
    <row r="284" spans="1:77" hidden="1">
      <c r="A284" s="606" t="s">
        <v>2381</v>
      </c>
      <c r="B284" s="606" t="s">
        <v>2307</v>
      </c>
      <c r="C284" s="606" t="s">
        <v>2307</v>
      </c>
      <c r="D284" s="453" t="s">
        <v>40</v>
      </c>
      <c r="E284" s="546" t="s">
        <v>2687</v>
      </c>
      <c r="F284" s="453" t="s">
        <v>297</v>
      </c>
      <c r="G284" s="546" t="str">
        <f>VLOOKUP(WWWW[[#This Row],[Village  Name]],SiteDB6[[Site Name]:[Location Type]],8,FALSE)</f>
        <v>Village</v>
      </c>
      <c r="H284" s="453" t="s">
        <v>438</v>
      </c>
      <c r="I284" s="605">
        <v>200</v>
      </c>
      <c r="J284" s="605">
        <v>1065</v>
      </c>
      <c r="K284" s="457">
        <v>43009</v>
      </c>
      <c r="L284" s="55">
        <v>44104</v>
      </c>
      <c r="M284" s="605"/>
      <c r="N284" s="605">
        <v>0</v>
      </c>
      <c r="O284" s="605"/>
      <c r="P284" s="605">
        <v>7</v>
      </c>
      <c r="Q284" s="605"/>
      <c r="R284" s="605"/>
      <c r="S284" s="605"/>
      <c r="T284" s="605"/>
      <c r="U284" s="637"/>
      <c r="V284" s="605"/>
      <c r="W284" s="605" t="s">
        <v>132</v>
      </c>
      <c r="X284" s="605"/>
      <c r="Y284" s="605"/>
      <c r="Z284" s="605"/>
      <c r="AA284" s="605"/>
      <c r="AB284" s="605"/>
      <c r="AC284" s="637"/>
      <c r="AD284" s="605"/>
      <c r="AE284" s="605"/>
      <c r="AF284" s="605"/>
      <c r="AG284" s="605"/>
      <c r="AH284" s="605"/>
      <c r="AI284" s="605"/>
      <c r="AJ284" s="605"/>
      <c r="AK284" s="605"/>
      <c r="AL284" s="605"/>
      <c r="AM284" s="605"/>
      <c r="AN284" s="637"/>
      <c r="AO284" s="551"/>
      <c r="AP284" s="551"/>
      <c r="AQ28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284" s="560">
        <f>WWWW[[#This Row],[%Equitable and continuous access to sufficient quantity of safe drinking water]]*WWWW[[#This Row],[Total PoP ]]</f>
        <v>1065</v>
      </c>
      <c r="AS28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4" s="560">
        <f>WWWW[[#This Row],[% Access to unimproved water points]]*WWWW[[#This Row],[Total PoP ]]</f>
        <v>0</v>
      </c>
      <c r="AU28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28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1065</v>
      </c>
      <c r="AW284" s="560">
        <f>WWWW[[#This Row],[HRP1]]/250</f>
        <v>4.26</v>
      </c>
      <c r="AX284" s="550">
        <f>1-WWWW[[#This Row],[% Equitable and continuous access to sufficient quantity of domestic water]]</f>
        <v>0</v>
      </c>
      <c r="AY284" s="560">
        <f>WWWW[[#This Row],[%equitable and continuous access to sufficient quantity of safe drinking and domestic water''s GAP]]*WWWW[[#This Row],[Total PoP ]]</f>
        <v>0</v>
      </c>
      <c r="AZ284" s="552">
        <f>IF(WWWW[[#This Row],[Total required water points]]-WWWW[[#This Row],['#Water points coverage]]&lt;0,0,WWWW[[#This Row],[Total required water points]]-WWWW[[#This Row],['#Water points coverage]])</f>
        <v>0</v>
      </c>
      <c r="BA284" s="552">
        <f>ROUND(IF(WWWW[[#This Row],[Total PoP ]]&lt;250,1,WWWW[[#This Row],[Total PoP ]]/250),0)</f>
        <v>4</v>
      </c>
      <c r="BB28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4" s="560">
        <f>WWWW[[#This Row],[% people access to functioning Latrine]]*WWWW[[#This Row],[Total PoP ]]</f>
        <v>0</v>
      </c>
      <c r="BD284" s="552">
        <f>WWWW[[#This Row],['#_of_Functioning_latrines_in_school]]*50</f>
        <v>0</v>
      </c>
      <c r="BE284" s="552">
        <f>ROUND((WWWW[[#This Row],[Total PoP ]]/6),0)</f>
        <v>178</v>
      </c>
      <c r="BF284" s="552">
        <f>IF(WWWW[[#This Row],[Total required Latrines]]-(WWWW[[#This Row],['#_of_sanitary_fly-proof_HH_latrines]])&lt;0,0,WWWW[[#This Row],[Total required Latrines]]-(WWWW[[#This Row],['#_of_sanitary_fly-proof_HH_latrines]]))</f>
        <v>178</v>
      </c>
      <c r="BG284" s="553">
        <f>1-WWWW[[#This Row],[% people access to functioning Latrine]]</f>
        <v>1</v>
      </c>
      <c r="BH28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4" s="560">
        <f>IF(WWWW[[#This Row],['#_of_functional_handwashing_facilities_at_HH_level]]*6&gt;WWWW[[#This Row],[Total PoP ]],WWWW[[#This Row],[Total PoP ]],WWWW[[#This Row],['#_of_functional_handwashing_facilities_at_HH_level]]*6)</f>
        <v>0</v>
      </c>
      <c r="BJ284" s="552">
        <f>IF(WWWW[[#This Row],['# people reached by regular dedicated hygiene promotion]]&gt;WWWW[[#This Row],['# People received regular supply of hygiene items]],WWWW[[#This Row],['# people reached by regular dedicated hygiene promotion]],WWWW[[#This Row],['# People received regular supply of hygiene items]])</f>
        <v>0</v>
      </c>
      <c r="BK284" s="550">
        <f>IF(WWWW[[#This Row],[HRP3]]/WWWW[[#This Row],[Total PoP ]]&gt;100%,100%,WWWW[[#This Row],[HRP3]]/WWWW[[#This Row],[Total PoP ]])</f>
        <v>0</v>
      </c>
      <c r="BL284" s="553">
        <f>1-WWWW[[#This Row],[Hygiene Coverage%]]</f>
        <v>1</v>
      </c>
      <c r="BM284" s="551">
        <f>WWWW[[#This Row],['# people reached by regular dedicated hygiene promotion]]/WWWW[[#This Row],[Total PoP ]]</f>
        <v>0</v>
      </c>
      <c r="BN28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4" s="552">
        <f>WWWW[[#This Row],['#_of_affected_women_and_girls_receiving_a_sufficient_quantity_of_sanitary_pads]]</f>
        <v>0</v>
      </c>
      <c r="BP284" s="605">
        <f>IF(WWWW[[#This Row],['# People with access to soap]]&gt;WWWW[[#This Row],['# People with access to Sanity Pads]],WWWW[[#This Row],['# People with access to soap]],WWWW[[#This Row],['# People with access to Sanity Pads]])</f>
        <v>0</v>
      </c>
      <c r="BQ284" s="560" t="str">
        <f>IF(OR(WWWW[[#This Row],['#of students in school]]="",WWWW[[#This Row],['#of students in school]]=0),"No","Yes")</f>
        <v>No</v>
      </c>
      <c r="BR284" s="554" t="s">
        <v>796</v>
      </c>
      <c r="BS284" s="554" t="s">
        <v>796</v>
      </c>
      <c r="BT284" s="554" t="s">
        <v>793</v>
      </c>
      <c r="BU284" s="554">
        <v>20.197549819999999</v>
      </c>
      <c r="BV284" s="554">
        <v>92.785682679999994</v>
      </c>
      <c r="BW284" s="554">
        <v>196156</v>
      </c>
      <c r="BX284" s="554" t="s">
        <v>33</v>
      </c>
      <c r="BY284" s="582"/>
    </row>
    <row r="285" spans="1:77" hidden="1">
      <c r="A285" s="606" t="s">
        <v>2381</v>
      </c>
      <c r="B285" s="606" t="s">
        <v>316</v>
      </c>
      <c r="C285" s="453" t="s">
        <v>316</v>
      </c>
      <c r="D285" s="453" t="s">
        <v>309</v>
      </c>
      <c r="E285" s="546" t="s">
        <v>2687</v>
      </c>
      <c r="F285" s="453" t="s">
        <v>297</v>
      </c>
      <c r="G285" s="546" t="str">
        <f>VLOOKUP(WWWW[[#This Row],[Village  Name]],SiteDB6[[Site Name]:[Location Type]],8,FALSE)</f>
        <v>Village</v>
      </c>
      <c r="H285" s="453" t="s">
        <v>2623</v>
      </c>
      <c r="I285" s="605">
        <v>326</v>
      </c>
      <c r="J285" s="605">
        <v>4476</v>
      </c>
      <c r="K285" s="457">
        <v>42736</v>
      </c>
      <c r="L285" s="55">
        <v>44551</v>
      </c>
      <c r="M285" s="605"/>
      <c r="N285" s="605"/>
      <c r="O285" s="605"/>
      <c r="P285" s="605"/>
      <c r="Q285" s="605"/>
      <c r="R285" s="605"/>
      <c r="S285" s="605"/>
      <c r="T285" s="605"/>
      <c r="U285" s="637"/>
      <c r="V285" s="605"/>
      <c r="W285" s="605" t="s">
        <v>132</v>
      </c>
      <c r="X285" s="605"/>
      <c r="Y285" s="605"/>
      <c r="Z285" s="605"/>
      <c r="AA285" s="605"/>
      <c r="AB285" s="605"/>
      <c r="AC285" s="637"/>
      <c r="AD285" s="605"/>
      <c r="AE285" s="605"/>
      <c r="AF285" s="605"/>
      <c r="AG285" s="605"/>
      <c r="AH285" s="605"/>
      <c r="AI285" s="605"/>
      <c r="AJ285" s="605"/>
      <c r="AK285" s="605"/>
      <c r="AL285" s="605"/>
      <c r="AM285" s="605"/>
      <c r="AN285" s="637"/>
      <c r="AO285" s="551"/>
      <c r="AP285" s="551"/>
      <c r="AQ28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5" s="560">
        <f>WWWW[[#This Row],[%Equitable and continuous access to sufficient quantity of safe drinking water]]*WWWW[[#This Row],[Total PoP ]]</f>
        <v>0</v>
      </c>
      <c r="AS28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5" s="560">
        <f>WWWW[[#This Row],[% Access to unimproved water points]]*WWWW[[#This Row],[Total PoP ]]</f>
        <v>0</v>
      </c>
      <c r="AU28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5" s="560">
        <f>WWWW[[#This Row],[HRP1]]/250</f>
        <v>0</v>
      </c>
      <c r="AX285" s="550">
        <f>1-WWWW[[#This Row],[% Equitable and continuous access to sufficient quantity of domestic water]]</f>
        <v>1</v>
      </c>
      <c r="AY285" s="560">
        <f>WWWW[[#This Row],[%equitable and continuous access to sufficient quantity of safe drinking and domestic water''s GAP]]*WWWW[[#This Row],[Total PoP ]]</f>
        <v>4476</v>
      </c>
      <c r="AZ285" s="552">
        <f>IF(WWWW[[#This Row],[Total required water points]]-WWWW[[#This Row],['#Water points coverage]]&lt;0,0,WWWW[[#This Row],[Total required water points]]-WWWW[[#This Row],['#Water points coverage]])</f>
        <v>18</v>
      </c>
      <c r="BA285" s="552">
        <f>ROUND(IF(WWWW[[#This Row],[Total PoP ]]&lt;250,1,WWWW[[#This Row],[Total PoP ]]/250),0)</f>
        <v>18</v>
      </c>
      <c r="BB28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5" s="560">
        <f>WWWW[[#This Row],[% people access to functioning Latrine]]*WWWW[[#This Row],[Total PoP ]]</f>
        <v>0</v>
      </c>
      <c r="BD285" s="552">
        <f>WWWW[[#This Row],['#_of_Functioning_latrines_in_school]]*50</f>
        <v>0</v>
      </c>
      <c r="BE285" s="552">
        <f>ROUND((WWWW[[#This Row],[Total PoP ]]/6),0)</f>
        <v>746</v>
      </c>
      <c r="BF285" s="552">
        <f>IF(WWWW[[#This Row],[Total required Latrines]]-(WWWW[[#This Row],['#_of_sanitary_fly-proof_HH_latrines]])&lt;0,0,WWWW[[#This Row],[Total required Latrines]]-(WWWW[[#This Row],['#_of_sanitary_fly-proof_HH_latrines]]))</f>
        <v>746</v>
      </c>
      <c r="BG285" s="553">
        <f>1-WWWW[[#This Row],[% people access to functioning Latrine]]</f>
        <v>1</v>
      </c>
      <c r="BH28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5" s="560">
        <f>IF(WWWW[[#This Row],['#_of_functional_handwashing_facilities_at_HH_level]]*6&gt;WWWW[[#This Row],[Total PoP ]],WWWW[[#This Row],[Total PoP ]],WWWW[[#This Row],['#_of_functional_handwashing_facilities_at_HH_level]]*6)</f>
        <v>0</v>
      </c>
      <c r="BJ285" s="552">
        <f>IF(WWWW[[#This Row],['# people reached by regular dedicated hygiene promotion]]&gt;WWWW[[#This Row],['# People received regular supply of hygiene items]],WWWW[[#This Row],['# people reached by regular dedicated hygiene promotion]],WWWW[[#This Row],['# People received regular supply of hygiene items]])</f>
        <v>0</v>
      </c>
      <c r="BK285" s="550">
        <f>IF(WWWW[[#This Row],[HRP3]]/WWWW[[#This Row],[Total PoP ]]&gt;100%,100%,WWWW[[#This Row],[HRP3]]/WWWW[[#This Row],[Total PoP ]])</f>
        <v>0</v>
      </c>
      <c r="BL285" s="553">
        <f>1-WWWW[[#This Row],[Hygiene Coverage%]]</f>
        <v>1</v>
      </c>
      <c r="BM285" s="551">
        <f>WWWW[[#This Row],['# people reached by regular dedicated hygiene promotion]]/WWWW[[#This Row],[Total PoP ]]</f>
        <v>0</v>
      </c>
      <c r="BN28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5" s="552">
        <f>WWWW[[#This Row],['#_of_affected_women_and_girls_receiving_a_sufficient_quantity_of_sanitary_pads]]</f>
        <v>0</v>
      </c>
      <c r="BP285" s="605">
        <f>IF(WWWW[[#This Row],['# People with access to soap]]&gt;WWWW[[#This Row],['# People with access to Sanity Pads]],WWWW[[#This Row],['# People with access to soap]],WWWW[[#This Row],['# People with access to Sanity Pads]])</f>
        <v>0</v>
      </c>
      <c r="BQ285" s="560" t="str">
        <f>IF(OR(WWWW[[#This Row],['#of students in school]]="",WWWW[[#This Row],['#of students in school]]=0),"No","Yes")</f>
        <v>No</v>
      </c>
      <c r="BR285" s="554" t="s">
        <v>796</v>
      </c>
      <c r="BS285" s="554" t="s">
        <v>796</v>
      </c>
      <c r="BT285" s="554">
        <v>0</v>
      </c>
      <c r="BU285" s="554">
        <v>20.142469406127901</v>
      </c>
      <c r="BV285" s="554">
        <v>92.863967895507798</v>
      </c>
      <c r="BW285" s="554">
        <v>196203</v>
      </c>
      <c r="BX285" s="554" t="s">
        <v>33</v>
      </c>
      <c r="BY285" s="582"/>
    </row>
    <row r="286" spans="1:77" hidden="1">
      <c r="A286" s="606" t="s">
        <v>2381</v>
      </c>
      <c r="B286" s="606" t="s">
        <v>316</v>
      </c>
      <c r="C286" s="453" t="s">
        <v>316</v>
      </c>
      <c r="D286" s="453" t="s">
        <v>309</v>
      </c>
      <c r="E286" s="546" t="s">
        <v>2687</v>
      </c>
      <c r="F286" s="453" t="s">
        <v>297</v>
      </c>
      <c r="G286" s="546" t="str">
        <f>VLOOKUP(WWWW[[#This Row],[Village  Name]],SiteDB6[[Site Name]:[Location Type]],8,FALSE)</f>
        <v>Village</v>
      </c>
      <c r="H286" s="453" t="s">
        <v>2624</v>
      </c>
      <c r="I286" s="605">
        <v>335</v>
      </c>
      <c r="J286" s="605">
        <v>1867</v>
      </c>
      <c r="K286" s="457">
        <v>42736</v>
      </c>
      <c r="L286" s="55">
        <v>44551</v>
      </c>
      <c r="M286" s="605"/>
      <c r="N286" s="605"/>
      <c r="O286" s="605"/>
      <c r="P286" s="605"/>
      <c r="Q286" s="605"/>
      <c r="R286" s="605"/>
      <c r="S286" s="605"/>
      <c r="T286" s="605"/>
      <c r="U286" s="637"/>
      <c r="V286" s="605"/>
      <c r="W286" s="605" t="s">
        <v>132</v>
      </c>
      <c r="X286" s="605"/>
      <c r="Y286" s="605"/>
      <c r="Z286" s="605"/>
      <c r="AA286" s="605"/>
      <c r="AB286" s="605"/>
      <c r="AC286" s="637"/>
      <c r="AD286" s="605"/>
      <c r="AE286" s="605"/>
      <c r="AF286" s="605"/>
      <c r="AG286" s="605"/>
      <c r="AH286" s="605"/>
      <c r="AI286" s="605"/>
      <c r="AJ286" s="605"/>
      <c r="AK286" s="605"/>
      <c r="AL286" s="605"/>
      <c r="AM286" s="605"/>
      <c r="AN286" s="637"/>
      <c r="AO286" s="551"/>
      <c r="AP286" s="551"/>
      <c r="AQ28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6" s="560">
        <f>WWWW[[#This Row],[%Equitable and continuous access to sufficient quantity of safe drinking water]]*WWWW[[#This Row],[Total PoP ]]</f>
        <v>0</v>
      </c>
      <c r="AS28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6" s="560">
        <f>WWWW[[#This Row],[% Access to unimproved water points]]*WWWW[[#This Row],[Total PoP ]]</f>
        <v>0</v>
      </c>
      <c r="AU28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6" s="560">
        <f>WWWW[[#This Row],[HRP1]]/250</f>
        <v>0</v>
      </c>
      <c r="AX286" s="550">
        <f>1-WWWW[[#This Row],[% Equitable and continuous access to sufficient quantity of domestic water]]</f>
        <v>1</v>
      </c>
      <c r="AY286" s="560">
        <f>WWWW[[#This Row],[%equitable and continuous access to sufficient quantity of safe drinking and domestic water''s GAP]]*WWWW[[#This Row],[Total PoP ]]</f>
        <v>1867</v>
      </c>
      <c r="AZ286" s="552">
        <f>IF(WWWW[[#This Row],[Total required water points]]-WWWW[[#This Row],['#Water points coverage]]&lt;0,0,WWWW[[#This Row],[Total required water points]]-WWWW[[#This Row],['#Water points coverage]])</f>
        <v>7</v>
      </c>
      <c r="BA286" s="552">
        <f>ROUND(IF(WWWW[[#This Row],[Total PoP ]]&lt;250,1,WWWW[[#This Row],[Total PoP ]]/250),0)</f>
        <v>7</v>
      </c>
      <c r="BB28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6" s="560">
        <f>WWWW[[#This Row],[% people access to functioning Latrine]]*WWWW[[#This Row],[Total PoP ]]</f>
        <v>0</v>
      </c>
      <c r="BD286" s="552">
        <f>WWWW[[#This Row],['#_of_Functioning_latrines_in_school]]*50</f>
        <v>0</v>
      </c>
      <c r="BE286" s="552">
        <f>ROUND((WWWW[[#This Row],[Total PoP ]]/6),0)</f>
        <v>311</v>
      </c>
      <c r="BF286" s="552">
        <f>IF(WWWW[[#This Row],[Total required Latrines]]-(WWWW[[#This Row],['#_of_sanitary_fly-proof_HH_latrines]])&lt;0,0,WWWW[[#This Row],[Total required Latrines]]-(WWWW[[#This Row],['#_of_sanitary_fly-proof_HH_latrines]]))</f>
        <v>311</v>
      </c>
      <c r="BG286" s="553">
        <f>1-WWWW[[#This Row],[% people access to functioning Latrine]]</f>
        <v>1</v>
      </c>
      <c r="BH28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6" s="560">
        <f>IF(WWWW[[#This Row],['#_of_functional_handwashing_facilities_at_HH_level]]*6&gt;WWWW[[#This Row],[Total PoP ]],WWWW[[#This Row],[Total PoP ]],WWWW[[#This Row],['#_of_functional_handwashing_facilities_at_HH_level]]*6)</f>
        <v>0</v>
      </c>
      <c r="BJ286" s="552">
        <f>IF(WWWW[[#This Row],['# people reached by regular dedicated hygiene promotion]]&gt;WWWW[[#This Row],['# People received regular supply of hygiene items]],WWWW[[#This Row],['# people reached by regular dedicated hygiene promotion]],WWWW[[#This Row],['# People received regular supply of hygiene items]])</f>
        <v>0</v>
      </c>
      <c r="BK286" s="550">
        <f>IF(WWWW[[#This Row],[HRP3]]/WWWW[[#This Row],[Total PoP ]]&gt;100%,100%,WWWW[[#This Row],[HRP3]]/WWWW[[#This Row],[Total PoP ]])</f>
        <v>0</v>
      </c>
      <c r="BL286" s="553">
        <f>1-WWWW[[#This Row],[Hygiene Coverage%]]</f>
        <v>1</v>
      </c>
      <c r="BM286" s="551">
        <f>WWWW[[#This Row],['# people reached by regular dedicated hygiene promotion]]/WWWW[[#This Row],[Total PoP ]]</f>
        <v>0</v>
      </c>
      <c r="BN28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6" s="552">
        <f>WWWW[[#This Row],['#_of_affected_women_and_girls_receiving_a_sufficient_quantity_of_sanitary_pads]]</f>
        <v>0</v>
      </c>
      <c r="BP286" s="605">
        <f>IF(WWWW[[#This Row],['# People with access to soap]]&gt;WWWW[[#This Row],['# People with access to Sanity Pads]],WWWW[[#This Row],['# People with access to soap]],WWWW[[#This Row],['# People with access to Sanity Pads]])</f>
        <v>0</v>
      </c>
      <c r="BQ286" s="560" t="str">
        <f>IF(OR(WWWW[[#This Row],['#of students in school]]="",WWWW[[#This Row],['#of students in school]]=0),"No","Yes")</f>
        <v>No</v>
      </c>
      <c r="BR286" s="554" t="s">
        <v>796</v>
      </c>
      <c r="BS286" s="554" t="s">
        <v>796</v>
      </c>
      <c r="BT286" s="554">
        <v>0</v>
      </c>
      <c r="BU286" s="554">
        <v>20.170469284057599</v>
      </c>
      <c r="BV286" s="554">
        <v>92.8343505859375</v>
      </c>
      <c r="BW286" s="554">
        <v>196202</v>
      </c>
      <c r="BX286" s="554" t="s">
        <v>33</v>
      </c>
      <c r="BY286" s="582"/>
    </row>
    <row r="287" spans="1:77" hidden="1">
      <c r="A287" s="606" t="s">
        <v>2381</v>
      </c>
      <c r="B287" s="606" t="s">
        <v>316</v>
      </c>
      <c r="C287" s="453" t="s">
        <v>316</v>
      </c>
      <c r="D287" s="453" t="s">
        <v>309</v>
      </c>
      <c r="E287" s="546" t="s">
        <v>2687</v>
      </c>
      <c r="F287" s="453" t="s">
        <v>297</v>
      </c>
      <c r="G287" s="546" t="str">
        <f>VLOOKUP(WWWW[[#This Row],[Village  Name]],SiteDB6[[Site Name]:[Location Type]],8,FALSE)</f>
        <v>Village</v>
      </c>
      <c r="H287" s="453" t="s">
        <v>1751</v>
      </c>
      <c r="I287" s="605">
        <v>863</v>
      </c>
      <c r="J287" s="605">
        <v>3768</v>
      </c>
      <c r="K287" s="457">
        <v>42736</v>
      </c>
      <c r="L287" s="55">
        <v>44551</v>
      </c>
      <c r="M287" s="605"/>
      <c r="N287" s="605"/>
      <c r="O287" s="605"/>
      <c r="P287" s="605"/>
      <c r="Q287" s="605"/>
      <c r="R287" s="605"/>
      <c r="S287" s="605"/>
      <c r="T287" s="605"/>
      <c r="U287" s="637"/>
      <c r="V287" s="605"/>
      <c r="W287" s="605" t="s">
        <v>132</v>
      </c>
      <c r="X287" s="605"/>
      <c r="Y287" s="605"/>
      <c r="Z287" s="605"/>
      <c r="AA287" s="605"/>
      <c r="AB287" s="605"/>
      <c r="AC287" s="637"/>
      <c r="AD287" s="605"/>
      <c r="AE287" s="605"/>
      <c r="AF287" s="605"/>
      <c r="AG287" s="605"/>
      <c r="AH287" s="605"/>
      <c r="AI287" s="605"/>
      <c r="AJ287" s="605"/>
      <c r="AK287" s="605"/>
      <c r="AL287" s="605"/>
      <c r="AM287" s="605"/>
      <c r="AN287" s="637"/>
      <c r="AO287" s="551"/>
      <c r="AP287" s="551"/>
      <c r="AQ28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7" s="560">
        <f>WWWW[[#This Row],[%Equitable and continuous access to sufficient quantity of safe drinking water]]*WWWW[[#This Row],[Total PoP ]]</f>
        <v>0</v>
      </c>
      <c r="AS28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7" s="560">
        <f>WWWW[[#This Row],[% Access to unimproved water points]]*WWWW[[#This Row],[Total PoP ]]</f>
        <v>0</v>
      </c>
      <c r="AU28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7" s="560">
        <f>WWWW[[#This Row],[HRP1]]/250</f>
        <v>0</v>
      </c>
      <c r="AX287" s="550">
        <f>1-WWWW[[#This Row],[% Equitable and continuous access to sufficient quantity of domestic water]]</f>
        <v>1</v>
      </c>
      <c r="AY287" s="560">
        <f>WWWW[[#This Row],[%equitable and continuous access to sufficient quantity of safe drinking and domestic water''s GAP]]*WWWW[[#This Row],[Total PoP ]]</f>
        <v>3768</v>
      </c>
      <c r="AZ287" s="552">
        <f>IF(WWWW[[#This Row],[Total required water points]]-WWWW[[#This Row],['#Water points coverage]]&lt;0,0,WWWW[[#This Row],[Total required water points]]-WWWW[[#This Row],['#Water points coverage]])</f>
        <v>15</v>
      </c>
      <c r="BA287" s="552">
        <f>ROUND(IF(WWWW[[#This Row],[Total PoP ]]&lt;250,1,WWWW[[#This Row],[Total PoP ]]/250),0)</f>
        <v>15</v>
      </c>
      <c r="BB28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7" s="560">
        <f>WWWW[[#This Row],[% people access to functioning Latrine]]*WWWW[[#This Row],[Total PoP ]]</f>
        <v>0</v>
      </c>
      <c r="BD287" s="552">
        <f>WWWW[[#This Row],['#_of_Functioning_latrines_in_school]]*50</f>
        <v>0</v>
      </c>
      <c r="BE287" s="552">
        <f>ROUND((WWWW[[#This Row],[Total PoP ]]/6),0)</f>
        <v>628</v>
      </c>
      <c r="BF287" s="552">
        <f>IF(WWWW[[#This Row],[Total required Latrines]]-(WWWW[[#This Row],['#_of_sanitary_fly-proof_HH_latrines]])&lt;0,0,WWWW[[#This Row],[Total required Latrines]]-(WWWW[[#This Row],['#_of_sanitary_fly-proof_HH_latrines]]))</f>
        <v>628</v>
      </c>
      <c r="BG287" s="553">
        <f>1-WWWW[[#This Row],[% people access to functioning Latrine]]</f>
        <v>1</v>
      </c>
      <c r="BH28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7" s="560">
        <f>IF(WWWW[[#This Row],['#_of_functional_handwashing_facilities_at_HH_level]]*6&gt;WWWW[[#This Row],[Total PoP ]],WWWW[[#This Row],[Total PoP ]],WWWW[[#This Row],['#_of_functional_handwashing_facilities_at_HH_level]]*6)</f>
        <v>0</v>
      </c>
      <c r="BJ287" s="552">
        <f>IF(WWWW[[#This Row],['# people reached by regular dedicated hygiene promotion]]&gt;WWWW[[#This Row],['# People received regular supply of hygiene items]],WWWW[[#This Row],['# people reached by regular dedicated hygiene promotion]],WWWW[[#This Row],['# People received regular supply of hygiene items]])</f>
        <v>0</v>
      </c>
      <c r="BK287" s="550">
        <f>IF(WWWW[[#This Row],[HRP3]]/WWWW[[#This Row],[Total PoP ]]&gt;100%,100%,WWWW[[#This Row],[HRP3]]/WWWW[[#This Row],[Total PoP ]])</f>
        <v>0</v>
      </c>
      <c r="BL287" s="553">
        <f>1-WWWW[[#This Row],[Hygiene Coverage%]]</f>
        <v>1</v>
      </c>
      <c r="BM287" s="551">
        <f>WWWW[[#This Row],['# people reached by regular dedicated hygiene promotion]]/WWWW[[#This Row],[Total PoP ]]</f>
        <v>0</v>
      </c>
      <c r="BN28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7" s="552">
        <f>WWWW[[#This Row],['#_of_affected_women_and_girls_receiving_a_sufficient_quantity_of_sanitary_pads]]</f>
        <v>0</v>
      </c>
      <c r="BP287" s="605">
        <f>IF(WWWW[[#This Row],['# People with access to soap]]&gt;WWWW[[#This Row],['# People with access to Sanity Pads]],WWWW[[#This Row],['# People with access to soap]],WWWW[[#This Row],['# People with access to Sanity Pads]])</f>
        <v>0</v>
      </c>
      <c r="BQ287" s="560" t="str">
        <f>IF(OR(WWWW[[#This Row],['#of students in school]]="",WWWW[[#This Row],['#of students in school]]=0),"No","Yes")</f>
        <v>No</v>
      </c>
      <c r="BR287" s="554" t="s">
        <v>796</v>
      </c>
      <c r="BS287" s="554" t="s">
        <v>796</v>
      </c>
      <c r="BT287" s="554">
        <v>0</v>
      </c>
      <c r="BU287" s="554">
        <v>20.168970108032202</v>
      </c>
      <c r="BV287" s="554">
        <v>92.826896667480497</v>
      </c>
      <c r="BW287" s="554">
        <v>196206</v>
      </c>
      <c r="BX287" s="554" t="s">
        <v>33</v>
      </c>
      <c r="BY287" s="582"/>
    </row>
    <row r="288" spans="1:77" hidden="1">
      <c r="A288" s="606" t="s">
        <v>2381</v>
      </c>
      <c r="B288" s="606" t="s">
        <v>316</v>
      </c>
      <c r="C288" s="453" t="s">
        <v>316</v>
      </c>
      <c r="D288" s="453" t="s">
        <v>309</v>
      </c>
      <c r="E288" s="546" t="s">
        <v>2687</v>
      </c>
      <c r="F288" s="453" t="s">
        <v>297</v>
      </c>
      <c r="G288" s="546" t="str">
        <f>VLOOKUP(WWWW[[#This Row],[Village  Name]],SiteDB6[[Site Name]:[Location Type]],8,FALSE)</f>
        <v>Village</v>
      </c>
      <c r="H288" s="453" t="s">
        <v>2625</v>
      </c>
      <c r="I288" s="605">
        <v>310</v>
      </c>
      <c r="J288" s="605">
        <v>1750</v>
      </c>
      <c r="K288" s="457">
        <v>42736</v>
      </c>
      <c r="L288" s="55">
        <v>44551</v>
      </c>
      <c r="M288" s="605"/>
      <c r="N288" s="605"/>
      <c r="O288" s="605"/>
      <c r="P288" s="605"/>
      <c r="Q288" s="605"/>
      <c r="R288" s="605"/>
      <c r="S288" s="605"/>
      <c r="T288" s="605"/>
      <c r="U288" s="637"/>
      <c r="V288" s="605"/>
      <c r="W288" s="605" t="s">
        <v>132</v>
      </c>
      <c r="X288" s="605"/>
      <c r="Y288" s="605"/>
      <c r="Z288" s="605"/>
      <c r="AA288" s="605"/>
      <c r="AB288" s="605"/>
      <c r="AC288" s="637"/>
      <c r="AD288" s="605"/>
      <c r="AE288" s="605"/>
      <c r="AF288" s="605"/>
      <c r="AG288" s="605"/>
      <c r="AH288" s="605"/>
      <c r="AI288" s="605"/>
      <c r="AJ288" s="605"/>
      <c r="AK288" s="605"/>
      <c r="AL288" s="605"/>
      <c r="AM288" s="605"/>
      <c r="AN288" s="637"/>
      <c r="AO288" s="551"/>
      <c r="AP288" s="551"/>
      <c r="AQ28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8" s="560">
        <f>WWWW[[#This Row],[%Equitable and continuous access to sufficient quantity of safe drinking water]]*WWWW[[#This Row],[Total PoP ]]</f>
        <v>0</v>
      </c>
      <c r="AS28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8" s="560">
        <f>WWWW[[#This Row],[% Access to unimproved water points]]*WWWW[[#This Row],[Total PoP ]]</f>
        <v>0</v>
      </c>
      <c r="AU28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8" s="560">
        <f>WWWW[[#This Row],[HRP1]]/250</f>
        <v>0</v>
      </c>
      <c r="AX288" s="550">
        <f>1-WWWW[[#This Row],[% Equitable and continuous access to sufficient quantity of domestic water]]</f>
        <v>1</v>
      </c>
      <c r="AY288" s="560">
        <f>WWWW[[#This Row],[%equitable and continuous access to sufficient quantity of safe drinking and domestic water''s GAP]]*WWWW[[#This Row],[Total PoP ]]</f>
        <v>1750</v>
      </c>
      <c r="AZ288" s="552">
        <f>IF(WWWW[[#This Row],[Total required water points]]-WWWW[[#This Row],['#Water points coverage]]&lt;0,0,WWWW[[#This Row],[Total required water points]]-WWWW[[#This Row],['#Water points coverage]])</f>
        <v>7</v>
      </c>
      <c r="BA288" s="552">
        <f>ROUND(IF(WWWW[[#This Row],[Total PoP ]]&lt;250,1,WWWW[[#This Row],[Total PoP ]]/250),0)</f>
        <v>7</v>
      </c>
      <c r="BB28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8" s="560">
        <f>WWWW[[#This Row],[% people access to functioning Latrine]]*WWWW[[#This Row],[Total PoP ]]</f>
        <v>0</v>
      </c>
      <c r="BD288" s="552">
        <f>WWWW[[#This Row],['#_of_Functioning_latrines_in_school]]*50</f>
        <v>0</v>
      </c>
      <c r="BE288" s="552">
        <f>ROUND((WWWW[[#This Row],[Total PoP ]]/6),0)</f>
        <v>292</v>
      </c>
      <c r="BF288" s="552">
        <f>IF(WWWW[[#This Row],[Total required Latrines]]-(WWWW[[#This Row],['#_of_sanitary_fly-proof_HH_latrines]])&lt;0,0,WWWW[[#This Row],[Total required Latrines]]-(WWWW[[#This Row],['#_of_sanitary_fly-proof_HH_latrines]]))</f>
        <v>292</v>
      </c>
      <c r="BG288" s="553">
        <f>1-WWWW[[#This Row],[% people access to functioning Latrine]]</f>
        <v>1</v>
      </c>
      <c r="BH28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8" s="560">
        <f>IF(WWWW[[#This Row],['#_of_functional_handwashing_facilities_at_HH_level]]*6&gt;WWWW[[#This Row],[Total PoP ]],WWWW[[#This Row],[Total PoP ]],WWWW[[#This Row],['#_of_functional_handwashing_facilities_at_HH_level]]*6)</f>
        <v>0</v>
      </c>
      <c r="BJ288" s="552">
        <f>IF(WWWW[[#This Row],['# people reached by regular dedicated hygiene promotion]]&gt;WWWW[[#This Row],['# People received regular supply of hygiene items]],WWWW[[#This Row],['# people reached by regular dedicated hygiene promotion]],WWWW[[#This Row],['# People received regular supply of hygiene items]])</f>
        <v>0</v>
      </c>
      <c r="BK288" s="550">
        <f>IF(WWWW[[#This Row],[HRP3]]/WWWW[[#This Row],[Total PoP ]]&gt;100%,100%,WWWW[[#This Row],[HRP3]]/WWWW[[#This Row],[Total PoP ]])</f>
        <v>0</v>
      </c>
      <c r="BL288" s="553">
        <f>1-WWWW[[#This Row],[Hygiene Coverage%]]</f>
        <v>1</v>
      </c>
      <c r="BM288" s="551">
        <f>WWWW[[#This Row],['# people reached by regular dedicated hygiene promotion]]/WWWW[[#This Row],[Total PoP ]]</f>
        <v>0</v>
      </c>
      <c r="BN28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8" s="552">
        <f>WWWW[[#This Row],['#_of_affected_women_and_girls_receiving_a_sufficient_quantity_of_sanitary_pads]]</f>
        <v>0</v>
      </c>
      <c r="BP288" s="605">
        <f>IF(WWWW[[#This Row],['# People with access to soap]]&gt;WWWW[[#This Row],['# People with access to Sanity Pads]],WWWW[[#This Row],['# People with access to soap]],WWWW[[#This Row],['# People with access to Sanity Pads]])</f>
        <v>0</v>
      </c>
      <c r="BQ288" s="560" t="str">
        <f>IF(OR(WWWW[[#This Row],['#of students in school]]="",WWWW[[#This Row],['#of students in school]]=0),"No","Yes")</f>
        <v>No</v>
      </c>
      <c r="BR288" s="554" t="s">
        <v>796</v>
      </c>
      <c r="BS288" s="554" t="s">
        <v>796</v>
      </c>
      <c r="BT288" s="554">
        <v>0</v>
      </c>
      <c r="BU288" s="554">
        <v>0</v>
      </c>
      <c r="BV288" s="554">
        <v>0</v>
      </c>
      <c r="BW288" s="554">
        <v>0</v>
      </c>
      <c r="BX288" s="554" t="s">
        <v>33</v>
      </c>
      <c r="BY288" s="582"/>
    </row>
    <row r="289" spans="1:77" hidden="1">
      <c r="A289" s="606" t="s">
        <v>2381</v>
      </c>
      <c r="B289" s="606" t="s">
        <v>316</v>
      </c>
      <c r="C289" s="453" t="s">
        <v>316</v>
      </c>
      <c r="D289" s="453" t="s">
        <v>309</v>
      </c>
      <c r="E289" s="546" t="s">
        <v>2687</v>
      </c>
      <c r="F289" s="453" t="s">
        <v>314</v>
      </c>
      <c r="G289" s="546" t="str">
        <f>VLOOKUP(WWWW[[#This Row],[Village  Name]],SiteDB6[[Site Name]:[Location Type]],8,FALSE)</f>
        <v>Village</v>
      </c>
      <c r="H289" s="453" t="s">
        <v>467</v>
      </c>
      <c r="I289" s="605">
        <v>125</v>
      </c>
      <c r="J289" s="605">
        <v>513</v>
      </c>
      <c r="K289" s="457">
        <v>42736</v>
      </c>
      <c r="L289" s="55">
        <v>44551</v>
      </c>
      <c r="M289" s="605"/>
      <c r="N289" s="605"/>
      <c r="O289" s="605"/>
      <c r="P289" s="605"/>
      <c r="Q289" s="605"/>
      <c r="R289" s="605"/>
      <c r="S289" s="605"/>
      <c r="T289" s="605"/>
      <c r="U289" s="637"/>
      <c r="V289" s="605"/>
      <c r="W289" s="605" t="s">
        <v>132</v>
      </c>
      <c r="X289" s="605"/>
      <c r="Y289" s="605"/>
      <c r="Z289" s="605"/>
      <c r="AA289" s="605"/>
      <c r="AB289" s="605"/>
      <c r="AC289" s="637"/>
      <c r="AD289" s="605"/>
      <c r="AE289" s="605"/>
      <c r="AF289" s="605"/>
      <c r="AG289" s="605"/>
      <c r="AH289" s="605"/>
      <c r="AI289" s="605"/>
      <c r="AJ289" s="605"/>
      <c r="AK289" s="605"/>
      <c r="AL289" s="605"/>
      <c r="AM289" s="605"/>
      <c r="AN289" s="637"/>
      <c r="AO289" s="551"/>
      <c r="AP289" s="551"/>
      <c r="AQ28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89" s="560">
        <f>WWWW[[#This Row],[%Equitable and continuous access to sufficient quantity of safe drinking water]]*WWWW[[#This Row],[Total PoP ]]</f>
        <v>0</v>
      </c>
      <c r="AS28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89" s="560">
        <f>WWWW[[#This Row],[% Access to unimproved water points]]*WWWW[[#This Row],[Total PoP ]]</f>
        <v>0</v>
      </c>
      <c r="AU28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8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89" s="560">
        <f>WWWW[[#This Row],[HRP1]]/250</f>
        <v>0</v>
      </c>
      <c r="AX289" s="550">
        <f>1-WWWW[[#This Row],[% Equitable and continuous access to sufficient quantity of domestic water]]</f>
        <v>1</v>
      </c>
      <c r="AY289" s="560">
        <f>WWWW[[#This Row],[%equitable and continuous access to sufficient quantity of safe drinking and domestic water''s GAP]]*WWWW[[#This Row],[Total PoP ]]</f>
        <v>513</v>
      </c>
      <c r="AZ289" s="552">
        <f>IF(WWWW[[#This Row],[Total required water points]]-WWWW[[#This Row],['#Water points coverage]]&lt;0,0,WWWW[[#This Row],[Total required water points]]-WWWW[[#This Row],['#Water points coverage]])</f>
        <v>2</v>
      </c>
      <c r="BA289" s="552">
        <f>ROUND(IF(WWWW[[#This Row],[Total PoP ]]&lt;250,1,WWWW[[#This Row],[Total PoP ]]/250),0)</f>
        <v>2</v>
      </c>
      <c r="BB28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89" s="560">
        <f>WWWW[[#This Row],[% people access to functioning Latrine]]*WWWW[[#This Row],[Total PoP ]]</f>
        <v>0</v>
      </c>
      <c r="BD289" s="552">
        <f>WWWW[[#This Row],['#_of_Functioning_latrines_in_school]]*50</f>
        <v>0</v>
      </c>
      <c r="BE289" s="552">
        <f>ROUND((WWWW[[#This Row],[Total PoP ]]/6),0)</f>
        <v>86</v>
      </c>
      <c r="BF289" s="552">
        <f>IF(WWWW[[#This Row],[Total required Latrines]]-(WWWW[[#This Row],['#_of_sanitary_fly-proof_HH_latrines]])&lt;0,0,WWWW[[#This Row],[Total required Latrines]]-(WWWW[[#This Row],['#_of_sanitary_fly-proof_HH_latrines]]))</f>
        <v>86</v>
      </c>
      <c r="BG289" s="553">
        <f>1-WWWW[[#This Row],[% people access to functioning Latrine]]</f>
        <v>1</v>
      </c>
      <c r="BH28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89" s="560">
        <f>IF(WWWW[[#This Row],['#_of_functional_handwashing_facilities_at_HH_level]]*6&gt;WWWW[[#This Row],[Total PoP ]],WWWW[[#This Row],[Total PoP ]],WWWW[[#This Row],['#_of_functional_handwashing_facilities_at_HH_level]]*6)</f>
        <v>0</v>
      </c>
      <c r="BJ289" s="552">
        <f>IF(WWWW[[#This Row],['# people reached by regular dedicated hygiene promotion]]&gt;WWWW[[#This Row],['# People received regular supply of hygiene items]],WWWW[[#This Row],['# people reached by regular dedicated hygiene promotion]],WWWW[[#This Row],['# People received regular supply of hygiene items]])</f>
        <v>0</v>
      </c>
      <c r="BK289" s="550">
        <f>IF(WWWW[[#This Row],[HRP3]]/WWWW[[#This Row],[Total PoP ]]&gt;100%,100%,WWWW[[#This Row],[HRP3]]/WWWW[[#This Row],[Total PoP ]])</f>
        <v>0</v>
      </c>
      <c r="BL289" s="553">
        <f>1-WWWW[[#This Row],[Hygiene Coverage%]]</f>
        <v>1</v>
      </c>
      <c r="BM289" s="551">
        <f>WWWW[[#This Row],['# people reached by regular dedicated hygiene promotion]]/WWWW[[#This Row],[Total PoP ]]</f>
        <v>0</v>
      </c>
      <c r="BN28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89" s="552">
        <f>WWWW[[#This Row],['#_of_affected_women_and_girls_receiving_a_sufficient_quantity_of_sanitary_pads]]</f>
        <v>0</v>
      </c>
      <c r="BP289" s="605">
        <f>IF(WWWW[[#This Row],['# People with access to soap]]&gt;WWWW[[#This Row],['# People with access to Sanity Pads]],WWWW[[#This Row],['# People with access to soap]],WWWW[[#This Row],['# People with access to Sanity Pads]])</f>
        <v>0</v>
      </c>
      <c r="BQ289" s="560" t="str">
        <f>IF(OR(WWWW[[#This Row],['#of students in school]]="",WWWW[[#This Row],['#of students in school]]=0),"No","Yes")</f>
        <v>No</v>
      </c>
      <c r="BR289" s="554" t="s">
        <v>796</v>
      </c>
      <c r="BS289" s="554" t="s">
        <v>881</v>
      </c>
      <c r="BT289" s="554" t="s">
        <v>793</v>
      </c>
      <c r="BU289" s="554">
        <v>20.39902</v>
      </c>
      <c r="BV289" s="554">
        <v>93.249669999999995</v>
      </c>
      <c r="BW289" s="554" t="s">
        <v>1386</v>
      </c>
      <c r="BX289" s="554" t="s">
        <v>33</v>
      </c>
      <c r="BY289" s="582"/>
    </row>
    <row r="290" spans="1:77" hidden="1">
      <c r="A290" s="606" t="s">
        <v>2381</v>
      </c>
      <c r="B290" s="606" t="s">
        <v>316</v>
      </c>
      <c r="C290" s="453" t="s">
        <v>316</v>
      </c>
      <c r="D290" s="453" t="s">
        <v>329</v>
      </c>
      <c r="E290" s="546" t="s">
        <v>2687</v>
      </c>
      <c r="F290" s="453" t="s">
        <v>297</v>
      </c>
      <c r="G290" s="546" t="str">
        <f>VLOOKUP(WWWW[[#This Row],[Village  Name]],SiteDB6[[Site Name]:[Location Type]],8,FALSE)</f>
        <v>Village</v>
      </c>
      <c r="H290" s="453" t="s">
        <v>2626</v>
      </c>
      <c r="I290" s="605">
        <v>92</v>
      </c>
      <c r="J290" s="605">
        <v>715</v>
      </c>
      <c r="K290" s="457">
        <v>42736</v>
      </c>
      <c r="L290" s="55">
        <v>44551</v>
      </c>
      <c r="M290" s="605"/>
      <c r="N290" s="605"/>
      <c r="O290" s="605"/>
      <c r="P290" s="605"/>
      <c r="Q290" s="605"/>
      <c r="R290" s="605"/>
      <c r="S290" s="605"/>
      <c r="T290" s="605"/>
      <c r="U290" s="637"/>
      <c r="V290" s="605"/>
      <c r="W290" s="605" t="s">
        <v>132</v>
      </c>
      <c r="X290" s="605"/>
      <c r="Y290" s="605"/>
      <c r="Z290" s="605"/>
      <c r="AA290" s="605"/>
      <c r="AB290" s="605"/>
      <c r="AC290" s="637"/>
      <c r="AD290" s="605"/>
      <c r="AE290" s="605"/>
      <c r="AF290" s="605"/>
      <c r="AG290" s="605"/>
      <c r="AH290" s="605"/>
      <c r="AI290" s="605"/>
      <c r="AJ290" s="605"/>
      <c r="AK290" s="605"/>
      <c r="AL290" s="605"/>
      <c r="AM290" s="605"/>
      <c r="AN290" s="637"/>
      <c r="AO290" s="551"/>
      <c r="AP290" s="551"/>
      <c r="AQ29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0" s="560">
        <f>WWWW[[#This Row],[%Equitable and continuous access to sufficient quantity of safe drinking water]]*WWWW[[#This Row],[Total PoP ]]</f>
        <v>0</v>
      </c>
      <c r="AS29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0" s="560">
        <f>WWWW[[#This Row],[% Access to unimproved water points]]*WWWW[[#This Row],[Total PoP ]]</f>
        <v>0</v>
      </c>
      <c r="AU29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0" s="560">
        <f>WWWW[[#This Row],[HRP1]]/250</f>
        <v>0</v>
      </c>
      <c r="AX290" s="550">
        <f>1-WWWW[[#This Row],[% Equitable and continuous access to sufficient quantity of domestic water]]</f>
        <v>1</v>
      </c>
      <c r="AY290" s="560">
        <f>WWWW[[#This Row],[%equitable and continuous access to sufficient quantity of safe drinking and domestic water''s GAP]]*WWWW[[#This Row],[Total PoP ]]</f>
        <v>715</v>
      </c>
      <c r="AZ290" s="552">
        <f>IF(WWWW[[#This Row],[Total required water points]]-WWWW[[#This Row],['#Water points coverage]]&lt;0,0,WWWW[[#This Row],[Total required water points]]-WWWW[[#This Row],['#Water points coverage]])</f>
        <v>3</v>
      </c>
      <c r="BA290" s="552">
        <f>ROUND(IF(WWWW[[#This Row],[Total PoP ]]&lt;250,1,WWWW[[#This Row],[Total PoP ]]/250),0)</f>
        <v>3</v>
      </c>
      <c r="BB29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0" s="560">
        <f>WWWW[[#This Row],[% people access to functioning Latrine]]*WWWW[[#This Row],[Total PoP ]]</f>
        <v>0</v>
      </c>
      <c r="BD290" s="552">
        <f>WWWW[[#This Row],['#_of_Functioning_latrines_in_school]]*50</f>
        <v>0</v>
      </c>
      <c r="BE290" s="552">
        <f>ROUND((WWWW[[#This Row],[Total PoP ]]/6),0)</f>
        <v>119</v>
      </c>
      <c r="BF290" s="552">
        <f>IF(WWWW[[#This Row],[Total required Latrines]]-(WWWW[[#This Row],['#_of_sanitary_fly-proof_HH_latrines]])&lt;0,0,WWWW[[#This Row],[Total required Latrines]]-(WWWW[[#This Row],['#_of_sanitary_fly-proof_HH_latrines]]))</f>
        <v>119</v>
      </c>
      <c r="BG290" s="553">
        <f>1-WWWW[[#This Row],[% people access to functioning Latrine]]</f>
        <v>1</v>
      </c>
      <c r="BH29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0" s="560">
        <f>IF(WWWW[[#This Row],['#_of_functional_handwashing_facilities_at_HH_level]]*6&gt;WWWW[[#This Row],[Total PoP ]],WWWW[[#This Row],[Total PoP ]],WWWW[[#This Row],['#_of_functional_handwashing_facilities_at_HH_level]]*6)</f>
        <v>0</v>
      </c>
      <c r="BJ290" s="552">
        <f>IF(WWWW[[#This Row],['# people reached by regular dedicated hygiene promotion]]&gt;WWWW[[#This Row],['# People received regular supply of hygiene items]],WWWW[[#This Row],['# people reached by regular dedicated hygiene promotion]],WWWW[[#This Row],['# People received regular supply of hygiene items]])</f>
        <v>0</v>
      </c>
      <c r="BK290" s="550">
        <f>IF(WWWW[[#This Row],[HRP3]]/WWWW[[#This Row],[Total PoP ]]&gt;100%,100%,WWWW[[#This Row],[HRP3]]/WWWW[[#This Row],[Total PoP ]])</f>
        <v>0</v>
      </c>
      <c r="BL290" s="553">
        <f>1-WWWW[[#This Row],[Hygiene Coverage%]]</f>
        <v>1</v>
      </c>
      <c r="BM290" s="551">
        <f>WWWW[[#This Row],['# people reached by regular dedicated hygiene promotion]]/WWWW[[#This Row],[Total PoP ]]</f>
        <v>0</v>
      </c>
      <c r="BN29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0" s="552">
        <f>WWWW[[#This Row],['#_of_affected_women_and_girls_receiving_a_sufficient_quantity_of_sanitary_pads]]</f>
        <v>0</v>
      </c>
      <c r="BP290" s="605">
        <f>IF(WWWW[[#This Row],['# People with access to soap]]&gt;WWWW[[#This Row],['# People with access to Sanity Pads]],WWWW[[#This Row],['# People with access to soap]],WWWW[[#This Row],['# People with access to Sanity Pads]])</f>
        <v>0</v>
      </c>
      <c r="BQ290" s="560" t="str">
        <f>IF(OR(WWWW[[#This Row],['#of students in school]]="",WWWW[[#This Row],['#of students in school]]=0),"No","Yes")</f>
        <v>No</v>
      </c>
      <c r="BR290" s="554" t="s">
        <v>796</v>
      </c>
      <c r="BS290" s="554" t="s">
        <v>796</v>
      </c>
      <c r="BT290" s="554">
        <v>0</v>
      </c>
      <c r="BU290" s="554">
        <v>20.172649383544901</v>
      </c>
      <c r="BV290" s="554">
        <v>92.874351501464801</v>
      </c>
      <c r="BW290" s="554">
        <v>196195</v>
      </c>
      <c r="BX290" s="554" t="s">
        <v>33</v>
      </c>
      <c r="BY290" s="582"/>
    </row>
    <row r="291" spans="1:77" hidden="1">
      <c r="A291" s="606" t="s">
        <v>2381</v>
      </c>
      <c r="B291" s="606" t="s">
        <v>316</v>
      </c>
      <c r="C291" s="453" t="s">
        <v>316</v>
      </c>
      <c r="D291" s="453" t="s">
        <v>329</v>
      </c>
      <c r="E291" s="546" t="s">
        <v>2687</v>
      </c>
      <c r="F291" s="453" t="s">
        <v>297</v>
      </c>
      <c r="G291" s="546" t="str">
        <f>VLOOKUP(WWWW[[#This Row],[Village  Name]],SiteDB6[[Site Name]:[Location Type]],8,FALSE)</f>
        <v>Village</v>
      </c>
      <c r="H291" s="453" t="s">
        <v>431</v>
      </c>
      <c r="I291" s="605">
        <v>381</v>
      </c>
      <c r="J291" s="605">
        <v>2256</v>
      </c>
      <c r="K291" s="457">
        <v>42736</v>
      </c>
      <c r="L291" s="55">
        <v>44551</v>
      </c>
      <c r="M291" s="605"/>
      <c r="N291" s="605"/>
      <c r="O291" s="605"/>
      <c r="P291" s="605"/>
      <c r="Q291" s="605"/>
      <c r="R291" s="605"/>
      <c r="S291" s="605"/>
      <c r="T291" s="605"/>
      <c r="U291" s="637"/>
      <c r="V291" s="605"/>
      <c r="W291" s="605" t="s">
        <v>132</v>
      </c>
      <c r="X291" s="605"/>
      <c r="Y291" s="605"/>
      <c r="Z291" s="605"/>
      <c r="AA291" s="605"/>
      <c r="AB291" s="605"/>
      <c r="AC291" s="637"/>
      <c r="AD291" s="605"/>
      <c r="AE291" s="605"/>
      <c r="AF291" s="605"/>
      <c r="AG291" s="605"/>
      <c r="AH291" s="605"/>
      <c r="AI291" s="605"/>
      <c r="AJ291" s="605"/>
      <c r="AK291" s="605"/>
      <c r="AL291" s="605"/>
      <c r="AM291" s="605"/>
      <c r="AN291" s="637"/>
      <c r="AO291" s="551"/>
      <c r="AP291" s="551"/>
      <c r="AQ29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1" s="560">
        <f>WWWW[[#This Row],[%Equitable and continuous access to sufficient quantity of safe drinking water]]*WWWW[[#This Row],[Total PoP ]]</f>
        <v>0</v>
      </c>
      <c r="AS29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1" s="560">
        <f>WWWW[[#This Row],[% Access to unimproved water points]]*WWWW[[#This Row],[Total PoP ]]</f>
        <v>0</v>
      </c>
      <c r="AU29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1" s="560">
        <f>WWWW[[#This Row],[HRP1]]/250</f>
        <v>0</v>
      </c>
      <c r="AX291" s="550">
        <f>1-WWWW[[#This Row],[% Equitable and continuous access to sufficient quantity of domestic water]]</f>
        <v>1</v>
      </c>
      <c r="AY291" s="560">
        <f>WWWW[[#This Row],[%equitable and continuous access to sufficient quantity of safe drinking and domestic water''s GAP]]*WWWW[[#This Row],[Total PoP ]]</f>
        <v>2256</v>
      </c>
      <c r="AZ291" s="552">
        <f>IF(WWWW[[#This Row],[Total required water points]]-WWWW[[#This Row],['#Water points coverage]]&lt;0,0,WWWW[[#This Row],[Total required water points]]-WWWW[[#This Row],['#Water points coverage]])</f>
        <v>9</v>
      </c>
      <c r="BA291" s="552">
        <f>ROUND(IF(WWWW[[#This Row],[Total PoP ]]&lt;250,1,WWWW[[#This Row],[Total PoP ]]/250),0)</f>
        <v>9</v>
      </c>
      <c r="BB29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1" s="560">
        <f>WWWW[[#This Row],[% people access to functioning Latrine]]*WWWW[[#This Row],[Total PoP ]]</f>
        <v>0</v>
      </c>
      <c r="BD291" s="552">
        <f>WWWW[[#This Row],['#_of_Functioning_latrines_in_school]]*50</f>
        <v>0</v>
      </c>
      <c r="BE291" s="552">
        <f>ROUND((WWWW[[#This Row],[Total PoP ]]/6),0)</f>
        <v>376</v>
      </c>
      <c r="BF291" s="552">
        <f>IF(WWWW[[#This Row],[Total required Latrines]]-(WWWW[[#This Row],['#_of_sanitary_fly-proof_HH_latrines]])&lt;0,0,WWWW[[#This Row],[Total required Latrines]]-(WWWW[[#This Row],['#_of_sanitary_fly-proof_HH_latrines]]))</f>
        <v>376</v>
      </c>
      <c r="BG291" s="553">
        <f>1-WWWW[[#This Row],[% people access to functioning Latrine]]</f>
        <v>1</v>
      </c>
      <c r="BH29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1" s="560">
        <f>IF(WWWW[[#This Row],['#_of_functional_handwashing_facilities_at_HH_level]]*6&gt;WWWW[[#This Row],[Total PoP ]],WWWW[[#This Row],[Total PoP ]],WWWW[[#This Row],['#_of_functional_handwashing_facilities_at_HH_level]]*6)</f>
        <v>0</v>
      </c>
      <c r="BJ291" s="552">
        <f>IF(WWWW[[#This Row],['# people reached by regular dedicated hygiene promotion]]&gt;WWWW[[#This Row],['# People received regular supply of hygiene items]],WWWW[[#This Row],['# people reached by regular dedicated hygiene promotion]],WWWW[[#This Row],['# People received regular supply of hygiene items]])</f>
        <v>0</v>
      </c>
      <c r="BK291" s="550">
        <f>IF(WWWW[[#This Row],[HRP3]]/WWWW[[#This Row],[Total PoP ]]&gt;100%,100%,WWWW[[#This Row],[HRP3]]/WWWW[[#This Row],[Total PoP ]])</f>
        <v>0</v>
      </c>
      <c r="BL291" s="553">
        <f>1-WWWW[[#This Row],[Hygiene Coverage%]]</f>
        <v>1</v>
      </c>
      <c r="BM291" s="551">
        <f>WWWW[[#This Row],['# people reached by regular dedicated hygiene promotion]]/WWWW[[#This Row],[Total PoP ]]</f>
        <v>0</v>
      </c>
      <c r="BN29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1" s="552">
        <f>WWWW[[#This Row],['#_of_affected_women_and_girls_receiving_a_sufficient_quantity_of_sanitary_pads]]</f>
        <v>0</v>
      </c>
      <c r="BP291" s="605">
        <f>IF(WWWW[[#This Row],['# People with access to soap]]&gt;WWWW[[#This Row],['# People with access to Sanity Pads]],WWWW[[#This Row],['# People with access to soap]],WWWW[[#This Row],['# People with access to Sanity Pads]])</f>
        <v>0</v>
      </c>
      <c r="BQ291" s="560" t="str">
        <f>IF(OR(WWWW[[#This Row],['#of students in school]]="",WWWW[[#This Row],['#of students in school]]=0),"No","Yes")</f>
        <v>No</v>
      </c>
      <c r="BR291" s="554" t="s">
        <v>796</v>
      </c>
      <c r="BS291" s="554" t="s">
        <v>796</v>
      </c>
      <c r="BT291" s="554">
        <v>0</v>
      </c>
      <c r="BU291" s="554">
        <v>20.183790210000002</v>
      </c>
      <c r="BV291" s="554">
        <v>92.864143369999994</v>
      </c>
      <c r="BW291" s="554">
        <v>196197</v>
      </c>
      <c r="BX291" s="554" t="s">
        <v>33</v>
      </c>
      <c r="BY291" s="582"/>
    </row>
    <row r="292" spans="1:77" hidden="1">
      <c r="A292" s="606" t="s">
        <v>2381</v>
      </c>
      <c r="B292" s="606" t="s">
        <v>316</v>
      </c>
      <c r="C292" s="453" t="s">
        <v>316</v>
      </c>
      <c r="D292" s="453" t="s">
        <v>329</v>
      </c>
      <c r="E292" s="546" t="s">
        <v>2687</v>
      </c>
      <c r="F292" s="453" t="s">
        <v>297</v>
      </c>
      <c r="G292" s="546" t="str">
        <f>VLOOKUP(WWWW[[#This Row],[Village  Name]],SiteDB6[[Site Name]:[Location Type]],8,FALSE)</f>
        <v>Village</v>
      </c>
      <c r="H292" s="453" t="s">
        <v>2628</v>
      </c>
      <c r="I292" s="605">
        <v>2100</v>
      </c>
      <c r="J292" s="605">
        <v>12993</v>
      </c>
      <c r="K292" s="457">
        <v>42736</v>
      </c>
      <c r="L292" s="55">
        <v>44551</v>
      </c>
      <c r="M292" s="605"/>
      <c r="N292" s="605"/>
      <c r="O292" s="605"/>
      <c r="P292" s="605"/>
      <c r="Q292" s="605"/>
      <c r="R292" s="605"/>
      <c r="S292" s="605"/>
      <c r="T292" s="605"/>
      <c r="U292" s="637"/>
      <c r="V292" s="605"/>
      <c r="W292" s="605" t="s">
        <v>132</v>
      </c>
      <c r="X292" s="605"/>
      <c r="Y292" s="605"/>
      <c r="Z292" s="605"/>
      <c r="AA292" s="605"/>
      <c r="AB292" s="605"/>
      <c r="AC292" s="637"/>
      <c r="AD292" s="605"/>
      <c r="AE292" s="605"/>
      <c r="AF292" s="605"/>
      <c r="AG292" s="605"/>
      <c r="AH292" s="605"/>
      <c r="AI292" s="605"/>
      <c r="AJ292" s="605"/>
      <c r="AK292" s="605"/>
      <c r="AL292" s="605"/>
      <c r="AM292" s="605"/>
      <c r="AN292" s="637"/>
      <c r="AO292" s="551"/>
      <c r="AP292" s="551"/>
      <c r="AQ29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2" s="560">
        <f>WWWW[[#This Row],[%Equitable and continuous access to sufficient quantity of safe drinking water]]*WWWW[[#This Row],[Total PoP ]]</f>
        <v>0</v>
      </c>
      <c r="AS29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2" s="560">
        <f>WWWW[[#This Row],[% Access to unimproved water points]]*WWWW[[#This Row],[Total PoP ]]</f>
        <v>0</v>
      </c>
      <c r="AU29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2" s="560">
        <f>WWWW[[#This Row],[HRP1]]/250</f>
        <v>0</v>
      </c>
      <c r="AX292" s="550">
        <f>1-WWWW[[#This Row],[% Equitable and continuous access to sufficient quantity of domestic water]]</f>
        <v>1</v>
      </c>
      <c r="AY292" s="560">
        <f>WWWW[[#This Row],[%equitable and continuous access to sufficient quantity of safe drinking and domestic water''s GAP]]*WWWW[[#This Row],[Total PoP ]]</f>
        <v>12993</v>
      </c>
      <c r="AZ292" s="552">
        <f>IF(WWWW[[#This Row],[Total required water points]]-WWWW[[#This Row],['#Water points coverage]]&lt;0,0,WWWW[[#This Row],[Total required water points]]-WWWW[[#This Row],['#Water points coverage]])</f>
        <v>52</v>
      </c>
      <c r="BA292" s="552">
        <f>ROUND(IF(WWWW[[#This Row],[Total PoP ]]&lt;250,1,WWWW[[#This Row],[Total PoP ]]/250),0)</f>
        <v>52</v>
      </c>
      <c r="BB29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2" s="560">
        <f>WWWW[[#This Row],[% people access to functioning Latrine]]*WWWW[[#This Row],[Total PoP ]]</f>
        <v>0</v>
      </c>
      <c r="BD292" s="552">
        <f>WWWW[[#This Row],['#_of_Functioning_latrines_in_school]]*50</f>
        <v>0</v>
      </c>
      <c r="BE292" s="552">
        <f>ROUND((WWWW[[#This Row],[Total PoP ]]/6),0)</f>
        <v>2166</v>
      </c>
      <c r="BF292" s="552">
        <f>IF(WWWW[[#This Row],[Total required Latrines]]-(WWWW[[#This Row],['#_of_sanitary_fly-proof_HH_latrines]])&lt;0,0,WWWW[[#This Row],[Total required Latrines]]-(WWWW[[#This Row],['#_of_sanitary_fly-proof_HH_latrines]]))</f>
        <v>2166</v>
      </c>
      <c r="BG292" s="553">
        <f>1-WWWW[[#This Row],[% people access to functioning Latrine]]</f>
        <v>1</v>
      </c>
      <c r="BH29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2" s="560">
        <f>IF(WWWW[[#This Row],['#_of_functional_handwashing_facilities_at_HH_level]]*6&gt;WWWW[[#This Row],[Total PoP ]],WWWW[[#This Row],[Total PoP ]],WWWW[[#This Row],['#_of_functional_handwashing_facilities_at_HH_level]]*6)</f>
        <v>0</v>
      </c>
      <c r="BJ292" s="552">
        <f>IF(WWWW[[#This Row],['# people reached by regular dedicated hygiene promotion]]&gt;WWWW[[#This Row],['# People received regular supply of hygiene items]],WWWW[[#This Row],['# people reached by regular dedicated hygiene promotion]],WWWW[[#This Row],['# People received regular supply of hygiene items]])</f>
        <v>0</v>
      </c>
      <c r="BK292" s="550">
        <f>IF(WWWW[[#This Row],[HRP3]]/WWWW[[#This Row],[Total PoP ]]&gt;100%,100%,WWWW[[#This Row],[HRP3]]/WWWW[[#This Row],[Total PoP ]])</f>
        <v>0</v>
      </c>
      <c r="BL292" s="553">
        <f>1-WWWW[[#This Row],[Hygiene Coverage%]]</f>
        <v>1</v>
      </c>
      <c r="BM292" s="551">
        <f>WWWW[[#This Row],['# people reached by regular dedicated hygiene promotion]]/WWWW[[#This Row],[Total PoP ]]</f>
        <v>0</v>
      </c>
      <c r="BN29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2" s="552">
        <f>WWWW[[#This Row],['#_of_affected_women_and_girls_receiving_a_sufficient_quantity_of_sanitary_pads]]</f>
        <v>0</v>
      </c>
      <c r="BP292" s="605">
        <f>IF(WWWW[[#This Row],['# People with access to soap]]&gt;WWWW[[#This Row],['# People with access to Sanity Pads]],WWWW[[#This Row],['# People with access to soap]],WWWW[[#This Row],['# People with access to Sanity Pads]])</f>
        <v>0</v>
      </c>
      <c r="BQ292" s="560" t="str">
        <f>IF(OR(WWWW[[#This Row],['#of students in school]]="",WWWW[[#This Row],['#of students in school]]=0),"No","Yes")</f>
        <v>No</v>
      </c>
      <c r="BR292" s="554" t="s">
        <v>796</v>
      </c>
      <c r="BS292" s="554" t="s">
        <v>796</v>
      </c>
      <c r="BT292" s="554" t="s">
        <v>793</v>
      </c>
      <c r="BU292" s="554">
        <v>0</v>
      </c>
      <c r="BV292" s="554">
        <v>0</v>
      </c>
      <c r="BW292" s="554">
        <v>0</v>
      </c>
      <c r="BX292" s="554" t="s">
        <v>33</v>
      </c>
      <c r="BY292" s="582"/>
    </row>
    <row r="293" spans="1:77" hidden="1">
      <c r="A293" s="606" t="s">
        <v>2381</v>
      </c>
      <c r="B293" s="606" t="s">
        <v>316</v>
      </c>
      <c r="C293" s="453" t="s">
        <v>316</v>
      </c>
      <c r="D293" s="453" t="s">
        <v>309</v>
      </c>
      <c r="E293" s="546" t="s">
        <v>2687</v>
      </c>
      <c r="F293" s="453" t="s">
        <v>314</v>
      </c>
      <c r="G293" s="546" t="str">
        <f>VLOOKUP(WWWW[[#This Row],[Village  Name]],SiteDB6[[Site Name]:[Location Type]],8,FALSE)</f>
        <v>Village</v>
      </c>
      <c r="H293" s="453" t="s">
        <v>1135</v>
      </c>
      <c r="I293" s="605">
        <v>325</v>
      </c>
      <c r="J293" s="605">
        <v>1923</v>
      </c>
      <c r="K293" s="457">
        <v>42736</v>
      </c>
      <c r="L293" s="55">
        <v>44551</v>
      </c>
      <c r="M293" s="605"/>
      <c r="N293" s="605"/>
      <c r="O293" s="605"/>
      <c r="P293" s="605"/>
      <c r="Q293" s="605"/>
      <c r="R293" s="605"/>
      <c r="S293" s="605"/>
      <c r="T293" s="605"/>
      <c r="U293" s="637"/>
      <c r="V293" s="605"/>
      <c r="W293" s="605" t="s">
        <v>132</v>
      </c>
      <c r="X293" s="605"/>
      <c r="Y293" s="605"/>
      <c r="Z293" s="605"/>
      <c r="AA293" s="605"/>
      <c r="AB293" s="605"/>
      <c r="AC293" s="637"/>
      <c r="AD293" s="605"/>
      <c r="AE293" s="605"/>
      <c r="AF293" s="605"/>
      <c r="AG293" s="605"/>
      <c r="AH293" s="605"/>
      <c r="AI293" s="605"/>
      <c r="AJ293" s="605"/>
      <c r="AK293" s="605"/>
      <c r="AL293" s="605"/>
      <c r="AM293" s="605"/>
      <c r="AN293" s="637"/>
      <c r="AO293" s="551"/>
      <c r="AP293" s="551"/>
      <c r="AQ29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3" s="560">
        <f>WWWW[[#This Row],[%Equitable and continuous access to sufficient quantity of safe drinking water]]*WWWW[[#This Row],[Total PoP ]]</f>
        <v>0</v>
      </c>
      <c r="AS29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3" s="560">
        <f>WWWW[[#This Row],[% Access to unimproved water points]]*WWWW[[#This Row],[Total PoP ]]</f>
        <v>0</v>
      </c>
      <c r="AU29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3" s="560">
        <f>WWWW[[#This Row],[HRP1]]/250</f>
        <v>0</v>
      </c>
      <c r="AX293" s="550">
        <f>1-WWWW[[#This Row],[% Equitable and continuous access to sufficient quantity of domestic water]]</f>
        <v>1</v>
      </c>
      <c r="AY293" s="560">
        <f>WWWW[[#This Row],[%equitable and continuous access to sufficient quantity of safe drinking and domestic water''s GAP]]*WWWW[[#This Row],[Total PoP ]]</f>
        <v>1923</v>
      </c>
      <c r="AZ293" s="552">
        <f>IF(WWWW[[#This Row],[Total required water points]]-WWWW[[#This Row],['#Water points coverage]]&lt;0,0,WWWW[[#This Row],[Total required water points]]-WWWW[[#This Row],['#Water points coverage]])</f>
        <v>8</v>
      </c>
      <c r="BA293" s="552">
        <f>ROUND(IF(WWWW[[#This Row],[Total PoP ]]&lt;250,1,WWWW[[#This Row],[Total PoP ]]/250),0)</f>
        <v>8</v>
      </c>
      <c r="BB29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3" s="560">
        <f>WWWW[[#This Row],[% people access to functioning Latrine]]*WWWW[[#This Row],[Total PoP ]]</f>
        <v>0</v>
      </c>
      <c r="BD293" s="552">
        <f>WWWW[[#This Row],['#_of_Functioning_latrines_in_school]]*50</f>
        <v>0</v>
      </c>
      <c r="BE293" s="552">
        <f>ROUND((WWWW[[#This Row],[Total PoP ]]/6),0)</f>
        <v>321</v>
      </c>
      <c r="BF293" s="552">
        <f>IF(WWWW[[#This Row],[Total required Latrines]]-(WWWW[[#This Row],['#_of_sanitary_fly-proof_HH_latrines]])&lt;0,0,WWWW[[#This Row],[Total required Latrines]]-(WWWW[[#This Row],['#_of_sanitary_fly-proof_HH_latrines]]))</f>
        <v>321</v>
      </c>
      <c r="BG293" s="553">
        <f>1-WWWW[[#This Row],[% people access to functioning Latrine]]</f>
        <v>1</v>
      </c>
      <c r="BH29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3" s="560">
        <f>IF(WWWW[[#This Row],['#_of_functional_handwashing_facilities_at_HH_level]]*6&gt;WWWW[[#This Row],[Total PoP ]],WWWW[[#This Row],[Total PoP ]],WWWW[[#This Row],['#_of_functional_handwashing_facilities_at_HH_level]]*6)</f>
        <v>0</v>
      </c>
      <c r="BJ293" s="552">
        <f>IF(WWWW[[#This Row],['# people reached by regular dedicated hygiene promotion]]&gt;WWWW[[#This Row],['# People received regular supply of hygiene items]],WWWW[[#This Row],['# people reached by regular dedicated hygiene promotion]],WWWW[[#This Row],['# People received regular supply of hygiene items]])</f>
        <v>0</v>
      </c>
      <c r="BK293" s="550">
        <f>IF(WWWW[[#This Row],[HRP3]]/WWWW[[#This Row],[Total PoP ]]&gt;100%,100%,WWWW[[#This Row],[HRP3]]/WWWW[[#This Row],[Total PoP ]])</f>
        <v>0</v>
      </c>
      <c r="BL293" s="553">
        <f>1-WWWW[[#This Row],[Hygiene Coverage%]]</f>
        <v>1</v>
      </c>
      <c r="BM293" s="551">
        <f>WWWW[[#This Row],['# people reached by regular dedicated hygiene promotion]]/WWWW[[#This Row],[Total PoP ]]</f>
        <v>0</v>
      </c>
      <c r="BN29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3" s="552">
        <f>WWWW[[#This Row],['#_of_affected_women_and_girls_receiving_a_sufficient_quantity_of_sanitary_pads]]</f>
        <v>0</v>
      </c>
      <c r="BP293" s="605">
        <f>IF(WWWW[[#This Row],['# People with access to soap]]&gt;WWWW[[#This Row],['# People with access to Sanity Pads]],WWWW[[#This Row],['# People with access to soap]],WWWW[[#This Row],['# People with access to Sanity Pads]])</f>
        <v>0</v>
      </c>
      <c r="BQ293" s="560" t="str">
        <f>IF(OR(WWWW[[#This Row],['#of students in school]]="",WWWW[[#This Row],['#of students in school]]=0),"No","Yes")</f>
        <v>No</v>
      </c>
      <c r="BR293" s="554" t="s">
        <v>796</v>
      </c>
      <c r="BS293" s="554" t="s">
        <v>796</v>
      </c>
      <c r="BT293" s="554" t="s">
        <v>793</v>
      </c>
      <c r="BU293" s="554">
        <v>0</v>
      </c>
      <c r="BV293" s="554">
        <v>0</v>
      </c>
      <c r="BW293" s="554">
        <v>196999</v>
      </c>
      <c r="BX293" s="554" t="s">
        <v>33</v>
      </c>
      <c r="BY293" s="582"/>
    </row>
    <row r="294" spans="1:77" hidden="1">
      <c r="A294" s="606" t="s">
        <v>2381</v>
      </c>
      <c r="B294" s="606" t="s">
        <v>316</v>
      </c>
      <c r="C294" s="453" t="s">
        <v>316</v>
      </c>
      <c r="D294" s="453" t="s">
        <v>309</v>
      </c>
      <c r="E294" s="546" t="s">
        <v>2687</v>
      </c>
      <c r="F294" s="453" t="s">
        <v>314</v>
      </c>
      <c r="G294" s="546" t="str">
        <f>VLOOKUP(WWWW[[#This Row],[Village  Name]],SiteDB6[[Site Name]:[Location Type]],8,FALSE)</f>
        <v>Village</v>
      </c>
      <c r="H294" s="453" t="s">
        <v>2629</v>
      </c>
      <c r="I294" s="605">
        <v>146</v>
      </c>
      <c r="J294" s="605">
        <v>801</v>
      </c>
      <c r="K294" s="457">
        <v>42736</v>
      </c>
      <c r="L294" s="55">
        <v>44551</v>
      </c>
      <c r="M294" s="605"/>
      <c r="N294" s="605"/>
      <c r="O294" s="605"/>
      <c r="P294" s="605"/>
      <c r="Q294" s="605"/>
      <c r="R294" s="605"/>
      <c r="S294" s="605"/>
      <c r="T294" s="605"/>
      <c r="U294" s="637"/>
      <c r="V294" s="605"/>
      <c r="W294" s="605" t="s">
        <v>132</v>
      </c>
      <c r="X294" s="605"/>
      <c r="Y294" s="605"/>
      <c r="Z294" s="605"/>
      <c r="AA294" s="605"/>
      <c r="AB294" s="605"/>
      <c r="AC294" s="637"/>
      <c r="AD294" s="605"/>
      <c r="AE294" s="605"/>
      <c r="AF294" s="605"/>
      <c r="AG294" s="605"/>
      <c r="AH294" s="605"/>
      <c r="AI294" s="605"/>
      <c r="AJ294" s="605"/>
      <c r="AK294" s="605"/>
      <c r="AL294" s="605"/>
      <c r="AM294" s="605"/>
      <c r="AN294" s="637"/>
      <c r="AO294" s="551"/>
      <c r="AP294" s="551"/>
      <c r="AQ29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4" s="560">
        <f>WWWW[[#This Row],[%Equitable and continuous access to sufficient quantity of safe drinking water]]*WWWW[[#This Row],[Total PoP ]]</f>
        <v>0</v>
      </c>
      <c r="AS29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4" s="560">
        <f>WWWW[[#This Row],[% Access to unimproved water points]]*WWWW[[#This Row],[Total PoP ]]</f>
        <v>0</v>
      </c>
      <c r="AU29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4" s="560">
        <f>WWWW[[#This Row],[HRP1]]/250</f>
        <v>0</v>
      </c>
      <c r="AX294" s="550">
        <f>1-WWWW[[#This Row],[% Equitable and continuous access to sufficient quantity of domestic water]]</f>
        <v>1</v>
      </c>
      <c r="AY294" s="560">
        <f>WWWW[[#This Row],[%equitable and continuous access to sufficient quantity of safe drinking and domestic water''s GAP]]*WWWW[[#This Row],[Total PoP ]]</f>
        <v>801</v>
      </c>
      <c r="AZ294" s="552">
        <f>IF(WWWW[[#This Row],[Total required water points]]-WWWW[[#This Row],['#Water points coverage]]&lt;0,0,WWWW[[#This Row],[Total required water points]]-WWWW[[#This Row],['#Water points coverage]])</f>
        <v>3</v>
      </c>
      <c r="BA294" s="552">
        <f>ROUND(IF(WWWW[[#This Row],[Total PoP ]]&lt;250,1,WWWW[[#This Row],[Total PoP ]]/250),0)</f>
        <v>3</v>
      </c>
      <c r="BB29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4" s="560">
        <f>WWWW[[#This Row],[% people access to functioning Latrine]]*WWWW[[#This Row],[Total PoP ]]</f>
        <v>0</v>
      </c>
      <c r="BD294" s="552">
        <f>WWWW[[#This Row],['#_of_Functioning_latrines_in_school]]*50</f>
        <v>0</v>
      </c>
      <c r="BE294" s="552">
        <f>ROUND((WWWW[[#This Row],[Total PoP ]]/6),0)</f>
        <v>134</v>
      </c>
      <c r="BF294" s="552">
        <f>IF(WWWW[[#This Row],[Total required Latrines]]-(WWWW[[#This Row],['#_of_sanitary_fly-proof_HH_latrines]])&lt;0,0,WWWW[[#This Row],[Total required Latrines]]-(WWWW[[#This Row],['#_of_sanitary_fly-proof_HH_latrines]]))</f>
        <v>134</v>
      </c>
      <c r="BG294" s="553">
        <f>1-WWWW[[#This Row],[% people access to functioning Latrine]]</f>
        <v>1</v>
      </c>
      <c r="BH29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4" s="560">
        <f>IF(WWWW[[#This Row],['#_of_functional_handwashing_facilities_at_HH_level]]*6&gt;WWWW[[#This Row],[Total PoP ]],WWWW[[#This Row],[Total PoP ]],WWWW[[#This Row],['#_of_functional_handwashing_facilities_at_HH_level]]*6)</f>
        <v>0</v>
      </c>
      <c r="BJ294" s="552">
        <f>IF(WWWW[[#This Row],['# people reached by regular dedicated hygiene promotion]]&gt;WWWW[[#This Row],['# People received regular supply of hygiene items]],WWWW[[#This Row],['# people reached by regular dedicated hygiene promotion]],WWWW[[#This Row],['# People received regular supply of hygiene items]])</f>
        <v>0</v>
      </c>
      <c r="BK294" s="550">
        <f>IF(WWWW[[#This Row],[HRP3]]/WWWW[[#This Row],[Total PoP ]]&gt;100%,100%,WWWW[[#This Row],[HRP3]]/WWWW[[#This Row],[Total PoP ]])</f>
        <v>0</v>
      </c>
      <c r="BL294" s="553">
        <f>1-WWWW[[#This Row],[Hygiene Coverage%]]</f>
        <v>1</v>
      </c>
      <c r="BM294" s="551">
        <f>WWWW[[#This Row],['# people reached by regular dedicated hygiene promotion]]/WWWW[[#This Row],[Total PoP ]]</f>
        <v>0</v>
      </c>
      <c r="BN29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4" s="552">
        <f>WWWW[[#This Row],['#_of_affected_women_and_girls_receiving_a_sufficient_quantity_of_sanitary_pads]]</f>
        <v>0</v>
      </c>
      <c r="BP294" s="605">
        <f>IF(WWWW[[#This Row],['# People with access to soap]]&gt;WWWW[[#This Row],['# People with access to Sanity Pads]],WWWW[[#This Row],['# People with access to soap]],WWWW[[#This Row],['# People with access to Sanity Pads]])</f>
        <v>0</v>
      </c>
      <c r="BQ294" s="560" t="str">
        <f>IF(OR(WWWW[[#This Row],['#of students in school]]="",WWWW[[#This Row],['#of students in school]]=0),"No","Yes")</f>
        <v>No</v>
      </c>
      <c r="BR294" s="554" t="s">
        <v>796</v>
      </c>
      <c r="BS294" s="554" t="s">
        <v>796</v>
      </c>
      <c r="BT294" s="554">
        <v>0</v>
      </c>
      <c r="BU294" s="554">
        <v>0</v>
      </c>
      <c r="BV294" s="554">
        <v>0</v>
      </c>
      <c r="BW294" s="554">
        <v>197017</v>
      </c>
      <c r="BX294" s="554" t="s">
        <v>33</v>
      </c>
      <c r="BY294" s="582"/>
    </row>
    <row r="295" spans="1:77" hidden="1">
      <c r="A295" s="606" t="s">
        <v>2381</v>
      </c>
      <c r="B295" s="606" t="s">
        <v>316</v>
      </c>
      <c r="C295" s="453" t="s">
        <v>316</v>
      </c>
      <c r="D295" s="453" t="s">
        <v>309</v>
      </c>
      <c r="E295" s="546" t="s">
        <v>2687</v>
      </c>
      <c r="F295" s="453" t="s">
        <v>314</v>
      </c>
      <c r="G295" s="546" t="str">
        <f>VLOOKUP(WWWW[[#This Row],[Village  Name]],SiteDB6[[Site Name]:[Location Type]],8,FALSE)</f>
        <v>Village</v>
      </c>
      <c r="H295" s="453" t="s">
        <v>2630</v>
      </c>
      <c r="I295" s="605">
        <v>31</v>
      </c>
      <c r="J295" s="605">
        <v>156</v>
      </c>
      <c r="K295" s="457">
        <v>42736</v>
      </c>
      <c r="L295" s="55">
        <v>44551</v>
      </c>
      <c r="M295" s="605"/>
      <c r="N295" s="605"/>
      <c r="O295" s="605"/>
      <c r="P295" s="605"/>
      <c r="Q295" s="605"/>
      <c r="R295" s="605"/>
      <c r="S295" s="605"/>
      <c r="T295" s="605"/>
      <c r="U295" s="637"/>
      <c r="V295" s="605"/>
      <c r="W295" s="605" t="s">
        <v>132</v>
      </c>
      <c r="X295" s="605"/>
      <c r="Y295" s="605"/>
      <c r="Z295" s="605"/>
      <c r="AA295" s="605"/>
      <c r="AB295" s="605"/>
      <c r="AC295" s="637"/>
      <c r="AD295" s="605"/>
      <c r="AE295" s="605"/>
      <c r="AF295" s="605"/>
      <c r="AG295" s="605"/>
      <c r="AH295" s="605"/>
      <c r="AI295" s="605"/>
      <c r="AJ295" s="605"/>
      <c r="AK295" s="605"/>
      <c r="AL295" s="605"/>
      <c r="AM295" s="605"/>
      <c r="AN295" s="637"/>
      <c r="AO295" s="551"/>
      <c r="AP295" s="551"/>
      <c r="AQ29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5" s="560">
        <f>WWWW[[#This Row],[%Equitable and continuous access to sufficient quantity of safe drinking water]]*WWWW[[#This Row],[Total PoP ]]</f>
        <v>0</v>
      </c>
      <c r="AS29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5" s="560">
        <f>WWWW[[#This Row],[% Access to unimproved water points]]*WWWW[[#This Row],[Total PoP ]]</f>
        <v>0</v>
      </c>
      <c r="AU29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5" s="560">
        <f>WWWW[[#This Row],[HRP1]]/250</f>
        <v>0</v>
      </c>
      <c r="AX295" s="550">
        <f>1-WWWW[[#This Row],[% Equitable and continuous access to sufficient quantity of domestic water]]</f>
        <v>1</v>
      </c>
      <c r="AY295" s="560">
        <f>WWWW[[#This Row],[%equitable and continuous access to sufficient quantity of safe drinking and domestic water''s GAP]]*WWWW[[#This Row],[Total PoP ]]</f>
        <v>156</v>
      </c>
      <c r="AZ295" s="552">
        <f>IF(WWWW[[#This Row],[Total required water points]]-WWWW[[#This Row],['#Water points coverage]]&lt;0,0,WWWW[[#This Row],[Total required water points]]-WWWW[[#This Row],['#Water points coverage]])</f>
        <v>1</v>
      </c>
      <c r="BA295" s="552">
        <f>ROUND(IF(WWWW[[#This Row],[Total PoP ]]&lt;250,1,WWWW[[#This Row],[Total PoP ]]/250),0)</f>
        <v>1</v>
      </c>
      <c r="BB29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5" s="560">
        <f>WWWW[[#This Row],[% people access to functioning Latrine]]*WWWW[[#This Row],[Total PoP ]]</f>
        <v>0</v>
      </c>
      <c r="BD295" s="552">
        <f>WWWW[[#This Row],['#_of_Functioning_latrines_in_school]]*50</f>
        <v>0</v>
      </c>
      <c r="BE295" s="552">
        <f>ROUND((WWWW[[#This Row],[Total PoP ]]/6),0)</f>
        <v>26</v>
      </c>
      <c r="BF295" s="552">
        <f>IF(WWWW[[#This Row],[Total required Latrines]]-(WWWW[[#This Row],['#_of_sanitary_fly-proof_HH_latrines]])&lt;0,0,WWWW[[#This Row],[Total required Latrines]]-(WWWW[[#This Row],['#_of_sanitary_fly-proof_HH_latrines]]))</f>
        <v>26</v>
      </c>
      <c r="BG295" s="553">
        <f>1-WWWW[[#This Row],[% people access to functioning Latrine]]</f>
        <v>1</v>
      </c>
      <c r="BH29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5" s="560">
        <f>IF(WWWW[[#This Row],['#_of_functional_handwashing_facilities_at_HH_level]]*6&gt;WWWW[[#This Row],[Total PoP ]],WWWW[[#This Row],[Total PoP ]],WWWW[[#This Row],['#_of_functional_handwashing_facilities_at_HH_level]]*6)</f>
        <v>0</v>
      </c>
      <c r="BJ295" s="552">
        <f>IF(WWWW[[#This Row],['# people reached by regular dedicated hygiene promotion]]&gt;WWWW[[#This Row],['# People received regular supply of hygiene items]],WWWW[[#This Row],['# people reached by regular dedicated hygiene promotion]],WWWW[[#This Row],['# People received regular supply of hygiene items]])</f>
        <v>0</v>
      </c>
      <c r="BK295" s="550">
        <f>IF(WWWW[[#This Row],[HRP3]]/WWWW[[#This Row],[Total PoP ]]&gt;100%,100%,WWWW[[#This Row],[HRP3]]/WWWW[[#This Row],[Total PoP ]])</f>
        <v>0</v>
      </c>
      <c r="BL295" s="553">
        <f>1-WWWW[[#This Row],[Hygiene Coverage%]]</f>
        <v>1</v>
      </c>
      <c r="BM295" s="551">
        <f>WWWW[[#This Row],['# people reached by regular dedicated hygiene promotion]]/WWWW[[#This Row],[Total PoP ]]</f>
        <v>0</v>
      </c>
      <c r="BN29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5" s="552">
        <f>WWWW[[#This Row],['#_of_affected_women_and_girls_receiving_a_sufficient_quantity_of_sanitary_pads]]</f>
        <v>0</v>
      </c>
      <c r="BP295" s="605">
        <f>IF(WWWW[[#This Row],['# People with access to soap]]&gt;WWWW[[#This Row],['# People with access to Sanity Pads]],WWWW[[#This Row],['# People with access to soap]],WWWW[[#This Row],['# People with access to Sanity Pads]])</f>
        <v>0</v>
      </c>
      <c r="BQ295" s="560" t="str">
        <f>IF(OR(WWWW[[#This Row],['#of students in school]]="",WWWW[[#This Row],['#of students in school]]=0),"No","Yes")</f>
        <v>No</v>
      </c>
      <c r="BR295" s="554" t="s">
        <v>796</v>
      </c>
      <c r="BS295" s="554" t="s">
        <v>796</v>
      </c>
      <c r="BT295" s="554">
        <v>0</v>
      </c>
      <c r="BU295" s="554">
        <v>0</v>
      </c>
      <c r="BV295" s="554">
        <v>0</v>
      </c>
      <c r="BW295" s="554">
        <v>197022</v>
      </c>
      <c r="BX295" s="554" t="s">
        <v>33</v>
      </c>
      <c r="BY295" s="582"/>
    </row>
    <row r="296" spans="1:77" hidden="1">
      <c r="A296" s="606" t="s">
        <v>2381</v>
      </c>
      <c r="B296" s="606" t="s">
        <v>316</v>
      </c>
      <c r="C296" s="453" t="s">
        <v>316</v>
      </c>
      <c r="D296" s="453" t="s">
        <v>309</v>
      </c>
      <c r="E296" s="546" t="s">
        <v>2687</v>
      </c>
      <c r="F296" s="453" t="s">
        <v>314</v>
      </c>
      <c r="G296" s="546" t="str">
        <f>VLOOKUP(WWWW[[#This Row],[Village  Name]],SiteDB6[[Site Name]:[Location Type]],8,FALSE)</f>
        <v>Village</v>
      </c>
      <c r="H296" s="453" t="s">
        <v>2631</v>
      </c>
      <c r="I296" s="605">
        <v>96</v>
      </c>
      <c r="J296" s="605">
        <v>329</v>
      </c>
      <c r="K296" s="457">
        <v>42736</v>
      </c>
      <c r="L296" s="55">
        <v>44551</v>
      </c>
      <c r="M296" s="605"/>
      <c r="N296" s="605"/>
      <c r="O296" s="605"/>
      <c r="P296" s="605"/>
      <c r="Q296" s="605"/>
      <c r="R296" s="605"/>
      <c r="S296" s="605"/>
      <c r="T296" s="605"/>
      <c r="U296" s="637"/>
      <c r="V296" s="605"/>
      <c r="W296" s="605" t="s">
        <v>132</v>
      </c>
      <c r="X296" s="605"/>
      <c r="Y296" s="605"/>
      <c r="Z296" s="605"/>
      <c r="AA296" s="605"/>
      <c r="AB296" s="605"/>
      <c r="AC296" s="637"/>
      <c r="AD296" s="605"/>
      <c r="AE296" s="605"/>
      <c r="AF296" s="605"/>
      <c r="AG296" s="605"/>
      <c r="AH296" s="605"/>
      <c r="AI296" s="605"/>
      <c r="AJ296" s="605"/>
      <c r="AK296" s="605"/>
      <c r="AL296" s="605"/>
      <c r="AM296" s="605"/>
      <c r="AN296" s="637"/>
      <c r="AO296" s="551"/>
      <c r="AP296" s="551"/>
      <c r="AQ29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6" s="560">
        <f>WWWW[[#This Row],[%Equitable and continuous access to sufficient quantity of safe drinking water]]*WWWW[[#This Row],[Total PoP ]]</f>
        <v>0</v>
      </c>
      <c r="AS29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6" s="560">
        <f>WWWW[[#This Row],[% Access to unimproved water points]]*WWWW[[#This Row],[Total PoP ]]</f>
        <v>0</v>
      </c>
      <c r="AU29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6" s="560">
        <f>WWWW[[#This Row],[HRP1]]/250</f>
        <v>0</v>
      </c>
      <c r="AX296" s="550">
        <f>1-WWWW[[#This Row],[% Equitable and continuous access to sufficient quantity of domestic water]]</f>
        <v>1</v>
      </c>
      <c r="AY296" s="560">
        <f>WWWW[[#This Row],[%equitable and continuous access to sufficient quantity of safe drinking and domestic water''s GAP]]*WWWW[[#This Row],[Total PoP ]]</f>
        <v>329</v>
      </c>
      <c r="AZ296" s="552">
        <f>IF(WWWW[[#This Row],[Total required water points]]-WWWW[[#This Row],['#Water points coverage]]&lt;0,0,WWWW[[#This Row],[Total required water points]]-WWWW[[#This Row],['#Water points coverage]])</f>
        <v>1</v>
      </c>
      <c r="BA296" s="552">
        <f>ROUND(IF(WWWW[[#This Row],[Total PoP ]]&lt;250,1,WWWW[[#This Row],[Total PoP ]]/250),0)</f>
        <v>1</v>
      </c>
      <c r="BB29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6" s="560">
        <f>WWWW[[#This Row],[% people access to functioning Latrine]]*WWWW[[#This Row],[Total PoP ]]</f>
        <v>0</v>
      </c>
      <c r="BD296" s="552">
        <f>WWWW[[#This Row],['#_of_Functioning_latrines_in_school]]*50</f>
        <v>0</v>
      </c>
      <c r="BE296" s="552">
        <f>ROUND((WWWW[[#This Row],[Total PoP ]]/6),0)</f>
        <v>55</v>
      </c>
      <c r="BF296" s="552">
        <f>IF(WWWW[[#This Row],[Total required Latrines]]-(WWWW[[#This Row],['#_of_sanitary_fly-proof_HH_latrines]])&lt;0,0,WWWW[[#This Row],[Total required Latrines]]-(WWWW[[#This Row],['#_of_sanitary_fly-proof_HH_latrines]]))</f>
        <v>55</v>
      </c>
      <c r="BG296" s="553">
        <f>1-WWWW[[#This Row],[% people access to functioning Latrine]]</f>
        <v>1</v>
      </c>
      <c r="BH29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6" s="560">
        <f>IF(WWWW[[#This Row],['#_of_functional_handwashing_facilities_at_HH_level]]*6&gt;WWWW[[#This Row],[Total PoP ]],WWWW[[#This Row],[Total PoP ]],WWWW[[#This Row],['#_of_functional_handwashing_facilities_at_HH_level]]*6)</f>
        <v>0</v>
      </c>
      <c r="BJ296" s="552">
        <f>IF(WWWW[[#This Row],['# people reached by regular dedicated hygiene promotion]]&gt;WWWW[[#This Row],['# People received regular supply of hygiene items]],WWWW[[#This Row],['# people reached by regular dedicated hygiene promotion]],WWWW[[#This Row],['# People received regular supply of hygiene items]])</f>
        <v>0</v>
      </c>
      <c r="BK296" s="550">
        <f>IF(WWWW[[#This Row],[HRP3]]/WWWW[[#This Row],[Total PoP ]]&gt;100%,100%,WWWW[[#This Row],[HRP3]]/WWWW[[#This Row],[Total PoP ]])</f>
        <v>0</v>
      </c>
      <c r="BL296" s="553">
        <f>1-WWWW[[#This Row],[Hygiene Coverage%]]</f>
        <v>1</v>
      </c>
      <c r="BM296" s="551">
        <f>WWWW[[#This Row],['# people reached by regular dedicated hygiene promotion]]/WWWW[[#This Row],[Total PoP ]]</f>
        <v>0</v>
      </c>
      <c r="BN29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6" s="552">
        <f>WWWW[[#This Row],['#_of_affected_women_and_girls_receiving_a_sufficient_quantity_of_sanitary_pads]]</f>
        <v>0</v>
      </c>
      <c r="BP296" s="605">
        <f>IF(WWWW[[#This Row],['# People with access to soap]]&gt;WWWW[[#This Row],['# People with access to Sanity Pads]],WWWW[[#This Row],['# People with access to soap]],WWWW[[#This Row],['# People with access to Sanity Pads]])</f>
        <v>0</v>
      </c>
      <c r="BQ296" s="560" t="str">
        <f>IF(OR(WWWW[[#This Row],['#of students in school]]="",WWWW[[#This Row],['#of students in school]]=0),"No","Yes")</f>
        <v>No</v>
      </c>
      <c r="BR296" s="554" t="s">
        <v>796</v>
      </c>
      <c r="BS296" s="554" t="s">
        <v>796</v>
      </c>
      <c r="BT296" s="554">
        <v>0</v>
      </c>
      <c r="BU296" s="554">
        <v>0</v>
      </c>
      <c r="BV296" s="554">
        <v>0</v>
      </c>
      <c r="BW296" s="554">
        <v>197020</v>
      </c>
      <c r="BX296" s="554" t="s">
        <v>33</v>
      </c>
      <c r="BY296" s="582"/>
    </row>
    <row r="297" spans="1:77" hidden="1">
      <c r="A297" s="606" t="s">
        <v>2381</v>
      </c>
      <c r="B297" s="606" t="s">
        <v>316</v>
      </c>
      <c r="C297" s="453" t="s">
        <v>316</v>
      </c>
      <c r="D297" s="453" t="s">
        <v>309</v>
      </c>
      <c r="E297" s="546" t="s">
        <v>2687</v>
      </c>
      <c r="F297" s="453" t="s">
        <v>314</v>
      </c>
      <c r="G297" s="546" t="str">
        <f>VLOOKUP(WWWW[[#This Row],[Village  Name]],SiteDB6[[Site Name]:[Location Type]],8,FALSE)</f>
        <v>Village</v>
      </c>
      <c r="H297" s="453" t="s">
        <v>2632</v>
      </c>
      <c r="I297" s="605">
        <v>37</v>
      </c>
      <c r="J297" s="605">
        <v>119</v>
      </c>
      <c r="K297" s="457">
        <v>42736</v>
      </c>
      <c r="L297" s="55">
        <v>44551</v>
      </c>
      <c r="M297" s="605"/>
      <c r="N297" s="605"/>
      <c r="O297" s="605"/>
      <c r="P297" s="605"/>
      <c r="Q297" s="605"/>
      <c r="R297" s="605"/>
      <c r="S297" s="605"/>
      <c r="T297" s="605"/>
      <c r="U297" s="637"/>
      <c r="V297" s="605"/>
      <c r="W297" s="605" t="s">
        <v>132</v>
      </c>
      <c r="X297" s="605"/>
      <c r="Y297" s="605"/>
      <c r="Z297" s="605"/>
      <c r="AA297" s="605"/>
      <c r="AB297" s="605"/>
      <c r="AC297" s="637"/>
      <c r="AD297" s="605"/>
      <c r="AE297" s="605"/>
      <c r="AF297" s="605"/>
      <c r="AG297" s="605"/>
      <c r="AH297" s="605"/>
      <c r="AI297" s="605"/>
      <c r="AJ297" s="605"/>
      <c r="AK297" s="605"/>
      <c r="AL297" s="605"/>
      <c r="AM297" s="605"/>
      <c r="AN297" s="637"/>
      <c r="AO297" s="551"/>
      <c r="AP297" s="551"/>
      <c r="AQ29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7" s="560">
        <f>WWWW[[#This Row],[%Equitable and continuous access to sufficient quantity of safe drinking water]]*WWWW[[#This Row],[Total PoP ]]</f>
        <v>0</v>
      </c>
      <c r="AS29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7" s="560">
        <f>WWWW[[#This Row],[% Access to unimproved water points]]*WWWW[[#This Row],[Total PoP ]]</f>
        <v>0</v>
      </c>
      <c r="AU29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7" s="560">
        <f>WWWW[[#This Row],[HRP1]]/250</f>
        <v>0</v>
      </c>
      <c r="AX297" s="550">
        <f>1-WWWW[[#This Row],[% Equitable and continuous access to sufficient quantity of domestic water]]</f>
        <v>1</v>
      </c>
      <c r="AY297" s="560">
        <f>WWWW[[#This Row],[%equitable and continuous access to sufficient quantity of safe drinking and domestic water''s GAP]]*WWWW[[#This Row],[Total PoP ]]</f>
        <v>119</v>
      </c>
      <c r="AZ297" s="552">
        <f>IF(WWWW[[#This Row],[Total required water points]]-WWWW[[#This Row],['#Water points coverage]]&lt;0,0,WWWW[[#This Row],[Total required water points]]-WWWW[[#This Row],['#Water points coverage]])</f>
        <v>1</v>
      </c>
      <c r="BA297" s="552">
        <f>ROUND(IF(WWWW[[#This Row],[Total PoP ]]&lt;250,1,WWWW[[#This Row],[Total PoP ]]/250),0)</f>
        <v>1</v>
      </c>
      <c r="BB29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7" s="560">
        <f>WWWW[[#This Row],[% people access to functioning Latrine]]*WWWW[[#This Row],[Total PoP ]]</f>
        <v>0</v>
      </c>
      <c r="BD297" s="552">
        <f>WWWW[[#This Row],['#_of_Functioning_latrines_in_school]]*50</f>
        <v>0</v>
      </c>
      <c r="BE297" s="552">
        <f>ROUND((WWWW[[#This Row],[Total PoP ]]/6),0)</f>
        <v>20</v>
      </c>
      <c r="BF297" s="552">
        <f>IF(WWWW[[#This Row],[Total required Latrines]]-(WWWW[[#This Row],['#_of_sanitary_fly-proof_HH_latrines]])&lt;0,0,WWWW[[#This Row],[Total required Latrines]]-(WWWW[[#This Row],['#_of_sanitary_fly-proof_HH_latrines]]))</f>
        <v>20</v>
      </c>
      <c r="BG297" s="553">
        <f>1-WWWW[[#This Row],[% people access to functioning Latrine]]</f>
        <v>1</v>
      </c>
      <c r="BH29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7" s="560">
        <f>IF(WWWW[[#This Row],['#_of_functional_handwashing_facilities_at_HH_level]]*6&gt;WWWW[[#This Row],[Total PoP ]],WWWW[[#This Row],[Total PoP ]],WWWW[[#This Row],['#_of_functional_handwashing_facilities_at_HH_level]]*6)</f>
        <v>0</v>
      </c>
      <c r="BJ297" s="552">
        <f>IF(WWWW[[#This Row],['# people reached by regular dedicated hygiene promotion]]&gt;WWWW[[#This Row],['# People received regular supply of hygiene items]],WWWW[[#This Row],['# people reached by regular dedicated hygiene promotion]],WWWW[[#This Row],['# People received regular supply of hygiene items]])</f>
        <v>0</v>
      </c>
      <c r="BK297" s="550">
        <f>IF(WWWW[[#This Row],[HRP3]]/WWWW[[#This Row],[Total PoP ]]&gt;100%,100%,WWWW[[#This Row],[HRP3]]/WWWW[[#This Row],[Total PoP ]])</f>
        <v>0</v>
      </c>
      <c r="BL297" s="553">
        <f>1-WWWW[[#This Row],[Hygiene Coverage%]]</f>
        <v>1</v>
      </c>
      <c r="BM297" s="551">
        <f>WWWW[[#This Row],['# people reached by regular dedicated hygiene promotion]]/WWWW[[#This Row],[Total PoP ]]</f>
        <v>0</v>
      </c>
      <c r="BN29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7" s="552">
        <f>WWWW[[#This Row],['#_of_affected_women_and_girls_receiving_a_sufficient_quantity_of_sanitary_pads]]</f>
        <v>0</v>
      </c>
      <c r="BP297" s="605">
        <f>IF(WWWW[[#This Row],['# People with access to soap]]&gt;WWWW[[#This Row],['# People with access to Sanity Pads]],WWWW[[#This Row],['# People with access to soap]],WWWW[[#This Row],['# People with access to Sanity Pads]])</f>
        <v>0</v>
      </c>
      <c r="BQ297" s="560" t="str">
        <f>IF(OR(WWWW[[#This Row],['#of students in school]]="",WWWW[[#This Row],['#of students in school]]=0),"No","Yes")</f>
        <v>No</v>
      </c>
      <c r="BR297" s="554" t="s">
        <v>796</v>
      </c>
      <c r="BS297" s="554" t="s">
        <v>796</v>
      </c>
      <c r="BT297" s="554">
        <v>0</v>
      </c>
      <c r="BU297" s="554">
        <v>0</v>
      </c>
      <c r="BV297" s="554">
        <v>0</v>
      </c>
      <c r="BW297" s="554">
        <v>197027</v>
      </c>
      <c r="BX297" s="554" t="s">
        <v>33</v>
      </c>
      <c r="BY297" s="582"/>
    </row>
    <row r="298" spans="1:77" hidden="1">
      <c r="A298" s="606" t="s">
        <v>2381</v>
      </c>
      <c r="B298" s="606" t="s">
        <v>316</v>
      </c>
      <c r="C298" s="453" t="s">
        <v>316</v>
      </c>
      <c r="D298" s="453" t="s">
        <v>309</v>
      </c>
      <c r="E298" s="546" t="s">
        <v>2687</v>
      </c>
      <c r="F298" s="453" t="s">
        <v>314</v>
      </c>
      <c r="G298" s="546" t="str">
        <f>VLOOKUP(WWWW[[#This Row],[Village  Name]],SiteDB6[[Site Name]:[Location Type]],8,FALSE)</f>
        <v>Village</v>
      </c>
      <c r="H298" s="453" t="s">
        <v>2633</v>
      </c>
      <c r="I298" s="605">
        <v>167</v>
      </c>
      <c r="J298" s="605">
        <v>1027</v>
      </c>
      <c r="K298" s="457">
        <v>42736</v>
      </c>
      <c r="L298" s="55">
        <v>44551</v>
      </c>
      <c r="M298" s="605"/>
      <c r="N298" s="605"/>
      <c r="O298" s="605"/>
      <c r="P298" s="605"/>
      <c r="Q298" s="605"/>
      <c r="R298" s="605"/>
      <c r="S298" s="605"/>
      <c r="T298" s="605"/>
      <c r="U298" s="637"/>
      <c r="V298" s="605"/>
      <c r="W298" s="605" t="s">
        <v>132</v>
      </c>
      <c r="X298" s="605"/>
      <c r="Y298" s="605"/>
      <c r="Z298" s="605"/>
      <c r="AA298" s="605"/>
      <c r="AB298" s="605"/>
      <c r="AC298" s="637"/>
      <c r="AD298" s="605"/>
      <c r="AE298" s="605"/>
      <c r="AF298" s="605"/>
      <c r="AG298" s="605"/>
      <c r="AH298" s="605"/>
      <c r="AI298" s="605"/>
      <c r="AJ298" s="605"/>
      <c r="AK298" s="605"/>
      <c r="AL298" s="605"/>
      <c r="AM298" s="605"/>
      <c r="AN298" s="637"/>
      <c r="AO298" s="551"/>
      <c r="AP298" s="551"/>
      <c r="AQ29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8" s="560">
        <f>WWWW[[#This Row],[%Equitable and continuous access to sufficient quantity of safe drinking water]]*WWWW[[#This Row],[Total PoP ]]</f>
        <v>0</v>
      </c>
      <c r="AS29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8" s="560">
        <f>WWWW[[#This Row],[% Access to unimproved water points]]*WWWW[[#This Row],[Total PoP ]]</f>
        <v>0</v>
      </c>
      <c r="AU29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8" s="560">
        <f>WWWW[[#This Row],[HRP1]]/250</f>
        <v>0</v>
      </c>
      <c r="AX298" s="550">
        <f>1-WWWW[[#This Row],[% Equitable and continuous access to sufficient quantity of domestic water]]</f>
        <v>1</v>
      </c>
      <c r="AY298" s="560">
        <f>WWWW[[#This Row],[%equitable and continuous access to sufficient quantity of safe drinking and domestic water''s GAP]]*WWWW[[#This Row],[Total PoP ]]</f>
        <v>1027</v>
      </c>
      <c r="AZ298" s="552">
        <f>IF(WWWW[[#This Row],[Total required water points]]-WWWW[[#This Row],['#Water points coverage]]&lt;0,0,WWWW[[#This Row],[Total required water points]]-WWWW[[#This Row],['#Water points coverage]])</f>
        <v>4</v>
      </c>
      <c r="BA298" s="552">
        <f>ROUND(IF(WWWW[[#This Row],[Total PoP ]]&lt;250,1,WWWW[[#This Row],[Total PoP ]]/250),0)</f>
        <v>4</v>
      </c>
      <c r="BB29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8" s="560">
        <f>WWWW[[#This Row],[% people access to functioning Latrine]]*WWWW[[#This Row],[Total PoP ]]</f>
        <v>0</v>
      </c>
      <c r="BD298" s="552">
        <f>WWWW[[#This Row],['#_of_Functioning_latrines_in_school]]*50</f>
        <v>0</v>
      </c>
      <c r="BE298" s="552">
        <f>ROUND((WWWW[[#This Row],[Total PoP ]]/6),0)</f>
        <v>171</v>
      </c>
      <c r="BF298" s="552">
        <f>IF(WWWW[[#This Row],[Total required Latrines]]-(WWWW[[#This Row],['#_of_sanitary_fly-proof_HH_latrines]])&lt;0,0,WWWW[[#This Row],[Total required Latrines]]-(WWWW[[#This Row],['#_of_sanitary_fly-proof_HH_latrines]]))</f>
        <v>171</v>
      </c>
      <c r="BG298" s="553">
        <f>1-WWWW[[#This Row],[% people access to functioning Latrine]]</f>
        <v>1</v>
      </c>
      <c r="BH29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8" s="560">
        <f>IF(WWWW[[#This Row],['#_of_functional_handwashing_facilities_at_HH_level]]*6&gt;WWWW[[#This Row],[Total PoP ]],WWWW[[#This Row],[Total PoP ]],WWWW[[#This Row],['#_of_functional_handwashing_facilities_at_HH_level]]*6)</f>
        <v>0</v>
      </c>
      <c r="BJ298" s="552">
        <f>IF(WWWW[[#This Row],['# people reached by regular dedicated hygiene promotion]]&gt;WWWW[[#This Row],['# People received regular supply of hygiene items]],WWWW[[#This Row],['# people reached by regular dedicated hygiene promotion]],WWWW[[#This Row],['# People received regular supply of hygiene items]])</f>
        <v>0</v>
      </c>
      <c r="BK298" s="550">
        <f>IF(WWWW[[#This Row],[HRP3]]/WWWW[[#This Row],[Total PoP ]]&gt;100%,100%,WWWW[[#This Row],[HRP3]]/WWWW[[#This Row],[Total PoP ]])</f>
        <v>0</v>
      </c>
      <c r="BL298" s="553">
        <f>1-WWWW[[#This Row],[Hygiene Coverage%]]</f>
        <v>1</v>
      </c>
      <c r="BM298" s="551">
        <f>WWWW[[#This Row],['# people reached by regular dedicated hygiene promotion]]/WWWW[[#This Row],[Total PoP ]]</f>
        <v>0</v>
      </c>
      <c r="BN29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8" s="552">
        <f>WWWW[[#This Row],['#_of_affected_women_and_girls_receiving_a_sufficient_quantity_of_sanitary_pads]]</f>
        <v>0</v>
      </c>
      <c r="BP298" s="605">
        <f>IF(WWWW[[#This Row],['# People with access to soap]]&gt;WWWW[[#This Row],['# People with access to Sanity Pads]],WWWW[[#This Row],['# People with access to soap]],WWWW[[#This Row],['# People with access to Sanity Pads]])</f>
        <v>0</v>
      </c>
      <c r="BQ298" s="560" t="str">
        <f>IF(OR(WWWW[[#This Row],['#of students in school]]="",WWWW[[#This Row],['#of students in school]]=0),"No","Yes")</f>
        <v>No</v>
      </c>
      <c r="BR298" s="554" t="s">
        <v>796</v>
      </c>
      <c r="BS298" s="554" t="s">
        <v>796</v>
      </c>
      <c r="BT298" s="554">
        <v>0</v>
      </c>
      <c r="BU298" s="554">
        <v>0</v>
      </c>
      <c r="BV298" s="554">
        <v>0</v>
      </c>
      <c r="BW298" s="554">
        <v>197028</v>
      </c>
      <c r="BX298" s="554" t="s">
        <v>33</v>
      </c>
      <c r="BY298" s="582"/>
    </row>
    <row r="299" spans="1:77" hidden="1">
      <c r="A299" s="606" t="s">
        <v>2381</v>
      </c>
      <c r="B299" s="606" t="s">
        <v>316</v>
      </c>
      <c r="C299" s="453" t="s">
        <v>316</v>
      </c>
      <c r="D299" s="453" t="s">
        <v>309</v>
      </c>
      <c r="E299" s="546" t="s">
        <v>2687</v>
      </c>
      <c r="F299" s="453" t="s">
        <v>314</v>
      </c>
      <c r="G299" s="546" t="str">
        <f>VLOOKUP(WWWW[[#This Row],[Village  Name]],SiteDB6[[Site Name]:[Location Type]],8,FALSE)</f>
        <v>Village</v>
      </c>
      <c r="H299" s="453" t="s">
        <v>2634</v>
      </c>
      <c r="I299" s="605">
        <v>90</v>
      </c>
      <c r="J299" s="605">
        <v>414</v>
      </c>
      <c r="K299" s="457">
        <v>42736</v>
      </c>
      <c r="L299" s="55">
        <v>44551</v>
      </c>
      <c r="M299" s="605"/>
      <c r="N299" s="605"/>
      <c r="O299" s="605"/>
      <c r="P299" s="605"/>
      <c r="Q299" s="605"/>
      <c r="R299" s="605"/>
      <c r="S299" s="605"/>
      <c r="T299" s="605"/>
      <c r="U299" s="637"/>
      <c r="V299" s="605"/>
      <c r="W299" s="605" t="s">
        <v>132</v>
      </c>
      <c r="X299" s="605"/>
      <c r="Y299" s="605"/>
      <c r="Z299" s="605"/>
      <c r="AA299" s="605"/>
      <c r="AB299" s="605"/>
      <c r="AC299" s="637"/>
      <c r="AD299" s="605"/>
      <c r="AE299" s="605"/>
      <c r="AF299" s="605"/>
      <c r="AG299" s="605"/>
      <c r="AH299" s="605"/>
      <c r="AI299" s="605"/>
      <c r="AJ299" s="605"/>
      <c r="AK299" s="605"/>
      <c r="AL299" s="605"/>
      <c r="AM299" s="605"/>
      <c r="AN299" s="637"/>
      <c r="AO299" s="551"/>
      <c r="AP299" s="551"/>
      <c r="AQ29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299" s="560">
        <f>WWWW[[#This Row],[%Equitable and continuous access to sufficient quantity of safe drinking water]]*WWWW[[#This Row],[Total PoP ]]</f>
        <v>0</v>
      </c>
      <c r="AS29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299" s="560">
        <f>WWWW[[#This Row],[% Access to unimproved water points]]*WWWW[[#This Row],[Total PoP ]]</f>
        <v>0</v>
      </c>
      <c r="AU29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29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299" s="560">
        <f>WWWW[[#This Row],[HRP1]]/250</f>
        <v>0</v>
      </c>
      <c r="AX299" s="550">
        <f>1-WWWW[[#This Row],[% Equitable and continuous access to sufficient quantity of domestic water]]</f>
        <v>1</v>
      </c>
      <c r="AY299" s="560">
        <f>WWWW[[#This Row],[%equitable and continuous access to sufficient quantity of safe drinking and domestic water''s GAP]]*WWWW[[#This Row],[Total PoP ]]</f>
        <v>414</v>
      </c>
      <c r="AZ299" s="552">
        <f>IF(WWWW[[#This Row],[Total required water points]]-WWWW[[#This Row],['#Water points coverage]]&lt;0,0,WWWW[[#This Row],[Total required water points]]-WWWW[[#This Row],['#Water points coverage]])</f>
        <v>2</v>
      </c>
      <c r="BA299" s="552">
        <f>ROUND(IF(WWWW[[#This Row],[Total PoP ]]&lt;250,1,WWWW[[#This Row],[Total PoP ]]/250),0)</f>
        <v>2</v>
      </c>
      <c r="BB29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299" s="560">
        <f>WWWW[[#This Row],[% people access to functioning Latrine]]*WWWW[[#This Row],[Total PoP ]]</f>
        <v>0</v>
      </c>
      <c r="BD299" s="552">
        <f>WWWW[[#This Row],['#_of_Functioning_latrines_in_school]]*50</f>
        <v>0</v>
      </c>
      <c r="BE299" s="552">
        <f>ROUND((WWWW[[#This Row],[Total PoP ]]/6),0)</f>
        <v>69</v>
      </c>
      <c r="BF299" s="552">
        <f>IF(WWWW[[#This Row],[Total required Latrines]]-(WWWW[[#This Row],['#_of_sanitary_fly-proof_HH_latrines]])&lt;0,0,WWWW[[#This Row],[Total required Latrines]]-(WWWW[[#This Row],['#_of_sanitary_fly-proof_HH_latrines]]))</f>
        <v>69</v>
      </c>
      <c r="BG299" s="553">
        <f>1-WWWW[[#This Row],[% people access to functioning Latrine]]</f>
        <v>1</v>
      </c>
      <c r="BH29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299" s="560">
        <f>IF(WWWW[[#This Row],['#_of_functional_handwashing_facilities_at_HH_level]]*6&gt;WWWW[[#This Row],[Total PoP ]],WWWW[[#This Row],[Total PoP ]],WWWW[[#This Row],['#_of_functional_handwashing_facilities_at_HH_level]]*6)</f>
        <v>0</v>
      </c>
      <c r="BJ299" s="552">
        <f>IF(WWWW[[#This Row],['# people reached by regular dedicated hygiene promotion]]&gt;WWWW[[#This Row],['# People received regular supply of hygiene items]],WWWW[[#This Row],['# people reached by regular dedicated hygiene promotion]],WWWW[[#This Row],['# People received regular supply of hygiene items]])</f>
        <v>0</v>
      </c>
      <c r="BK299" s="550">
        <f>IF(WWWW[[#This Row],[HRP3]]/WWWW[[#This Row],[Total PoP ]]&gt;100%,100%,WWWW[[#This Row],[HRP3]]/WWWW[[#This Row],[Total PoP ]])</f>
        <v>0</v>
      </c>
      <c r="BL299" s="553">
        <f>1-WWWW[[#This Row],[Hygiene Coverage%]]</f>
        <v>1</v>
      </c>
      <c r="BM299" s="551">
        <f>WWWW[[#This Row],['# people reached by regular dedicated hygiene promotion]]/WWWW[[#This Row],[Total PoP ]]</f>
        <v>0</v>
      </c>
      <c r="BN29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299" s="552">
        <f>WWWW[[#This Row],['#_of_affected_women_and_girls_receiving_a_sufficient_quantity_of_sanitary_pads]]</f>
        <v>0</v>
      </c>
      <c r="BP299" s="605">
        <f>IF(WWWW[[#This Row],['# People with access to soap]]&gt;WWWW[[#This Row],['# People with access to Sanity Pads]],WWWW[[#This Row],['# People with access to soap]],WWWW[[#This Row],['# People with access to Sanity Pads]])</f>
        <v>0</v>
      </c>
      <c r="BQ299" s="560" t="str">
        <f>IF(OR(WWWW[[#This Row],['#of students in school]]="",WWWW[[#This Row],['#of students in school]]=0),"No","Yes")</f>
        <v>No</v>
      </c>
      <c r="BR299" s="554" t="s">
        <v>796</v>
      </c>
      <c r="BS299" s="554" t="s">
        <v>796</v>
      </c>
      <c r="BT299" s="554">
        <v>0</v>
      </c>
      <c r="BU299" s="554">
        <v>0</v>
      </c>
      <c r="BV299" s="554">
        <v>0</v>
      </c>
      <c r="BW299" s="554">
        <v>197034</v>
      </c>
      <c r="BX299" s="554" t="s">
        <v>33</v>
      </c>
      <c r="BY299" s="582"/>
    </row>
    <row r="300" spans="1:77" hidden="1">
      <c r="A300" s="606" t="s">
        <v>2381</v>
      </c>
      <c r="B300" s="606" t="s">
        <v>316</v>
      </c>
      <c r="C300" s="453" t="s">
        <v>316</v>
      </c>
      <c r="D300" s="453" t="s">
        <v>309</v>
      </c>
      <c r="E300" s="546" t="s">
        <v>2687</v>
      </c>
      <c r="F300" s="453" t="s">
        <v>314</v>
      </c>
      <c r="G300" s="546" t="str">
        <f>VLOOKUP(WWWW[[#This Row],[Village  Name]],SiteDB6[[Site Name]:[Location Type]],8,FALSE)</f>
        <v>Village</v>
      </c>
      <c r="H300" s="453" t="s">
        <v>2635</v>
      </c>
      <c r="I300" s="605">
        <v>78</v>
      </c>
      <c r="J300" s="605">
        <v>308</v>
      </c>
      <c r="K300" s="457">
        <v>42736</v>
      </c>
      <c r="L300" s="55">
        <v>44551</v>
      </c>
      <c r="M300" s="605"/>
      <c r="N300" s="605"/>
      <c r="O300" s="605"/>
      <c r="P300" s="605"/>
      <c r="Q300" s="605"/>
      <c r="R300" s="605"/>
      <c r="S300" s="605"/>
      <c r="T300" s="605"/>
      <c r="U300" s="637"/>
      <c r="V300" s="605"/>
      <c r="W300" s="605" t="s">
        <v>132</v>
      </c>
      <c r="X300" s="605"/>
      <c r="Y300" s="605"/>
      <c r="Z300" s="605"/>
      <c r="AA300" s="605"/>
      <c r="AB300" s="605"/>
      <c r="AC300" s="637"/>
      <c r="AD300" s="605"/>
      <c r="AE300" s="605"/>
      <c r="AF300" s="605"/>
      <c r="AG300" s="605"/>
      <c r="AH300" s="605"/>
      <c r="AI300" s="605"/>
      <c r="AJ300" s="605"/>
      <c r="AK300" s="605"/>
      <c r="AL300" s="605"/>
      <c r="AM300" s="605"/>
      <c r="AN300" s="637"/>
      <c r="AO300" s="551"/>
      <c r="AP300" s="551"/>
      <c r="AQ30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0" s="560">
        <f>WWWW[[#This Row],[%Equitable and continuous access to sufficient quantity of safe drinking water]]*WWWW[[#This Row],[Total PoP ]]</f>
        <v>0</v>
      </c>
      <c r="AS30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0" s="560">
        <f>WWWW[[#This Row],[% Access to unimproved water points]]*WWWW[[#This Row],[Total PoP ]]</f>
        <v>0</v>
      </c>
      <c r="AU30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0" s="560">
        <f>WWWW[[#This Row],[HRP1]]/250</f>
        <v>0</v>
      </c>
      <c r="AX300" s="550">
        <f>1-WWWW[[#This Row],[% Equitable and continuous access to sufficient quantity of domestic water]]</f>
        <v>1</v>
      </c>
      <c r="AY300" s="560">
        <f>WWWW[[#This Row],[%equitable and continuous access to sufficient quantity of safe drinking and domestic water''s GAP]]*WWWW[[#This Row],[Total PoP ]]</f>
        <v>308</v>
      </c>
      <c r="AZ300" s="552">
        <f>IF(WWWW[[#This Row],[Total required water points]]-WWWW[[#This Row],['#Water points coverage]]&lt;0,0,WWWW[[#This Row],[Total required water points]]-WWWW[[#This Row],['#Water points coverage]])</f>
        <v>1</v>
      </c>
      <c r="BA300" s="552">
        <f>ROUND(IF(WWWW[[#This Row],[Total PoP ]]&lt;250,1,WWWW[[#This Row],[Total PoP ]]/250),0)</f>
        <v>1</v>
      </c>
      <c r="BB30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0" s="560">
        <f>WWWW[[#This Row],[% people access to functioning Latrine]]*WWWW[[#This Row],[Total PoP ]]</f>
        <v>0</v>
      </c>
      <c r="BD300" s="552">
        <f>WWWW[[#This Row],['#_of_Functioning_latrines_in_school]]*50</f>
        <v>0</v>
      </c>
      <c r="BE300" s="552">
        <f>ROUND((WWWW[[#This Row],[Total PoP ]]/6),0)</f>
        <v>51</v>
      </c>
      <c r="BF300" s="552">
        <f>IF(WWWW[[#This Row],[Total required Latrines]]-(WWWW[[#This Row],['#_of_sanitary_fly-proof_HH_latrines]])&lt;0,0,WWWW[[#This Row],[Total required Latrines]]-(WWWW[[#This Row],['#_of_sanitary_fly-proof_HH_latrines]]))</f>
        <v>51</v>
      </c>
      <c r="BG300" s="553">
        <f>1-WWWW[[#This Row],[% people access to functioning Latrine]]</f>
        <v>1</v>
      </c>
      <c r="BH30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0" s="560">
        <f>IF(WWWW[[#This Row],['#_of_functional_handwashing_facilities_at_HH_level]]*6&gt;WWWW[[#This Row],[Total PoP ]],WWWW[[#This Row],[Total PoP ]],WWWW[[#This Row],['#_of_functional_handwashing_facilities_at_HH_level]]*6)</f>
        <v>0</v>
      </c>
      <c r="BJ300" s="552">
        <f>IF(WWWW[[#This Row],['# people reached by regular dedicated hygiene promotion]]&gt;WWWW[[#This Row],['# People received regular supply of hygiene items]],WWWW[[#This Row],['# people reached by regular dedicated hygiene promotion]],WWWW[[#This Row],['# People received regular supply of hygiene items]])</f>
        <v>0</v>
      </c>
      <c r="BK300" s="550">
        <f>IF(WWWW[[#This Row],[HRP3]]/WWWW[[#This Row],[Total PoP ]]&gt;100%,100%,WWWW[[#This Row],[HRP3]]/WWWW[[#This Row],[Total PoP ]])</f>
        <v>0</v>
      </c>
      <c r="BL300" s="553">
        <f>1-WWWW[[#This Row],[Hygiene Coverage%]]</f>
        <v>1</v>
      </c>
      <c r="BM300" s="551">
        <f>WWWW[[#This Row],['# people reached by regular dedicated hygiene promotion]]/WWWW[[#This Row],[Total PoP ]]</f>
        <v>0</v>
      </c>
      <c r="BN30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0" s="552">
        <f>WWWW[[#This Row],['#_of_affected_women_and_girls_receiving_a_sufficient_quantity_of_sanitary_pads]]</f>
        <v>0</v>
      </c>
      <c r="BP300" s="605">
        <f>IF(WWWW[[#This Row],['# People with access to soap]]&gt;WWWW[[#This Row],['# People with access to Sanity Pads]],WWWW[[#This Row],['# People with access to soap]],WWWW[[#This Row],['# People with access to Sanity Pads]])</f>
        <v>0</v>
      </c>
      <c r="BQ300" s="560" t="str">
        <f>IF(OR(WWWW[[#This Row],['#of students in school]]="",WWWW[[#This Row],['#of students in school]]=0),"No","Yes")</f>
        <v>No</v>
      </c>
      <c r="BR300" s="554" t="s">
        <v>796</v>
      </c>
      <c r="BS300" s="554" t="s">
        <v>796</v>
      </c>
      <c r="BT300" s="554">
        <v>0</v>
      </c>
      <c r="BU300" s="554">
        <v>0</v>
      </c>
      <c r="BV300" s="554">
        <v>0</v>
      </c>
      <c r="BW300" s="554">
        <v>197036</v>
      </c>
      <c r="BX300" s="554" t="s">
        <v>33</v>
      </c>
      <c r="BY300" s="582"/>
    </row>
    <row r="301" spans="1:77" hidden="1">
      <c r="A301" s="606" t="s">
        <v>2381</v>
      </c>
      <c r="B301" s="606" t="s">
        <v>316</v>
      </c>
      <c r="C301" s="453" t="s">
        <v>316</v>
      </c>
      <c r="D301" s="453" t="s">
        <v>309</v>
      </c>
      <c r="E301" s="546" t="s">
        <v>2687</v>
      </c>
      <c r="F301" s="453" t="s">
        <v>314</v>
      </c>
      <c r="G301" s="546" t="str">
        <f>VLOOKUP(WWWW[[#This Row],[Village  Name]],SiteDB6[[Site Name]:[Location Type]],8,FALSE)</f>
        <v>Village</v>
      </c>
      <c r="H301" s="453" t="s">
        <v>2636</v>
      </c>
      <c r="I301" s="605">
        <v>85</v>
      </c>
      <c r="J301" s="605">
        <v>413</v>
      </c>
      <c r="K301" s="457">
        <v>42736</v>
      </c>
      <c r="L301" s="55">
        <v>44551</v>
      </c>
      <c r="M301" s="605"/>
      <c r="N301" s="605"/>
      <c r="O301" s="605"/>
      <c r="P301" s="605"/>
      <c r="Q301" s="605"/>
      <c r="R301" s="605"/>
      <c r="S301" s="605"/>
      <c r="T301" s="605"/>
      <c r="U301" s="637"/>
      <c r="V301" s="605"/>
      <c r="W301" s="605" t="s">
        <v>132</v>
      </c>
      <c r="X301" s="605"/>
      <c r="Y301" s="605"/>
      <c r="Z301" s="605"/>
      <c r="AA301" s="605"/>
      <c r="AB301" s="605"/>
      <c r="AC301" s="637"/>
      <c r="AD301" s="605"/>
      <c r="AE301" s="605"/>
      <c r="AF301" s="605"/>
      <c r="AG301" s="605"/>
      <c r="AH301" s="605"/>
      <c r="AI301" s="605"/>
      <c r="AJ301" s="605"/>
      <c r="AK301" s="605"/>
      <c r="AL301" s="605"/>
      <c r="AM301" s="605"/>
      <c r="AN301" s="637"/>
      <c r="AO301" s="551"/>
      <c r="AP301" s="551"/>
      <c r="AQ30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1" s="560">
        <f>WWWW[[#This Row],[%Equitable and continuous access to sufficient quantity of safe drinking water]]*WWWW[[#This Row],[Total PoP ]]</f>
        <v>0</v>
      </c>
      <c r="AS30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1" s="560">
        <f>WWWW[[#This Row],[% Access to unimproved water points]]*WWWW[[#This Row],[Total PoP ]]</f>
        <v>0</v>
      </c>
      <c r="AU30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1" s="560">
        <f>WWWW[[#This Row],[HRP1]]/250</f>
        <v>0</v>
      </c>
      <c r="AX301" s="550">
        <f>1-WWWW[[#This Row],[% Equitable and continuous access to sufficient quantity of domestic water]]</f>
        <v>1</v>
      </c>
      <c r="AY301" s="560">
        <f>WWWW[[#This Row],[%equitable and continuous access to sufficient quantity of safe drinking and domestic water''s GAP]]*WWWW[[#This Row],[Total PoP ]]</f>
        <v>413</v>
      </c>
      <c r="AZ301" s="552">
        <f>IF(WWWW[[#This Row],[Total required water points]]-WWWW[[#This Row],['#Water points coverage]]&lt;0,0,WWWW[[#This Row],[Total required water points]]-WWWW[[#This Row],['#Water points coverage]])</f>
        <v>2</v>
      </c>
      <c r="BA301" s="552">
        <f>ROUND(IF(WWWW[[#This Row],[Total PoP ]]&lt;250,1,WWWW[[#This Row],[Total PoP ]]/250),0)</f>
        <v>2</v>
      </c>
      <c r="BB30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1" s="560">
        <f>WWWW[[#This Row],[% people access to functioning Latrine]]*WWWW[[#This Row],[Total PoP ]]</f>
        <v>0</v>
      </c>
      <c r="BD301" s="552">
        <f>WWWW[[#This Row],['#_of_Functioning_latrines_in_school]]*50</f>
        <v>0</v>
      </c>
      <c r="BE301" s="552">
        <f>ROUND((WWWW[[#This Row],[Total PoP ]]/6),0)</f>
        <v>69</v>
      </c>
      <c r="BF301" s="552">
        <f>IF(WWWW[[#This Row],[Total required Latrines]]-(WWWW[[#This Row],['#_of_sanitary_fly-proof_HH_latrines]])&lt;0,0,WWWW[[#This Row],[Total required Latrines]]-(WWWW[[#This Row],['#_of_sanitary_fly-proof_HH_latrines]]))</f>
        <v>69</v>
      </c>
      <c r="BG301" s="553">
        <f>1-WWWW[[#This Row],[% people access to functioning Latrine]]</f>
        <v>1</v>
      </c>
      <c r="BH30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1" s="560">
        <f>IF(WWWW[[#This Row],['#_of_functional_handwashing_facilities_at_HH_level]]*6&gt;WWWW[[#This Row],[Total PoP ]],WWWW[[#This Row],[Total PoP ]],WWWW[[#This Row],['#_of_functional_handwashing_facilities_at_HH_level]]*6)</f>
        <v>0</v>
      </c>
      <c r="BJ301" s="552">
        <f>IF(WWWW[[#This Row],['# people reached by regular dedicated hygiene promotion]]&gt;WWWW[[#This Row],['# People received regular supply of hygiene items]],WWWW[[#This Row],['# people reached by regular dedicated hygiene promotion]],WWWW[[#This Row],['# People received regular supply of hygiene items]])</f>
        <v>0</v>
      </c>
      <c r="BK301" s="550">
        <f>IF(WWWW[[#This Row],[HRP3]]/WWWW[[#This Row],[Total PoP ]]&gt;100%,100%,WWWW[[#This Row],[HRP3]]/WWWW[[#This Row],[Total PoP ]])</f>
        <v>0</v>
      </c>
      <c r="BL301" s="553">
        <f>1-WWWW[[#This Row],[Hygiene Coverage%]]</f>
        <v>1</v>
      </c>
      <c r="BM301" s="551">
        <f>WWWW[[#This Row],['# people reached by regular dedicated hygiene promotion]]/WWWW[[#This Row],[Total PoP ]]</f>
        <v>0</v>
      </c>
      <c r="BN30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1" s="552">
        <f>WWWW[[#This Row],['#_of_affected_women_and_girls_receiving_a_sufficient_quantity_of_sanitary_pads]]</f>
        <v>0</v>
      </c>
      <c r="BP301" s="605">
        <f>IF(WWWW[[#This Row],['# People with access to soap]]&gt;WWWW[[#This Row],['# People with access to Sanity Pads]],WWWW[[#This Row],['# People with access to soap]],WWWW[[#This Row],['# People with access to Sanity Pads]])</f>
        <v>0</v>
      </c>
      <c r="BQ301" s="560" t="str">
        <f>IF(OR(WWWW[[#This Row],['#of students in school]]="",WWWW[[#This Row],['#of students in school]]=0),"No","Yes")</f>
        <v>No</v>
      </c>
      <c r="BR301" s="554" t="s">
        <v>796</v>
      </c>
      <c r="BS301" s="554" t="s">
        <v>796</v>
      </c>
      <c r="BT301" s="554">
        <v>0</v>
      </c>
      <c r="BU301" s="554">
        <v>0</v>
      </c>
      <c r="BV301" s="554">
        <v>0</v>
      </c>
      <c r="BW301" s="554">
        <v>197033</v>
      </c>
      <c r="BX301" s="554" t="s">
        <v>33</v>
      </c>
      <c r="BY301" s="582"/>
    </row>
    <row r="302" spans="1:77" hidden="1">
      <c r="A302" s="606" t="s">
        <v>2381</v>
      </c>
      <c r="B302" s="606" t="s">
        <v>316</v>
      </c>
      <c r="C302" s="453" t="s">
        <v>316</v>
      </c>
      <c r="D302" s="453" t="s">
        <v>309</v>
      </c>
      <c r="E302" s="546" t="s">
        <v>2687</v>
      </c>
      <c r="F302" s="453" t="s">
        <v>314</v>
      </c>
      <c r="G302" s="546" t="str">
        <f>VLOOKUP(WWWW[[#This Row],[Village  Name]],SiteDB6[[Site Name]:[Location Type]],8,FALSE)</f>
        <v>Village</v>
      </c>
      <c r="H302" s="453" t="s">
        <v>2637</v>
      </c>
      <c r="I302" s="605">
        <v>353</v>
      </c>
      <c r="J302" s="605">
        <v>2111</v>
      </c>
      <c r="K302" s="457">
        <v>42736</v>
      </c>
      <c r="L302" s="55">
        <v>44551</v>
      </c>
      <c r="M302" s="605"/>
      <c r="N302" s="605"/>
      <c r="O302" s="605"/>
      <c r="P302" s="605"/>
      <c r="Q302" s="605"/>
      <c r="R302" s="605"/>
      <c r="S302" s="605"/>
      <c r="T302" s="605"/>
      <c r="U302" s="637"/>
      <c r="V302" s="605"/>
      <c r="W302" s="605" t="s">
        <v>132</v>
      </c>
      <c r="X302" s="605"/>
      <c r="Y302" s="605"/>
      <c r="Z302" s="605"/>
      <c r="AA302" s="605"/>
      <c r="AB302" s="605"/>
      <c r="AC302" s="637"/>
      <c r="AD302" s="605"/>
      <c r="AE302" s="605"/>
      <c r="AF302" s="605"/>
      <c r="AG302" s="605"/>
      <c r="AH302" s="605"/>
      <c r="AI302" s="605"/>
      <c r="AJ302" s="605"/>
      <c r="AK302" s="605"/>
      <c r="AL302" s="605"/>
      <c r="AM302" s="605"/>
      <c r="AN302" s="637"/>
      <c r="AO302" s="551"/>
      <c r="AP302" s="551"/>
      <c r="AQ30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2" s="560">
        <f>WWWW[[#This Row],[%Equitable and continuous access to sufficient quantity of safe drinking water]]*WWWW[[#This Row],[Total PoP ]]</f>
        <v>0</v>
      </c>
      <c r="AS30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2" s="560">
        <f>WWWW[[#This Row],[% Access to unimproved water points]]*WWWW[[#This Row],[Total PoP ]]</f>
        <v>0</v>
      </c>
      <c r="AU30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2" s="560">
        <f>WWWW[[#This Row],[HRP1]]/250</f>
        <v>0</v>
      </c>
      <c r="AX302" s="550">
        <f>1-WWWW[[#This Row],[% Equitable and continuous access to sufficient quantity of domestic water]]</f>
        <v>1</v>
      </c>
      <c r="AY302" s="560">
        <f>WWWW[[#This Row],[%equitable and continuous access to sufficient quantity of safe drinking and domestic water''s GAP]]*WWWW[[#This Row],[Total PoP ]]</f>
        <v>2111</v>
      </c>
      <c r="AZ302" s="552">
        <f>IF(WWWW[[#This Row],[Total required water points]]-WWWW[[#This Row],['#Water points coverage]]&lt;0,0,WWWW[[#This Row],[Total required water points]]-WWWW[[#This Row],['#Water points coverage]])</f>
        <v>8</v>
      </c>
      <c r="BA302" s="552">
        <f>ROUND(IF(WWWW[[#This Row],[Total PoP ]]&lt;250,1,WWWW[[#This Row],[Total PoP ]]/250),0)</f>
        <v>8</v>
      </c>
      <c r="BB30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2" s="560">
        <f>WWWW[[#This Row],[% people access to functioning Latrine]]*WWWW[[#This Row],[Total PoP ]]</f>
        <v>0</v>
      </c>
      <c r="BD302" s="552">
        <f>WWWW[[#This Row],['#_of_Functioning_latrines_in_school]]*50</f>
        <v>0</v>
      </c>
      <c r="BE302" s="552">
        <f>ROUND((WWWW[[#This Row],[Total PoP ]]/6),0)</f>
        <v>352</v>
      </c>
      <c r="BF302" s="552">
        <f>IF(WWWW[[#This Row],[Total required Latrines]]-(WWWW[[#This Row],['#_of_sanitary_fly-proof_HH_latrines]])&lt;0,0,WWWW[[#This Row],[Total required Latrines]]-(WWWW[[#This Row],['#_of_sanitary_fly-proof_HH_latrines]]))</f>
        <v>352</v>
      </c>
      <c r="BG302" s="553">
        <f>1-WWWW[[#This Row],[% people access to functioning Latrine]]</f>
        <v>1</v>
      </c>
      <c r="BH30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2" s="560">
        <f>IF(WWWW[[#This Row],['#_of_functional_handwashing_facilities_at_HH_level]]*6&gt;WWWW[[#This Row],[Total PoP ]],WWWW[[#This Row],[Total PoP ]],WWWW[[#This Row],['#_of_functional_handwashing_facilities_at_HH_level]]*6)</f>
        <v>0</v>
      </c>
      <c r="BJ302" s="552">
        <f>IF(WWWW[[#This Row],['# people reached by regular dedicated hygiene promotion]]&gt;WWWW[[#This Row],['# People received regular supply of hygiene items]],WWWW[[#This Row],['# people reached by regular dedicated hygiene promotion]],WWWW[[#This Row],['# People received regular supply of hygiene items]])</f>
        <v>0</v>
      </c>
      <c r="BK302" s="550">
        <f>IF(WWWW[[#This Row],[HRP3]]/WWWW[[#This Row],[Total PoP ]]&gt;100%,100%,WWWW[[#This Row],[HRP3]]/WWWW[[#This Row],[Total PoP ]])</f>
        <v>0</v>
      </c>
      <c r="BL302" s="553">
        <f>1-WWWW[[#This Row],[Hygiene Coverage%]]</f>
        <v>1</v>
      </c>
      <c r="BM302" s="551">
        <f>WWWW[[#This Row],['# people reached by regular dedicated hygiene promotion]]/WWWW[[#This Row],[Total PoP ]]</f>
        <v>0</v>
      </c>
      <c r="BN30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2" s="552">
        <f>WWWW[[#This Row],['#_of_affected_women_and_girls_receiving_a_sufficient_quantity_of_sanitary_pads]]</f>
        <v>0</v>
      </c>
      <c r="BP302" s="605">
        <f>IF(WWWW[[#This Row],['# People with access to soap]]&gt;WWWW[[#This Row],['# People with access to Sanity Pads]],WWWW[[#This Row],['# People with access to soap]],WWWW[[#This Row],['# People with access to Sanity Pads]])</f>
        <v>0</v>
      </c>
      <c r="BQ302" s="560" t="str">
        <f>IF(OR(WWWW[[#This Row],['#of students in school]]="",WWWW[[#This Row],['#of students in school]]=0),"No","Yes")</f>
        <v>No</v>
      </c>
      <c r="BR302" s="554" t="s">
        <v>796</v>
      </c>
      <c r="BS302" s="554" t="s">
        <v>796</v>
      </c>
      <c r="BT302" s="554">
        <v>0</v>
      </c>
      <c r="BU302" s="554">
        <v>0</v>
      </c>
      <c r="BV302" s="554">
        <v>0</v>
      </c>
      <c r="BW302" s="554">
        <v>197040</v>
      </c>
      <c r="BX302" s="554" t="s">
        <v>33</v>
      </c>
      <c r="BY302" s="582"/>
    </row>
    <row r="303" spans="1:77" hidden="1">
      <c r="A303" s="606" t="s">
        <v>2381</v>
      </c>
      <c r="B303" s="606" t="s">
        <v>316</v>
      </c>
      <c r="C303" s="453" t="s">
        <v>316</v>
      </c>
      <c r="D303" s="453" t="s">
        <v>309</v>
      </c>
      <c r="E303" s="546" t="s">
        <v>2687</v>
      </c>
      <c r="F303" s="453" t="s">
        <v>314</v>
      </c>
      <c r="G303" s="546" t="str">
        <f>VLOOKUP(WWWW[[#This Row],[Village  Name]],SiteDB6[[Site Name]:[Location Type]],8,FALSE)</f>
        <v>Village</v>
      </c>
      <c r="H303" s="453" t="s">
        <v>2638</v>
      </c>
      <c r="I303" s="605">
        <v>295</v>
      </c>
      <c r="J303" s="605">
        <v>1698</v>
      </c>
      <c r="K303" s="457">
        <v>42736</v>
      </c>
      <c r="L303" s="55">
        <v>44551</v>
      </c>
      <c r="M303" s="605"/>
      <c r="N303" s="605"/>
      <c r="O303" s="605"/>
      <c r="P303" s="605"/>
      <c r="Q303" s="605"/>
      <c r="R303" s="605"/>
      <c r="S303" s="605"/>
      <c r="T303" s="605"/>
      <c r="U303" s="637"/>
      <c r="V303" s="605"/>
      <c r="W303" s="605" t="s">
        <v>132</v>
      </c>
      <c r="X303" s="605"/>
      <c r="Y303" s="605"/>
      <c r="Z303" s="605"/>
      <c r="AA303" s="605"/>
      <c r="AB303" s="605"/>
      <c r="AC303" s="637"/>
      <c r="AD303" s="605"/>
      <c r="AE303" s="605"/>
      <c r="AF303" s="605"/>
      <c r="AG303" s="605"/>
      <c r="AH303" s="605"/>
      <c r="AI303" s="605"/>
      <c r="AJ303" s="605"/>
      <c r="AK303" s="605"/>
      <c r="AL303" s="605"/>
      <c r="AM303" s="605"/>
      <c r="AN303" s="637"/>
      <c r="AO303" s="551"/>
      <c r="AP303" s="551"/>
      <c r="AQ30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3" s="560">
        <f>WWWW[[#This Row],[%Equitable and continuous access to sufficient quantity of safe drinking water]]*WWWW[[#This Row],[Total PoP ]]</f>
        <v>0</v>
      </c>
      <c r="AS30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3" s="560">
        <f>WWWW[[#This Row],[% Access to unimproved water points]]*WWWW[[#This Row],[Total PoP ]]</f>
        <v>0</v>
      </c>
      <c r="AU30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3" s="560">
        <f>WWWW[[#This Row],[HRP1]]/250</f>
        <v>0</v>
      </c>
      <c r="AX303" s="550">
        <f>1-WWWW[[#This Row],[% Equitable and continuous access to sufficient quantity of domestic water]]</f>
        <v>1</v>
      </c>
      <c r="AY303" s="560">
        <f>WWWW[[#This Row],[%equitable and continuous access to sufficient quantity of safe drinking and domestic water''s GAP]]*WWWW[[#This Row],[Total PoP ]]</f>
        <v>1698</v>
      </c>
      <c r="AZ303" s="552">
        <f>IF(WWWW[[#This Row],[Total required water points]]-WWWW[[#This Row],['#Water points coverage]]&lt;0,0,WWWW[[#This Row],[Total required water points]]-WWWW[[#This Row],['#Water points coverage]])</f>
        <v>7</v>
      </c>
      <c r="BA303" s="552">
        <f>ROUND(IF(WWWW[[#This Row],[Total PoP ]]&lt;250,1,WWWW[[#This Row],[Total PoP ]]/250),0)</f>
        <v>7</v>
      </c>
      <c r="BB30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3" s="560">
        <f>WWWW[[#This Row],[% people access to functioning Latrine]]*WWWW[[#This Row],[Total PoP ]]</f>
        <v>0</v>
      </c>
      <c r="BD303" s="552">
        <f>WWWW[[#This Row],['#_of_Functioning_latrines_in_school]]*50</f>
        <v>0</v>
      </c>
      <c r="BE303" s="552">
        <f>ROUND((WWWW[[#This Row],[Total PoP ]]/6),0)</f>
        <v>283</v>
      </c>
      <c r="BF303" s="552">
        <f>IF(WWWW[[#This Row],[Total required Latrines]]-(WWWW[[#This Row],['#_of_sanitary_fly-proof_HH_latrines]])&lt;0,0,WWWW[[#This Row],[Total required Latrines]]-(WWWW[[#This Row],['#_of_sanitary_fly-proof_HH_latrines]]))</f>
        <v>283</v>
      </c>
      <c r="BG303" s="553">
        <f>1-WWWW[[#This Row],[% people access to functioning Latrine]]</f>
        <v>1</v>
      </c>
      <c r="BH30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3" s="560">
        <f>IF(WWWW[[#This Row],['#_of_functional_handwashing_facilities_at_HH_level]]*6&gt;WWWW[[#This Row],[Total PoP ]],WWWW[[#This Row],[Total PoP ]],WWWW[[#This Row],['#_of_functional_handwashing_facilities_at_HH_level]]*6)</f>
        <v>0</v>
      </c>
      <c r="BJ303" s="552">
        <f>IF(WWWW[[#This Row],['# people reached by regular dedicated hygiene promotion]]&gt;WWWW[[#This Row],['# People received regular supply of hygiene items]],WWWW[[#This Row],['# people reached by regular dedicated hygiene promotion]],WWWW[[#This Row],['# People received regular supply of hygiene items]])</f>
        <v>0</v>
      </c>
      <c r="BK303" s="550">
        <f>IF(WWWW[[#This Row],[HRP3]]/WWWW[[#This Row],[Total PoP ]]&gt;100%,100%,WWWW[[#This Row],[HRP3]]/WWWW[[#This Row],[Total PoP ]])</f>
        <v>0</v>
      </c>
      <c r="BL303" s="553">
        <f>1-WWWW[[#This Row],[Hygiene Coverage%]]</f>
        <v>1</v>
      </c>
      <c r="BM303" s="551">
        <f>WWWW[[#This Row],['# people reached by regular dedicated hygiene promotion]]/WWWW[[#This Row],[Total PoP ]]</f>
        <v>0</v>
      </c>
      <c r="BN30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3" s="552">
        <f>WWWW[[#This Row],['#_of_affected_women_and_girls_receiving_a_sufficient_quantity_of_sanitary_pads]]</f>
        <v>0</v>
      </c>
      <c r="BP303" s="605">
        <f>IF(WWWW[[#This Row],['# People with access to soap]]&gt;WWWW[[#This Row],['# People with access to Sanity Pads]],WWWW[[#This Row],['# People with access to soap]],WWWW[[#This Row],['# People with access to Sanity Pads]])</f>
        <v>0</v>
      </c>
      <c r="BQ303" s="560" t="str">
        <f>IF(OR(WWWW[[#This Row],['#of students in school]]="",WWWW[[#This Row],['#of students in school]]=0),"No","Yes")</f>
        <v>No</v>
      </c>
      <c r="BR303" s="554" t="s">
        <v>796</v>
      </c>
      <c r="BS303" s="554" t="s">
        <v>796</v>
      </c>
      <c r="BT303" s="554">
        <v>0</v>
      </c>
      <c r="BU303" s="554">
        <v>0</v>
      </c>
      <c r="BV303" s="554">
        <v>0</v>
      </c>
      <c r="BW303" s="554">
        <v>197039</v>
      </c>
      <c r="BX303" s="554" t="s">
        <v>33</v>
      </c>
      <c r="BY303" s="582"/>
    </row>
    <row r="304" spans="1:77" hidden="1">
      <c r="A304" s="606" t="s">
        <v>2381</v>
      </c>
      <c r="B304" s="606" t="s">
        <v>316</v>
      </c>
      <c r="C304" s="453" t="s">
        <v>316</v>
      </c>
      <c r="D304" s="453" t="s">
        <v>309</v>
      </c>
      <c r="E304" s="546" t="s">
        <v>2687</v>
      </c>
      <c r="F304" s="453" t="s">
        <v>314</v>
      </c>
      <c r="G304" s="546" t="str">
        <f>VLOOKUP(WWWW[[#This Row],[Village  Name]],SiteDB6[[Site Name]:[Location Type]],8,FALSE)</f>
        <v>Village</v>
      </c>
      <c r="H304" s="453" t="s">
        <v>2639</v>
      </c>
      <c r="I304" s="605">
        <v>140</v>
      </c>
      <c r="J304" s="605">
        <v>985</v>
      </c>
      <c r="K304" s="457">
        <v>42736</v>
      </c>
      <c r="L304" s="55">
        <v>44551</v>
      </c>
      <c r="M304" s="605"/>
      <c r="N304" s="605"/>
      <c r="O304" s="605"/>
      <c r="P304" s="605"/>
      <c r="Q304" s="605"/>
      <c r="R304" s="605"/>
      <c r="S304" s="605"/>
      <c r="T304" s="605"/>
      <c r="U304" s="637"/>
      <c r="V304" s="605"/>
      <c r="W304" s="605" t="s">
        <v>132</v>
      </c>
      <c r="X304" s="605"/>
      <c r="Y304" s="605"/>
      <c r="Z304" s="605"/>
      <c r="AA304" s="605"/>
      <c r="AB304" s="605"/>
      <c r="AC304" s="637"/>
      <c r="AD304" s="605"/>
      <c r="AE304" s="605"/>
      <c r="AF304" s="605"/>
      <c r="AG304" s="605"/>
      <c r="AH304" s="605"/>
      <c r="AI304" s="605"/>
      <c r="AJ304" s="605"/>
      <c r="AK304" s="605"/>
      <c r="AL304" s="605"/>
      <c r="AM304" s="605"/>
      <c r="AN304" s="637"/>
      <c r="AO304" s="551"/>
      <c r="AP304" s="551"/>
      <c r="AQ30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4" s="560">
        <f>WWWW[[#This Row],[%Equitable and continuous access to sufficient quantity of safe drinking water]]*WWWW[[#This Row],[Total PoP ]]</f>
        <v>0</v>
      </c>
      <c r="AS30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4" s="560">
        <f>WWWW[[#This Row],[% Access to unimproved water points]]*WWWW[[#This Row],[Total PoP ]]</f>
        <v>0</v>
      </c>
      <c r="AU30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4" s="560">
        <f>WWWW[[#This Row],[HRP1]]/250</f>
        <v>0</v>
      </c>
      <c r="AX304" s="550">
        <f>1-WWWW[[#This Row],[% Equitable and continuous access to sufficient quantity of domestic water]]</f>
        <v>1</v>
      </c>
      <c r="AY304" s="560">
        <f>WWWW[[#This Row],[%equitable and continuous access to sufficient quantity of safe drinking and domestic water''s GAP]]*WWWW[[#This Row],[Total PoP ]]</f>
        <v>985</v>
      </c>
      <c r="AZ304" s="552">
        <f>IF(WWWW[[#This Row],[Total required water points]]-WWWW[[#This Row],['#Water points coverage]]&lt;0,0,WWWW[[#This Row],[Total required water points]]-WWWW[[#This Row],['#Water points coverage]])</f>
        <v>4</v>
      </c>
      <c r="BA304" s="552">
        <f>ROUND(IF(WWWW[[#This Row],[Total PoP ]]&lt;250,1,WWWW[[#This Row],[Total PoP ]]/250),0)</f>
        <v>4</v>
      </c>
      <c r="BB30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4" s="560">
        <f>WWWW[[#This Row],[% people access to functioning Latrine]]*WWWW[[#This Row],[Total PoP ]]</f>
        <v>0</v>
      </c>
      <c r="BD304" s="552">
        <f>WWWW[[#This Row],['#_of_Functioning_latrines_in_school]]*50</f>
        <v>0</v>
      </c>
      <c r="BE304" s="552">
        <f>ROUND((WWWW[[#This Row],[Total PoP ]]/6),0)</f>
        <v>164</v>
      </c>
      <c r="BF304" s="552">
        <f>IF(WWWW[[#This Row],[Total required Latrines]]-(WWWW[[#This Row],['#_of_sanitary_fly-proof_HH_latrines]])&lt;0,0,WWWW[[#This Row],[Total required Latrines]]-(WWWW[[#This Row],['#_of_sanitary_fly-proof_HH_latrines]]))</f>
        <v>164</v>
      </c>
      <c r="BG304" s="553">
        <f>1-WWWW[[#This Row],[% people access to functioning Latrine]]</f>
        <v>1</v>
      </c>
      <c r="BH30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4" s="560">
        <f>IF(WWWW[[#This Row],['#_of_functional_handwashing_facilities_at_HH_level]]*6&gt;WWWW[[#This Row],[Total PoP ]],WWWW[[#This Row],[Total PoP ]],WWWW[[#This Row],['#_of_functional_handwashing_facilities_at_HH_level]]*6)</f>
        <v>0</v>
      </c>
      <c r="BJ304" s="552">
        <f>IF(WWWW[[#This Row],['# people reached by regular dedicated hygiene promotion]]&gt;WWWW[[#This Row],['# People received regular supply of hygiene items]],WWWW[[#This Row],['# people reached by regular dedicated hygiene promotion]],WWWW[[#This Row],['# People received regular supply of hygiene items]])</f>
        <v>0</v>
      </c>
      <c r="BK304" s="550">
        <f>IF(WWWW[[#This Row],[HRP3]]/WWWW[[#This Row],[Total PoP ]]&gt;100%,100%,WWWW[[#This Row],[HRP3]]/WWWW[[#This Row],[Total PoP ]])</f>
        <v>0</v>
      </c>
      <c r="BL304" s="553">
        <f>1-WWWW[[#This Row],[Hygiene Coverage%]]</f>
        <v>1</v>
      </c>
      <c r="BM304" s="551">
        <f>WWWW[[#This Row],['# people reached by regular dedicated hygiene promotion]]/WWWW[[#This Row],[Total PoP ]]</f>
        <v>0</v>
      </c>
      <c r="BN30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4" s="552">
        <f>WWWW[[#This Row],['#_of_affected_women_and_girls_receiving_a_sufficient_quantity_of_sanitary_pads]]</f>
        <v>0</v>
      </c>
      <c r="BP304" s="605">
        <f>IF(WWWW[[#This Row],['# People with access to soap]]&gt;WWWW[[#This Row],['# People with access to Sanity Pads]],WWWW[[#This Row],['# People with access to soap]],WWWW[[#This Row],['# People with access to Sanity Pads]])</f>
        <v>0</v>
      </c>
      <c r="BQ304" s="560" t="str">
        <f>IF(OR(WWWW[[#This Row],['#of students in school]]="",WWWW[[#This Row],['#of students in school]]=0),"No","Yes")</f>
        <v>No</v>
      </c>
      <c r="BR304" s="554" t="s">
        <v>796</v>
      </c>
      <c r="BS304" s="554" t="s">
        <v>796</v>
      </c>
      <c r="BT304" s="554">
        <v>0</v>
      </c>
      <c r="BU304" s="554">
        <v>0</v>
      </c>
      <c r="BV304" s="554">
        <v>0</v>
      </c>
      <c r="BW304" s="554">
        <v>197041</v>
      </c>
      <c r="BX304" s="554" t="s">
        <v>33</v>
      </c>
      <c r="BY304" s="582"/>
    </row>
    <row r="305" spans="1:77" hidden="1">
      <c r="A305" s="606" t="s">
        <v>2381</v>
      </c>
      <c r="B305" s="606" t="s">
        <v>316</v>
      </c>
      <c r="C305" s="453" t="s">
        <v>316</v>
      </c>
      <c r="D305" s="453" t="s">
        <v>309</v>
      </c>
      <c r="E305" s="546" t="s">
        <v>2687</v>
      </c>
      <c r="F305" s="453" t="s">
        <v>314</v>
      </c>
      <c r="G305" s="546" t="str">
        <f>VLOOKUP(WWWW[[#This Row],[Village  Name]],SiteDB6[[Site Name]:[Location Type]],8,FALSE)</f>
        <v>Village</v>
      </c>
      <c r="H305" s="453" t="s">
        <v>2640</v>
      </c>
      <c r="I305" s="605">
        <v>157</v>
      </c>
      <c r="J305" s="605">
        <v>735</v>
      </c>
      <c r="K305" s="457">
        <v>42736</v>
      </c>
      <c r="L305" s="55">
        <v>44551</v>
      </c>
      <c r="M305" s="605"/>
      <c r="N305" s="605"/>
      <c r="O305" s="605"/>
      <c r="P305" s="605"/>
      <c r="Q305" s="605"/>
      <c r="R305" s="605"/>
      <c r="S305" s="605"/>
      <c r="T305" s="605"/>
      <c r="U305" s="637"/>
      <c r="V305" s="605"/>
      <c r="W305" s="605" t="s">
        <v>132</v>
      </c>
      <c r="X305" s="605"/>
      <c r="Y305" s="605"/>
      <c r="Z305" s="605"/>
      <c r="AA305" s="605"/>
      <c r="AB305" s="605"/>
      <c r="AC305" s="637"/>
      <c r="AD305" s="605"/>
      <c r="AE305" s="605"/>
      <c r="AF305" s="605"/>
      <c r="AG305" s="605"/>
      <c r="AH305" s="605"/>
      <c r="AI305" s="605"/>
      <c r="AJ305" s="605"/>
      <c r="AK305" s="605"/>
      <c r="AL305" s="605"/>
      <c r="AM305" s="605"/>
      <c r="AN305" s="637"/>
      <c r="AO305" s="551"/>
      <c r="AP305" s="551"/>
      <c r="AQ30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5" s="560">
        <f>WWWW[[#This Row],[%Equitable and continuous access to sufficient quantity of safe drinking water]]*WWWW[[#This Row],[Total PoP ]]</f>
        <v>0</v>
      </c>
      <c r="AS30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5" s="560">
        <f>WWWW[[#This Row],[% Access to unimproved water points]]*WWWW[[#This Row],[Total PoP ]]</f>
        <v>0</v>
      </c>
      <c r="AU30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5" s="560">
        <f>WWWW[[#This Row],[HRP1]]/250</f>
        <v>0</v>
      </c>
      <c r="AX305" s="550">
        <f>1-WWWW[[#This Row],[% Equitable and continuous access to sufficient quantity of domestic water]]</f>
        <v>1</v>
      </c>
      <c r="AY305" s="560">
        <f>WWWW[[#This Row],[%equitable and continuous access to sufficient quantity of safe drinking and domestic water''s GAP]]*WWWW[[#This Row],[Total PoP ]]</f>
        <v>735</v>
      </c>
      <c r="AZ305" s="552">
        <f>IF(WWWW[[#This Row],[Total required water points]]-WWWW[[#This Row],['#Water points coverage]]&lt;0,0,WWWW[[#This Row],[Total required water points]]-WWWW[[#This Row],['#Water points coverage]])</f>
        <v>3</v>
      </c>
      <c r="BA305" s="552">
        <f>ROUND(IF(WWWW[[#This Row],[Total PoP ]]&lt;250,1,WWWW[[#This Row],[Total PoP ]]/250),0)</f>
        <v>3</v>
      </c>
      <c r="BB30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5" s="560">
        <f>WWWW[[#This Row],[% people access to functioning Latrine]]*WWWW[[#This Row],[Total PoP ]]</f>
        <v>0</v>
      </c>
      <c r="BD305" s="552">
        <f>WWWW[[#This Row],['#_of_Functioning_latrines_in_school]]*50</f>
        <v>0</v>
      </c>
      <c r="BE305" s="552">
        <f>ROUND((WWWW[[#This Row],[Total PoP ]]/6),0)</f>
        <v>123</v>
      </c>
      <c r="BF305" s="552">
        <f>IF(WWWW[[#This Row],[Total required Latrines]]-(WWWW[[#This Row],['#_of_sanitary_fly-proof_HH_latrines]])&lt;0,0,WWWW[[#This Row],[Total required Latrines]]-(WWWW[[#This Row],['#_of_sanitary_fly-proof_HH_latrines]]))</f>
        <v>123</v>
      </c>
      <c r="BG305" s="553">
        <f>1-WWWW[[#This Row],[% people access to functioning Latrine]]</f>
        <v>1</v>
      </c>
      <c r="BH30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5" s="560">
        <f>IF(WWWW[[#This Row],['#_of_functional_handwashing_facilities_at_HH_level]]*6&gt;WWWW[[#This Row],[Total PoP ]],WWWW[[#This Row],[Total PoP ]],WWWW[[#This Row],['#_of_functional_handwashing_facilities_at_HH_level]]*6)</f>
        <v>0</v>
      </c>
      <c r="BJ305" s="552">
        <f>IF(WWWW[[#This Row],['# people reached by regular dedicated hygiene promotion]]&gt;WWWW[[#This Row],['# People received regular supply of hygiene items]],WWWW[[#This Row],['# people reached by regular dedicated hygiene promotion]],WWWW[[#This Row],['# People received regular supply of hygiene items]])</f>
        <v>0</v>
      </c>
      <c r="BK305" s="550">
        <f>IF(WWWW[[#This Row],[HRP3]]/WWWW[[#This Row],[Total PoP ]]&gt;100%,100%,WWWW[[#This Row],[HRP3]]/WWWW[[#This Row],[Total PoP ]])</f>
        <v>0</v>
      </c>
      <c r="BL305" s="553">
        <f>1-WWWW[[#This Row],[Hygiene Coverage%]]</f>
        <v>1</v>
      </c>
      <c r="BM305" s="551">
        <f>WWWW[[#This Row],['# people reached by regular dedicated hygiene promotion]]/WWWW[[#This Row],[Total PoP ]]</f>
        <v>0</v>
      </c>
      <c r="BN30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5" s="552">
        <f>WWWW[[#This Row],['#_of_affected_women_and_girls_receiving_a_sufficient_quantity_of_sanitary_pads]]</f>
        <v>0</v>
      </c>
      <c r="BP305" s="605">
        <f>IF(WWWW[[#This Row],['# People with access to soap]]&gt;WWWW[[#This Row],['# People with access to Sanity Pads]],WWWW[[#This Row],['# People with access to soap]],WWWW[[#This Row],['# People with access to Sanity Pads]])</f>
        <v>0</v>
      </c>
      <c r="BQ305" s="560" t="str">
        <f>IF(OR(WWWW[[#This Row],['#of students in school]]="",WWWW[[#This Row],['#of students in school]]=0),"No","Yes")</f>
        <v>No</v>
      </c>
      <c r="BR305" s="554" t="s">
        <v>796</v>
      </c>
      <c r="BS305" s="554" t="s">
        <v>796</v>
      </c>
      <c r="BT305" s="554">
        <v>0</v>
      </c>
      <c r="BU305" s="554">
        <v>0</v>
      </c>
      <c r="BV305" s="554">
        <v>0</v>
      </c>
      <c r="BW305" s="554">
        <v>197042</v>
      </c>
      <c r="BX305" s="554" t="s">
        <v>33</v>
      </c>
      <c r="BY305" s="582"/>
    </row>
    <row r="306" spans="1:77" hidden="1">
      <c r="A306" s="606" t="s">
        <v>2381</v>
      </c>
      <c r="B306" s="606" t="s">
        <v>316</v>
      </c>
      <c r="C306" s="453" t="s">
        <v>316</v>
      </c>
      <c r="D306" s="453" t="s">
        <v>309</v>
      </c>
      <c r="E306" s="546" t="s">
        <v>2687</v>
      </c>
      <c r="F306" s="453" t="s">
        <v>314</v>
      </c>
      <c r="G306" s="546" t="str">
        <f>VLOOKUP(WWWW[[#This Row],[Village  Name]],SiteDB6[[Site Name]:[Location Type]],8,FALSE)</f>
        <v>Village</v>
      </c>
      <c r="H306" s="453" t="s">
        <v>2641</v>
      </c>
      <c r="I306" s="605">
        <v>35</v>
      </c>
      <c r="J306" s="605">
        <v>142</v>
      </c>
      <c r="K306" s="457">
        <v>42736</v>
      </c>
      <c r="L306" s="55">
        <v>44551</v>
      </c>
      <c r="M306" s="605"/>
      <c r="N306" s="605"/>
      <c r="O306" s="605"/>
      <c r="P306" s="605"/>
      <c r="Q306" s="605"/>
      <c r="R306" s="605"/>
      <c r="S306" s="605"/>
      <c r="T306" s="605"/>
      <c r="U306" s="637"/>
      <c r="V306" s="605"/>
      <c r="W306" s="605" t="s">
        <v>132</v>
      </c>
      <c r="X306" s="605"/>
      <c r="Y306" s="605"/>
      <c r="Z306" s="605"/>
      <c r="AA306" s="605"/>
      <c r="AB306" s="605"/>
      <c r="AC306" s="637"/>
      <c r="AD306" s="605"/>
      <c r="AE306" s="605"/>
      <c r="AF306" s="605"/>
      <c r="AG306" s="605"/>
      <c r="AH306" s="605"/>
      <c r="AI306" s="605"/>
      <c r="AJ306" s="605"/>
      <c r="AK306" s="605"/>
      <c r="AL306" s="605"/>
      <c r="AM306" s="605"/>
      <c r="AN306" s="637"/>
      <c r="AO306" s="551"/>
      <c r="AP306" s="551"/>
      <c r="AQ30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6" s="560">
        <f>WWWW[[#This Row],[%Equitable and continuous access to sufficient quantity of safe drinking water]]*WWWW[[#This Row],[Total PoP ]]</f>
        <v>0</v>
      </c>
      <c r="AS30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6" s="560">
        <f>WWWW[[#This Row],[% Access to unimproved water points]]*WWWW[[#This Row],[Total PoP ]]</f>
        <v>0</v>
      </c>
      <c r="AU30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6" s="560">
        <f>WWWW[[#This Row],[HRP1]]/250</f>
        <v>0</v>
      </c>
      <c r="AX306" s="550">
        <f>1-WWWW[[#This Row],[% Equitable and continuous access to sufficient quantity of domestic water]]</f>
        <v>1</v>
      </c>
      <c r="AY306" s="560">
        <f>WWWW[[#This Row],[%equitable and continuous access to sufficient quantity of safe drinking and domestic water''s GAP]]*WWWW[[#This Row],[Total PoP ]]</f>
        <v>142</v>
      </c>
      <c r="AZ306" s="552">
        <f>IF(WWWW[[#This Row],[Total required water points]]-WWWW[[#This Row],['#Water points coverage]]&lt;0,0,WWWW[[#This Row],[Total required water points]]-WWWW[[#This Row],['#Water points coverage]])</f>
        <v>1</v>
      </c>
      <c r="BA306" s="552">
        <f>ROUND(IF(WWWW[[#This Row],[Total PoP ]]&lt;250,1,WWWW[[#This Row],[Total PoP ]]/250),0)</f>
        <v>1</v>
      </c>
      <c r="BB30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6" s="560">
        <f>WWWW[[#This Row],[% people access to functioning Latrine]]*WWWW[[#This Row],[Total PoP ]]</f>
        <v>0</v>
      </c>
      <c r="BD306" s="552">
        <f>WWWW[[#This Row],['#_of_Functioning_latrines_in_school]]*50</f>
        <v>0</v>
      </c>
      <c r="BE306" s="552">
        <f>ROUND((WWWW[[#This Row],[Total PoP ]]/6),0)</f>
        <v>24</v>
      </c>
      <c r="BF306" s="552">
        <f>IF(WWWW[[#This Row],[Total required Latrines]]-(WWWW[[#This Row],['#_of_sanitary_fly-proof_HH_latrines]])&lt;0,0,WWWW[[#This Row],[Total required Latrines]]-(WWWW[[#This Row],['#_of_sanitary_fly-proof_HH_latrines]]))</f>
        <v>24</v>
      </c>
      <c r="BG306" s="553">
        <f>1-WWWW[[#This Row],[% people access to functioning Latrine]]</f>
        <v>1</v>
      </c>
      <c r="BH30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6" s="560">
        <f>IF(WWWW[[#This Row],['#_of_functional_handwashing_facilities_at_HH_level]]*6&gt;WWWW[[#This Row],[Total PoP ]],WWWW[[#This Row],[Total PoP ]],WWWW[[#This Row],['#_of_functional_handwashing_facilities_at_HH_level]]*6)</f>
        <v>0</v>
      </c>
      <c r="BJ306" s="552">
        <f>IF(WWWW[[#This Row],['# people reached by regular dedicated hygiene promotion]]&gt;WWWW[[#This Row],['# People received regular supply of hygiene items]],WWWW[[#This Row],['# people reached by regular dedicated hygiene promotion]],WWWW[[#This Row],['# People received regular supply of hygiene items]])</f>
        <v>0</v>
      </c>
      <c r="BK306" s="550">
        <f>IF(WWWW[[#This Row],[HRP3]]/WWWW[[#This Row],[Total PoP ]]&gt;100%,100%,WWWW[[#This Row],[HRP3]]/WWWW[[#This Row],[Total PoP ]])</f>
        <v>0</v>
      </c>
      <c r="BL306" s="553">
        <f>1-WWWW[[#This Row],[Hygiene Coverage%]]</f>
        <v>1</v>
      </c>
      <c r="BM306" s="551">
        <f>WWWW[[#This Row],['# people reached by regular dedicated hygiene promotion]]/WWWW[[#This Row],[Total PoP ]]</f>
        <v>0</v>
      </c>
      <c r="BN30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6" s="552">
        <f>WWWW[[#This Row],['#_of_affected_women_and_girls_receiving_a_sufficient_quantity_of_sanitary_pads]]</f>
        <v>0</v>
      </c>
      <c r="BP306" s="605">
        <f>IF(WWWW[[#This Row],['# People with access to soap]]&gt;WWWW[[#This Row],['# People with access to Sanity Pads]],WWWW[[#This Row],['# People with access to soap]],WWWW[[#This Row],['# People with access to Sanity Pads]])</f>
        <v>0</v>
      </c>
      <c r="BQ306" s="560" t="str">
        <f>IF(OR(WWWW[[#This Row],['#of students in school]]="",WWWW[[#This Row],['#of students in school]]=0),"No","Yes")</f>
        <v>No</v>
      </c>
      <c r="BR306" s="554" t="s">
        <v>796</v>
      </c>
      <c r="BS306" s="554" t="s">
        <v>796</v>
      </c>
      <c r="BT306" s="554">
        <v>0</v>
      </c>
      <c r="BU306" s="554">
        <v>0</v>
      </c>
      <c r="BV306" s="554">
        <v>0</v>
      </c>
      <c r="BW306" s="554">
        <v>197043</v>
      </c>
      <c r="BX306" s="554" t="s">
        <v>33</v>
      </c>
      <c r="BY306" s="582"/>
    </row>
    <row r="307" spans="1:77" hidden="1">
      <c r="A307" s="606" t="s">
        <v>2381</v>
      </c>
      <c r="B307" s="606" t="s">
        <v>316</v>
      </c>
      <c r="C307" s="453" t="s">
        <v>316</v>
      </c>
      <c r="D307" s="453" t="s">
        <v>309</v>
      </c>
      <c r="E307" s="546" t="s">
        <v>2687</v>
      </c>
      <c r="F307" s="453" t="s">
        <v>314</v>
      </c>
      <c r="G307" s="546" t="str">
        <f>VLOOKUP(WWWW[[#This Row],[Village  Name]],SiteDB6[[Site Name]:[Location Type]],8,FALSE)</f>
        <v>Village</v>
      </c>
      <c r="H307" s="453" t="s">
        <v>2642</v>
      </c>
      <c r="I307" s="605">
        <v>148</v>
      </c>
      <c r="J307" s="605">
        <v>630</v>
      </c>
      <c r="K307" s="457">
        <v>42736</v>
      </c>
      <c r="L307" s="55">
        <v>44551</v>
      </c>
      <c r="M307" s="605"/>
      <c r="N307" s="605"/>
      <c r="O307" s="605"/>
      <c r="P307" s="605"/>
      <c r="Q307" s="605"/>
      <c r="R307" s="605"/>
      <c r="S307" s="605"/>
      <c r="T307" s="605"/>
      <c r="U307" s="637"/>
      <c r="V307" s="605"/>
      <c r="W307" s="605" t="s">
        <v>132</v>
      </c>
      <c r="X307" s="605"/>
      <c r="Y307" s="605"/>
      <c r="Z307" s="605"/>
      <c r="AA307" s="605"/>
      <c r="AB307" s="605"/>
      <c r="AC307" s="637"/>
      <c r="AD307" s="605"/>
      <c r="AE307" s="605"/>
      <c r="AF307" s="605"/>
      <c r="AG307" s="605"/>
      <c r="AH307" s="605"/>
      <c r="AI307" s="605"/>
      <c r="AJ307" s="605"/>
      <c r="AK307" s="605"/>
      <c r="AL307" s="605"/>
      <c r="AM307" s="605"/>
      <c r="AN307" s="637"/>
      <c r="AO307" s="551"/>
      <c r="AP307" s="551"/>
      <c r="AQ30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7" s="560">
        <f>WWWW[[#This Row],[%Equitable and continuous access to sufficient quantity of safe drinking water]]*WWWW[[#This Row],[Total PoP ]]</f>
        <v>0</v>
      </c>
      <c r="AS30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7" s="560">
        <f>WWWW[[#This Row],[% Access to unimproved water points]]*WWWW[[#This Row],[Total PoP ]]</f>
        <v>0</v>
      </c>
      <c r="AU30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7" s="560">
        <f>WWWW[[#This Row],[HRP1]]/250</f>
        <v>0</v>
      </c>
      <c r="AX307" s="550">
        <f>1-WWWW[[#This Row],[% Equitable and continuous access to sufficient quantity of domestic water]]</f>
        <v>1</v>
      </c>
      <c r="AY307" s="560">
        <f>WWWW[[#This Row],[%equitable and continuous access to sufficient quantity of safe drinking and domestic water''s GAP]]*WWWW[[#This Row],[Total PoP ]]</f>
        <v>630</v>
      </c>
      <c r="AZ307" s="552">
        <f>IF(WWWW[[#This Row],[Total required water points]]-WWWW[[#This Row],['#Water points coverage]]&lt;0,0,WWWW[[#This Row],[Total required water points]]-WWWW[[#This Row],['#Water points coverage]])</f>
        <v>3</v>
      </c>
      <c r="BA307" s="552">
        <f>ROUND(IF(WWWW[[#This Row],[Total PoP ]]&lt;250,1,WWWW[[#This Row],[Total PoP ]]/250),0)</f>
        <v>3</v>
      </c>
      <c r="BB30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7" s="560">
        <f>WWWW[[#This Row],[% people access to functioning Latrine]]*WWWW[[#This Row],[Total PoP ]]</f>
        <v>0</v>
      </c>
      <c r="BD307" s="552">
        <f>WWWW[[#This Row],['#_of_Functioning_latrines_in_school]]*50</f>
        <v>0</v>
      </c>
      <c r="BE307" s="552">
        <f>ROUND((WWWW[[#This Row],[Total PoP ]]/6),0)</f>
        <v>105</v>
      </c>
      <c r="BF307" s="552">
        <f>IF(WWWW[[#This Row],[Total required Latrines]]-(WWWW[[#This Row],['#_of_sanitary_fly-proof_HH_latrines]])&lt;0,0,WWWW[[#This Row],[Total required Latrines]]-(WWWW[[#This Row],['#_of_sanitary_fly-proof_HH_latrines]]))</f>
        <v>105</v>
      </c>
      <c r="BG307" s="553">
        <f>1-WWWW[[#This Row],[% people access to functioning Latrine]]</f>
        <v>1</v>
      </c>
      <c r="BH30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7" s="560">
        <f>IF(WWWW[[#This Row],['#_of_functional_handwashing_facilities_at_HH_level]]*6&gt;WWWW[[#This Row],[Total PoP ]],WWWW[[#This Row],[Total PoP ]],WWWW[[#This Row],['#_of_functional_handwashing_facilities_at_HH_level]]*6)</f>
        <v>0</v>
      </c>
      <c r="BJ307" s="552">
        <f>IF(WWWW[[#This Row],['# people reached by regular dedicated hygiene promotion]]&gt;WWWW[[#This Row],['# People received regular supply of hygiene items]],WWWW[[#This Row],['# people reached by regular dedicated hygiene promotion]],WWWW[[#This Row],['# People received regular supply of hygiene items]])</f>
        <v>0</v>
      </c>
      <c r="BK307" s="550">
        <f>IF(WWWW[[#This Row],[HRP3]]/WWWW[[#This Row],[Total PoP ]]&gt;100%,100%,WWWW[[#This Row],[HRP3]]/WWWW[[#This Row],[Total PoP ]])</f>
        <v>0</v>
      </c>
      <c r="BL307" s="553">
        <f>1-WWWW[[#This Row],[Hygiene Coverage%]]</f>
        <v>1</v>
      </c>
      <c r="BM307" s="551">
        <f>WWWW[[#This Row],['# people reached by regular dedicated hygiene promotion]]/WWWW[[#This Row],[Total PoP ]]</f>
        <v>0</v>
      </c>
      <c r="BN30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7" s="552">
        <f>WWWW[[#This Row],['#_of_affected_women_and_girls_receiving_a_sufficient_quantity_of_sanitary_pads]]</f>
        <v>0</v>
      </c>
      <c r="BP307" s="605">
        <f>IF(WWWW[[#This Row],['# People with access to soap]]&gt;WWWW[[#This Row],['# People with access to Sanity Pads]],WWWW[[#This Row],['# People with access to soap]],WWWW[[#This Row],['# People with access to Sanity Pads]])</f>
        <v>0</v>
      </c>
      <c r="BQ307" s="560" t="str">
        <f>IF(OR(WWWW[[#This Row],['#of students in school]]="",WWWW[[#This Row],['#of students in school]]=0),"No","Yes")</f>
        <v>No</v>
      </c>
      <c r="BR307" s="554" t="s">
        <v>796</v>
      </c>
      <c r="BS307" s="554" t="s">
        <v>796</v>
      </c>
      <c r="BT307" s="554">
        <v>0</v>
      </c>
      <c r="BU307" s="554">
        <v>0</v>
      </c>
      <c r="BV307" s="554">
        <v>0</v>
      </c>
      <c r="BW307" s="554">
        <v>197089</v>
      </c>
      <c r="BX307" s="554" t="s">
        <v>33</v>
      </c>
      <c r="BY307" s="582"/>
    </row>
    <row r="308" spans="1:77" hidden="1">
      <c r="A308" s="606" t="s">
        <v>2381</v>
      </c>
      <c r="B308" s="606" t="s">
        <v>316</v>
      </c>
      <c r="C308" s="453" t="s">
        <v>316</v>
      </c>
      <c r="D308" s="453" t="s">
        <v>309</v>
      </c>
      <c r="E308" s="546" t="s">
        <v>2687</v>
      </c>
      <c r="F308" s="453" t="s">
        <v>314</v>
      </c>
      <c r="G308" s="546" t="str">
        <f>VLOOKUP(WWWW[[#This Row],[Village  Name]],SiteDB6[[Site Name]:[Location Type]],8,FALSE)</f>
        <v>Village</v>
      </c>
      <c r="H308" s="453" t="s">
        <v>2643</v>
      </c>
      <c r="I308" s="605">
        <v>135</v>
      </c>
      <c r="J308" s="605">
        <v>593</v>
      </c>
      <c r="K308" s="457">
        <v>42736</v>
      </c>
      <c r="L308" s="55">
        <v>44551</v>
      </c>
      <c r="M308" s="605"/>
      <c r="N308" s="605"/>
      <c r="O308" s="605"/>
      <c r="P308" s="605"/>
      <c r="Q308" s="605"/>
      <c r="R308" s="605"/>
      <c r="S308" s="605"/>
      <c r="T308" s="605"/>
      <c r="U308" s="637"/>
      <c r="V308" s="605"/>
      <c r="W308" s="605" t="s">
        <v>132</v>
      </c>
      <c r="X308" s="605"/>
      <c r="Y308" s="605"/>
      <c r="Z308" s="605"/>
      <c r="AA308" s="605"/>
      <c r="AB308" s="605"/>
      <c r="AC308" s="637"/>
      <c r="AD308" s="605"/>
      <c r="AE308" s="605"/>
      <c r="AF308" s="605"/>
      <c r="AG308" s="605"/>
      <c r="AH308" s="605"/>
      <c r="AI308" s="605"/>
      <c r="AJ308" s="605"/>
      <c r="AK308" s="605"/>
      <c r="AL308" s="605"/>
      <c r="AM308" s="605"/>
      <c r="AN308" s="637"/>
      <c r="AO308" s="551"/>
      <c r="AP308" s="551"/>
      <c r="AQ30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8" s="560">
        <f>WWWW[[#This Row],[%Equitable and continuous access to sufficient quantity of safe drinking water]]*WWWW[[#This Row],[Total PoP ]]</f>
        <v>0</v>
      </c>
      <c r="AS30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8" s="560">
        <f>WWWW[[#This Row],[% Access to unimproved water points]]*WWWW[[#This Row],[Total PoP ]]</f>
        <v>0</v>
      </c>
      <c r="AU30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8" s="560">
        <f>WWWW[[#This Row],[HRP1]]/250</f>
        <v>0</v>
      </c>
      <c r="AX308" s="550">
        <f>1-WWWW[[#This Row],[% Equitable and continuous access to sufficient quantity of domestic water]]</f>
        <v>1</v>
      </c>
      <c r="AY308" s="560">
        <f>WWWW[[#This Row],[%equitable and continuous access to sufficient quantity of safe drinking and domestic water''s GAP]]*WWWW[[#This Row],[Total PoP ]]</f>
        <v>593</v>
      </c>
      <c r="AZ308" s="552">
        <f>IF(WWWW[[#This Row],[Total required water points]]-WWWW[[#This Row],['#Water points coverage]]&lt;0,0,WWWW[[#This Row],[Total required water points]]-WWWW[[#This Row],['#Water points coverage]])</f>
        <v>2</v>
      </c>
      <c r="BA308" s="552">
        <f>ROUND(IF(WWWW[[#This Row],[Total PoP ]]&lt;250,1,WWWW[[#This Row],[Total PoP ]]/250),0)</f>
        <v>2</v>
      </c>
      <c r="BB30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8" s="560">
        <f>WWWW[[#This Row],[% people access to functioning Latrine]]*WWWW[[#This Row],[Total PoP ]]</f>
        <v>0</v>
      </c>
      <c r="BD308" s="552">
        <f>WWWW[[#This Row],['#_of_Functioning_latrines_in_school]]*50</f>
        <v>0</v>
      </c>
      <c r="BE308" s="552">
        <f>ROUND((WWWW[[#This Row],[Total PoP ]]/6),0)</f>
        <v>99</v>
      </c>
      <c r="BF308" s="552">
        <f>IF(WWWW[[#This Row],[Total required Latrines]]-(WWWW[[#This Row],['#_of_sanitary_fly-proof_HH_latrines]])&lt;0,0,WWWW[[#This Row],[Total required Latrines]]-(WWWW[[#This Row],['#_of_sanitary_fly-proof_HH_latrines]]))</f>
        <v>99</v>
      </c>
      <c r="BG308" s="553">
        <f>1-WWWW[[#This Row],[% people access to functioning Latrine]]</f>
        <v>1</v>
      </c>
      <c r="BH30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8" s="560">
        <f>IF(WWWW[[#This Row],['#_of_functional_handwashing_facilities_at_HH_level]]*6&gt;WWWW[[#This Row],[Total PoP ]],WWWW[[#This Row],[Total PoP ]],WWWW[[#This Row],['#_of_functional_handwashing_facilities_at_HH_level]]*6)</f>
        <v>0</v>
      </c>
      <c r="BJ308" s="552">
        <f>IF(WWWW[[#This Row],['# people reached by regular dedicated hygiene promotion]]&gt;WWWW[[#This Row],['# People received regular supply of hygiene items]],WWWW[[#This Row],['# people reached by regular dedicated hygiene promotion]],WWWW[[#This Row],['# People received regular supply of hygiene items]])</f>
        <v>0</v>
      </c>
      <c r="BK308" s="550">
        <f>IF(WWWW[[#This Row],[HRP3]]/WWWW[[#This Row],[Total PoP ]]&gt;100%,100%,WWWW[[#This Row],[HRP3]]/WWWW[[#This Row],[Total PoP ]])</f>
        <v>0</v>
      </c>
      <c r="BL308" s="553">
        <f>1-WWWW[[#This Row],[Hygiene Coverage%]]</f>
        <v>1</v>
      </c>
      <c r="BM308" s="551">
        <f>WWWW[[#This Row],['# people reached by regular dedicated hygiene promotion]]/WWWW[[#This Row],[Total PoP ]]</f>
        <v>0</v>
      </c>
      <c r="BN30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8" s="552">
        <f>WWWW[[#This Row],['#_of_affected_women_and_girls_receiving_a_sufficient_quantity_of_sanitary_pads]]</f>
        <v>0</v>
      </c>
      <c r="BP308" s="605">
        <f>IF(WWWW[[#This Row],['# People with access to soap]]&gt;WWWW[[#This Row],['# People with access to Sanity Pads]],WWWW[[#This Row],['# People with access to soap]],WWWW[[#This Row],['# People with access to Sanity Pads]])</f>
        <v>0</v>
      </c>
      <c r="BQ308" s="560" t="str">
        <f>IF(OR(WWWW[[#This Row],['#of students in school]]="",WWWW[[#This Row],['#of students in school]]=0),"No","Yes")</f>
        <v>No</v>
      </c>
      <c r="BR308" s="554" t="s">
        <v>796</v>
      </c>
      <c r="BS308" s="554" t="s">
        <v>796</v>
      </c>
      <c r="BT308" s="554">
        <v>0</v>
      </c>
      <c r="BU308" s="554">
        <v>0</v>
      </c>
      <c r="BV308" s="554">
        <v>0</v>
      </c>
      <c r="BW308" s="554">
        <v>197090</v>
      </c>
      <c r="BX308" s="554" t="s">
        <v>33</v>
      </c>
      <c r="BY308" s="582"/>
    </row>
    <row r="309" spans="1:77" hidden="1">
      <c r="A309" s="606" t="s">
        <v>2381</v>
      </c>
      <c r="B309" s="606" t="s">
        <v>316</v>
      </c>
      <c r="C309" s="453" t="s">
        <v>316</v>
      </c>
      <c r="D309" s="453" t="s">
        <v>309</v>
      </c>
      <c r="E309" s="546" t="s">
        <v>2687</v>
      </c>
      <c r="F309" s="453" t="s">
        <v>314</v>
      </c>
      <c r="G309" s="546" t="str">
        <f>VLOOKUP(WWWW[[#This Row],[Village  Name]],SiteDB6[[Site Name]:[Location Type]],8,FALSE)</f>
        <v>Village</v>
      </c>
      <c r="H309" s="453" t="s">
        <v>878</v>
      </c>
      <c r="I309" s="605">
        <v>139</v>
      </c>
      <c r="J309" s="605">
        <v>585</v>
      </c>
      <c r="K309" s="457">
        <v>42736</v>
      </c>
      <c r="L309" s="55">
        <v>44551</v>
      </c>
      <c r="M309" s="605"/>
      <c r="N309" s="605"/>
      <c r="O309" s="605"/>
      <c r="P309" s="605"/>
      <c r="Q309" s="605"/>
      <c r="R309" s="605"/>
      <c r="S309" s="605"/>
      <c r="T309" s="605"/>
      <c r="U309" s="637"/>
      <c r="V309" s="605"/>
      <c r="W309" s="605" t="s">
        <v>132</v>
      </c>
      <c r="X309" s="605"/>
      <c r="Y309" s="605"/>
      <c r="Z309" s="605"/>
      <c r="AA309" s="605"/>
      <c r="AB309" s="605"/>
      <c r="AC309" s="637"/>
      <c r="AD309" s="605"/>
      <c r="AE309" s="605"/>
      <c r="AF309" s="605"/>
      <c r="AG309" s="605"/>
      <c r="AH309" s="605"/>
      <c r="AI309" s="605"/>
      <c r="AJ309" s="605"/>
      <c r="AK309" s="605"/>
      <c r="AL309" s="605"/>
      <c r="AM309" s="605"/>
      <c r="AN309" s="637"/>
      <c r="AO309" s="551"/>
      <c r="AP309" s="551"/>
      <c r="AQ30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09" s="560">
        <f>WWWW[[#This Row],[%Equitable and continuous access to sufficient quantity of safe drinking water]]*WWWW[[#This Row],[Total PoP ]]</f>
        <v>0</v>
      </c>
      <c r="AS30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09" s="560">
        <f>WWWW[[#This Row],[% Access to unimproved water points]]*WWWW[[#This Row],[Total PoP ]]</f>
        <v>0</v>
      </c>
      <c r="AU30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0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09" s="560">
        <f>WWWW[[#This Row],[HRP1]]/250</f>
        <v>0</v>
      </c>
      <c r="AX309" s="550">
        <f>1-WWWW[[#This Row],[% Equitable and continuous access to sufficient quantity of domestic water]]</f>
        <v>1</v>
      </c>
      <c r="AY309" s="560">
        <f>WWWW[[#This Row],[%equitable and continuous access to sufficient quantity of safe drinking and domestic water''s GAP]]*WWWW[[#This Row],[Total PoP ]]</f>
        <v>585</v>
      </c>
      <c r="AZ309" s="552">
        <f>IF(WWWW[[#This Row],[Total required water points]]-WWWW[[#This Row],['#Water points coverage]]&lt;0,0,WWWW[[#This Row],[Total required water points]]-WWWW[[#This Row],['#Water points coverage]])</f>
        <v>2</v>
      </c>
      <c r="BA309" s="552">
        <f>ROUND(IF(WWWW[[#This Row],[Total PoP ]]&lt;250,1,WWWW[[#This Row],[Total PoP ]]/250),0)</f>
        <v>2</v>
      </c>
      <c r="BB30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09" s="560">
        <f>WWWW[[#This Row],[% people access to functioning Latrine]]*WWWW[[#This Row],[Total PoP ]]</f>
        <v>0</v>
      </c>
      <c r="BD309" s="552">
        <f>WWWW[[#This Row],['#_of_Functioning_latrines_in_school]]*50</f>
        <v>0</v>
      </c>
      <c r="BE309" s="552">
        <f>ROUND((WWWW[[#This Row],[Total PoP ]]/6),0)</f>
        <v>98</v>
      </c>
      <c r="BF309" s="552">
        <f>IF(WWWW[[#This Row],[Total required Latrines]]-(WWWW[[#This Row],['#_of_sanitary_fly-proof_HH_latrines]])&lt;0,0,WWWW[[#This Row],[Total required Latrines]]-(WWWW[[#This Row],['#_of_sanitary_fly-proof_HH_latrines]]))</f>
        <v>98</v>
      </c>
      <c r="BG309" s="553">
        <f>1-WWWW[[#This Row],[% people access to functioning Latrine]]</f>
        <v>1</v>
      </c>
      <c r="BH30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09" s="560">
        <f>IF(WWWW[[#This Row],['#_of_functional_handwashing_facilities_at_HH_level]]*6&gt;WWWW[[#This Row],[Total PoP ]],WWWW[[#This Row],[Total PoP ]],WWWW[[#This Row],['#_of_functional_handwashing_facilities_at_HH_level]]*6)</f>
        <v>0</v>
      </c>
      <c r="BJ309" s="552">
        <f>IF(WWWW[[#This Row],['# people reached by regular dedicated hygiene promotion]]&gt;WWWW[[#This Row],['# People received regular supply of hygiene items]],WWWW[[#This Row],['# people reached by regular dedicated hygiene promotion]],WWWW[[#This Row],['# People received regular supply of hygiene items]])</f>
        <v>0</v>
      </c>
      <c r="BK309" s="550">
        <f>IF(WWWW[[#This Row],[HRP3]]/WWWW[[#This Row],[Total PoP ]]&gt;100%,100%,WWWW[[#This Row],[HRP3]]/WWWW[[#This Row],[Total PoP ]])</f>
        <v>0</v>
      </c>
      <c r="BL309" s="553">
        <f>1-WWWW[[#This Row],[Hygiene Coverage%]]</f>
        <v>1</v>
      </c>
      <c r="BM309" s="551">
        <f>WWWW[[#This Row],['# people reached by regular dedicated hygiene promotion]]/WWWW[[#This Row],[Total PoP ]]</f>
        <v>0</v>
      </c>
      <c r="BN30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09" s="552">
        <f>WWWW[[#This Row],['#_of_affected_women_and_girls_receiving_a_sufficient_quantity_of_sanitary_pads]]</f>
        <v>0</v>
      </c>
      <c r="BP309" s="605">
        <f>IF(WWWW[[#This Row],['# People with access to soap]]&gt;WWWW[[#This Row],['# People with access to Sanity Pads]],WWWW[[#This Row],['# People with access to soap]],WWWW[[#This Row],['# People with access to Sanity Pads]])</f>
        <v>0</v>
      </c>
      <c r="BQ309" s="560" t="str">
        <f>IF(OR(WWWW[[#This Row],['#of students in school]]="",WWWW[[#This Row],['#of students in school]]=0),"No","Yes")</f>
        <v>No</v>
      </c>
      <c r="BR309" s="554" t="s">
        <v>796</v>
      </c>
      <c r="BS309" s="554" t="s">
        <v>796</v>
      </c>
      <c r="BT309" s="554">
        <v>0</v>
      </c>
      <c r="BU309" s="554">
        <v>0</v>
      </c>
      <c r="BV309" s="554">
        <v>0</v>
      </c>
      <c r="BW309" s="554">
        <v>197149</v>
      </c>
      <c r="BX309" s="554" t="s">
        <v>33</v>
      </c>
      <c r="BY309" s="582"/>
    </row>
    <row r="310" spans="1:77" hidden="1">
      <c r="A310" s="606" t="s">
        <v>2381</v>
      </c>
      <c r="B310" s="606" t="s">
        <v>316</v>
      </c>
      <c r="C310" s="453" t="s">
        <v>316</v>
      </c>
      <c r="D310" s="453" t="s">
        <v>309</v>
      </c>
      <c r="E310" s="546" t="s">
        <v>2687</v>
      </c>
      <c r="F310" s="453" t="s">
        <v>314</v>
      </c>
      <c r="G310" s="546" t="str">
        <f>VLOOKUP(WWWW[[#This Row],[Village  Name]],SiteDB6[[Site Name]:[Location Type]],8,FALSE)</f>
        <v>Village</v>
      </c>
      <c r="H310" s="453" t="s">
        <v>897</v>
      </c>
      <c r="I310" s="605">
        <v>408</v>
      </c>
      <c r="J310" s="605">
        <v>2009</v>
      </c>
      <c r="K310" s="457">
        <v>42736</v>
      </c>
      <c r="L310" s="55">
        <v>44551</v>
      </c>
      <c r="M310" s="605"/>
      <c r="N310" s="605"/>
      <c r="O310" s="605"/>
      <c r="P310" s="605"/>
      <c r="Q310" s="605"/>
      <c r="R310" s="605"/>
      <c r="S310" s="605"/>
      <c r="T310" s="605"/>
      <c r="U310" s="637"/>
      <c r="V310" s="605"/>
      <c r="W310" s="605" t="s">
        <v>132</v>
      </c>
      <c r="X310" s="605"/>
      <c r="Y310" s="605"/>
      <c r="Z310" s="605"/>
      <c r="AA310" s="605"/>
      <c r="AB310" s="605"/>
      <c r="AC310" s="637"/>
      <c r="AD310" s="605"/>
      <c r="AE310" s="605"/>
      <c r="AF310" s="605"/>
      <c r="AG310" s="605"/>
      <c r="AH310" s="605"/>
      <c r="AI310" s="605"/>
      <c r="AJ310" s="605"/>
      <c r="AK310" s="605"/>
      <c r="AL310" s="605"/>
      <c r="AM310" s="605"/>
      <c r="AN310" s="637"/>
      <c r="AO310" s="551"/>
      <c r="AP310" s="551"/>
      <c r="AQ31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0" s="560">
        <f>WWWW[[#This Row],[%Equitable and continuous access to sufficient quantity of safe drinking water]]*WWWW[[#This Row],[Total PoP ]]</f>
        <v>0</v>
      </c>
      <c r="AS31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0" s="560">
        <f>WWWW[[#This Row],[% Access to unimproved water points]]*WWWW[[#This Row],[Total PoP ]]</f>
        <v>0</v>
      </c>
      <c r="AU31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0" s="560">
        <f>WWWW[[#This Row],[HRP1]]/250</f>
        <v>0</v>
      </c>
      <c r="AX310" s="550">
        <f>1-WWWW[[#This Row],[% Equitable and continuous access to sufficient quantity of domestic water]]</f>
        <v>1</v>
      </c>
      <c r="AY310" s="560">
        <f>WWWW[[#This Row],[%equitable and continuous access to sufficient quantity of safe drinking and domestic water''s GAP]]*WWWW[[#This Row],[Total PoP ]]</f>
        <v>2009</v>
      </c>
      <c r="AZ310" s="552">
        <f>IF(WWWW[[#This Row],[Total required water points]]-WWWW[[#This Row],['#Water points coverage]]&lt;0,0,WWWW[[#This Row],[Total required water points]]-WWWW[[#This Row],['#Water points coverage]])</f>
        <v>8</v>
      </c>
      <c r="BA310" s="552">
        <f>ROUND(IF(WWWW[[#This Row],[Total PoP ]]&lt;250,1,WWWW[[#This Row],[Total PoP ]]/250),0)</f>
        <v>8</v>
      </c>
      <c r="BB31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0" s="560">
        <f>WWWW[[#This Row],[% people access to functioning Latrine]]*WWWW[[#This Row],[Total PoP ]]</f>
        <v>0</v>
      </c>
      <c r="BD310" s="552">
        <f>WWWW[[#This Row],['#_of_Functioning_latrines_in_school]]*50</f>
        <v>0</v>
      </c>
      <c r="BE310" s="552">
        <f>ROUND((WWWW[[#This Row],[Total PoP ]]/6),0)</f>
        <v>335</v>
      </c>
      <c r="BF310" s="552">
        <f>IF(WWWW[[#This Row],[Total required Latrines]]-(WWWW[[#This Row],['#_of_sanitary_fly-proof_HH_latrines]])&lt;0,0,WWWW[[#This Row],[Total required Latrines]]-(WWWW[[#This Row],['#_of_sanitary_fly-proof_HH_latrines]]))</f>
        <v>335</v>
      </c>
      <c r="BG310" s="553">
        <f>1-WWWW[[#This Row],[% people access to functioning Latrine]]</f>
        <v>1</v>
      </c>
      <c r="BH31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0" s="560">
        <f>IF(WWWW[[#This Row],['#_of_functional_handwashing_facilities_at_HH_level]]*6&gt;WWWW[[#This Row],[Total PoP ]],WWWW[[#This Row],[Total PoP ]],WWWW[[#This Row],['#_of_functional_handwashing_facilities_at_HH_level]]*6)</f>
        <v>0</v>
      </c>
      <c r="BJ310" s="552">
        <f>IF(WWWW[[#This Row],['# people reached by regular dedicated hygiene promotion]]&gt;WWWW[[#This Row],['# People received regular supply of hygiene items]],WWWW[[#This Row],['# people reached by regular dedicated hygiene promotion]],WWWW[[#This Row],['# People received regular supply of hygiene items]])</f>
        <v>0</v>
      </c>
      <c r="BK310" s="550">
        <f>IF(WWWW[[#This Row],[HRP3]]/WWWW[[#This Row],[Total PoP ]]&gt;100%,100%,WWWW[[#This Row],[HRP3]]/WWWW[[#This Row],[Total PoP ]])</f>
        <v>0</v>
      </c>
      <c r="BL310" s="553">
        <f>1-WWWW[[#This Row],[Hygiene Coverage%]]</f>
        <v>1</v>
      </c>
      <c r="BM310" s="551">
        <f>WWWW[[#This Row],['# people reached by regular dedicated hygiene promotion]]/WWWW[[#This Row],[Total PoP ]]</f>
        <v>0</v>
      </c>
      <c r="BN31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0" s="552">
        <f>WWWW[[#This Row],['#_of_affected_women_and_girls_receiving_a_sufficient_quantity_of_sanitary_pads]]</f>
        <v>0</v>
      </c>
      <c r="BP310" s="605">
        <f>IF(WWWW[[#This Row],['# People with access to soap]]&gt;WWWW[[#This Row],['# People with access to Sanity Pads]],WWWW[[#This Row],['# People with access to soap]],WWWW[[#This Row],['# People with access to Sanity Pads]])</f>
        <v>0</v>
      </c>
      <c r="BQ310" s="560" t="str">
        <f>IF(OR(WWWW[[#This Row],['#of students in school]]="",WWWW[[#This Row],['#of students in school]]=0),"No","Yes")</f>
        <v>No</v>
      </c>
      <c r="BR310" s="554" t="s">
        <v>796</v>
      </c>
      <c r="BS310" s="554" t="s">
        <v>881</v>
      </c>
      <c r="BT310" s="554" t="s">
        <v>793</v>
      </c>
      <c r="BU310" s="554">
        <v>20.480898</v>
      </c>
      <c r="BV310" s="554">
        <v>93.299485000000004</v>
      </c>
      <c r="BW310" s="554" t="s">
        <v>1392</v>
      </c>
      <c r="BX310" s="554" t="s">
        <v>33</v>
      </c>
      <c r="BY310" s="582"/>
    </row>
    <row r="311" spans="1:77" hidden="1">
      <c r="A311" s="606" t="s">
        <v>2381</v>
      </c>
      <c r="B311" s="606" t="s">
        <v>316</v>
      </c>
      <c r="C311" s="453" t="s">
        <v>316</v>
      </c>
      <c r="D311" s="453" t="s">
        <v>309</v>
      </c>
      <c r="E311" s="546" t="s">
        <v>2687</v>
      </c>
      <c r="F311" s="453" t="s">
        <v>314</v>
      </c>
      <c r="G311" s="546" t="str">
        <f>VLOOKUP(WWWW[[#This Row],[Village  Name]],SiteDB6[[Site Name]:[Location Type]],8,FALSE)</f>
        <v>Village</v>
      </c>
      <c r="H311" s="453" t="s">
        <v>2644</v>
      </c>
      <c r="I311" s="605">
        <v>47</v>
      </c>
      <c r="J311" s="605">
        <v>190</v>
      </c>
      <c r="K311" s="457">
        <v>42736</v>
      </c>
      <c r="L311" s="55">
        <v>44551</v>
      </c>
      <c r="M311" s="605"/>
      <c r="N311" s="605"/>
      <c r="O311" s="605"/>
      <c r="P311" s="605"/>
      <c r="Q311" s="605"/>
      <c r="R311" s="605"/>
      <c r="S311" s="605"/>
      <c r="T311" s="605"/>
      <c r="U311" s="637"/>
      <c r="V311" s="605"/>
      <c r="W311" s="605" t="s">
        <v>132</v>
      </c>
      <c r="X311" s="605"/>
      <c r="Y311" s="605"/>
      <c r="Z311" s="605"/>
      <c r="AA311" s="605"/>
      <c r="AB311" s="605"/>
      <c r="AC311" s="637"/>
      <c r="AD311" s="605"/>
      <c r="AE311" s="605"/>
      <c r="AF311" s="605"/>
      <c r="AG311" s="605"/>
      <c r="AH311" s="605"/>
      <c r="AI311" s="605"/>
      <c r="AJ311" s="605"/>
      <c r="AK311" s="605"/>
      <c r="AL311" s="605"/>
      <c r="AM311" s="605"/>
      <c r="AN311" s="637"/>
      <c r="AO311" s="551"/>
      <c r="AP311" s="551"/>
      <c r="AQ31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1" s="560">
        <f>WWWW[[#This Row],[%Equitable and continuous access to sufficient quantity of safe drinking water]]*WWWW[[#This Row],[Total PoP ]]</f>
        <v>0</v>
      </c>
      <c r="AS31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1" s="560">
        <f>WWWW[[#This Row],[% Access to unimproved water points]]*WWWW[[#This Row],[Total PoP ]]</f>
        <v>0</v>
      </c>
      <c r="AU31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1" s="560">
        <f>WWWW[[#This Row],[HRP1]]/250</f>
        <v>0</v>
      </c>
      <c r="AX311" s="550">
        <f>1-WWWW[[#This Row],[% Equitable and continuous access to sufficient quantity of domestic water]]</f>
        <v>1</v>
      </c>
      <c r="AY311" s="560">
        <f>WWWW[[#This Row],[%equitable and continuous access to sufficient quantity of safe drinking and domestic water''s GAP]]*WWWW[[#This Row],[Total PoP ]]</f>
        <v>190</v>
      </c>
      <c r="AZ311" s="552">
        <f>IF(WWWW[[#This Row],[Total required water points]]-WWWW[[#This Row],['#Water points coverage]]&lt;0,0,WWWW[[#This Row],[Total required water points]]-WWWW[[#This Row],['#Water points coverage]])</f>
        <v>1</v>
      </c>
      <c r="BA311" s="552">
        <f>ROUND(IF(WWWW[[#This Row],[Total PoP ]]&lt;250,1,WWWW[[#This Row],[Total PoP ]]/250),0)</f>
        <v>1</v>
      </c>
      <c r="BB31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1" s="560">
        <f>WWWW[[#This Row],[% people access to functioning Latrine]]*WWWW[[#This Row],[Total PoP ]]</f>
        <v>0</v>
      </c>
      <c r="BD311" s="552">
        <f>WWWW[[#This Row],['#_of_Functioning_latrines_in_school]]*50</f>
        <v>0</v>
      </c>
      <c r="BE311" s="552">
        <f>ROUND((WWWW[[#This Row],[Total PoP ]]/6),0)</f>
        <v>32</v>
      </c>
      <c r="BF311" s="552">
        <f>IF(WWWW[[#This Row],[Total required Latrines]]-(WWWW[[#This Row],['#_of_sanitary_fly-proof_HH_latrines]])&lt;0,0,WWWW[[#This Row],[Total required Latrines]]-(WWWW[[#This Row],['#_of_sanitary_fly-proof_HH_latrines]]))</f>
        <v>32</v>
      </c>
      <c r="BG311" s="553">
        <f>1-WWWW[[#This Row],[% people access to functioning Latrine]]</f>
        <v>1</v>
      </c>
      <c r="BH31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1" s="560">
        <f>IF(WWWW[[#This Row],['#_of_functional_handwashing_facilities_at_HH_level]]*6&gt;WWWW[[#This Row],[Total PoP ]],WWWW[[#This Row],[Total PoP ]],WWWW[[#This Row],['#_of_functional_handwashing_facilities_at_HH_level]]*6)</f>
        <v>0</v>
      </c>
      <c r="BJ311" s="552">
        <f>IF(WWWW[[#This Row],['# people reached by regular dedicated hygiene promotion]]&gt;WWWW[[#This Row],['# People received regular supply of hygiene items]],WWWW[[#This Row],['# people reached by regular dedicated hygiene promotion]],WWWW[[#This Row],['# People received regular supply of hygiene items]])</f>
        <v>0</v>
      </c>
      <c r="BK311" s="550">
        <f>IF(WWWW[[#This Row],[HRP3]]/WWWW[[#This Row],[Total PoP ]]&gt;100%,100%,WWWW[[#This Row],[HRP3]]/WWWW[[#This Row],[Total PoP ]])</f>
        <v>0</v>
      </c>
      <c r="BL311" s="553">
        <f>1-WWWW[[#This Row],[Hygiene Coverage%]]</f>
        <v>1</v>
      </c>
      <c r="BM311" s="551">
        <f>WWWW[[#This Row],['# people reached by regular dedicated hygiene promotion]]/WWWW[[#This Row],[Total PoP ]]</f>
        <v>0</v>
      </c>
      <c r="BN31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1" s="552">
        <f>WWWW[[#This Row],['#_of_affected_women_and_girls_receiving_a_sufficient_quantity_of_sanitary_pads]]</f>
        <v>0</v>
      </c>
      <c r="BP311" s="605">
        <f>IF(WWWW[[#This Row],['# People with access to soap]]&gt;WWWW[[#This Row],['# People with access to Sanity Pads]],WWWW[[#This Row],['# People with access to soap]],WWWW[[#This Row],['# People with access to Sanity Pads]])</f>
        <v>0</v>
      </c>
      <c r="BQ311" s="560" t="str">
        <f>IF(OR(WWWW[[#This Row],['#of students in school]]="",WWWW[[#This Row],['#of students in school]]=0),"No","Yes")</f>
        <v>No</v>
      </c>
      <c r="BR311" s="554" t="s">
        <v>796</v>
      </c>
      <c r="BS311" s="554" t="s">
        <v>796</v>
      </c>
      <c r="BT311" s="554">
        <v>0</v>
      </c>
      <c r="BU311" s="554">
        <v>0</v>
      </c>
      <c r="BV311" s="554">
        <v>0</v>
      </c>
      <c r="BW311" s="554">
        <v>0</v>
      </c>
      <c r="BX311" s="554" t="s">
        <v>33</v>
      </c>
      <c r="BY311" s="582"/>
    </row>
    <row r="312" spans="1:77" hidden="1">
      <c r="A312" s="606" t="s">
        <v>2381</v>
      </c>
      <c r="B312" s="606" t="s">
        <v>316</v>
      </c>
      <c r="C312" s="453" t="s">
        <v>316</v>
      </c>
      <c r="D312" s="453" t="s">
        <v>309</v>
      </c>
      <c r="E312" s="546" t="s">
        <v>2687</v>
      </c>
      <c r="F312" s="453" t="s">
        <v>314</v>
      </c>
      <c r="G312" s="546" t="str">
        <f>VLOOKUP(WWWW[[#This Row],[Village  Name]],SiteDB6[[Site Name]:[Location Type]],8,FALSE)</f>
        <v>Village</v>
      </c>
      <c r="H312" s="453" t="s">
        <v>2645</v>
      </c>
      <c r="I312" s="605">
        <v>150</v>
      </c>
      <c r="J312" s="605">
        <v>532</v>
      </c>
      <c r="K312" s="457">
        <v>42736</v>
      </c>
      <c r="L312" s="55">
        <v>44551</v>
      </c>
      <c r="M312" s="605"/>
      <c r="N312" s="605"/>
      <c r="O312" s="605"/>
      <c r="P312" s="605"/>
      <c r="Q312" s="605"/>
      <c r="R312" s="605"/>
      <c r="S312" s="605"/>
      <c r="T312" s="605"/>
      <c r="U312" s="637"/>
      <c r="V312" s="605"/>
      <c r="W312" s="605" t="s">
        <v>132</v>
      </c>
      <c r="X312" s="605"/>
      <c r="Y312" s="605"/>
      <c r="Z312" s="605"/>
      <c r="AA312" s="605"/>
      <c r="AB312" s="605"/>
      <c r="AC312" s="637"/>
      <c r="AD312" s="605"/>
      <c r="AE312" s="605"/>
      <c r="AF312" s="605"/>
      <c r="AG312" s="605"/>
      <c r="AH312" s="605"/>
      <c r="AI312" s="605"/>
      <c r="AJ312" s="605"/>
      <c r="AK312" s="605"/>
      <c r="AL312" s="605"/>
      <c r="AM312" s="605"/>
      <c r="AN312" s="637"/>
      <c r="AO312" s="551"/>
      <c r="AP312" s="551"/>
      <c r="AQ31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2" s="560">
        <f>WWWW[[#This Row],[%Equitable and continuous access to sufficient quantity of safe drinking water]]*WWWW[[#This Row],[Total PoP ]]</f>
        <v>0</v>
      </c>
      <c r="AS31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2" s="560">
        <f>WWWW[[#This Row],[% Access to unimproved water points]]*WWWW[[#This Row],[Total PoP ]]</f>
        <v>0</v>
      </c>
      <c r="AU31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2" s="560">
        <f>WWWW[[#This Row],[HRP1]]/250</f>
        <v>0</v>
      </c>
      <c r="AX312" s="550">
        <f>1-WWWW[[#This Row],[% Equitable and continuous access to sufficient quantity of domestic water]]</f>
        <v>1</v>
      </c>
      <c r="AY312" s="560">
        <f>WWWW[[#This Row],[%equitable and continuous access to sufficient quantity of safe drinking and domestic water''s GAP]]*WWWW[[#This Row],[Total PoP ]]</f>
        <v>532</v>
      </c>
      <c r="AZ312" s="552">
        <f>IF(WWWW[[#This Row],[Total required water points]]-WWWW[[#This Row],['#Water points coverage]]&lt;0,0,WWWW[[#This Row],[Total required water points]]-WWWW[[#This Row],['#Water points coverage]])</f>
        <v>2</v>
      </c>
      <c r="BA312" s="552">
        <f>ROUND(IF(WWWW[[#This Row],[Total PoP ]]&lt;250,1,WWWW[[#This Row],[Total PoP ]]/250),0)</f>
        <v>2</v>
      </c>
      <c r="BB31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2" s="560">
        <f>WWWW[[#This Row],[% people access to functioning Latrine]]*WWWW[[#This Row],[Total PoP ]]</f>
        <v>0</v>
      </c>
      <c r="BD312" s="552">
        <f>WWWW[[#This Row],['#_of_Functioning_latrines_in_school]]*50</f>
        <v>0</v>
      </c>
      <c r="BE312" s="552">
        <f>ROUND((WWWW[[#This Row],[Total PoP ]]/6),0)</f>
        <v>89</v>
      </c>
      <c r="BF312" s="552">
        <f>IF(WWWW[[#This Row],[Total required Latrines]]-(WWWW[[#This Row],['#_of_sanitary_fly-proof_HH_latrines]])&lt;0,0,WWWW[[#This Row],[Total required Latrines]]-(WWWW[[#This Row],['#_of_sanitary_fly-proof_HH_latrines]]))</f>
        <v>89</v>
      </c>
      <c r="BG312" s="553">
        <f>1-WWWW[[#This Row],[% people access to functioning Latrine]]</f>
        <v>1</v>
      </c>
      <c r="BH31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2" s="560">
        <f>IF(WWWW[[#This Row],['#_of_functional_handwashing_facilities_at_HH_level]]*6&gt;WWWW[[#This Row],[Total PoP ]],WWWW[[#This Row],[Total PoP ]],WWWW[[#This Row],['#_of_functional_handwashing_facilities_at_HH_level]]*6)</f>
        <v>0</v>
      </c>
      <c r="BJ312" s="552">
        <f>IF(WWWW[[#This Row],['# people reached by regular dedicated hygiene promotion]]&gt;WWWW[[#This Row],['# People received regular supply of hygiene items]],WWWW[[#This Row],['# people reached by regular dedicated hygiene promotion]],WWWW[[#This Row],['# People received regular supply of hygiene items]])</f>
        <v>0</v>
      </c>
      <c r="BK312" s="550">
        <f>IF(WWWW[[#This Row],[HRP3]]/WWWW[[#This Row],[Total PoP ]]&gt;100%,100%,WWWW[[#This Row],[HRP3]]/WWWW[[#This Row],[Total PoP ]])</f>
        <v>0</v>
      </c>
      <c r="BL312" s="553">
        <f>1-WWWW[[#This Row],[Hygiene Coverage%]]</f>
        <v>1</v>
      </c>
      <c r="BM312" s="551">
        <f>WWWW[[#This Row],['# people reached by regular dedicated hygiene promotion]]/WWWW[[#This Row],[Total PoP ]]</f>
        <v>0</v>
      </c>
      <c r="BN31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2" s="552">
        <f>WWWW[[#This Row],['#_of_affected_women_and_girls_receiving_a_sufficient_quantity_of_sanitary_pads]]</f>
        <v>0</v>
      </c>
      <c r="BP312" s="605">
        <f>IF(WWWW[[#This Row],['# People with access to soap]]&gt;WWWW[[#This Row],['# People with access to Sanity Pads]],WWWW[[#This Row],['# People with access to soap]],WWWW[[#This Row],['# People with access to Sanity Pads]])</f>
        <v>0</v>
      </c>
      <c r="BQ312" s="560" t="str">
        <f>IF(OR(WWWW[[#This Row],['#of students in school]]="",WWWW[[#This Row],['#of students in school]]=0),"No","Yes")</f>
        <v>No</v>
      </c>
      <c r="BR312" s="554" t="s">
        <v>796</v>
      </c>
      <c r="BS312" s="554" t="s">
        <v>796</v>
      </c>
      <c r="BT312" s="554">
        <v>0</v>
      </c>
      <c r="BU312" s="554">
        <v>0</v>
      </c>
      <c r="BV312" s="554">
        <v>0</v>
      </c>
      <c r="BW312" s="554">
        <v>197092</v>
      </c>
      <c r="BX312" s="554" t="s">
        <v>33</v>
      </c>
      <c r="BY312" s="582"/>
    </row>
    <row r="313" spans="1:77" hidden="1">
      <c r="A313" s="606" t="s">
        <v>2381</v>
      </c>
      <c r="B313" s="606" t="s">
        <v>316</v>
      </c>
      <c r="C313" s="453" t="s">
        <v>316</v>
      </c>
      <c r="D313" s="453" t="s">
        <v>309</v>
      </c>
      <c r="E313" s="546" t="s">
        <v>2687</v>
      </c>
      <c r="F313" s="453" t="s">
        <v>314</v>
      </c>
      <c r="G313" s="546" t="str">
        <f>VLOOKUP(WWWW[[#This Row],[Village  Name]],SiteDB6[[Site Name]:[Location Type]],8,FALSE)</f>
        <v>Village</v>
      </c>
      <c r="H313" s="453" t="s">
        <v>2646</v>
      </c>
      <c r="I313" s="605">
        <v>142</v>
      </c>
      <c r="J313" s="605">
        <v>542</v>
      </c>
      <c r="K313" s="457">
        <v>42736</v>
      </c>
      <c r="L313" s="55">
        <v>44551</v>
      </c>
      <c r="M313" s="605"/>
      <c r="N313" s="605"/>
      <c r="O313" s="605"/>
      <c r="P313" s="605"/>
      <c r="Q313" s="605"/>
      <c r="R313" s="605"/>
      <c r="S313" s="605"/>
      <c r="T313" s="605"/>
      <c r="U313" s="637"/>
      <c r="V313" s="605"/>
      <c r="W313" s="605" t="s">
        <v>132</v>
      </c>
      <c r="X313" s="605"/>
      <c r="Y313" s="605"/>
      <c r="Z313" s="605"/>
      <c r="AA313" s="605"/>
      <c r="AB313" s="605"/>
      <c r="AC313" s="637"/>
      <c r="AD313" s="605"/>
      <c r="AE313" s="605"/>
      <c r="AF313" s="605"/>
      <c r="AG313" s="605"/>
      <c r="AH313" s="605"/>
      <c r="AI313" s="605"/>
      <c r="AJ313" s="605"/>
      <c r="AK313" s="605"/>
      <c r="AL313" s="605"/>
      <c r="AM313" s="605"/>
      <c r="AN313" s="637"/>
      <c r="AO313" s="551"/>
      <c r="AP313" s="551"/>
      <c r="AQ31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3" s="560">
        <f>WWWW[[#This Row],[%Equitable and continuous access to sufficient quantity of safe drinking water]]*WWWW[[#This Row],[Total PoP ]]</f>
        <v>0</v>
      </c>
      <c r="AS31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3" s="560">
        <f>WWWW[[#This Row],[% Access to unimproved water points]]*WWWW[[#This Row],[Total PoP ]]</f>
        <v>0</v>
      </c>
      <c r="AU31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3" s="560">
        <f>WWWW[[#This Row],[HRP1]]/250</f>
        <v>0</v>
      </c>
      <c r="AX313" s="550">
        <f>1-WWWW[[#This Row],[% Equitable and continuous access to sufficient quantity of domestic water]]</f>
        <v>1</v>
      </c>
      <c r="AY313" s="560">
        <f>WWWW[[#This Row],[%equitable and continuous access to sufficient quantity of safe drinking and domestic water''s GAP]]*WWWW[[#This Row],[Total PoP ]]</f>
        <v>542</v>
      </c>
      <c r="AZ313" s="552">
        <f>IF(WWWW[[#This Row],[Total required water points]]-WWWW[[#This Row],['#Water points coverage]]&lt;0,0,WWWW[[#This Row],[Total required water points]]-WWWW[[#This Row],['#Water points coverage]])</f>
        <v>2</v>
      </c>
      <c r="BA313" s="552">
        <f>ROUND(IF(WWWW[[#This Row],[Total PoP ]]&lt;250,1,WWWW[[#This Row],[Total PoP ]]/250),0)</f>
        <v>2</v>
      </c>
      <c r="BB31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3" s="560">
        <f>WWWW[[#This Row],[% people access to functioning Latrine]]*WWWW[[#This Row],[Total PoP ]]</f>
        <v>0</v>
      </c>
      <c r="BD313" s="552">
        <f>WWWW[[#This Row],['#_of_Functioning_latrines_in_school]]*50</f>
        <v>0</v>
      </c>
      <c r="BE313" s="552">
        <f>ROUND((WWWW[[#This Row],[Total PoP ]]/6),0)</f>
        <v>90</v>
      </c>
      <c r="BF313" s="552">
        <f>IF(WWWW[[#This Row],[Total required Latrines]]-(WWWW[[#This Row],['#_of_sanitary_fly-proof_HH_latrines]])&lt;0,0,WWWW[[#This Row],[Total required Latrines]]-(WWWW[[#This Row],['#_of_sanitary_fly-proof_HH_latrines]]))</f>
        <v>90</v>
      </c>
      <c r="BG313" s="553">
        <f>1-WWWW[[#This Row],[% people access to functioning Latrine]]</f>
        <v>1</v>
      </c>
      <c r="BH31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3" s="560">
        <f>IF(WWWW[[#This Row],['#_of_functional_handwashing_facilities_at_HH_level]]*6&gt;WWWW[[#This Row],[Total PoP ]],WWWW[[#This Row],[Total PoP ]],WWWW[[#This Row],['#_of_functional_handwashing_facilities_at_HH_level]]*6)</f>
        <v>0</v>
      </c>
      <c r="BJ313" s="552">
        <f>IF(WWWW[[#This Row],['# people reached by regular dedicated hygiene promotion]]&gt;WWWW[[#This Row],['# People received regular supply of hygiene items]],WWWW[[#This Row],['# people reached by regular dedicated hygiene promotion]],WWWW[[#This Row],['# People received regular supply of hygiene items]])</f>
        <v>0</v>
      </c>
      <c r="BK313" s="550">
        <f>IF(WWWW[[#This Row],[HRP3]]/WWWW[[#This Row],[Total PoP ]]&gt;100%,100%,WWWW[[#This Row],[HRP3]]/WWWW[[#This Row],[Total PoP ]])</f>
        <v>0</v>
      </c>
      <c r="BL313" s="553">
        <f>1-WWWW[[#This Row],[Hygiene Coverage%]]</f>
        <v>1</v>
      </c>
      <c r="BM313" s="551">
        <f>WWWW[[#This Row],['# people reached by regular dedicated hygiene promotion]]/WWWW[[#This Row],[Total PoP ]]</f>
        <v>0</v>
      </c>
      <c r="BN31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3" s="552">
        <f>WWWW[[#This Row],['#_of_affected_women_and_girls_receiving_a_sufficient_quantity_of_sanitary_pads]]</f>
        <v>0</v>
      </c>
      <c r="BP313" s="605">
        <f>IF(WWWW[[#This Row],['# People with access to soap]]&gt;WWWW[[#This Row],['# People with access to Sanity Pads]],WWWW[[#This Row],['# People with access to soap]],WWWW[[#This Row],['# People with access to Sanity Pads]])</f>
        <v>0</v>
      </c>
      <c r="BQ313" s="560" t="str">
        <f>IF(OR(WWWW[[#This Row],['#of students in school]]="",WWWW[[#This Row],['#of students in school]]=0),"No","Yes")</f>
        <v>No</v>
      </c>
      <c r="BR313" s="554" t="s">
        <v>796</v>
      </c>
      <c r="BS313" s="554" t="s">
        <v>796</v>
      </c>
      <c r="BT313" s="554">
        <v>0</v>
      </c>
      <c r="BU313" s="554">
        <v>0</v>
      </c>
      <c r="BV313" s="554">
        <v>0</v>
      </c>
      <c r="BW313" s="554">
        <v>197100</v>
      </c>
      <c r="BX313" s="554" t="s">
        <v>33</v>
      </c>
      <c r="BY313" s="582"/>
    </row>
    <row r="314" spans="1:77" hidden="1">
      <c r="A314" s="606" t="s">
        <v>2381</v>
      </c>
      <c r="B314" s="606" t="s">
        <v>316</v>
      </c>
      <c r="C314" s="453" t="s">
        <v>316</v>
      </c>
      <c r="D314" s="453" t="s">
        <v>309</v>
      </c>
      <c r="E314" s="546" t="s">
        <v>2687</v>
      </c>
      <c r="F314" s="453" t="s">
        <v>314</v>
      </c>
      <c r="G314" s="546" t="str">
        <f>VLOOKUP(WWWW[[#This Row],[Village  Name]],SiteDB6[[Site Name]:[Location Type]],8,FALSE)</f>
        <v>Village</v>
      </c>
      <c r="H314" s="453" t="s">
        <v>2647</v>
      </c>
      <c r="I314" s="605">
        <v>290</v>
      </c>
      <c r="J314" s="605">
        <v>1314</v>
      </c>
      <c r="K314" s="457">
        <v>42736</v>
      </c>
      <c r="L314" s="55">
        <v>44551</v>
      </c>
      <c r="M314" s="605"/>
      <c r="N314" s="605"/>
      <c r="O314" s="605"/>
      <c r="P314" s="605"/>
      <c r="Q314" s="605"/>
      <c r="R314" s="605"/>
      <c r="S314" s="605"/>
      <c r="T314" s="605"/>
      <c r="U314" s="637"/>
      <c r="V314" s="605"/>
      <c r="W314" s="605" t="s">
        <v>132</v>
      </c>
      <c r="X314" s="605"/>
      <c r="Y314" s="605"/>
      <c r="Z314" s="605"/>
      <c r="AA314" s="605"/>
      <c r="AB314" s="605"/>
      <c r="AC314" s="637"/>
      <c r="AD314" s="605"/>
      <c r="AE314" s="605"/>
      <c r="AF314" s="605"/>
      <c r="AG314" s="605"/>
      <c r="AH314" s="605"/>
      <c r="AI314" s="605"/>
      <c r="AJ314" s="605"/>
      <c r="AK314" s="605"/>
      <c r="AL314" s="605"/>
      <c r="AM314" s="605"/>
      <c r="AN314" s="637"/>
      <c r="AO314" s="551"/>
      <c r="AP314" s="551"/>
      <c r="AQ31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4" s="560">
        <f>WWWW[[#This Row],[%Equitable and continuous access to sufficient quantity of safe drinking water]]*WWWW[[#This Row],[Total PoP ]]</f>
        <v>0</v>
      </c>
      <c r="AS31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4" s="560">
        <f>WWWW[[#This Row],[% Access to unimproved water points]]*WWWW[[#This Row],[Total PoP ]]</f>
        <v>0</v>
      </c>
      <c r="AU31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4" s="560">
        <f>WWWW[[#This Row],[HRP1]]/250</f>
        <v>0</v>
      </c>
      <c r="AX314" s="550">
        <f>1-WWWW[[#This Row],[% Equitable and continuous access to sufficient quantity of domestic water]]</f>
        <v>1</v>
      </c>
      <c r="AY314" s="560">
        <f>WWWW[[#This Row],[%equitable and continuous access to sufficient quantity of safe drinking and domestic water''s GAP]]*WWWW[[#This Row],[Total PoP ]]</f>
        <v>1314</v>
      </c>
      <c r="AZ314" s="552">
        <f>IF(WWWW[[#This Row],[Total required water points]]-WWWW[[#This Row],['#Water points coverage]]&lt;0,0,WWWW[[#This Row],[Total required water points]]-WWWW[[#This Row],['#Water points coverage]])</f>
        <v>5</v>
      </c>
      <c r="BA314" s="552">
        <f>ROUND(IF(WWWW[[#This Row],[Total PoP ]]&lt;250,1,WWWW[[#This Row],[Total PoP ]]/250),0)</f>
        <v>5</v>
      </c>
      <c r="BB31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4" s="560">
        <f>WWWW[[#This Row],[% people access to functioning Latrine]]*WWWW[[#This Row],[Total PoP ]]</f>
        <v>0</v>
      </c>
      <c r="BD314" s="552">
        <f>WWWW[[#This Row],['#_of_Functioning_latrines_in_school]]*50</f>
        <v>0</v>
      </c>
      <c r="BE314" s="552">
        <f>ROUND((WWWW[[#This Row],[Total PoP ]]/6),0)</f>
        <v>219</v>
      </c>
      <c r="BF314" s="552">
        <f>IF(WWWW[[#This Row],[Total required Latrines]]-(WWWW[[#This Row],['#_of_sanitary_fly-proof_HH_latrines]])&lt;0,0,WWWW[[#This Row],[Total required Latrines]]-(WWWW[[#This Row],['#_of_sanitary_fly-proof_HH_latrines]]))</f>
        <v>219</v>
      </c>
      <c r="BG314" s="553">
        <f>1-WWWW[[#This Row],[% people access to functioning Latrine]]</f>
        <v>1</v>
      </c>
      <c r="BH31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4" s="560">
        <f>IF(WWWW[[#This Row],['#_of_functional_handwashing_facilities_at_HH_level]]*6&gt;WWWW[[#This Row],[Total PoP ]],WWWW[[#This Row],[Total PoP ]],WWWW[[#This Row],['#_of_functional_handwashing_facilities_at_HH_level]]*6)</f>
        <v>0</v>
      </c>
      <c r="BJ314" s="552">
        <f>IF(WWWW[[#This Row],['# people reached by regular dedicated hygiene promotion]]&gt;WWWW[[#This Row],['# People received regular supply of hygiene items]],WWWW[[#This Row],['# people reached by regular dedicated hygiene promotion]],WWWW[[#This Row],['# People received regular supply of hygiene items]])</f>
        <v>0</v>
      </c>
      <c r="BK314" s="550">
        <f>IF(WWWW[[#This Row],[HRP3]]/WWWW[[#This Row],[Total PoP ]]&gt;100%,100%,WWWW[[#This Row],[HRP3]]/WWWW[[#This Row],[Total PoP ]])</f>
        <v>0</v>
      </c>
      <c r="BL314" s="553">
        <f>1-WWWW[[#This Row],[Hygiene Coverage%]]</f>
        <v>1</v>
      </c>
      <c r="BM314" s="551">
        <f>WWWW[[#This Row],['# people reached by regular dedicated hygiene promotion]]/WWWW[[#This Row],[Total PoP ]]</f>
        <v>0</v>
      </c>
      <c r="BN31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4" s="552">
        <f>WWWW[[#This Row],['#_of_affected_women_and_girls_receiving_a_sufficient_quantity_of_sanitary_pads]]</f>
        <v>0</v>
      </c>
      <c r="BP314" s="605">
        <f>IF(WWWW[[#This Row],['# People with access to soap]]&gt;WWWW[[#This Row],['# People with access to Sanity Pads]],WWWW[[#This Row],['# People with access to soap]],WWWW[[#This Row],['# People with access to Sanity Pads]])</f>
        <v>0</v>
      </c>
      <c r="BQ314" s="560" t="str">
        <f>IF(OR(WWWW[[#This Row],['#of students in school]]="",WWWW[[#This Row],['#of students in school]]=0),"No","Yes")</f>
        <v>No</v>
      </c>
      <c r="BR314" s="554" t="s">
        <v>796</v>
      </c>
      <c r="BS314" s="554" t="s">
        <v>796</v>
      </c>
      <c r="BT314" s="554">
        <v>0</v>
      </c>
      <c r="BU314" s="554">
        <v>0</v>
      </c>
      <c r="BV314" s="554">
        <v>0</v>
      </c>
      <c r="BW314" s="554">
        <v>197099</v>
      </c>
      <c r="BX314" s="554" t="s">
        <v>33</v>
      </c>
      <c r="BY314" s="582"/>
    </row>
    <row r="315" spans="1:77" hidden="1">
      <c r="A315" s="606" t="s">
        <v>2381</v>
      </c>
      <c r="B315" s="606" t="s">
        <v>316</v>
      </c>
      <c r="C315" s="453" t="s">
        <v>316</v>
      </c>
      <c r="D315" s="453" t="s">
        <v>309</v>
      </c>
      <c r="E315" s="546" t="s">
        <v>2687</v>
      </c>
      <c r="F315" s="453" t="s">
        <v>314</v>
      </c>
      <c r="G315" s="546" t="str">
        <f>VLOOKUP(WWWW[[#This Row],[Village  Name]],SiteDB6[[Site Name]:[Location Type]],8,FALSE)</f>
        <v>Village</v>
      </c>
      <c r="H315" s="453" t="s">
        <v>2648</v>
      </c>
      <c r="I315" s="605">
        <v>215</v>
      </c>
      <c r="J315" s="605">
        <v>1125</v>
      </c>
      <c r="K315" s="457">
        <v>42736</v>
      </c>
      <c r="L315" s="55">
        <v>44551</v>
      </c>
      <c r="M315" s="605"/>
      <c r="N315" s="605"/>
      <c r="O315" s="605"/>
      <c r="P315" s="605"/>
      <c r="Q315" s="605"/>
      <c r="R315" s="605"/>
      <c r="S315" s="605"/>
      <c r="T315" s="605"/>
      <c r="U315" s="637"/>
      <c r="V315" s="605"/>
      <c r="W315" s="605" t="s">
        <v>132</v>
      </c>
      <c r="X315" s="605"/>
      <c r="Y315" s="605"/>
      <c r="Z315" s="605"/>
      <c r="AA315" s="605"/>
      <c r="AB315" s="605"/>
      <c r="AC315" s="637"/>
      <c r="AD315" s="605"/>
      <c r="AE315" s="605"/>
      <c r="AF315" s="605"/>
      <c r="AG315" s="605"/>
      <c r="AH315" s="605"/>
      <c r="AI315" s="605"/>
      <c r="AJ315" s="605"/>
      <c r="AK315" s="605"/>
      <c r="AL315" s="605"/>
      <c r="AM315" s="605"/>
      <c r="AN315" s="637"/>
      <c r="AO315" s="551"/>
      <c r="AP315" s="551"/>
      <c r="AQ31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5" s="560">
        <f>WWWW[[#This Row],[%Equitable and continuous access to sufficient quantity of safe drinking water]]*WWWW[[#This Row],[Total PoP ]]</f>
        <v>0</v>
      </c>
      <c r="AS31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5" s="560">
        <f>WWWW[[#This Row],[% Access to unimproved water points]]*WWWW[[#This Row],[Total PoP ]]</f>
        <v>0</v>
      </c>
      <c r="AU31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5" s="560">
        <f>WWWW[[#This Row],[HRP1]]/250</f>
        <v>0</v>
      </c>
      <c r="AX315" s="550">
        <f>1-WWWW[[#This Row],[% Equitable and continuous access to sufficient quantity of domestic water]]</f>
        <v>1</v>
      </c>
      <c r="AY315" s="560">
        <f>WWWW[[#This Row],[%equitable and continuous access to sufficient quantity of safe drinking and domestic water''s GAP]]*WWWW[[#This Row],[Total PoP ]]</f>
        <v>1125</v>
      </c>
      <c r="AZ315" s="552">
        <f>IF(WWWW[[#This Row],[Total required water points]]-WWWW[[#This Row],['#Water points coverage]]&lt;0,0,WWWW[[#This Row],[Total required water points]]-WWWW[[#This Row],['#Water points coverage]])</f>
        <v>5</v>
      </c>
      <c r="BA315" s="552">
        <f>ROUND(IF(WWWW[[#This Row],[Total PoP ]]&lt;250,1,WWWW[[#This Row],[Total PoP ]]/250),0)</f>
        <v>5</v>
      </c>
      <c r="BB31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5" s="560">
        <f>WWWW[[#This Row],[% people access to functioning Latrine]]*WWWW[[#This Row],[Total PoP ]]</f>
        <v>0</v>
      </c>
      <c r="BD315" s="552">
        <f>WWWW[[#This Row],['#_of_Functioning_latrines_in_school]]*50</f>
        <v>0</v>
      </c>
      <c r="BE315" s="552">
        <f>ROUND((WWWW[[#This Row],[Total PoP ]]/6),0)</f>
        <v>188</v>
      </c>
      <c r="BF315" s="552">
        <f>IF(WWWW[[#This Row],[Total required Latrines]]-(WWWW[[#This Row],['#_of_sanitary_fly-proof_HH_latrines]])&lt;0,0,WWWW[[#This Row],[Total required Latrines]]-(WWWW[[#This Row],['#_of_sanitary_fly-proof_HH_latrines]]))</f>
        <v>188</v>
      </c>
      <c r="BG315" s="553">
        <f>1-WWWW[[#This Row],[% people access to functioning Latrine]]</f>
        <v>1</v>
      </c>
      <c r="BH31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5" s="560">
        <f>IF(WWWW[[#This Row],['#_of_functional_handwashing_facilities_at_HH_level]]*6&gt;WWWW[[#This Row],[Total PoP ]],WWWW[[#This Row],[Total PoP ]],WWWW[[#This Row],['#_of_functional_handwashing_facilities_at_HH_level]]*6)</f>
        <v>0</v>
      </c>
      <c r="BJ315" s="552">
        <f>IF(WWWW[[#This Row],['# people reached by regular dedicated hygiene promotion]]&gt;WWWW[[#This Row],['# People received regular supply of hygiene items]],WWWW[[#This Row],['# people reached by regular dedicated hygiene promotion]],WWWW[[#This Row],['# People received regular supply of hygiene items]])</f>
        <v>0</v>
      </c>
      <c r="BK315" s="550">
        <f>IF(WWWW[[#This Row],[HRP3]]/WWWW[[#This Row],[Total PoP ]]&gt;100%,100%,WWWW[[#This Row],[HRP3]]/WWWW[[#This Row],[Total PoP ]])</f>
        <v>0</v>
      </c>
      <c r="BL315" s="553">
        <f>1-WWWW[[#This Row],[Hygiene Coverage%]]</f>
        <v>1</v>
      </c>
      <c r="BM315" s="551">
        <f>WWWW[[#This Row],['# people reached by regular dedicated hygiene promotion]]/WWWW[[#This Row],[Total PoP ]]</f>
        <v>0</v>
      </c>
      <c r="BN31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5" s="552">
        <f>WWWW[[#This Row],['#_of_affected_women_and_girls_receiving_a_sufficient_quantity_of_sanitary_pads]]</f>
        <v>0</v>
      </c>
      <c r="BP315" s="605">
        <f>IF(WWWW[[#This Row],['# People with access to soap]]&gt;WWWW[[#This Row],['# People with access to Sanity Pads]],WWWW[[#This Row],['# People with access to soap]],WWWW[[#This Row],['# People with access to Sanity Pads]])</f>
        <v>0</v>
      </c>
      <c r="BQ315" s="560" t="str">
        <f>IF(OR(WWWW[[#This Row],['#of students in school]]="",WWWW[[#This Row],['#of students in school]]=0),"No","Yes")</f>
        <v>No</v>
      </c>
      <c r="BR315" s="554" t="s">
        <v>796</v>
      </c>
      <c r="BS315" s="554" t="s">
        <v>796</v>
      </c>
      <c r="BT315" s="554">
        <v>0</v>
      </c>
      <c r="BU315" s="554">
        <v>0</v>
      </c>
      <c r="BV315" s="554">
        <v>0</v>
      </c>
      <c r="BW315" s="554">
        <v>197102</v>
      </c>
      <c r="BX315" s="554" t="s">
        <v>33</v>
      </c>
      <c r="BY315" s="582"/>
    </row>
    <row r="316" spans="1:77" hidden="1">
      <c r="A316" s="606" t="s">
        <v>2381</v>
      </c>
      <c r="B316" s="606" t="s">
        <v>316</v>
      </c>
      <c r="C316" s="453" t="s">
        <v>316</v>
      </c>
      <c r="D316" s="453" t="s">
        <v>309</v>
      </c>
      <c r="E316" s="546" t="s">
        <v>2687</v>
      </c>
      <c r="F316" s="453" t="s">
        <v>314</v>
      </c>
      <c r="G316" s="546" t="str">
        <f>VLOOKUP(WWWW[[#This Row],[Village  Name]],SiteDB6[[Site Name]:[Location Type]],8,FALSE)</f>
        <v>Village</v>
      </c>
      <c r="H316" s="453" t="s">
        <v>2649</v>
      </c>
      <c r="I316" s="605">
        <v>181</v>
      </c>
      <c r="J316" s="605">
        <v>940</v>
      </c>
      <c r="K316" s="457">
        <v>42736</v>
      </c>
      <c r="L316" s="55">
        <v>44551</v>
      </c>
      <c r="M316" s="605"/>
      <c r="N316" s="605"/>
      <c r="O316" s="605"/>
      <c r="P316" s="605"/>
      <c r="Q316" s="605"/>
      <c r="R316" s="605"/>
      <c r="S316" s="605"/>
      <c r="T316" s="605"/>
      <c r="U316" s="637"/>
      <c r="V316" s="605"/>
      <c r="W316" s="605" t="s">
        <v>132</v>
      </c>
      <c r="X316" s="605"/>
      <c r="Y316" s="605"/>
      <c r="Z316" s="605"/>
      <c r="AA316" s="605"/>
      <c r="AB316" s="605"/>
      <c r="AC316" s="637"/>
      <c r="AD316" s="605"/>
      <c r="AE316" s="605"/>
      <c r="AF316" s="605"/>
      <c r="AG316" s="605"/>
      <c r="AH316" s="605"/>
      <c r="AI316" s="605"/>
      <c r="AJ316" s="605"/>
      <c r="AK316" s="605"/>
      <c r="AL316" s="605"/>
      <c r="AM316" s="605"/>
      <c r="AN316" s="637"/>
      <c r="AO316" s="551"/>
      <c r="AP316" s="551"/>
      <c r="AQ31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6" s="560">
        <f>WWWW[[#This Row],[%Equitable and continuous access to sufficient quantity of safe drinking water]]*WWWW[[#This Row],[Total PoP ]]</f>
        <v>0</v>
      </c>
      <c r="AS31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6" s="560">
        <f>WWWW[[#This Row],[% Access to unimproved water points]]*WWWW[[#This Row],[Total PoP ]]</f>
        <v>0</v>
      </c>
      <c r="AU31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6" s="560">
        <f>WWWW[[#This Row],[HRP1]]/250</f>
        <v>0</v>
      </c>
      <c r="AX316" s="550">
        <f>1-WWWW[[#This Row],[% Equitable and continuous access to sufficient quantity of domestic water]]</f>
        <v>1</v>
      </c>
      <c r="AY316" s="560">
        <f>WWWW[[#This Row],[%equitable and continuous access to sufficient quantity of safe drinking and domestic water''s GAP]]*WWWW[[#This Row],[Total PoP ]]</f>
        <v>940</v>
      </c>
      <c r="AZ316" s="552">
        <f>IF(WWWW[[#This Row],[Total required water points]]-WWWW[[#This Row],['#Water points coverage]]&lt;0,0,WWWW[[#This Row],[Total required water points]]-WWWW[[#This Row],['#Water points coverage]])</f>
        <v>4</v>
      </c>
      <c r="BA316" s="552">
        <f>ROUND(IF(WWWW[[#This Row],[Total PoP ]]&lt;250,1,WWWW[[#This Row],[Total PoP ]]/250),0)</f>
        <v>4</v>
      </c>
      <c r="BB31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6" s="560">
        <f>WWWW[[#This Row],[% people access to functioning Latrine]]*WWWW[[#This Row],[Total PoP ]]</f>
        <v>0</v>
      </c>
      <c r="BD316" s="552">
        <f>WWWW[[#This Row],['#_of_Functioning_latrines_in_school]]*50</f>
        <v>0</v>
      </c>
      <c r="BE316" s="552">
        <f>ROUND((WWWW[[#This Row],[Total PoP ]]/6),0)</f>
        <v>157</v>
      </c>
      <c r="BF316" s="552">
        <f>IF(WWWW[[#This Row],[Total required Latrines]]-(WWWW[[#This Row],['#_of_sanitary_fly-proof_HH_latrines]])&lt;0,0,WWWW[[#This Row],[Total required Latrines]]-(WWWW[[#This Row],['#_of_sanitary_fly-proof_HH_latrines]]))</f>
        <v>157</v>
      </c>
      <c r="BG316" s="553">
        <f>1-WWWW[[#This Row],[% people access to functioning Latrine]]</f>
        <v>1</v>
      </c>
      <c r="BH31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6" s="560">
        <f>IF(WWWW[[#This Row],['#_of_functional_handwashing_facilities_at_HH_level]]*6&gt;WWWW[[#This Row],[Total PoP ]],WWWW[[#This Row],[Total PoP ]],WWWW[[#This Row],['#_of_functional_handwashing_facilities_at_HH_level]]*6)</f>
        <v>0</v>
      </c>
      <c r="BJ316" s="552">
        <f>IF(WWWW[[#This Row],['# people reached by regular dedicated hygiene promotion]]&gt;WWWW[[#This Row],['# People received regular supply of hygiene items]],WWWW[[#This Row],['# people reached by regular dedicated hygiene promotion]],WWWW[[#This Row],['# People received regular supply of hygiene items]])</f>
        <v>0</v>
      </c>
      <c r="BK316" s="550">
        <f>IF(WWWW[[#This Row],[HRP3]]/WWWW[[#This Row],[Total PoP ]]&gt;100%,100%,WWWW[[#This Row],[HRP3]]/WWWW[[#This Row],[Total PoP ]])</f>
        <v>0</v>
      </c>
      <c r="BL316" s="553">
        <f>1-WWWW[[#This Row],[Hygiene Coverage%]]</f>
        <v>1</v>
      </c>
      <c r="BM316" s="551">
        <f>WWWW[[#This Row],['# people reached by regular dedicated hygiene promotion]]/WWWW[[#This Row],[Total PoP ]]</f>
        <v>0</v>
      </c>
      <c r="BN31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6" s="552">
        <f>WWWW[[#This Row],['#_of_affected_women_and_girls_receiving_a_sufficient_quantity_of_sanitary_pads]]</f>
        <v>0</v>
      </c>
      <c r="BP316" s="605">
        <f>IF(WWWW[[#This Row],['# People with access to soap]]&gt;WWWW[[#This Row],['# People with access to Sanity Pads]],WWWW[[#This Row],['# People with access to soap]],WWWW[[#This Row],['# People with access to Sanity Pads]])</f>
        <v>0</v>
      </c>
      <c r="BQ316" s="560" t="str">
        <f>IF(OR(WWWW[[#This Row],['#of students in school]]="",WWWW[[#This Row],['#of students in school]]=0),"No","Yes")</f>
        <v>No</v>
      </c>
      <c r="BR316" s="554" t="s">
        <v>796</v>
      </c>
      <c r="BS316" s="554" t="s">
        <v>796</v>
      </c>
      <c r="BT316" s="554">
        <v>0</v>
      </c>
      <c r="BU316" s="554">
        <v>0</v>
      </c>
      <c r="BV316" s="554">
        <v>0</v>
      </c>
      <c r="BW316" s="554">
        <v>220651</v>
      </c>
      <c r="BX316" s="554" t="s">
        <v>33</v>
      </c>
      <c r="BY316" s="582"/>
    </row>
    <row r="317" spans="1:77" hidden="1">
      <c r="A317" s="606" t="s">
        <v>2381</v>
      </c>
      <c r="B317" s="606" t="s">
        <v>316</v>
      </c>
      <c r="C317" s="453" t="s">
        <v>316</v>
      </c>
      <c r="D317" s="453" t="s">
        <v>309</v>
      </c>
      <c r="E317" s="546" t="s">
        <v>2687</v>
      </c>
      <c r="F317" s="453" t="s">
        <v>314</v>
      </c>
      <c r="G317" s="546" t="str">
        <f>VLOOKUP(WWWW[[#This Row],[Village  Name]],SiteDB6[[Site Name]:[Location Type]],8,FALSE)</f>
        <v>Village</v>
      </c>
      <c r="H317" s="453" t="s">
        <v>2650</v>
      </c>
      <c r="I317" s="605">
        <v>170</v>
      </c>
      <c r="J317" s="605">
        <v>743</v>
      </c>
      <c r="K317" s="457">
        <v>42736</v>
      </c>
      <c r="L317" s="55">
        <v>44551</v>
      </c>
      <c r="M317" s="605"/>
      <c r="N317" s="605"/>
      <c r="O317" s="605"/>
      <c r="P317" s="605"/>
      <c r="Q317" s="605"/>
      <c r="R317" s="605"/>
      <c r="S317" s="605"/>
      <c r="T317" s="605"/>
      <c r="U317" s="637"/>
      <c r="V317" s="605"/>
      <c r="W317" s="605" t="s">
        <v>132</v>
      </c>
      <c r="X317" s="605"/>
      <c r="Y317" s="605"/>
      <c r="Z317" s="605"/>
      <c r="AA317" s="605"/>
      <c r="AB317" s="605"/>
      <c r="AC317" s="637"/>
      <c r="AD317" s="605"/>
      <c r="AE317" s="605"/>
      <c r="AF317" s="605"/>
      <c r="AG317" s="605"/>
      <c r="AH317" s="605"/>
      <c r="AI317" s="605"/>
      <c r="AJ317" s="605"/>
      <c r="AK317" s="605"/>
      <c r="AL317" s="605"/>
      <c r="AM317" s="605"/>
      <c r="AN317" s="637"/>
      <c r="AO317" s="551"/>
      <c r="AP317" s="551"/>
      <c r="AQ31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7" s="560">
        <f>WWWW[[#This Row],[%Equitable and continuous access to sufficient quantity of safe drinking water]]*WWWW[[#This Row],[Total PoP ]]</f>
        <v>0</v>
      </c>
      <c r="AS31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7" s="560">
        <f>WWWW[[#This Row],[% Access to unimproved water points]]*WWWW[[#This Row],[Total PoP ]]</f>
        <v>0</v>
      </c>
      <c r="AU31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7" s="560">
        <f>WWWW[[#This Row],[HRP1]]/250</f>
        <v>0</v>
      </c>
      <c r="AX317" s="550">
        <f>1-WWWW[[#This Row],[% Equitable and continuous access to sufficient quantity of domestic water]]</f>
        <v>1</v>
      </c>
      <c r="AY317" s="560">
        <f>WWWW[[#This Row],[%equitable and continuous access to sufficient quantity of safe drinking and domestic water''s GAP]]*WWWW[[#This Row],[Total PoP ]]</f>
        <v>743</v>
      </c>
      <c r="AZ317" s="552">
        <f>IF(WWWW[[#This Row],[Total required water points]]-WWWW[[#This Row],['#Water points coverage]]&lt;0,0,WWWW[[#This Row],[Total required water points]]-WWWW[[#This Row],['#Water points coverage]])</f>
        <v>3</v>
      </c>
      <c r="BA317" s="552">
        <f>ROUND(IF(WWWW[[#This Row],[Total PoP ]]&lt;250,1,WWWW[[#This Row],[Total PoP ]]/250),0)</f>
        <v>3</v>
      </c>
      <c r="BB31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7" s="560">
        <f>WWWW[[#This Row],[% people access to functioning Latrine]]*WWWW[[#This Row],[Total PoP ]]</f>
        <v>0</v>
      </c>
      <c r="BD317" s="552">
        <f>WWWW[[#This Row],['#_of_Functioning_latrines_in_school]]*50</f>
        <v>0</v>
      </c>
      <c r="BE317" s="552">
        <f>ROUND((WWWW[[#This Row],[Total PoP ]]/6),0)</f>
        <v>124</v>
      </c>
      <c r="BF317" s="552">
        <f>IF(WWWW[[#This Row],[Total required Latrines]]-(WWWW[[#This Row],['#_of_sanitary_fly-proof_HH_latrines]])&lt;0,0,WWWW[[#This Row],[Total required Latrines]]-(WWWW[[#This Row],['#_of_sanitary_fly-proof_HH_latrines]]))</f>
        <v>124</v>
      </c>
      <c r="BG317" s="553">
        <f>1-WWWW[[#This Row],[% people access to functioning Latrine]]</f>
        <v>1</v>
      </c>
      <c r="BH31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7" s="560">
        <f>IF(WWWW[[#This Row],['#_of_functional_handwashing_facilities_at_HH_level]]*6&gt;WWWW[[#This Row],[Total PoP ]],WWWW[[#This Row],[Total PoP ]],WWWW[[#This Row],['#_of_functional_handwashing_facilities_at_HH_level]]*6)</f>
        <v>0</v>
      </c>
      <c r="BJ317" s="552">
        <f>IF(WWWW[[#This Row],['# people reached by regular dedicated hygiene promotion]]&gt;WWWW[[#This Row],['# People received regular supply of hygiene items]],WWWW[[#This Row],['# people reached by regular dedicated hygiene promotion]],WWWW[[#This Row],['# People received regular supply of hygiene items]])</f>
        <v>0</v>
      </c>
      <c r="BK317" s="550">
        <f>IF(WWWW[[#This Row],[HRP3]]/WWWW[[#This Row],[Total PoP ]]&gt;100%,100%,WWWW[[#This Row],[HRP3]]/WWWW[[#This Row],[Total PoP ]])</f>
        <v>0</v>
      </c>
      <c r="BL317" s="553">
        <f>1-WWWW[[#This Row],[Hygiene Coverage%]]</f>
        <v>1</v>
      </c>
      <c r="BM317" s="551">
        <f>WWWW[[#This Row],['# people reached by regular dedicated hygiene promotion]]/WWWW[[#This Row],[Total PoP ]]</f>
        <v>0</v>
      </c>
      <c r="BN31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7" s="552">
        <f>WWWW[[#This Row],['#_of_affected_women_and_girls_receiving_a_sufficient_quantity_of_sanitary_pads]]</f>
        <v>0</v>
      </c>
      <c r="BP317" s="605">
        <f>IF(WWWW[[#This Row],['# People with access to soap]]&gt;WWWW[[#This Row],['# People with access to Sanity Pads]],WWWW[[#This Row],['# People with access to soap]],WWWW[[#This Row],['# People with access to Sanity Pads]])</f>
        <v>0</v>
      </c>
      <c r="BQ317" s="560" t="str">
        <f>IF(OR(WWWW[[#This Row],['#of students in school]]="",WWWW[[#This Row],['#of students in school]]=0),"No","Yes")</f>
        <v>No</v>
      </c>
      <c r="BR317" s="554" t="s">
        <v>796</v>
      </c>
      <c r="BS317" s="554" t="s">
        <v>796</v>
      </c>
      <c r="BT317" s="554">
        <v>0</v>
      </c>
      <c r="BU317" s="554">
        <v>0</v>
      </c>
      <c r="BV317" s="554">
        <v>0</v>
      </c>
      <c r="BW317" s="554">
        <v>197103</v>
      </c>
      <c r="BX317" s="554" t="s">
        <v>33</v>
      </c>
      <c r="BY317" s="582"/>
    </row>
    <row r="318" spans="1:77" hidden="1">
      <c r="A318" s="606" t="s">
        <v>2381</v>
      </c>
      <c r="B318" s="606" t="s">
        <v>316</v>
      </c>
      <c r="C318" s="453" t="s">
        <v>316</v>
      </c>
      <c r="D318" s="453" t="s">
        <v>309</v>
      </c>
      <c r="E318" s="546" t="s">
        <v>2687</v>
      </c>
      <c r="F318" s="453" t="s">
        <v>314</v>
      </c>
      <c r="G318" s="546" t="str">
        <f>VLOOKUP(WWWW[[#This Row],[Village  Name]],SiteDB6[[Site Name]:[Location Type]],8,FALSE)</f>
        <v>Village</v>
      </c>
      <c r="H318" s="453" t="s">
        <v>464</v>
      </c>
      <c r="I318" s="605">
        <v>121</v>
      </c>
      <c r="J318" s="605">
        <v>421</v>
      </c>
      <c r="K318" s="457">
        <v>42736</v>
      </c>
      <c r="L318" s="55">
        <v>44551</v>
      </c>
      <c r="M318" s="605"/>
      <c r="N318" s="605"/>
      <c r="O318" s="605"/>
      <c r="P318" s="605"/>
      <c r="Q318" s="605"/>
      <c r="R318" s="605"/>
      <c r="S318" s="605"/>
      <c r="T318" s="605"/>
      <c r="U318" s="637"/>
      <c r="V318" s="605"/>
      <c r="W318" s="605" t="s">
        <v>132</v>
      </c>
      <c r="X318" s="605"/>
      <c r="Y318" s="605"/>
      <c r="Z318" s="605"/>
      <c r="AA318" s="605"/>
      <c r="AB318" s="605"/>
      <c r="AC318" s="637"/>
      <c r="AD318" s="605"/>
      <c r="AE318" s="605"/>
      <c r="AF318" s="605"/>
      <c r="AG318" s="605"/>
      <c r="AH318" s="605"/>
      <c r="AI318" s="605"/>
      <c r="AJ318" s="605"/>
      <c r="AK318" s="605"/>
      <c r="AL318" s="605"/>
      <c r="AM318" s="605"/>
      <c r="AN318" s="637"/>
      <c r="AO318" s="551"/>
      <c r="AP318" s="551"/>
      <c r="AQ31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8" s="560">
        <f>WWWW[[#This Row],[%Equitable and continuous access to sufficient quantity of safe drinking water]]*WWWW[[#This Row],[Total PoP ]]</f>
        <v>0</v>
      </c>
      <c r="AS31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8" s="560">
        <f>WWWW[[#This Row],[% Access to unimproved water points]]*WWWW[[#This Row],[Total PoP ]]</f>
        <v>0</v>
      </c>
      <c r="AU31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8" s="560">
        <f>WWWW[[#This Row],[HRP1]]/250</f>
        <v>0</v>
      </c>
      <c r="AX318" s="550">
        <f>1-WWWW[[#This Row],[% Equitable and continuous access to sufficient quantity of domestic water]]</f>
        <v>1</v>
      </c>
      <c r="AY318" s="560">
        <f>WWWW[[#This Row],[%equitable and continuous access to sufficient quantity of safe drinking and domestic water''s GAP]]*WWWW[[#This Row],[Total PoP ]]</f>
        <v>421</v>
      </c>
      <c r="AZ318" s="552">
        <f>IF(WWWW[[#This Row],[Total required water points]]-WWWW[[#This Row],['#Water points coverage]]&lt;0,0,WWWW[[#This Row],[Total required water points]]-WWWW[[#This Row],['#Water points coverage]])</f>
        <v>2</v>
      </c>
      <c r="BA318" s="552">
        <f>ROUND(IF(WWWW[[#This Row],[Total PoP ]]&lt;250,1,WWWW[[#This Row],[Total PoP ]]/250),0)</f>
        <v>2</v>
      </c>
      <c r="BB31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8" s="560">
        <f>WWWW[[#This Row],[% people access to functioning Latrine]]*WWWW[[#This Row],[Total PoP ]]</f>
        <v>0</v>
      </c>
      <c r="BD318" s="552">
        <f>WWWW[[#This Row],['#_of_Functioning_latrines_in_school]]*50</f>
        <v>0</v>
      </c>
      <c r="BE318" s="552">
        <f>ROUND((WWWW[[#This Row],[Total PoP ]]/6),0)</f>
        <v>70</v>
      </c>
      <c r="BF318" s="552">
        <f>IF(WWWW[[#This Row],[Total required Latrines]]-(WWWW[[#This Row],['#_of_sanitary_fly-proof_HH_latrines]])&lt;0,0,WWWW[[#This Row],[Total required Latrines]]-(WWWW[[#This Row],['#_of_sanitary_fly-proof_HH_latrines]]))</f>
        <v>70</v>
      </c>
      <c r="BG318" s="553">
        <f>1-WWWW[[#This Row],[% people access to functioning Latrine]]</f>
        <v>1</v>
      </c>
      <c r="BH31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8" s="560">
        <f>IF(WWWW[[#This Row],['#_of_functional_handwashing_facilities_at_HH_level]]*6&gt;WWWW[[#This Row],[Total PoP ]],WWWW[[#This Row],[Total PoP ]],WWWW[[#This Row],['#_of_functional_handwashing_facilities_at_HH_level]]*6)</f>
        <v>0</v>
      </c>
      <c r="BJ318" s="552">
        <f>IF(WWWW[[#This Row],['# people reached by regular dedicated hygiene promotion]]&gt;WWWW[[#This Row],['# People received regular supply of hygiene items]],WWWW[[#This Row],['# people reached by regular dedicated hygiene promotion]],WWWW[[#This Row],['# People received regular supply of hygiene items]])</f>
        <v>0</v>
      </c>
      <c r="BK318" s="550">
        <f>IF(WWWW[[#This Row],[HRP3]]/WWWW[[#This Row],[Total PoP ]]&gt;100%,100%,WWWW[[#This Row],[HRP3]]/WWWW[[#This Row],[Total PoP ]])</f>
        <v>0</v>
      </c>
      <c r="BL318" s="553">
        <f>1-WWWW[[#This Row],[Hygiene Coverage%]]</f>
        <v>1</v>
      </c>
      <c r="BM318" s="551">
        <f>WWWW[[#This Row],['# people reached by regular dedicated hygiene promotion]]/WWWW[[#This Row],[Total PoP ]]</f>
        <v>0</v>
      </c>
      <c r="BN31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8" s="552">
        <f>WWWW[[#This Row],['#_of_affected_women_and_girls_receiving_a_sufficient_quantity_of_sanitary_pads]]</f>
        <v>0</v>
      </c>
      <c r="BP318" s="605">
        <f>IF(WWWW[[#This Row],['# People with access to soap]]&gt;WWWW[[#This Row],['# People with access to Sanity Pads]],WWWW[[#This Row],['# People with access to soap]],WWWW[[#This Row],['# People with access to Sanity Pads]])</f>
        <v>0</v>
      </c>
      <c r="BQ318" s="560" t="str">
        <f>IF(OR(WWWW[[#This Row],['#of students in school]]="",WWWW[[#This Row],['#of students in school]]=0),"No","Yes")</f>
        <v>No</v>
      </c>
      <c r="BR318" s="554" t="s">
        <v>796</v>
      </c>
      <c r="BS318" s="554" t="s">
        <v>796</v>
      </c>
      <c r="BT318" s="554" t="s">
        <v>887</v>
      </c>
      <c r="BU318" s="554">
        <v>20.394809720000001</v>
      </c>
      <c r="BV318" s="554">
        <v>93.251609799999997</v>
      </c>
      <c r="BW318" s="554">
        <v>196994</v>
      </c>
      <c r="BX318" s="554" t="s">
        <v>33</v>
      </c>
      <c r="BY318" s="582"/>
    </row>
    <row r="319" spans="1:77" hidden="1">
      <c r="A319" s="606" t="s">
        <v>2381</v>
      </c>
      <c r="B319" s="606" t="s">
        <v>316</v>
      </c>
      <c r="C319" s="453" t="s">
        <v>316</v>
      </c>
      <c r="D319" s="453" t="s">
        <v>309</v>
      </c>
      <c r="E319" s="546" t="s">
        <v>2687</v>
      </c>
      <c r="F319" s="453" t="s">
        <v>314</v>
      </c>
      <c r="G319" s="546" t="str">
        <f>VLOOKUP(WWWW[[#This Row],[Village  Name]],SiteDB6[[Site Name]:[Location Type]],8,FALSE)</f>
        <v>Village</v>
      </c>
      <c r="H319" s="453" t="s">
        <v>1755</v>
      </c>
      <c r="I319" s="605">
        <v>203</v>
      </c>
      <c r="J319" s="605">
        <v>1118</v>
      </c>
      <c r="K319" s="457">
        <v>42736</v>
      </c>
      <c r="L319" s="55">
        <v>44551</v>
      </c>
      <c r="M319" s="605"/>
      <c r="N319" s="605"/>
      <c r="O319" s="605"/>
      <c r="P319" s="605"/>
      <c r="Q319" s="605"/>
      <c r="R319" s="605"/>
      <c r="S319" s="605"/>
      <c r="T319" s="605"/>
      <c r="U319" s="637"/>
      <c r="V319" s="605"/>
      <c r="W319" s="605" t="s">
        <v>132</v>
      </c>
      <c r="X319" s="605"/>
      <c r="Y319" s="605"/>
      <c r="Z319" s="605"/>
      <c r="AA319" s="605"/>
      <c r="AB319" s="605"/>
      <c r="AC319" s="637"/>
      <c r="AD319" s="605"/>
      <c r="AE319" s="605"/>
      <c r="AF319" s="605"/>
      <c r="AG319" s="605"/>
      <c r="AH319" s="605"/>
      <c r="AI319" s="605"/>
      <c r="AJ319" s="605"/>
      <c r="AK319" s="605"/>
      <c r="AL319" s="605"/>
      <c r="AM319" s="605"/>
      <c r="AN319" s="637"/>
      <c r="AO319" s="551"/>
      <c r="AP319" s="551"/>
      <c r="AQ31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19" s="560">
        <f>WWWW[[#This Row],[%Equitable and continuous access to sufficient quantity of safe drinking water]]*WWWW[[#This Row],[Total PoP ]]</f>
        <v>0</v>
      </c>
      <c r="AS31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19" s="560">
        <f>WWWW[[#This Row],[% Access to unimproved water points]]*WWWW[[#This Row],[Total PoP ]]</f>
        <v>0</v>
      </c>
      <c r="AU31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1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19" s="560">
        <f>WWWW[[#This Row],[HRP1]]/250</f>
        <v>0</v>
      </c>
      <c r="AX319" s="550">
        <f>1-WWWW[[#This Row],[% Equitable and continuous access to sufficient quantity of domestic water]]</f>
        <v>1</v>
      </c>
      <c r="AY319" s="560">
        <f>WWWW[[#This Row],[%equitable and continuous access to sufficient quantity of safe drinking and domestic water''s GAP]]*WWWW[[#This Row],[Total PoP ]]</f>
        <v>1118</v>
      </c>
      <c r="AZ319" s="552">
        <f>IF(WWWW[[#This Row],[Total required water points]]-WWWW[[#This Row],['#Water points coverage]]&lt;0,0,WWWW[[#This Row],[Total required water points]]-WWWW[[#This Row],['#Water points coverage]])</f>
        <v>4</v>
      </c>
      <c r="BA319" s="552">
        <f>ROUND(IF(WWWW[[#This Row],[Total PoP ]]&lt;250,1,WWWW[[#This Row],[Total PoP ]]/250),0)</f>
        <v>4</v>
      </c>
      <c r="BB31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19" s="560">
        <f>WWWW[[#This Row],[% people access to functioning Latrine]]*WWWW[[#This Row],[Total PoP ]]</f>
        <v>0</v>
      </c>
      <c r="BD319" s="552">
        <f>WWWW[[#This Row],['#_of_Functioning_latrines_in_school]]*50</f>
        <v>0</v>
      </c>
      <c r="BE319" s="552">
        <f>ROUND((WWWW[[#This Row],[Total PoP ]]/6),0)</f>
        <v>186</v>
      </c>
      <c r="BF319" s="552">
        <f>IF(WWWW[[#This Row],[Total required Latrines]]-(WWWW[[#This Row],['#_of_sanitary_fly-proof_HH_latrines]])&lt;0,0,WWWW[[#This Row],[Total required Latrines]]-(WWWW[[#This Row],['#_of_sanitary_fly-proof_HH_latrines]]))</f>
        <v>186</v>
      </c>
      <c r="BG319" s="553">
        <f>1-WWWW[[#This Row],[% people access to functioning Latrine]]</f>
        <v>1</v>
      </c>
      <c r="BH31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19" s="560">
        <f>IF(WWWW[[#This Row],['#_of_functional_handwashing_facilities_at_HH_level]]*6&gt;WWWW[[#This Row],[Total PoP ]],WWWW[[#This Row],[Total PoP ]],WWWW[[#This Row],['#_of_functional_handwashing_facilities_at_HH_level]]*6)</f>
        <v>0</v>
      </c>
      <c r="BJ319" s="552">
        <f>IF(WWWW[[#This Row],['# people reached by regular dedicated hygiene promotion]]&gt;WWWW[[#This Row],['# People received regular supply of hygiene items]],WWWW[[#This Row],['# people reached by regular dedicated hygiene promotion]],WWWW[[#This Row],['# People received regular supply of hygiene items]])</f>
        <v>0</v>
      </c>
      <c r="BK319" s="550">
        <f>IF(WWWW[[#This Row],[HRP3]]/WWWW[[#This Row],[Total PoP ]]&gt;100%,100%,WWWW[[#This Row],[HRP3]]/WWWW[[#This Row],[Total PoP ]])</f>
        <v>0</v>
      </c>
      <c r="BL319" s="553">
        <f>1-WWWW[[#This Row],[Hygiene Coverage%]]</f>
        <v>1</v>
      </c>
      <c r="BM319" s="551">
        <f>WWWW[[#This Row],['# people reached by regular dedicated hygiene promotion]]/WWWW[[#This Row],[Total PoP ]]</f>
        <v>0</v>
      </c>
      <c r="BN31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19" s="552">
        <f>WWWW[[#This Row],['#_of_affected_women_and_girls_receiving_a_sufficient_quantity_of_sanitary_pads]]</f>
        <v>0</v>
      </c>
      <c r="BP319" s="605">
        <f>IF(WWWW[[#This Row],['# People with access to soap]]&gt;WWWW[[#This Row],['# People with access to Sanity Pads]],WWWW[[#This Row],['# People with access to soap]],WWWW[[#This Row],['# People with access to Sanity Pads]])</f>
        <v>0</v>
      </c>
      <c r="BQ319" s="560" t="str">
        <f>IF(OR(WWWW[[#This Row],['#of students in school]]="",WWWW[[#This Row],['#of students in school]]=0),"No","Yes")</f>
        <v>No</v>
      </c>
      <c r="BR319" s="554" t="s">
        <v>796</v>
      </c>
      <c r="BS319" s="554" t="s">
        <v>796</v>
      </c>
      <c r="BT319" s="554">
        <v>0</v>
      </c>
      <c r="BU319" s="554">
        <v>0</v>
      </c>
      <c r="BV319" s="554">
        <v>0</v>
      </c>
      <c r="BW319" s="554">
        <v>196997</v>
      </c>
      <c r="BX319" s="554" t="s">
        <v>33</v>
      </c>
      <c r="BY319" s="582"/>
    </row>
    <row r="320" spans="1:77" hidden="1">
      <c r="A320" s="606" t="s">
        <v>2381</v>
      </c>
      <c r="B320" s="606" t="s">
        <v>316</v>
      </c>
      <c r="C320" s="453" t="s">
        <v>316</v>
      </c>
      <c r="D320" s="453" t="s">
        <v>309</v>
      </c>
      <c r="E320" s="546" t="s">
        <v>2687</v>
      </c>
      <c r="F320" s="453" t="s">
        <v>314</v>
      </c>
      <c r="G320" s="546" t="str">
        <f>VLOOKUP(WWWW[[#This Row],[Village  Name]],SiteDB6[[Site Name]:[Location Type]],8,FALSE)</f>
        <v>Village</v>
      </c>
      <c r="H320" s="453" t="s">
        <v>465</v>
      </c>
      <c r="I320" s="605">
        <v>31</v>
      </c>
      <c r="J320" s="605">
        <v>170</v>
      </c>
      <c r="K320" s="457">
        <v>42736</v>
      </c>
      <c r="L320" s="55">
        <v>44551</v>
      </c>
      <c r="M320" s="605"/>
      <c r="N320" s="605"/>
      <c r="O320" s="605"/>
      <c r="P320" s="605"/>
      <c r="Q320" s="605"/>
      <c r="R320" s="605"/>
      <c r="S320" s="605"/>
      <c r="T320" s="605"/>
      <c r="U320" s="637"/>
      <c r="V320" s="605"/>
      <c r="W320" s="605" t="s">
        <v>132</v>
      </c>
      <c r="X320" s="605"/>
      <c r="Y320" s="605"/>
      <c r="Z320" s="605"/>
      <c r="AA320" s="605"/>
      <c r="AB320" s="605"/>
      <c r="AC320" s="637"/>
      <c r="AD320" s="605"/>
      <c r="AE320" s="605"/>
      <c r="AF320" s="605"/>
      <c r="AG320" s="605"/>
      <c r="AH320" s="605"/>
      <c r="AI320" s="605"/>
      <c r="AJ320" s="605"/>
      <c r="AK320" s="605"/>
      <c r="AL320" s="605"/>
      <c r="AM320" s="605"/>
      <c r="AN320" s="637"/>
      <c r="AO320" s="551"/>
      <c r="AP320" s="551"/>
      <c r="AQ32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20" s="560">
        <f>WWWW[[#This Row],[%Equitable and continuous access to sufficient quantity of safe drinking water]]*WWWW[[#This Row],[Total PoP ]]</f>
        <v>0</v>
      </c>
      <c r="AS32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0" s="560">
        <f>WWWW[[#This Row],[% Access to unimproved water points]]*WWWW[[#This Row],[Total PoP ]]</f>
        <v>0</v>
      </c>
      <c r="AU32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2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20" s="560">
        <f>WWWW[[#This Row],[HRP1]]/250</f>
        <v>0</v>
      </c>
      <c r="AX320" s="550">
        <f>1-WWWW[[#This Row],[% Equitable and continuous access to sufficient quantity of domestic water]]</f>
        <v>1</v>
      </c>
      <c r="AY320" s="560">
        <f>WWWW[[#This Row],[%equitable and continuous access to sufficient quantity of safe drinking and domestic water''s GAP]]*WWWW[[#This Row],[Total PoP ]]</f>
        <v>170</v>
      </c>
      <c r="AZ320" s="552">
        <f>IF(WWWW[[#This Row],[Total required water points]]-WWWW[[#This Row],['#Water points coverage]]&lt;0,0,WWWW[[#This Row],[Total required water points]]-WWWW[[#This Row],['#Water points coverage]])</f>
        <v>1</v>
      </c>
      <c r="BA320" s="552">
        <f>ROUND(IF(WWWW[[#This Row],[Total PoP ]]&lt;250,1,WWWW[[#This Row],[Total PoP ]]/250),0)</f>
        <v>1</v>
      </c>
      <c r="BB32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0" s="560">
        <f>WWWW[[#This Row],[% people access to functioning Latrine]]*WWWW[[#This Row],[Total PoP ]]</f>
        <v>0</v>
      </c>
      <c r="BD320" s="552">
        <f>WWWW[[#This Row],['#_of_Functioning_latrines_in_school]]*50</f>
        <v>0</v>
      </c>
      <c r="BE320" s="552">
        <f>ROUND((WWWW[[#This Row],[Total PoP ]]/6),0)</f>
        <v>28</v>
      </c>
      <c r="BF320" s="552">
        <f>IF(WWWW[[#This Row],[Total required Latrines]]-(WWWW[[#This Row],['#_of_sanitary_fly-proof_HH_latrines]])&lt;0,0,WWWW[[#This Row],[Total required Latrines]]-(WWWW[[#This Row],['#_of_sanitary_fly-proof_HH_latrines]]))</f>
        <v>28</v>
      </c>
      <c r="BG320" s="553">
        <f>1-WWWW[[#This Row],[% people access to functioning Latrine]]</f>
        <v>1</v>
      </c>
      <c r="BH32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20" s="560">
        <f>IF(WWWW[[#This Row],['#_of_functional_handwashing_facilities_at_HH_level]]*6&gt;WWWW[[#This Row],[Total PoP ]],WWWW[[#This Row],[Total PoP ]],WWWW[[#This Row],['#_of_functional_handwashing_facilities_at_HH_level]]*6)</f>
        <v>0</v>
      </c>
      <c r="BJ320" s="552">
        <f>IF(WWWW[[#This Row],['# people reached by regular dedicated hygiene promotion]]&gt;WWWW[[#This Row],['# People received regular supply of hygiene items]],WWWW[[#This Row],['# people reached by regular dedicated hygiene promotion]],WWWW[[#This Row],['# People received regular supply of hygiene items]])</f>
        <v>0</v>
      </c>
      <c r="BK320" s="550">
        <f>IF(WWWW[[#This Row],[HRP3]]/WWWW[[#This Row],[Total PoP ]]&gt;100%,100%,WWWW[[#This Row],[HRP3]]/WWWW[[#This Row],[Total PoP ]])</f>
        <v>0</v>
      </c>
      <c r="BL320" s="553">
        <f>1-WWWW[[#This Row],[Hygiene Coverage%]]</f>
        <v>1</v>
      </c>
      <c r="BM320" s="551">
        <f>WWWW[[#This Row],['# people reached by regular dedicated hygiene promotion]]/WWWW[[#This Row],[Total PoP ]]</f>
        <v>0</v>
      </c>
      <c r="BN32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0" s="552">
        <f>WWWW[[#This Row],['#_of_affected_women_and_girls_receiving_a_sufficient_quantity_of_sanitary_pads]]</f>
        <v>0</v>
      </c>
      <c r="BP320" s="605">
        <f>IF(WWWW[[#This Row],['# People with access to soap]]&gt;WWWW[[#This Row],['# People with access to Sanity Pads]],WWWW[[#This Row],['# People with access to soap]],WWWW[[#This Row],['# People with access to Sanity Pads]])</f>
        <v>0</v>
      </c>
      <c r="BQ320" s="560" t="str">
        <f>IF(OR(WWWW[[#This Row],['#of students in school]]="",WWWW[[#This Row],['#of students in school]]=0),"No","Yes")</f>
        <v>No</v>
      </c>
      <c r="BR320" s="554" t="s">
        <v>796</v>
      </c>
      <c r="BS320" s="554" t="s">
        <v>796</v>
      </c>
      <c r="BT320" s="554" t="s">
        <v>296</v>
      </c>
      <c r="BU320" s="554">
        <v>20.396680830000001</v>
      </c>
      <c r="BV320" s="554">
        <v>93.252868649999996</v>
      </c>
      <c r="BW320" s="554">
        <v>196998</v>
      </c>
      <c r="BX320" s="554" t="s">
        <v>33</v>
      </c>
      <c r="BY320" s="582"/>
    </row>
    <row r="321" spans="1:77" hidden="1">
      <c r="A321" s="606" t="s">
        <v>2381</v>
      </c>
      <c r="B321" s="606" t="s">
        <v>316</v>
      </c>
      <c r="C321" s="453" t="s">
        <v>316</v>
      </c>
      <c r="D321" s="453" t="s">
        <v>329</v>
      </c>
      <c r="E321" s="546" t="s">
        <v>2687</v>
      </c>
      <c r="F321" s="453" t="s">
        <v>314</v>
      </c>
      <c r="G321" s="546" t="str">
        <f>VLOOKUP(WWWW[[#This Row],[Village  Name]],SiteDB6[[Site Name]:[Location Type]],8,FALSE)</f>
        <v>Village</v>
      </c>
      <c r="H321" s="453" t="s">
        <v>2651</v>
      </c>
      <c r="I321" s="605">
        <v>180</v>
      </c>
      <c r="J321" s="605">
        <v>964</v>
      </c>
      <c r="K321" s="457">
        <v>42736</v>
      </c>
      <c r="L321" s="55">
        <v>44551</v>
      </c>
      <c r="M321" s="605"/>
      <c r="N321" s="605"/>
      <c r="O321" s="605"/>
      <c r="P321" s="605"/>
      <c r="Q321" s="605"/>
      <c r="R321" s="605"/>
      <c r="S321" s="605"/>
      <c r="T321" s="605"/>
      <c r="U321" s="637"/>
      <c r="V321" s="605"/>
      <c r="W321" s="605" t="s">
        <v>132</v>
      </c>
      <c r="X321" s="605"/>
      <c r="Y321" s="605"/>
      <c r="Z321" s="605"/>
      <c r="AA321" s="605"/>
      <c r="AB321" s="605"/>
      <c r="AC321" s="637"/>
      <c r="AD321" s="605"/>
      <c r="AE321" s="605"/>
      <c r="AF321" s="605"/>
      <c r="AG321" s="605"/>
      <c r="AH321" s="605"/>
      <c r="AI321" s="605"/>
      <c r="AJ321" s="605"/>
      <c r="AK321" s="605"/>
      <c r="AL321" s="605"/>
      <c r="AM321" s="605"/>
      <c r="AN321" s="637"/>
      <c r="AO321" s="551"/>
      <c r="AP321" s="551"/>
      <c r="AQ32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21" s="560">
        <f>WWWW[[#This Row],[%Equitable and continuous access to sufficient quantity of safe drinking water]]*WWWW[[#This Row],[Total PoP ]]</f>
        <v>0</v>
      </c>
      <c r="AS32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1" s="560">
        <f>WWWW[[#This Row],[% Access to unimproved water points]]*WWWW[[#This Row],[Total PoP ]]</f>
        <v>0</v>
      </c>
      <c r="AU32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2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21" s="560">
        <f>WWWW[[#This Row],[HRP1]]/250</f>
        <v>0</v>
      </c>
      <c r="AX321" s="550">
        <f>1-WWWW[[#This Row],[% Equitable and continuous access to sufficient quantity of domestic water]]</f>
        <v>1</v>
      </c>
      <c r="AY321" s="560">
        <f>WWWW[[#This Row],[%equitable and continuous access to sufficient quantity of safe drinking and domestic water''s GAP]]*WWWW[[#This Row],[Total PoP ]]</f>
        <v>964</v>
      </c>
      <c r="AZ321" s="552">
        <f>IF(WWWW[[#This Row],[Total required water points]]-WWWW[[#This Row],['#Water points coverage]]&lt;0,0,WWWW[[#This Row],[Total required water points]]-WWWW[[#This Row],['#Water points coverage]])</f>
        <v>4</v>
      </c>
      <c r="BA321" s="552">
        <f>ROUND(IF(WWWW[[#This Row],[Total PoP ]]&lt;250,1,WWWW[[#This Row],[Total PoP ]]/250),0)</f>
        <v>4</v>
      </c>
      <c r="BB32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1" s="560">
        <f>WWWW[[#This Row],[% people access to functioning Latrine]]*WWWW[[#This Row],[Total PoP ]]</f>
        <v>0</v>
      </c>
      <c r="BD321" s="552">
        <f>WWWW[[#This Row],['#_of_Functioning_latrines_in_school]]*50</f>
        <v>0</v>
      </c>
      <c r="BE321" s="552">
        <f>ROUND((WWWW[[#This Row],[Total PoP ]]/6),0)</f>
        <v>161</v>
      </c>
      <c r="BF321" s="552">
        <f>IF(WWWW[[#This Row],[Total required Latrines]]-(WWWW[[#This Row],['#_of_sanitary_fly-proof_HH_latrines]])&lt;0,0,WWWW[[#This Row],[Total required Latrines]]-(WWWW[[#This Row],['#_of_sanitary_fly-proof_HH_latrines]]))</f>
        <v>161</v>
      </c>
      <c r="BG321" s="553">
        <f>1-WWWW[[#This Row],[% people access to functioning Latrine]]</f>
        <v>1</v>
      </c>
      <c r="BH32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21" s="560">
        <f>IF(WWWW[[#This Row],['#_of_functional_handwashing_facilities_at_HH_level]]*6&gt;WWWW[[#This Row],[Total PoP ]],WWWW[[#This Row],[Total PoP ]],WWWW[[#This Row],['#_of_functional_handwashing_facilities_at_HH_level]]*6)</f>
        <v>0</v>
      </c>
      <c r="BJ321" s="552">
        <f>IF(WWWW[[#This Row],['# people reached by regular dedicated hygiene promotion]]&gt;WWWW[[#This Row],['# People received regular supply of hygiene items]],WWWW[[#This Row],['# people reached by regular dedicated hygiene promotion]],WWWW[[#This Row],['# People received regular supply of hygiene items]])</f>
        <v>0</v>
      </c>
      <c r="BK321" s="550">
        <f>IF(WWWW[[#This Row],[HRP3]]/WWWW[[#This Row],[Total PoP ]]&gt;100%,100%,WWWW[[#This Row],[HRP3]]/WWWW[[#This Row],[Total PoP ]])</f>
        <v>0</v>
      </c>
      <c r="BL321" s="553">
        <f>1-WWWW[[#This Row],[Hygiene Coverage%]]</f>
        <v>1</v>
      </c>
      <c r="BM321" s="551">
        <f>WWWW[[#This Row],['# people reached by regular dedicated hygiene promotion]]/WWWW[[#This Row],[Total PoP ]]</f>
        <v>0</v>
      </c>
      <c r="BN32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1" s="552">
        <f>WWWW[[#This Row],['#_of_affected_women_and_girls_receiving_a_sufficient_quantity_of_sanitary_pads]]</f>
        <v>0</v>
      </c>
      <c r="BP321" s="605">
        <f>IF(WWWW[[#This Row],['# People with access to soap]]&gt;WWWW[[#This Row],['# People with access to Sanity Pads]],WWWW[[#This Row],['# People with access to soap]],WWWW[[#This Row],['# People with access to Sanity Pads]])</f>
        <v>0</v>
      </c>
      <c r="BQ321" s="560" t="str">
        <f>IF(OR(WWWW[[#This Row],['#of students in school]]="",WWWW[[#This Row],['#of students in school]]=0),"No","Yes")</f>
        <v>No</v>
      </c>
      <c r="BR321" s="554" t="s">
        <v>796</v>
      </c>
      <c r="BS321" s="554" t="s">
        <v>796</v>
      </c>
      <c r="BT321" s="554">
        <v>0</v>
      </c>
      <c r="BU321" s="554">
        <v>0</v>
      </c>
      <c r="BV321" s="554">
        <v>0</v>
      </c>
      <c r="BW321" s="554">
        <v>197114</v>
      </c>
      <c r="BX321" s="554" t="s">
        <v>33</v>
      </c>
      <c r="BY321" s="582"/>
    </row>
    <row r="322" spans="1:77" hidden="1">
      <c r="A322" s="606" t="s">
        <v>2381</v>
      </c>
      <c r="B322" s="606" t="s">
        <v>316</v>
      </c>
      <c r="C322" s="453" t="s">
        <v>316</v>
      </c>
      <c r="D322" s="453" t="s">
        <v>329</v>
      </c>
      <c r="E322" s="546" t="s">
        <v>2687</v>
      </c>
      <c r="F322" s="453" t="s">
        <v>314</v>
      </c>
      <c r="G322" s="546" t="str">
        <f>VLOOKUP(WWWW[[#This Row],[Village  Name]],SiteDB6[[Site Name]:[Location Type]],8,FALSE)</f>
        <v>Village</v>
      </c>
      <c r="H322" s="453" t="s">
        <v>2652</v>
      </c>
      <c r="I322" s="605">
        <v>130</v>
      </c>
      <c r="J322" s="605">
        <v>398</v>
      </c>
      <c r="K322" s="457">
        <v>42736</v>
      </c>
      <c r="L322" s="55">
        <v>44551</v>
      </c>
      <c r="M322" s="605"/>
      <c r="N322" s="605"/>
      <c r="O322" s="605"/>
      <c r="P322" s="605"/>
      <c r="Q322" s="605"/>
      <c r="R322" s="605"/>
      <c r="S322" s="605"/>
      <c r="T322" s="605"/>
      <c r="U322" s="637"/>
      <c r="V322" s="605"/>
      <c r="W322" s="605" t="s">
        <v>132</v>
      </c>
      <c r="X322" s="605"/>
      <c r="Y322" s="605"/>
      <c r="Z322" s="605"/>
      <c r="AA322" s="605"/>
      <c r="AB322" s="605"/>
      <c r="AC322" s="637"/>
      <c r="AD322" s="605"/>
      <c r="AE322" s="605"/>
      <c r="AF322" s="605"/>
      <c r="AG322" s="605"/>
      <c r="AH322" s="605"/>
      <c r="AI322" s="605"/>
      <c r="AJ322" s="605"/>
      <c r="AK322" s="605"/>
      <c r="AL322" s="605"/>
      <c r="AM322" s="605"/>
      <c r="AN322" s="637"/>
      <c r="AO322" s="551"/>
      <c r="AP322" s="551"/>
      <c r="AQ32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22" s="560">
        <f>WWWW[[#This Row],[%Equitable and continuous access to sufficient quantity of safe drinking water]]*WWWW[[#This Row],[Total PoP ]]</f>
        <v>0</v>
      </c>
      <c r="AS32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2" s="560">
        <f>WWWW[[#This Row],[% Access to unimproved water points]]*WWWW[[#This Row],[Total PoP ]]</f>
        <v>0</v>
      </c>
      <c r="AU32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2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22" s="560">
        <f>WWWW[[#This Row],[HRP1]]/250</f>
        <v>0</v>
      </c>
      <c r="AX322" s="550">
        <f>1-WWWW[[#This Row],[% Equitable and continuous access to sufficient quantity of domestic water]]</f>
        <v>1</v>
      </c>
      <c r="AY322" s="560">
        <f>WWWW[[#This Row],[%equitable and continuous access to sufficient quantity of safe drinking and domestic water''s GAP]]*WWWW[[#This Row],[Total PoP ]]</f>
        <v>398</v>
      </c>
      <c r="AZ322" s="552">
        <f>IF(WWWW[[#This Row],[Total required water points]]-WWWW[[#This Row],['#Water points coverage]]&lt;0,0,WWWW[[#This Row],[Total required water points]]-WWWW[[#This Row],['#Water points coverage]])</f>
        <v>2</v>
      </c>
      <c r="BA322" s="552">
        <f>ROUND(IF(WWWW[[#This Row],[Total PoP ]]&lt;250,1,WWWW[[#This Row],[Total PoP ]]/250),0)</f>
        <v>2</v>
      </c>
      <c r="BB32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2" s="560">
        <f>WWWW[[#This Row],[% people access to functioning Latrine]]*WWWW[[#This Row],[Total PoP ]]</f>
        <v>0</v>
      </c>
      <c r="BD322" s="552">
        <f>WWWW[[#This Row],['#_of_Functioning_latrines_in_school]]*50</f>
        <v>0</v>
      </c>
      <c r="BE322" s="552">
        <f>ROUND((WWWW[[#This Row],[Total PoP ]]/6),0)</f>
        <v>66</v>
      </c>
      <c r="BF322" s="552">
        <f>IF(WWWW[[#This Row],[Total required Latrines]]-(WWWW[[#This Row],['#_of_sanitary_fly-proof_HH_latrines]])&lt;0,0,WWWW[[#This Row],[Total required Latrines]]-(WWWW[[#This Row],['#_of_sanitary_fly-proof_HH_latrines]]))</f>
        <v>66</v>
      </c>
      <c r="BG322" s="553">
        <f>1-WWWW[[#This Row],[% people access to functioning Latrine]]</f>
        <v>1</v>
      </c>
      <c r="BH32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22" s="560">
        <f>IF(WWWW[[#This Row],['#_of_functional_handwashing_facilities_at_HH_level]]*6&gt;WWWW[[#This Row],[Total PoP ]],WWWW[[#This Row],[Total PoP ]],WWWW[[#This Row],['#_of_functional_handwashing_facilities_at_HH_level]]*6)</f>
        <v>0</v>
      </c>
      <c r="BJ322" s="552">
        <f>IF(WWWW[[#This Row],['# people reached by regular dedicated hygiene promotion]]&gt;WWWW[[#This Row],['# People received regular supply of hygiene items]],WWWW[[#This Row],['# people reached by regular dedicated hygiene promotion]],WWWW[[#This Row],['# People received regular supply of hygiene items]])</f>
        <v>0</v>
      </c>
      <c r="BK322" s="550">
        <f>IF(WWWW[[#This Row],[HRP3]]/WWWW[[#This Row],[Total PoP ]]&gt;100%,100%,WWWW[[#This Row],[HRP3]]/WWWW[[#This Row],[Total PoP ]])</f>
        <v>0</v>
      </c>
      <c r="BL322" s="553">
        <f>1-WWWW[[#This Row],[Hygiene Coverage%]]</f>
        <v>1</v>
      </c>
      <c r="BM322" s="551">
        <f>WWWW[[#This Row],['# people reached by regular dedicated hygiene promotion]]/WWWW[[#This Row],[Total PoP ]]</f>
        <v>0</v>
      </c>
      <c r="BN32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2" s="552">
        <f>WWWW[[#This Row],['#_of_affected_women_and_girls_receiving_a_sufficient_quantity_of_sanitary_pads]]</f>
        <v>0</v>
      </c>
      <c r="BP322" s="605">
        <f>IF(WWWW[[#This Row],['# People with access to soap]]&gt;WWWW[[#This Row],['# People with access to Sanity Pads]],WWWW[[#This Row],['# People with access to soap]],WWWW[[#This Row],['# People with access to Sanity Pads]])</f>
        <v>0</v>
      </c>
      <c r="BQ322" s="560" t="str">
        <f>IF(OR(WWWW[[#This Row],['#of students in school]]="",WWWW[[#This Row],['#of students in school]]=0),"No","Yes")</f>
        <v>No</v>
      </c>
      <c r="BR322" s="554" t="s">
        <v>796</v>
      </c>
      <c r="BS322" s="554" t="s">
        <v>796</v>
      </c>
      <c r="BT322" s="554">
        <v>0</v>
      </c>
      <c r="BU322" s="554">
        <v>0</v>
      </c>
      <c r="BV322" s="554">
        <v>0</v>
      </c>
      <c r="BW322" s="554">
        <v>197111</v>
      </c>
      <c r="BX322" s="554" t="s">
        <v>33</v>
      </c>
      <c r="BY322" s="582"/>
    </row>
    <row r="323" spans="1:77" hidden="1">
      <c r="A323" s="606" t="s">
        <v>2381</v>
      </c>
      <c r="B323" s="606" t="s">
        <v>316</v>
      </c>
      <c r="C323" s="453" t="s">
        <v>316</v>
      </c>
      <c r="D323" s="453" t="s">
        <v>329</v>
      </c>
      <c r="E323" s="546" t="s">
        <v>2687</v>
      </c>
      <c r="F323" s="453" t="s">
        <v>314</v>
      </c>
      <c r="G323" s="546" t="str">
        <f>VLOOKUP(WWWW[[#This Row],[Village  Name]],SiteDB6[[Site Name]:[Location Type]],8,FALSE)</f>
        <v>Village</v>
      </c>
      <c r="H323" s="453" t="s">
        <v>2653</v>
      </c>
      <c r="I323" s="605">
        <v>191</v>
      </c>
      <c r="J323" s="605">
        <v>713</v>
      </c>
      <c r="K323" s="457">
        <v>42736</v>
      </c>
      <c r="L323" s="55">
        <v>44551</v>
      </c>
      <c r="M323" s="605"/>
      <c r="N323" s="605"/>
      <c r="O323" s="605"/>
      <c r="P323" s="605"/>
      <c r="Q323" s="605"/>
      <c r="R323" s="605"/>
      <c r="S323" s="605"/>
      <c r="T323" s="605"/>
      <c r="U323" s="637"/>
      <c r="V323" s="605"/>
      <c r="W323" s="605" t="s">
        <v>132</v>
      </c>
      <c r="X323" s="605"/>
      <c r="Y323" s="605"/>
      <c r="Z323" s="605"/>
      <c r="AA323" s="605"/>
      <c r="AB323" s="605"/>
      <c r="AC323" s="637"/>
      <c r="AD323" s="605"/>
      <c r="AE323" s="605"/>
      <c r="AF323" s="605"/>
      <c r="AG323" s="605"/>
      <c r="AH323" s="605"/>
      <c r="AI323" s="605"/>
      <c r="AJ323" s="605"/>
      <c r="AK323" s="605"/>
      <c r="AL323" s="605"/>
      <c r="AM323" s="605"/>
      <c r="AN323" s="637"/>
      <c r="AO323" s="551"/>
      <c r="AP323" s="551"/>
      <c r="AQ32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23" s="560">
        <f>WWWW[[#This Row],[%Equitable and continuous access to sufficient quantity of safe drinking water]]*WWWW[[#This Row],[Total PoP ]]</f>
        <v>0</v>
      </c>
      <c r="AS32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3" s="560">
        <f>WWWW[[#This Row],[% Access to unimproved water points]]*WWWW[[#This Row],[Total PoP ]]</f>
        <v>0</v>
      </c>
      <c r="AU32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2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23" s="560">
        <f>WWWW[[#This Row],[HRP1]]/250</f>
        <v>0</v>
      </c>
      <c r="AX323" s="550">
        <f>1-WWWW[[#This Row],[% Equitable and continuous access to sufficient quantity of domestic water]]</f>
        <v>1</v>
      </c>
      <c r="AY323" s="560">
        <f>WWWW[[#This Row],[%equitable and continuous access to sufficient quantity of safe drinking and domestic water''s GAP]]*WWWW[[#This Row],[Total PoP ]]</f>
        <v>713</v>
      </c>
      <c r="AZ323" s="552">
        <f>IF(WWWW[[#This Row],[Total required water points]]-WWWW[[#This Row],['#Water points coverage]]&lt;0,0,WWWW[[#This Row],[Total required water points]]-WWWW[[#This Row],['#Water points coverage]])</f>
        <v>3</v>
      </c>
      <c r="BA323" s="552">
        <f>ROUND(IF(WWWW[[#This Row],[Total PoP ]]&lt;250,1,WWWW[[#This Row],[Total PoP ]]/250),0)</f>
        <v>3</v>
      </c>
      <c r="BB32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3" s="560">
        <f>WWWW[[#This Row],[% people access to functioning Latrine]]*WWWW[[#This Row],[Total PoP ]]</f>
        <v>0</v>
      </c>
      <c r="BD323" s="552">
        <f>WWWW[[#This Row],['#_of_Functioning_latrines_in_school]]*50</f>
        <v>0</v>
      </c>
      <c r="BE323" s="552">
        <f>ROUND((WWWW[[#This Row],[Total PoP ]]/6),0)</f>
        <v>119</v>
      </c>
      <c r="BF323" s="552">
        <f>IF(WWWW[[#This Row],[Total required Latrines]]-(WWWW[[#This Row],['#_of_sanitary_fly-proof_HH_latrines]])&lt;0,0,WWWW[[#This Row],[Total required Latrines]]-(WWWW[[#This Row],['#_of_sanitary_fly-proof_HH_latrines]]))</f>
        <v>119</v>
      </c>
      <c r="BG323" s="553">
        <f>1-WWWW[[#This Row],[% people access to functioning Latrine]]</f>
        <v>1</v>
      </c>
      <c r="BH32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23" s="560">
        <f>IF(WWWW[[#This Row],['#_of_functional_handwashing_facilities_at_HH_level]]*6&gt;WWWW[[#This Row],[Total PoP ]],WWWW[[#This Row],[Total PoP ]],WWWW[[#This Row],['#_of_functional_handwashing_facilities_at_HH_level]]*6)</f>
        <v>0</v>
      </c>
      <c r="BJ323" s="552">
        <f>IF(WWWW[[#This Row],['# people reached by regular dedicated hygiene promotion]]&gt;WWWW[[#This Row],['# People received regular supply of hygiene items]],WWWW[[#This Row],['# people reached by regular dedicated hygiene promotion]],WWWW[[#This Row],['# People received regular supply of hygiene items]])</f>
        <v>0</v>
      </c>
      <c r="BK323" s="550">
        <f>IF(WWWW[[#This Row],[HRP3]]/WWWW[[#This Row],[Total PoP ]]&gt;100%,100%,WWWW[[#This Row],[HRP3]]/WWWW[[#This Row],[Total PoP ]])</f>
        <v>0</v>
      </c>
      <c r="BL323" s="553">
        <f>1-WWWW[[#This Row],[Hygiene Coverage%]]</f>
        <v>1</v>
      </c>
      <c r="BM323" s="551">
        <f>WWWW[[#This Row],['# people reached by regular dedicated hygiene promotion]]/WWWW[[#This Row],[Total PoP ]]</f>
        <v>0</v>
      </c>
      <c r="BN32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3" s="552">
        <f>WWWW[[#This Row],['#_of_affected_women_and_girls_receiving_a_sufficient_quantity_of_sanitary_pads]]</f>
        <v>0</v>
      </c>
      <c r="BP323" s="605">
        <f>IF(WWWW[[#This Row],['# People with access to soap]]&gt;WWWW[[#This Row],['# People with access to Sanity Pads]],WWWW[[#This Row],['# People with access to soap]],WWWW[[#This Row],['# People with access to Sanity Pads]])</f>
        <v>0</v>
      </c>
      <c r="BQ323" s="560" t="str">
        <f>IF(OR(WWWW[[#This Row],['#of students in school]]="",WWWW[[#This Row],['#of students in school]]=0),"No","Yes")</f>
        <v>No</v>
      </c>
      <c r="BR323" s="554" t="s">
        <v>796</v>
      </c>
      <c r="BS323" s="554" t="s">
        <v>796</v>
      </c>
      <c r="BT323" s="554">
        <v>0</v>
      </c>
      <c r="BU323" s="554">
        <v>0</v>
      </c>
      <c r="BV323" s="554">
        <v>0</v>
      </c>
      <c r="BW323" s="554">
        <v>197112</v>
      </c>
      <c r="BX323" s="554" t="s">
        <v>33</v>
      </c>
      <c r="BY323" s="582"/>
    </row>
    <row r="324" spans="1:77" hidden="1">
      <c r="A324" s="606" t="s">
        <v>2381</v>
      </c>
      <c r="B324" s="606" t="s">
        <v>316</v>
      </c>
      <c r="C324" s="453" t="s">
        <v>316</v>
      </c>
      <c r="D324" s="453" t="s">
        <v>329</v>
      </c>
      <c r="E324" s="546" t="s">
        <v>2687</v>
      </c>
      <c r="F324" s="453" t="s">
        <v>314</v>
      </c>
      <c r="G324" s="546" t="str">
        <f>VLOOKUP(WWWW[[#This Row],[Village  Name]],SiteDB6[[Site Name]:[Location Type]],8,FALSE)</f>
        <v>Village</v>
      </c>
      <c r="H324" s="453" t="s">
        <v>2654</v>
      </c>
      <c r="I324" s="605">
        <v>27</v>
      </c>
      <c r="J324" s="605">
        <v>53</v>
      </c>
      <c r="K324" s="457">
        <v>42736</v>
      </c>
      <c r="L324" s="55">
        <v>44551</v>
      </c>
      <c r="M324" s="605"/>
      <c r="N324" s="605"/>
      <c r="O324" s="605"/>
      <c r="P324" s="605"/>
      <c r="Q324" s="605"/>
      <c r="R324" s="605"/>
      <c r="S324" s="605"/>
      <c r="T324" s="605"/>
      <c r="U324" s="637"/>
      <c r="V324" s="605"/>
      <c r="W324" s="605" t="s">
        <v>132</v>
      </c>
      <c r="X324" s="605"/>
      <c r="Y324" s="605"/>
      <c r="Z324" s="605"/>
      <c r="AA324" s="605"/>
      <c r="AB324" s="605"/>
      <c r="AC324" s="637"/>
      <c r="AD324" s="605"/>
      <c r="AE324" s="605"/>
      <c r="AF324" s="605"/>
      <c r="AG324" s="605"/>
      <c r="AH324" s="605"/>
      <c r="AI324" s="605"/>
      <c r="AJ324" s="605"/>
      <c r="AK324" s="605"/>
      <c r="AL324" s="605"/>
      <c r="AM324" s="605"/>
      <c r="AN324" s="637"/>
      <c r="AO324" s="551"/>
      <c r="AP324" s="551"/>
      <c r="AQ32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24" s="560">
        <f>WWWW[[#This Row],[%Equitable and continuous access to sufficient quantity of safe drinking water]]*WWWW[[#This Row],[Total PoP ]]</f>
        <v>0</v>
      </c>
      <c r="AS32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4" s="560">
        <f>WWWW[[#This Row],[% Access to unimproved water points]]*WWWW[[#This Row],[Total PoP ]]</f>
        <v>0</v>
      </c>
      <c r="AU32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2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24" s="560">
        <f>WWWW[[#This Row],[HRP1]]/250</f>
        <v>0</v>
      </c>
      <c r="AX324" s="550">
        <f>1-WWWW[[#This Row],[% Equitable and continuous access to sufficient quantity of domestic water]]</f>
        <v>1</v>
      </c>
      <c r="AY324" s="560">
        <f>WWWW[[#This Row],[%equitable and continuous access to sufficient quantity of safe drinking and domestic water''s GAP]]*WWWW[[#This Row],[Total PoP ]]</f>
        <v>53</v>
      </c>
      <c r="AZ324" s="552">
        <f>IF(WWWW[[#This Row],[Total required water points]]-WWWW[[#This Row],['#Water points coverage]]&lt;0,0,WWWW[[#This Row],[Total required water points]]-WWWW[[#This Row],['#Water points coverage]])</f>
        <v>1</v>
      </c>
      <c r="BA324" s="552">
        <f>ROUND(IF(WWWW[[#This Row],[Total PoP ]]&lt;250,1,WWWW[[#This Row],[Total PoP ]]/250),0)</f>
        <v>1</v>
      </c>
      <c r="BB32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4" s="560">
        <f>WWWW[[#This Row],[% people access to functioning Latrine]]*WWWW[[#This Row],[Total PoP ]]</f>
        <v>0</v>
      </c>
      <c r="BD324" s="552">
        <f>WWWW[[#This Row],['#_of_Functioning_latrines_in_school]]*50</f>
        <v>0</v>
      </c>
      <c r="BE324" s="552">
        <f>ROUND((WWWW[[#This Row],[Total PoP ]]/6),0)</f>
        <v>9</v>
      </c>
      <c r="BF324" s="552">
        <f>IF(WWWW[[#This Row],[Total required Latrines]]-(WWWW[[#This Row],['#_of_sanitary_fly-proof_HH_latrines]])&lt;0,0,WWWW[[#This Row],[Total required Latrines]]-(WWWW[[#This Row],['#_of_sanitary_fly-proof_HH_latrines]]))</f>
        <v>9</v>
      </c>
      <c r="BG324" s="553">
        <f>1-WWWW[[#This Row],[% people access to functioning Latrine]]</f>
        <v>1</v>
      </c>
      <c r="BH32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24" s="560">
        <f>IF(WWWW[[#This Row],['#_of_functional_handwashing_facilities_at_HH_level]]*6&gt;WWWW[[#This Row],[Total PoP ]],WWWW[[#This Row],[Total PoP ]],WWWW[[#This Row],['#_of_functional_handwashing_facilities_at_HH_level]]*6)</f>
        <v>0</v>
      </c>
      <c r="BJ324" s="552">
        <f>IF(WWWW[[#This Row],['# people reached by regular dedicated hygiene promotion]]&gt;WWWW[[#This Row],['# People received regular supply of hygiene items]],WWWW[[#This Row],['# people reached by regular dedicated hygiene promotion]],WWWW[[#This Row],['# People received regular supply of hygiene items]])</f>
        <v>0</v>
      </c>
      <c r="BK324" s="550">
        <f>IF(WWWW[[#This Row],[HRP3]]/WWWW[[#This Row],[Total PoP ]]&gt;100%,100%,WWWW[[#This Row],[HRP3]]/WWWW[[#This Row],[Total PoP ]])</f>
        <v>0</v>
      </c>
      <c r="BL324" s="553">
        <f>1-WWWW[[#This Row],[Hygiene Coverage%]]</f>
        <v>1</v>
      </c>
      <c r="BM324" s="551">
        <f>WWWW[[#This Row],['# people reached by regular dedicated hygiene promotion]]/WWWW[[#This Row],[Total PoP ]]</f>
        <v>0</v>
      </c>
      <c r="BN32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4" s="552">
        <f>WWWW[[#This Row],['#_of_affected_women_and_girls_receiving_a_sufficient_quantity_of_sanitary_pads]]</f>
        <v>0</v>
      </c>
      <c r="BP324" s="605">
        <f>IF(WWWW[[#This Row],['# People with access to soap]]&gt;WWWW[[#This Row],['# People with access to Sanity Pads]],WWWW[[#This Row],['# People with access to soap]],WWWW[[#This Row],['# People with access to Sanity Pads]])</f>
        <v>0</v>
      </c>
      <c r="BQ324" s="560" t="str">
        <f>IF(OR(WWWW[[#This Row],['#of students in school]]="",WWWW[[#This Row],['#of students in school]]=0),"No","Yes")</f>
        <v>No</v>
      </c>
      <c r="BR324" s="554" t="s">
        <v>796</v>
      </c>
      <c r="BS324" s="554" t="s">
        <v>796</v>
      </c>
      <c r="BT324" s="554">
        <v>0</v>
      </c>
      <c r="BU324" s="554">
        <v>0</v>
      </c>
      <c r="BV324" s="554">
        <v>0</v>
      </c>
      <c r="BW324" s="554">
        <v>220653</v>
      </c>
      <c r="BX324" s="554" t="s">
        <v>33</v>
      </c>
      <c r="BY324" s="582"/>
    </row>
    <row r="325" spans="1:77" hidden="1">
      <c r="A325" s="606" t="s">
        <v>2381</v>
      </c>
      <c r="B325" s="606" t="s">
        <v>316</v>
      </c>
      <c r="C325" s="453" t="s">
        <v>316</v>
      </c>
      <c r="D325" s="453" t="s">
        <v>329</v>
      </c>
      <c r="E325" s="546" t="s">
        <v>2687</v>
      </c>
      <c r="F325" s="453" t="s">
        <v>314</v>
      </c>
      <c r="G325" s="546" t="str">
        <f>VLOOKUP(WWWW[[#This Row],[Village  Name]],SiteDB6[[Site Name]:[Location Type]],8,FALSE)</f>
        <v>Village</v>
      </c>
      <c r="H325" s="453" t="s">
        <v>660</v>
      </c>
      <c r="I325" s="605">
        <v>63</v>
      </c>
      <c r="J325" s="605">
        <v>249</v>
      </c>
      <c r="K325" s="457">
        <v>42736</v>
      </c>
      <c r="L325" s="55">
        <v>44551</v>
      </c>
      <c r="M325" s="605"/>
      <c r="N325" s="605"/>
      <c r="O325" s="605"/>
      <c r="P325" s="605"/>
      <c r="Q325" s="605"/>
      <c r="R325" s="605"/>
      <c r="S325" s="605"/>
      <c r="T325" s="605"/>
      <c r="U325" s="637"/>
      <c r="V325" s="605"/>
      <c r="W325" s="605" t="s">
        <v>132</v>
      </c>
      <c r="X325" s="605"/>
      <c r="Y325" s="605"/>
      <c r="Z325" s="605"/>
      <c r="AA325" s="605"/>
      <c r="AB325" s="605"/>
      <c r="AC325" s="637"/>
      <c r="AD325" s="605"/>
      <c r="AE325" s="605"/>
      <c r="AF325" s="605"/>
      <c r="AG325" s="605"/>
      <c r="AH325" s="605"/>
      <c r="AI325" s="605"/>
      <c r="AJ325" s="605"/>
      <c r="AK325" s="605"/>
      <c r="AL325" s="605"/>
      <c r="AM325" s="605"/>
      <c r="AN325" s="637"/>
      <c r="AO325" s="551"/>
      <c r="AP325" s="551"/>
      <c r="AQ32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25" s="560">
        <f>WWWW[[#This Row],[%Equitable and continuous access to sufficient quantity of safe drinking water]]*WWWW[[#This Row],[Total PoP ]]</f>
        <v>0</v>
      </c>
      <c r="AS32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5" s="560">
        <f>WWWW[[#This Row],[% Access to unimproved water points]]*WWWW[[#This Row],[Total PoP ]]</f>
        <v>0</v>
      </c>
      <c r="AU32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2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25" s="560">
        <f>WWWW[[#This Row],[HRP1]]/250</f>
        <v>0</v>
      </c>
      <c r="AX325" s="550">
        <f>1-WWWW[[#This Row],[% Equitable and continuous access to sufficient quantity of domestic water]]</f>
        <v>1</v>
      </c>
      <c r="AY325" s="560">
        <f>WWWW[[#This Row],[%equitable and continuous access to sufficient quantity of safe drinking and domestic water''s GAP]]*WWWW[[#This Row],[Total PoP ]]</f>
        <v>249</v>
      </c>
      <c r="AZ325" s="552">
        <f>IF(WWWW[[#This Row],[Total required water points]]-WWWW[[#This Row],['#Water points coverage]]&lt;0,0,WWWW[[#This Row],[Total required water points]]-WWWW[[#This Row],['#Water points coverage]])</f>
        <v>1</v>
      </c>
      <c r="BA325" s="552">
        <f>ROUND(IF(WWWW[[#This Row],[Total PoP ]]&lt;250,1,WWWW[[#This Row],[Total PoP ]]/250),0)</f>
        <v>1</v>
      </c>
      <c r="BB32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5" s="560">
        <f>WWWW[[#This Row],[% people access to functioning Latrine]]*WWWW[[#This Row],[Total PoP ]]</f>
        <v>0</v>
      </c>
      <c r="BD325" s="552">
        <f>WWWW[[#This Row],['#_of_Functioning_latrines_in_school]]*50</f>
        <v>0</v>
      </c>
      <c r="BE325" s="552">
        <f>ROUND((WWWW[[#This Row],[Total PoP ]]/6),0)</f>
        <v>42</v>
      </c>
      <c r="BF325" s="552">
        <f>IF(WWWW[[#This Row],[Total required Latrines]]-(WWWW[[#This Row],['#_of_sanitary_fly-proof_HH_latrines]])&lt;0,0,WWWW[[#This Row],[Total required Latrines]]-(WWWW[[#This Row],['#_of_sanitary_fly-proof_HH_latrines]]))</f>
        <v>42</v>
      </c>
      <c r="BG325" s="553">
        <f>1-WWWW[[#This Row],[% people access to functioning Latrine]]</f>
        <v>1</v>
      </c>
      <c r="BH32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25" s="560">
        <f>IF(WWWW[[#This Row],['#_of_functional_handwashing_facilities_at_HH_level]]*6&gt;WWWW[[#This Row],[Total PoP ]],WWWW[[#This Row],[Total PoP ]],WWWW[[#This Row],['#_of_functional_handwashing_facilities_at_HH_level]]*6)</f>
        <v>0</v>
      </c>
      <c r="BJ325" s="552">
        <f>IF(WWWW[[#This Row],['# people reached by regular dedicated hygiene promotion]]&gt;WWWW[[#This Row],['# People received regular supply of hygiene items]],WWWW[[#This Row],['# people reached by regular dedicated hygiene promotion]],WWWW[[#This Row],['# People received regular supply of hygiene items]])</f>
        <v>0</v>
      </c>
      <c r="BK325" s="550">
        <f>IF(WWWW[[#This Row],[HRP3]]/WWWW[[#This Row],[Total PoP ]]&gt;100%,100%,WWWW[[#This Row],[HRP3]]/WWWW[[#This Row],[Total PoP ]])</f>
        <v>0</v>
      </c>
      <c r="BL325" s="553">
        <f>1-WWWW[[#This Row],[Hygiene Coverage%]]</f>
        <v>1</v>
      </c>
      <c r="BM325" s="551">
        <f>WWWW[[#This Row],['# people reached by regular dedicated hygiene promotion]]/WWWW[[#This Row],[Total PoP ]]</f>
        <v>0</v>
      </c>
      <c r="BN32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5" s="552">
        <f>WWWW[[#This Row],['#_of_affected_women_and_girls_receiving_a_sufficient_quantity_of_sanitary_pads]]</f>
        <v>0</v>
      </c>
      <c r="BP325" s="605">
        <f>IF(WWWW[[#This Row],['# People with access to soap]]&gt;WWWW[[#This Row],['# People with access to Sanity Pads]],WWWW[[#This Row],['# People with access to soap]],WWWW[[#This Row],['# People with access to Sanity Pads]])</f>
        <v>0</v>
      </c>
      <c r="BQ325" s="560" t="str">
        <f>IF(OR(WWWW[[#This Row],['#of students in school]]="",WWWW[[#This Row],['#of students in school]]=0),"No","Yes")</f>
        <v>No</v>
      </c>
      <c r="BR325" s="554" t="s">
        <v>796</v>
      </c>
      <c r="BS325" s="554" t="s">
        <v>796</v>
      </c>
      <c r="BT325" s="554">
        <v>0</v>
      </c>
      <c r="BU325" s="554">
        <v>0</v>
      </c>
      <c r="BV325" s="554">
        <v>0</v>
      </c>
      <c r="BW325" s="554">
        <v>197110</v>
      </c>
      <c r="BX325" s="554" t="s">
        <v>33</v>
      </c>
      <c r="BY325" s="582"/>
    </row>
    <row r="326" spans="1:77" hidden="1">
      <c r="A326" s="606" t="s">
        <v>2381</v>
      </c>
      <c r="B326" s="606" t="s">
        <v>2308</v>
      </c>
      <c r="C326" s="453" t="s">
        <v>2308</v>
      </c>
      <c r="D326" s="453" t="s">
        <v>40</v>
      </c>
      <c r="E326" s="546" t="s">
        <v>2687</v>
      </c>
      <c r="F326" s="453" t="s">
        <v>297</v>
      </c>
      <c r="G326" s="546" t="str">
        <f>VLOOKUP(WWWW[[#This Row],[Village  Name]],SiteDB6[[Site Name]:[Location Type]],8,FALSE)</f>
        <v>Village</v>
      </c>
      <c r="H326" s="453" t="s">
        <v>420</v>
      </c>
      <c r="I326" s="605">
        <v>249</v>
      </c>
      <c r="J326" s="605">
        <v>1362</v>
      </c>
      <c r="K326" s="457">
        <v>43009</v>
      </c>
      <c r="L326" s="55">
        <v>44104</v>
      </c>
      <c r="M326" s="605"/>
      <c r="N326" s="605" t="s">
        <v>2657</v>
      </c>
      <c r="O326" s="605"/>
      <c r="P326" s="605"/>
      <c r="Q326" s="605"/>
      <c r="R326" s="605"/>
      <c r="S326" s="605"/>
      <c r="T326" s="605"/>
      <c r="U326" s="637"/>
      <c r="V326" s="605"/>
      <c r="W326" s="605" t="s">
        <v>132</v>
      </c>
      <c r="X326" s="605"/>
      <c r="Y326" s="605"/>
      <c r="Z326" s="605"/>
      <c r="AA326" s="605"/>
      <c r="AB326" s="605"/>
      <c r="AC326" s="637"/>
      <c r="AD326" s="605"/>
      <c r="AE326" s="605"/>
      <c r="AF326" s="605"/>
      <c r="AG326" s="605"/>
      <c r="AH326" s="605"/>
      <c r="AI326" s="605"/>
      <c r="AJ326" s="605"/>
      <c r="AK326" s="605"/>
      <c r="AL326" s="605"/>
      <c r="AM326" s="605"/>
      <c r="AN326" s="637"/>
      <c r="AO326" s="551"/>
      <c r="AP326" s="551"/>
      <c r="AQ32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26" s="560">
        <f>WWWW[[#This Row],[%Equitable and continuous access to sufficient quantity of safe drinking water]]*WWWW[[#This Row],[Total PoP ]]</f>
        <v>0</v>
      </c>
      <c r="AS32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6" s="560">
        <f>WWWW[[#This Row],[% Access to unimproved water points]]*WWWW[[#This Row],[Total PoP ]]</f>
        <v>0</v>
      </c>
      <c r="AU32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2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26" s="560">
        <f>WWWW[[#This Row],[HRP1]]/250</f>
        <v>0</v>
      </c>
      <c r="AX326" s="550">
        <f>1-WWWW[[#This Row],[% Equitable and continuous access to sufficient quantity of domestic water]]</f>
        <v>1</v>
      </c>
      <c r="AY326" s="560">
        <f>WWWW[[#This Row],[%equitable and continuous access to sufficient quantity of safe drinking and domestic water''s GAP]]*WWWW[[#This Row],[Total PoP ]]</f>
        <v>1362</v>
      </c>
      <c r="AZ326" s="552">
        <f>IF(WWWW[[#This Row],[Total required water points]]-WWWW[[#This Row],['#Water points coverage]]&lt;0,0,WWWW[[#This Row],[Total required water points]]-WWWW[[#This Row],['#Water points coverage]])</f>
        <v>5</v>
      </c>
      <c r="BA326" s="552">
        <f>ROUND(IF(WWWW[[#This Row],[Total PoP ]]&lt;250,1,WWWW[[#This Row],[Total PoP ]]/250),0)</f>
        <v>5</v>
      </c>
      <c r="BB32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6" s="560">
        <f>WWWW[[#This Row],[% people access to functioning Latrine]]*WWWW[[#This Row],[Total PoP ]]</f>
        <v>0</v>
      </c>
      <c r="BD326" s="552">
        <f>WWWW[[#This Row],['#_of_Functioning_latrines_in_school]]*50</f>
        <v>0</v>
      </c>
      <c r="BE326" s="552">
        <f>ROUND((WWWW[[#This Row],[Total PoP ]]/6),0)</f>
        <v>227</v>
      </c>
      <c r="BF326" s="552">
        <f>IF(WWWW[[#This Row],[Total required Latrines]]-(WWWW[[#This Row],['#_of_sanitary_fly-proof_HH_latrines]])&lt;0,0,WWWW[[#This Row],[Total required Latrines]]-(WWWW[[#This Row],['#_of_sanitary_fly-proof_HH_latrines]]))</f>
        <v>227</v>
      </c>
      <c r="BG326" s="553">
        <f>1-WWWW[[#This Row],[% people access to functioning Latrine]]</f>
        <v>1</v>
      </c>
      <c r="BH32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26" s="560">
        <f>IF(WWWW[[#This Row],['#_of_functional_handwashing_facilities_at_HH_level]]*6&gt;WWWW[[#This Row],[Total PoP ]],WWWW[[#This Row],[Total PoP ]],WWWW[[#This Row],['#_of_functional_handwashing_facilities_at_HH_level]]*6)</f>
        <v>0</v>
      </c>
      <c r="BJ326" s="552">
        <f>IF(WWWW[[#This Row],['# people reached by regular dedicated hygiene promotion]]&gt;WWWW[[#This Row],['# People received regular supply of hygiene items]],WWWW[[#This Row],['# people reached by regular dedicated hygiene promotion]],WWWW[[#This Row],['# People received regular supply of hygiene items]])</f>
        <v>0</v>
      </c>
      <c r="BK326" s="550">
        <f>IF(WWWW[[#This Row],[HRP3]]/WWWW[[#This Row],[Total PoP ]]&gt;100%,100%,WWWW[[#This Row],[HRP3]]/WWWW[[#This Row],[Total PoP ]])</f>
        <v>0</v>
      </c>
      <c r="BL326" s="553">
        <f>1-WWWW[[#This Row],[Hygiene Coverage%]]</f>
        <v>1</v>
      </c>
      <c r="BM326" s="551">
        <f>WWWW[[#This Row],['# people reached by regular dedicated hygiene promotion]]/WWWW[[#This Row],[Total PoP ]]</f>
        <v>0</v>
      </c>
      <c r="BN32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6" s="552">
        <f>WWWW[[#This Row],['#_of_affected_women_and_girls_receiving_a_sufficient_quantity_of_sanitary_pads]]</f>
        <v>0</v>
      </c>
      <c r="BP326" s="605">
        <f>IF(WWWW[[#This Row],['# People with access to soap]]&gt;WWWW[[#This Row],['# People with access to Sanity Pads]],WWWW[[#This Row],['# People with access to soap]],WWWW[[#This Row],['# People with access to Sanity Pads]])</f>
        <v>0</v>
      </c>
      <c r="BQ326" s="560" t="str">
        <f>IF(OR(WWWW[[#This Row],['#of students in school]]="",WWWW[[#This Row],['#of students in school]]=0),"No","Yes")</f>
        <v>No</v>
      </c>
      <c r="BR326" s="554" t="s">
        <v>796</v>
      </c>
      <c r="BS326" s="554" t="s">
        <v>819</v>
      </c>
      <c r="BT326" s="554" t="s">
        <v>296</v>
      </c>
      <c r="BU326" s="554">
        <v>20.151471999999998</v>
      </c>
      <c r="BV326" s="554">
        <v>92.887277999999995</v>
      </c>
      <c r="BW326" s="554" t="s">
        <v>1362</v>
      </c>
      <c r="BX326" s="554" t="s">
        <v>33</v>
      </c>
      <c r="BY326" s="582"/>
    </row>
    <row r="327" spans="1:77" hidden="1">
      <c r="A327" s="606" t="s">
        <v>2381</v>
      </c>
      <c r="B327" s="606" t="s">
        <v>2307</v>
      </c>
      <c r="C327" s="453" t="s">
        <v>2307</v>
      </c>
      <c r="D327" s="453" t="s">
        <v>40</v>
      </c>
      <c r="E327" s="546" t="s">
        <v>2687</v>
      </c>
      <c r="F327" s="453" t="s">
        <v>297</v>
      </c>
      <c r="G327" s="546" t="str">
        <f>VLOOKUP(WWWW[[#This Row],[Village  Name]],SiteDB6[[Site Name]:[Location Type]],8,FALSE)</f>
        <v>Village</v>
      </c>
      <c r="H327" s="453" t="s">
        <v>421</v>
      </c>
      <c r="I327" s="605">
        <v>420</v>
      </c>
      <c r="J327" s="605">
        <v>2179</v>
      </c>
      <c r="K327" s="457">
        <v>43009</v>
      </c>
      <c r="L327" s="55">
        <v>44104</v>
      </c>
      <c r="M327" s="605"/>
      <c r="N327" s="605" t="s">
        <v>2657</v>
      </c>
      <c r="O327" s="605"/>
      <c r="P327" s="605">
        <v>0</v>
      </c>
      <c r="Q327" s="605"/>
      <c r="R327" s="605"/>
      <c r="S327" s="605"/>
      <c r="T327" s="605"/>
      <c r="U327" s="637"/>
      <c r="V327" s="605"/>
      <c r="W327" s="605" t="s">
        <v>132</v>
      </c>
      <c r="X327" s="605"/>
      <c r="Y327" s="605"/>
      <c r="Z327" s="605"/>
      <c r="AA327" s="605"/>
      <c r="AB327" s="605"/>
      <c r="AC327" s="637"/>
      <c r="AD327" s="605"/>
      <c r="AE327" s="605"/>
      <c r="AF327" s="605"/>
      <c r="AG327" s="605"/>
      <c r="AH327" s="605"/>
      <c r="AI327" s="605"/>
      <c r="AJ327" s="605"/>
      <c r="AK327" s="605"/>
      <c r="AL327" s="605"/>
      <c r="AM327" s="605"/>
      <c r="AN327" s="637"/>
      <c r="AO327" s="551"/>
      <c r="AP327" s="551"/>
      <c r="AQ32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27" s="560">
        <f>WWWW[[#This Row],[%Equitable and continuous access to sufficient quantity of safe drinking water]]*WWWW[[#This Row],[Total PoP ]]</f>
        <v>0</v>
      </c>
      <c r="AS32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7" s="560">
        <f>WWWW[[#This Row],[% Access to unimproved water points]]*WWWW[[#This Row],[Total PoP ]]</f>
        <v>0</v>
      </c>
      <c r="AU32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2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27" s="560">
        <f>WWWW[[#This Row],[HRP1]]/250</f>
        <v>0</v>
      </c>
      <c r="AX327" s="550">
        <f>1-WWWW[[#This Row],[% Equitable and continuous access to sufficient quantity of domestic water]]</f>
        <v>1</v>
      </c>
      <c r="AY327" s="560">
        <f>WWWW[[#This Row],[%equitable and continuous access to sufficient quantity of safe drinking and domestic water''s GAP]]*WWWW[[#This Row],[Total PoP ]]</f>
        <v>2179</v>
      </c>
      <c r="AZ327" s="552">
        <f>IF(WWWW[[#This Row],[Total required water points]]-WWWW[[#This Row],['#Water points coverage]]&lt;0,0,WWWW[[#This Row],[Total required water points]]-WWWW[[#This Row],['#Water points coverage]])</f>
        <v>9</v>
      </c>
      <c r="BA327" s="552">
        <f>ROUND(IF(WWWW[[#This Row],[Total PoP ]]&lt;250,1,WWWW[[#This Row],[Total PoP ]]/250),0)</f>
        <v>9</v>
      </c>
      <c r="BB32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7" s="560">
        <f>WWWW[[#This Row],[% people access to functioning Latrine]]*WWWW[[#This Row],[Total PoP ]]</f>
        <v>0</v>
      </c>
      <c r="BD327" s="552">
        <f>WWWW[[#This Row],['#_of_Functioning_latrines_in_school]]*50</f>
        <v>0</v>
      </c>
      <c r="BE327" s="552">
        <f>ROUND((WWWW[[#This Row],[Total PoP ]]/6),0)</f>
        <v>363</v>
      </c>
      <c r="BF327" s="552">
        <f>IF(WWWW[[#This Row],[Total required Latrines]]-(WWWW[[#This Row],['#_of_sanitary_fly-proof_HH_latrines]])&lt;0,0,WWWW[[#This Row],[Total required Latrines]]-(WWWW[[#This Row],['#_of_sanitary_fly-proof_HH_latrines]]))</f>
        <v>363</v>
      </c>
      <c r="BG327" s="553">
        <f>1-WWWW[[#This Row],[% people access to functioning Latrine]]</f>
        <v>1</v>
      </c>
      <c r="BH32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27" s="560">
        <f>IF(WWWW[[#This Row],['#_of_functional_handwashing_facilities_at_HH_level]]*6&gt;WWWW[[#This Row],[Total PoP ]],WWWW[[#This Row],[Total PoP ]],WWWW[[#This Row],['#_of_functional_handwashing_facilities_at_HH_level]]*6)</f>
        <v>0</v>
      </c>
      <c r="BJ327" s="552">
        <f>IF(WWWW[[#This Row],['# people reached by regular dedicated hygiene promotion]]&gt;WWWW[[#This Row],['# People received regular supply of hygiene items]],WWWW[[#This Row],['# people reached by regular dedicated hygiene promotion]],WWWW[[#This Row],['# People received regular supply of hygiene items]])</f>
        <v>0</v>
      </c>
      <c r="BK327" s="550">
        <f>IF(WWWW[[#This Row],[HRP3]]/WWWW[[#This Row],[Total PoP ]]&gt;100%,100%,WWWW[[#This Row],[HRP3]]/WWWW[[#This Row],[Total PoP ]])</f>
        <v>0</v>
      </c>
      <c r="BL327" s="553">
        <f>1-WWWW[[#This Row],[Hygiene Coverage%]]</f>
        <v>1</v>
      </c>
      <c r="BM327" s="551">
        <f>WWWW[[#This Row],['# people reached by regular dedicated hygiene promotion]]/WWWW[[#This Row],[Total PoP ]]</f>
        <v>0</v>
      </c>
      <c r="BN32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7" s="552">
        <f>WWWW[[#This Row],['#_of_affected_women_and_girls_receiving_a_sufficient_quantity_of_sanitary_pads]]</f>
        <v>0</v>
      </c>
      <c r="BP327" s="605">
        <f>IF(WWWW[[#This Row],['# People with access to soap]]&gt;WWWW[[#This Row],['# People with access to Sanity Pads]],WWWW[[#This Row],['# People with access to soap]],WWWW[[#This Row],['# People with access to Sanity Pads]])</f>
        <v>0</v>
      </c>
      <c r="BQ327" s="560" t="str">
        <f>IF(OR(WWWW[[#This Row],['#of students in school]]="",WWWW[[#This Row],['#of students in school]]=0),"No","Yes")</f>
        <v>No</v>
      </c>
      <c r="BR327" s="554" t="s">
        <v>796</v>
      </c>
      <c r="BS327" s="554" t="s">
        <v>819</v>
      </c>
      <c r="BT327" s="554" t="s">
        <v>296</v>
      </c>
      <c r="BU327" s="554">
        <v>20.151471999999998</v>
      </c>
      <c r="BV327" s="554">
        <v>92.887277999999995</v>
      </c>
      <c r="BW327" s="554" t="s">
        <v>1363</v>
      </c>
      <c r="BX327" s="554" t="s">
        <v>33</v>
      </c>
      <c r="BY327" s="582"/>
    </row>
    <row r="328" spans="1:77" hidden="1">
      <c r="A328" s="606" t="s">
        <v>2381</v>
      </c>
      <c r="B328" s="606" t="s">
        <v>3044</v>
      </c>
      <c r="C328" s="453" t="s">
        <v>3044</v>
      </c>
      <c r="D328" s="453" t="s">
        <v>3045</v>
      </c>
      <c r="E328" s="546" t="s">
        <v>2687</v>
      </c>
      <c r="F328" s="453" t="s">
        <v>297</v>
      </c>
      <c r="G328" s="546" t="str">
        <f>VLOOKUP(WWWW[[#This Row],[Village  Name]],SiteDB6[[Site Name]:[Location Type]],8,FALSE)</f>
        <v>Village</v>
      </c>
      <c r="H328" s="453" t="s">
        <v>439</v>
      </c>
      <c r="I328" s="605">
        <v>92</v>
      </c>
      <c r="J328" s="605">
        <v>695</v>
      </c>
      <c r="K328" s="457" t="s">
        <v>3046</v>
      </c>
      <c r="L328" s="55" t="s">
        <v>3047</v>
      </c>
      <c r="M328" s="605"/>
      <c r="N328" s="605" t="s">
        <v>2657</v>
      </c>
      <c r="O328" s="605"/>
      <c r="P328" s="605">
        <v>7</v>
      </c>
      <c r="Q328" s="605"/>
      <c r="R328" s="605"/>
      <c r="S328" s="605"/>
      <c r="T328" s="605"/>
      <c r="U328" s="637"/>
      <c r="V328" s="605"/>
      <c r="W328" s="605" t="s">
        <v>132</v>
      </c>
      <c r="X328" s="605"/>
      <c r="Y328" s="605"/>
      <c r="Z328" s="605"/>
      <c r="AA328" s="605"/>
      <c r="AB328" s="605"/>
      <c r="AC328" s="637"/>
      <c r="AD328" s="605">
        <v>0</v>
      </c>
      <c r="AE328" s="605">
        <v>693</v>
      </c>
      <c r="AF328" s="605"/>
      <c r="AG328" s="605"/>
      <c r="AH328" s="605">
        <v>68</v>
      </c>
      <c r="AI328" s="605">
        <v>124</v>
      </c>
      <c r="AJ328" s="605"/>
      <c r="AK328" s="605"/>
      <c r="AL328" s="605"/>
      <c r="AM328" s="605"/>
      <c r="AN328" s="637"/>
      <c r="AO328" s="551"/>
      <c r="AP328" s="551"/>
      <c r="AQ32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28" s="560">
        <f>WWWW[[#This Row],[%Equitable and continuous access to sufficient quantity of safe drinking water]]*WWWW[[#This Row],[Total PoP ]]</f>
        <v>695</v>
      </c>
      <c r="AS32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8" s="560">
        <f>WWWW[[#This Row],[% Access to unimproved water points]]*WWWW[[#This Row],[Total PoP ]]</f>
        <v>0</v>
      </c>
      <c r="AU32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2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695</v>
      </c>
      <c r="AW328" s="560">
        <f>WWWW[[#This Row],[HRP1]]/250</f>
        <v>2.78</v>
      </c>
      <c r="AX328" s="550">
        <f>1-WWWW[[#This Row],[% Equitable and continuous access to sufficient quantity of domestic water]]</f>
        <v>0</v>
      </c>
      <c r="AY328" s="560">
        <f>WWWW[[#This Row],[%equitable and continuous access to sufficient quantity of safe drinking and domestic water''s GAP]]*WWWW[[#This Row],[Total PoP ]]</f>
        <v>0</v>
      </c>
      <c r="AZ328" s="552">
        <f>IF(WWWW[[#This Row],[Total required water points]]-WWWW[[#This Row],['#Water points coverage]]&lt;0,0,WWWW[[#This Row],[Total required water points]]-WWWW[[#This Row],['#Water points coverage]])</f>
        <v>0.2200000000000002</v>
      </c>
      <c r="BA328" s="552">
        <f>ROUND(IF(WWWW[[#This Row],[Total PoP ]]&lt;250,1,WWWW[[#This Row],[Total PoP ]]/250),0)</f>
        <v>3</v>
      </c>
      <c r="BB32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8" s="560">
        <f>WWWW[[#This Row],[% people access to functioning Latrine]]*WWWW[[#This Row],[Total PoP ]]</f>
        <v>0</v>
      </c>
      <c r="BD328" s="552">
        <f>WWWW[[#This Row],['#_of_Functioning_latrines_in_school]]*50</f>
        <v>0</v>
      </c>
      <c r="BE328" s="552">
        <f>ROUND((WWWW[[#This Row],[Total PoP ]]/6),0)</f>
        <v>116</v>
      </c>
      <c r="BF328" s="552">
        <f>IF(WWWW[[#This Row],[Total required Latrines]]-(WWWW[[#This Row],['#_of_sanitary_fly-proof_HH_latrines]])&lt;0,0,WWWW[[#This Row],[Total required Latrines]]-(WWWW[[#This Row],['#_of_sanitary_fly-proof_HH_latrines]]))</f>
        <v>116</v>
      </c>
      <c r="BG328" s="553">
        <f>1-WWWW[[#This Row],[% people access to functioning Latrine]]</f>
        <v>1</v>
      </c>
      <c r="BH32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695</v>
      </c>
      <c r="BI328" s="560">
        <f>IF(WWWW[[#This Row],['#_of_functional_handwashing_facilities_at_HH_level]]*6&gt;WWWW[[#This Row],[Total PoP ]],WWWW[[#This Row],[Total PoP ]],WWWW[[#This Row],['#_of_functional_handwashing_facilities_at_HH_level]]*6)</f>
        <v>0</v>
      </c>
      <c r="BJ328" s="552">
        <f>IF(WWWW[[#This Row],['# people reached by regular dedicated hygiene promotion]]&gt;WWWW[[#This Row],['# People received regular supply of hygiene items]],WWWW[[#This Row],['# people reached by regular dedicated hygiene promotion]],WWWW[[#This Row],['# People received regular supply of hygiene items]])</f>
        <v>695</v>
      </c>
      <c r="BK328" s="550">
        <f>IF(WWWW[[#This Row],[HRP3]]/WWWW[[#This Row],[Total PoP ]]&gt;100%,100%,WWWW[[#This Row],[HRP3]]/WWWW[[#This Row],[Total PoP ]])</f>
        <v>1</v>
      </c>
      <c r="BL328" s="553">
        <f>1-WWWW[[#This Row],[Hygiene Coverage%]]</f>
        <v>0</v>
      </c>
      <c r="BM328" s="551">
        <f>WWWW[[#This Row],['# people reached by regular dedicated hygiene promotion]]/WWWW[[#This Row],[Total PoP ]]</f>
        <v>1</v>
      </c>
      <c r="BN32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8" s="552">
        <f>WWWW[[#This Row],['#_of_affected_women_and_girls_receiving_a_sufficient_quantity_of_sanitary_pads]]</f>
        <v>0</v>
      </c>
      <c r="BP328" s="605">
        <f>IF(WWWW[[#This Row],['# People with access to soap]]&gt;WWWW[[#This Row],['# People with access to Sanity Pads]],WWWW[[#This Row],['# People with access to soap]],WWWW[[#This Row],['# People with access to Sanity Pads]])</f>
        <v>0</v>
      </c>
      <c r="BQ328" s="560" t="str">
        <f>IF(OR(WWWW[[#This Row],['#of students in school]]="",WWWW[[#This Row],['#of students in school]]=0),"No","Yes")</f>
        <v>No</v>
      </c>
      <c r="BR328" s="554" t="s">
        <v>796</v>
      </c>
      <c r="BS328" s="554" t="s">
        <v>796</v>
      </c>
      <c r="BT328" s="554" t="s">
        <v>793</v>
      </c>
      <c r="BU328" s="554">
        <v>20.201499999999999</v>
      </c>
      <c r="BV328" s="554">
        <v>92.796599999999998</v>
      </c>
      <c r="BW328" s="554">
        <v>196154</v>
      </c>
      <c r="BX328" s="554" t="s">
        <v>33</v>
      </c>
      <c r="BY328" s="582"/>
    </row>
    <row r="329" spans="1:77" hidden="1">
      <c r="A329" s="606" t="s">
        <v>2381</v>
      </c>
      <c r="B329" s="606" t="s">
        <v>2307</v>
      </c>
      <c r="C329" s="453" t="s">
        <v>2307</v>
      </c>
      <c r="D329" s="453" t="s">
        <v>40</v>
      </c>
      <c r="E329" s="546" t="s">
        <v>2687</v>
      </c>
      <c r="F329" s="453" t="s">
        <v>297</v>
      </c>
      <c r="G329" s="546" t="str">
        <f>VLOOKUP(WWWW[[#This Row],[Village  Name]],SiteDB6[[Site Name]:[Location Type]],8,FALSE)</f>
        <v>Village</v>
      </c>
      <c r="H329" s="453" t="s">
        <v>435</v>
      </c>
      <c r="I329" s="605">
        <v>235</v>
      </c>
      <c r="J329" s="605">
        <v>1390</v>
      </c>
      <c r="K329" s="457">
        <v>43009</v>
      </c>
      <c r="L329" s="55">
        <v>44104</v>
      </c>
      <c r="M329" s="605"/>
      <c r="N329" s="605" t="s">
        <v>2657</v>
      </c>
      <c r="O329" s="605"/>
      <c r="P329" s="605">
        <v>8</v>
      </c>
      <c r="Q329" s="605"/>
      <c r="R329" s="605"/>
      <c r="S329" s="605"/>
      <c r="T329" s="605"/>
      <c r="U329" s="637"/>
      <c r="V329" s="605"/>
      <c r="W329" s="605" t="s">
        <v>132</v>
      </c>
      <c r="X329" s="605"/>
      <c r="Y329" s="605"/>
      <c r="Z329" s="605"/>
      <c r="AA329" s="605"/>
      <c r="AB329" s="605"/>
      <c r="AC329" s="637"/>
      <c r="AD329" s="605">
        <v>0</v>
      </c>
      <c r="AE329" s="605">
        <v>486</v>
      </c>
      <c r="AF329" s="605">
        <v>0</v>
      </c>
      <c r="AG329" s="605">
        <v>252</v>
      </c>
      <c r="AH329" s="605"/>
      <c r="AI329" s="605"/>
      <c r="AJ329" s="605"/>
      <c r="AK329" s="605"/>
      <c r="AL329" s="605"/>
      <c r="AM329" s="605"/>
      <c r="AN329" s="637"/>
      <c r="AO329" s="551"/>
      <c r="AP329" s="551"/>
      <c r="AQ32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29" s="560">
        <f>WWWW[[#This Row],[%Equitable and continuous access to sufficient quantity of safe drinking water]]*WWWW[[#This Row],[Total PoP ]]</f>
        <v>1390</v>
      </c>
      <c r="AS32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29" s="560">
        <f>WWWW[[#This Row],[% Access to unimproved water points]]*WWWW[[#This Row],[Total PoP ]]</f>
        <v>0</v>
      </c>
      <c r="AU32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2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1390</v>
      </c>
      <c r="AW329" s="560">
        <f>WWWW[[#This Row],[HRP1]]/250</f>
        <v>5.56</v>
      </c>
      <c r="AX329" s="550">
        <f>1-WWWW[[#This Row],[% Equitable and continuous access to sufficient quantity of domestic water]]</f>
        <v>0</v>
      </c>
      <c r="AY329" s="560">
        <f>WWWW[[#This Row],[%equitable and continuous access to sufficient quantity of safe drinking and domestic water''s GAP]]*WWWW[[#This Row],[Total PoP ]]</f>
        <v>0</v>
      </c>
      <c r="AZ329" s="552">
        <f>IF(WWWW[[#This Row],[Total required water points]]-WWWW[[#This Row],['#Water points coverage]]&lt;0,0,WWWW[[#This Row],[Total required water points]]-WWWW[[#This Row],['#Water points coverage]])</f>
        <v>0.44000000000000039</v>
      </c>
      <c r="BA329" s="552">
        <f>ROUND(IF(WWWW[[#This Row],[Total PoP ]]&lt;250,1,WWWW[[#This Row],[Total PoP ]]/250),0)</f>
        <v>6</v>
      </c>
      <c r="BB32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29" s="560">
        <f>WWWW[[#This Row],[% people access to functioning Latrine]]*WWWW[[#This Row],[Total PoP ]]</f>
        <v>0</v>
      </c>
      <c r="BD329" s="552">
        <f>WWWW[[#This Row],['#_of_Functioning_latrines_in_school]]*50</f>
        <v>0</v>
      </c>
      <c r="BE329" s="552">
        <f>ROUND((WWWW[[#This Row],[Total PoP ]]/6),0)</f>
        <v>232</v>
      </c>
      <c r="BF329" s="552">
        <f>IF(WWWW[[#This Row],[Total required Latrines]]-(WWWW[[#This Row],['#_of_sanitary_fly-proof_HH_latrines]])&lt;0,0,WWWW[[#This Row],[Total required Latrines]]-(WWWW[[#This Row],['#_of_sanitary_fly-proof_HH_latrines]]))</f>
        <v>232</v>
      </c>
      <c r="BG329" s="553">
        <f>1-WWWW[[#This Row],[% people access to functioning Latrine]]</f>
        <v>1</v>
      </c>
      <c r="BH32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738</v>
      </c>
      <c r="BI329" s="560">
        <f>IF(WWWW[[#This Row],['#_of_functional_handwashing_facilities_at_HH_level]]*6&gt;WWWW[[#This Row],[Total PoP ]],WWWW[[#This Row],[Total PoP ]],WWWW[[#This Row],['#_of_functional_handwashing_facilities_at_HH_level]]*6)</f>
        <v>0</v>
      </c>
      <c r="BJ329" s="552">
        <f>IF(WWWW[[#This Row],['# people reached by regular dedicated hygiene promotion]]&gt;WWWW[[#This Row],['# People received regular supply of hygiene items]],WWWW[[#This Row],['# people reached by regular dedicated hygiene promotion]],WWWW[[#This Row],['# People received regular supply of hygiene items]])</f>
        <v>738</v>
      </c>
      <c r="BK329" s="550">
        <f>IF(WWWW[[#This Row],[HRP3]]/WWWW[[#This Row],[Total PoP ]]&gt;100%,100%,WWWW[[#This Row],[HRP3]]/WWWW[[#This Row],[Total PoP ]])</f>
        <v>0.53093525179856116</v>
      </c>
      <c r="BL329" s="553">
        <f>1-WWWW[[#This Row],[Hygiene Coverage%]]</f>
        <v>0.46906474820143884</v>
      </c>
      <c r="BM329" s="551">
        <f>WWWW[[#This Row],['# people reached by regular dedicated hygiene promotion]]/WWWW[[#This Row],[Total PoP ]]</f>
        <v>0.53093525179856116</v>
      </c>
      <c r="BN32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29" s="552">
        <f>WWWW[[#This Row],['#_of_affected_women_and_girls_receiving_a_sufficient_quantity_of_sanitary_pads]]</f>
        <v>0</v>
      </c>
      <c r="BP329" s="605">
        <f>IF(WWWW[[#This Row],['# People with access to soap]]&gt;WWWW[[#This Row],['# People with access to Sanity Pads]],WWWW[[#This Row],['# People with access to soap]],WWWW[[#This Row],['# People with access to Sanity Pads]])</f>
        <v>0</v>
      </c>
      <c r="BQ329" s="560" t="str">
        <f>IF(OR(WWWW[[#This Row],['#of students in school]]="",WWWW[[#This Row],['#of students in school]]=0),"No","Yes")</f>
        <v>No</v>
      </c>
      <c r="BR329" s="554" t="s">
        <v>796</v>
      </c>
      <c r="BS329" s="554" t="s">
        <v>796</v>
      </c>
      <c r="BT329" s="554" t="s">
        <v>793</v>
      </c>
      <c r="BU329" s="554">
        <v>20.19171906</v>
      </c>
      <c r="BV329" s="554">
        <v>92.808166499999999</v>
      </c>
      <c r="BW329" s="554">
        <v>196155</v>
      </c>
      <c r="BX329" s="554" t="s">
        <v>33</v>
      </c>
      <c r="BY329" s="582"/>
    </row>
    <row r="330" spans="1:77" hidden="1">
      <c r="A330" s="606" t="s">
        <v>2381</v>
      </c>
      <c r="B330" s="606" t="s">
        <v>2307</v>
      </c>
      <c r="C330" s="453" t="s">
        <v>2307</v>
      </c>
      <c r="D330" s="453" t="s">
        <v>40</v>
      </c>
      <c r="E330" s="546" t="s">
        <v>2687</v>
      </c>
      <c r="F330" s="453" t="s">
        <v>297</v>
      </c>
      <c r="G330" s="546" t="str">
        <f>VLOOKUP(WWWW[[#This Row],[Village  Name]],SiteDB6[[Site Name]:[Location Type]],8,FALSE)</f>
        <v>Village</v>
      </c>
      <c r="H330" s="453" t="s">
        <v>418</v>
      </c>
      <c r="I330" s="605">
        <v>72</v>
      </c>
      <c r="J330" s="605">
        <v>442</v>
      </c>
      <c r="K330" s="457">
        <v>43009</v>
      </c>
      <c r="L330" s="55">
        <v>44104</v>
      </c>
      <c r="M330" s="605"/>
      <c r="N330" s="605" t="s">
        <v>2657</v>
      </c>
      <c r="O330" s="605"/>
      <c r="P330" s="605">
        <v>0</v>
      </c>
      <c r="Q330" s="605"/>
      <c r="R330" s="605"/>
      <c r="S330" s="605"/>
      <c r="T330" s="605"/>
      <c r="U330" s="637"/>
      <c r="V330" s="605"/>
      <c r="W330" s="605" t="s">
        <v>132</v>
      </c>
      <c r="X330" s="605"/>
      <c r="Y330" s="605"/>
      <c r="Z330" s="605"/>
      <c r="AA330" s="605"/>
      <c r="AB330" s="605"/>
      <c r="AC330" s="637"/>
      <c r="AD330" s="605">
        <v>49</v>
      </c>
      <c r="AE330" s="605">
        <v>117</v>
      </c>
      <c r="AF330" s="605">
        <v>57</v>
      </c>
      <c r="AG330" s="605">
        <v>257</v>
      </c>
      <c r="AH330" s="605"/>
      <c r="AI330" s="605"/>
      <c r="AJ330" s="605"/>
      <c r="AK330" s="605"/>
      <c r="AL330" s="605"/>
      <c r="AM330" s="605"/>
      <c r="AN330" s="637"/>
      <c r="AO330" s="551"/>
      <c r="AP330" s="551"/>
      <c r="AQ33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30" s="560">
        <f>WWWW[[#This Row],[%Equitable and continuous access to sufficient quantity of safe drinking water]]*WWWW[[#This Row],[Total PoP ]]</f>
        <v>0</v>
      </c>
      <c r="AS33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0" s="560">
        <f>WWWW[[#This Row],[% Access to unimproved water points]]*WWWW[[#This Row],[Total PoP ]]</f>
        <v>0</v>
      </c>
      <c r="AU33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3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30" s="560">
        <f>WWWW[[#This Row],[HRP1]]/250</f>
        <v>0</v>
      </c>
      <c r="AX330" s="550">
        <f>1-WWWW[[#This Row],[% Equitable and continuous access to sufficient quantity of domestic water]]</f>
        <v>1</v>
      </c>
      <c r="AY330" s="560">
        <f>WWWW[[#This Row],[%equitable and continuous access to sufficient quantity of safe drinking and domestic water''s GAP]]*WWWW[[#This Row],[Total PoP ]]</f>
        <v>442</v>
      </c>
      <c r="AZ330" s="552">
        <f>IF(WWWW[[#This Row],[Total required water points]]-WWWW[[#This Row],['#Water points coverage]]&lt;0,0,WWWW[[#This Row],[Total required water points]]-WWWW[[#This Row],['#Water points coverage]])</f>
        <v>2</v>
      </c>
      <c r="BA330" s="552">
        <f>ROUND(IF(WWWW[[#This Row],[Total PoP ]]&lt;250,1,WWWW[[#This Row],[Total PoP ]]/250),0)</f>
        <v>2</v>
      </c>
      <c r="BB33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30" s="560">
        <f>WWWW[[#This Row],[% people access to functioning Latrine]]*WWWW[[#This Row],[Total PoP ]]</f>
        <v>0</v>
      </c>
      <c r="BD330" s="552">
        <f>WWWW[[#This Row],['#_of_Functioning_latrines_in_school]]*50</f>
        <v>0</v>
      </c>
      <c r="BE330" s="552">
        <f>ROUND((WWWW[[#This Row],[Total PoP ]]/6),0)</f>
        <v>74</v>
      </c>
      <c r="BF330" s="552">
        <f>IF(WWWW[[#This Row],[Total required Latrines]]-(WWWW[[#This Row],['#_of_sanitary_fly-proof_HH_latrines]])&lt;0,0,WWWW[[#This Row],[Total required Latrines]]-(WWWW[[#This Row],['#_of_sanitary_fly-proof_HH_latrines]]))</f>
        <v>74</v>
      </c>
      <c r="BG330" s="553">
        <f>1-WWWW[[#This Row],[% people access to functioning Latrine]]</f>
        <v>1</v>
      </c>
      <c r="BH33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442</v>
      </c>
      <c r="BI330" s="560">
        <f>IF(WWWW[[#This Row],['#_of_functional_handwashing_facilities_at_HH_level]]*6&gt;WWWW[[#This Row],[Total PoP ]],WWWW[[#This Row],[Total PoP ]],WWWW[[#This Row],['#_of_functional_handwashing_facilities_at_HH_level]]*6)</f>
        <v>0</v>
      </c>
      <c r="BJ330" s="552">
        <f>IF(WWWW[[#This Row],['# people reached by regular dedicated hygiene promotion]]&gt;WWWW[[#This Row],['# People received regular supply of hygiene items]],WWWW[[#This Row],['# people reached by regular dedicated hygiene promotion]],WWWW[[#This Row],['# People received regular supply of hygiene items]])</f>
        <v>442</v>
      </c>
      <c r="BK330" s="550">
        <f>IF(WWWW[[#This Row],[HRP3]]/WWWW[[#This Row],[Total PoP ]]&gt;100%,100%,WWWW[[#This Row],[HRP3]]/WWWW[[#This Row],[Total PoP ]])</f>
        <v>1</v>
      </c>
      <c r="BL330" s="553">
        <f>1-WWWW[[#This Row],[Hygiene Coverage%]]</f>
        <v>0</v>
      </c>
      <c r="BM330" s="551">
        <f>WWWW[[#This Row],['# people reached by regular dedicated hygiene promotion]]/WWWW[[#This Row],[Total PoP ]]</f>
        <v>1</v>
      </c>
      <c r="BN33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30" s="552">
        <f>WWWW[[#This Row],['#_of_affected_women_and_girls_receiving_a_sufficient_quantity_of_sanitary_pads]]</f>
        <v>0</v>
      </c>
      <c r="BP330" s="605">
        <f>IF(WWWW[[#This Row],['# People with access to soap]]&gt;WWWW[[#This Row],['# People with access to Sanity Pads]],WWWW[[#This Row],['# People with access to soap]],WWWW[[#This Row],['# People with access to Sanity Pads]])</f>
        <v>0</v>
      </c>
      <c r="BQ330" s="560" t="str">
        <f>IF(OR(WWWW[[#This Row],['#of students in school]]="",WWWW[[#This Row],['#of students in school]]=0),"No","Yes")</f>
        <v>No</v>
      </c>
      <c r="BR330" s="554" t="s">
        <v>796</v>
      </c>
      <c r="BS330" s="554" t="s">
        <v>819</v>
      </c>
      <c r="BT330" s="554" t="s">
        <v>844</v>
      </c>
      <c r="BU330" s="554">
        <v>20.148584</v>
      </c>
      <c r="BV330" s="554">
        <v>92.880319999999998</v>
      </c>
      <c r="BW330" s="554" t="s">
        <v>1360</v>
      </c>
      <c r="BX330" s="554" t="s">
        <v>33</v>
      </c>
      <c r="BY330" s="582"/>
    </row>
    <row r="331" spans="1:77" hidden="1">
      <c r="A331" s="606" t="s">
        <v>2381</v>
      </c>
      <c r="B331" s="606" t="s">
        <v>2307</v>
      </c>
      <c r="C331" s="453" t="s">
        <v>2307</v>
      </c>
      <c r="D331" s="453" t="s">
        <v>40</v>
      </c>
      <c r="E331" s="546" t="s">
        <v>2687</v>
      </c>
      <c r="F331" s="453" t="s">
        <v>297</v>
      </c>
      <c r="G331" s="546" t="str">
        <f>VLOOKUP(WWWW[[#This Row],[Village  Name]],SiteDB6[[Site Name]:[Location Type]],8,FALSE)</f>
        <v>Village</v>
      </c>
      <c r="H331" s="453" t="s">
        <v>1909</v>
      </c>
      <c r="I331" s="605">
        <v>151</v>
      </c>
      <c r="J331" s="605">
        <v>625</v>
      </c>
      <c r="K331" s="457">
        <v>43009</v>
      </c>
      <c r="L331" s="55">
        <v>44104</v>
      </c>
      <c r="M331" s="605"/>
      <c r="N331" s="605" t="s">
        <v>2657</v>
      </c>
      <c r="O331" s="605"/>
      <c r="P331" s="605">
        <v>6</v>
      </c>
      <c r="Q331" s="605"/>
      <c r="R331" s="605"/>
      <c r="S331" s="605"/>
      <c r="T331" s="605"/>
      <c r="U331" s="637"/>
      <c r="V331" s="605"/>
      <c r="W331" s="605" t="s">
        <v>132</v>
      </c>
      <c r="X331" s="605"/>
      <c r="Y331" s="605"/>
      <c r="Z331" s="605"/>
      <c r="AA331" s="605"/>
      <c r="AB331" s="605"/>
      <c r="AC331" s="637"/>
      <c r="AD331" s="605">
        <v>184</v>
      </c>
      <c r="AE331" s="605">
        <v>383</v>
      </c>
      <c r="AF331" s="605">
        <v>5</v>
      </c>
      <c r="AG331" s="605">
        <v>93</v>
      </c>
      <c r="AH331" s="605"/>
      <c r="AI331" s="605"/>
      <c r="AJ331" s="605"/>
      <c r="AK331" s="605"/>
      <c r="AL331" s="605"/>
      <c r="AM331" s="605"/>
      <c r="AN331" s="637"/>
      <c r="AO331" s="551"/>
      <c r="AP331" s="551"/>
      <c r="AQ33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31" s="560">
        <f>WWWW[[#This Row],[%Equitable and continuous access to sufficient quantity of safe drinking water]]*WWWW[[#This Row],[Total PoP ]]</f>
        <v>625</v>
      </c>
      <c r="AS33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1" s="560">
        <f>WWWW[[#This Row],[% Access to unimproved water points]]*WWWW[[#This Row],[Total PoP ]]</f>
        <v>0</v>
      </c>
      <c r="AU33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3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625</v>
      </c>
      <c r="AW331" s="560">
        <f>WWWW[[#This Row],[HRP1]]/250</f>
        <v>2.5</v>
      </c>
      <c r="AX331" s="550">
        <f>1-WWWW[[#This Row],[% Equitable and continuous access to sufficient quantity of domestic water]]</f>
        <v>0</v>
      </c>
      <c r="AY331" s="560">
        <f>WWWW[[#This Row],[%equitable and continuous access to sufficient quantity of safe drinking and domestic water''s GAP]]*WWWW[[#This Row],[Total PoP ]]</f>
        <v>0</v>
      </c>
      <c r="AZ331" s="552">
        <f>IF(WWWW[[#This Row],[Total required water points]]-WWWW[[#This Row],['#Water points coverage]]&lt;0,0,WWWW[[#This Row],[Total required water points]]-WWWW[[#This Row],['#Water points coverage]])</f>
        <v>0.5</v>
      </c>
      <c r="BA331" s="552">
        <f>ROUND(IF(WWWW[[#This Row],[Total PoP ]]&lt;250,1,WWWW[[#This Row],[Total PoP ]]/250),0)</f>
        <v>3</v>
      </c>
      <c r="BB33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31" s="560">
        <f>WWWW[[#This Row],[% people access to functioning Latrine]]*WWWW[[#This Row],[Total PoP ]]</f>
        <v>0</v>
      </c>
      <c r="BD331" s="552">
        <f>WWWW[[#This Row],['#_of_Functioning_latrines_in_school]]*50</f>
        <v>0</v>
      </c>
      <c r="BE331" s="552">
        <f>ROUND((WWWW[[#This Row],[Total PoP ]]/6),0)</f>
        <v>104</v>
      </c>
      <c r="BF331" s="552">
        <f>IF(WWWW[[#This Row],[Total required Latrines]]-(WWWW[[#This Row],['#_of_sanitary_fly-proof_HH_latrines]])&lt;0,0,WWWW[[#This Row],[Total required Latrines]]-(WWWW[[#This Row],['#_of_sanitary_fly-proof_HH_latrines]]))</f>
        <v>104</v>
      </c>
      <c r="BG331" s="553">
        <f>1-WWWW[[#This Row],[% people access to functioning Latrine]]</f>
        <v>1</v>
      </c>
      <c r="BH33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625</v>
      </c>
      <c r="BI331" s="560">
        <f>IF(WWWW[[#This Row],['#_of_functional_handwashing_facilities_at_HH_level]]*6&gt;WWWW[[#This Row],[Total PoP ]],WWWW[[#This Row],[Total PoP ]],WWWW[[#This Row],['#_of_functional_handwashing_facilities_at_HH_level]]*6)</f>
        <v>0</v>
      </c>
      <c r="BJ331" s="552">
        <f>IF(WWWW[[#This Row],['# people reached by regular dedicated hygiene promotion]]&gt;WWWW[[#This Row],['# People received regular supply of hygiene items]],WWWW[[#This Row],['# people reached by regular dedicated hygiene promotion]],WWWW[[#This Row],['# People received regular supply of hygiene items]])</f>
        <v>625</v>
      </c>
      <c r="BK331" s="550">
        <f>IF(WWWW[[#This Row],[HRP3]]/WWWW[[#This Row],[Total PoP ]]&gt;100%,100%,WWWW[[#This Row],[HRP3]]/WWWW[[#This Row],[Total PoP ]])</f>
        <v>1</v>
      </c>
      <c r="BL331" s="553">
        <f>1-WWWW[[#This Row],[Hygiene Coverage%]]</f>
        <v>0</v>
      </c>
      <c r="BM331" s="551">
        <f>WWWW[[#This Row],['# people reached by regular dedicated hygiene promotion]]/WWWW[[#This Row],[Total PoP ]]</f>
        <v>1</v>
      </c>
      <c r="BN33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31" s="552">
        <f>WWWW[[#This Row],['#_of_affected_women_and_girls_receiving_a_sufficient_quantity_of_sanitary_pads]]</f>
        <v>0</v>
      </c>
      <c r="BP331" s="605">
        <f>IF(WWWW[[#This Row],['# People with access to soap]]&gt;WWWW[[#This Row],['# People with access to Sanity Pads]],WWWW[[#This Row],['# People with access to soap]],WWWW[[#This Row],['# People with access to Sanity Pads]])</f>
        <v>0</v>
      </c>
      <c r="BQ331" s="560" t="str">
        <f>IF(OR(WWWW[[#This Row],['#of students in school]]="",WWWW[[#This Row],['#of students in school]]=0),"No","Yes")</f>
        <v>No</v>
      </c>
      <c r="BR331" s="554" t="s">
        <v>796</v>
      </c>
      <c r="BS331" s="554" t="s">
        <v>819</v>
      </c>
      <c r="BT331" s="554" t="s">
        <v>296</v>
      </c>
      <c r="BU331" s="554">
        <v>20.155805999999998</v>
      </c>
      <c r="BV331" s="554">
        <v>92.879138999999995</v>
      </c>
      <c r="BW331" s="554" t="s">
        <v>1365</v>
      </c>
      <c r="BX331" s="554" t="s">
        <v>33</v>
      </c>
      <c r="BY331" s="582"/>
    </row>
    <row r="332" spans="1:77" hidden="1">
      <c r="A332" s="606" t="s">
        <v>2381</v>
      </c>
      <c r="B332" s="606" t="s">
        <v>2308</v>
      </c>
      <c r="C332" s="453" t="s">
        <v>2308</v>
      </c>
      <c r="D332" s="453" t="s">
        <v>40</v>
      </c>
      <c r="E332" s="546" t="s">
        <v>2687</v>
      </c>
      <c r="F332" s="453" t="s">
        <v>297</v>
      </c>
      <c r="G332" s="546" t="str">
        <f>VLOOKUP(WWWW[[#This Row],[Village  Name]],SiteDB6[[Site Name]:[Location Type]],8,FALSE)</f>
        <v>Village</v>
      </c>
      <c r="H332" s="453" t="s">
        <v>691</v>
      </c>
      <c r="I332" s="605">
        <v>155</v>
      </c>
      <c r="J332" s="605">
        <v>745</v>
      </c>
      <c r="K332" s="457">
        <v>43009</v>
      </c>
      <c r="L332" s="55">
        <v>44104</v>
      </c>
      <c r="M332" s="605"/>
      <c r="N332" s="605" t="s">
        <v>2657</v>
      </c>
      <c r="O332" s="605"/>
      <c r="P332" s="605">
        <v>10</v>
      </c>
      <c r="Q332" s="605"/>
      <c r="R332" s="605"/>
      <c r="S332" s="605"/>
      <c r="T332" s="605">
        <v>1</v>
      </c>
      <c r="U332" s="637"/>
      <c r="V332" s="605"/>
      <c r="W332" s="605" t="s">
        <v>132</v>
      </c>
      <c r="X332" s="605">
        <v>5</v>
      </c>
      <c r="Y332" s="605">
        <v>4</v>
      </c>
      <c r="Z332" s="605"/>
      <c r="AA332" s="605"/>
      <c r="AB332" s="605"/>
      <c r="AC332" s="637"/>
      <c r="AD332" s="605">
        <v>25</v>
      </c>
      <c r="AE332" s="605">
        <v>34</v>
      </c>
      <c r="AF332" s="605">
        <v>14</v>
      </c>
      <c r="AG332" s="605">
        <v>20</v>
      </c>
      <c r="AH332" s="605"/>
      <c r="AI332" s="605"/>
      <c r="AJ332" s="605"/>
      <c r="AK332" s="605"/>
      <c r="AL332" s="605"/>
      <c r="AM332" s="605"/>
      <c r="AN332" s="637"/>
      <c r="AO332" s="551"/>
      <c r="AP332" s="551"/>
      <c r="AQ33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32" s="560">
        <f>WWWW[[#This Row],[%Equitable and continuous access to sufficient quantity of safe drinking water]]*WWWW[[#This Row],[Total PoP ]]</f>
        <v>745</v>
      </c>
      <c r="AS33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2" s="560">
        <f>WWWW[[#This Row],[% Access to unimproved water points]]*WWWW[[#This Row],[Total PoP ]]</f>
        <v>0</v>
      </c>
      <c r="AU33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3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AW332" s="560">
        <f>WWWW[[#This Row],[HRP1]]/250</f>
        <v>2.98</v>
      </c>
      <c r="AX332" s="550">
        <f>1-WWWW[[#This Row],[% Equitable and continuous access to sufficient quantity of domestic water]]</f>
        <v>0</v>
      </c>
      <c r="AY332" s="560">
        <f>WWWW[[#This Row],[%equitable and continuous access to sufficient quantity of safe drinking and domestic water''s GAP]]*WWWW[[#This Row],[Total PoP ]]</f>
        <v>0</v>
      </c>
      <c r="AZ332" s="552">
        <f>IF(WWWW[[#This Row],[Total required water points]]-WWWW[[#This Row],['#Water points coverage]]&lt;0,0,WWWW[[#This Row],[Total required water points]]-WWWW[[#This Row],['#Water points coverage]])</f>
        <v>2.0000000000000018E-2</v>
      </c>
      <c r="BA332" s="552">
        <f>ROUND(IF(WWWW[[#This Row],[Total PoP ]]&lt;250,1,WWWW[[#This Row],[Total PoP ]]/250),0)</f>
        <v>3</v>
      </c>
      <c r="BB332"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0.33557046979865773</v>
      </c>
      <c r="BC332" s="560">
        <f>WWWW[[#This Row],[% people access to functioning Latrine]]*WWWW[[#This Row],[Total PoP ]]</f>
        <v>250</v>
      </c>
      <c r="BD332" s="552">
        <f>WWWW[[#This Row],['#_of_Functioning_latrines_in_school]]*50</f>
        <v>250</v>
      </c>
      <c r="BE332" s="552">
        <f>ROUND((WWWW[[#This Row],[Total PoP ]]/6),0)</f>
        <v>124</v>
      </c>
      <c r="BF332" s="552">
        <f>IF(WWWW[[#This Row],[Total required Latrines]]-(WWWW[[#This Row],['#_of_sanitary_fly-proof_HH_latrines]])&lt;0,0,WWWW[[#This Row],[Total required Latrines]]-(WWWW[[#This Row],['#_of_sanitary_fly-proof_HH_latrines]]))</f>
        <v>124</v>
      </c>
      <c r="BG332" s="553">
        <f>1-WWWW[[#This Row],[% people access to functioning Latrine]]</f>
        <v>0.66442953020134232</v>
      </c>
      <c r="BH33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93</v>
      </c>
      <c r="BI332" s="560">
        <f>IF(WWWW[[#This Row],['#_of_functional_handwashing_facilities_at_HH_level]]*6&gt;WWWW[[#This Row],[Total PoP ]],WWWW[[#This Row],[Total PoP ]],WWWW[[#This Row],['#_of_functional_handwashing_facilities_at_HH_level]]*6)</f>
        <v>0</v>
      </c>
      <c r="BJ332" s="552">
        <f>IF(WWWW[[#This Row],['# people reached by regular dedicated hygiene promotion]]&gt;WWWW[[#This Row],['# People received regular supply of hygiene items]],WWWW[[#This Row],['# people reached by regular dedicated hygiene promotion]],WWWW[[#This Row],['# People received regular supply of hygiene items]])</f>
        <v>93</v>
      </c>
      <c r="BK332" s="550">
        <f>IF(WWWW[[#This Row],[HRP3]]/WWWW[[#This Row],[Total PoP ]]&gt;100%,100%,WWWW[[#This Row],[HRP3]]/WWWW[[#This Row],[Total PoP ]])</f>
        <v>0.12483221476510067</v>
      </c>
      <c r="BL332" s="553">
        <f>1-WWWW[[#This Row],[Hygiene Coverage%]]</f>
        <v>0.87516778523489935</v>
      </c>
      <c r="BM332" s="551">
        <f>WWWW[[#This Row],['# people reached by regular dedicated hygiene promotion]]/WWWW[[#This Row],[Total PoP ]]</f>
        <v>0.12483221476510067</v>
      </c>
      <c r="BN33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32" s="552">
        <f>WWWW[[#This Row],['#_of_affected_women_and_girls_receiving_a_sufficient_quantity_of_sanitary_pads]]</f>
        <v>0</v>
      </c>
      <c r="BP332" s="605">
        <f>IF(WWWW[[#This Row],['# People with access to soap]]&gt;WWWW[[#This Row],['# People with access to Sanity Pads]],WWWW[[#This Row],['# People with access to soap]],WWWW[[#This Row],['# People with access to Sanity Pads]])</f>
        <v>0</v>
      </c>
      <c r="BQ332" s="560" t="str">
        <f>IF(OR(WWWW[[#This Row],['#of students in school]]="",WWWW[[#This Row],['#of students in school]]=0),"No","Yes")</f>
        <v>No</v>
      </c>
      <c r="BR332" s="554" t="s">
        <v>796</v>
      </c>
      <c r="BS332" s="554" t="s">
        <v>796</v>
      </c>
      <c r="BT332" s="554" t="s">
        <v>296</v>
      </c>
      <c r="BU332" s="554">
        <v>20.16259956</v>
      </c>
      <c r="BV332" s="554">
        <v>92.834457400000005</v>
      </c>
      <c r="BW332" s="554">
        <v>196210</v>
      </c>
      <c r="BX332" s="554" t="s">
        <v>33</v>
      </c>
      <c r="BY332" s="582"/>
    </row>
    <row r="333" spans="1:77" hidden="1">
      <c r="A333" s="606" t="s">
        <v>2381</v>
      </c>
      <c r="B333" s="606" t="s">
        <v>2308</v>
      </c>
      <c r="C333" s="453" t="s">
        <v>2308</v>
      </c>
      <c r="D333" s="453" t="s">
        <v>40</v>
      </c>
      <c r="E333" s="546" t="s">
        <v>2687</v>
      </c>
      <c r="F333" s="453" t="s">
        <v>297</v>
      </c>
      <c r="G333" s="546" t="str">
        <f>VLOOKUP(WWWW[[#This Row],[Village  Name]],SiteDB6[[Site Name]:[Location Type]],8,FALSE)</f>
        <v>Village</v>
      </c>
      <c r="H333" s="453" t="s">
        <v>423</v>
      </c>
      <c r="I333" s="605">
        <v>758</v>
      </c>
      <c r="J333" s="605">
        <v>5579</v>
      </c>
      <c r="K333" s="457">
        <v>43009</v>
      </c>
      <c r="L333" s="55">
        <v>44104</v>
      </c>
      <c r="M333" s="605"/>
      <c r="N333" s="605" t="s">
        <v>2657</v>
      </c>
      <c r="O333" s="605"/>
      <c r="P333" s="605">
        <v>16</v>
      </c>
      <c r="Q333" s="605"/>
      <c r="R333" s="605"/>
      <c r="S333" s="605"/>
      <c r="T333" s="605"/>
      <c r="U333" s="637"/>
      <c r="V333" s="605"/>
      <c r="W333" s="605" t="s">
        <v>132</v>
      </c>
      <c r="X333" s="605"/>
      <c r="Y333" s="605">
        <v>1</v>
      </c>
      <c r="Z333" s="605"/>
      <c r="AA333" s="605"/>
      <c r="AB333" s="605"/>
      <c r="AC333" s="637"/>
      <c r="AD333" s="605">
        <v>52</v>
      </c>
      <c r="AE333" s="605">
        <v>104</v>
      </c>
      <c r="AF333" s="605">
        <v>100</v>
      </c>
      <c r="AG333" s="605">
        <v>93</v>
      </c>
      <c r="AH333" s="605"/>
      <c r="AI333" s="605"/>
      <c r="AJ333" s="605"/>
      <c r="AK333" s="605"/>
      <c r="AL333" s="605">
        <v>763</v>
      </c>
      <c r="AM333" s="605">
        <v>1178</v>
      </c>
      <c r="AN333" s="637"/>
      <c r="AO333" s="551">
        <v>1</v>
      </c>
      <c r="AP333" s="551">
        <v>0.76</v>
      </c>
      <c r="AQ33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33" s="560">
        <f>WWWW[[#This Row],[%Equitable and continuous access to sufficient quantity of safe drinking water]]*WWWW[[#This Row],[Total PoP ]]</f>
        <v>5579</v>
      </c>
      <c r="AS33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3" s="560">
        <f>WWWW[[#This Row],[% Access to unimproved water points]]*WWWW[[#This Row],[Total PoP ]]</f>
        <v>0</v>
      </c>
      <c r="AU33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3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5579</v>
      </c>
      <c r="AW333" s="560">
        <f>WWWW[[#This Row],[HRP1]]/250</f>
        <v>22.315999999999999</v>
      </c>
      <c r="AX333" s="550">
        <f>1-WWWW[[#This Row],[% Equitable and continuous access to sufficient quantity of domestic water]]</f>
        <v>0</v>
      </c>
      <c r="AY333" s="560">
        <f>WWWW[[#This Row],[%equitable and continuous access to sufficient quantity of safe drinking and domestic water''s GAP]]*WWWW[[#This Row],[Total PoP ]]</f>
        <v>0</v>
      </c>
      <c r="AZ333" s="552">
        <f>IF(WWWW[[#This Row],[Total required water points]]-WWWW[[#This Row],['#Water points coverage]]&lt;0,0,WWWW[[#This Row],[Total required water points]]-WWWW[[#This Row],['#Water points coverage]])</f>
        <v>0</v>
      </c>
      <c r="BA333" s="552">
        <f>ROUND(IF(WWWW[[#This Row],[Total PoP ]]&lt;250,1,WWWW[[#This Row],[Total PoP ]]/250),0)</f>
        <v>22</v>
      </c>
      <c r="BB33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33" s="560">
        <f>WWWW[[#This Row],[% people access to functioning Latrine]]*WWWW[[#This Row],[Total PoP ]]</f>
        <v>0</v>
      </c>
      <c r="BD333" s="552">
        <f>WWWW[[#This Row],['#_of_Functioning_latrines_in_school]]*50</f>
        <v>0</v>
      </c>
      <c r="BE333" s="552">
        <f>ROUND((WWWW[[#This Row],[Total PoP ]]/6),0)</f>
        <v>930</v>
      </c>
      <c r="BF333" s="552">
        <f>IF(WWWW[[#This Row],[Total required Latrines]]-(WWWW[[#This Row],['#_of_sanitary_fly-proof_HH_latrines]])&lt;0,0,WWWW[[#This Row],[Total required Latrines]]-(WWWW[[#This Row],['#_of_sanitary_fly-proof_HH_latrines]]))</f>
        <v>930</v>
      </c>
      <c r="BG333" s="553">
        <f>1-WWWW[[#This Row],[% people access to functioning Latrine]]</f>
        <v>1</v>
      </c>
      <c r="BH33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349</v>
      </c>
      <c r="BI333" s="560">
        <f>IF(WWWW[[#This Row],['#_of_functional_handwashing_facilities_at_HH_level]]*6&gt;WWWW[[#This Row],[Total PoP ]],WWWW[[#This Row],[Total PoP ]],WWWW[[#This Row],['#_of_functional_handwashing_facilities_at_HH_level]]*6)</f>
        <v>0</v>
      </c>
      <c r="BJ333" s="552">
        <f>IF(WWWW[[#This Row],['# people reached by regular dedicated hygiene promotion]]&gt;WWWW[[#This Row],['# People received regular supply of hygiene items]],WWWW[[#This Row],['# people reached by regular dedicated hygiene promotion]],WWWW[[#This Row],['# People received regular supply of hygiene items]])</f>
        <v>5579</v>
      </c>
      <c r="BK333" s="550">
        <f>IF(WWWW[[#This Row],[HRP3]]/WWWW[[#This Row],[Total PoP ]]&gt;100%,100%,WWWW[[#This Row],[HRP3]]/WWWW[[#This Row],[Total PoP ]])</f>
        <v>1</v>
      </c>
      <c r="BL333" s="553">
        <f>1-WWWW[[#This Row],[Hygiene Coverage%]]</f>
        <v>0</v>
      </c>
      <c r="BM333" s="551">
        <f>WWWW[[#This Row],['# people reached by regular dedicated hygiene promotion]]/WWWW[[#This Row],[Total PoP ]]</f>
        <v>6.2556013622512993E-2</v>
      </c>
      <c r="BN33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5579</v>
      </c>
      <c r="BO333" s="552">
        <f>WWWW[[#This Row],['#_of_affected_women_and_girls_receiving_a_sufficient_quantity_of_sanitary_pads]]</f>
        <v>1178</v>
      </c>
      <c r="BP333" s="605">
        <f>IF(WWWW[[#This Row],['# People with access to soap]]&gt;WWWW[[#This Row],['# People with access to Sanity Pads]],WWWW[[#This Row],['# People with access to soap]],WWWW[[#This Row],['# People with access to Sanity Pads]])</f>
        <v>5579</v>
      </c>
      <c r="BQ333" s="560" t="str">
        <f>IF(OR(WWWW[[#This Row],['#of students in school]]="",WWWW[[#This Row],['#of students in school]]=0),"No","Yes")</f>
        <v>No</v>
      </c>
      <c r="BR333" s="554" t="s">
        <v>796</v>
      </c>
      <c r="BS333" s="554" t="s">
        <v>796</v>
      </c>
      <c r="BT333" s="554" t="s">
        <v>793</v>
      </c>
      <c r="BU333" s="554">
        <v>20.15736008</v>
      </c>
      <c r="BV333" s="554">
        <v>92.838653559999997</v>
      </c>
      <c r="BW333" s="554">
        <v>196211</v>
      </c>
      <c r="BX333" s="554" t="s">
        <v>33</v>
      </c>
      <c r="BY333" s="582"/>
    </row>
    <row r="334" spans="1:77" hidden="1">
      <c r="A334" s="606" t="s">
        <v>2381</v>
      </c>
      <c r="B334" s="606" t="s">
        <v>2308</v>
      </c>
      <c r="C334" s="606" t="s">
        <v>2308</v>
      </c>
      <c r="D334" s="453" t="s">
        <v>40</v>
      </c>
      <c r="E334" s="546" t="s">
        <v>2687</v>
      </c>
      <c r="F334" s="453" t="s">
        <v>297</v>
      </c>
      <c r="G334" s="546" t="str">
        <f>VLOOKUP(WWWW[[#This Row],[Village  Name]],SiteDB6[[Site Name]:[Location Type]],8,FALSE)</f>
        <v>Village</v>
      </c>
      <c r="H334" s="453" t="s">
        <v>419</v>
      </c>
      <c r="I334" s="605">
        <v>427</v>
      </c>
      <c r="J334" s="605">
        <v>2427</v>
      </c>
      <c r="K334" s="457">
        <v>43009</v>
      </c>
      <c r="L334" s="55">
        <v>44104</v>
      </c>
      <c r="M334" s="605"/>
      <c r="N334" s="605" t="s">
        <v>2657</v>
      </c>
      <c r="O334" s="605"/>
      <c r="P334" s="605">
        <v>17</v>
      </c>
      <c r="Q334" s="605"/>
      <c r="R334" s="605"/>
      <c r="S334" s="605"/>
      <c r="T334" s="605">
        <v>1</v>
      </c>
      <c r="U334" s="637"/>
      <c r="V334" s="605"/>
      <c r="W334" s="605" t="s">
        <v>132</v>
      </c>
      <c r="X334" s="605">
        <v>4</v>
      </c>
      <c r="Y334" s="605"/>
      <c r="Z334" s="605"/>
      <c r="AA334" s="605"/>
      <c r="AB334" s="605"/>
      <c r="AC334" s="637"/>
      <c r="AD334" s="605">
        <v>23</v>
      </c>
      <c r="AE334" s="605">
        <v>54</v>
      </c>
      <c r="AF334" s="605">
        <v>537</v>
      </c>
      <c r="AG334" s="605">
        <v>515</v>
      </c>
      <c r="AH334" s="605"/>
      <c r="AI334" s="605"/>
      <c r="AJ334" s="605"/>
      <c r="AK334" s="605"/>
      <c r="AL334" s="605">
        <v>427</v>
      </c>
      <c r="AM334" s="605">
        <v>756</v>
      </c>
      <c r="AN334" s="637"/>
      <c r="AO334" s="551">
        <v>0.81</v>
      </c>
      <c r="AP334" s="551">
        <v>0.62</v>
      </c>
      <c r="AQ33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34" s="560">
        <f>WWWW[[#This Row],[%Equitable and continuous access to sufficient quantity of safe drinking water]]*WWWW[[#This Row],[Total PoP ]]</f>
        <v>2427</v>
      </c>
      <c r="AS33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4" s="560">
        <f>WWWW[[#This Row],[% Access to unimproved water points]]*WWWW[[#This Row],[Total PoP ]]</f>
        <v>0</v>
      </c>
      <c r="AU33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3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2427</v>
      </c>
      <c r="AW334" s="560">
        <f>WWWW[[#This Row],[HRP1]]/250</f>
        <v>9.7080000000000002</v>
      </c>
      <c r="AX334" s="550">
        <f>1-WWWW[[#This Row],[% Equitable and continuous access to sufficient quantity of domestic water]]</f>
        <v>0</v>
      </c>
      <c r="AY334" s="560">
        <f>WWWW[[#This Row],[%equitable and continuous access to sufficient quantity of safe drinking and domestic water''s GAP]]*WWWW[[#This Row],[Total PoP ]]</f>
        <v>0</v>
      </c>
      <c r="AZ334" s="552">
        <f>IF(WWWW[[#This Row],[Total required water points]]-WWWW[[#This Row],['#Water points coverage]]&lt;0,0,WWWW[[#This Row],[Total required water points]]-WWWW[[#This Row],['#Water points coverage]])</f>
        <v>0.29199999999999982</v>
      </c>
      <c r="BA334" s="552">
        <f>ROUND(IF(WWWW[[#This Row],[Total PoP ]]&lt;250,1,WWWW[[#This Row],[Total PoP ]]/250),0)</f>
        <v>10</v>
      </c>
      <c r="BB334"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8.2406262875978575E-2</v>
      </c>
      <c r="BC334" s="560">
        <f>WWWW[[#This Row],[% people access to functioning Latrine]]*WWWW[[#This Row],[Total PoP ]]</f>
        <v>200</v>
      </c>
      <c r="BD334" s="552">
        <f>WWWW[[#This Row],['#_of_Functioning_latrines_in_school]]*50</f>
        <v>200</v>
      </c>
      <c r="BE334" s="552">
        <f>ROUND((WWWW[[#This Row],[Total PoP ]]/6),0)</f>
        <v>405</v>
      </c>
      <c r="BF334" s="552">
        <f>IF(WWWW[[#This Row],[Total required Latrines]]-(WWWW[[#This Row],['#_of_sanitary_fly-proof_HH_latrines]])&lt;0,0,WWWW[[#This Row],[Total required Latrines]]-(WWWW[[#This Row],['#_of_sanitary_fly-proof_HH_latrines]]))</f>
        <v>405</v>
      </c>
      <c r="BG334" s="553">
        <f>1-WWWW[[#This Row],[% people access to functioning Latrine]]</f>
        <v>0.91759373712402148</v>
      </c>
      <c r="BH33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1129</v>
      </c>
      <c r="BI334" s="560">
        <f>IF(WWWW[[#This Row],['#_of_functional_handwashing_facilities_at_HH_level]]*6&gt;WWWW[[#This Row],[Total PoP ]],WWWW[[#This Row],[Total PoP ]],WWWW[[#This Row],['#_of_functional_handwashing_facilities_at_HH_level]]*6)</f>
        <v>0</v>
      </c>
      <c r="BJ334" s="552">
        <f>IF(WWWW[[#This Row],['# people reached by regular dedicated hygiene promotion]]&gt;WWWW[[#This Row],['# People received regular supply of hygiene items]],WWWW[[#This Row],['# people reached by regular dedicated hygiene promotion]],WWWW[[#This Row],['# People received regular supply of hygiene items]])</f>
        <v>2427</v>
      </c>
      <c r="BK334" s="550">
        <f>IF(WWWW[[#This Row],[HRP3]]/WWWW[[#This Row],[Total PoP ]]&gt;100%,100%,WWWW[[#This Row],[HRP3]]/WWWW[[#This Row],[Total PoP ]])</f>
        <v>1</v>
      </c>
      <c r="BL334" s="553">
        <f>1-WWWW[[#This Row],[Hygiene Coverage%]]</f>
        <v>0</v>
      </c>
      <c r="BM334" s="551">
        <f>WWWW[[#This Row],['# people reached by regular dedicated hygiene promotion]]/WWWW[[#This Row],[Total PoP ]]</f>
        <v>0.46518335393489907</v>
      </c>
      <c r="BN33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2427</v>
      </c>
      <c r="BO334" s="552">
        <f>WWWW[[#This Row],['#_of_affected_women_and_girls_receiving_a_sufficient_quantity_of_sanitary_pads]]</f>
        <v>756</v>
      </c>
      <c r="BP334" s="605">
        <f>IF(WWWW[[#This Row],['# People with access to soap]]&gt;WWWW[[#This Row],['# People with access to Sanity Pads]],WWWW[[#This Row],['# People with access to soap]],WWWW[[#This Row],['# People with access to Sanity Pads]])</f>
        <v>2427</v>
      </c>
      <c r="BQ334" s="560" t="str">
        <f>IF(OR(WWWW[[#This Row],['#of students in school]]="",WWWW[[#This Row],['#of students in school]]=0),"No","Yes")</f>
        <v>No</v>
      </c>
      <c r="BR334" s="554" t="s">
        <v>796</v>
      </c>
      <c r="BS334" s="554" t="s">
        <v>796</v>
      </c>
      <c r="BT334" s="554" t="s">
        <v>793</v>
      </c>
      <c r="BU334" s="554">
        <v>20.147863431600001</v>
      </c>
      <c r="BV334" s="554">
        <v>92.846768572000002</v>
      </c>
      <c r="BW334" s="554">
        <v>196209</v>
      </c>
      <c r="BX334" s="554" t="s">
        <v>33</v>
      </c>
      <c r="BY334" s="582"/>
    </row>
    <row r="335" spans="1:77" hidden="1">
      <c r="A335" s="606" t="s">
        <v>2381</v>
      </c>
      <c r="B335" s="606" t="s">
        <v>316</v>
      </c>
      <c r="C335" s="453" t="s">
        <v>316</v>
      </c>
      <c r="D335" s="453" t="s">
        <v>329</v>
      </c>
      <c r="E335" s="546" t="s">
        <v>2687</v>
      </c>
      <c r="F335" s="453" t="s">
        <v>297</v>
      </c>
      <c r="G335" s="546" t="str">
        <f>VLOOKUP(WWWW[[#This Row],[Village  Name]],SiteDB6[[Site Name]:[Location Type]],8,FALSE)</f>
        <v>Village</v>
      </c>
      <c r="H335" s="453" t="s">
        <v>2250</v>
      </c>
      <c r="I335" s="605">
        <v>452</v>
      </c>
      <c r="J335" s="605">
        <v>1901</v>
      </c>
      <c r="K335" s="457">
        <v>42736</v>
      </c>
      <c r="L335" s="55">
        <v>44551</v>
      </c>
      <c r="M335" s="605"/>
      <c r="N335" s="605"/>
      <c r="O335" s="605"/>
      <c r="P335" s="605"/>
      <c r="Q335" s="605"/>
      <c r="R335" s="605"/>
      <c r="S335" s="605"/>
      <c r="T335" s="605"/>
      <c r="U335" s="637"/>
      <c r="V335" s="605"/>
      <c r="W335" s="605" t="s">
        <v>132</v>
      </c>
      <c r="X335" s="605"/>
      <c r="Y335" s="605"/>
      <c r="Z335" s="605"/>
      <c r="AA335" s="605"/>
      <c r="AB335" s="605"/>
      <c r="AC335" s="637"/>
      <c r="AD335" s="605"/>
      <c r="AE335" s="605"/>
      <c r="AF335" s="605"/>
      <c r="AG335" s="605"/>
      <c r="AH335" s="605"/>
      <c r="AI335" s="605"/>
      <c r="AJ335" s="605"/>
      <c r="AK335" s="605"/>
      <c r="AL335" s="605"/>
      <c r="AM335" s="605"/>
      <c r="AN335" s="637"/>
      <c r="AO335" s="551"/>
      <c r="AP335" s="551"/>
      <c r="AQ33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35" s="560">
        <f>WWWW[[#This Row],[%Equitable and continuous access to sufficient quantity of safe drinking water]]*WWWW[[#This Row],[Total PoP ]]</f>
        <v>0</v>
      </c>
      <c r="AS33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5" s="560">
        <f>WWWW[[#This Row],[% Access to unimproved water points]]*WWWW[[#This Row],[Total PoP ]]</f>
        <v>0</v>
      </c>
      <c r="AU33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3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35" s="560">
        <f>WWWW[[#This Row],[HRP1]]/250</f>
        <v>0</v>
      </c>
      <c r="AX335" s="550">
        <f>1-WWWW[[#This Row],[% Equitable and continuous access to sufficient quantity of domestic water]]</f>
        <v>1</v>
      </c>
      <c r="AY335" s="560">
        <f>WWWW[[#This Row],[%equitable and continuous access to sufficient quantity of safe drinking and domestic water''s GAP]]*WWWW[[#This Row],[Total PoP ]]</f>
        <v>1901</v>
      </c>
      <c r="AZ335" s="552">
        <f>IF(WWWW[[#This Row],[Total required water points]]-WWWW[[#This Row],['#Water points coverage]]&lt;0,0,WWWW[[#This Row],[Total required water points]]-WWWW[[#This Row],['#Water points coverage]])</f>
        <v>8</v>
      </c>
      <c r="BA335" s="552">
        <f>ROUND(IF(WWWW[[#This Row],[Total PoP ]]&lt;250,1,WWWW[[#This Row],[Total PoP ]]/250),0)</f>
        <v>8</v>
      </c>
      <c r="BB33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35" s="560">
        <f>WWWW[[#This Row],[% people access to functioning Latrine]]*WWWW[[#This Row],[Total PoP ]]</f>
        <v>0</v>
      </c>
      <c r="BD335" s="552">
        <f>WWWW[[#This Row],['#_of_Functioning_latrines_in_school]]*50</f>
        <v>0</v>
      </c>
      <c r="BE335" s="552">
        <f>ROUND((WWWW[[#This Row],[Total PoP ]]/6),0)</f>
        <v>317</v>
      </c>
      <c r="BF335" s="552">
        <f>IF(WWWW[[#This Row],[Total required Latrines]]-(WWWW[[#This Row],['#_of_sanitary_fly-proof_HH_latrines]])&lt;0,0,WWWW[[#This Row],[Total required Latrines]]-(WWWW[[#This Row],['#_of_sanitary_fly-proof_HH_latrines]]))</f>
        <v>317</v>
      </c>
      <c r="BG335" s="553">
        <f>1-WWWW[[#This Row],[% people access to functioning Latrine]]</f>
        <v>1</v>
      </c>
      <c r="BH33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35" s="560">
        <f>IF(WWWW[[#This Row],['#_of_functional_handwashing_facilities_at_HH_level]]*6&gt;WWWW[[#This Row],[Total PoP ]],WWWW[[#This Row],[Total PoP ]],WWWW[[#This Row],['#_of_functional_handwashing_facilities_at_HH_level]]*6)</f>
        <v>0</v>
      </c>
      <c r="BJ335" s="552">
        <f>IF(WWWW[[#This Row],['# people reached by regular dedicated hygiene promotion]]&gt;WWWW[[#This Row],['# People received regular supply of hygiene items]],WWWW[[#This Row],['# people reached by regular dedicated hygiene promotion]],WWWW[[#This Row],['# People received regular supply of hygiene items]])</f>
        <v>0</v>
      </c>
      <c r="BK335" s="550">
        <f>IF(WWWW[[#This Row],[HRP3]]/WWWW[[#This Row],[Total PoP ]]&gt;100%,100%,WWWW[[#This Row],[HRP3]]/WWWW[[#This Row],[Total PoP ]])</f>
        <v>0</v>
      </c>
      <c r="BL335" s="553">
        <f>1-WWWW[[#This Row],[Hygiene Coverage%]]</f>
        <v>1</v>
      </c>
      <c r="BM335" s="551">
        <f>WWWW[[#This Row],['# people reached by regular dedicated hygiene promotion]]/WWWW[[#This Row],[Total PoP ]]</f>
        <v>0</v>
      </c>
      <c r="BN33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35" s="552">
        <f>WWWW[[#This Row],['#_of_affected_women_and_girls_receiving_a_sufficient_quantity_of_sanitary_pads]]</f>
        <v>0</v>
      </c>
      <c r="BP335" s="605">
        <f>IF(WWWW[[#This Row],['# People with access to soap]]&gt;WWWW[[#This Row],['# People with access to Sanity Pads]],WWWW[[#This Row],['# People with access to soap]],WWWW[[#This Row],['# People with access to Sanity Pads]])</f>
        <v>0</v>
      </c>
      <c r="BQ335" s="560" t="str">
        <f>IF(OR(WWWW[[#This Row],['#of students in school]]="",WWWW[[#This Row],['#of students in school]]=0),"No","Yes")</f>
        <v>No</v>
      </c>
      <c r="BR335" s="554" t="s">
        <v>796</v>
      </c>
      <c r="BS335" s="554" t="s">
        <v>796</v>
      </c>
      <c r="BT335" s="554">
        <v>0</v>
      </c>
      <c r="BU335" s="554">
        <v>20.760820389999999</v>
      </c>
      <c r="BV335" s="554">
        <v>92.960083010000005</v>
      </c>
      <c r="BW335" s="554">
        <v>196893</v>
      </c>
      <c r="BX335" s="554" t="s">
        <v>33</v>
      </c>
      <c r="BY335" s="582"/>
    </row>
    <row r="336" spans="1:77" hidden="1">
      <c r="A336" s="606" t="s">
        <v>2381</v>
      </c>
      <c r="B336" s="606" t="s">
        <v>2307</v>
      </c>
      <c r="C336" s="453" t="s">
        <v>2307</v>
      </c>
      <c r="D336" s="453" t="s">
        <v>40</v>
      </c>
      <c r="E336" s="546" t="s">
        <v>2687</v>
      </c>
      <c r="F336" s="453" t="s">
        <v>297</v>
      </c>
      <c r="G336" s="546" t="str">
        <f>VLOOKUP(WWWW[[#This Row],[Village  Name]],SiteDB6[[Site Name]:[Location Type]],8,FALSE)</f>
        <v>Village</v>
      </c>
      <c r="H336" s="453" t="s">
        <v>436</v>
      </c>
      <c r="I336" s="605">
        <v>17</v>
      </c>
      <c r="J336" s="605">
        <v>74</v>
      </c>
      <c r="K336" s="457">
        <v>43009</v>
      </c>
      <c r="L336" s="55">
        <v>44104</v>
      </c>
      <c r="M336" s="605"/>
      <c r="N336" s="605" t="s">
        <v>2657</v>
      </c>
      <c r="O336" s="605"/>
      <c r="P336" s="605">
        <v>70</v>
      </c>
      <c r="Q336" s="605"/>
      <c r="R336" s="605"/>
      <c r="S336" s="605"/>
      <c r="T336" s="605"/>
      <c r="U336" s="637"/>
      <c r="V336" s="605"/>
      <c r="W336" s="605" t="s">
        <v>132</v>
      </c>
      <c r="X336" s="605"/>
      <c r="Y336" s="605"/>
      <c r="Z336" s="605"/>
      <c r="AA336" s="605"/>
      <c r="AB336" s="605"/>
      <c r="AC336" s="637"/>
      <c r="AD336" s="605">
        <v>48</v>
      </c>
      <c r="AE336" s="605">
        <v>352</v>
      </c>
      <c r="AF336" s="605"/>
      <c r="AG336" s="605">
        <v>198</v>
      </c>
      <c r="AH336" s="605">
        <v>616</v>
      </c>
      <c r="AI336" s="605">
        <v>740</v>
      </c>
      <c r="AJ336" s="605"/>
      <c r="AK336" s="605"/>
      <c r="AL336" s="605">
        <v>299</v>
      </c>
      <c r="AM336" s="605">
        <v>738</v>
      </c>
      <c r="AN336" s="637"/>
      <c r="AO336" s="551">
        <v>1</v>
      </c>
      <c r="AP336" s="551">
        <v>0.36</v>
      </c>
      <c r="AQ33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36" s="560">
        <f>WWWW[[#This Row],[%Equitable and continuous access to sufficient quantity of safe drinking water]]*WWWW[[#This Row],[Total PoP ]]</f>
        <v>74</v>
      </c>
      <c r="AS33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6" s="560">
        <f>WWWW[[#This Row],[% Access to unimproved water points]]*WWWW[[#This Row],[Total PoP ]]</f>
        <v>0</v>
      </c>
      <c r="AU33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3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AW336" s="560">
        <f>WWWW[[#This Row],[HRP1]]/250</f>
        <v>0.29599999999999999</v>
      </c>
      <c r="AX336" s="550">
        <f>1-WWWW[[#This Row],[% Equitable and continuous access to sufficient quantity of domestic water]]</f>
        <v>0</v>
      </c>
      <c r="AY336" s="560">
        <f>WWWW[[#This Row],[%equitable and continuous access to sufficient quantity of safe drinking and domestic water''s GAP]]*WWWW[[#This Row],[Total PoP ]]</f>
        <v>0</v>
      </c>
      <c r="AZ336" s="552">
        <f>IF(WWWW[[#This Row],[Total required water points]]-WWWW[[#This Row],['#Water points coverage]]&lt;0,0,WWWW[[#This Row],[Total required water points]]-WWWW[[#This Row],['#Water points coverage]])</f>
        <v>0.70399999999999996</v>
      </c>
      <c r="BA336" s="552">
        <f>ROUND(IF(WWWW[[#This Row],[Total PoP ]]&lt;250,1,WWWW[[#This Row],[Total PoP ]]/250),0)</f>
        <v>1</v>
      </c>
      <c r="BB33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36" s="560">
        <f>WWWW[[#This Row],[% people access to functioning Latrine]]*WWWW[[#This Row],[Total PoP ]]</f>
        <v>0</v>
      </c>
      <c r="BD336" s="552">
        <f>WWWW[[#This Row],['#_of_Functioning_latrines_in_school]]*50</f>
        <v>0</v>
      </c>
      <c r="BE336" s="552">
        <f>ROUND((WWWW[[#This Row],[Total PoP ]]/6),0)</f>
        <v>12</v>
      </c>
      <c r="BF336" s="552">
        <f>IF(WWWW[[#This Row],[Total required Latrines]]-(WWWW[[#This Row],['#_of_sanitary_fly-proof_HH_latrines]])&lt;0,0,WWWW[[#This Row],[Total required Latrines]]-(WWWW[[#This Row],['#_of_sanitary_fly-proof_HH_latrines]]))</f>
        <v>12</v>
      </c>
      <c r="BG336" s="553">
        <f>1-WWWW[[#This Row],[% people access to functioning Latrine]]</f>
        <v>1</v>
      </c>
      <c r="BH33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74</v>
      </c>
      <c r="BI336" s="560">
        <f>IF(WWWW[[#This Row],['#_of_functional_handwashing_facilities_at_HH_level]]*6&gt;WWWW[[#This Row],[Total PoP ]],WWWW[[#This Row],[Total PoP ]],WWWW[[#This Row],['#_of_functional_handwashing_facilities_at_HH_level]]*6)</f>
        <v>0</v>
      </c>
      <c r="BJ336" s="552">
        <f>IF(WWWW[[#This Row],['# people reached by regular dedicated hygiene promotion]]&gt;WWWW[[#This Row],['# People received regular supply of hygiene items]],WWWW[[#This Row],['# people reached by regular dedicated hygiene promotion]],WWWW[[#This Row],['# People received regular supply of hygiene items]])</f>
        <v>738</v>
      </c>
      <c r="BK336" s="550">
        <f>IF(WWWW[[#This Row],[HRP3]]/WWWW[[#This Row],[Total PoP ]]&gt;100%,100%,WWWW[[#This Row],[HRP3]]/WWWW[[#This Row],[Total PoP ]])</f>
        <v>1</v>
      </c>
      <c r="BL336" s="553">
        <f>1-WWWW[[#This Row],[Hygiene Coverage%]]</f>
        <v>0</v>
      </c>
      <c r="BM336" s="551">
        <f>WWWW[[#This Row],['# people reached by regular dedicated hygiene promotion]]/WWWW[[#This Row],[Total PoP ]]</f>
        <v>1</v>
      </c>
      <c r="BN33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74</v>
      </c>
      <c r="BO336" s="552">
        <f>WWWW[[#This Row],['#_of_affected_women_and_girls_receiving_a_sufficient_quantity_of_sanitary_pads]]</f>
        <v>738</v>
      </c>
      <c r="BP336" s="605">
        <f>IF(WWWW[[#This Row],['# People with access to soap]]&gt;WWWW[[#This Row],['# People with access to Sanity Pads]],WWWW[[#This Row],['# People with access to soap]],WWWW[[#This Row],['# People with access to Sanity Pads]])</f>
        <v>738</v>
      </c>
      <c r="BQ336" s="560" t="str">
        <f>IF(OR(WWWW[[#This Row],['#of students in school]]="",WWWW[[#This Row],['#of students in school]]=0),"No","Yes")</f>
        <v>No</v>
      </c>
      <c r="BR336" s="554" t="s">
        <v>796</v>
      </c>
      <c r="BS336" s="554" t="s">
        <v>796</v>
      </c>
      <c r="BT336" s="554" t="s">
        <v>793</v>
      </c>
      <c r="BU336" s="554">
        <v>20.193460460000001</v>
      </c>
      <c r="BV336" s="554">
        <v>92.867782590000004</v>
      </c>
      <c r="BW336" s="554">
        <v>196147</v>
      </c>
      <c r="BX336" s="554" t="s">
        <v>33</v>
      </c>
      <c r="BY336" s="582"/>
    </row>
    <row r="337" spans="1:77" hidden="1">
      <c r="A337" s="606" t="s">
        <v>2381</v>
      </c>
      <c r="B337" s="606" t="s">
        <v>400</v>
      </c>
      <c r="C337" s="453" t="s">
        <v>400</v>
      </c>
      <c r="D337" s="453" t="s">
        <v>233</v>
      </c>
      <c r="E337" s="546" t="s">
        <v>2687</v>
      </c>
      <c r="F337" s="453" t="s">
        <v>401</v>
      </c>
      <c r="G337" s="546" t="str">
        <f>VLOOKUP(WWWW[[#This Row],[Village  Name]],SiteDB6[[Site Name]:[Location Type]],8,FALSE)</f>
        <v>Village</v>
      </c>
      <c r="H337" s="453" t="s">
        <v>403</v>
      </c>
      <c r="I337" s="605">
        <v>40</v>
      </c>
      <c r="J337" s="605">
        <v>217</v>
      </c>
      <c r="K337" s="457">
        <v>43530</v>
      </c>
      <c r="L337" s="55">
        <v>43896</v>
      </c>
      <c r="M337" s="605">
        <v>91</v>
      </c>
      <c r="N337" s="605"/>
      <c r="O337" s="605"/>
      <c r="P337" s="605"/>
      <c r="Q337" s="605"/>
      <c r="R337" s="605"/>
      <c r="S337" s="605">
        <v>8</v>
      </c>
      <c r="T337" s="605">
        <v>2</v>
      </c>
      <c r="U337" s="752"/>
      <c r="V337" s="605">
        <v>40</v>
      </c>
      <c r="W337" s="605" t="s">
        <v>41</v>
      </c>
      <c r="X337" s="605">
        <v>2</v>
      </c>
      <c r="Y337" s="605"/>
      <c r="Z337" s="605"/>
      <c r="AA337" s="605">
        <v>1</v>
      </c>
      <c r="AB337" s="605"/>
      <c r="AC337" s="637"/>
      <c r="AD337" s="605">
        <v>31</v>
      </c>
      <c r="AE337" s="605">
        <v>180</v>
      </c>
      <c r="AF337" s="605">
        <v>102</v>
      </c>
      <c r="AG337" s="605">
        <v>84</v>
      </c>
      <c r="AH337" s="605">
        <v>65</v>
      </c>
      <c r="AI337" s="605">
        <v>55</v>
      </c>
      <c r="AJ337" s="605">
        <v>40</v>
      </c>
      <c r="AK337" s="605">
        <v>1</v>
      </c>
      <c r="AL337" s="605">
        <v>40</v>
      </c>
      <c r="AM337" s="605">
        <v>80</v>
      </c>
      <c r="AN337" s="637"/>
      <c r="AO337" s="551">
        <v>1</v>
      </c>
      <c r="AP337" s="551">
        <v>1</v>
      </c>
      <c r="AQ33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37" s="560">
        <f>WWWW[[#This Row],[%Equitable and continuous access to sufficient quantity of safe drinking water]]*WWWW[[#This Row],[Total PoP ]]</f>
        <v>217</v>
      </c>
      <c r="AS33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3.6866359447004608E-2</v>
      </c>
      <c r="AT337" s="560">
        <f>WWWW[[#This Row],[% Access to unimproved water points]]*WWWW[[#This Row],[Total PoP ]]</f>
        <v>8</v>
      </c>
      <c r="AU33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3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217</v>
      </c>
      <c r="AW337" s="560">
        <f>WWWW[[#This Row],[HRP1]]/250</f>
        <v>0.86799999999999999</v>
      </c>
      <c r="AX337" s="550">
        <f>1-WWWW[[#This Row],[% Equitable and continuous access to sufficient quantity of domestic water]]</f>
        <v>0</v>
      </c>
      <c r="AY337" s="560">
        <f>WWWW[[#This Row],[%equitable and continuous access to sufficient quantity of safe drinking and domestic water''s GAP]]*WWWW[[#This Row],[Total PoP ]]</f>
        <v>0</v>
      </c>
      <c r="AZ337" s="552">
        <f>IF(WWWW[[#This Row],[Total required water points]]-WWWW[[#This Row],['#Water points coverage]]&lt;0,0,WWWW[[#This Row],[Total required water points]]-WWWW[[#This Row],['#Water points coverage]])</f>
        <v>0.13200000000000001</v>
      </c>
      <c r="BA337" s="552">
        <f>ROUND(IF(WWWW[[#This Row],[Total PoP ]]&lt;250,1,WWWW[[#This Row],[Total PoP ]]/250),0)</f>
        <v>1</v>
      </c>
      <c r="BB337"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37" s="560">
        <f>WWWW[[#This Row],[% people access to functioning Latrine]]*WWWW[[#This Row],[Total PoP ]]</f>
        <v>217</v>
      </c>
      <c r="BD337" s="552">
        <f>WWWW[[#This Row],['#_of_Functioning_latrines_in_school]]*50</f>
        <v>100</v>
      </c>
      <c r="BE337" s="552">
        <f>ROUND((WWWW[[#This Row],[Total PoP ]]/6),0)</f>
        <v>36</v>
      </c>
      <c r="BF337" s="552">
        <f>IF(WWWW[[#This Row],[Total required Latrines]]-(WWWW[[#This Row],['#_of_sanitary_fly-proof_HH_latrines]])&lt;0,0,WWWW[[#This Row],[Total required Latrines]]-(WWWW[[#This Row],['#_of_sanitary_fly-proof_HH_latrines]]))</f>
        <v>0</v>
      </c>
      <c r="BG337" s="553">
        <f>1-WWWW[[#This Row],[% people access to functioning Latrine]]</f>
        <v>0</v>
      </c>
      <c r="BH33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I337" s="560">
        <f>IF(WWWW[[#This Row],['#_of_functional_handwashing_facilities_at_HH_level]]*6&gt;WWWW[[#This Row],[Total PoP ]],WWWW[[#This Row],[Total PoP ]],WWWW[[#This Row],['#_of_functional_handwashing_facilities_at_HH_level]]*6)</f>
        <v>217</v>
      </c>
      <c r="BJ337" s="552">
        <f>IF(WWWW[[#This Row],['# people reached by regular dedicated hygiene promotion]]&gt;WWWW[[#This Row],['# People received regular supply of hygiene items]],WWWW[[#This Row],['# people reached by regular dedicated hygiene promotion]],WWWW[[#This Row],['# People received regular supply of hygiene items]])</f>
        <v>217</v>
      </c>
      <c r="BK337" s="550">
        <f>IF(WWWW[[#This Row],[HRP3]]/WWWW[[#This Row],[Total PoP ]]&gt;100%,100%,WWWW[[#This Row],[HRP3]]/WWWW[[#This Row],[Total PoP ]])</f>
        <v>1</v>
      </c>
      <c r="BL337" s="553">
        <f>1-WWWW[[#This Row],[Hygiene Coverage%]]</f>
        <v>0</v>
      </c>
      <c r="BM337" s="551">
        <f>WWWW[[#This Row],['# people reached by regular dedicated hygiene promotion]]/WWWW[[#This Row],[Total PoP ]]</f>
        <v>1</v>
      </c>
      <c r="BN33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217</v>
      </c>
      <c r="BO337" s="552">
        <f>WWWW[[#This Row],['#_of_affected_women_and_girls_receiving_a_sufficient_quantity_of_sanitary_pads]]</f>
        <v>80</v>
      </c>
      <c r="BP337" s="605">
        <f>IF(WWWW[[#This Row],['# People with access to soap]]&gt;WWWW[[#This Row],['# People with access to Sanity Pads]],WWWW[[#This Row],['# People with access to soap]],WWWW[[#This Row],['# People with access to Sanity Pads]])</f>
        <v>217</v>
      </c>
      <c r="BQ337" s="560" t="str">
        <f>IF(OR(WWWW[[#This Row],['#of students in school]]="",WWWW[[#This Row],['#of students in school]]=0),"No","Yes")</f>
        <v>Yes</v>
      </c>
      <c r="BR337" s="554" t="s">
        <v>796</v>
      </c>
      <c r="BS337" s="554" t="s">
        <v>819</v>
      </c>
      <c r="BT337" s="554" t="s">
        <v>296</v>
      </c>
      <c r="BU337" s="554">
        <v>20.041981</v>
      </c>
      <c r="BV337" s="554">
        <v>93.373951000000005</v>
      </c>
      <c r="BW337" s="554" t="s">
        <v>1353</v>
      </c>
      <c r="BX337" s="554" t="s">
        <v>33</v>
      </c>
      <c r="BY337" s="582"/>
    </row>
    <row r="338" spans="1:77" hidden="1">
      <c r="A338" s="606" t="s">
        <v>2381</v>
      </c>
      <c r="B338" s="606" t="s">
        <v>268</v>
      </c>
      <c r="C338" s="453" t="s">
        <v>268</v>
      </c>
      <c r="D338" s="453" t="s">
        <v>2293</v>
      </c>
      <c r="E338" s="546" t="s">
        <v>2687</v>
      </c>
      <c r="F338" s="453" t="s">
        <v>404</v>
      </c>
      <c r="G338" s="546" t="str">
        <f>VLOOKUP(WWWW[[#This Row],[Village  Name]],SiteDB6[[Site Name]:[Location Type]],8,FALSE)</f>
        <v>Village</v>
      </c>
      <c r="H338" s="453" t="s">
        <v>413</v>
      </c>
      <c r="I338" s="605">
        <v>400</v>
      </c>
      <c r="J338" s="605">
        <v>2050</v>
      </c>
      <c r="K338" s="457" t="s">
        <v>2655</v>
      </c>
      <c r="L338" s="55" t="s">
        <v>2656</v>
      </c>
      <c r="M338" s="605"/>
      <c r="N338" s="605" t="s">
        <v>2657</v>
      </c>
      <c r="O338" s="605"/>
      <c r="P338" s="605"/>
      <c r="Q338" s="605"/>
      <c r="R338" s="605"/>
      <c r="S338" s="605"/>
      <c r="T338" s="605"/>
      <c r="U338" s="637"/>
      <c r="V338" s="605"/>
      <c r="W338" s="605" t="s">
        <v>132</v>
      </c>
      <c r="X338" s="605"/>
      <c r="Y338" s="605"/>
      <c r="Z338" s="605"/>
      <c r="AA338" s="605"/>
      <c r="AB338" s="605"/>
      <c r="AC338" s="637"/>
      <c r="AD338" s="605"/>
      <c r="AE338" s="605"/>
      <c r="AF338" s="605"/>
      <c r="AG338" s="605"/>
      <c r="AH338" s="605"/>
      <c r="AI338" s="605"/>
      <c r="AJ338" s="605"/>
      <c r="AK338" s="605"/>
      <c r="AL338" s="605"/>
      <c r="AM338" s="605"/>
      <c r="AN338" s="637"/>
      <c r="AO338" s="551"/>
      <c r="AP338" s="551"/>
      <c r="AQ33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38" s="560">
        <f>WWWW[[#This Row],[%Equitable and continuous access to sufficient quantity of safe drinking water]]*WWWW[[#This Row],[Total PoP ]]</f>
        <v>0</v>
      </c>
      <c r="AS33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8" s="560">
        <f>WWWW[[#This Row],[% Access to unimproved water points]]*WWWW[[#This Row],[Total PoP ]]</f>
        <v>0</v>
      </c>
      <c r="AU33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3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38" s="560">
        <f>WWWW[[#This Row],[HRP1]]/250</f>
        <v>0</v>
      </c>
      <c r="AX338" s="550">
        <f>1-WWWW[[#This Row],[% Equitable and continuous access to sufficient quantity of domestic water]]</f>
        <v>1</v>
      </c>
      <c r="AY338" s="560">
        <f>WWWW[[#This Row],[%equitable and continuous access to sufficient quantity of safe drinking and domestic water''s GAP]]*WWWW[[#This Row],[Total PoP ]]</f>
        <v>2050</v>
      </c>
      <c r="AZ338" s="552">
        <f>IF(WWWW[[#This Row],[Total required water points]]-WWWW[[#This Row],['#Water points coverage]]&lt;0,0,WWWW[[#This Row],[Total required water points]]-WWWW[[#This Row],['#Water points coverage]])</f>
        <v>8</v>
      </c>
      <c r="BA338" s="552">
        <f>ROUND(IF(WWWW[[#This Row],[Total PoP ]]&lt;250,1,WWWW[[#This Row],[Total PoP ]]/250),0)</f>
        <v>8</v>
      </c>
      <c r="BB33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38" s="560">
        <f>WWWW[[#This Row],[% people access to functioning Latrine]]*WWWW[[#This Row],[Total PoP ]]</f>
        <v>0</v>
      </c>
      <c r="BD338" s="552">
        <f>WWWW[[#This Row],['#_of_Functioning_latrines_in_school]]*50</f>
        <v>0</v>
      </c>
      <c r="BE338" s="552">
        <f>ROUND((WWWW[[#This Row],[Total PoP ]]/6),0)</f>
        <v>342</v>
      </c>
      <c r="BF338" s="552">
        <f>IF(WWWW[[#This Row],[Total required Latrines]]-(WWWW[[#This Row],['#_of_sanitary_fly-proof_HH_latrines]])&lt;0,0,WWWW[[#This Row],[Total required Latrines]]-(WWWW[[#This Row],['#_of_sanitary_fly-proof_HH_latrines]]))</f>
        <v>342</v>
      </c>
      <c r="BG338" s="553">
        <f>1-WWWW[[#This Row],[% people access to functioning Latrine]]</f>
        <v>1</v>
      </c>
      <c r="BH33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38" s="560">
        <f>IF(WWWW[[#This Row],['#_of_functional_handwashing_facilities_at_HH_level]]*6&gt;WWWW[[#This Row],[Total PoP ]],WWWW[[#This Row],[Total PoP ]],WWWW[[#This Row],['#_of_functional_handwashing_facilities_at_HH_level]]*6)</f>
        <v>0</v>
      </c>
      <c r="BJ338" s="552">
        <f>IF(WWWW[[#This Row],['# people reached by regular dedicated hygiene promotion]]&gt;WWWW[[#This Row],['# People received regular supply of hygiene items]],WWWW[[#This Row],['# people reached by regular dedicated hygiene promotion]],WWWW[[#This Row],['# People received regular supply of hygiene items]])</f>
        <v>0</v>
      </c>
      <c r="BK338" s="550">
        <f>IF(WWWW[[#This Row],[HRP3]]/WWWW[[#This Row],[Total PoP ]]&gt;100%,100%,WWWW[[#This Row],[HRP3]]/WWWW[[#This Row],[Total PoP ]])</f>
        <v>0</v>
      </c>
      <c r="BL338" s="553">
        <f>1-WWWW[[#This Row],[Hygiene Coverage%]]</f>
        <v>1</v>
      </c>
      <c r="BM338" s="551">
        <f>WWWW[[#This Row],['# people reached by regular dedicated hygiene promotion]]/WWWW[[#This Row],[Total PoP ]]</f>
        <v>0</v>
      </c>
      <c r="BN33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38" s="552">
        <f>WWWW[[#This Row],['#_of_affected_women_and_girls_receiving_a_sufficient_quantity_of_sanitary_pads]]</f>
        <v>0</v>
      </c>
      <c r="BP338" s="605">
        <f>IF(WWWW[[#This Row],['# People with access to soap]]&gt;WWWW[[#This Row],['# People with access to Sanity Pads]],WWWW[[#This Row],['# People with access to soap]],WWWW[[#This Row],['# People with access to Sanity Pads]])</f>
        <v>0</v>
      </c>
      <c r="BQ338" s="560" t="str">
        <f>IF(OR(WWWW[[#This Row],['#of students in school]]="",WWWW[[#This Row],['#of students in school]]=0),"No","Yes")</f>
        <v>No</v>
      </c>
      <c r="BR338" s="554" t="s">
        <v>796</v>
      </c>
      <c r="BS338" s="554" t="s">
        <v>796</v>
      </c>
      <c r="BT338" s="554" t="s">
        <v>793</v>
      </c>
      <c r="BU338" s="554">
        <v>20.099340439999999</v>
      </c>
      <c r="BV338" s="554">
        <v>92.989143369999994</v>
      </c>
      <c r="BW338" s="554">
        <v>197558</v>
      </c>
      <c r="BX338" s="554" t="s">
        <v>33</v>
      </c>
      <c r="BY338" s="582"/>
    </row>
    <row r="339" spans="1:77" hidden="1">
      <c r="A339" s="606" t="s">
        <v>2381</v>
      </c>
      <c r="B339" s="606" t="s">
        <v>289</v>
      </c>
      <c r="C339" s="453" t="s">
        <v>289</v>
      </c>
      <c r="D339" s="453" t="s">
        <v>329</v>
      </c>
      <c r="E339" s="546" t="s">
        <v>2687</v>
      </c>
      <c r="F339" s="453" t="s">
        <v>404</v>
      </c>
      <c r="G339" s="546" t="str">
        <f>VLOOKUP(WWWW[[#This Row],[Village  Name]],SiteDB6[[Site Name]:[Location Type]],8,FALSE)</f>
        <v>Village</v>
      </c>
      <c r="H339" s="453" t="s">
        <v>2566</v>
      </c>
      <c r="I339" s="605">
        <v>142</v>
      </c>
      <c r="J339" s="605">
        <v>582</v>
      </c>
      <c r="K339" s="457">
        <v>43359</v>
      </c>
      <c r="L339" s="55">
        <v>43830</v>
      </c>
      <c r="M339" s="605">
        <v>503</v>
      </c>
      <c r="N339" s="605"/>
      <c r="O339" s="605"/>
      <c r="P339" s="605"/>
      <c r="Q339" s="605"/>
      <c r="R339" s="605"/>
      <c r="S339" s="605"/>
      <c r="T339" s="605"/>
      <c r="U339" s="637"/>
      <c r="V339" s="605"/>
      <c r="W339" s="605" t="s">
        <v>132</v>
      </c>
      <c r="X339" s="605"/>
      <c r="Y339" s="605"/>
      <c r="Z339" s="605"/>
      <c r="AA339" s="605"/>
      <c r="AB339" s="605"/>
      <c r="AC339" s="637"/>
      <c r="AD339" s="605"/>
      <c r="AE339" s="605"/>
      <c r="AF339" s="605"/>
      <c r="AG339" s="605"/>
      <c r="AH339" s="605"/>
      <c r="AI339" s="605"/>
      <c r="AJ339" s="605"/>
      <c r="AK339" s="605"/>
      <c r="AL339" s="605"/>
      <c r="AM339" s="605"/>
      <c r="AN339" s="637"/>
      <c r="AO339" s="551"/>
      <c r="AP339" s="551"/>
      <c r="AQ33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39" s="560">
        <f>WWWW[[#This Row],[%Equitable and continuous access to sufficient quantity of safe drinking water]]*WWWW[[#This Row],[Total PoP ]]</f>
        <v>0</v>
      </c>
      <c r="AS33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39" s="560">
        <f>WWWW[[#This Row],[% Access to unimproved water points]]*WWWW[[#This Row],[Total PoP ]]</f>
        <v>0</v>
      </c>
      <c r="AU33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3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39" s="560">
        <f>WWWW[[#This Row],[HRP1]]/250</f>
        <v>0</v>
      </c>
      <c r="AX339" s="550">
        <f>1-WWWW[[#This Row],[% Equitable and continuous access to sufficient quantity of domestic water]]</f>
        <v>1</v>
      </c>
      <c r="AY339" s="560">
        <f>WWWW[[#This Row],[%equitable and continuous access to sufficient quantity of safe drinking and domestic water''s GAP]]*WWWW[[#This Row],[Total PoP ]]</f>
        <v>582</v>
      </c>
      <c r="AZ339" s="552">
        <f>IF(WWWW[[#This Row],[Total required water points]]-WWWW[[#This Row],['#Water points coverage]]&lt;0,0,WWWW[[#This Row],[Total required water points]]-WWWW[[#This Row],['#Water points coverage]])</f>
        <v>2</v>
      </c>
      <c r="BA339" s="552">
        <f>ROUND(IF(WWWW[[#This Row],[Total PoP ]]&lt;250,1,WWWW[[#This Row],[Total PoP ]]/250),0)</f>
        <v>2</v>
      </c>
      <c r="BB33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39" s="560">
        <f>WWWW[[#This Row],[% people access to functioning Latrine]]*WWWW[[#This Row],[Total PoP ]]</f>
        <v>0</v>
      </c>
      <c r="BD339" s="552">
        <f>WWWW[[#This Row],['#_of_Functioning_latrines_in_school]]*50</f>
        <v>0</v>
      </c>
      <c r="BE339" s="552">
        <f>ROUND((WWWW[[#This Row],[Total PoP ]]/6),0)</f>
        <v>97</v>
      </c>
      <c r="BF339" s="552">
        <f>IF(WWWW[[#This Row],[Total required Latrines]]-(WWWW[[#This Row],['#_of_sanitary_fly-proof_HH_latrines]])&lt;0,0,WWWW[[#This Row],[Total required Latrines]]-(WWWW[[#This Row],['#_of_sanitary_fly-proof_HH_latrines]]))</f>
        <v>97</v>
      </c>
      <c r="BG339" s="553">
        <f>1-WWWW[[#This Row],[% people access to functioning Latrine]]</f>
        <v>1</v>
      </c>
      <c r="BH33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39" s="560">
        <f>IF(WWWW[[#This Row],['#_of_functional_handwashing_facilities_at_HH_level]]*6&gt;WWWW[[#This Row],[Total PoP ]],WWWW[[#This Row],[Total PoP ]],WWWW[[#This Row],['#_of_functional_handwashing_facilities_at_HH_level]]*6)</f>
        <v>0</v>
      </c>
      <c r="BJ339" s="552">
        <f>IF(WWWW[[#This Row],['# people reached by regular dedicated hygiene promotion]]&gt;WWWW[[#This Row],['# People received regular supply of hygiene items]],WWWW[[#This Row],['# people reached by regular dedicated hygiene promotion]],WWWW[[#This Row],['# People received regular supply of hygiene items]])</f>
        <v>0</v>
      </c>
      <c r="BK339" s="550">
        <f>IF(WWWW[[#This Row],[HRP3]]/WWWW[[#This Row],[Total PoP ]]&gt;100%,100%,WWWW[[#This Row],[HRP3]]/WWWW[[#This Row],[Total PoP ]])</f>
        <v>0</v>
      </c>
      <c r="BL339" s="553">
        <f>1-WWWW[[#This Row],[Hygiene Coverage%]]</f>
        <v>1</v>
      </c>
      <c r="BM339" s="551">
        <f>WWWW[[#This Row],['# people reached by regular dedicated hygiene promotion]]/WWWW[[#This Row],[Total PoP ]]</f>
        <v>0</v>
      </c>
      <c r="BN33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39" s="552">
        <f>WWWW[[#This Row],['#_of_affected_women_and_girls_receiving_a_sufficient_quantity_of_sanitary_pads]]</f>
        <v>0</v>
      </c>
      <c r="BP339" s="605">
        <f>IF(WWWW[[#This Row],['# People with access to soap]]&gt;WWWW[[#This Row],['# People with access to Sanity Pads]],WWWW[[#This Row],['# People with access to soap]],WWWW[[#This Row],['# People with access to Sanity Pads]])</f>
        <v>0</v>
      </c>
      <c r="BQ339" s="560" t="str">
        <f>IF(OR(WWWW[[#This Row],['#of students in school]]="",WWWW[[#This Row],['#of students in school]]=0),"No","Yes")</f>
        <v>Yes</v>
      </c>
      <c r="BR339" s="554" t="s">
        <v>796</v>
      </c>
      <c r="BS339" s="554" t="s">
        <v>796</v>
      </c>
      <c r="BT339" s="554">
        <v>0</v>
      </c>
      <c r="BU339" s="554">
        <v>20.068620681762699</v>
      </c>
      <c r="BV339" s="554">
        <v>92.934440612792997</v>
      </c>
      <c r="BW339" s="554">
        <v>197574</v>
      </c>
      <c r="BX339" s="554" t="s">
        <v>33</v>
      </c>
      <c r="BY339" s="582"/>
    </row>
    <row r="340" spans="1:77" hidden="1">
      <c r="A340" s="606" t="s">
        <v>2381</v>
      </c>
      <c r="B340" s="606" t="s">
        <v>320</v>
      </c>
      <c r="C340" s="453" t="s">
        <v>320</v>
      </c>
      <c r="D340" s="453" t="s">
        <v>336</v>
      </c>
      <c r="E340" s="546" t="s">
        <v>2687</v>
      </c>
      <c r="F340" s="453" t="s">
        <v>304</v>
      </c>
      <c r="G340" s="546" t="str">
        <f>VLOOKUP(WWWW[[#This Row],[Village  Name]],SiteDB6[[Site Name]:[Location Type]],8,FALSE)</f>
        <v>Village</v>
      </c>
      <c r="H340" s="453" t="s">
        <v>638</v>
      </c>
      <c r="I340" s="605">
        <v>93</v>
      </c>
      <c r="J340" s="605">
        <v>415</v>
      </c>
      <c r="K340" s="457">
        <v>43678</v>
      </c>
      <c r="L340" s="55">
        <v>44043</v>
      </c>
      <c r="M340" s="605">
        <v>54</v>
      </c>
      <c r="N340" s="605">
        <v>31</v>
      </c>
      <c r="O340" s="605">
        <v>2</v>
      </c>
      <c r="P340" s="605"/>
      <c r="Q340" s="605">
        <v>1</v>
      </c>
      <c r="R340" s="605"/>
      <c r="S340" s="605"/>
      <c r="T340" s="605"/>
      <c r="U340" s="637"/>
      <c r="V340" s="605">
        <v>45</v>
      </c>
      <c r="W340" s="605" t="s">
        <v>128</v>
      </c>
      <c r="X340" s="605">
        <v>1</v>
      </c>
      <c r="Y340" s="605">
        <v>3</v>
      </c>
      <c r="Z340" s="605"/>
      <c r="AA340" s="605"/>
      <c r="AB340" s="605"/>
      <c r="AC340" s="637"/>
      <c r="AD340" s="605">
        <v>4</v>
      </c>
      <c r="AE340" s="605">
        <v>16</v>
      </c>
      <c r="AF340" s="605"/>
      <c r="AG340" s="605"/>
      <c r="AH340" s="605"/>
      <c r="AI340" s="605"/>
      <c r="AJ340" s="605"/>
      <c r="AK340" s="605"/>
      <c r="AL340" s="605"/>
      <c r="AM340" s="605"/>
      <c r="AN340" s="637"/>
      <c r="AO340" s="551"/>
      <c r="AP340" s="551"/>
      <c r="AQ34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40" s="560">
        <f>WWWW[[#This Row],[%Equitable and continuous access to sufficient quantity of safe drinking water]]*WWWW[[#This Row],[Total PoP ]]</f>
        <v>415</v>
      </c>
      <c r="AS34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40" s="560">
        <f>WWWW[[#This Row],[% Access to unimproved water points]]*WWWW[[#This Row],[Total PoP ]]</f>
        <v>415</v>
      </c>
      <c r="AU34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4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415</v>
      </c>
      <c r="AW340" s="560">
        <f>WWWW[[#This Row],[HRP1]]/250</f>
        <v>1.66</v>
      </c>
      <c r="AX340" s="550">
        <f>1-WWWW[[#This Row],[% Equitable and continuous access to sufficient quantity of domestic water]]</f>
        <v>0</v>
      </c>
      <c r="AY340" s="560">
        <f>WWWW[[#This Row],[%equitable and continuous access to sufficient quantity of safe drinking and domestic water''s GAP]]*WWWW[[#This Row],[Total PoP ]]</f>
        <v>0</v>
      </c>
      <c r="AZ340" s="552">
        <f>IF(WWWW[[#This Row],[Total required water points]]-WWWW[[#This Row],['#Water points coverage]]&lt;0,0,WWWW[[#This Row],[Total required water points]]-WWWW[[#This Row],['#Water points coverage]])</f>
        <v>0.34000000000000008</v>
      </c>
      <c r="BA340" s="552">
        <f>ROUND(IF(WWWW[[#This Row],[Total PoP ]]&lt;250,1,WWWW[[#This Row],[Total PoP ]]/250),0)</f>
        <v>2</v>
      </c>
      <c r="BB34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0.77108433734939763</v>
      </c>
      <c r="BC340" s="560">
        <f>WWWW[[#This Row],[% people access to functioning Latrine]]*WWWW[[#This Row],[Total PoP ]]</f>
        <v>320</v>
      </c>
      <c r="BD340" s="552">
        <f>WWWW[[#This Row],['#_of_Functioning_latrines_in_school]]*50</f>
        <v>50</v>
      </c>
      <c r="BE340" s="552">
        <f>ROUND((WWWW[[#This Row],[Total PoP ]]/6),0)</f>
        <v>69</v>
      </c>
      <c r="BF340" s="552">
        <f>IF(WWWW[[#This Row],[Total required Latrines]]-(WWWW[[#This Row],['#_of_sanitary_fly-proof_HH_latrines]])&lt;0,0,WWWW[[#This Row],[Total required Latrines]]-(WWWW[[#This Row],['#_of_sanitary_fly-proof_HH_latrines]]))</f>
        <v>24</v>
      </c>
      <c r="BG340" s="553">
        <f>1-WWWW[[#This Row],[% people access to functioning Latrine]]</f>
        <v>0.22891566265060237</v>
      </c>
      <c r="BH34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40" s="560">
        <f>IF(WWWW[[#This Row],['#_of_functional_handwashing_facilities_at_HH_level]]*6&gt;WWWW[[#This Row],[Total PoP ]],WWWW[[#This Row],[Total PoP ]],WWWW[[#This Row],['#_of_functional_handwashing_facilities_at_HH_level]]*6)</f>
        <v>0</v>
      </c>
      <c r="BJ340" s="552">
        <f>IF(WWWW[[#This Row],['# people reached by regular dedicated hygiene promotion]]&gt;WWWW[[#This Row],['# People received regular supply of hygiene items]],WWWW[[#This Row],['# people reached by regular dedicated hygiene promotion]],WWWW[[#This Row],['# People received regular supply of hygiene items]])</f>
        <v>20</v>
      </c>
      <c r="BK340" s="550">
        <f>IF(WWWW[[#This Row],[HRP3]]/WWWW[[#This Row],[Total PoP ]]&gt;100%,100%,WWWW[[#This Row],[HRP3]]/WWWW[[#This Row],[Total PoP ]])</f>
        <v>4.8192771084337352E-2</v>
      </c>
      <c r="BL340" s="553">
        <f>1-WWWW[[#This Row],[Hygiene Coverage%]]</f>
        <v>0.95180722891566261</v>
      </c>
      <c r="BM340" s="551">
        <f>WWWW[[#This Row],['# people reached by regular dedicated hygiene promotion]]/WWWW[[#This Row],[Total PoP ]]</f>
        <v>4.8192771084337352E-2</v>
      </c>
      <c r="BN34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0" s="552">
        <f>WWWW[[#This Row],['#_of_affected_women_and_girls_receiving_a_sufficient_quantity_of_sanitary_pads]]</f>
        <v>0</v>
      </c>
      <c r="BP340" s="605">
        <f>IF(WWWW[[#This Row],['# People with access to soap]]&gt;WWWW[[#This Row],['# People with access to Sanity Pads]],WWWW[[#This Row],['# People with access to soap]],WWWW[[#This Row],['# People with access to Sanity Pads]])</f>
        <v>0</v>
      </c>
      <c r="BQ340" s="560" t="str">
        <f>IF(OR(WWWW[[#This Row],['#of students in school]]="",WWWW[[#This Row],['#of students in school]]=0),"No","Yes")</f>
        <v>Yes</v>
      </c>
      <c r="BR340" s="554" t="s">
        <v>796</v>
      </c>
      <c r="BS340" s="554" t="s">
        <v>796</v>
      </c>
      <c r="BT340" s="554" t="s">
        <v>2006</v>
      </c>
      <c r="BU340" s="554">
        <v>20.855012890000001</v>
      </c>
      <c r="BV340" s="554">
        <v>92.91</v>
      </c>
      <c r="BW340" s="554">
        <v>196824</v>
      </c>
      <c r="BX340" s="554" t="s">
        <v>33</v>
      </c>
      <c r="BY340" s="582"/>
    </row>
    <row r="341" spans="1:77" hidden="1">
      <c r="A341" s="606" t="s">
        <v>2381</v>
      </c>
      <c r="B341" s="606" t="s">
        <v>320</v>
      </c>
      <c r="C341" s="453" t="s">
        <v>320</v>
      </c>
      <c r="D341" s="453" t="s">
        <v>291</v>
      </c>
      <c r="E341" s="546" t="s">
        <v>2687</v>
      </c>
      <c r="F341" s="453" t="s">
        <v>304</v>
      </c>
      <c r="G341" s="546" t="str">
        <f>VLOOKUP(WWWW[[#This Row],[Village  Name]],SiteDB6[[Site Name]:[Location Type]],8,FALSE)</f>
        <v>Village</v>
      </c>
      <c r="H341" s="453" t="s">
        <v>2246</v>
      </c>
      <c r="I341" s="605">
        <v>128</v>
      </c>
      <c r="J341" s="605">
        <v>757</v>
      </c>
      <c r="K341" s="457">
        <v>43374</v>
      </c>
      <c r="L341" s="55">
        <v>43738</v>
      </c>
      <c r="M341" s="605">
        <v>113</v>
      </c>
      <c r="N341" s="605">
        <v>31</v>
      </c>
      <c r="O341" s="605"/>
      <c r="P341" s="605"/>
      <c r="Q341" s="605">
        <v>3</v>
      </c>
      <c r="R341" s="605"/>
      <c r="S341" s="605"/>
      <c r="T341" s="605"/>
      <c r="U341" s="637"/>
      <c r="V341" s="605">
        <v>7</v>
      </c>
      <c r="W341" s="605" t="s">
        <v>128</v>
      </c>
      <c r="X341" s="605">
        <v>2</v>
      </c>
      <c r="Y341" s="605">
        <v>20</v>
      </c>
      <c r="Z341" s="605"/>
      <c r="AA341" s="605"/>
      <c r="AB341" s="605"/>
      <c r="AC341" s="637"/>
      <c r="AD341" s="605"/>
      <c r="AE341" s="605"/>
      <c r="AF341" s="605"/>
      <c r="AG341" s="605"/>
      <c r="AH341" s="605"/>
      <c r="AI341" s="605"/>
      <c r="AJ341" s="605"/>
      <c r="AK341" s="605"/>
      <c r="AL341" s="605"/>
      <c r="AM341" s="605"/>
      <c r="AN341" s="637"/>
      <c r="AO341" s="551"/>
      <c r="AP341" s="551"/>
      <c r="AQ34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1" s="560">
        <f>WWWW[[#This Row],[%Equitable and continuous access to sufficient quantity of safe drinking water]]*WWWW[[#This Row],[Total PoP ]]</f>
        <v>0</v>
      </c>
      <c r="AS34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41" s="560">
        <f>WWWW[[#This Row],[% Access to unimproved water points]]*WWWW[[#This Row],[Total PoP ]]</f>
        <v>757</v>
      </c>
      <c r="AU34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4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757</v>
      </c>
      <c r="AW341" s="560">
        <f>WWWW[[#This Row],[HRP1]]/250</f>
        <v>3.028</v>
      </c>
      <c r="AX341" s="550">
        <f>1-WWWW[[#This Row],[% Equitable and continuous access to sufficient quantity of domestic water]]</f>
        <v>0</v>
      </c>
      <c r="AY341" s="560">
        <f>WWWW[[#This Row],[%equitable and continuous access to sufficient quantity of safe drinking and domestic water''s GAP]]*WWWW[[#This Row],[Total PoP ]]</f>
        <v>0</v>
      </c>
      <c r="AZ341" s="552">
        <f>IF(WWWW[[#This Row],[Total required water points]]-WWWW[[#This Row],['#Water points coverage]]&lt;0,0,WWWW[[#This Row],[Total required water points]]-WWWW[[#This Row],['#Water points coverage]])</f>
        <v>0</v>
      </c>
      <c r="BA341" s="552">
        <f>ROUND(IF(WWWW[[#This Row],[Total PoP ]]&lt;250,1,WWWW[[#This Row],[Total PoP ]]/250),0)</f>
        <v>3</v>
      </c>
      <c r="BB341"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0.18758256274768825</v>
      </c>
      <c r="BC341" s="560">
        <f>WWWW[[#This Row],[% people access to functioning Latrine]]*WWWW[[#This Row],[Total PoP ]]</f>
        <v>142</v>
      </c>
      <c r="BD341" s="552">
        <f>WWWW[[#This Row],['#_of_Functioning_latrines_in_school]]*50</f>
        <v>100</v>
      </c>
      <c r="BE341" s="552">
        <f>ROUND((WWWW[[#This Row],[Total PoP ]]/6),0)</f>
        <v>126</v>
      </c>
      <c r="BF341" s="552">
        <f>IF(WWWW[[#This Row],[Total required Latrines]]-(WWWW[[#This Row],['#_of_sanitary_fly-proof_HH_latrines]])&lt;0,0,WWWW[[#This Row],[Total required Latrines]]-(WWWW[[#This Row],['#_of_sanitary_fly-proof_HH_latrines]]))</f>
        <v>119</v>
      </c>
      <c r="BG341" s="553">
        <f>1-WWWW[[#This Row],[% people access to functioning Latrine]]</f>
        <v>0.81241743725231175</v>
      </c>
      <c r="BH34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41" s="560">
        <f>IF(WWWW[[#This Row],['#_of_functional_handwashing_facilities_at_HH_level]]*6&gt;WWWW[[#This Row],[Total PoP ]],WWWW[[#This Row],[Total PoP ]],WWWW[[#This Row],['#_of_functional_handwashing_facilities_at_HH_level]]*6)</f>
        <v>0</v>
      </c>
      <c r="BJ341" s="552">
        <f>IF(WWWW[[#This Row],['# people reached by regular dedicated hygiene promotion]]&gt;WWWW[[#This Row],['# People received regular supply of hygiene items]],WWWW[[#This Row],['# people reached by regular dedicated hygiene promotion]],WWWW[[#This Row],['# People received regular supply of hygiene items]])</f>
        <v>0</v>
      </c>
      <c r="BK341" s="550">
        <f>IF(WWWW[[#This Row],[HRP3]]/WWWW[[#This Row],[Total PoP ]]&gt;100%,100%,WWWW[[#This Row],[HRP3]]/WWWW[[#This Row],[Total PoP ]])</f>
        <v>0</v>
      </c>
      <c r="BL341" s="553">
        <f>1-WWWW[[#This Row],[Hygiene Coverage%]]</f>
        <v>1</v>
      </c>
      <c r="BM341" s="551">
        <f>WWWW[[#This Row],['# people reached by regular dedicated hygiene promotion]]/WWWW[[#This Row],[Total PoP ]]</f>
        <v>0</v>
      </c>
      <c r="BN34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1" s="552">
        <f>WWWW[[#This Row],['#_of_affected_women_and_girls_receiving_a_sufficient_quantity_of_sanitary_pads]]</f>
        <v>0</v>
      </c>
      <c r="BP341" s="605">
        <f>IF(WWWW[[#This Row],['# People with access to soap]]&gt;WWWW[[#This Row],['# People with access to Sanity Pads]],WWWW[[#This Row],['# People with access to soap]],WWWW[[#This Row],['# People with access to Sanity Pads]])</f>
        <v>0</v>
      </c>
      <c r="BQ341" s="560" t="str">
        <f>IF(OR(WWWW[[#This Row],['#of students in school]]="",WWWW[[#This Row],['#of students in school]]=0),"No","Yes")</f>
        <v>Yes</v>
      </c>
      <c r="BR341" s="554" t="s">
        <v>796</v>
      </c>
      <c r="BS341" s="554" t="s">
        <v>796</v>
      </c>
      <c r="BT341" s="554">
        <v>0</v>
      </c>
      <c r="BU341" s="554">
        <v>20.727590559999999</v>
      </c>
      <c r="BV341" s="554">
        <v>92.969352720000003</v>
      </c>
      <c r="BW341" s="554">
        <v>196816</v>
      </c>
      <c r="BX341" s="554" t="s">
        <v>33</v>
      </c>
      <c r="BY341" s="582"/>
    </row>
    <row r="342" spans="1:77" hidden="1">
      <c r="A342" s="606" t="s">
        <v>2381</v>
      </c>
      <c r="B342" s="606" t="s">
        <v>320</v>
      </c>
      <c r="C342" s="453" t="s">
        <v>320</v>
      </c>
      <c r="D342" s="453" t="s">
        <v>291</v>
      </c>
      <c r="E342" s="546" t="s">
        <v>2687</v>
      </c>
      <c r="F342" s="453" t="s">
        <v>304</v>
      </c>
      <c r="G342" s="546" t="str">
        <f>VLOOKUP(WWWW[[#This Row],[Village  Name]],SiteDB6[[Site Name]:[Location Type]],8,FALSE)</f>
        <v>Village</v>
      </c>
      <c r="H342" s="453" t="s">
        <v>2245</v>
      </c>
      <c r="I342" s="605">
        <v>120</v>
      </c>
      <c r="J342" s="605">
        <v>714</v>
      </c>
      <c r="K342" s="457">
        <v>43374</v>
      </c>
      <c r="L342" s="55">
        <v>43738</v>
      </c>
      <c r="M342" s="605">
        <v>150</v>
      </c>
      <c r="N342" s="605">
        <v>31</v>
      </c>
      <c r="O342" s="605"/>
      <c r="P342" s="605"/>
      <c r="Q342" s="605">
        <v>1</v>
      </c>
      <c r="R342" s="605"/>
      <c r="S342" s="605"/>
      <c r="T342" s="605"/>
      <c r="U342" s="637"/>
      <c r="V342" s="605">
        <v>11</v>
      </c>
      <c r="W342" s="605" t="s">
        <v>128</v>
      </c>
      <c r="X342" s="605">
        <v>2</v>
      </c>
      <c r="Y342" s="605">
        <v>15</v>
      </c>
      <c r="Z342" s="605"/>
      <c r="AA342" s="605"/>
      <c r="AB342" s="605"/>
      <c r="AC342" s="637"/>
      <c r="AD342" s="605"/>
      <c r="AE342" s="605"/>
      <c r="AF342" s="605"/>
      <c r="AG342" s="605"/>
      <c r="AH342" s="605"/>
      <c r="AI342" s="605"/>
      <c r="AJ342" s="605"/>
      <c r="AK342" s="605"/>
      <c r="AL342" s="605"/>
      <c r="AM342" s="605"/>
      <c r="AN342" s="637"/>
      <c r="AO342" s="551"/>
      <c r="AP342" s="551"/>
      <c r="AQ34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2" s="560">
        <f>WWWW[[#This Row],[%Equitable and continuous access to sufficient quantity of safe drinking water]]*WWWW[[#This Row],[Total PoP ]]</f>
        <v>0</v>
      </c>
      <c r="AS34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42" s="560">
        <f>WWWW[[#This Row],[% Access to unimproved water points]]*WWWW[[#This Row],[Total PoP ]]</f>
        <v>714</v>
      </c>
      <c r="AU34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4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714</v>
      </c>
      <c r="AW342" s="560">
        <f>WWWW[[#This Row],[HRP1]]/250</f>
        <v>2.8559999999999999</v>
      </c>
      <c r="AX342" s="550">
        <f>1-WWWW[[#This Row],[% Equitable and continuous access to sufficient quantity of domestic water]]</f>
        <v>0</v>
      </c>
      <c r="AY342" s="560">
        <f>WWWW[[#This Row],[%equitable and continuous access to sufficient quantity of safe drinking and domestic water''s GAP]]*WWWW[[#This Row],[Total PoP ]]</f>
        <v>0</v>
      </c>
      <c r="AZ342" s="552">
        <f>IF(WWWW[[#This Row],[Total required water points]]-WWWW[[#This Row],['#Water points coverage]]&lt;0,0,WWWW[[#This Row],[Total required water points]]-WWWW[[#This Row],['#Water points coverage]])</f>
        <v>0.14400000000000013</v>
      </c>
      <c r="BA342" s="552">
        <f>ROUND(IF(WWWW[[#This Row],[Total PoP ]]&lt;250,1,WWWW[[#This Row],[Total PoP ]]/250),0)</f>
        <v>3</v>
      </c>
      <c r="BB342"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0.23249299719887956</v>
      </c>
      <c r="BC342" s="560">
        <f>WWWW[[#This Row],[% people access to functioning Latrine]]*WWWW[[#This Row],[Total PoP ]]</f>
        <v>166</v>
      </c>
      <c r="BD342" s="552">
        <f>WWWW[[#This Row],['#_of_Functioning_latrines_in_school]]*50</f>
        <v>100</v>
      </c>
      <c r="BE342" s="552">
        <f>ROUND((WWWW[[#This Row],[Total PoP ]]/6),0)</f>
        <v>119</v>
      </c>
      <c r="BF342" s="552">
        <f>IF(WWWW[[#This Row],[Total required Latrines]]-(WWWW[[#This Row],['#_of_sanitary_fly-proof_HH_latrines]])&lt;0,0,WWWW[[#This Row],[Total required Latrines]]-(WWWW[[#This Row],['#_of_sanitary_fly-proof_HH_latrines]]))</f>
        <v>108</v>
      </c>
      <c r="BG342" s="553">
        <f>1-WWWW[[#This Row],[% people access to functioning Latrine]]</f>
        <v>0.76750700280112039</v>
      </c>
      <c r="BH34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42" s="560">
        <f>IF(WWWW[[#This Row],['#_of_functional_handwashing_facilities_at_HH_level]]*6&gt;WWWW[[#This Row],[Total PoP ]],WWWW[[#This Row],[Total PoP ]],WWWW[[#This Row],['#_of_functional_handwashing_facilities_at_HH_level]]*6)</f>
        <v>0</v>
      </c>
      <c r="BJ342" s="552">
        <f>IF(WWWW[[#This Row],['# people reached by regular dedicated hygiene promotion]]&gt;WWWW[[#This Row],['# People received regular supply of hygiene items]],WWWW[[#This Row],['# people reached by regular dedicated hygiene promotion]],WWWW[[#This Row],['# People received regular supply of hygiene items]])</f>
        <v>0</v>
      </c>
      <c r="BK342" s="550">
        <f>IF(WWWW[[#This Row],[HRP3]]/WWWW[[#This Row],[Total PoP ]]&gt;100%,100%,WWWW[[#This Row],[HRP3]]/WWWW[[#This Row],[Total PoP ]])</f>
        <v>0</v>
      </c>
      <c r="BL342" s="553">
        <f>1-WWWW[[#This Row],[Hygiene Coverage%]]</f>
        <v>1</v>
      </c>
      <c r="BM342" s="551">
        <f>WWWW[[#This Row],['# people reached by regular dedicated hygiene promotion]]/WWWW[[#This Row],[Total PoP ]]</f>
        <v>0</v>
      </c>
      <c r="BN34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2" s="552">
        <f>WWWW[[#This Row],['#_of_affected_women_and_girls_receiving_a_sufficient_quantity_of_sanitary_pads]]</f>
        <v>0</v>
      </c>
      <c r="BP342" s="605">
        <f>IF(WWWW[[#This Row],['# People with access to soap]]&gt;WWWW[[#This Row],['# People with access to Sanity Pads]],WWWW[[#This Row],['# People with access to soap]],WWWW[[#This Row],['# People with access to Sanity Pads]])</f>
        <v>0</v>
      </c>
      <c r="BQ342" s="560" t="str">
        <f>IF(OR(WWWW[[#This Row],['#of students in school]]="",WWWW[[#This Row],['#of students in school]]=0),"No","Yes")</f>
        <v>Yes</v>
      </c>
      <c r="BR342" s="554" t="s">
        <v>796</v>
      </c>
      <c r="BS342" s="554" t="s">
        <v>796</v>
      </c>
      <c r="BT342" s="554">
        <v>0</v>
      </c>
      <c r="BU342" s="554">
        <v>20.896429059999999</v>
      </c>
      <c r="BV342" s="554">
        <v>92.940193179999994</v>
      </c>
      <c r="BW342" s="554">
        <v>196804</v>
      </c>
      <c r="BX342" s="554" t="s">
        <v>33</v>
      </c>
      <c r="BY342" s="582"/>
    </row>
    <row r="343" spans="1:77" hidden="1">
      <c r="A343" s="606" t="s">
        <v>2381</v>
      </c>
      <c r="B343" s="606" t="s">
        <v>320</v>
      </c>
      <c r="C343" s="453" t="s">
        <v>320</v>
      </c>
      <c r="D343" s="453" t="s">
        <v>291</v>
      </c>
      <c r="E343" s="546" t="s">
        <v>2687</v>
      </c>
      <c r="F343" s="453" t="s">
        <v>304</v>
      </c>
      <c r="G343" s="546" t="str">
        <f>VLOOKUP(WWWW[[#This Row],[Village  Name]],SiteDB6[[Site Name]:[Location Type]],8,FALSE)</f>
        <v>Village</v>
      </c>
      <c r="H343" s="453" t="s">
        <v>2238</v>
      </c>
      <c r="I343" s="605">
        <v>116</v>
      </c>
      <c r="J343" s="605">
        <v>603</v>
      </c>
      <c r="K343" s="457">
        <v>43374</v>
      </c>
      <c r="L343" s="55">
        <v>43738</v>
      </c>
      <c r="M343" s="605">
        <v>125</v>
      </c>
      <c r="N343" s="605">
        <v>31</v>
      </c>
      <c r="O343" s="605"/>
      <c r="P343" s="605"/>
      <c r="Q343" s="605">
        <v>1</v>
      </c>
      <c r="R343" s="605"/>
      <c r="S343" s="605"/>
      <c r="T343" s="605"/>
      <c r="U343" s="637"/>
      <c r="V343" s="605">
        <v>94</v>
      </c>
      <c r="W343" s="605" t="s">
        <v>128</v>
      </c>
      <c r="X343" s="605">
        <v>2</v>
      </c>
      <c r="Y343" s="605">
        <v>6</v>
      </c>
      <c r="Z343" s="605"/>
      <c r="AA343" s="605"/>
      <c r="AB343" s="605"/>
      <c r="AC343" s="637"/>
      <c r="AD343" s="605"/>
      <c r="AE343" s="605"/>
      <c r="AF343" s="605"/>
      <c r="AG343" s="605"/>
      <c r="AH343" s="605"/>
      <c r="AI343" s="605"/>
      <c r="AJ343" s="605"/>
      <c r="AK343" s="605"/>
      <c r="AL343" s="605"/>
      <c r="AM343" s="605"/>
      <c r="AN343" s="637"/>
      <c r="AO343" s="551"/>
      <c r="AP343" s="551"/>
      <c r="AQ34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3" s="560">
        <f>WWWW[[#This Row],[%Equitable and continuous access to sufficient quantity of safe drinking water]]*WWWW[[#This Row],[Total PoP ]]</f>
        <v>0</v>
      </c>
      <c r="AS34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43" s="560">
        <f>WWWW[[#This Row],[% Access to unimproved water points]]*WWWW[[#This Row],[Total PoP ]]</f>
        <v>603</v>
      </c>
      <c r="AU34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4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603</v>
      </c>
      <c r="AW343" s="560">
        <f>WWWW[[#This Row],[HRP1]]/250</f>
        <v>2.4119999999999999</v>
      </c>
      <c r="AX343" s="550">
        <f>1-WWWW[[#This Row],[% Equitable and continuous access to sufficient quantity of domestic water]]</f>
        <v>0</v>
      </c>
      <c r="AY343" s="560">
        <f>WWWW[[#This Row],[%equitable and continuous access to sufficient quantity of safe drinking and domestic water''s GAP]]*WWWW[[#This Row],[Total PoP ]]</f>
        <v>0</v>
      </c>
      <c r="AZ343" s="552">
        <f>IF(WWWW[[#This Row],[Total required water points]]-WWWW[[#This Row],['#Water points coverage]]&lt;0,0,WWWW[[#This Row],[Total required water points]]-WWWW[[#This Row],['#Water points coverage]])</f>
        <v>0</v>
      </c>
      <c r="BA343" s="552">
        <f>ROUND(IF(WWWW[[#This Row],[Total PoP ]]&lt;250,1,WWWW[[#This Row],[Total PoP ]]/250),0)</f>
        <v>2</v>
      </c>
      <c r="BB343"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43" s="560">
        <f>WWWW[[#This Row],[% people access to functioning Latrine]]*WWWW[[#This Row],[Total PoP ]]</f>
        <v>603</v>
      </c>
      <c r="BD343" s="552">
        <f>WWWW[[#This Row],['#_of_Functioning_latrines_in_school]]*50</f>
        <v>100</v>
      </c>
      <c r="BE343" s="552">
        <f>ROUND((WWWW[[#This Row],[Total PoP ]]/6),0)</f>
        <v>101</v>
      </c>
      <c r="BF343" s="552">
        <f>IF(WWWW[[#This Row],[Total required Latrines]]-(WWWW[[#This Row],['#_of_sanitary_fly-proof_HH_latrines]])&lt;0,0,WWWW[[#This Row],[Total required Latrines]]-(WWWW[[#This Row],['#_of_sanitary_fly-proof_HH_latrines]]))</f>
        <v>7</v>
      </c>
      <c r="BG343" s="553">
        <f>1-WWWW[[#This Row],[% people access to functioning Latrine]]</f>
        <v>0</v>
      </c>
      <c r="BH34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43" s="560">
        <f>IF(WWWW[[#This Row],['#_of_functional_handwashing_facilities_at_HH_level]]*6&gt;WWWW[[#This Row],[Total PoP ]],WWWW[[#This Row],[Total PoP ]],WWWW[[#This Row],['#_of_functional_handwashing_facilities_at_HH_level]]*6)</f>
        <v>0</v>
      </c>
      <c r="BJ343" s="552">
        <f>IF(WWWW[[#This Row],['# people reached by regular dedicated hygiene promotion]]&gt;WWWW[[#This Row],['# People received regular supply of hygiene items]],WWWW[[#This Row],['# people reached by regular dedicated hygiene promotion]],WWWW[[#This Row],['# People received regular supply of hygiene items]])</f>
        <v>0</v>
      </c>
      <c r="BK343" s="550">
        <f>IF(WWWW[[#This Row],[HRP3]]/WWWW[[#This Row],[Total PoP ]]&gt;100%,100%,WWWW[[#This Row],[HRP3]]/WWWW[[#This Row],[Total PoP ]])</f>
        <v>0</v>
      </c>
      <c r="BL343" s="553">
        <f>1-WWWW[[#This Row],[Hygiene Coverage%]]</f>
        <v>1</v>
      </c>
      <c r="BM343" s="551">
        <f>WWWW[[#This Row],['# people reached by regular dedicated hygiene promotion]]/WWWW[[#This Row],[Total PoP ]]</f>
        <v>0</v>
      </c>
      <c r="BN34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3" s="552">
        <f>WWWW[[#This Row],['#_of_affected_women_and_girls_receiving_a_sufficient_quantity_of_sanitary_pads]]</f>
        <v>0</v>
      </c>
      <c r="BP343" s="605">
        <f>IF(WWWW[[#This Row],['# People with access to soap]]&gt;WWWW[[#This Row],['# People with access to Sanity Pads]],WWWW[[#This Row],['# People with access to soap]],WWWW[[#This Row],['# People with access to Sanity Pads]])</f>
        <v>0</v>
      </c>
      <c r="BQ343" s="560" t="str">
        <f>IF(OR(WWWW[[#This Row],['#of students in school]]="",WWWW[[#This Row],['#of students in school]]=0),"No","Yes")</f>
        <v>Yes</v>
      </c>
      <c r="BR343" s="554" t="s">
        <v>796</v>
      </c>
      <c r="BS343" s="554" t="s">
        <v>796</v>
      </c>
      <c r="BT343" s="554">
        <v>0</v>
      </c>
      <c r="BU343" s="554">
        <v>20.889249800000002</v>
      </c>
      <c r="BV343" s="554">
        <v>92.939201350000005</v>
      </c>
      <c r="BW343" s="554">
        <v>0</v>
      </c>
      <c r="BX343" s="554" t="s">
        <v>33</v>
      </c>
      <c r="BY343" s="582"/>
    </row>
    <row r="344" spans="1:77" hidden="1">
      <c r="A344" s="606" t="s">
        <v>2381</v>
      </c>
      <c r="B344" s="606" t="s">
        <v>320</v>
      </c>
      <c r="C344" s="453" t="s">
        <v>320</v>
      </c>
      <c r="D344" s="453" t="s">
        <v>291</v>
      </c>
      <c r="E344" s="546" t="s">
        <v>2687</v>
      </c>
      <c r="F344" s="453" t="s">
        <v>304</v>
      </c>
      <c r="G344" s="546" t="str">
        <f>VLOOKUP(WWWW[[#This Row],[Village  Name]],SiteDB6[[Site Name]:[Location Type]],8,FALSE)</f>
        <v>Village</v>
      </c>
      <c r="H344" s="453" t="s">
        <v>575</v>
      </c>
      <c r="I344" s="605">
        <v>173</v>
      </c>
      <c r="J344" s="605">
        <v>1094</v>
      </c>
      <c r="K344" s="457">
        <v>43374</v>
      </c>
      <c r="L344" s="55">
        <v>43738</v>
      </c>
      <c r="M344" s="605">
        <v>250</v>
      </c>
      <c r="N344" s="605">
        <v>31</v>
      </c>
      <c r="O344" s="605"/>
      <c r="P344" s="605"/>
      <c r="Q344" s="605">
        <v>1</v>
      </c>
      <c r="R344" s="605"/>
      <c r="S344" s="605"/>
      <c r="T344" s="605"/>
      <c r="U344" s="637"/>
      <c r="V344" s="605">
        <v>56</v>
      </c>
      <c r="W344" s="605" t="s">
        <v>41</v>
      </c>
      <c r="X344" s="605">
        <v>1</v>
      </c>
      <c r="Y344" s="605">
        <v>10</v>
      </c>
      <c r="Z344" s="605"/>
      <c r="AA344" s="605"/>
      <c r="AB344" s="605"/>
      <c r="AC344" s="637"/>
      <c r="AD344" s="605"/>
      <c r="AE344" s="605"/>
      <c r="AF344" s="605"/>
      <c r="AG344" s="605"/>
      <c r="AH344" s="605"/>
      <c r="AI344" s="605"/>
      <c r="AJ344" s="605"/>
      <c r="AK344" s="605"/>
      <c r="AL344" s="605"/>
      <c r="AM344" s="605"/>
      <c r="AN344" s="637"/>
      <c r="AO344" s="551"/>
      <c r="AP344" s="551"/>
      <c r="AQ34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4" s="560">
        <f>WWWW[[#This Row],[%Equitable and continuous access to sufficient quantity of safe drinking water]]*WWWW[[#This Row],[Total PoP ]]</f>
        <v>0</v>
      </c>
      <c r="AS34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44" s="560">
        <f>WWWW[[#This Row],[% Access to unimproved water points]]*WWWW[[#This Row],[Total PoP ]]</f>
        <v>1094</v>
      </c>
      <c r="AU34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4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1094</v>
      </c>
      <c r="AW344" s="560">
        <f>WWWW[[#This Row],[HRP1]]/250</f>
        <v>4.3760000000000003</v>
      </c>
      <c r="AX344" s="550">
        <f>1-WWWW[[#This Row],[% Equitable and continuous access to sufficient quantity of domestic water]]</f>
        <v>0</v>
      </c>
      <c r="AY344" s="560">
        <f>WWWW[[#This Row],[%equitable and continuous access to sufficient quantity of safe drinking and domestic water''s GAP]]*WWWW[[#This Row],[Total PoP ]]</f>
        <v>0</v>
      </c>
      <c r="AZ344" s="552">
        <f>IF(WWWW[[#This Row],[Total required water points]]-WWWW[[#This Row],['#Water points coverage]]&lt;0,0,WWWW[[#This Row],[Total required water points]]-WWWW[[#This Row],['#Water points coverage]])</f>
        <v>0</v>
      </c>
      <c r="BA344" s="552">
        <f>ROUND(IF(WWWW[[#This Row],[Total PoP ]]&lt;250,1,WWWW[[#This Row],[Total PoP ]]/250),0)</f>
        <v>4</v>
      </c>
      <c r="BB344"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0.35283363802559414</v>
      </c>
      <c r="BC344" s="560">
        <f>WWWW[[#This Row],[% people access to functioning Latrine]]*WWWW[[#This Row],[Total PoP ]]</f>
        <v>386</v>
      </c>
      <c r="BD344" s="552">
        <f>WWWW[[#This Row],['#_of_Functioning_latrines_in_school]]*50</f>
        <v>50</v>
      </c>
      <c r="BE344" s="552">
        <f>ROUND((WWWW[[#This Row],[Total PoP ]]/6),0)</f>
        <v>182</v>
      </c>
      <c r="BF344" s="552">
        <f>IF(WWWW[[#This Row],[Total required Latrines]]-(WWWW[[#This Row],['#_of_sanitary_fly-proof_HH_latrines]])&lt;0,0,WWWW[[#This Row],[Total required Latrines]]-(WWWW[[#This Row],['#_of_sanitary_fly-proof_HH_latrines]]))</f>
        <v>126</v>
      </c>
      <c r="BG344" s="553">
        <f>1-WWWW[[#This Row],[% people access to functioning Latrine]]</f>
        <v>0.64716636197440591</v>
      </c>
      <c r="BH34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44" s="560">
        <f>IF(WWWW[[#This Row],['#_of_functional_handwashing_facilities_at_HH_level]]*6&gt;WWWW[[#This Row],[Total PoP ]],WWWW[[#This Row],[Total PoP ]],WWWW[[#This Row],['#_of_functional_handwashing_facilities_at_HH_level]]*6)</f>
        <v>0</v>
      </c>
      <c r="BJ344" s="552">
        <f>IF(WWWW[[#This Row],['# people reached by regular dedicated hygiene promotion]]&gt;WWWW[[#This Row],['# People received regular supply of hygiene items]],WWWW[[#This Row],['# people reached by regular dedicated hygiene promotion]],WWWW[[#This Row],['# People received regular supply of hygiene items]])</f>
        <v>0</v>
      </c>
      <c r="BK344" s="550">
        <f>IF(WWWW[[#This Row],[HRP3]]/WWWW[[#This Row],[Total PoP ]]&gt;100%,100%,WWWW[[#This Row],[HRP3]]/WWWW[[#This Row],[Total PoP ]])</f>
        <v>0</v>
      </c>
      <c r="BL344" s="553">
        <f>1-WWWW[[#This Row],[Hygiene Coverage%]]</f>
        <v>1</v>
      </c>
      <c r="BM344" s="551">
        <f>WWWW[[#This Row],['# people reached by regular dedicated hygiene promotion]]/WWWW[[#This Row],[Total PoP ]]</f>
        <v>0</v>
      </c>
      <c r="BN34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4" s="552">
        <f>WWWW[[#This Row],['#_of_affected_women_and_girls_receiving_a_sufficient_quantity_of_sanitary_pads]]</f>
        <v>0</v>
      </c>
      <c r="BP344" s="605">
        <f>IF(WWWW[[#This Row],['# People with access to soap]]&gt;WWWW[[#This Row],['# People with access to Sanity Pads]],WWWW[[#This Row],['# People with access to soap]],WWWW[[#This Row],['# People with access to Sanity Pads]])</f>
        <v>0</v>
      </c>
      <c r="BQ344" s="560" t="str">
        <f>IF(OR(WWWW[[#This Row],['#of students in school]]="",WWWW[[#This Row],['#of students in school]]=0),"No","Yes")</f>
        <v>Yes</v>
      </c>
      <c r="BR344" s="554" t="s">
        <v>796</v>
      </c>
      <c r="BS344" s="554" t="s">
        <v>881</v>
      </c>
      <c r="BT344" s="554" t="s">
        <v>793</v>
      </c>
      <c r="BU344" s="554">
        <v>20.727589999999999</v>
      </c>
      <c r="BV344" s="554">
        <v>92.969350000000006</v>
      </c>
      <c r="BW344" s="554" t="s">
        <v>1404</v>
      </c>
      <c r="BX344" s="554" t="s">
        <v>33</v>
      </c>
      <c r="BY344" s="582"/>
    </row>
    <row r="345" spans="1:77" hidden="1">
      <c r="A345" s="606" t="s">
        <v>2381</v>
      </c>
      <c r="B345" s="606" t="s">
        <v>320</v>
      </c>
      <c r="C345" s="453" t="s">
        <v>320</v>
      </c>
      <c r="D345" s="453" t="s">
        <v>291</v>
      </c>
      <c r="E345" s="546" t="s">
        <v>2687</v>
      </c>
      <c r="F345" s="453" t="s">
        <v>304</v>
      </c>
      <c r="G345" s="546" t="str">
        <f>VLOOKUP(WWWW[[#This Row],[Village  Name]],SiteDB6[[Site Name]:[Location Type]],8,FALSE)</f>
        <v>Village</v>
      </c>
      <c r="H345" s="453" t="s">
        <v>2249</v>
      </c>
      <c r="I345" s="605">
        <v>82</v>
      </c>
      <c r="J345" s="605">
        <v>396</v>
      </c>
      <c r="K345" s="457">
        <v>43374</v>
      </c>
      <c r="L345" s="55">
        <v>43738</v>
      </c>
      <c r="M345" s="605">
        <v>60</v>
      </c>
      <c r="N345" s="605">
        <v>31</v>
      </c>
      <c r="O345" s="605"/>
      <c r="P345" s="605"/>
      <c r="Q345" s="605"/>
      <c r="R345" s="605"/>
      <c r="S345" s="605">
        <v>1</v>
      </c>
      <c r="T345" s="605"/>
      <c r="U345" s="637"/>
      <c r="V345" s="605">
        <v>4</v>
      </c>
      <c r="W345" s="605" t="s">
        <v>128</v>
      </c>
      <c r="X345" s="605">
        <v>2</v>
      </c>
      <c r="Y345" s="605">
        <v>4</v>
      </c>
      <c r="Z345" s="605"/>
      <c r="AA345" s="605"/>
      <c r="AB345" s="605"/>
      <c r="AC345" s="637"/>
      <c r="AD345" s="605"/>
      <c r="AE345" s="605">
        <v>25</v>
      </c>
      <c r="AF345" s="605"/>
      <c r="AG345" s="605"/>
      <c r="AH345" s="605"/>
      <c r="AI345" s="605"/>
      <c r="AJ345" s="605"/>
      <c r="AK345" s="605"/>
      <c r="AL345" s="605"/>
      <c r="AM345" s="605"/>
      <c r="AN345" s="637"/>
      <c r="AO345" s="551"/>
      <c r="AP345" s="551"/>
      <c r="AQ34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5" s="560">
        <f>WWWW[[#This Row],[%Equitable and continuous access to sufficient quantity of safe drinking water]]*WWWW[[#This Row],[Total PoP ]]</f>
        <v>0</v>
      </c>
      <c r="AS34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2.5252525252525255E-3</v>
      </c>
      <c r="AT345" s="560">
        <f>WWWW[[#This Row],[% Access to unimproved water points]]*WWWW[[#This Row],[Total PoP ]]</f>
        <v>1</v>
      </c>
      <c r="AU34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2.5252525252525255E-3</v>
      </c>
      <c r="AV34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v>
      </c>
      <c r="AW345" s="560">
        <f>WWWW[[#This Row],[HRP1]]/250</f>
        <v>4.0000000000000001E-3</v>
      </c>
      <c r="AX345" s="550">
        <f>1-WWWW[[#This Row],[% Equitable and continuous access to sufficient quantity of domestic water]]</f>
        <v>0.99747474747474751</v>
      </c>
      <c r="AY345" s="560">
        <f>WWWW[[#This Row],[%equitable and continuous access to sufficient quantity of safe drinking and domestic water''s GAP]]*WWWW[[#This Row],[Total PoP ]]</f>
        <v>395</v>
      </c>
      <c r="AZ345" s="552">
        <f>IF(WWWW[[#This Row],[Total required water points]]-WWWW[[#This Row],['#Water points coverage]]&lt;0,0,WWWW[[#This Row],[Total required water points]]-WWWW[[#This Row],['#Water points coverage]])</f>
        <v>1.996</v>
      </c>
      <c r="BA345" s="552">
        <f>ROUND(IF(WWWW[[#This Row],[Total PoP ]]&lt;250,1,WWWW[[#This Row],[Total PoP ]]/250),0)</f>
        <v>2</v>
      </c>
      <c r="BB345"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0.31313131313131315</v>
      </c>
      <c r="BC345" s="560">
        <f>WWWW[[#This Row],[% people access to functioning Latrine]]*WWWW[[#This Row],[Total PoP ]]</f>
        <v>124</v>
      </c>
      <c r="BD345" s="552">
        <f>WWWW[[#This Row],['#_of_Functioning_latrines_in_school]]*50</f>
        <v>100</v>
      </c>
      <c r="BE345" s="552">
        <f>ROUND((WWWW[[#This Row],[Total PoP ]]/6),0)</f>
        <v>66</v>
      </c>
      <c r="BF345" s="552">
        <f>IF(WWWW[[#This Row],[Total required Latrines]]-(WWWW[[#This Row],['#_of_sanitary_fly-proof_HH_latrines]])&lt;0,0,WWWW[[#This Row],[Total required Latrines]]-(WWWW[[#This Row],['#_of_sanitary_fly-proof_HH_latrines]]))</f>
        <v>62</v>
      </c>
      <c r="BG345" s="553">
        <f>1-WWWW[[#This Row],[% people access to functioning Latrine]]</f>
        <v>0.68686868686868685</v>
      </c>
      <c r="BH34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I345" s="560">
        <f>IF(WWWW[[#This Row],['#_of_functional_handwashing_facilities_at_HH_level]]*6&gt;WWWW[[#This Row],[Total PoP ]],WWWW[[#This Row],[Total PoP ]],WWWW[[#This Row],['#_of_functional_handwashing_facilities_at_HH_level]]*6)</f>
        <v>0</v>
      </c>
      <c r="BJ345" s="552">
        <f>IF(WWWW[[#This Row],['# people reached by regular dedicated hygiene promotion]]&gt;WWWW[[#This Row],['# People received regular supply of hygiene items]],WWWW[[#This Row],['# people reached by regular dedicated hygiene promotion]],WWWW[[#This Row],['# People received regular supply of hygiene items]])</f>
        <v>25</v>
      </c>
      <c r="BK345" s="550">
        <f>IF(WWWW[[#This Row],[HRP3]]/WWWW[[#This Row],[Total PoP ]]&gt;100%,100%,WWWW[[#This Row],[HRP3]]/WWWW[[#This Row],[Total PoP ]])</f>
        <v>6.3131313131313135E-2</v>
      </c>
      <c r="BL345" s="553">
        <f>1-WWWW[[#This Row],[Hygiene Coverage%]]</f>
        <v>0.93686868686868685</v>
      </c>
      <c r="BM345" s="551">
        <f>WWWW[[#This Row],['# people reached by regular dedicated hygiene promotion]]/WWWW[[#This Row],[Total PoP ]]</f>
        <v>6.3131313131313135E-2</v>
      </c>
      <c r="BN34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5" s="552">
        <f>WWWW[[#This Row],['#_of_affected_women_and_girls_receiving_a_sufficient_quantity_of_sanitary_pads]]</f>
        <v>0</v>
      </c>
      <c r="BP345" s="605">
        <f>IF(WWWW[[#This Row],['# People with access to soap]]&gt;WWWW[[#This Row],['# People with access to Sanity Pads]],WWWW[[#This Row],['# People with access to soap]],WWWW[[#This Row],['# People with access to Sanity Pads]])</f>
        <v>0</v>
      </c>
      <c r="BQ345" s="560" t="str">
        <f>IF(OR(WWWW[[#This Row],['#of students in school]]="",WWWW[[#This Row],['#of students in school]]=0),"No","Yes")</f>
        <v>Yes</v>
      </c>
      <c r="BR345" s="554" t="s">
        <v>796</v>
      </c>
      <c r="BS345" s="554" t="s">
        <v>796</v>
      </c>
      <c r="BT345" s="554">
        <v>0</v>
      </c>
      <c r="BU345" s="554">
        <v>20.932960510000001</v>
      </c>
      <c r="BV345" s="554">
        <v>92.930267330000007</v>
      </c>
      <c r="BW345" s="554">
        <v>196755</v>
      </c>
      <c r="BX345" s="554" t="s">
        <v>33</v>
      </c>
      <c r="BY345" s="582"/>
    </row>
    <row r="346" spans="1:77" hidden="1">
      <c r="A346" s="606" t="s">
        <v>2381</v>
      </c>
      <c r="B346" s="606" t="s">
        <v>320</v>
      </c>
      <c r="C346" s="453" t="s">
        <v>320</v>
      </c>
      <c r="D346" s="453" t="s">
        <v>291</v>
      </c>
      <c r="E346" s="546" t="s">
        <v>2687</v>
      </c>
      <c r="F346" s="453" t="s">
        <v>304</v>
      </c>
      <c r="G346" s="546" t="str">
        <f>VLOOKUP(WWWW[[#This Row],[Village  Name]],SiteDB6[[Site Name]:[Location Type]],8,FALSE)</f>
        <v>Village</v>
      </c>
      <c r="H346" s="453" t="s">
        <v>2248</v>
      </c>
      <c r="I346" s="605">
        <v>71</v>
      </c>
      <c r="J346" s="605">
        <v>287</v>
      </c>
      <c r="K346" s="457">
        <v>43374</v>
      </c>
      <c r="L346" s="55">
        <v>43738</v>
      </c>
      <c r="M346" s="605">
        <v>53</v>
      </c>
      <c r="N346" s="605">
        <v>31</v>
      </c>
      <c r="O346" s="605"/>
      <c r="P346" s="605"/>
      <c r="Q346" s="605">
        <v>1</v>
      </c>
      <c r="R346" s="605"/>
      <c r="S346" s="605"/>
      <c r="T346" s="605"/>
      <c r="U346" s="637"/>
      <c r="V346" s="605">
        <v>54</v>
      </c>
      <c r="W346" s="605" t="s">
        <v>128</v>
      </c>
      <c r="X346" s="605">
        <v>1</v>
      </c>
      <c r="Y346" s="605">
        <v>6</v>
      </c>
      <c r="Z346" s="605"/>
      <c r="AA346" s="605"/>
      <c r="AB346" s="605"/>
      <c r="AC346" s="637"/>
      <c r="AD346" s="605"/>
      <c r="AE346" s="605">
        <v>27</v>
      </c>
      <c r="AF346" s="605"/>
      <c r="AG346" s="605"/>
      <c r="AH346" s="605"/>
      <c r="AI346" s="605"/>
      <c r="AJ346" s="605"/>
      <c r="AK346" s="605"/>
      <c r="AL346" s="605"/>
      <c r="AM346" s="605"/>
      <c r="AN346" s="637"/>
      <c r="AO346" s="551"/>
      <c r="AP346" s="551"/>
      <c r="AQ34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6" s="560">
        <f>WWWW[[#This Row],[%Equitable and continuous access to sufficient quantity of safe drinking water]]*WWWW[[#This Row],[Total PoP ]]</f>
        <v>0</v>
      </c>
      <c r="AS34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46" s="560">
        <f>WWWW[[#This Row],[% Access to unimproved water points]]*WWWW[[#This Row],[Total PoP ]]</f>
        <v>287</v>
      </c>
      <c r="AU34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4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287</v>
      </c>
      <c r="AW346" s="560">
        <f>WWWW[[#This Row],[HRP1]]/250</f>
        <v>1.1479999999999999</v>
      </c>
      <c r="AX346" s="550">
        <f>1-WWWW[[#This Row],[% Equitable and continuous access to sufficient quantity of domestic water]]</f>
        <v>0</v>
      </c>
      <c r="AY346" s="560">
        <f>WWWW[[#This Row],[%equitable and continuous access to sufficient quantity of safe drinking and domestic water''s GAP]]*WWWW[[#This Row],[Total PoP ]]</f>
        <v>0</v>
      </c>
      <c r="AZ346" s="552">
        <f>IF(WWWW[[#This Row],[Total required water points]]-WWWW[[#This Row],['#Water points coverage]]&lt;0,0,WWWW[[#This Row],[Total required water points]]-WWWW[[#This Row],['#Water points coverage]])</f>
        <v>0</v>
      </c>
      <c r="BA346" s="552">
        <f>ROUND(IF(WWWW[[#This Row],[Total PoP ]]&lt;250,1,WWWW[[#This Row],[Total PoP ]]/250),0)</f>
        <v>1</v>
      </c>
      <c r="BB346"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46" s="560">
        <f>WWWW[[#This Row],[% people access to functioning Latrine]]*WWWW[[#This Row],[Total PoP ]]</f>
        <v>287</v>
      </c>
      <c r="BD346" s="552">
        <f>WWWW[[#This Row],['#_of_Functioning_latrines_in_school]]*50</f>
        <v>50</v>
      </c>
      <c r="BE346" s="552">
        <f>ROUND((WWWW[[#This Row],[Total PoP ]]/6),0)</f>
        <v>48</v>
      </c>
      <c r="BF346" s="552">
        <f>IF(WWWW[[#This Row],[Total required Latrines]]-(WWWW[[#This Row],['#_of_sanitary_fly-proof_HH_latrines]])&lt;0,0,WWWW[[#This Row],[Total required Latrines]]-(WWWW[[#This Row],['#_of_sanitary_fly-proof_HH_latrines]]))</f>
        <v>0</v>
      </c>
      <c r="BG346" s="553">
        <f>1-WWWW[[#This Row],[% people access to functioning Latrine]]</f>
        <v>0</v>
      </c>
      <c r="BH34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27</v>
      </c>
      <c r="BI346" s="560">
        <f>IF(WWWW[[#This Row],['#_of_functional_handwashing_facilities_at_HH_level]]*6&gt;WWWW[[#This Row],[Total PoP ]],WWWW[[#This Row],[Total PoP ]],WWWW[[#This Row],['#_of_functional_handwashing_facilities_at_HH_level]]*6)</f>
        <v>0</v>
      </c>
      <c r="BJ346" s="552">
        <f>IF(WWWW[[#This Row],['# people reached by regular dedicated hygiene promotion]]&gt;WWWW[[#This Row],['# People received regular supply of hygiene items]],WWWW[[#This Row],['# people reached by regular dedicated hygiene promotion]],WWWW[[#This Row],['# People received regular supply of hygiene items]])</f>
        <v>27</v>
      </c>
      <c r="BK346" s="550">
        <f>IF(WWWW[[#This Row],[HRP3]]/WWWW[[#This Row],[Total PoP ]]&gt;100%,100%,WWWW[[#This Row],[HRP3]]/WWWW[[#This Row],[Total PoP ]])</f>
        <v>9.4076655052264813E-2</v>
      </c>
      <c r="BL346" s="553">
        <f>1-WWWW[[#This Row],[Hygiene Coverage%]]</f>
        <v>0.90592334494773519</v>
      </c>
      <c r="BM346" s="551">
        <f>WWWW[[#This Row],['# people reached by regular dedicated hygiene promotion]]/WWWW[[#This Row],[Total PoP ]]</f>
        <v>9.4076655052264813E-2</v>
      </c>
      <c r="BN34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6" s="552">
        <f>WWWW[[#This Row],['#_of_affected_women_and_girls_receiving_a_sufficient_quantity_of_sanitary_pads]]</f>
        <v>0</v>
      </c>
      <c r="BP346" s="605">
        <f>IF(WWWW[[#This Row],['# People with access to soap]]&gt;WWWW[[#This Row],['# People with access to Sanity Pads]],WWWW[[#This Row],['# People with access to soap]],WWWW[[#This Row],['# People with access to Sanity Pads]])</f>
        <v>0</v>
      </c>
      <c r="BQ346" s="560" t="str">
        <f>IF(OR(WWWW[[#This Row],['#of students in school]]="",WWWW[[#This Row],['#of students in school]]=0),"No","Yes")</f>
        <v>Yes</v>
      </c>
      <c r="BR346" s="554" t="s">
        <v>796</v>
      </c>
      <c r="BS346" s="554" t="s">
        <v>796</v>
      </c>
      <c r="BT346" s="554">
        <v>0</v>
      </c>
      <c r="BU346" s="554">
        <v>0</v>
      </c>
      <c r="BV346" s="554">
        <v>0</v>
      </c>
      <c r="BW346" s="554">
        <v>220647</v>
      </c>
      <c r="BX346" s="554" t="s">
        <v>33</v>
      </c>
      <c r="BY346" s="582"/>
    </row>
    <row r="347" spans="1:77" hidden="1">
      <c r="A347" s="606" t="s">
        <v>2381</v>
      </c>
      <c r="B347" s="606" t="s">
        <v>320</v>
      </c>
      <c r="C347" s="453" t="s">
        <v>320</v>
      </c>
      <c r="D347" s="453" t="s">
        <v>291</v>
      </c>
      <c r="E347" s="546" t="s">
        <v>2687</v>
      </c>
      <c r="F347" s="453" t="s">
        <v>304</v>
      </c>
      <c r="G347" s="546" t="str">
        <f>VLOOKUP(WWWW[[#This Row],[Village  Name]],SiteDB6[[Site Name]:[Location Type]],8,FALSE)</f>
        <v>Village</v>
      </c>
      <c r="H347" s="453" t="s">
        <v>2251</v>
      </c>
      <c r="I347" s="605">
        <v>286</v>
      </c>
      <c r="J347" s="605">
        <v>1436</v>
      </c>
      <c r="K347" s="457">
        <v>43374</v>
      </c>
      <c r="L347" s="55">
        <v>43738</v>
      </c>
      <c r="M347" s="605">
        <v>260</v>
      </c>
      <c r="N347" s="605">
        <v>31</v>
      </c>
      <c r="O347" s="605"/>
      <c r="P347" s="605"/>
      <c r="Q347" s="605">
        <v>2</v>
      </c>
      <c r="R347" s="605"/>
      <c r="S347" s="605"/>
      <c r="T347" s="605"/>
      <c r="U347" s="637"/>
      <c r="V347" s="605">
        <v>59</v>
      </c>
      <c r="W347" s="605" t="s">
        <v>128</v>
      </c>
      <c r="X347" s="605">
        <v>2</v>
      </c>
      <c r="Y347" s="605">
        <v>10</v>
      </c>
      <c r="Z347" s="605"/>
      <c r="AA347" s="605"/>
      <c r="AB347" s="605"/>
      <c r="AC347" s="637"/>
      <c r="AD347" s="605"/>
      <c r="AE347" s="605">
        <v>25</v>
      </c>
      <c r="AF347" s="605"/>
      <c r="AG347" s="605"/>
      <c r="AH347" s="605"/>
      <c r="AI347" s="605"/>
      <c r="AJ347" s="605"/>
      <c r="AK347" s="605"/>
      <c r="AL347" s="605"/>
      <c r="AM347" s="605"/>
      <c r="AN347" s="637"/>
      <c r="AO347" s="551"/>
      <c r="AP347" s="551"/>
      <c r="AQ34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7" s="560">
        <f>WWWW[[#This Row],[%Equitable and continuous access to sufficient quantity of safe drinking water]]*WWWW[[#This Row],[Total PoP ]]</f>
        <v>0</v>
      </c>
      <c r="AS34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47" s="560">
        <f>WWWW[[#This Row],[% Access to unimproved water points]]*WWWW[[#This Row],[Total PoP ]]</f>
        <v>1436</v>
      </c>
      <c r="AU34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4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1436</v>
      </c>
      <c r="AW347" s="560">
        <f>WWWW[[#This Row],[HRP1]]/250</f>
        <v>5.7439999999999998</v>
      </c>
      <c r="AX347" s="550">
        <f>1-WWWW[[#This Row],[% Equitable and continuous access to sufficient quantity of domestic water]]</f>
        <v>0</v>
      </c>
      <c r="AY347" s="560">
        <f>WWWW[[#This Row],[%equitable and continuous access to sufficient quantity of safe drinking and domestic water''s GAP]]*WWWW[[#This Row],[Total PoP ]]</f>
        <v>0</v>
      </c>
      <c r="AZ347" s="552">
        <f>IF(WWWW[[#This Row],[Total required water points]]-WWWW[[#This Row],['#Water points coverage]]&lt;0,0,WWWW[[#This Row],[Total required water points]]-WWWW[[#This Row],['#Water points coverage]])</f>
        <v>0.25600000000000023</v>
      </c>
      <c r="BA347" s="552">
        <f>ROUND(IF(WWWW[[#This Row],[Total PoP ]]&lt;250,1,WWWW[[#This Row],[Total PoP ]]/250),0)</f>
        <v>6</v>
      </c>
      <c r="BB347"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0.31615598885793872</v>
      </c>
      <c r="BC347" s="560">
        <f>WWWW[[#This Row],[% people access to functioning Latrine]]*WWWW[[#This Row],[Total PoP ]]</f>
        <v>454</v>
      </c>
      <c r="BD347" s="552">
        <f>WWWW[[#This Row],['#_of_Functioning_latrines_in_school]]*50</f>
        <v>100</v>
      </c>
      <c r="BE347" s="552">
        <f>ROUND((WWWW[[#This Row],[Total PoP ]]/6),0)</f>
        <v>239</v>
      </c>
      <c r="BF347" s="552">
        <f>IF(WWWW[[#This Row],[Total required Latrines]]-(WWWW[[#This Row],['#_of_sanitary_fly-proof_HH_latrines]])&lt;0,0,WWWW[[#This Row],[Total required Latrines]]-(WWWW[[#This Row],['#_of_sanitary_fly-proof_HH_latrines]]))</f>
        <v>180</v>
      </c>
      <c r="BG347" s="553">
        <f>1-WWWW[[#This Row],[% people access to functioning Latrine]]</f>
        <v>0.68384401114206128</v>
      </c>
      <c r="BH34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v>
      </c>
      <c r="BI347" s="560">
        <f>IF(WWWW[[#This Row],['#_of_functional_handwashing_facilities_at_HH_level]]*6&gt;WWWW[[#This Row],[Total PoP ]],WWWW[[#This Row],[Total PoP ]],WWWW[[#This Row],['#_of_functional_handwashing_facilities_at_HH_level]]*6)</f>
        <v>0</v>
      </c>
      <c r="BJ347" s="552">
        <f>IF(WWWW[[#This Row],['# people reached by regular dedicated hygiene promotion]]&gt;WWWW[[#This Row],['# People received regular supply of hygiene items]],WWWW[[#This Row],['# people reached by regular dedicated hygiene promotion]],WWWW[[#This Row],['# People received regular supply of hygiene items]])</f>
        <v>25</v>
      </c>
      <c r="BK347" s="550">
        <f>IF(WWWW[[#This Row],[HRP3]]/WWWW[[#This Row],[Total PoP ]]&gt;100%,100%,WWWW[[#This Row],[HRP3]]/WWWW[[#This Row],[Total PoP ]])</f>
        <v>1.7409470752089137E-2</v>
      </c>
      <c r="BL347" s="553">
        <f>1-WWWW[[#This Row],[Hygiene Coverage%]]</f>
        <v>0.9825905292479109</v>
      </c>
      <c r="BM347" s="551">
        <f>WWWW[[#This Row],['# people reached by regular dedicated hygiene promotion]]/WWWW[[#This Row],[Total PoP ]]</f>
        <v>1.7409470752089137E-2</v>
      </c>
      <c r="BN34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7" s="552">
        <f>WWWW[[#This Row],['#_of_affected_women_and_girls_receiving_a_sufficient_quantity_of_sanitary_pads]]</f>
        <v>0</v>
      </c>
      <c r="BP347" s="605">
        <f>IF(WWWW[[#This Row],['# People with access to soap]]&gt;WWWW[[#This Row],['# People with access to Sanity Pads]],WWWW[[#This Row],['# People with access to soap]],WWWW[[#This Row],['# People with access to Sanity Pads]])</f>
        <v>0</v>
      </c>
      <c r="BQ347" s="560" t="str">
        <f>IF(OR(WWWW[[#This Row],['#of students in school]]="",WWWW[[#This Row],['#of students in school]]=0),"No","Yes")</f>
        <v>Yes</v>
      </c>
      <c r="BR347" s="554" t="s">
        <v>796</v>
      </c>
      <c r="BS347" s="554" t="s">
        <v>796</v>
      </c>
      <c r="BT347" s="554">
        <v>0</v>
      </c>
      <c r="BU347" s="554">
        <v>20.785549159999999</v>
      </c>
      <c r="BV347" s="554">
        <v>92.971076969999999</v>
      </c>
      <c r="BW347" s="554">
        <v>196889</v>
      </c>
      <c r="BX347" s="554" t="s">
        <v>33</v>
      </c>
      <c r="BY347" s="582"/>
    </row>
    <row r="348" spans="1:77" hidden="1">
      <c r="A348" s="606" t="s">
        <v>2381</v>
      </c>
      <c r="B348" s="606" t="s">
        <v>301</v>
      </c>
      <c r="C348" s="606" t="s">
        <v>301</v>
      </c>
      <c r="D348" s="453"/>
      <c r="E348" s="546" t="s">
        <v>2687</v>
      </c>
      <c r="F348" s="453" t="s">
        <v>304</v>
      </c>
      <c r="G348" s="546" t="str">
        <f>VLOOKUP(WWWW[[#This Row],[Village  Name]],SiteDB6[[Site Name]:[Location Type]],8,FALSE)</f>
        <v>Village</v>
      </c>
      <c r="H348" s="453" t="s">
        <v>568</v>
      </c>
      <c r="I348" s="605">
        <v>92</v>
      </c>
      <c r="J348" s="605">
        <v>559</v>
      </c>
      <c r="K348" s="457"/>
      <c r="L348" s="55"/>
      <c r="M348" s="605"/>
      <c r="N348" s="605"/>
      <c r="O348" s="605"/>
      <c r="P348" s="605"/>
      <c r="Q348" s="605"/>
      <c r="R348" s="605"/>
      <c r="S348" s="605"/>
      <c r="T348" s="605"/>
      <c r="U348" s="637"/>
      <c r="V348" s="605"/>
      <c r="W348" s="605" t="s">
        <v>132</v>
      </c>
      <c r="X348" s="605"/>
      <c r="Y348" s="605"/>
      <c r="Z348" s="605"/>
      <c r="AA348" s="605"/>
      <c r="AB348" s="605"/>
      <c r="AC348" s="637"/>
      <c r="AD348" s="605"/>
      <c r="AE348" s="605"/>
      <c r="AF348" s="605"/>
      <c r="AG348" s="605"/>
      <c r="AH348" s="605"/>
      <c r="AI348" s="605"/>
      <c r="AJ348" s="605"/>
      <c r="AK348" s="605"/>
      <c r="AL348" s="605"/>
      <c r="AM348" s="605"/>
      <c r="AN348" s="637"/>
      <c r="AO348" s="551"/>
      <c r="AP348" s="551"/>
      <c r="AQ34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8" s="560">
        <f>WWWW[[#This Row],[%Equitable and continuous access to sufficient quantity of safe drinking water]]*WWWW[[#This Row],[Total PoP ]]</f>
        <v>0</v>
      </c>
      <c r="AS34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48" s="560">
        <f>WWWW[[#This Row],[% Access to unimproved water points]]*WWWW[[#This Row],[Total PoP ]]</f>
        <v>0</v>
      </c>
      <c r="AU34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4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48" s="560">
        <f>WWWW[[#This Row],[HRP1]]/250</f>
        <v>0</v>
      </c>
      <c r="AX348" s="550">
        <f>1-WWWW[[#This Row],[% Equitable and continuous access to sufficient quantity of domestic water]]</f>
        <v>1</v>
      </c>
      <c r="AY348" s="560">
        <f>WWWW[[#This Row],[%equitable and continuous access to sufficient quantity of safe drinking and domestic water''s GAP]]*WWWW[[#This Row],[Total PoP ]]</f>
        <v>559</v>
      </c>
      <c r="AZ348" s="552">
        <f>IF(WWWW[[#This Row],[Total required water points]]-WWWW[[#This Row],['#Water points coverage]]&lt;0,0,WWWW[[#This Row],[Total required water points]]-WWWW[[#This Row],['#Water points coverage]])</f>
        <v>2</v>
      </c>
      <c r="BA348" s="552">
        <f>ROUND(IF(WWWW[[#This Row],[Total PoP ]]&lt;250,1,WWWW[[#This Row],[Total PoP ]]/250),0)</f>
        <v>2</v>
      </c>
      <c r="BB34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48" s="560">
        <f>WWWW[[#This Row],[% people access to functioning Latrine]]*WWWW[[#This Row],[Total PoP ]]</f>
        <v>0</v>
      </c>
      <c r="BD348" s="552">
        <f>WWWW[[#This Row],['#_of_Functioning_latrines_in_school]]*50</f>
        <v>0</v>
      </c>
      <c r="BE348" s="552">
        <f>ROUND((WWWW[[#This Row],[Total PoP ]]/6),0)</f>
        <v>93</v>
      </c>
      <c r="BF348" s="552">
        <f>IF(WWWW[[#This Row],[Total required Latrines]]-(WWWW[[#This Row],['#_of_sanitary_fly-proof_HH_latrines]])&lt;0,0,WWWW[[#This Row],[Total required Latrines]]-(WWWW[[#This Row],['#_of_sanitary_fly-proof_HH_latrines]]))</f>
        <v>93</v>
      </c>
      <c r="BG348" s="553">
        <f>1-WWWW[[#This Row],[% people access to functioning Latrine]]</f>
        <v>1</v>
      </c>
      <c r="BH34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48" s="560">
        <f>IF(WWWW[[#This Row],['#_of_functional_handwashing_facilities_at_HH_level]]*6&gt;WWWW[[#This Row],[Total PoP ]],WWWW[[#This Row],[Total PoP ]],WWWW[[#This Row],['#_of_functional_handwashing_facilities_at_HH_level]]*6)</f>
        <v>0</v>
      </c>
      <c r="BJ348" s="552">
        <f>IF(WWWW[[#This Row],['# people reached by regular dedicated hygiene promotion]]&gt;WWWW[[#This Row],['# People received regular supply of hygiene items]],WWWW[[#This Row],['# people reached by regular dedicated hygiene promotion]],WWWW[[#This Row],['# People received regular supply of hygiene items]])</f>
        <v>0</v>
      </c>
      <c r="BK348" s="550">
        <f>IF(WWWW[[#This Row],[HRP3]]/WWWW[[#This Row],[Total PoP ]]&gt;100%,100%,WWWW[[#This Row],[HRP3]]/WWWW[[#This Row],[Total PoP ]])</f>
        <v>0</v>
      </c>
      <c r="BL348" s="553">
        <f>1-WWWW[[#This Row],[Hygiene Coverage%]]</f>
        <v>1</v>
      </c>
      <c r="BM348" s="551">
        <f>WWWW[[#This Row],['# people reached by regular dedicated hygiene promotion]]/WWWW[[#This Row],[Total PoP ]]</f>
        <v>0</v>
      </c>
      <c r="BN34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8" s="552">
        <f>WWWW[[#This Row],['#_of_affected_women_and_girls_receiving_a_sufficient_quantity_of_sanitary_pads]]</f>
        <v>0</v>
      </c>
      <c r="BP348" s="605">
        <f>IF(WWWW[[#This Row],['# People with access to soap]]&gt;WWWW[[#This Row],['# People with access to Sanity Pads]],WWWW[[#This Row],['# People with access to soap]],WWWW[[#This Row],['# People with access to Sanity Pads]])</f>
        <v>0</v>
      </c>
      <c r="BQ348" s="560" t="str">
        <f>IF(OR(WWWW[[#This Row],['#of students in school]]="",WWWW[[#This Row],['#of students in school]]=0),"No","Yes")</f>
        <v>No</v>
      </c>
      <c r="BR348" s="554" t="s">
        <v>796</v>
      </c>
      <c r="BS348" s="554" t="s">
        <v>881</v>
      </c>
      <c r="BT348" s="554" t="s">
        <v>296</v>
      </c>
      <c r="BU348" s="554">
        <v>20.720213000000001</v>
      </c>
      <c r="BV348" s="554">
        <v>92.961841000000007</v>
      </c>
      <c r="BW348" s="554" t="s">
        <v>1403</v>
      </c>
      <c r="BX348" s="554" t="s">
        <v>3079</v>
      </c>
      <c r="BY348" s="582"/>
    </row>
    <row r="349" spans="1:77" hidden="1">
      <c r="A349" s="606" t="s">
        <v>2381</v>
      </c>
      <c r="B349" s="606" t="s">
        <v>301</v>
      </c>
      <c r="C349" s="606" t="s">
        <v>301</v>
      </c>
      <c r="D349" s="453"/>
      <c r="E349" s="546" t="s">
        <v>2687</v>
      </c>
      <c r="F349" s="453" t="s">
        <v>304</v>
      </c>
      <c r="G349" s="546" t="str">
        <f>VLOOKUP(WWWW[[#This Row],[Village  Name]],SiteDB6[[Site Name]:[Location Type]],8,FALSE)</f>
        <v>Village</v>
      </c>
      <c r="H349" s="453" t="s">
        <v>558</v>
      </c>
      <c r="I349" s="605">
        <v>116</v>
      </c>
      <c r="J349" s="605">
        <v>802</v>
      </c>
      <c r="K349" s="457"/>
      <c r="L349" s="55"/>
      <c r="M349" s="605"/>
      <c r="N349" s="605"/>
      <c r="O349" s="605"/>
      <c r="P349" s="605"/>
      <c r="Q349" s="605"/>
      <c r="R349" s="605"/>
      <c r="S349" s="605"/>
      <c r="T349" s="605"/>
      <c r="U349" s="637"/>
      <c r="V349" s="605"/>
      <c r="W349" s="605" t="s">
        <v>132</v>
      </c>
      <c r="X349" s="605"/>
      <c r="Y349" s="605"/>
      <c r="Z349" s="605"/>
      <c r="AA349" s="605"/>
      <c r="AB349" s="605"/>
      <c r="AC349" s="637"/>
      <c r="AD349" s="605"/>
      <c r="AE349" s="605"/>
      <c r="AF349" s="605"/>
      <c r="AG349" s="605"/>
      <c r="AH349" s="605"/>
      <c r="AI349" s="605"/>
      <c r="AJ349" s="605"/>
      <c r="AK349" s="605"/>
      <c r="AL349" s="605"/>
      <c r="AM349" s="605"/>
      <c r="AN349" s="637"/>
      <c r="AO349" s="551"/>
      <c r="AP349" s="551"/>
      <c r="AQ34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49" s="560">
        <f>WWWW[[#This Row],[%Equitable and continuous access to sufficient quantity of safe drinking water]]*WWWW[[#This Row],[Total PoP ]]</f>
        <v>0</v>
      </c>
      <c r="AS34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49" s="560">
        <f>WWWW[[#This Row],[% Access to unimproved water points]]*WWWW[[#This Row],[Total PoP ]]</f>
        <v>0</v>
      </c>
      <c r="AU34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4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49" s="560">
        <f>WWWW[[#This Row],[HRP1]]/250</f>
        <v>0</v>
      </c>
      <c r="AX349" s="550">
        <f>1-WWWW[[#This Row],[% Equitable and continuous access to sufficient quantity of domestic water]]</f>
        <v>1</v>
      </c>
      <c r="AY349" s="560">
        <f>WWWW[[#This Row],[%equitable and continuous access to sufficient quantity of safe drinking and domestic water''s GAP]]*WWWW[[#This Row],[Total PoP ]]</f>
        <v>802</v>
      </c>
      <c r="AZ349" s="552">
        <f>IF(WWWW[[#This Row],[Total required water points]]-WWWW[[#This Row],['#Water points coverage]]&lt;0,0,WWWW[[#This Row],[Total required water points]]-WWWW[[#This Row],['#Water points coverage]])</f>
        <v>3</v>
      </c>
      <c r="BA349" s="552">
        <f>ROUND(IF(WWWW[[#This Row],[Total PoP ]]&lt;250,1,WWWW[[#This Row],[Total PoP ]]/250),0)</f>
        <v>3</v>
      </c>
      <c r="BB34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49" s="560">
        <f>WWWW[[#This Row],[% people access to functioning Latrine]]*WWWW[[#This Row],[Total PoP ]]</f>
        <v>0</v>
      </c>
      <c r="BD349" s="552">
        <f>WWWW[[#This Row],['#_of_Functioning_latrines_in_school]]*50</f>
        <v>0</v>
      </c>
      <c r="BE349" s="552">
        <f>ROUND((WWWW[[#This Row],[Total PoP ]]/6),0)</f>
        <v>134</v>
      </c>
      <c r="BF349" s="552">
        <f>IF(WWWW[[#This Row],[Total required Latrines]]-(WWWW[[#This Row],['#_of_sanitary_fly-proof_HH_latrines]])&lt;0,0,WWWW[[#This Row],[Total required Latrines]]-(WWWW[[#This Row],['#_of_sanitary_fly-proof_HH_latrines]]))</f>
        <v>134</v>
      </c>
      <c r="BG349" s="553">
        <f>1-WWWW[[#This Row],[% people access to functioning Latrine]]</f>
        <v>1</v>
      </c>
      <c r="BH34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49" s="560">
        <f>IF(WWWW[[#This Row],['#_of_functional_handwashing_facilities_at_HH_level]]*6&gt;WWWW[[#This Row],[Total PoP ]],WWWW[[#This Row],[Total PoP ]],WWWW[[#This Row],['#_of_functional_handwashing_facilities_at_HH_level]]*6)</f>
        <v>0</v>
      </c>
      <c r="BJ349" s="552">
        <f>IF(WWWW[[#This Row],['# people reached by regular dedicated hygiene promotion]]&gt;WWWW[[#This Row],['# People received regular supply of hygiene items]],WWWW[[#This Row],['# people reached by regular dedicated hygiene promotion]],WWWW[[#This Row],['# People received regular supply of hygiene items]])</f>
        <v>0</v>
      </c>
      <c r="BK349" s="550">
        <f>IF(WWWW[[#This Row],[HRP3]]/WWWW[[#This Row],[Total PoP ]]&gt;100%,100%,WWWW[[#This Row],[HRP3]]/WWWW[[#This Row],[Total PoP ]])</f>
        <v>0</v>
      </c>
      <c r="BL349" s="553">
        <f>1-WWWW[[#This Row],[Hygiene Coverage%]]</f>
        <v>1</v>
      </c>
      <c r="BM349" s="551">
        <f>WWWW[[#This Row],['# people reached by regular dedicated hygiene promotion]]/WWWW[[#This Row],[Total PoP ]]</f>
        <v>0</v>
      </c>
      <c r="BN34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49" s="552">
        <f>WWWW[[#This Row],['#_of_affected_women_and_girls_receiving_a_sufficient_quantity_of_sanitary_pads]]</f>
        <v>0</v>
      </c>
      <c r="BP349" s="605">
        <f>IF(WWWW[[#This Row],['# People with access to soap]]&gt;WWWW[[#This Row],['# People with access to Sanity Pads]],WWWW[[#This Row],['# People with access to soap]],WWWW[[#This Row],['# People with access to Sanity Pads]])</f>
        <v>0</v>
      </c>
      <c r="BQ349" s="560" t="str">
        <f>IF(OR(WWWW[[#This Row],['#of students in school]]="",WWWW[[#This Row],['#of students in school]]=0),"No","Yes")</f>
        <v>No</v>
      </c>
      <c r="BR349" s="554" t="s">
        <v>796</v>
      </c>
      <c r="BS349" s="554" t="s">
        <v>881</v>
      </c>
      <c r="BT349" s="554" t="s">
        <v>793</v>
      </c>
      <c r="BU349" s="554">
        <v>20.713259999999998</v>
      </c>
      <c r="BV349" s="554">
        <v>93.014089999999996</v>
      </c>
      <c r="BW349" s="554" t="s">
        <v>1400</v>
      </c>
      <c r="BX349" s="554" t="s">
        <v>3079</v>
      </c>
      <c r="BY349" s="582"/>
    </row>
    <row r="350" spans="1:77" hidden="1">
      <c r="A350" s="606" t="s">
        <v>2381</v>
      </c>
      <c r="B350" s="606" t="s">
        <v>301</v>
      </c>
      <c r="C350" s="606" t="s">
        <v>301</v>
      </c>
      <c r="D350" s="453"/>
      <c r="E350" s="546" t="s">
        <v>2687</v>
      </c>
      <c r="F350" s="453" t="s">
        <v>304</v>
      </c>
      <c r="G350" s="546" t="str">
        <f>VLOOKUP(WWWW[[#This Row],[Village  Name]],SiteDB6[[Site Name]:[Location Type]],8,FALSE)</f>
        <v>Village</v>
      </c>
      <c r="H350" s="453" t="s">
        <v>647</v>
      </c>
      <c r="I350" s="605">
        <v>97</v>
      </c>
      <c r="J350" s="605">
        <v>557</v>
      </c>
      <c r="K350" s="457"/>
      <c r="L350" s="55"/>
      <c r="M350" s="605"/>
      <c r="N350" s="605"/>
      <c r="O350" s="605"/>
      <c r="P350" s="605"/>
      <c r="Q350" s="605"/>
      <c r="R350" s="605"/>
      <c r="S350" s="605"/>
      <c r="T350" s="605"/>
      <c r="U350" s="637"/>
      <c r="V350" s="605"/>
      <c r="W350" s="605" t="s">
        <v>132</v>
      </c>
      <c r="X350" s="605"/>
      <c r="Y350" s="605"/>
      <c r="Z350" s="605"/>
      <c r="AA350" s="605"/>
      <c r="AB350" s="605"/>
      <c r="AC350" s="637"/>
      <c r="AD350" s="605"/>
      <c r="AE350" s="605"/>
      <c r="AF350" s="605"/>
      <c r="AG350" s="605"/>
      <c r="AH350" s="605"/>
      <c r="AI350" s="605"/>
      <c r="AJ350" s="605"/>
      <c r="AK350" s="605"/>
      <c r="AL350" s="605"/>
      <c r="AM350" s="605"/>
      <c r="AN350" s="637"/>
      <c r="AO350" s="551"/>
      <c r="AP350" s="551"/>
      <c r="AQ35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0" s="560">
        <f>WWWW[[#This Row],[%Equitable and continuous access to sufficient quantity of safe drinking water]]*WWWW[[#This Row],[Total PoP ]]</f>
        <v>0</v>
      </c>
      <c r="AS35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0" s="560">
        <f>WWWW[[#This Row],[% Access to unimproved water points]]*WWWW[[#This Row],[Total PoP ]]</f>
        <v>0</v>
      </c>
      <c r="AU35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0" s="560">
        <f>WWWW[[#This Row],[HRP1]]/250</f>
        <v>0</v>
      </c>
      <c r="AX350" s="550">
        <f>1-WWWW[[#This Row],[% Equitable and continuous access to sufficient quantity of domestic water]]</f>
        <v>1</v>
      </c>
      <c r="AY350" s="560">
        <f>WWWW[[#This Row],[%equitable and continuous access to sufficient quantity of safe drinking and domestic water''s GAP]]*WWWW[[#This Row],[Total PoP ]]</f>
        <v>557</v>
      </c>
      <c r="AZ350" s="552">
        <f>IF(WWWW[[#This Row],[Total required water points]]-WWWW[[#This Row],['#Water points coverage]]&lt;0,0,WWWW[[#This Row],[Total required water points]]-WWWW[[#This Row],['#Water points coverage]])</f>
        <v>2</v>
      </c>
      <c r="BA350" s="552">
        <f>ROUND(IF(WWWW[[#This Row],[Total PoP ]]&lt;250,1,WWWW[[#This Row],[Total PoP ]]/250),0)</f>
        <v>2</v>
      </c>
      <c r="BB35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0" s="560">
        <f>WWWW[[#This Row],[% people access to functioning Latrine]]*WWWW[[#This Row],[Total PoP ]]</f>
        <v>0</v>
      </c>
      <c r="BD350" s="552">
        <f>WWWW[[#This Row],['#_of_Functioning_latrines_in_school]]*50</f>
        <v>0</v>
      </c>
      <c r="BE350" s="552">
        <f>ROUND((WWWW[[#This Row],[Total PoP ]]/6),0)</f>
        <v>93</v>
      </c>
      <c r="BF350" s="552">
        <f>IF(WWWW[[#This Row],[Total required Latrines]]-(WWWW[[#This Row],['#_of_sanitary_fly-proof_HH_latrines]])&lt;0,0,WWWW[[#This Row],[Total required Latrines]]-(WWWW[[#This Row],['#_of_sanitary_fly-proof_HH_latrines]]))</f>
        <v>93</v>
      </c>
      <c r="BG350" s="553">
        <f>1-WWWW[[#This Row],[% people access to functioning Latrine]]</f>
        <v>1</v>
      </c>
      <c r="BH35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0" s="560">
        <f>IF(WWWW[[#This Row],['#_of_functional_handwashing_facilities_at_HH_level]]*6&gt;WWWW[[#This Row],[Total PoP ]],WWWW[[#This Row],[Total PoP ]],WWWW[[#This Row],['#_of_functional_handwashing_facilities_at_HH_level]]*6)</f>
        <v>0</v>
      </c>
      <c r="BJ350" s="552">
        <f>IF(WWWW[[#This Row],['# people reached by regular dedicated hygiene promotion]]&gt;WWWW[[#This Row],['# People received regular supply of hygiene items]],WWWW[[#This Row],['# people reached by regular dedicated hygiene promotion]],WWWW[[#This Row],['# People received regular supply of hygiene items]])</f>
        <v>0</v>
      </c>
      <c r="BK350" s="550">
        <f>IF(WWWW[[#This Row],[HRP3]]/WWWW[[#This Row],[Total PoP ]]&gt;100%,100%,WWWW[[#This Row],[HRP3]]/WWWW[[#This Row],[Total PoP ]])</f>
        <v>0</v>
      </c>
      <c r="BL350" s="553">
        <f>1-WWWW[[#This Row],[Hygiene Coverage%]]</f>
        <v>1</v>
      </c>
      <c r="BM350" s="551">
        <f>WWWW[[#This Row],['# people reached by regular dedicated hygiene promotion]]/WWWW[[#This Row],[Total PoP ]]</f>
        <v>0</v>
      </c>
      <c r="BN35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0" s="552">
        <f>WWWW[[#This Row],['#_of_affected_women_and_girls_receiving_a_sufficient_quantity_of_sanitary_pads]]</f>
        <v>0</v>
      </c>
      <c r="BP350" s="605">
        <f>IF(WWWW[[#This Row],['# People with access to soap]]&gt;WWWW[[#This Row],['# People with access to Sanity Pads]],WWWW[[#This Row],['# People with access to soap]],WWWW[[#This Row],['# People with access to Sanity Pads]])</f>
        <v>0</v>
      </c>
      <c r="BQ350" s="560" t="str">
        <f>IF(OR(WWWW[[#This Row],['#of students in school]]="",WWWW[[#This Row],['#of students in school]]=0),"No","Yes")</f>
        <v>No</v>
      </c>
      <c r="BR350" s="554" t="s">
        <v>796</v>
      </c>
      <c r="BS350" s="554" t="s">
        <v>819</v>
      </c>
      <c r="BT350" s="554" t="s">
        <v>793</v>
      </c>
      <c r="BU350" s="554">
        <v>20.886997999999998</v>
      </c>
      <c r="BV350" s="554">
        <v>93.006497999999993</v>
      </c>
      <c r="BW350" s="554" t="s">
        <v>1414</v>
      </c>
      <c r="BX350" s="554" t="s">
        <v>3079</v>
      </c>
      <c r="BY350" s="582"/>
    </row>
    <row r="351" spans="1:77" hidden="1">
      <c r="A351" s="606" t="s">
        <v>2381</v>
      </c>
      <c r="B351" s="606" t="s">
        <v>301</v>
      </c>
      <c r="C351" s="606" t="s">
        <v>301</v>
      </c>
      <c r="D351" s="453"/>
      <c r="E351" s="546" t="s">
        <v>2687</v>
      </c>
      <c r="F351" s="453" t="s">
        <v>304</v>
      </c>
      <c r="G351" s="546" t="str">
        <f>VLOOKUP(WWWW[[#This Row],[Village  Name]],SiteDB6[[Site Name]:[Location Type]],8,FALSE)</f>
        <v>Village</v>
      </c>
      <c r="H351" s="453" t="s">
        <v>612</v>
      </c>
      <c r="I351" s="605">
        <v>18</v>
      </c>
      <c r="J351" s="605">
        <v>157</v>
      </c>
      <c r="K351" s="457"/>
      <c r="L351" s="55"/>
      <c r="M351" s="605"/>
      <c r="N351" s="605"/>
      <c r="O351" s="605"/>
      <c r="P351" s="605"/>
      <c r="Q351" s="605"/>
      <c r="R351" s="605"/>
      <c r="S351" s="605"/>
      <c r="T351" s="605"/>
      <c r="U351" s="637"/>
      <c r="V351" s="605"/>
      <c r="W351" s="605" t="s">
        <v>132</v>
      </c>
      <c r="X351" s="605"/>
      <c r="Y351" s="605"/>
      <c r="Z351" s="605"/>
      <c r="AA351" s="605"/>
      <c r="AB351" s="605"/>
      <c r="AC351" s="637"/>
      <c r="AD351" s="605"/>
      <c r="AE351" s="605"/>
      <c r="AF351" s="605"/>
      <c r="AG351" s="605"/>
      <c r="AH351" s="605"/>
      <c r="AI351" s="605"/>
      <c r="AJ351" s="605"/>
      <c r="AK351" s="605"/>
      <c r="AL351" s="605"/>
      <c r="AM351" s="605"/>
      <c r="AN351" s="637"/>
      <c r="AO351" s="551"/>
      <c r="AP351" s="551"/>
      <c r="AQ35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1" s="560">
        <f>WWWW[[#This Row],[%Equitable and continuous access to sufficient quantity of safe drinking water]]*WWWW[[#This Row],[Total PoP ]]</f>
        <v>0</v>
      </c>
      <c r="AS35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1" s="560">
        <f>WWWW[[#This Row],[% Access to unimproved water points]]*WWWW[[#This Row],[Total PoP ]]</f>
        <v>0</v>
      </c>
      <c r="AU35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1" s="560">
        <f>WWWW[[#This Row],[HRP1]]/250</f>
        <v>0</v>
      </c>
      <c r="AX351" s="550">
        <f>1-WWWW[[#This Row],[% Equitable and continuous access to sufficient quantity of domestic water]]</f>
        <v>1</v>
      </c>
      <c r="AY351" s="560">
        <f>WWWW[[#This Row],[%equitable and continuous access to sufficient quantity of safe drinking and domestic water''s GAP]]*WWWW[[#This Row],[Total PoP ]]</f>
        <v>157</v>
      </c>
      <c r="AZ351" s="552">
        <f>IF(WWWW[[#This Row],[Total required water points]]-WWWW[[#This Row],['#Water points coverage]]&lt;0,0,WWWW[[#This Row],[Total required water points]]-WWWW[[#This Row],['#Water points coverage]])</f>
        <v>1</v>
      </c>
      <c r="BA351" s="552">
        <f>ROUND(IF(WWWW[[#This Row],[Total PoP ]]&lt;250,1,WWWW[[#This Row],[Total PoP ]]/250),0)</f>
        <v>1</v>
      </c>
      <c r="BB35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1" s="560">
        <f>WWWW[[#This Row],[% people access to functioning Latrine]]*WWWW[[#This Row],[Total PoP ]]</f>
        <v>0</v>
      </c>
      <c r="BD351" s="552">
        <f>WWWW[[#This Row],['#_of_Functioning_latrines_in_school]]*50</f>
        <v>0</v>
      </c>
      <c r="BE351" s="552">
        <f>ROUND((WWWW[[#This Row],[Total PoP ]]/6),0)</f>
        <v>26</v>
      </c>
      <c r="BF351" s="552">
        <f>IF(WWWW[[#This Row],[Total required Latrines]]-(WWWW[[#This Row],['#_of_sanitary_fly-proof_HH_latrines]])&lt;0,0,WWWW[[#This Row],[Total required Latrines]]-(WWWW[[#This Row],['#_of_sanitary_fly-proof_HH_latrines]]))</f>
        <v>26</v>
      </c>
      <c r="BG351" s="553">
        <f>1-WWWW[[#This Row],[% people access to functioning Latrine]]</f>
        <v>1</v>
      </c>
      <c r="BH35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1" s="560">
        <f>IF(WWWW[[#This Row],['#_of_functional_handwashing_facilities_at_HH_level]]*6&gt;WWWW[[#This Row],[Total PoP ]],WWWW[[#This Row],[Total PoP ]],WWWW[[#This Row],['#_of_functional_handwashing_facilities_at_HH_level]]*6)</f>
        <v>0</v>
      </c>
      <c r="BJ351" s="552">
        <f>IF(WWWW[[#This Row],['# people reached by regular dedicated hygiene promotion]]&gt;WWWW[[#This Row],['# People received regular supply of hygiene items]],WWWW[[#This Row],['# people reached by regular dedicated hygiene promotion]],WWWW[[#This Row],['# People received regular supply of hygiene items]])</f>
        <v>0</v>
      </c>
      <c r="BK351" s="550">
        <f>IF(WWWW[[#This Row],[HRP3]]/WWWW[[#This Row],[Total PoP ]]&gt;100%,100%,WWWW[[#This Row],[HRP3]]/WWWW[[#This Row],[Total PoP ]])</f>
        <v>0</v>
      </c>
      <c r="BL351" s="553">
        <f>1-WWWW[[#This Row],[Hygiene Coverage%]]</f>
        <v>1</v>
      </c>
      <c r="BM351" s="551">
        <f>WWWW[[#This Row],['# people reached by regular dedicated hygiene promotion]]/WWWW[[#This Row],[Total PoP ]]</f>
        <v>0</v>
      </c>
      <c r="BN35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1" s="552">
        <f>WWWW[[#This Row],['#_of_affected_women_and_girls_receiving_a_sufficient_quantity_of_sanitary_pads]]</f>
        <v>0</v>
      </c>
      <c r="BP351" s="605">
        <f>IF(WWWW[[#This Row],['# People with access to soap]]&gt;WWWW[[#This Row],['# People with access to Sanity Pads]],WWWW[[#This Row],['# People with access to soap]],WWWW[[#This Row],['# People with access to Sanity Pads]])</f>
        <v>0</v>
      </c>
      <c r="BQ351" s="560" t="str">
        <f>IF(OR(WWWW[[#This Row],['#of students in school]]="",WWWW[[#This Row],['#of students in school]]=0),"No","Yes")</f>
        <v>No</v>
      </c>
      <c r="BR351" s="554" t="s">
        <v>796</v>
      </c>
      <c r="BS351" s="554" t="s">
        <v>881</v>
      </c>
      <c r="BT351" s="554" t="s">
        <v>793</v>
      </c>
      <c r="BU351" s="554">
        <v>20.805734000000001</v>
      </c>
      <c r="BV351" s="554">
        <v>92.982675999999998</v>
      </c>
      <c r="BW351" s="554" t="s">
        <v>1406</v>
      </c>
      <c r="BX351" s="554" t="s">
        <v>3079</v>
      </c>
      <c r="BY351" s="582"/>
    </row>
    <row r="352" spans="1:77" hidden="1">
      <c r="A352" s="606" t="s">
        <v>2381</v>
      </c>
      <c r="B352" s="606" t="s">
        <v>301</v>
      </c>
      <c r="C352" s="606" t="s">
        <v>301</v>
      </c>
      <c r="D352" s="453"/>
      <c r="E352" s="546" t="s">
        <v>2687</v>
      </c>
      <c r="F352" s="453" t="s">
        <v>304</v>
      </c>
      <c r="G352" s="546" t="str">
        <f>VLOOKUP(WWWW[[#This Row],[Village  Name]],SiteDB6[[Site Name]:[Location Type]],8,FALSE)</f>
        <v>Village</v>
      </c>
      <c r="H352" s="453" t="s">
        <v>595</v>
      </c>
      <c r="I352" s="605">
        <v>144</v>
      </c>
      <c r="J352" s="605">
        <v>1006</v>
      </c>
      <c r="K352" s="457"/>
      <c r="L352" s="55"/>
      <c r="M352" s="605"/>
      <c r="N352" s="605"/>
      <c r="O352" s="605"/>
      <c r="P352" s="605"/>
      <c r="Q352" s="605"/>
      <c r="R352" s="605"/>
      <c r="S352" s="605"/>
      <c r="T352" s="605"/>
      <c r="U352" s="637"/>
      <c r="V352" s="605"/>
      <c r="W352" s="605" t="s">
        <v>132</v>
      </c>
      <c r="X352" s="605"/>
      <c r="Y352" s="605"/>
      <c r="Z352" s="605"/>
      <c r="AA352" s="605"/>
      <c r="AB352" s="605"/>
      <c r="AC352" s="637"/>
      <c r="AD352" s="605"/>
      <c r="AE352" s="605"/>
      <c r="AF352" s="605"/>
      <c r="AG352" s="605"/>
      <c r="AH352" s="605"/>
      <c r="AI352" s="605"/>
      <c r="AJ352" s="605"/>
      <c r="AK352" s="605"/>
      <c r="AL352" s="605"/>
      <c r="AM352" s="605"/>
      <c r="AN352" s="637"/>
      <c r="AO352" s="551"/>
      <c r="AP352" s="551"/>
      <c r="AQ35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2" s="560">
        <f>WWWW[[#This Row],[%Equitable and continuous access to sufficient quantity of safe drinking water]]*WWWW[[#This Row],[Total PoP ]]</f>
        <v>0</v>
      </c>
      <c r="AS35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2" s="560">
        <f>WWWW[[#This Row],[% Access to unimproved water points]]*WWWW[[#This Row],[Total PoP ]]</f>
        <v>0</v>
      </c>
      <c r="AU35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2" s="560">
        <f>WWWW[[#This Row],[HRP1]]/250</f>
        <v>0</v>
      </c>
      <c r="AX352" s="550">
        <f>1-WWWW[[#This Row],[% Equitable and continuous access to sufficient quantity of domestic water]]</f>
        <v>1</v>
      </c>
      <c r="AY352" s="560">
        <f>WWWW[[#This Row],[%equitable and continuous access to sufficient quantity of safe drinking and domestic water''s GAP]]*WWWW[[#This Row],[Total PoP ]]</f>
        <v>1006</v>
      </c>
      <c r="AZ352" s="552">
        <f>IF(WWWW[[#This Row],[Total required water points]]-WWWW[[#This Row],['#Water points coverage]]&lt;0,0,WWWW[[#This Row],[Total required water points]]-WWWW[[#This Row],['#Water points coverage]])</f>
        <v>4</v>
      </c>
      <c r="BA352" s="552">
        <f>ROUND(IF(WWWW[[#This Row],[Total PoP ]]&lt;250,1,WWWW[[#This Row],[Total PoP ]]/250),0)</f>
        <v>4</v>
      </c>
      <c r="BB35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2" s="560">
        <f>WWWW[[#This Row],[% people access to functioning Latrine]]*WWWW[[#This Row],[Total PoP ]]</f>
        <v>0</v>
      </c>
      <c r="BD352" s="552">
        <f>WWWW[[#This Row],['#_of_Functioning_latrines_in_school]]*50</f>
        <v>0</v>
      </c>
      <c r="BE352" s="552">
        <f>ROUND((WWWW[[#This Row],[Total PoP ]]/6),0)</f>
        <v>168</v>
      </c>
      <c r="BF352" s="552">
        <f>IF(WWWW[[#This Row],[Total required Latrines]]-(WWWW[[#This Row],['#_of_sanitary_fly-proof_HH_latrines]])&lt;0,0,WWWW[[#This Row],[Total required Latrines]]-(WWWW[[#This Row],['#_of_sanitary_fly-proof_HH_latrines]]))</f>
        <v>168</v>
      </c>
      <c r="BG352" s="553">
        <f>1-WWWW[[#This Row],[% people access to functioning Latrine]]</f>
        <v>1</v>
      </c>
      <c r="BH35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2" s="560">
        <f>IF(WWWW[[#This Row],['#_of_functional_handwashing_facilities_at_HH_level]]*6&gt;WWWW[[#This Row],[Total PoP ]],WWWW[[#This Row],[Total PoP ]],WWWW[[#This Row],['#_of_functional_handwashing_facilities_at_HH_level]]*6)</f>
        <v>0</v>
      </c>
      <c r="BJ352" s="552">
        <f>IF(WWWW[[#This Row],['# people reached by regular dedicated hygiene promotion]]&gt;WWWW[[#This Row],['# People received regular supply of hygiene items]],WWWW[[#This Row],['# people reached by regular dedicated hygiene promotion]],WWWW[[#This Row],['# People received regular supply of hygiene items]])</f>
        <v>0</v>
      </c>
      <c r="BK352" s="550">
        <f>IF(WWWW[[#This Row],[HRP3]]/WWWW[[#This Row],[Total PoP ]]&gt;100%,100%,WWWW[[#This Row],[HRP3]]/WWWW[[#This Row],[Total PoP ]])</f>
        <v>0</v>
      </c>
      <c r="BL352" s="553">
        <f>1-WWWW[[#This Row],[Hygiene Coverage%]]</f>
        <v>1</v>
      </c>
      <c r="BM352" s="551">
        <f>WWWW[[#This Row],['# people reached by regular dedicated hygiene promotion]]/WWWW[[#This Row],[Total PoP ]]</f>
        <v>0</v>
      </c>
      <c r="BN35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2" s="552">
        <f>WWWW[[#This Row],['#_of_affected_women_and_girls_receiving_a_sufficient_quantity_of_sanitary_pads]]</f>
        <v>0</v>
      </c>
      <c r="BP352" s="605">
        <f>IF(WWWW[[#This Row],['# People with access to soap]]&gt;WWWW[[#This Row],['# People with access to Sanity Pads]],WWWW[[#This Row],['# People with access to soap]],WWWW[[#This Row],['# People with access to Sanity Pads]])</f>
        <v>0</v>
      </c>
      <c r="BQ352" s="560" t="str">
        <f>IF(OR(WWWW[[#This Row],['#of students in school]]="",WWWW[[#This Row],['#of students in school]]=0),"No","Yes")</f>
        <v>No</v>
      </c>
      <c r="BR352" s="554" t="s">
        <v>796</v>
      </c>
      <c r="BS352" s="554" t="s">
        <v>881</v>
      </c>
      <c r="BT352" s="554" t="s">
        <v>793</v>
      </c>
      <c r="BU352" s="554">
        <v>20.78332</v>
      </c>
      <c r="BV352" s="554">
        <v>92.987399999999994</v>
      </c>
      <c r="BW352" s="554" t="s">
        <v>1405</v>
      </c>
      <c r="BX352" s="554" t="s">
        <v>3079</v>
      </c>
      <c r="BY352" s="582"/>
    </row>
    <row r="353" spans="1:77" hidden="1">
      <c r="A353" s="606" t="s">
        <v>2381</v>
      </c>
      <c r="B353" s="606" t="s">
        <v>310</v>
      </c>
      <c r="C353" s="606" t="s">
        <v>310</v>
      </c>
      <c r="D353" s="453" t="s">
        <v>2681</v>
      </c>
      <c r="E353" s="546" t="s">
        <v>2686</v>
      </c>
      <c r="F353" s="453" t="s">
        <v>307</v>
      </c>
      <c r="G353" s="546" t="str">
        <f>VLOOKUP(WWWW[[#This Row],[Village  Name]],SiteDB6[[Site Name]:[Location Type]],8,FALSE)</f>
        <v>Village</v>
      </c>
      <c r="H353" s="453" t="s">
        <v>2016</v>
      </c>
      <c r="I353" s="605">
        <v>210</v>
      </c>
      <c r="J353" s="605">
        <v>694</v>
      </c>
      <c r="K353" s="457">
        <v>44134</v>
      </c>
      <c r="L353" s="55"/>
      <c r="M353" s="605"/>
      <c r="N353" s="605"/>
      <c r="O353" s="605"/>
      <c r="P353" s="605"/>
      <c r="Q353" s="605"/>
      <c r="R353" s="605"/>
      <c r="S353" s="605"/>
      <c r="T353" s="605"/>
      <c r="U353" s="637"/>
      <c r="V353" s="605"/>
      <c r="W353" s="605" t="s">
        <v>132</v>
      </c>
      <c r="X353" s="605"/>
      <c r="Y353" s="605"/>
      <c r="Z353" s="605"/>
      <c r="AA353" s="605"/>
      <c r="AB353" s="605"/>
      <c r="AC353" s="637"/>
      <c r="AD353" s="605"/>
      <c r="AE353" s="605"/>
      <c r="AF353" s="605"/>
      <c r="AG353" s="605"/>
      <c r="AH353" s="605"/>
      <c r="AI353" s="605"/>
      <c r="AJ353" s="605"/>
      <c r="AK353" s="605"/>
      <c r="AL353" s="605"/>
      <c r="AM353" s="605"/>
      <c r="AN353" s="637"/>
      <c r="AO353" s="551"/>
      <c r="AP353" s="551"/>
      <c r="AQ35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3" s="560">
        <f>WWWW[[#This Row],[%Equitable and continuous access to sufficient quantity of safe drinking water]]*WWWW[[#This Row],[Total PoP ]]</f>
        <v>0</v>
      </c>
      <c r="AS35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3" s="560">
        <f>WWWW[[#This Row],[% Access to unimproved water points]]*WWWW[[#This Row],[Total PoP ]]</f>
        <v>0</v>
      </c>
      <c r="AU35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3" s="560">
        <f>WWWW[[#This Row],[HRP1]]/250</f>
        <v>0</v>
      </c>
      <c r="AX353" s="550">
        <f>1-WWWW[[#This Row],[% Equitable and continuous access to sufficient quantity of domestic water]]</f>
        <v>1</v>
      </c>
      <c r="AY353" s="560">
        <f>WWWW[[#This Row],[%equitable and continuous access to sufficient quantity of safe drinking and domestic water''s GAP]]*WWWW[[#This Row],[Total PoP ]]</f>
        <v>694</v>
      </c>
      <c r="AZ353" s="552">
        <f>IF(WWWW[[#This Row],[Total required water points]]-WWWW[[#This Row],['#Water points coverage]]&lt;0,0,WWWW[[#This Row],[Total required water points]]-WWWW[[#This Row],['#Water points coverage]])</f>
        <v>3</v>
      </c>
      <c r="BA353" s="552">
        <f>ROUND(IF(WWWW[[#This Row],[Total PoP ]]&lt;250,1,WWWW[[#This Row],[Total PoP ]]/250),0)</f>
        <v>3</v>
      </c>
      <c r="BB35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3" s="560">
        <f>WWWW[[#This Row],[% people access to functioning Latrine]]*WWWW[[#This Row],[Total PoP ]]</f>
        <v>0</v>
      </c>
      <c r="BD353" s="552">
        <f>WWWW[[#This Row],['#_of_Functioning_latrines_in_school]]*50</f>
        <v>0</v>
      </c>
      <c r="BE353" s="552">
        <f>ROUND((WWWW[[#This Row],[Total PoP ]]/6),0)</f>
        <v>116</v>
      </c>
      <c r="BF353" s="552">
        <f>IF(WWWW[[#This Row],[Total required Latrines]]-(WWWW[[#This Row],['#_of_sanitary_fly-proof_HH_latrines]])&lt;0,0,WWWW[[#This Row],[Total required Latrines]]-(WWWW[[#This Row],['#_of_sanitary_fly-proof_HH_latrines]]))</f>
        <v>116</v>
      </c>
      <c r="BG353" s="553">
        <f>1-WWWW[[#This Row],[% people access to functioning Latrine]]</f>
        <v>1</v>
      </c>
      <c r="BH35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3" s="560">
        <f>IF(WWWW[[#This Row],['#_of_functional_handwashing_facilities_at_HH_level]]*6&gt;WWWW[[#This Row],[Total PoP ]],WWWW[[#This Row],[Total PoP ]],WWWW[[#This Row],['#_of_functional_handwashing_facilities_at_HH_level]]*6)</f>
        <v>0</v>
      </c>
      <c r="BJ353" s="552">
        <f>IF(WWWW[[#This Row],['# people reached by regular dedicated hygiene promotion]]&gt;WWWW[[#This Row],['# People received regular supply of hygiene items]],WWWW[[#This Row],['# people reached by regular dedicated hygiene promotion]],WWWW[[#This Row],['# People received regular supply of hygiene items]])</f>
        <v>0</v>
      </c>
      <c r="BK353" s="550">
        <f>IF(WWWW[[#This Row],[HRP3]]/WWWW[[#This Row],[Total PoP ]]&gt;100%,100%,WWWW[[#This Row],[HRP3]]/WWWW[[#This Row],[Total PoP ]])</f>
        <v>0</v>
      </c>
      <c r="BL353" s="553">
        <f>1-WWWW[[#This Row],[Hygiene Coverage%]]</f>
        <v>1</v>
      </c>
      <c r="BM353" s="551">
        <f>WWWW[[#This Row],['# people reached by regular dedicated hygiene promotion]]/WWWW[[#This Row],[Total PoP ]]</f>
        <v>0</v>
      </c>
      <c r="BN35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3" s="552">
        <f>WWWW[[#This Row],['#_of_affected_women_and_girls_receiving_a_sufficient_quantity_of_sanitary_pads]]</f>
        <v>0</v>
      </c>
      <c r="BP353" s="605">
        <f>IF(WWWW[[#This Row],['# People with access to soap]]&gt;WWWW[[#This Row],['# People with access to Sanity Pads]],WWWW[[#This Row],['# People with access to soap]],WWWW[[#This Row],['# People with access to Sanity Pads]])</f>
        <v>0</v>
      </c>
      <c r="BQ353" s="560" t="str">
        <f>IF(OR(WWWW[[#This Row],['#of students in school]]="",WWWW[[#This Row],['#of students in school]]=0),"No","Yes")</f>
        <v>No</v>
      </c>
      <c r="BR353" s="554" t="s">
        <v>796</v>
      </c>
      <c r="BS353" s="554" t="s">
        <v>796</v>
      </c>
      <c r="BT353" s="554" t="s">
        <v>793</v>
      </c>
      <c r="BU353" s="554">
        <v>21.012830730000001</v>
      </c>
      <c r="BV353" s="554">
        <v>92.338958739999995</v>
      </c>
      <c r="BW353" s="554">
        <v>197878</v>
      </c>
      <c r="BX353" s="554" t="s">
        <v>33</v>
      </c>
      <c r="BY353" s="582"/>
    </row>
    <row r="354" spans="1:77" hidden="1">
      <c r="A354" s="606" t="s">
        <v>2381</v>
      </c>
      <c r="B354" s="606" t="s">
        <v>310</v>
      </c>
      <c r="C354" s="606" t="s">
        <v>310</v>
      </c>
      <c r="D354" s="453" t="s">
        <v>2681</v>
      </c>
      <c r="E354" s="546" t="s">
        <v>2686</v>
      </c>
      <c r="F354" s="453" t="s">
        <v>307</v>
      </c>
      <c r="G354" s="546" t="str">
        <f>VLOOKUP(WWWW[[#This Row],[Village  Name]],SiteDB6[[Site Name]:[Location Type]],8,FALSE)</f>
        <v>Village</v>
      </c>
      <c r="H354" s="453" t="s">
        <v>2017</v>
      </c>
      <c r="I354" s="605">
        <v>87</v>
      </c>
      <c r="J354" s="605">
        <v>412</v>
      </c>
      <c r="K354" s="457">
        <v>44134</v>
      </c>
      <c r="L354" s="55"/>
      <c r="M354" s="605"/>
      <c r="N354" s="605"/>
      <c r="O354" s="605"/>
      <c r="P354" s="605"/>
      <c r="Q354" s="605"/>
      <c r="R354" s="605"/>
      <c r="S354" s="605"/>
      <c r="T354" s="605"/>
      <c r="U354" s="637"/>
      <c r="V354" s="605"/>
      <c r="W354" s="605" t="s">
        <v>132</v>
      </c>
      <c r="X354" s="605"/>
      <c r="Y354" s="605"/>
      <c r="Z354" s="605"/>
      <c r="AA354" s="605"/>
      <c r="AB354" s="605"/>
      <c r="AC354" s="637"/>
      <c r="AD354" s="605"/>
      <c r="AE354" s="605"/>
      <c r="AF354" s="605"/>
      <c r="AG354" s="605"/>
      <c r="AH354" s="605"/>
      <c r="AI354" s="605"/>
      <c r="AJ354" s="605"/>
      <c r="AK354" s="605"/>
      <c r="AL354" s="605"/>
      <c r="AM354" s="605"/>
      <c r="AN354" s="637"/>
      <c r="AO354" s="551"/>
      <c r="AP354" s="551"/>
      <c r="AQ35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4" s="560">
        <f>WWWW[[#This Row],[%Equitable and continuous access to sufficient quantity of safe drinking water]]*WWWW[[#This Row],[Total PoP ]]</f>
        <v>0</v>
      </c>
      <c r="AS35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4" s="560">
        <f>WWWW[[#This Row],[% Access to unimproved water points]]*WWWW[[#This Row],[Total PoP ]]</f>
        <v>0</v>
      </c>
      <c r="AU35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4" s="560">
        <f>WWWW[[#This Row],[HRP1]]/250</f>
        <v>0</v>
      </c>
      <c r="AX354" s="550">
        <f>1-WWWW[[#This Row],[% Equitable and continuous access to sufficient quantity of domestic water]]</f>
        <v>1</v>
      </c>
      <c r="AY354" s="560">
        <f>WWWW[[#This Row],[%equitable and continuous access to sufficient quantity of safe drinking and domestic water''s GAP]]*WWWW[[#This Row],[Total PoP ]]</f>
        <v>412</v>
      </c>
      <c r="AZ354" s="552">
        <f>IF(WWWW[[#This Row],[Total required water points]]-WWWW[[#This Row],['#Water points coverage]]&lt;0,0,WWWW[[#This Row],[Total required water points]]-WWWW[[#This Row],['#Water points coverage]])</f>
        <v>2</v>
      </c>
      <c r="BA354" s="552">
        <f>ROUND(IF(WWWW[[#This Row],[Total PoP ]]&lt;250,1,WWWW[[#This Row],[Total PoP ]]/250),0)</f>
        <v>2</v>
      </c>
      <c r="BB35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4" s="560">
        <f>WWWW[[#This Row],[% people access to functioning Latrine]]*WWWW[[#This Row],[Total PoP ]]</f>
        <v>0</v>
      </c>
      <c r="BD354" s="552">
        <f>WWWW[[#This Row],['#_of_Functioning_latrines_in_school]]*50</f>
        <v>0</v>
      </c>
      <c r="BE354" s="552">
        <f>ROUND((WWWW[[#This Row],[Total PoP ]]/6),0)</f>
        <v>69</v>
      </c>
      <c r="BF354" s="552">
        <f>IF(WWWW[[#This Row],[Total required Latrines]]-(WWWW[[#This Row],['#_of_sanitary_fly-proof_HH_latrines]])&lt;0,0,WWWW[[#This Row],[Total required Latrines]]-(WWWW[[#This Row],['#_of_sanitary_fly-proof_HH_latrines]]))</f>
        <v>69</v>
      </c>
      <c r="BG354" s="553">
        <f>1-WWWW[[#This Row],[% people access to functioning Latrine]]</f>
        <v>1</v>
      </c>
      <c r="BH35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4" s="560">
        <f>IF(WWWW[[#This Row],['#_of_functional_handwashing_facilities_at_HH_level]]*6&gt;WWWW[[#This Row],[Total PoP ]],WWWW[[#This Row],[Total PoP ]],WWWW[[#This Row],['#_of_functional_handwashing_facilities_at_HH_level]]*6)</f>
        <v>0</v>
      </c>
      <c r="BJ354" s="552">
        <f>IF(WWWW[[#This Row],['# people reached by regular dedicated hygiene promotion]]&gt;WWWW[[#This Row],['# People received regular supply of hygiene items]],WWWW[[#This Row],['# people reached by regular dedicated hygiene promotion]],WWWW[[#This Row],['# People received regular supply of hygiene items]])</f>
        <v>0</v>
      </c>
      <c r="BK354" s="550">
        <f>IF(WWWW[[#This Row],[HRP3]]/WWWW[[#This Row],[Total PoP ]]&gt;100%,100%,WWWW[[#This Row],[HRP3]]/WWWW[[#This Row],[Total PoP ]])</f>
        <v>0</v>
      </c>
      <c r="BL354" s="553">
        <f>1-WWWW[[#This Row],[Hygiene Coverage%]]</f>
        <v>1</v>
      </c>
      <c r="BM354" s="551">
        <f>WWWW[[#This Row],['# people reached by regular dedicated hygiene promotion]]/WWWW[[#This Row],[Total PoP ]]</f>
        <v>0</v>
      </c>
      <c r="BN35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4" s="552">
        <f>WWWW[[#This Row],['#_of_affected_women_and_girls_receiving_a_sufficient_quantity_of_sanitary_pads]]</f>
        <v>0</v>
      </c>
      <c r="BP354" s="605">
        <f>IF(WWWW[[#This Row],['# People with access to soap]]&gt;WWWW[[#This Row],['# People with access to Sanity Pads]],WWWW[[#This Row],['# People with access to soap]],WWWW[[#This Row],['# People with access to Sanity Pads]])</f>
        <v>0</v>
      </c>
      <c r="BQ354" s="560" t="str">
        <f>IF(OR(WWWW[[#This Row],['#of students in school]]="",WWWW[[#This Row],['#of students in school]]=0),"No","Yes")</f>
        <v>No</v>
      </c>
      <c r="BR354" s="554" t="s">
        <v>796</v>
      </c>
      <c r="BS354" s="554" t="s">
        <v>796</v>
      </c>
      <c r="BT354" s="554" t="s">
        <v>296</v>
      </c>
      <c r="BU354" s="554">
        <v>21.218200679999999</v>
      </c>
      <c r="BV354" s="554">
        <v>92.323173519999997</v>
      </c>
      <c r="BW354" s="554">
        <v>197830</v>
      </c>
      <c r="BX354" s="554" t="s">
        <v>33</v>
      </c>
      <c r="BY354" s="582"/>
    </row>
    <row r="355" spans="1:77" hidden="1">
      <c r="A355" s="606" t="s">
        <v>2381</v>
      </c>
      <c r="B355" s="606" t="s">
        <v>310</v>
      </c>
      <c r="C355" s="606" t="s">
        <v>310</v>
      </c>
      <c r="D355" s="453" t="s">
        <v>2681</v>
      </c>
      <c r="E355" s="546" t="s">
        <v>2686</v>
      </c>
      <c r="F355" s="453" t="s">
        <v>307</v>
      </c>
      <c r="G355" s="546" t="str">
        <f>VLOOKUP(WWWW[[#This Row],[Village  Name]],SiteDB6[[Site Name]:[Location Type]],8,FALSE)</f>
        <v>Village</v>
      </c>
      <c r="H355" s="453" t="s">
        <v>2730</v>
      </c>
      <c r="I355" s="605">
        <v>34</v>
      </c>
      <c r="J355" s="605">
        <v>163</v>
      </c>
      <c r="K355" s="457">
        <v>44134</v>
      </c>
      <c r="L355" s="55"/>
      <c r="M355" s="605"/>
      <c r="N355" s="605"/>
      <c r="O355" s="605"/>
      <c r="P355" s="605"/>
      <c r="Q355" s="605"/>
      <c r="R355" s="605"/>
      <c r="S355" s="605"/>
      <c r="T355" s="605"/>
      <c r="U355" s="637"/>
      <c r="V355" s="605"/>
      <c r="W355" s="605" t="s">
        <v>132</v>
      </c>
      <c r="X355" s="605"/>
      <c r="Y355" s="605"/>
      <c r="Z355" s="605"/>
      <c r="AA355" s="605"/>
      <c r="AB355" s="605"/>
      <c r="AC355" s="637"/>
      <c r="AD355" s="605"/>
      <c r="AE355" s="605"/>
      <c r="AF355" s="605"/>
      <c r="AG355" s="605"/>
      <c r="AH355" s="605"/>
      <c r="AI355" s="605"/>
      <c r="AJ355" s="605"/>
      <c r="AK355" s="605"/>
      <c r="AL355" s="605"/>
      <c r="AM355" s="605"/>
      <c r="AN355" s="637"/>
      <c r="AO355" s="551"/>
      <c r="AP355" s="551"/>
      <c r="AQ35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5" s="560">
        <f>WWWW[[#This Row],[%Equitable and continuous access to sufficient quantity of safe drinking water]]*WWWW[[#This Row],[Total PoP ]]</f>
        <v>0</v>
      </c>
      <c r="AS35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5" s="560">
        <f>WWWW[[#This Row],[% Access to unimproved water points]]*WWWW[[#This Row],[Total PoP ]]</f>
        <v>0</v>
      </c>
      <c r="AU35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5" s="560">
        <f>WWWW[[#This Row],[HRP1]]/250</f>
        <v>0</v>
      </c>
      <c r="AX355" s="550">
        <f>1-WWWW[[#This Row],[% Equitable and continuous access to sufficient quantity of domestic water]]</f>
        <v>1</v>
      </c>
      <c r="AY355" s="560">
        <f>WWWW[[#This Row],[%equitable and continuous access to sufficient quantity of safe drinking and domestic water''s GAP]]*WWWW[[#This Row],[Total PoP ]]</f>
        <v>163</v>
      </c>
      <c r="AZ355" s="552">
        <f>IF(WWWW[[#This Row],[Total required water points]]-WWWW[[#This Row],['#Water points coverage]]&lt;0,0,WWWW[[#This Row],[Total required water points]]-WWWW[[#This Row],['#Water points coverage]])</f>
        <v>1</v>
      </c>
      <c r="BA355" s="552">
        <f>ROUND(IF(WWWW[[#This Row],[Total PoP ]]&lt;250,1,WWWW[[#This Row],[Total PoP ]]/250),0)</f>
        <v>1</v>
      </c>
      <c r="BB35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5" s="560">
        <f>WWWW[[#This Row],[% people access to functioning Latrine]]*WWWW[[#This Row],[Total PoP ]]</f>
        <v>0</v>
      </c>
      <c r="BD355" s="552">
        <f>WWWW[[#This Row],['#_of_Functioning_latrines_in_school]]*50</f>
        <v>0</v>
      </c>
      <c r="BE355" s="552">
        <f>ROUND((WWWW[[#This Row],[Total PoP ]]/6),0)</f>
        <v>27</v>
      </c>
      <c r="BF355" s="552">
        <f>IF(WWWW[[#This Row],[Total required Latrines]]-(WWWW[[#This Row],['#_of_sanitary_fly-proof_HH_latrines]])&lt;0,0,WWWW[[#This Row],[Total required Latrines]]-(WWWW[[#This Row],['#_of_sanitary_fly-proof_HH_latrines]]))</f>
        <v>27</v>
      </c>
      <c r="BG355" s="553">
        <f>1-WWWW[[#This Row],[% people access to functioning Latrine]]</f>
        <v>1</v>
      </c>
      <c r="BH35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5" s="560">
        <f>IF(WWWW[[#This Row],['#_of_functional_handwashing_facilities_at_HH_level]]*6&gt;WWWW[[#This Row],[Total PoP ]],WWWW[[#This Row],[Total PoP ]],WWWW[[#This Row],['#_of_functional_handwashing_facilities_at_HH_level]]*6)</f>
        <v>0</v>
      </c>
      <c r="BJ355" s="552">
        <f>IF(WWWW[[#This Row],['# people reached by regular dedicated hygiene promotion]]&gt;WWWW[[#This Row],['# People received regular supply of hygiene items]],WWWW[[#This Row],['# people reached by regular dedicated hygiene promotion]],WWWW[[#This Row],['# People received regular supply of hygiene items]])</f>
        <v>0</v>
      </c>
      <c r="BK355" s="550">
        <f>IF(WWWW[[#This Row],[HRP3]]/WWWW[[#This Row],[Total PoP ]]&gt;100%,100%,WWWW[[#This Row],[HRP3]]/WWWW[[#This Row],[Total PoP ]])</f>
        <v>0</v>
      </c>
      <c r="BL355" s="553">
        <f>1-WWWW[[#This Row],[Hygiene Coverage%]]</f>
        <v>1</v>
      </c>
      <c r="BM355" s="551">
        <f>WWWW[[#This Row],['# people reached by regular dedicated hygiene promotion]]/WWWW[[#This Row],[Total PoP ]]</f>
        <v>0</v>
      </c>
      <c r="BN35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5" s="552">
        <f>WWWW[[#This Row],['#_of_affected_women_and_girls_receiving_a_sufficient_quantity_of_sanitary_pads]]</f>
        <v>0</v>
      </c>
      <c r="BP355" s="605">
        <f>IF(WWWW[[#This Row],['# People with access to soap]]&gt;WWWW[[#This Row],['# People with access to Sanity Pads]],WWWW[[#This Row],['# People with access to soap]],WWWW[[#This Row],['# People with access to Sanity Pads]])</f>
        <v>0</v>
      </c>
      <c r="BQ355" s="560" t="str">
        <f>IF(OR(WWWW[[#This Row],['#of students in school]]="",WWWW[[#This Row],['#of students in school]]=0),"No","Yes")</f>
        <v>No</v>
      </c>
      <c r="BR355" s="554" t="s">
        <v>796</v>
      </c>
      <c r="BS355" s="554" t="s">
        <v>796</v>
      </c>
      <c r="BT355" s="554" t="s">
        <v>296</v>
      </c>
      <c r="BU355" s="554">
        <v>21.153581620000001</v>
      </c>
      <c r="BV355" s="554">
        <v>92.250885010000005</v>
      </c>
      <c r="BW355" s="554">
        <v>220747</v>
      </c>
      <c r="BX355" s="554" t="s">
        <v>33</v>
      </c>
      <c r="BY355" s="582"/>
    </row>
    <row r="356" spans="1:77" hidden="1">
      <c r="A356" s="606" t="s">
        <v>2381</v>
      </c>
      <c r="B356" s="606" t="s">
        <v>310</v>
      </c>
      <c r="C356" s="606" t="s">
        <v>310</v>
      </c>
      <c r="D356" s="453" t="s">
        <v>2681</v>
      </c>
      <c r="E356" s="546" t="s">
        <v>2686</v>
      </c>
      <c r="F356" s="453" t="s">
        <v>307</v>
      </c>
      <c r="G356" s="546" t="str">
        <f>VLOOKUP(WWWW[[#This Row],[Village  Name]],SiteDB6[[Site Name]:[Location Type]],8,FALSE)</f>
        <v>Village</v>
      </c>
      <c r="H356" s="453" t="s">
        <v>2012</v>
      </c>
      <c r="I356" s="605">
        <v>144</v>
      </c>
      <c r="J356" s="605">
        <v>742</v>
      </c>
      <c r="K356" s="457">
        <v>44134</v>
      </c>
      <c r="L356" s="55"/>
      <c r="M356" s="605"/>
      <c r="N356" s="605"/>
      <c r="O356" s="605"/>
      <c r="P356" s="605"/>
      <c r="Q356" s="605"/>
      <c r="R356" s="605"/>
      <c r="S356" s="605"/>
      <c r="T356" s="605"/>
      <c r="U356" s="637"/>
      <c r="V356" s="605"/>
      <c r="W356" s="605" t="s">
        <v>132</v>
      </c>
      <c r="X356" s="605"/>
      <c r="Y356" s="605"/>
      <c r="Z356" s="605"/>
      <c r="AA356" s="605"/>
      <c r="AB356" s="605"/>
      <c r="AC356" s="637"/>
      <c r="AD356" s="605"/>
      <c r="AE356" s="605"/>
      <c r="AF356" s="605"/>
      <c r="AG356" s="605"/>
      <c r="AH356" s="605"/>
      <c r="AI356" s="605"/>
      <c r="AJ356" s="605"/>
      <c r="AK356" s="605"/>
      <c r="AL356" s="605"/>
      <c r="AM356" s="605"/>
      <c r="AN356" s="637"/>
      <c r="AO356" s="551"/>
      <c r="AP356" s="551"/>
      <c r="AQ35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6" s="560">
        <f>WWWW[[#This Row],[%Equitable and continuous access to sufficient quantity of safe drinking water]]*WWWW[[#This Row],[Total PoP ]]</f>
        <v>0</v>
      </c>
      <c r="AS35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6" s="560">
        <f>WWWW[[#This Row],[% Access to unimproved water points]]*WWWW[[#This Row],[Total PoP ]]</f>
        <v>0</v>
      </c>
      <c r="AU35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6" s="560">
        <f>WWWW[[#This Row],[HRP1]]/250</f>
        <v>0</v>
      </c>
      <c r="AX356" s="550">
        <f>1-WWWW[[#This Row],[% Equitable and continuous access to sufficient quantity of domestic water]]</f>
        <v>1</v>
      </c>
      <c r="AY356" s="560">
        <f>WWWW[[#This Row],[%equitable and continuous access to sufficient quantity of safe drinking and domestic water''s GAP]]*WWWW[[#This Row],[Total PoP ]]</f>
        <v>742</v>
      </c>
      <c r="AZ356" s="552">
        <f>IF(WWWW[[#This Row],[Total required water points]]-WWWW[[#This Row],['#Water points coverage]]&lt;0,0,WWWW[[#This Row],[Total required water points]]-WWWW[[#This Row],['#Water points coverage]])</f>
        <v>3</v>
      </c>
      <c r="BA356" s="552">
        <f>ROUND(IF(WWWW[[#This Row],[Total PoP ]]&lt;250,1,WWWW[[#This Row],[Total PoP ]]/250),0)</f>
        <v>3</v>
      </c>
      <c r="BB35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6" s="560">
        <f>WWWW[[#This Row],[% people access to functioning Latrine]]*WWWW[[#This Row],[Total PoP ]]</f>
        <v>0</v>
      </c>
      <c r="BD356" s="552">
        <f>WWWW[[#This Row],['#_of_Functioning_latrines_in_school]]*50</f>
        <v>0</v>
      </c>
      <c r="BE356" s="552">
        <f>ROUND((WWWW[[#This Row],[Total PoP ]]/6),0)</f>
        <v>124</v>
      </c>
      <c r="BF356" s="552">
        <f>IF(WWWW[[#This Row],[Total required Latrines]]-(WWWW[[#This Row],['#_of_sanitary_fly-proof_HH_latrines]])&lt;0,0,WWWW[[#This Row],[Total required Latrines]]-(WWWW[[#This Row],['#_of_sanitary_fly-proof_HH_latrines]]))</f>
        <v>124</v>
      </c>
      <c r="BG356" s="553">
        <f>1-WWWW[[#This Row],[% people access to functioning Latrine]]</f>
        <v>1</v>
      </c>
      <c r="BH35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6" s="560">
        <f>IF(WWWW[[#This Row],['#_of_functional_handwashing_facilities_at_HH_level]]*6&gt;WWWW[[#This Row],[Total PoP ]],WWWW[[#This Row],[Total PoP ]],WWWW[[#This Row],['#_of_functional_handwashing_facilities_at_HH_level]]*6)</f>
        <v>0</v>
      </c>
      <c r="BJ356" s="552">
        <f>IF(WWWW[[#This Row],['# people reached by regular dedicated hygiene promotion]]&gt;WWWW[[#This Row],['# People received regular supply of hygiene items]],WWWW[[#This Row],['# people reached by regular dedicated hygiene promotion]],WWWW[[#This Row],['# People received regular supply of hygiene items]])</f>
        <v>0</v>
      </c>
      <c r="BK356" s="550">
        <f>IF(WWWW[[#This Row],[HRP3]]/WWWW[[#This Row],[Total PoP ]]&gt;100%,100%,WWWW[[#This Row],[HRP3]]/WWWW[[#This Row],[Total PoP ]])</f>
        <v>0</v>
      </c>
      <c r="BL356" s="553">
        <f>1-WWWW[[#This Row],[Hygiene Coverage%]]</f>
        <v>1</v>
      </c>
      <c r="BM356" s="551">
        <f>WWWW[[#This Row],['# people reached by regular dedicated hygiene promotion]]/WWWW[[#This Row],[Total PoP ]]</f>
        <v>0</v>
      </c>
      <c r="BN35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6" s="552">
        <f>WWWW[[#This Row],['#_of_affected_women_and_girls_receiving_a_sufficient_quantity_of_sanitary_pads]]</f>
        <v>0</v>
      </c>
      <c r="BP356" s="605">
        <f>IF(WWWW[[#This Row],['# People with access to soap]]&gt;WWWW[[#This Row],['# People with access to Sanity Pads]],WWWW[[#This Row],['# People with access to soap]],WWWW[[#This Row],['# People with access to Sanity Pads]])</f>
        <v>0</v>
      </c>
      <c r="BQ356" s="560" t="str">
        <f>IF(OR(WWWW[[#This Row],['#of students in school]]="",WWWW[[#This Row],['#of students in school]]=0),"No","Yes")</f>
        <v>No</v>
      </c>
      <c r="BR356" s="554" t="s">
        <v>796</v>
      </c>
      <c r="BS356" s="554" t="s">
        <v>796</v>
      </c>
      <c r="BT356" s="554" t="s">
        <v>296</v>
      </c>
      <c r="BU356" s="554">
        <v>21.177719119999999</v>
      </c>
      <c r="BV356" s="554">
        <v>92.239547729999998</v>
      </c>
      <c r="BW356" s="554">
        <v>198101</v>
      </c>
      <c r="BX356" s="554" t="s">
        <v>33</v>
      </c>
      <c r="BY356" s="582"/>
    </row>
    <row r="357" spans="1:77" hidden="1">
      <c r="A357" s="606" t="s">
        <v>2381</v>
      </c>
      <c r="B357" s="606" t="s">
        <v>301</v>
      </c>
      <c r="C357" s="606" t="s">
        <v>301</v>
      </c>
      <c r="D357" s="453"/>
      <c r="E357" s="546" t="s">
        <v>2687</v>
      </c>
      <c r="F357" s="453" t="s">
        <v>314</v>
      </c>
      <c r="G357" s="546" t="str">
        <f>VLOOKUP(WWWW[[#This Row],[Village  Name]],SiteDB6[[Site Name]:[Location Type]],8,FALSE)</f>
        <v>Village</v>
      </c>
      <c r="H357" s="453" t="s">
        <v>462</v>
      </c>
      <c r="I357" s="605">
        <v>280</v>
      </c>
      <c r="J357" s="605">
        <v>1423</v>
      </c>
      <c r="K357" s="457"/>
      <c r="L357" s="55"/>
      <c r="M357" s="605"/>
      <c r="N357" s="605"/>
      <c r="O357" s="605"/>
      <c r="P357" s="605"/>
      <c r="Q357" s="605"/>
      <c r="R357" s="605"/>
      <c r="S357" s="605"/>
      <c r="T357" s="605"/>
      <c r="U357" s="637"/>
      <c r="V357" s="605"/>
      <c r="W357" s="605" t="s">
        <v>132</v>
      </c>
      <c r="X357" s="605"/>
      <c r="Y357" s="605"/>
      <c r="Z357" s="605"/>
      <c r="AA357" s="605"/>
      <c r="AB357" s="605"/>
      <c r="AC357" s="637"/>
      <c r="AD357" s="605"/>
      <c r="AE357" s="605"/>
      <c r="AF357" s="605"/>
      <c r="AG357" s="605"/>
      <c r="AH357" s="605"/>
      <c r="AI357" s="605"/>
      <c r="AJ357" s="605"/>
      <c r="AK357" s="605"/>
      <c r="AL357" s="605"/>
      <c r="AM357" s="605"/>
      <c r="AN357" s="637"/>
      <c r="AO357" s="551"/>
      <c r="AP357" s="551"/>
      <c r="AQ35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7" s="560">
        <f>WWWW[[#This Row],[%Equitable and continuous access to sufficient quantity of safe drinking water]]*WWWW[[#This Row],[Total PoP ]]</f>
        <v>0</v>
      </c>
      <c r="AS35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7" s="560">
        <f>WWWW[[#This Row],[% Access to unimproved water points]]*WWWW[[#This Row],[Total PoP ]]</f>
        <v>0</v>
      </c>
      <c r="AU35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7" s="560">
        <f>WWWW[[#This Row],[HRP1]]/250</f>
        <v>0</v>
      </c>
      <c r="AX357" s="550">
        <f>1-WWWW[[#This Row],[% Equitable and continuous access to sufficient quantity of domestic water]]</f>
        <v>1</v>
      </c>
      <c r="AY357" s="560">
        <f>WWWW[[#This Row],[%equitable and continuous access to sufficient quantity of safe drinking and domestic water''s GAP]]*WWWW[[#This Row],[Total PoP ]]</f>
        <v>1423</v>
      </c>
      <c r="AZ357" s="552">
        <f>IF(WWWW[[#This Row],[Total required water points]]-WWWW[[#This Row],['#Water points coverage]]&lt;0,0,WWWW[[#This Row],[Total required water points]]-WWWW[[#This Row],['#Water points coverage]])</f>
        <v>6</v>
      </c>
      <c r="BA357" s="552">
        <f>ROUND(IF(WWWW[[#This Row],[Total PoP ]]&lt;250,1,WWWW[[#This Row],[Total PoP ]]/250),0)</f>
        <v>6</v>
      </c>
      <c r="BB35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7" s="560">
        <f>WWWW[[#This Row],[% people access to functioning Latrine]]*WWWW[[#This Row],[Total PoP ]]</f>
        <v>0</v>
      </c>
      <c r="BD357" s="552">
        <f>WWWW[[#This Row],['#_of_Functioning_latrines_in_school]]*50</f>
        <v>0</v>
      </c>
      <c r="BE357" s="552">
        <f>ROUND((WWWW[[#This Row],[Total PoP ]]/6),0)</f>
        <v>237</v>
      </c>
      <c r="BF357" s="552">
        <f>IF(WWWW[[#This Row],[Total required Latrines]]-(WWWW[[#This Row],['#_of_sanitary_fly-proof_HH_latrines]])&lt;0,0,WWWW[[#This Row],[Total required Latrines]]-(WWWW[[#This Row],['#_of_sanitary_fly-proof_HH_latrines]]))</f>
        <v>237</v>
      </c>
      <c r="BG357" s="553">
        <f>1-WWWW[[#This Row],[% people access to functioning Latrine]]</f>
        <v>1</v>
      </c>
      <c r="BH35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7" s="560">
        <f>IF(WWWW[[#This Row],['#_of_functional_handwashing_facilities_at_HH_level]]*6&gt;WWWW[[#This Row],[Total PoP ]],WWWW[[#This Row],[Total PoP ]],WWWW[[#This Row],['#_of_functional_handwashing_facilities_at_HH_level]]*6)</f>
        <v>0</v>
      </c>
      <c r="BJ357" s="552">
        <f>IF(WWWW[[#This Row],['# people reached by regular dedicated hygiene promotion]]&gt;WWWW[[#This Row],['# People received regular supply of hygiene items]],WWWW[[#This Row],['# people reached by regular dedicated hygiene promotion]],WWWW[[#This Row],['# People received regular supply of hygiene items]])</f>
        <v>0</v>
      </c>
      <c r="BK357" s="550">
        <f>IF(WWWW[[#This Row],[HRP3]]/WWWW[[#This Row],[Total PoP ]]&gt;100%,100%,WWWW[[#This Row],[HRP3]]/WWWW[[#This Row],[Total PoP ]])</f>
        <v>0</v>
      </c>
      <c r="BL357" s="553">
        <f>1-WWWW[[#This Row],[Hygiene Coverage%]]</f>
        <v>1</v>
      </c>
      <c r="BM357" s="551">
        <f>WWWW[[#This Row],['# people reached by regular dedicated hygiene promotion]]/WWWW[[#This Row],[Total PoP ]]</f>
        <v>0</v>
      </c>
      <c r="BN35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7" s="552">
        <f>WWWW[[#This Row],['#_of_affected_women_and_girls_receiving_a_sufficient_quantity_of_sanitary_pads]]</f>
        <v>0</v>
      </c>
      <c r="BP357" s="605">
        <f>IF(WWWW[[#This Row],['# People with access to soap]]&gt;WWWW[[#This Row],['# People with access to Sanity Pads]],WWWW[[#This Row],['# People with access to soap]],WWWW[[#This Row],['# People with access to Sanity Pads]])</f>
        <v>0</v>
      </c>
      <c r="BQ357" s="560" t="str">
        <f>IF(OR(WWWW[[#This Row],['#of students in school]]="",WWWW[[#This Row],['#of students in school]]=0),"No","Yes")</f>
        <v>No</v>
      </c>
      <c r="BR357" s="554" t="s">
        <v>796</v>
      </c>
      <c r="BS357" s="554" t="s">
        <v>881</v>
      </c>
      <c r="BT357" s="554" t="s">
        <v>793</v>
      </c>
      <c r="BU357" s="554">
        <v>20.392137999999999</v>
      </c>
      <c r="BV357" s="554">
        <v>93.257272</v>
      </c>
      <c r="BW357" s="554" t="s">
        <v>1385</v>
      </c>
      <c r="BX357" s="554" t="s">
        <v>3079</v>
      </c>
      <c r="BY357" s="582"/>
    </row>
    <row r="358" spans="1:77" hidden="1">
      <c r="A358" s="606" t="s">
        <v>2381</v>
      </c>
      <c r="B358" s="606" t="s">
        <v>301</v>
      </c>
      <c r="C358" s="606" t="s">
        <v>301</v>
      </c>
      <c r="D358" s="453"/>
      <c r="E358" s="546" t="s">
        <v>2686</v>
      </c>
      <c r="F358" s="453" t="s">
        <v>339</v>
      </c>
      <c r="G358" s="546" t="str">
        <f>VLOOKUP(WWWW[[#This Row],[Village  Name]],SiteDB6[[Site Name]:[Location Type]],8,FALSE)</f>
        <v>Village</v>
      </c>
      <c r="H358" s="453" t="s">
        <v>468</v>
      </c>
      <c r="I358" s="605">
        <v>425</v>
      </c>
      <c r="J358" s="605">
        <v>2552</v>
      </c>
      <c r="K358" s="457"/>
      <c r="L358" s="55"/>
      <c r="M358" s="605"/>
      <c r="N358" s="605"/>
      <c r="O358" s="605"/>
      <c r="P358" s="605"/>
      <c r="Q358" s="605"/>
      <c r="R358" s="605"/>
      <c r="S358" s="605"/>
      <c r="T358" s="605"/>
      <c r="U358" s="637"/>
      <c r="V358" s="605"/>
      <c r="W358" s="605" t="s">
        <v>132</v>
      </c>
      <c r="X358" s="605"/>
      <c r="Y358" s="605"/>
      <c r="Z358" s="605"/>
      <c r="AA358" s="605"/>
      <c r="AB358" s="605"/>
      <c r="AC358" s="637"/>
      <c r="AD358" s="605"/>
      <c r="AE358" s="605"/>
      <c r="AF358" s="605"/>
      <c r="AG358" s="605"/>
      <c r="AH358" s="605"/>
      <c r="AI358" s="605"/>
      <c r="AJ358" s="605"/>
      <c r="AK358" s="605"/>
      <c r="AL358" s="605"/>
      <c r="AM358" s="605"/>
      <c r="AN358" s="637"/>
      <c r="AO358" s="551"/>
      <c r="AP358" s="551"/>
      <c r="AQ35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8" s="560">
        <f>WWWW[[#This Row],[%Equitable and continuous access to sufficient quantity of safe drinking water]]*WWWW[[#This Row],[Total PoP ]]</f>
        <v>0</v>
      </c>
      <c r="AS35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8" s="560">
        <f>WWWW[[#This Row],[% Access to unimproved water points]]*WWWW[[#This Row],[Total PoP ]]</f>
        <v>0</v>
      </c>
      <c r="AU35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8" s="560">
        <f>WWWW[[#This Row],[HRP1]]/250</f>
        <v>0</v>
      </c>
      <c r="AX358" s="550">
        <f>1-WWWW[[#This Row],[% Equitable and continuous access to sufficient quantity of domestic water]]</f>
        <v>1</v>
      </c>
      <c r="AY358" s="560">
        <f>WWWW[[#This Row],[%equitable and continuous access to sufficient quantity of safe drinking and domestic water''s GAP]]*WWWW[[#This Row],[Total PoP ]]</f>
        <v>2552</v>
      </c>
      <c r="AZ358" s="552">
        <f>IF(WWWW[[#This Row],[Total required water points]]-WWWW[[#This Row],['#Water points coverage]]&lt;0,0,WWWW[[#This Row],[Total required water points]]-WWWW[[#This Row],['#Water points coverage]])</f>
        <v>10</v>
      </c>
      <c r="BA358" s="552">
        <f>ROUND(IF(WWWW[[#This Row],[Total PoP ]]&lt;250,1,WWWW[[#This Row],[Total PoP ]]/250),0)</f>
        <v>10</v>
      </c>
      <c r="BB35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8" s="560">
        <f>WWWW[[#This Row],[% people access to functioning Latrine]]*WWWW[[#This Row],[Total PoP ]]</f>
        <v>0</v>
      </c>
      <c r="BD358" s="552">
        <f>WWWW[[#This Row],['#_of_Functioning_latrines_in_school]]*50</f>
        <v>0</v>
      </c>
      <c r="BE358" s="552">
        <f>ROUND((WWWW[[#This Row],[Total PoP ]]/6),0)</f>
        <v>425</v>
      </c>
      <c r="BF358" s="552">
        <f>IF(WWWW[[#This Row],[Total required Latrines]]-(WWWW[[#This Row],['#_of_sanitary_fly-proof_HH_latrines]])&lt;0,0,WWWW[[#This Row],[Total required Latrines]]-(WWWW[[#This Row],['#_of_sanitary_fly-proof_HH_latrines]]))</f>
        <v>425</v>
      </c>
      <c r="BG358" s="553">
        <f>1-WWWW[[#This Row],[% people access to functioning Latrine]]</f>
        <v>1</v>
      </c>
      <c r="BH35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8" s="560">
        <f>IF(WWWW[[#This Row],['#_of_functional_handwashing_facilities_at_HH_level]]*6&gt;WWWW[[#This Row],[Total PoP ]],WWWW[[#This Row],[Total PoP ]],WWWW[[#This Row],['#_of_functional_handwashing_facilities_at_HH_level]]*6)</f>
        <v>0</v>
      </c>
      <c r="BJ358" s="552">
        <f>IF(WWWW[[#This Row],['# people reached by regular dedicated hygiene promotion]]&gt;WWWW[[#This Row],['# People received regular supply of hygiene items]],WWWW[[#This Row],['# people reached by regular dedicated hygiene promotion]],WWWW[[#This Row],['# People received regular supply of hygiene items]])</f>
        <v>0</v>
      </c>
      <c r="BK358" s="550">
        <f>IF(WWWW[[#This Row],[HRP3]]/WWWW[[#This Row],[Total PoP ]]&gt;100%,100%,WWWW[[#This Row],[HRP3]]/WWWW[[#This Row],[Total PoP ]])</f>
        <v>0</v>
      </c>
      <c r="BL358" s="553">
        <f>1-WWWW[[#This Row],[Hygiene Coverage%]]</f>
        <v>1</v>
      </c>
      <c r="BM358" s="551">
        <f>WWWW[[#This Row],['# people reached by regular dedicated hygiene promotion]]/WWWW[[#This Row],[Total PoP ]]</f>
        <v>0</v>
      </c>
      <c r="BN35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8" s="552">
        <f>WWWW[[#This Row],['#_of_affected_women_and_girls_receiving_a_sufficient_quantity_of_sanitary_pads]]</f>
        <v>0</v>
      </c>
      <c r="BP358" s="605">
        <f>IF(WWWW[[#This Row],['# People with access to soap]]&gt;WWWW[[#This Row],['# People with access to Sanity Pads]],WWWW[[#This Row],['# People with access to soap]],WWWW[[#This Row],['# People with access to Sanity Pads]])</f>
        <v>0</v>
      </c>
      <c r="BQ358" s="560" t="str">
        <f>IF(OR(WWWW[[#This Row],['#of students in school]]="",WWWW[[#This Row],['#of students in school]]=0),"No","Yes")</f>
        <v>No</v>
      </c>
      <c r="BR358" s="554" t="s">
        <v>796</v>
      </c>
      <c r="BS358" s="554" t="s">
        <v>881</v>
      </c>
      <c r="BT358" s="554" t="s">
        <v>793</v>
      </c>
      <c r="BU358" s="554">
        <v>20.399269</v>
      </c>
      <c r="BV358" s="554">
        <v>92.781294000000003</v>
      </c>
      <c r="BW358" s="554" t="s">
        <v>1387</v>
      </c>
      <c r="BX358" s="554" t="s">
        <v>3079</v>
      </c>
      <c r="BY358" s="582"/>
    </row>
    <row r="359" spans="1:77" hidden="1">
      <c r="A359" s="606" t="s">
        <v>2381</v>
      </c>
      <c r="B359" s="606" t="s">
        <v>301</v>
      </c>
      <c r="C359" s="606" t="s">
        <v>301</v>
      </c>
      <c r="D359" s="453"/>
      <c r="E359" s="546" t="s">
        <v>2686</v>
      </c>
      <c r="F359" s="453" t="s">
        <v>339</v>
      </c>
      <c r="G359" s="546" t="str">
        <f>VLOOKUP(WWWW[[#This Row],[Village  Name]],SiteDB6[[Site Name]:[Location Type]],8,FALSE)</f>
        <v>Village</v>
      </c>
      <c r="H359" s="453" t="s">
        <v>459</v>
      </c>
      <c r="I359" s="605">
        <v>292</v>
      </c>
      <c r="J359" s="605">
        <v>1751</v>
      </c>
      <c r="K359" s="457"/>
      <c r="L359" s="55"/>
      <c r="M359" s="605"/>
      <c r="N359" s="605"/>
      <c r="O359" s="605"/>
      <c r="P359" s="605"/>
      <c r="Q359" s="605"/>
      <c r="R359" s="605"/>
      <c r="S359" s="605"/>
      <c r="T359" s="605"/>
      <c r="U359" s="637"/>
      <c r="V359" s="605"/>
      <c r="W359" s="605" t="s">
        <v>132</v>
      </c>
      <c r="X359" s="605"/>
      <c r="Y359" s="605"/>
      <c r="Z359" s="605"/>
      <c r="AA359" s="605"/>
      <c r="AB359" s="605"/>
      <c r="AC359" s="637"/>
      <c r="AD359" s="605"/>
      <c r="AE359" s="605"/>
      <c r="AF359" s="605"/>
      <c r="AG359" s="605"/>
      <c r="AH359" s="605"/>
      <c r="AI359" s="605"/>
      <c r="AJ359" s="605"/>
      <c r="AK359" s="605"/>
      <c r="AL359" s="605"/>
      <c r="AM359" s="605"/>
      <c r="AN359" s="637"/>
      <c r="AO359" s="551"/>
      <c r="AP359" s="551"/>
      <c r="AQ35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59" s="560">
        <f>WWWW[[#This Row],[%Equitable and continuous access to sufficient quantity of safe drinking water]]*WWWW[[#This Row],[Total PoP ]]</f>
        <v>0</v>
      </c>
      <c r="AS35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59" s="560">
        <f>WWWW[[#This Row],[% Access to unimproved water points]]*WWWW[[#This Row],[Total PoP ]]</f>
        <v>0</v>
      </c>
      <c r="AU35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5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59" s="560">
        <f>WWWW[[#This Row],[HRP1]]/250</f>
        <v>0</v>
      </c>
      <c r="AX359" s="550">
        <f>1-WWWW[[#This Row],[% Equitable and continuous access to sufficient quantity of domestic water]]</f>
        <v>1</v>
      </c>
      <c r="AY359" s="560">
        <f>WWWW[[#This Row],[%equitable and continuous access to sufficient quantity of safe drinking and domestic water''s GAP]]*WWWW[[#This Row],[Total PoP ]]</f>
        <v>1751</v>
      </c>
      <c r="AZ359" s="552">
        <f>IF(WWWW[[#This Row],[Total required water points]]-WWWW[[#This Row],['#Water points coverage]]&lt;0,0,WWWW[[#This Row],[Total required water points]]-WWWW[[#This Row],['#Water points coverage]])</f>
        <v>7</v>
      </c>
      <c r="BA359" s="552">
        <f>ROUND(IF(WWWW[[#This Row],[Total PoP ]]&lt;250,1,WWWW[[#This Row],[Total PoP ]]/250),0)</f>
        <v>7</v>
      </c>
      <c r="BB35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59" s="560">
        <f>WWWW[[#This Row],[% people access to functioning Latrine]]*WWWW[[#This Row],[Total PoP ]]</f>
        <v>0</v>
      </c>
      <c r="BD359" s="552">
        <f>WWWW[[#This Row],['#_of_Functioning_latrines_in_school]]*50</f>
        <v>0</v>
      </c>
      <c r="BE359" s="552">
        <f>ROUND((WWWW[[#This Row],[Total PoP ]]/6),0)</f>
        <v>292</v>
      </c>
      <c r="BF359" s="552">
        <f>IF(WWWW[[#This Row],[Total required Latrines]]-(WWWW[[#This Row],['#_of_sanitary_fly-proof_HH_latrines]])&lt;0,0,WWWW[[#This Row],[Total required Latrines]]-(WWWW[[#This Row],['#_of_sanitary_fly-proof_HH_latrines]]))</f>
        <v>292</v>
      </c>
      <c r="BG359" s="553">
        <f>1-WWWW[[#This Row],[% people access to functioning Latrine]]</f>
        <v>1</v>
      </c>
      <c r="BH35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59" s="560">
        <f>IF(WWWW[[#This Row],['#_of_functional_handwashing_facilities_at_HH_level]]*6&gt;WWWW[[#This Row],[Total PoP ]],WWWW[[#This Row],[Total PoP ]],WWWW[[#This Row],['#_of_functional_handwashing_facilities_at_HH_level]]*6)</f>
        <v>0</v>
      </c>
      <c r="BJ359" s="552">
        <f>IF(WWWW[[#This Row],['# people reached by regular dedicated hygiene promotion]]&gt;WWWW[[#This Row],['# People received regular supply of hygiene items]],WWWW[[#This Row],['# people reached by regular dedicated hygiene promotion]],WWWW[[#This Row],['# People received regular supply of hygiene items]])</f>
        <v>0</v>
      </c>
      <c r="BK359" s="550">
        <f>IF(WWWW[[#This Row],[HRP3]]/WWWW[[#This Row],[Total PoP ]]&gt;100%,100%,WWWW[[#This Row],[HRP3]]/WWWW[[#This Row],[Total PoP ]])</f>
        <v>0</v>
      </c>
      <c r="BL359" s="553">
        <f>1-WWWW[[#This Row],[Hygiene Coverage%]]</f>
        <v>1</v>
      </c>
      <c r="BM359" s="551">
        <f>WWWW[[#This Row],['# people reached by regular dedicated hygiene promotion]]/WWWW[[#This Row],[Total PoP ]]</f>
        <v>0</v>
      </c>
      <c r="BN35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59" s="552">
        <f>WWWW[[#This Row],['#_of_affected_women_and_girls_receiving_a_sufficient_quantity_of_sanitary_pads]]</f>
        <v>0</v>
      </c>
      <c r="BP359" s="605">
        <f>IF(WWWW[[#This Row],['# People with access to soap]]&gt;WWWW[[#This Row],['# People with access to Sanity Pads]],WWWW[[#This Row],['# People with access to soap]],WWWW[[#This Row],['# People with access to Sanity Pads]])</f>
        <v>0</v>
      </c>
      <c r="BQ359" s="560" t="str">
        <f>IF(OR(WWWW[[#This Row],['#of students in school]]="",WWWW[[#This Row],['#of students in school]]=0),"No","Yes")</f>
        <v>No</v>
      </c>
      <c r="BR359" s="554" t="s">
        <v>796</v>
      </c>
      <c r="BS359" s="554" t="s">
        <v>881</v>
      </c>
      <c r="BT359" s="554" t="s">
        <v>793</v>
      </c>
      <c r="BU359" s="554">
        <v>20.335864000000001</v>
      </c>
      <c r="BV359" s="554">
        <v>92.785706000000005</v>
      </c>
      <c r="BW359" s="554" t="s">
        <v>1383</v>
      </c>
      <c r="BX359" s="554" t="s">
        <v>3079</v>
      </c>
      <c r="BY359" s="582"/>
    </row>
    <row r="360" spans="1:77" hidden="1">
      <c r="A360" s="606" t="s">
        <v>2381</v>
      </c>
      <c r="B360" s="606" t="s">
        <v>320</v>
      </c>
      <c r="C360" s="453" t="s">
        <v>320</v>
      </c>
      <c r="D360" s="453" t="s">
        <v>291</v>
      </c>
      <c r="E360" s="546" t="s">
        <v>2687</v>
      </c>
      <c r="F360" s="453" t="s">
        <v>304</v>
      </c>
      <c r="G360" s="546" t="str">
        <f>VLOOKUP(WWWW[[#This Row],[Village  Name]],SiteDB6[[Site Name]:[Location Type]],8,FALSE)</f>
        <v>Village</v>
      </c>
      <c r="H360" s="453" t="s">
        <v>3004</v>
      </c>
      <c r="I360" s="605">
        <v>26</v>
      </c>
      <c r="J360" s="605">
        <v>89</v>
      </c>
      <c r="K360" s="457">
        <v>43678</v>
      </c>
      <c r="L360" s="55">
        <v>43738</v>
      </c>
      <c r="M360" s="605">
        <v>17</v>
      </c>
      <c r="N360" s="605">
        <v>31</v>
      </c>
      <c r="O360" s="605"/>
      <c r="P360" s="605"/>
      <c r="Q360" s="605">
        <v>1</v>
      </c>
      <c r="R360" s="605"/>
      <c r="S360" s="605"/>
      <c r="T360" s="605"/>
      <c r="U360" s="637"/>
      <c r="V360" s="605">
        <v>10</v>
      </c>
      <c r="W360" s="605" t="s">
        <v>128</v>
      </c>
      <c r="X360" s="605">
        <v>2</v>
      </c>
      <c r="Y360" s="605">
        <v>5</v>
      </c>
      <c r="Z360" s="605"/>
      <c r="AA360" s="605"/>
      <c r="AB360" s="605"/>
      <c r="AC360" s="637"/>
      <c r="AD360" s="605"/>
      <c r="AE360" s="605"/>
      <c r="AF360" s="605"/>
      <c r="AG360" s="605"/>
      <c r="AH360" s="605"/>
      <c r="AI360" s="605"/>
      <c r="AJ360" s="605"/>
      <c r="AK360" s="605"/>
      <c r="AL360" s="605"/>
      <c r="AM360" s="605"/>
      <c r="AN360" s="637"/>
      <c r="AO360" s="551"/>
      <c r="AP360" s="551"/>
      <c r="AQ36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0" s="560">
        <f>WWWW[[#This Row],[%Equitable and continuous access to sufficient quantity of safe drinking water]]*WWWW[[#This Row],[Total PoP ]]</f>
        <v>0</v>
      </c>
      <c r="AS36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0" s="560">
        <f>WWWW[[#This Row],[% Access to unimproved water points]]*WWWW[[#This Row],[Total PoP ]]</f>
        <v>89</v>
      </c>
      <c r="AU36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89</v>
      </c>
      <c r="AW360" s="560">
        <f>WWWW[[#This Row],[HRP1]]/250</f>
        <v>0.35599999999999998</v>
      </c>
      <c r="AX360" s="550">
        <f>1-WWWW[[#This Row],[% Equitable and continuous access to sufficient quantity of domestic water]]</f>
        <v>0</v>
      </c>
      <c r="AY360" s="560">
        <f>WWWW[[#This Row],[%equitable and continuous access to sufficient quantity of safe drinking and domestic water''s GAP]]*WWWW[[#This Row],[Total PoP ]]</f>
        <v>0</v>
      </c>
      <c r="AZ360" s="552">
        <f>IF(WWWW[[#This Row],[Total required water points]]-WWWW[[#This Row],['#Water points coverage]]&lt;0,0,WWWW[[#This Row],[Total required water points]]-WWWW[[#This Row],['#Water points coverage]])</f>
        <v>0.64400000000000002</v>
      </c>
      <c r="BA360" s="552">
        <f>ROUND(IF(WWWW[[#This Row],[Total PoP ]]&lt;250,1,WWWW[[#This Row],[Total PoP ]]/250),0)</f>
        <v>1</v>
      </c>
      <c r="BB36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60" s="560">
        <f>WWWW[[#This Row],[% people access to functioning Latrine]]*WWWW[[#This Row],[Total PoP ]]</f>
        <v>89</v>
      </c>
      <c r="BD360" s="552">
        <f>WWWW[[#This Row],['#_of_Functioning_latrines_in_school]]*50</f>
        <v>100</v>
      </c>
      <c r="BE360" s="552">
        <f>ROUND((WWWW[[#This Row],[Total PoP ]]/6),0)</f>
        <v>15</v>
      </c>
      <c r="BF360" s="552">
        <f>IF(WWWW[[#This Row],[Total required Latrines]]-(WWWW[[#This Row],['#_of_sanitary_fly-proof_HH_latrines]])&lt;0,0,WWWW[[#This Row],[Total required Latrines]]-(WWWW[[#This Row],['#_of_sanitary_fly-proof_HH_latrines]]))</f>
        <v>5</v>
      </c>
      <c r="BG360" s="553">
        <f>1-WWWW[[#This Row],[% people access to functioning Latrine]]</f>
        <v>0</v>
      </c>
      <c r="BH36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60" s="560">
        <f>IF(WWWW[[#This Row],['#_of_functional_handwashing_facilities_at_HH_level]]*6&gt;WWWW[[#This Row],[Total PoP ]],WWWW[[#This Row],[Total PoP ]],WWWW[[#This Row],['#_of_functional_handwashing_facilities_at_HH_level]]*6)</f>
        <v>0</v>
      </c>
      <c r="BJ360" s="552">
        <f>IF(WWWW[[#This Row],['# people reached by regular dedicated hygiene promotion]]&gt;WWWW[[#This Row],['# People received regular supply of hygiene items]],WWWW[[#This Row],['# people reached by regular dedicated hygiene promotion]],WWWW[[#This Row],['# People received regular supply of hygiene items]])</f>
        <v>0</v>
      </c>
      <c r="BK360" s="550">
        <f>IF(WWWW[[#This Row],[HRP3]]/WWWW[[#This Row],[Total PoP ]]&gt;100%,100%,WWWW[[#This Row],[HRP3]]/WWWW[[#This Row],[Total PoP ]])</f>
        <v>0</v>
      </c>
      <c r="BL360" s="553">
        <f>1-WWWW[[#This Row],[Hygiene Coverage%]]</f>
        <v>1</v>
      </c>
      <c r="BM360" s="551">
        <f>WWWW[[#This Row],['# people reached by regular dedicated hygiene promotion]]/WWWW[[#This Row],[Total PoP ]]</f>
        <v>0</v>
      </c>
      <c r="BN36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0" s="552">
        <f>WWWW[[#This Row],['#_of_affected_women_and_girls_receiving_a_sufficient_quantity_of_sanitary_pads]]</f>
        <v>0</v>
      </c>
      <c r="BP360" s="605">
        <f>IF(WWWW[[#This Row],['# People with access to soap]]&gt;WWWW[[#This Row],['# People with access to Sanity Pads]],WWWW[[#This Row],['# People with access to soap]],WWWW[[#This Row],['# People with access to Sanity Pads]])</f>
        <v>0</v>
      </c>
      <c r="BQ360" s="560" t="str">
        <f>IF(OR(WWWW[[#This Row],['#of students in school]]="",WWWW[[#This Row],['#of students in school]]=0),"No","Yes")</f>
        <v>Yes</v>
      </c>
      <c r="BR360" s="554" t="s">
        <v>796</v>
      </c>
      <c r="BS360" s="554" t="s">
        <v>796</v>
      </c>
      <c r="BT360" s="554">
        <v>0</v>
      </c>
      <c r="BU360" s="554">
        <v>0</v>
      </c>
      <c r="BV360" s="554">
        <v>0</v>
      </c>
      <c r="BW360" s="554">
        <v>0</v>
      </c>
      <c r="BX360" s="554" t="s">
        <v>33</v>
      </c>
      <c r="BY360" s="582"/>
    </row>
    <row r="361" spans="1:77" hidden="1">
      <c r="A361" s="606" t="s">
        <v>2381</v>
      </c>
      <c r="B361" s="606" t="s">
        <v>320</v>
      </c>
      <c r="C361" s="453" t="s">
        <v>320</v>
      </c>
      <c r="D361" s="453" t="s">
        <v>291</v>
      </c>
      <c r="E361" s="546" t="s">
        <v>2687</v>
      </c>
      <c r="F361" s="453" t="s">
        <v>304</v>
      </c>
      <c r="G361" s="546" t="str">
        <f>VLOOKUP(WWWW[[#This Row],[Village  Name]],SiteDB6[[Site Name]:[Location Type]],8,FALSE)</f>
        <v>Village</v>
      </c>
      <c r="H361" s="453" t="s">
        <v>3005</v>
      </c>
      <c r="I361" s="605">
        <v>148</v>
      </c>
      <c r="J361" s="605">
        <v>759</v>
      </c>
      <c r="K361" s="457">
        <v>43678</v>
      </c>
      <c r="L361" s="55">
        <v>43738</v>
      </c>
      <c r="M361" s="605">
        <v>84</v>
      </c>
      <c r="N361" s="605">
        <v>31</v>
      </c>
      <c r="O361" s="605"/>
      <c r="P361" s="605"/>
      <c r="Q361" s="605">
        <v>2</v>
      </c>
      <c r="R361" s="605"/>
      <c r="S361" s="605"/>
      <c r="T361" s="605"/>
      <c r="U361" s="637"/>
      <c r="V361" s="605">
        <v>40</v>
      </c>
      <c r="W361" s="605" t="s">
        <v>128</v>
      </c>
      <c r="X361" s="605">
        <v>2</v>
      </c>
      <c r="Y361" s="605">
        <v>4</v>
      </c>
      <c r="Z361" s="605"/>
      <c r="AA361" s="605"/>
      <c r="AB361" s="605"/>
      <c r="AC361" s="637"/>
      <c r="AD361" s="605"/>
      <c r="AE361" s="605"/>
      <c r="AF361" s="605"/>
      <c r="AG361" s="605"/>
      <c r="AH361" s="605"/>
      <c r="AI361" s="605"/>
      <c r="AJ361" s="605"/>
      <c r="AK361" s="605"/>
      <c r="AL361" s="605"/>
      <c r="AM361" s="605"/>
      <c r="AN361" s="637"/>
      <c r="AO361" s="551"/>
      <c r="AP361" s="551"/>
      <c r="AQ36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1" s="560">
        <f>WWWW[[#This Row],[%Equitable and continuous access to sufficient quantity of safe drinking water]]*WWWW[[#This Row],[Total PoP ]]</f>
        <v>0</v>
      </c>
      <c r="AS36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1" s="560">
        <f>WWWW[[#This Row],[% Access to unimproved water points]]*WWWW[[#This Row],[Total PoP ]]</f>
        <v>759</v>
      </c>
      <c r="AU36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759</v>
      </c>
      <c r="AW361" s="560">
        <f>WWWW[[#This Row],[HRP1]]/250</f>
        <v>3.036</v>
      </c>
      <c r="AX361" s="550">
        <f>1-WWWW[[#This Row],[% Equitable and continuous access to sufficient quantity of domestic water]]</f>
        <v>0</v>
      </c>
      <c r="AY361" s="560">
        <f>WWWW[[#This Row],[%equitable and continuous access to sufficient quantity of safe drinking and domestic water''s GAP]]*WWWW[[#This Row],[Total PoP ]]</f>
        <v>0</v>
      </c>
      <c r="AZ361" s="552">
        <f>IF(WWWW[[#This Row],[Total required water points]]-WWWW[[#This Row],['#Water points coverage]]&lt;0,0,WWWW[[#This Row],[Total required water points]]-WWWW[[#This Row],['#Water points coverage]])</f>
        <v>0</v>
      </c>
      <c r="BA361" s="552">
        <f>ROUND(IF(WWWW[[#This Row],[Total PoP ]]&lt;250,1,WWWW[[#This Row],[Total PoP ]]/250),0)</f>
        <v>3</v>
      </c>
      <c r="BB361"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0.44795783926218707</v>
      </c>
      <c r="BC361" s="560">
        <f>WWWW[[#This Row],[% people access to functioning Latrine]]*WWWW[[#This Row],[Total PoP ]]</f>
        <v>340</v>
      </c>
      <c r="BD361" s="552">
        <f>WWWW[[#This Row],['#_of_Functioning_latrines_in_school]]*50</f>
        <v>100</v>
      </c>
      <c r="BE361" s="552">
        <f>ROUND((WWWW[[#This Row],[Total PoP ]]/6),0)</f>
        <v>127</v>
      </c>
      <c r="BF361" s="552">
        <f>IF(WWWW[[#This Row],[Total required Latrines]]-(WWWW[[#This Row],['#_of_sanitary_fly-proof_HH_latrines]])&lt;0,0,WWWW[[#This Row],[Total required Latrines]]-(WWWW[[#This Row],['#_of_sanitary_fly-proof_HH_latrines]]))</f>
        <v>87</v>
      </c>
      <c r="BG361" s="553">
        <f>1-WWWW[[#This Row],[% people access to functioning Latrine]]</f>
        <v>0.55204216073781298</v>
      </c>
      <c r="BH36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61" s="560">
        <f>IF(WWWW[[#This Row],['#_of_functional_handwashing_facilities_at_HH_level]]*6&gt;WWWW[[#This Row],[Total PoP ]],WWWW[[#This Row],[Total PoP ]],WWWW[[#This Row],['#_of_functional_handwashing_facilities_at_HH_level]]*6)</f>
        <v>0</v>
      </c>
      <c r="BJ361" s="552">
        <f>IF(WWWW[[#This Row],['# people reached by regular dedicated hygiene promotion]]&gt;WWWW[[#This Row],['# People received regular supply of hygiene items]],WWWW[[#This Row],['# people reached by regular dedicated hygiene promotion]],WWWW[[#This Row],['# People received regular supply of hygiene items]])</f>
        <v>0</v>
      </c>
      <c r="BK361" s="550">
        <f>IF(WWWW[[#This Row],[HRP3]]/WWWW[[#This Row],[Total PoP ]]&gt;100%,100%,WWWW[[#This Row],[HRP3]]/WWWW[[#This Row],[Total PoP ]])</f>
        <v>0</v>
      </c>
      <c r="BL361" s="553">
        <f>1-WWWW[[#This Row],[Hygiene Coverage%]]</f>
        <v>1</v>
      </c>
      <c r="BM361" s="551">
        <f>WWWW[[#This Row],['# people reached by regular dedicated hygiene promotion]]/WWWW[[#This Row],[Total PoP ]]</f>
        <v>0</v>
      </c>
      <c r="BN36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1" s="552">
        <f>WWWW[[#This Row],['#_of_affected_women_and_girls_receiving_a_sufficient_quantity_of_sanitary_pads]]</f>
        <v>0</v>
      </c>
      <c r="BP361" s="605">
        <f>IF(WWWW[[#This Row],['# People with access to soap]]&gt;WWWW[[#This Row],['# People with access to Sanity Pads]],WWWW[[#This Row],['# People with access to soap]],WWWW[[#This Row],['# People with access to Sanity Pads]])</f>
        <v>0</v>
      </c>
      <c r="BQ361" s="560" t="str">
        <f>IF(OR(WWWW[[#This Row],['#of students in school]]="",WWWW[[#This Row],['#of students in school]]=0),"No","Yes")</f>
        <v>Yes</v>
      </c>
      <c r="BR361" s="554" t="s">
        <v>796</v>
      </c>
      <c r="BS361" s="554" t="s">
        <v>796</v>
      </c>
      <c r="BT361" s="554">
        <v>0</v>
      </c>
      <c r="BU361" s="554">
        <v>0</v>
      </c>
      <c r="BV361" s="554">
        <v>0</v>
      </c>
      <c r="BW361" s="554">
        <v>0</v>
      </c>
      <c r="BX361" s="554" t="s">
        <v>33</v>
      </c>
      <c r="BY361" s="582"/>
    </row>
    <row r="362" spans="1:77" hidden="1">
      <c r="A362" s="606" t="s">
        <v>2381</v>
      </c>
      <c r="B362" s="606" t="s">
        <v>320</v>
      </c>
      <c r="C362" s="453" t="s">
        <v>320</v>
      </c>
      <c r="D362" s="453" t="s">
        <v>291</v>
      </c>
      <c r="E362" s="546" t="s">
        <v>2687</v>
      </c>
      <c r="F362" s="453" t="s">
        <v>304</v>
      </c>
      <c r="G362" s="546" t="str">
        <f>VLOOKUP(WWWW[[#This Row],[Village  Name]],SiteDB6[[Site Name]:[Location Type]],8,FALSE)</f>
        <v>Village</v>
      </c>
      <c r="H362" s="453" t="s">
        <v>3006</v>
      </c>
      <c r="I362" s="605">
        <v>53</v>
      </c>
      <c r="J362" s="605">
        <v>242</v>
      </c>
      <c r="K362" s="457">
        <v>43678</v>
      </c>
      <c r="L362" s="55">
        <v>43738</v>
      </c>
      <c r="M362" s="605">
        <v>37</v>
      </c>
      <c r="N362" s="605">
        <v>31</v>
      </c>
      <c r="O362" s="605"/>
      <c r="P362" s="605"/>
      <c r="Q362" s="605">
        <v>1</v>
      </c>
      <c r="R362" s="605"/>
      <c r="S362" s="605"/>
      <c r="T362" s="605"/>
      <c r="U362" s="637"/>
      <c r="V362" s="605">
        <v>7</v>
      </c>
      <c r="W362" s="605" t="s">
        <v>128</v>
      </c>
      <c r="X362" s="605">
        <v>2</v>
      </c>
      <c r="Y362" s="605">
        <v>2</v>
      </c>
      <c r="Z362" s="605"/>
      <c r="AA362" s="605"/>
      <c r="AB362" s="605"/>
      <c r="AC362" s="637"/>
      <c r="AD362" s="605"/>
      <c r="AE362" s="605"/>
      <c r="AF362" s="605"/>
      <c r="AG362" s="605"/>
      <c r="AH362" s="605"/>
      <c r="AI362" s="605"/>
      <c r="AJ362" s="605"/>
      <c r="AK362" s="605"/>
      <c r="AL362" s="605"/>
      <c r="AM362" s="605"/>
      <c r="AN362" s="637"/>
      <c r="AO362" s="551"/>
      <c r="AP362" s="551"/>
      <c r="AQ36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2" s="560">
        <f>WWWW[[#This Row],[%Equitable and continuous access to sufficient quantity of safe drinking water]]*WWWW[[#This Row],[Total PoP ]]</f>
        <v>0</v>
      </c>
      <c r="AS36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2" s="560">
        <f>WWWW[[#This Row],[% Access to unimproved water points]]*WWWW[[#This Row],[Total PoP ]]</f>
        <v>242</v>
      </c>
      <c r="AU36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v>
      </c>
      <c r="AW362" s="560">
        <f>WWWW[[#This Row],[HRP1]]/250</f>
        <v>0.96799999999999997</v>
      </c>
      <c r="AX362" s="550">
        <f>1-WWWW[[#This Row],[% Equitable and continuous access to sufficient quantity of domestic water]]</f>
        <v>0</v>
      </c>
      <c r="AY362" s="560">
        <f>WWWW[[#This Row],[%equitable and continuous access to sufficient quantity of safe drinking and domestic water''s GAP]]*WWWW[[#This Row],[Total PoP ]]</f>
        <v>0</v>
      </c>
      <c r="AZ362" s="552">
        <f>IF(WWWW[[#This Row],[Total required water points]]-WWWW[[#This Row],['#Water points coverage]]&lt;0,0,WWWW[[#This Row],[Total required water points]]-WWWW[[#This Row],['#Water points coverage]])</f>
        <v>3.2000000000000028E-2</v>
      </c>
      <c r="BA362" s="552">
        <f>ROUND(IF(WWWW[[#This Row],[Total PoP ]]&lt;250,1,WWWW[[#This Row],[Total PoP ]]/250),0)</f>
        <v>1</v>
      </c>
      <c r="BB362"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0.58677685950413228</v>
      </c>
      <c r="BC362" s="560">
        <f>WWWW[[#This Row],[% people access to functioning Latrine]]*WWWW[[#This Row],[Total PoP ]]</f>
        <v>142</v>
      </c>
      <c r="BD362" s="552">
        <f>WWWW[[#This Row],['#_of_Functioning_latrines_in_school]]*50</f>
        <v>100</v>
      </c>
      <c r="BE362" s="552">
        <f>ROUND((WWWW[[#This Row],[Total PoP ]]/6),0)</f>
        <v>40</v>
      </c>
      <c r="BF362" s="552">
        <f>IF(WWWW[[#This Row],[Total required Latrines]]-(WWWW[[#This Row],['#_of_sanitary_fly-proof_HH_latrines]])&lt;0,0,WWWW[[#This Row],[Total required Latrines]]-(WWWW[[#This Row],['#_of_sanitary_fly-proof_HH_latrines]]))</f>
        <v>33</v>
      </c>
      <c r="BG362" s="553">
        <f>1-WWWW[[#This Row],[% people access to functioning Latrine]]</f>
        <v>0.41322314049586772</v>
      </c>
      <c r="BH36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62" s="560">
        <f>IF(WWWW[[#This Row],['#_of_functional_handwashing_facilities_at_HH_level]]*6&gt;WWWW[[#This Row],[Total PoP ]],WWWW[[#This Row],[Total PoP ]],WWWW[[#This Row],['#_of_functional_handwashing_facilities_at_HH_level]]*6)</f>
        <v>0</v>
      </c>
      <c r="BJ362" s="552">
        <f>IF(WWWW[[#This Row],['# people reached by regular dedicated hygiene promotion]]&gt;WWWW[[#This Row],['# People received regular supply of hygiene items]],WWWW[[#This Row],['# people reached by regular dedicated hygiene promotion]],WWWW[[#This Row],['# People received regular supply of hygiene items]])</f>
        <v>0</v>
      </c>
      <c r="BK362" s="550">
        <f>IF(WWWW[[#This Row],[HRP3]]/WWWW[[#This Row],[Total PoP ]]&gt;100%,100%,WWWW[[#This Row],[HRP3]]/WWWW[[#This Row],[Total PoP ]])</f>
        <v>0</v>
      </c>
      <c r="BL362" s="553">
        <f>1-WWWW[[#This Row],[Hygiene Coverage%]]</f>
        <v>1</v>
      </c>
      <c r="BM362" s="551">
        <f>WWWW[[#This Row],['# people reached by regular dedicated hygiene promotion]]/WWWW[[#This Row],[Total PoP ]]</f>
        <v>0</v>
      </c>
      <c r="BN36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2" s="552">
        <f>WWWW[[#This Row],['#_of_affected_women_and_girls_receiving_a_sufficient_quantity_of_sanitary_pads]]</f>
        <v>0</v>
      </c>
      <c r="BP362" s="605">
        <f>IF(WWWW[[#This Row],['# People with access to soap]]&gt;WWWW[[#This Row],['# People with access to Sanity Pads]],WWWW[[#This Row],['# People with access to soap]],WWWW[[#This Row],['# People with access to Sanity Pads]])</f>
        <v>0</v>
      </c>
      <c r="BQ362" s="560" t="str">
        <f>IF(OR(WWWW[[#This Row],['#of students in school]]="",WWWW[[#This Row],['#of students in school]]=0),"No","Yes")</f>
        <v>Yes</v>
      </c>
      <c r="BR362" s="554" t="s">
        <v>796</v>
      </c>
      <c r="BS362" s="554" t="s">
        <v>796</v>
      </c>
      <c r="BT362" s="554">
        <v>0</v>
      </c>
      <c r="BU362" s="554">
        <v>20.7489204406738</v>
      </c>
      <c r="BV362" s="554">
        <v>92.958816528320298</v>
      </c>
      <c r="BW362" s="554">
        <v>196894</v>
      </c>
      <c r="BX362" s="554" t="s">
        <v>33</v>
      </c>
      <c r="BY362" s="582"/>
    </row>
    <row r="363" spans="1:77" hidden="1">
      <c r="A363" s="606" t="s">
        <v>2381</v>
      </c>
      <c r="B363" s="606" t="s">
        <v>320</v>
      </c>
      <c r="C363" s="453" t="s">
        <v>320</v>
      </c>
      <c r="D363" s="453" t="s">
        <v>336</v>
      </c>
      <c r="E363" s="546" t="s">
        <v>2687</v>
      </c>
      <c r="F363" s="453" t="s">
        <v>304</v>
      </c>
      <c r="G363" s="546" t="str">
        <f>VLOOKUP(WWWW[[#This Row],[Village  Name]],SiteDB6[[Site Name]:[Location Type]],8,FALSE)</f>
        <v>Village</v>
      </c>
      <c r="H363" s="453" t="s">
        <v>2004</v>
      </c>
      <c r="I363" s="605">
        <v>45</v>
      </c>
      <c r="J363" s="605">
        <v>206</v>
      </c>
      <c r="K363" s="457">
        <v>43678</v>
      </c>
      <c r="L363" s="55">
        <v>44043</v>
      </c>
      <c r="M363" s="605">
        <v>22</v>
      </c>
      <c r="N363" s="605">
        <v>31</v>
      </c>
      <c r="O363" s="605"/>
      <c r="P363" s="605"/>
      <c r="Q363" s="605">
        <v>1</v>
      </c>
      <c r="R363" s="605"/>
      <c r="S363" s="605"/>
      <c r="T363" s="605"/>
      <c r="U363" s="637"/>
      <c r="V363" s="605">
        <v>6</v>
      </c>
      <c r="W363" s="605" t="s">
        <v>128</v>
      </c>
      <c r="X363" s="605">
        <v>2</v>
      </c>
      <c r="Y363" s="605">
        <v>3</v>
      </c>
      <c r="Z363" s="605"/>
      <c r="AA363" s="605"/>
      <c r="AB363" s="605"/>
      <c r="AC363" s="637"/>
      <c r="AD363" s="605">
        <v>8</v>
      </c>
      <c r="AE363" s="605">
        <v>12</v>
      </c>
      <c r="AF363" s="605"/>
      <c r="AG363" s="605"/>
      <c r="AH363" s="605"/>
      <c r="AI363" s="605"/>
      <c r="AJ363" s="605"/>
      <c r="AK363" s="605"/>
      <c r="AL363" s="605"/>
      <c r="AM363" s="605"/>
      <c r="AN363" s="637"/>
      <c r="AO363" s="551"/>
      <c r="AP363" s="551"/>
      <c r="AQ36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3" s="560">
        <f>WWWW[[#This Row],[%Equitable and continuous access to sufficient quantity of safe drinking water]]*WWWW[[#This Row],[Total PoP ]]</f>
        <v>0</v>
      </c>
      <c r="AS36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3" s="560">
        <f>WWWW[[#This Row],[% Access to unimproved water points]]*WWWW[[#This Row],[Total PoP ]]</f>
        <v>206</v>
      </c>
      <c r="AU36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AW363" s="560">
        <f>WWWW[[#This Row],[HRP1]]/250</f>
        <v>0.82399999999999995</v>
      </c>
      <c r="AX363" s="550">
        <f>1-WWWW[[#This Row],[% Equitable and continuous access to sufficient quantity of domestic water]]</f>
        <v>0</v>
      </c>
      <c r="AY363" s="560">
        <f>WWWW[[#This Row],[%equitable and continuous access to sufficient quantity of safe drinking and domestic water''s GAP]]*WWWW[[#This Row],[Total PoP ]]</f>
        <v>0</v>
      </c>
      <c r="AZ363" s="552">
        <f>IF(WWWW[[#This Row],[Total required water points]]-WWWW[[#This Row],['#Water points coverage]]&lt;0,0,WWWW[[#This Row],[Total required water points]]-WWWW[[#This Row],['#Water points coverage]])</f>
        <v>0.17600000000000005</v>
      </c>
      <c r="BA363" s="552">
        <f>ROUND(IF(WWWW[[#This Row],[Total PoP ]]&lt;250,1,WWWW[[#This Row],[Total PoP ]]/250),0)</f>
        <v>1</v>
      </c>
      <c r="BB363"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0.66019417475728159</v>
      </c>
      <c r="BC363" s="560">
        <f>WWWW[[#This Row],[% people access to functioning Latrine]]*WWWW[[#This Row],[Total PoP ]]</f>
        <v>136</v>
      </c>
      <c r="BD363" s="552">
        <f>WWWW[[#This Row],['#_of_Functioning_latrines_in_school]]*50</f>
        <v>100</v>
      </c>
      <c r="BE363" s="552">
        <f>ROUND((WWWW[[#This Row],[Total PoP ]]/6),0)</f>
        <v>34</v>
      </c>
      <c r="BF363" s="552">
        <f>IF(WWWW[[#This Row],[Total required Latrines]]-(WWWW[[#This Row],['#_of_sanitary_fly-proof_HH_latrines]])&lt;0,0,WWWW[[#This Row],[Total required Latrines]]-(WWWW[[#This Row],['#_of_sanitary_fly-proof_HH_latrines]]))</f>
        <v>28</v>
      </c>
      <c r="BG363" s="553">
        <f>1-WWWW[[#This Row],[% people access to functioning Latrine]]</f>
        <v>0.33980582524271841</v>
      </c>
      <c r="BH36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63" s="560">
        <f>IF(WWWW[[#This Row],['#_of_functional_handwashing_facilities_at_HH_level]]*6&gt;WWWW[[#This Row],[Total PoP ]],WWWW[[#This Row],[Total PoP ]],WWWW[[#This Row],['#_of_functional_handwashing_facilities_at_HH_level]]*6)</f>
        <v>0</v>
      </c>
      <c r="BJ363" s="552">
        <f>IF(WWWW[[#This Row],['# people reached by regular dedicated hygiene promotion]]&gt;WWWW[[#This Row],['# People received regular supply of hygiene items]],WWWW[[#This Row],['# people reached by regular dedicated hygiene promotion]],WWWW[[#This Row],['# People received regular supply of hygiene items]])</f>
        <v>20</v>
      </c>
      <c r="BK363" s="550">
        <f>IF(WWWW[[#This Row],[HRP3]]/WWWW[[#This Row],[Total PoP ]]&gt;100%,100%,WWWW[[#This Row],[HRP3]]/WWWW[[#This Row],[Total PoP ]])</f>
        <v>9.7087378640776698E-2</v>
      </c>
      <c r="BL363" s="553">
        <f>1-WWWW[[#This Row],[Hygiene Coverage%]]</f>
        <v>0.90291262135922334</v>
      </c>
      <c r="BM363" s="551">
        <f>WWWW[[#This Row],['# people reached by regular dedicated hygiene promotion]]/WWWW[[#This Row],[Total PoP ]]</f>
        <v>9.7087378640776698E-2</v>
      </c>
      <c r="BN36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3" s="552">
        <f>WWWW[[#This Row],['#_of_affected_women_and_girls_receiving_a_sufficient_quantity_of_sanitary_pads]]</f>
        <v>0</v>
      </c>
      <c r="BP363" s="605">
        <f>IF(WWWW[[#This Row],['# People with access to soap]]&gt;WWWW[[#This Row],['# People with access to Sanity Pads]],WWWW[[#This Row],['# People with access to soap]],WWWW[[#This Row],['# People with access to Sanity Pads]])</f>
        <v>0</v>
      </c>
      <c r="BQ363" s="560" t="str">
        <f>IF(OR(WWWW[[#This Row],['#of students in school]]="",WWWW[[#This Row],['#of students in school]]=0),"No","Yes")</f>
        <v>Yes</v>
      </c>
      <c r="BR363" s="554" t="s">
        <v>796</v>
      </c>
      <c r="BS363" s="554" t="s">
        <v>796</v>
      </c>
      <c r="BT363" s="554" t="s">
        <v>296</v>
      </c>
      <c r="BU363" s="554">
        <v>20.879186630248999</v>
      </c>
      <c r="BV363" s="554">
        <v>92.938163757324205</v>
      </c>
      <c r="BW363" s="554">
        <v>196821</v>
      </c>
      <c r="BX363" s="554" t="s">
        <v>33</v>
      </c>
      <c r="BY363" s="582"/>
    </row>
    <row r="364" spans="1:77" hidden="1">
      <c r="A364" s="606" t="s">
        <v>2381</v>
      </c>
      <c r="B364" s="606" t="s">
        <v>320</v>
      </c>
      <c r="C364" s="453" t="s">
        <v>320</v>
      </c>
      <c r="D364" s="453" t="s">
        <v>291</v>
      </c>
      <c r="E364" s="546" t="s">
        <v>2687</v>
      </c>
      <c r="F364" s="453" t="s">
        <v>304</v>
      </c>
      <c r="G364" s="546" t="str">
        <f>VLOOKUP(WWWW[[#This Row],[Village  Name]],SiteDB6[[Site Name]:[Location Type]],8,FALSE)</f>
        <v>Village</v>
      </c>
      <c r="H364" s="453" t="s">
        <v>3024</v>
      </c>
      <c r="I364" s="605">
        <v>100</v>
      </c>
      <c r="J364" s="605">
        <v>419</v>
      </c>
      <c r="K364" s="457">
        <v>43678</v>
      </c>
      <c r="L364" s="55">
        <v>43738</v>
      </c>
      <c r="M364" s="605">
        <v>70</v>
      </c>
      <c r="N364" s="605">
        <v>31</v>
      </c>
      <c r="O364" s="605"/>
      <c r="P364" s="605"/>
      <c r="Q364" s="605">
        <v>1</v>
      </c>
      <c r="R364" s="605"/>
      <c r="S364" s="605"/>
      <c r="T364" s="605"/>
      <c r="U364" s="637"/>
      <c r="V364" s="605">
        <v>97</v>
      </c>
      <c r="W364" s="605" t="s">
        <v>128</v>
      </c>
      <c r="X364" s="605">
        <v>2</v>
      </c>
      <c r="Y364" s="605">
        <v>7</v>
      </c>
      <c r="Z364" s="605"/>
      <c r="AA364" s="605"/>
      <c r="AB364" s="605"/>
      <c r="AC364" s="637"/>
      <c r="AD364" s="605"/>
      <c r="AE364" s="605"/>
      <c r="AF364" s="605"/>
      <c r="AG364" s="605"/>
      <c r="AH364" s="605"/>
      <c r="AI364" s="605"/>
      <c r="AJ364" s="605"/>
      <c r="AK364" s="605"/>
      <c r="AL364" s="605"/>
      <c r="AM364" s="605"/>
      <c r="AN364" s="637"/>
      <c r="AO364" s="551"/>
      <c r="AP364" s="551"/>
      <c r="AQ36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4" s="560">
        <f>WWWW[[#This Row],[%Equitable and continuous access to sufficient quantity of safe drinking water]]*WWWW[[#This Row],[Total PoP ]]</f>
        <v>0</v>
      </c>
      <c r="AS36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4" s="560">
        <f>WWWW[[#This Row],[% Access to unimproved water points]]*WWWW[[#This Row],[Total PoP ]]</f>
        <v>419</v>
      </c>
      <c r="AU36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419</v>
      </c>
      <c r="AW364" s="560">
        <f>WWWW[[#This Row],[HRP1]]/250</f>
        <v>1.6759999999999999</v>
      </c>
      <c r="AX364" s="550">
        <f>1-WWWW[[#This Row],[% Equitable and continuous access to sufficient quantity of domestic water]]</f>
        <v>0</v>
      </c>
      <c r="AY364" s="560">
        <f>WWWW[[#This Row],[%equitable and continuous access to sufficient quantity of safe drinking and domestic water''s GAP]]*WWWW[[#This Row],[Total PoP ]]</f>
        <v>0</v>
      </c>
      <c r="AZ364" s="552">
        <f>IF(WWWW[[#This Row],[Total required water points]]-WWWW[[#This Row],['#Water points coverage]]&lt;0,0,WWWW[[#This Row],[Total required water points]]-WWWW[[#This Row],['#Water points coverage]])</f>
        <v>0.32400000000000007</v>
      </c>
      <c r="BA364" s="552">
        <f>ROUND(IF(WWWW[[#This Row],[Total PoP ]]&lt;250,1,WWWW[[#This Row],[Total PoP ]]/250),0)</f>
        <v>2</v>
      </c>
      <c r="BB364"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64" s="560">
        <f>WWWW[[#This Row],[% people access to functioning Latrine]]*WWWW[[#This Row],[Total PoP ]]</f>
        <v>419</v>
      </c>
      <c r="BD364" s="552">
        <f>WWWW[[#This Row],['#_of_Functioning_latrines_in_school]]*50</f>
        <v>100</v>
      </c>
      <c r="BE364" s="552">
        <f>ROUND((WWWW[[#This Row],[Total PoP ]]/6),0)</f>
        <v>70</v>
      </c>
      <c r="BF364" s="552">
        <f>IF(WWWW[[#This Row],[Total required Latrines]]-(WWWW[[#This Row],['#_of_sanitary_fly-proof_HH_latrines]])&lt;0,0,WWWW[[#This Row],[Total required Latrines]]-(WWWW[[#This Row],['#_of_sanitary_fly-proof_HH_latrines]]))</f>
        <v>0</v>
      </c>
      <c r="BG364" s="553">
        <f>1-WWWW[[#This Row],[% people access to functioning Latrine]]</f>
        <v>0</v>
      </c>
      <c r="BH36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64" s="560">
        <f>IF(WWWW[[#This Row],['#_of_functional_handwashing_facilities_at_HH_level]]*6&gt;WWWW[[#This Row],[Total PoP ]],WWWW[[#This Row],[Total PoP ]],WWWW[[#This Row],['#_of_functional_handwashing_facilities_at_HH_level]]*6)</f>
        <v>0</v>
      </c>
      <c r="BJ364" s="552">
        <f>IF(WWWW[[#This Row],['# people reached by regular dedicated hygiene promotion]]&gt;WWWW[[#This Row],['# People received regular supply of hygiene items]],WWWW[[#This Row],['# people reached by regular dedicated hygiene promotion]],WWWW[[#This Row],['# People received regular supply of hygiene items]])</f>
        <v>0</v>
      </c>
      <c r="BK364" s="550">
        <f>IF(WWWW[[#This Row],[HRP3]]/WWWW[[#This Row],[Total PoP ]]&gt;100%,100%,WWWW[[#This Row],[HRP3]]/WWWW[[#This Row],[Total PoP ]])</f>
        <v>0</v>
      </c>
      <c r="BL364" s="553">
        <f>1-WWWW[[#This Row],[Hygiene Coverage%]]</f>
        <v>1</v>
      </c>
      <c r="BM364" s="551">
        <f>WWWW[[#This Row],['# people reached by regular dedicated hygiene promotion]]/WWWW[[#This Row],[Total PoP ]]</f>
        <v>0</v>
      </c>
      <c r="BN36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4" s="552">
        <f>WWWW[[#This Row],['#_of_affected_women_and_girls_receiving_a_sufficient_quantity_of_sanitary_pads]]</f>
        <v>0</v>
      </c>
      <c r="BP364" s="605">
        <f>IF(WWWW[[#This Row],['# People with access to soap]]&gt;WWWW[[#This Row],['# People with access to Sanity Pads]],WWWW[[#This Row],['# People with access to soap]],WWWW[[#This Row],['# People with access to Sanity Pads]])</f>
        <v>0</v>
      </c>
      <c r="BQ364" s="560" t="str">
        <f>IF(OR(WWWW[[#This Row],['#of students in school]]="",WWWW[[#This Row],['#of students in school]]=0),"No","Yes")</f>
        <v>Yes</v>
      </c>
      <c r="BR364" s="554" t="s">
        <v>796</v>
      </c>
      <c r="BS364" s="554" t="s">
        <v>796</v>
      </c>
      <c r="BT364" s="554">
        <v>0</v>
      </c>
      <c r="BU364" s="554">
        <v>20.728960037231399</v>
      </c>
      <c r="BV364" s="554">
        <v>92.936019897460895</v>
      </c>
      <c r="BW364" s="554">
        <v>196949</v>
      </c>
      <c r="BX364" s="554" t="s">
        <v>33</v>
      </c>
      <c r="BY364" s="582"/>
    </row>
    <row r="365" spans="1:77" hidden="1">
      <c r="A365" s="606" t="s">
        <v>2381</v>
      </c>
      <c r="B365" s="606" t="s">
        <v>320</v>
      </c>
      <c r="C365" s="453" t="s">
        <v>320</v>
      </c>
      <c r="D365" s="453" t="s">
        <v>291</v>
      </c>
      <c r="E365" s="546" t="s">
        <v>2687</v>
      </c>
      <c r="F365" s="453" t="s">
        <v>304</v>
      </c>
      <c r="G365" s="546" t="str">
        <f>VLOOKUP(WWWW[[#This Row],[Village  Name]],SiteDB6[[Site Name]:[Location Type]],8,FALSE)</f>
        <v>Village</v>
      </c>
      <c r="H365" s="453" t="s">
        <v>3025</v>
      </c>
      <c r="I365" s="605">
        <v>205</v>
      </c>
      <c r="J365" s="605">
        <v>793</v>
      </c>
      <c r="K365" s="457">
        <v>43678</v>
      </c>
      <c r="L365" s="55">
        <v>43738</v>
      </c>
      <c r="M365" s="605">
        <v>100</v>
      </c>
      <c r="N365" s="605">
        <v>31</v>
      </c>
      <c r="O365" s="605"/>
      <c r="P365" s="605"/>
      <c r="Q365" s="605">
        <v>2</v>
      </c>
      <c r="R365" s="605"/>
      <c r="S365" s="605"/>
      <c r="T365" s="605"/>
      <c r="U365" s="637"/>
      <c r="V365" s="605">
        <v>156</v>
      </c>
      <c r="W365" s="605" t="s">
        <v>128</v>
      </c>
      <c r="X365" s="605">
        <v>2</v>
      </c>
      <c r="Y365" s="605">
        <v>5</v>
      </c>
      <c r="Z365" s="605"/>
      <c r="AA365" s="605"/>
      <c r="AB365" s="605"/>
      <c r="AC365" s="637"/>
      <c r="AD365" s="605"/>
      <c r="AE365" s="605"/>
      <c r="AF365" s="605"/>
      <c r="AG365" s="605"/>
      <c r="AH365" s="605"/>
      <c r="AI365" s="605"/>
      <c r="AJ365" s="605"/>
      <c r="AK365" s="605"/>
      <c r="AL365" s="605"/>
      <c r="AM365" s="605"/>
      <c r="AN365" s="637"/>
      <c r="AO365" s="551"/>
      <c r="AP365" s="551"/>
      <c r="AQ36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5" s="560">
        <f>WWWW[[#This Row],[%Equitable and continuous access to sufficient quantity of safe drinking water]]*WWWW[[#This Row],[Total PoP ]]</f>
        <v>0</v>
      </c>
      <c r="AS36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5" s="560">
        <f>WWWW[[#This Row],[% Access to unimproved water points]]*WWWW[[#This Row],[Total PoP ]]</f>
        <v>793</v>
      </c>
      <c r="AU36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793</v>
      </c>
      <c r="AW365" s="560">
        <f>WWWW[[#This Row],[HRP1]]/250</f>
        <v>3.1720000000000002</v>
      </c>
      <c r="AX365" s="550">
        <f>1-WWWW[[#This Row],[% Equitable and continuous access to sufficient quantity of domestic water]]</f>
        <v>0</v>
      </c>
      <c r="AY365" s="560">
        <f>WWWW[[#This Row],[%equitable and continuous access to sufficient quantity of safe drinking and domestic water''s GAP]]*WWWW[[#This Row],[Total PoP ]]</f>
        <v>0</v>
      </c>
      <c r="AZ365" s="552">
        <f>IF(WWWW[[#This Row],[Total required water points]]-WWWW[[#This Row],['#Water points coverage]]&lt;0,0,WWWW[[#This Row],[Total required water points]]-WWWW[[#This Row],['#Water points coverage]])</f>
        <v>0</v>
      </c>
      <c r="BA365" s="552">
        <f>ROUND(IF(WWWW[[#This Row],[Total PoP ]]&lt;250,1,WWWW[[#This Row],[Total PoP ]]/250),0)</f>
        <v>3</v>
      </c>
      <c r="BB365"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65" s="560">
        <f>WWWW[[#This Row],[% people access to functioning Latrine]]*WWWW[[#This Row],[Total PoP ]]</f>
        <v>793</v>
      </c>
      <c r="BD365" s="552">
        <f>WWWW[[#This Row],['#_of_Functioning_latrines_in_school]]*50</f>
        <v>100</v>
      </c>
      <c r="BE365" s="552">
        <f>ROUND((WWWW[[#This Row],[Total PoP ]]/6),0)</f>
        <v>132</v>
      </c>
      <c r="BF365" s="552">
        <f>IF(WWWW[[#This Row],[Total required Latrines]]-(WWWW[[#This Row],['#_of_sanitary_fly-proof_HH_latrines]])&lt;0,0,WWWW[[#This Row],[Total required Latrines]]-(WWWW[[#This Row],['#_of_sanitary_fly-proof_HH_latrines]]))</f>
        <v>0</v>
      </c>
      <c r="BG365" s="553">
        <f>1-WWWW[[#This Row],[% people access to functioning Latrine]]</f>
        <v>0</v>
      </c>
      <c r="BH36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365" s="560">
        <f>IF(WWWW[[#This Row],['#_of_functional_handwashing_facilities_at_HH_level]]*6&gt;WWWW[[#This Row],[Total PoP ]],WWWW[[#This Row],[Total PoP ]],WWWW[[#This Row],['#_of_functional_handwashing_facilities_at_HH_level]]*6)</f>
        <v>0</v>
      </c>
      <c r="BJ365" s="552">
        <f>IF(WWWW[[#This Row],['# people reached by regular dedicated hygiene promotion]]&gt;WWWW[[#This Row],['# People received regular supply of hygiene items]],WWWW[[#This Row],['# people reached by regular dedicated hygiene promotion]],WWWW[[#This Row],['# People received regular supply of hygiene items]])</f>
        <v>0</v>
      </c>
      <c r="BK365" s="550">
        <f>IF(WWWW[[#This Row],[HRP3]]/WWWW[[#This Row],[Total PoP ]]&gt;100%,100%,WWWW[[#This Row],[HRP3]]/WWWW[[#This Row],[Total PoP ]])</f>
        <v>0</v>
      </c>
      <c r="BL365" s="553">
        <f>1-WWWW[[#This Row],[Hygiene Coverage%]]</f>
        <v>1</v>
      </c>
      <c r="BM365" s="551">
        <f>WWWW[[#This Row],['# people reached by regular dedicated hygiene promotion]]/WWWW[[#This Row],[Total PoP ]]</f>
        <v>0</v>
      </c>
      <c r="BN36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5" s="552">
        <f>WWWW[[#This Row],['#_of_affected_women_and_girls_receiving_a_sufficient_quantity_of_sanitary_pads]]</f>
        <v>0</v>
      </c>
      <c r="BP365" s="605">
        <f>IF(WWWW[[#This Row],['# People with access to soap]]&gt;WWWW[[#This Row],['# People with access to Sanity Pads]],WWWW[[#This Row],['# People with access to soap]],WWWW[[#This Row],['# People with access to Sanity Pads]])</f>
        <v>0</v>
      </c>
      <c r="BQ365" s="560" t="str">
        <f>IF(OR(WWWW[[#This Row],['#of students in school]]="",WWWW[[#This Row],['#of students in school]]=0),"No","Yes")</f>
        <v>Yes</v>
      </c>
      <c r="BR365" s="554" t="s">
        <v>796</v>
      </c>
      <c r="BS365" s="554" t="s">
        <v>796</v>
      </c>
      <c r="BT365" s="554">
        <v>0</v>
      </c>
      <c r="BU365" s="554">
        <v>0</v>
      </c>
      <c r="BV365" s="554">
        <v>0</v>
      </c>
      <c r="BW365" s="554">
        <v>196948</v>
      </c>
      <c r="BX365" s="554" t="s">
        <v>33</v>
      </c>
      <c r="BY365" s="582"/>
    </row>
    <row r="366" spans="1:77" hidden="1">
      <c r="A366" s="606" t="s">
        <v>2381</v>
      </c>
      <c r="B366" s="606" t="s">
        <v>320</v>
      </c>
      <c r="C366" s="453" t="s">
        <v>320</v>
      </c>
      <c r="D366" s="453" t="s">
        <v>336</v>
      </c>
      <c r="E366" s="546" t="s">
        <v>2687</v>
      </c>
      <c r="F366" s="453" t="s">
        <v>304</v>
      </c>
      <c r="G366" s="546" t="str">
        <f>VLOOKUP(WWWW[[#This Row],[Village  Name]],SiteDB6[[Site Name]:[Location Type]],8,FALSE)</f>
        <v>Village</v>
      </c>
      <c r="H366" s="453" t="s">
        <v>655</v>
      </c>
      <c r="I366" s="605">
        <v>170</v>
      </c>
      <c r="J366" s="605">
        <v>825</v>
      </c>
      <c r="K366" s="457">
        <v>43678</v>
      </c>
      <c r="L366" s="55">
        <v>44043</v>
      </c>
      <c r="M366" s="605">
        <v>246</v>
      </c>
      <c r="N366" s="605">
        <v>31</v>
      </c>
      <c r="O366" s="605"/>
      <c r="P366" s="605"/>
      <c r="Q366" s="605">
        <v>2</v>
      </c>
      <c r="R366" s="605"/>
      <c r="S366" s="605"/>
      <c r="T366" s="605"/>
      <c r="U366" s="637"/>
      <c r="V366" s="605">
        <v>59</v>
      </c>
      <c r="W366" s="605" t="s">
        <v>128</v>
      </c>
      <c r="X366" s="605">
        <v>2</v>
      </c>
      <c r="Y366" s="605">
        <v>5</v>
      </c>
      <c r="Z366" s="605"/>
      <c r="AA366" s="605"/>
      <c r="AB366" s="605"/>
      <c r="AC366" s="637"/>
      <c r="AD366" s="605">
        <v>2</v>
      </c>
      <c r="AE366" s="605">
        <v>18</v>
      </c>
      <c r="AF366" s="605"/>
      <c r="AG366" s="605"/>
      <c r="AH366" s="605"/>
      <c r="AI366" s="605"/>
      <c r="AJ366" s="605"/>
      <c r="AK366" s="605"/>
      <c r="AL366" s="605"/>
      <c r="AM366" s="605"/>
      <c r="AN366" s="637"/>
      <c r="AO366" s="551"/>
      <c r="AP366" s="551"/>
      <c r="AQ36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6" s="560">
        <f>WWWW[[#This Row],[%Equitable and continuous access to sufficient quantity of safe drinking water]]*WWWW[[#This Row],[Total PoP ]]</f>
        <v>0</v>
      </c>
      <c r="AS36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6" s="560">
        <f>WWWW[[#This Row],[% Access to unimproved water points]]*WWWW[[#This Row],[Total PoP ]]</f>
        <v>825</v>
      </c>
      <c r="AU36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825</v>
      </c>
      <c r="AW366" s="560">
        <f>WWWW[[#This Row],[HRP1]]/250</f>
        <v>3.3</v>
      </c>
      <c r="AX366" s="550">
        <f>1-WWWW[[#This Row],[% Equitable and continuous access to sufficient quantity of domestic water]]</f>
        <v>0</v>
      </c>
      <c r="AY366" s="560">
        <f>WWWW[[#This Row],[%equitable and continuous access to sufficient quantity of safe drinking and domestic water''s GAP]]*WWWW[[#This Row],[Total PoP ]]</f>
        <v>0</v>
      </c>
      <c r="AZ366" s="552">
        <f>IF(WWWW[[#This Row],[Total required water points]]-WWWW[[#This Row],['#Water points coverage]]&lt;0,0,WWWW[[#This Row],[Total required water points]]-WWWW[[#This Row],['#Water points coverage]])</f>
        <v>0</v>
      </c>
      <c r="BA366" s="552">
        <f>ROUND(IF(WWWW[[#This Row],[Total PoP ]]&lt;250,1,WWWW[[#This Row],[Total PoP ]]/250),0)</f>
        <v>3</v>
      </c>
      <c r="BB366"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0.55030303030303029</v>
      </c>
      <c r="BC366" s="560">
        <f>WWWW[[#This Row],[% people access to functioning Latrine]]*WWWW[[#This Row],[Total PoP ]]</f>
        <v>454</v>
      </c>
      <c r="BD366" s="552">
        <f>WWWW[[#This Row],['#_of_Functioning_latrines_in_school]]*50</f>
        <v>100</v>
      </c>
      <c r="BE366" s="552">
        <f>ROUND((WWWW[[#This Row],[Total PoP ]]/6),0)</f>
        <v>138</v>
      </c>
      <c r="BF366" s="552">
        <f>IF(WWWW[[#This Row],[Total required Latrines]]-(WWWW[[#This Row],['#_of_sanitary_fly-proof_HH_latrines]])&lt;0,0,WWWW[[#This Row],[Total required Latrines]]-(WWWW[[#This Row],['#_of_sanitary_fly-proof_HH_latrines]]))</f>
        <v>79</v>
      </c>
      <c r="BG366" s="553">
        <f>1-WWWW[[#This Row],[% people access to functioning Latrine]]</f>
        <v>0.44969696969696971</v>
      </c>
      <c r="BH36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66" s="560">
        <f>IF(WWWW[[#This Row],['#_of_functional_handwashing_facilities_at_HH_level]]*6&gt;WWWW[[#This Row],[Total PoP ]],WWWW[[#This Row],[Total PoP ]],WWWW[[#This Row],['#_of_functional_handwashing_facilities_at_HH_level]]*6)</f>
        <v>0</v>
      </c>
      <c r="BJ366" s="552">
        <f>IF(WWWW[[#This Row],['# people reached by regular dedicated hygiene promotion]]&gt;WWWW[[#This Row],['# People received regular supply of hygiene items]],WWWW[[#This Row],['# people reached by regular dedicated hygiene promotion]],WWWW[[#This Row],['# People received regular supply of hygiene items]])</f>
        <v>20</v>
      </c>
      <c r="BK366" s="550">
        <f>IF(WWWW[[#This Row],[HRP3]]/WWWW[[#This Row],[Total PoP ]]&gt;100%,100%,WWWW[[#This Row],[HRP3]]/WWWW[[#This Row],[Total PoP ]])</f>
        <v>2.4242424242424242E-2</v>
      </c>
      <c r="BL366" s="553">
        <f>1-WWWW[[#This Row],[Hygiene Coverage%]]</f>
        <v>0.97575757575757571</v>
      </c>
      <c r="BM366" s="551">
        <f>WWWW[[#This Row],['# people reached by regular dedicated hygiene promotion]]/WWWW[[#This Row],[Total PoP ]]</f>
        <v>2.4242424242424242E-2</v>
      </c>
      <c r="BN36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6" s="552">
        <f>WWWW[[#This Row],['#_of_affected_women_and_girls_receiving_a_sufficient_quantity_of_sanitary_pads]]</f>
        <v>0</v>
      </c>
      <c r="BP366" s="605">
        <f>IF(WWWW[[#This Row],['# People with access to soap]]&gt;WWWW[[#This Row],['# People with access to Sanity Pads]],WWWW[[#This Row],['# People with access to soap]],WWWW[[#This Row],['# People with access to Sanity Pads]])</f>
        <v>0</v>
      </c>
      <c r="BQ366" s="560" t="str">
        <f>IF(OR(WWWW[[#This Row],['#of students in school]]="",WWWW[[#This Row],['#of students in school]]=0),"No","Yes")</f>
        <v>Yes</v>
      </c>
      <c r="BR366" s="554" t="s">
        <v>796</v>
      </c>
      <c r="BS366" s="554" t="s">
        <v>796</v>
      </c>
      <c r="BT366" s="554" t="s">
        <v>296</v>
      </c>
      <c r="BU366" s="554">
        <v>20.894269940000001</v>
      </c>
      <c r="BV366" s="554">
        <v>92.920730590000005</v>
      </c>
      <c r="BW366" s="554">
        <v>196814</v>
      </c>
      <c r="BX366" s="554" t="s">
        <v>33</v>
      </c>
      <c r="BY366" s="582"/>
    </row>
    <row r="367" spans="1:77" hidden="1">
      <c r="A367" s="606" t="s">
        <v>2381</v>
      </c>
      <c r="B367" s="606" t="s">
        <v>320</v>
      </c>
      <c r="C367" s="453" t="s">
        <v>320</v>
      </c>
      <c r="D367" s="453" t="s">
        <v>336</v>
      </c>
      <c r="E367" s="546" t="s">
        <v>2687</v>
      </c>
      <c r="F367" s="453" t="s">
        <v>304</v>
      </c>
      <c r="G367" s="546" t="str">
        <f>VLOOKUP(WWWW[[#This Row],[Village  Name]],SiteDB6[[Site Name]:[Location Type]],8,FALSE)</f>
        <v>Village</v>
      </c>
      <c r="H367" s="453" t="s">
        <v>338</v>
      </c>
      <c r="I367" s="605">
        <v>144</v>
      </c>
      <c r="J367" s="605">
        <v>792</v>
      </c>
      <c r="K367" s="457">
        <v>43678</v>
      </c>
      <c r="L367" s="55">
        <v>44043</v>
      </c>
      <c r="M367" s="605">
        <v>88</v>
      </c>
      <c r="N367" s="605">
        <v>31</v>
      </c>
      <c r="O367" s="605"/>
      <c r="P367" s="605"/>
      <c r="Q367" s="605">
        <v>1</v>
      </c>
      <c r="R367" s="605"/>
      <c r="S367" s="605"/>
      <c r="T367" s="605"/>
      <c r="U367" s="637"/>
      <c r="V367" s="605">
        <v>35</v>
      </c>
      <c r="W367" s="605" t="s">
        <v>128</v>
      </c>
      <c r="X367" s="605">
        <v>2</v>
      </c>
      <c r="Y367" s="605">
        <v>4</v>
      </c>
      <c r="Z367" s="605"/>
      <c r="AA367" s="605"/>
      <c r="AB367" s="605"/>
      <c r="AC367" s="637"/>
      <c r="AD367" s="605">
        <v>6</v>
      </c>
      <c r="AE367" s="605">
        <v>14</v>
      </c>
      <c r="AF367" s="605"/>
      <c r="AG367" s="605"/>
      <c r="AH367" s="605"/>
      <c r="AI367" s="605"/>
      <c r="AJ367" s="605"/>
      <c r="AK367" s="605"/>
      <c r="AL367" s="605"/>
      <c r="AM367" s="605"/>
      <c r="AN367" s="637"/>
      <c r="AO367" s="551"/>
      <c r="AP367" s="551"/>
      <c r="AQ36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7" s="560">
        <f>WWWW[[#This Row],[%Equitable and continuous access to sufficient quantity of safe drinking water]]*WWWW[[#This Row],[Total PoP ]]</f>
        <v>0</v>
      </c>
      <c r="AS36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7" s="560">
        <f>WWWW[[#This Row],[% Access to unimproved water points]]*WWWW[[#This Row],[Total PoP ]]</f>
        <v>792</v>
      </c>
      <c r="AU36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792</v>
      </c>
      <c r="AW367" s="560">
        <f>WWWW[[#This Row],[HRP1]]/250</f>
        <v>3.1680000000000001</v>
      </c>
      <c r="AX367" s="550">
        <f>1-WWWW[[#This Row],[% Equitable and continuous access to sufficient quantity of domestic water]]</f>
        <v>0</v>
      </c>
      <c r="AY367" s="560">
        <f>WWWW[[#This Row],[%equitable and continuous access to sufficient quantity of safe drinking and domestic water''s GAP]]*WWWW[[#This Row],[Total PoP ]]</f>
        <v>0</v>
      </c>
      <c r="AZ367" s="552">
        <f>IF(WWWW[[#This Row],[Total required water points]]-WWWW[[#This Row],['#Water points coverage]]&lt;0,0,WWWW[[#This Row],[Total required water points]]-WWWW[[#This Row],['#Water points coverage]])</f>
        <v>0</v>
      </c>
      <c r="BA367" s="552">
        <f>ROUND(IF(WWWW[[#This Row],[Total PoP ]]&lt;250,1,WWWW[[#This Row],[Total PoP ]]/250),0)</f>
        <v>3</v>
      </c>
      <c r="BB367"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0.39141414141414144</v>
      </c>
      <c r="BC367" s="560">
        <f>WWWW[[#This Row],[% people access to functioning Latrine]]*WWWW[[#This Row],[Total PoP ]]</f>
        <v>310</v>
      </c>
      <c r="BD367" s="552">
        <f>WWWW[[#This Row],['#_of_Functioning_latrines_in_school]]*50</f>
        <v>100</v>
      </c>
      <c r="BE367" s="552">
        <f>ROUND((WWWW[[#This Row],[Total PoP ]]/6),0)</f>
        <v>132</v>
      </c>
      <c r="BF367" s="552">
        <f>IF(WWWW[[#This Row],[Total required Latrines]]-(WWWW[[#This Row],['#_of_sanitary_fly-proof_HH_latrines]])&lt;0,0,WWWW[[#This Row],[Total required Latrines]]-(WWWW[[#This Row],['#_of_sanitary_fly-proof_HH_latrines]]))</f>
        <v>97</v>
      </c>
      <c r="BG367" s="553">
        <f>1-WWWW[[#This Row],[% people access to functioning Latrine]]</f>
        <v>0.60858585858585856</v>
      </c>
      <c r="BH36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67" s="560">
        <f>IF(WWWW[[#This Row],['#_of_functional_handwashing_facilities_at_HH_level]]*6&gt;WWWW[[#This Row],[Total PoP ]],WWWW[[#This Row],[Total PoP ]],WWWW[[#This Row],['#_of_functional_handwashing_facilities_at_HH_level]]*6)</f>
        <v>0</v>
      </c>
      <c r="BJ367" s="552">
        <f>IF(WWWW[[#This Row],['# people reached by regular dedicated hygiene promotion]]&gt;WWWW[[#This Row],['# People received regular supply of hygiene items]],WWWW[[#This Row],['# people reached by regular dedicated hygiene promotion]],WWWW[[#This Row],['# People received regular supply of hygiene items]])</f>
        <v>20</v>
      </c>
      <c r="BK367" s="550">
        <f>IF(WWWW[[#This Row],[HRP3]]/WWWW[[#This Row],[Total PoP ]]&gt;100%,100%,WWWW[[#This Row],[HRP3]]/WWWW[[#This Row],[Total PoP ]])</f>
        <v>2.5252525252525252E-2</v>
      </c>
      <c r="BL367" s="553">
        <f>1-WWWW[[#This Row],[Hygiene Coverage%]]</f>
        <v>0.9747474747474747</v>
      </c>
      <c r="BM367" s="551">
        <f>WWWW[[#This Row],['# people reached by regular dedicated hygiene promotion]]/WWWW[[#This Row],[Total PoP ]]</f>
        <v>2.5252525252525252E-2</v>
      </c>
      <c r="BN36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7" s="552">
        <f>WWWW[[#This Row],['#_of_affected_women_and_girls_receiving_a_sufficient_quantity_of_sanitary_pads]]</f>
        <v>0</v>
      </c>
      <c r="BP367" s="605">
        <f>IF(WWWW[[#This Row],['# People with access to soap]]&gt;WWWW[[#This Row],['# People with access to Sanity Pads]],WWWW[[#This Row],['# People with access to soap]],WWWW[[#This Row],['# People with access to Sanity Pads]])</f>
        <v>0</v>
      </c>
      <c r="BQ367" s="560" t="str">
        <f>IF(OR(WWWW[[#This Row],['#of students in school]]="",WWWW[[#This Row],['#of students in school]]=0),"No","Yes")</f>
        <v>Yes</v>
      </c>
      <c r="BR367" s="554" t="s">
        <v>796</v>
      </c>
      <c r="BS367" s="554" t="s">
        <v>796</v>
      </c>
      <c r="BT367" s="554" t="s">
        <v>2003</v>
      </c>
      <c r="BU367" s="554">
        <v>0</v>
      </c>
      <c r="BV367" s="554">
        <v>0</v>
      </c>
      <c r="BW367" s="554">
        <v>196815</v>
      </c>
      <c r="BX367" s="554" t="s">
        <v>33</v>
      </c>
      <c r="BY367" s="582"/>
    </row>
    <row r="368" spans="1:77" hidden="1">
      <c r="A368" s="606" t="s">
        <v>2381</v>
      </c>
      <c r="B368" s="606" t="s">
        <v>320</v>
      </c>
      <c r="C368" s="453" t="s">
        <v>320</v>
      </c>
      <c r="D368" s="453" t="s">
        <v>336</v>
      </c>
      <c r="E368" s="546" t="s">
        <v>2687</v>
      </c>
      <c r="F368" s="453" t="s">
        <v>304</v>
      </c>
      <c r="G368" s="546" t="str">
        <f>VLOOKUP(WWWW[[#This Row],[Village  Name]],SiteDB6[[Site Name]:[Location Type]],8,FALSE)</f>
        <v>Village</v>
      </c>
      <c r="H368" s="453" t="s">
        <v>656</v>
      </c>
      <c r="I368" s="605">
        <v>50</v>
      </c>
      <c r="J368" s="605">
        <v>207</v>
      </c>
      <c r="K368" s="457">
        <v>43678</v>
      </c>
      <c r="L368" s="55">
        <v>44043</v>
      </c>
      <c r="M368" s="605">
        <v>46</v>
      </c>
      <c r="N368" s="605">
        <v>31</v>
      </c>
      <c r="O368" s="605"/>
      <c r="P368" s="605"/>
      <c r="Q368" s="605">
        <v>2</v>
      </c>
      <c r="R368" s="605"/>
      <c r="S368" s="605"/>
      <c r="T368" s="605"/>
      <c r="U368" s="637"/>
      <c r="V368" s="605">
        <v>11</v>
      </c>
      <c r="W368" s="605" t="s">
        <v>128</v>
      </c>
      <c r="X368" s="605">
        <v>2</v>
      </c>
      <c r="Y368" s="605">
        <v>4</v>
      </c>
      <c r="Z368" s="605"/>
      <c r="AA368" s="605"/>
      <c r="AB368" s="605"/>
      <c r="AC368" s="637"/>
      <c r="AD368" s="605">
        <v>4</v>
      </c>
      <c r="AE368" s="605">
        <v>16</v>
      </c>
      <c r="AF368" s="605"/>
      <c r="AG368" s="605"/>
      <c r="AH368" s="605"/>
      <c r="AI368" s="605"/>
      <c r="AJ368" s="605"/>
      <c r="AK368" s="605"/>
      <c r="AL368" s="605"/>
      <c r="AM368" s="605"/>
      <c r="AN368" s="637"/>
      <c r="AO368" s="551"/>
      <c r="AP368" s="551"/>
      <c r="AQ36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8" s="560">
        <f>WWWW[[#This Row],[%Equitable and continuous access to sufficient quantity of safe drinking water]]*WWWW[[#This Row],[Total PoP ]]</f>
        <v>0</v>
      </c>
      <c r="AS36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8" s="560">
        <f>WWWW[[#This Row],[% Access to unimproved water points]]*WWWW[[#This Row],[Total PoP ]]</f>
        <v>207</v>
      </c>
      <c r="AU36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AW368" s="560">
        <f>WWWW[[#This Row],[HRP1]]/250</f>
        <v>0.82799999999999996</v>
      </c>
      <c r="AX368" s="550">
        <f>1-WWWW[[#This Row],[% Equitable and continuous access to sufficient quantity of domestic water]]</f>
        <v>0</v>
      </c>
      <c r="AY368" s="560">
        <f>WWWW[[#This Row],[%equitable and continuous access to sufficient quantity of safe drinking and domestic water''s GAP]]*WWWW[[#This Row],[Total PoP ]]</f>
        <v>0</v>
      </c>
      <c r="AZ368" s="552">
        <f>IF(WWWW[[#This Row],[Total required water points]]-WWWW[[#This Row],['#Water points coverage]]&lt;0,0,WWWW[[#This Row],[Total required water points]]-WWWW[[#This Row],['#Water points coverage]])</f>
        <v>0.17200000000000004</v>
      </c>
      <c r="BA368" s="552">
        <f>ROUND(IF(WWWW[[#This Row],[Total PoP ]]&lt;250,1,WWWW[[#This Row],[Total PoP ]]/250),0)</f>
        <v>1</v>
      </c>
      <c r="BB368"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0.80193236714975846</v>
      </c>
      <c r="BC368" s="560">
        <f>WWWW[[#This Row],[% people access to functioning Latrine]]*WWWW[[#This Row],[Total PoP ]]</f>
        <v>166</v>
      </c>
      <c r="BD368" s="552">
        <f>WWWW[[#This Row],['#_of_Functioning_latrines_in_school]]*50</f>
        <v>100</v>
      </c>
      <c r="BE368" s="552">
        <f>ROUND((WWWW[[#This Row],[Total PoP ]]/6),0)</f>
        <v>35</v>
      </c>
      <c r="BF368" s="552">
        <f>IF(WWWW[[#This Row],[Total required Latrines]]-(WWWW[[#This Row],['#_of_sanitary_fly-proof_HH_latrines]])&lt;0,0,WWWW[[#This Row],[Total required Latrines]]-(WWWW[[#This Row],['#_of_sanitary_fly-proof_HH_latrines]]))</f>
        <v>24</v>
      </c>
      <c r="BG368" s="553">
        <f>1-WWWW[[#This Row],[% people access to functioning Latrine]]</f>
        <v>0.19806763285024154</v>
      </c>
      <c r="BH36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68" s="560">
        <f>IF(WWWW[[#This Row],['#_of_functional_handwashing_facilities_at_HH_level]]*6&gt;WWWW[[#This Row],[Total PoP ]],WWWW[[#This Row],[Total PoP ]],WWWW[[#This Row],['#_of_functional_handwashing_facilities_at_HH_level]]*6)</f>
        <v>0</v>
      </c>
      <c r="BJ368" s="552">
        <f>IF(WWWW[[#This Row],['# people reached by regular dedicated hygiene promotion]]&gt;WWWW[[#This Row],['# People received regular supply of hygiene items]],WWWW[[#This Row],['# people reached by regular dedicated hygiene promotion]],WWWW[[#This Row],['# People received regular supply of hygiene items]])</f>
        <v>20</v>
      </c>
      <c r="BK368" s="550">
        <f>IF(WWWW[[#This Row],[HRP3]]/WWWW[[#This Row],[Total PoP ]]&gt;100%,100%,WWWW[[#This Row],[HRP3]]/WWWW[[#This Row],[Total PoP ]])</f>
        <v>9.6618357487922704E-2</v>
      </c>
      <c r="BL368" s="553">
        <f>1-WWWW[[#This Row],[Hygiene Coverage%]]</f>
        <v>0.90338164251207731</v>
      </c>
      <c r="BM368" s="551">
        <f>WWWW[[#This Row],['# people reached by regular dedicated hygiene promotion]]/WWWW[[#This Row],[Total PoP ]]</f>
        <v>9.6618357487922704E-2</v>
      </c>
      <c r="BN36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8" s="552">
        <f>WWWW[[#This Row],['#_of_affected_women_and_girls_receiving_a_sufficient_quantity_of_sanitary_pads]]</f>
        <v>0</v>
      </c>
      <c r="BP368" s="605">
        <f>IF(WWWW[[#This Row],['# People with access to soap]]&gt;WWWW[[#This Row],['# People with access to Sanity Pads]],WWWW[[#This Row],['# People with access to soap]],WWWW[[#This Row],['# People with access to Sanity Pads]])</f>
        <v>0</v>
      </c>
      <c r="BQ368" s="560" t="str">
        <f>IF(OR(WWWW[[#This Row],['#of students in school]]="",WWWW[[#This Row],['#of students in school]]=0),"No","Yes")</f>
        <v>Yes</v>
      </c>
      <c r="BR368" s="554" t="s">
        <v>796</v>
      </c>
      <c r="BS368" s="554" t="s">
        <v>796</v>
      </c>
      <c r="BT368" s="554" t="s">
        <v>2006</v>
      </c>
      <c r="BU368" s="554">
        <v>20.895059589999999</v>
      </c>
      <c r="BV368" s="554">
        <v>92.90735626</v>
      </c>
      <c r="BW368" s="554">
        <v>196807</v>
      </c>
      <c r="BX368" s="554" t="s">
        <v>33</v>
      </c>
      <c r="BY368" s="582"/>
    </row>
    <row r="369" spans="1:77" hidden="1">
      <c r="A369" s="606" t="s">
        <v>2381</v>
      </c>
      <c r="B369" s="606" t="s">
        <v>320</v>
      </c>
      <c r="C369" s="453" t="s">
        <v>320</v>
      </c>
      <c r="D369" s="453" t="s">
        <v>336</v>
      </c>
      <c r="E369" s="546" t="s">
        <v>2687</v>
      </c>
      <c r="F369" s="453" t="s">
        <v>304</v>
      </c>
      <c r="G369" s="546" t="str">
        <f>VLOOKUP(WWWW[[#This Row],[Village  Name]],SiteDB6[[Site Name]:[Location Type]],8,FALSE)</f>
        <v>Village</v>
      </c>
      <c r="H369" s="453" t="s">
        <v>694</v>
      </c>
      <c r="I369" s="605">
        <v>90</v>
      </c>
      <c r="J369" s="605">
        <v>375</v>
      </c>
      <c r="K369" s="457">
        <v>43678</v>
      </c>
      <c r="L369" s="55">
        <v>44043</v>
      </c>
      <c r="M369" s="605">
        <v>62</v>
      </c>
      <c r="N369" s="605">
        <v>31</v>
      </c>
      <c r="O369" s="605"/>
      <c r="P369" s="605"/>
      <c r="Q369" s="605">
        <v>2</v>
      </c>
      <c r="R369" s="605"/>
      <c r="S369" s="605"/>
      <c r="T369" s="605"/>
      <c r="U369" s="637"/>
      <c r="V369" s="605">
        <v>1</v>
      </c>
      <c r="W369" s="605" t="s">
        <v>128</v>
      </c>
      <c r="X369" s="605"/>
      <c r="Y369" s="605">
        <v>1</v>
      </c>
      <c r="Z369" s="605"/>
      <c r="AA369" s="605"/>
      <c r="AB369" s="605"/>
      <c r="AC369" s="637"/>
      <c r="AD369" s="605">
        <v>4</v>
      </c>
      <c r="AE369" s="605">
        <v>16</v>
      </c>
      <c r="AF369" s="605"/>
      <c r="AG369" s="605"/>
      <c r="AH369" s="605"/>
      <c r="AI369" s="605"/>
      <c r="AJ369" s="605"/>
      <c r="AK369" s="605"/>
      <c r="AL369" s="605"/>
      <c r="AM369" s="605"/>
      <c r="AN369" s="637"/>
      <c r="AO369" s="551"/>
      <c r="AP369" s="551"/>
      <c r="AQ36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69" s="560">
        <f>WWWW[[#This Row],[%Equitable and continuous access to sufficient quantity of safe drinking water]]*WWWW[[#This Row],[Total PoP ]]</f>
        <v>0</v>
      </c>
      <c r="AS36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69" s="560">
        <f>WWWW[[#This Row],[% Access to unimproved water points]]*WWWW[[#This Row],[Total PoP ]]</f>
        <v>375</v>
      </c>
      <c r="AU36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6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375</v>
      </c>
      <c r="AW369" s="560">
        <f>WWWW[[#This Row],[HRP1]]/250</f>
        <v>1.5</v>
      </c>
      <c r="AX369" s="550">
        <f>1-WWWW[[#This Row],[% Equitable and continuous access to sufficient quantity of domestic water]]</f>
        <v>0</v>
      </c>
      <c r="AY369" s="560">
        <f>WWWW[[#This Row],[%equitable and continuous access to sufficient quantity of safe drinking and domestic water''s GAP]]*WWWW[[#This Row],[Total PoP ]]</f>
        <v>0</v>
      </c>
      <c r="AZ369" s="552">
        <f>IF(WWWW[[#This Row],[Total required water points]]-WWWW[[#This Row],['#Water points coverage]]&lt;0,0,WWWW[[#This Row],[Total required water points]]-WWWW[[#This Row],['#Water points coverage]])</f>
        <v>0.5</v>
      </c>
      <c r="BA369" s="552">
        <f>ROUND(IF(WWWW[[#This Row],[Total PoP ]]&lt;250,1,WWWW[[#This Row],[Total PoP ]]/250),0)</f>
        <v>2</v>
      </c>
      <c r="BB36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1.6E-2</v>
      </c>
      <c r="BC369" s="560">
        <f>WWWW[[#This Row],[% people access to functioning Latrine]]*WWWW[[#This Row],[Total PoP ]]</f>
        <v>6</v>
      </c>
      <c r="BD369" s="552">
        <f>WWWW[[#This Row],['#_of_Functioning_latrines_in_school]]*50</f>
        <v>0</v>
      </c>
      <c r="BE369" s="552">
        <f>ROUND((WWWW[[#This Row],[Total PoP ]]/6),0)</f>
        <v>63</v>
      </c>
      <c r="BF369" s="552">
        <f>IF(WWWW[[#This Row],[Total required Latrines]]-(WWWW[[#This Row],['#_of_sanitary_fly-proof_HH_latrines]])&lt;0,0,WWWW[[#This Row],[Total required Latrines]]-(WWWW[[#This Row],['#_of_sanitary_fly-proof_HH_latrines]]))</f>
        <v>62</v>
      </c>
      <c r="BG369" s="553">
        <f>1-WWWW[[#This Row],[% people access to functioning Latrine]]</f>
        <v>0.98399999999999999</v>
      </c>
      <c r="BH36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69" s="560">
        <f>IF(WWWW[[#This Row],['#_of_functional_handwashing_facilities_at_HH_level]]*6&gt;WWWW[[#This Row],[Total PoP ]],WWWW[[#This Row],[Total PoP ]],WWWW[[#This Row],['#_of_functional_handwashing_facilities_at_HH_level]]*6)</f>
        <v>0</v>
      </c>
      <c r="BJ369" s="552">
        <f>IF(WWWW[[#This Row],['# people reached by regular dedicated hygiene promotion]]&gt;WWWW[[#This Row],['# People received regular supply of hygiene items]],WWWW[[#This Row],['# people reached by regular dedicated hygiene promotion]],WWWW[[#This Row],['# People received regular supply of hygiene items]])</f>
        <v>20</v>
      </c>
      <c r="BK369" s="550">
        <f>IF(WWWW[[#This Row],[HRP3]]/WWWW[[#This Row],[Total PoP ]]&gt;100%,100%,WWWW[[#This Row],[HRP3]]/WWWW[[#This Row],[Total PoP ]])</f>
        <v>5.3333333333333337E-2</v>
      </c>
      <c r="BL369" s="553">
        <f>1-WWWW[[#This Row],[Hygiene Coverage%]]</f>
        <v>0.94666666666666666</v>
      </c>
      <c r="BM369" s="551">
        <f>WWWW[[#This Row],['# people reached by regular dedicated hygiene promotion]]/WWWW[[#This Row],[Total PoP ]]</f>
        <v>5.3333333333333337E-2</v>
      </c>
      <c r="BN36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69" s="552">
        <f>WWWW[[#This Row],['#_of_affected_women_and_girls_receiving_a_sufficient_quantity_of_sanitary_pads]]</f>
        <v>0</v>
      </c>
      <c r="BP369" s="605">
        <f>IF(WWWW[[#This Row],['# People with access to soap]]&gt;WWWW[[#This Row],['# People with access to Sanity Pads]],WWWW[[#This Row],['# People with access to soap]],WWWW[[#This Row],['# People with access to Sanity Pads]])</f>
        <v>0</v>
      </c>
      <c r="BQ369" s="560" t="str">
        <f>IF(OR(WWWW[[#This Row],['#of students in school]]="",WWWW[[#This Row],['#of students in school]]=0),"No","Yes")</f>
        <v>Yes</v>
      </c>
      <c r="BR369" s="554" t="s">
        <v>796</v>
      </c>
      <c r="BS369" s="554" t="s">
        <v>796</v>
      </c>
      <c r="BT369" s="554" t="s">
        <v>296</v>
      </c>
      <c r="BU369" s="554">
        <v>20.803710939999998</v>
      </c>
      <c r="BV369" s="554">
        <v>92.946136469999999</v>
      </c>
      <c r="BW369" s="554">
        <v>196886</v>
      </c>
      <c r="BX369" s="554" t="s">
        <v>33</v>
      </c>
      <c r="BY369" s="582"/>
    </row>
    <row r="370" spans="1:77" hidden="1">
      <c r="A370" s="606" t="s">
        <v>2381</v>
      </c>
      <c r="B370" s="606" t="s">
        <v>320</v>
      </c>
      <c r="C370" s="453" t="s">
        <v>320</v>
      </c>
      <c r="D370" s="453" t="s">
        <v>336</v>
      </c>
      <c r="E370" s="546" t="s">
        <v>2687</v>
      </c>
      <c r="F370" s="453" t="s">
        <v>304</v>
      </c>
      <c r="G370" s="546" t="str">
        <f>VLOOKUP(WWWW[[#This Row],[Village  Name]],SiteDB6[[Site Name]:[Location Type]],8,FALSE)</f>
        <v>Village</v>
      </c>
      <c r="H370" s="453" t="s">
        <v>937</v>
      </c>
      <c r="I370" s="605">
        <v>173</v>
      </c>
      <c r="J370" s="605">
        <v>867</v>
      </c>
      <c r="K370" s="457">
        <v>43678</v>
      </c>
      <c r="L370" s="55">
        <v>44043</v>
      </c>
      <c r="M370" s="605">
        <v>106</v>
      </c>
      <c r="N370" s="605">
        <v>31</v>
      </c>
      <c r="O370" s="605"/>
      <c r="P370" s="605"/>
      <c r="Q370" s="605">
        <v>2</v>
      </c>
      <c r="R370" s="605"/>
      <c r="S370" s="605"/>
      <c r="T370" s="605"/>
      <c r="U370" s="637"/>
      <c r="V370" s="605">
        <v>72</v>
      </c>
      <c r="W370" s="605" t="s">
        <v>128</v>
      </c>
      <c r="X370" s="605">
        <v>2</v>
      </c>
      <c r="Y370" s="605">
        <v>11</v>
      </c>
      <c r="Z370" s="605"/>
      <c r="AA370" s="605"/>
      <c r="AB370" s="605"/>
      <c r="AC370" s="637"/>
      <c r="AD370" s="605">
        <v>2</v>
      </c>
      <c r="AE370" s="605">
        <v>18</v>
      </c>
      <c r="AF370" s="605"/>
      <c r="AG370" s="605"/>
      <c r="AH370" s="605"/>
      <c r="AI370" s="605"/>
      <c r="AJ370" s="605"/>
      <c r="AK370" s="605"/>
      <c r="AL370" s="605"/>
      <c r="AM370" s="605"/>
      <c r="AN370" s="637"/>
      <c r="AO370" s="551"/>
      <c r="AP370" s="551"/>
      <c r="AQ37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70" s="560">
        <f>WWWW[[#This Row],[%Equitable and continuous access to sufficient quantity of safe drinking water]]*WWWW[[#This Row],[Total PoP ]]</f>
        <v>0</v>
      </c>
      <c r="AS37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70" s="560">
        <f>WWWW[[#This Row],[% Access to unimproved water points]]*WWWW[[#This Row],[Total PoP ]]</f>
        <v>867</v>
      </c>
      <c r="AU37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7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867</v>
      </c>
      <c r="AW370" s="560">
        <f>WWWW[[#This Row],[HRP1]]/250</f>
        <v>3.468</v>
      </c>
      <c r="AX370" s="550">
        <f>1-WWWW[[#This Row],[% Equitable and continuous access to sufficient quantity of domestic water]]</f>
        <v>0</v>
      </c>
      <c r="AY370" s="560">
        <f>WWWW[[#This Row],[%equitable and continuous access to sufficient quantity of safe drinking and domestic water''s GAP]]*WWWW[[#This Row],[Total PoP ]]</f>
        <v>0</v>
      </c>
      <c r="AZ370" s="552">
        <f>IF(WWWW[[#This Row],[Total required water points]]-WWWW[[#This Row],['#Water points coverage]]&lt;0,0,WWWW[[#This Row],[Total required water points]]-WWWW[[#This Row],['#Water points coverage]])</f>
        <v>0</v>
      </c>
      <c r="BA370" s="552">
        <f>ROUND(IF(WWWW[[#This Row],[Total PoP ]]&lt;250,1,WWWW[[#This Row],[Total PoP ]]/250),0)</f>
        <v>3</v>
      </c>
      <c r="BB37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0.61361014994232987</v>
      </c>
      <c r="BC370" s="560">
        <f>WWWW[[#This Row],[% people access to functioning Latrine]]*WWWW[[#This Row],[Total PoP ]]</f>
        <v>532</v>
      </c>
      <c r="BD370" s="552">
        <f>WWWW[[#This Row],['#_of_Functioning_latrines_in_school]]*50</f>
        <v>100</v>
      </c>
      <c r="BE370" s="552">
        <f>ROUND((WWWW[[#This Row],[Total PoP ]]/6),0)</f>
        <v>145</v>
      </c>
      <c r="BF370" s="552">
        <f>IF(WWWW[[#This Row],[Total required Latrines]]-(WWWW[[#This Row],['#_of_sanitary_fly-proof_HH_latrines]])&lt;0,0,WWWW[[#This Row],[Total required Latrines]]-(WWWW[[#This Row],['#_of_sanitary_fly-proof_HH_latrines]]))</f>
        <v>73</v>
      </c>
      <c r="BG370" s="553">
        <f>1-WWWW[[#This Row],[% people access to functioning Latrine]]</f>
        <v>0.38638985005767013</v>
      </c>
      <c r="BH37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0" s="560">
        <f>IF(WWWW[[#This Row],['#_of_functional_handwashing_facilities_at_HH_level]]*6&gt;WWWW[[#This Row],[Total PoP ]],WWWW[[#This Row],[Total PoP ]],WWWW[[#This Row],['#_of_functional_handwashing_facilities_at_HH_level]]*6)</f>
        <v>0</v>
      </c>
      <c r="BJ370" s="552">
        <f>IF(WWWW[[#This Row],['# people reached by regular dedicated hygiene promotion]]&gt;WWWW[[#This Row],['# People received regular supply of hygiene items]],WWWW[[#This Row],['# people reached by regular dedicated hygiene promotion]],WWWW[[#This Row],['# People received regular supply of hygiene items]])</f>
        <v>20</v>
      </c>
      <c r="BK370" s="550">
        <f>IF(WWWW[[#This Row],[HRP3]]/WWWW[[#This Row],[Total PoP ]]&gt;100%,100%,WWWW[[#This Row],[HRP3]]/WWWW[[#This Row],[Total PoP ]])</f>
        <v>2.306805074971165E-2</v>
      </c>
      <c r="BL370" s="553">
        <f>1-WWWW[[#This Row],[Hygiene Coverage%]]</f>
        <v>0.97693194925028837</v>
      </c>
      <c r="BM370" s="551">
        <f>WWWW[[#This Row],['# people reached by regular dedicated hygiene promotion]]/WWWW[[#This Row],[Total PoP ]]</f>
        <v>2.306805074971165E-2</v>
      </c>
      <c r="BN37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0" s="552">
        <f>WWWW[[#This Row],['#_of_affected_women_and_girls_receiving_a_sufficient_quantity_of_sanitary_pads]]</f>
        <v>0</v>
      </c>
      <c r="BP370" s="605">
        <f>IF(WWWW[[#This Row],['# People with access to soap]]&gt;WWWW[[#This Row],['# People with access to Sanity Pads]],WWWW[[#This Row],['# People with access to soap]],WWWW[[#This Row],['# People with access to Sanity Pads]])</f>
        <v>0</v>
      </c>
      <c r="BQ370" s="560" t="str">
        <f>IF(OR(WWWW[[#This Row],['#of students in school]]="",WWWW[[#This Row],['#of students in school]]=0),"No","Yes")</f>
        <v>Yes</v>
      </c>
      <c r="BR370" s="554" t="s">
        <v>796</v>
      </c>
      <c r="BS370" s="554" t="s">
        <v>796</v>
      </c>
      <c r="BT370" s="554">
        <v>0</v>
      </c>
      <c r="BU370" s="554">
        <v>20.80635071</v>
      </c>
      <c r="BV370" s="554">
        <v>92.948310849999999</v>
      </c>
      <c r="BW370" s="554">
        <v>196885</v>
      </c>
      <c r="BX370" s="554" t="s">
        <v>33</v>
      </c>
      <c r="BY370" s="582"/>
    </row>
    <row r="371" spans="1:77" hidden="1">
      <c r="A371" s="606" t="s">
        <v>2381</v>
      </c>
      <c r="B371" s="606" t="s">
        <v>320</v>
      </c>
      <c r="C371" s="453" t="s">
        <v>320</v>
      </c>
      <c r="D371" s="453" t="s">
        <v>336</v>
      </c>
      <c r="E371" s="546" t="s">
        <v>2687</v>
      </c>
      <c r="F371" s="453" t="s">
        <v>304</v>
      </c>
      <c r="G371" s="546" t="str">
        <f>VLOOKUP(WWWW[[#This Row],[Village  Name]],SiteDB6[[Site Name]:[Location Type]],8,FALSE)</f>
        <v>Village</v>
      </c>
      <c r="H371" s="453" t="s">
        <v>632</v>
      </c>
      <c r="I371" s="605">
        <v>98</v>
      </c>
      <c r="J371" s="605">
        <v>418</v>
      </c>
      <c r="K371" s="457">
        <v>43678</v>
      </c>
      <c r="L371" s="55">
        <v>44043</v>
      </c>
      <c r="M371" s="605">
        <v>56</v>
      </c>
      <c r="N371" s="605">
        <v>31</v>
      </c>
      <c r="O371" s="605"/>
      <c r="P371" s="605">
        <v>1</v>
      </c>
      <c r="Q371" s="605"/>
      <c r="R371" s="605"/>
      <c r="S371" s="605"/>
      <c r="T371" s="605"/>
      <c r="U371" s="637"/>
      <c r="V371" s="605">
        <v>70</v>
      </c>
      <c r="W371" s="605" t="s">
        <v>128</v>
      </c>
      <c r="X371" s="605">
        <v>2</v>
      </c>
      <c r="Y371" s="605">
        <v>3</v>
      </c>
      <c r="Z371" s="605"/>
      <c r="AA371" s="605"/>
      <c r="AB371" s="605"/>
      <c r="AC371" s="637"/>
      <c r="AD371" s="605">
        <v>4</v>
      </c>
      <c r="AE371" s="605">
        <v>16</v>
      </c>
      <c r="AF371" s="605"/>
      <c r="AG371" s="605"/>
      <c r="AH371" s="605"/>
      <c r="AI371" s="605"/>
      <c r="AJ371" s="605"/>
      <c r="AK371" s="605"/>
      <c r="AL371" s="605"/>
      <c r="AM371" s="605"/>
      <c r="AN371" s="637"/>
      <c r="AO371" s="551"/>
      <c r="AP371" s="551"/>
      <c r="AQ37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71" s="560">
        <f>WWWW[[#This Row],[%Equitable and continuous access to sufficient quantity of safe drinking water]]*WWWW[[#This Row],[Total PoP ]]</f>
        <v>418</v>
      </c>
      <c r="AS37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71" s="560">
        <f>WWWW[[#This Row],[% Access to unimproved water points]]*WWWW[[#This Row],[Total PoP ]]</f>
        <v>0</v>
      </c>
      <c r="AU37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7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418</v>
      </c>
      <c r="AW371" s="560">
        <f>WWWW[[#This Row],[HRP1]]/250</f>
        <v>1.6719999999999999</v>
      </c>
      <c r="AX371" s="550">
        <f>1-WWWW[[#This Row],[% Equitable and continuous access to sufficient quantity of domestic water]]</f>
        <v>0</v>
      </c>
      <c r="AY371" s="560">
        <f>WWWW[[#This Row],[%equitable and continuous access to sufficient quantity of safe drinking and domestic water''s GAP]]*WWWW[[#This Row],[Total PoP ]]</f>
        <v>0</v>
      </c>
      <c r="AZ371" s="552">
        <f>IF(WWWW[[#This Row],[Total required water points]]-WWWW[[#This Row],['#Water points coverage]]&lt;0,0,WWWW[[#This Row],[Total required water points]]-WWWW[[#This Row],['#Water points coverage]])</f>
        <v>0.32800000000000007</v>
      </c>
      <c r="BA371" s="552">
        <f>ROUND(IF(WWWW[[#This Row],[Total PoP ]]&lt;250,1,WWWW[[#This Row],[Total PoP ]]/250),0)</f>
        <v>2</v>
      </c>
      <c r="BB371"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71" s="560">
        <f>WWWW[[#This Row],[% people access to functioning Latrine]]*WWWW[[#This Row],[Total PoP ]]</f>
        <v>418</v>
      </c>
      <c r="BD371" s="552">
        <f>WWWW[[#This Row],['#_of_Functioning_latrines_in_school]]*50</f>
        <v>100</v>
      </c>
      <c r="BE371" s="552">
        <f>ROUND((WWWW[[#This Row],[Total PoP ]]/6),0)</f>
        <v>70</v>
      </c>
      <c r="BF371" s="552">
        <f>IF(WWWW[[#This Row],[Total required Latrines]]-(WWWW[[#This Row],['#_of_sanitary_fly-proof_HH_latrines]])&lt;0,0,WWWW[[#This Row],[Total required Latrines]]-(WWWW[[#This Row],['#_of_sanitary_fly-proof_HH_latrines]]))</f>
        <v>0</v>
      </c>
      <c r="BG371" s="553">
        <f>1-WWWW[[#This Row],[% people access to functioning Latrine]]</f>
        <v>0</v>
      </c>
      <c r="BH37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1" s="560">
        <f>IF(WWWW[[#This Row],['#_of_functional_handwashing_facilities_at_HH_level]]*6&gt;WWWW[[#This Row],[Total PoP ]],WWWW[[#This Row],[Total PoP ]],WWWW[[#This Row],['#_of_functional_handwashing_facilities_at_HH_level]]*6)</f>
        <v>0</v>
      </c>
      <c r="BJ371" s="552">
        <f>IF(WWWW[[#This Row],['# people reached by regular dedicated hygiene promotion]]&gt;WWWW[[#This Row],['# People received regular supply of hygiene items]],WWWW[[#This Row],['# people reached by regular dedicated hygiene promotion]],WWWW[[#This Row],['# People received regular supply of hygiene items]])</f>
        <v>20</v>
      </c>
      <c r="BK371" s="550">
        <f>IF(WWWW[[#This Row],[HRP3]]/WWWW[[#This Row],[Total PoP ]]&gt;100%,100%,WWWW[[#This Row],[HRP3]]/WWWW[[#This Row],[Total PoP ]])</f>
        <v>4.784688995215311E-2</v>
      </c>
      <c r="BL371" s="553">
        <f>1-WWWW[[#This Row],[Hygiene Coverage%]]</f>
        <v>0.95215311004784686</v>
      </c>
      <c r="BM371" s="551">
        <f>WWWW[[#This Row],['# people reached by regular dedicated hygiene promotion]]/WWWW[[#This Row],[Total PoP ]]</f>
        <v>4.784688995215311E-2</v>
      </c>
      <c r="BN37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1" s="552">
        <f>WWWW[[#This Row],['#_of_affected_women_and_girls_receiving_a_sufficient_quantity_of_sanitary_pads]]</f>
        <v>0</v>
      </c>
      <c r="BP371" s="605">
        <f>IF(WWWW[[#This Row],['# People with access to soap]]&gt;WWWW[[#This Row],['# People with access to Sanity Pads]],WWWW[[#This Row],['# People with access to soap]],WWWW[[#This Row],['# People with access to Sanity Pads]])</f>
        <v>0</v>
      </c>
      <c r="BQ371" s="560" t="str">
        <f>IF(OR(WWWW[[#This Row],['#of students in school]]="",WWWW[[#This Row],['#of students in school]]=0),"No","Yes")</f>
        <v>Yes</v>
      </c>
      <c r="BR371" s="554" t="s">
        <v>796</v>
      </c>
      <c r="BS371" s="554" t="s">
        <v>796</v>
      </c>
      <c r="BT371" s="554" t="s">
        <v>2006</v>
      </c>
      <c r="BU371" s="554">
        <v>20.831729889999998</v>
      </c>
      <c r="BV371" s="554">
        <v>92.919639590000003</v>
      </c>
      <c r="BW371" s="554">
        <v>196880</v>
      </c>
      <c r="BX371" s="554" t="s">
        <v>33</v>
      </c>
      <c r="BY371" s="582"/>
    </row>
    <row r="372" spans="1:77" hidden="1">
      <c r="A372" s="606" t="s">
        <v>2381</v>
      </c>
      <c r="B372" s="606" t="s">
        <v>320</v>
      </c>
      <c r="C372" s="453" t="s">
        <v>320</v>
      </c>
      <c r="D372" s="453" t="s">
        <v>336</v>
      </c>
      <c r="E372" s="546" t="s">
        <v>2687</v>
      </c>
      <c r="F372" s="453" t="s">
        <v>304</v>
      </c>
      <c r="G372" s="546" t="str">
        <f>VLOOKUP(WWWW[[#This Row],[Village  Name]],SiteDB6[[Site Name]:[Location Type]],8,FALSE)</f>
        <v>Village</v>
      </c>
      <c r="H372" s="453" t="s">
        <v>618</v>
      </c>
      <c r="I372" s="605">
        <v>131</v>
      </c>
      <c r="J372" s="605">
        <v>631</v>
      </c>
      <c r="K372" s="457">
        <v>43678</v>
      </c>
      <c r="L372" s="55">
        <v>44043</v>
      </c>
      <c r="M372" s="605">
        <v>257</v>
      </c>
      <c r="N372" s="605">
        <v>31</v>
      </c>
      <c r="O372" s="605"/>
      <c r="P372" s="605"/>
      <c r="Q372" s="605">
        <v>2</v>
      </c>
      <c r="R372" s="605"/>
      <c r="S372" s="605"/>
      <c r="T372" s="605"/>
      <c r="U372" s="637"/>
      <c r="V372" s="605">
        <v>33</v>
      </c>
      <c r="W372" s="605" t="s">
        <v>128</v>
      </c>
      <c r="X372" s="605">
        <v>2</v>
      </c>
      <c r="Y372" s="605">
        <v>7</v>
      </c>
      <c r="Z372" s="605"/>
      <c r="AA372" s="605"/>
      <c r="AB372" s="605"/>
      <c r="AC372" s="637"/>
      <c r="AD372" s="605">
        <v>2</v>
      </c>
      <c r="AE372" s="605">
        <v>18</v>
      </c>
      <c r="AF372" s="605"/>
      <c r="AG372" s="605"/>
      <c r="AH372" s="605"/>
      <c r="AI372" s="605"/>
      <c r="AJ372" s="605"/>
      <c r="AK372" s="605"/>
      <c r="AL372" s="605"/>
      <c r="AM372" s="605"/>
      <c r="AN372" s="637"/>
      <c r="AO372" s="551"/>
      <c r="AP372" s="551"/>
      <c r="AQ37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72" s="560">
        <f>WWWW[[#This Row],[%Equitable and continuous access to sufficient quantity of safe drinking water]]*WWWW[[#This Row],[Total PoP ]]</f>
        <v>0</v>
      </c>
      <c r="AS37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72" s="560">
        <f>WWWW[[#This Row],[% Access to unimproved water points]]*WWWW[[#This Row],[Total PoP ]]</f>
        <v>631</v>
      </c>
      <c r="AU37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7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631</v>
      </c>
      <c r="AW372" s="560">
        <f>WWWW[[#This Row],[HRP1]]/250</f>
        <v>2.524</v>
      </c>
      <c r="AX372" s="550">
        <f>1-WWWW[[#This Row],[% Equitable and continuous access to sufficient quantity of domestic water]]</f>
        <v>0</v>
      </c>
      <c r="AY372" s="560">
        <f>WWWW[[#This Row],[%equitable and continuous access to sufficient quantity of safe drinking and domestic water''s GAP]]*WWWW[[#This Row],[Total PoP ]]</f>
        <v>0</v>
      </c>
      <c r="AZ372" s="552">
        <f>IF(WWWW[[#This Row],[Total required water points]]-WWWW[[#This Row],['#Water points coverage]]&lt;0,0,WWWW[[#This Row],[Total required water points]]-WWWW[[#This Row],['#Water points coverage]])</f>
        <v>0.47599999999999998</v>
      </c>
      <c r="BA372" s="552">
        <f>ROUND(IF(WWWW[[#This Row],[Total PoP ]]&lt;250,1,WWWW[[#This Row],[Total PoP ]]/250),0)</f>
        <v>3</v>
      </c>
      <c r="BB372"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0.47226624405705231</v>
      </c>
      <c r="BC372" s="560">
        <f>WWWW[[#This Row],[% people access to functioning Latrine]]*WWWW[[#This Row],[Total PoP ]]</f>
        <v>298</v>
      </c>
      <c r="BD372" s="552">
        <f>WWWW[[#This Row],['#_of_Functioning_latrines_in_school]]*50</f>
        <v>100</v>
      </c>
      <c r="BE372" s="552">
        <f>ROUND((WWWW[[#This Row],[Total PoP ]]/6),0)</f>
        <v>105</v>
      </c>
      <c r="BF372" s="552">
        <f>IF(WWWW[[#This Row],[Total required Latrines]]-(WWWW[[#This Row],['#_of_sanitary_fly-proof_HH_latrines]])&lt;0,0,WWWW[[#This Row],[Total required Latrines]]-(WWWW[[#This Row],['#_of_sanitary_fly-proof_HH_latrines]]))</f>
        <v>72</v>
      </c>
      <c r="BG372" s="553">
        <f>1-WWWW[[#This Row],[% people access to functioning Latrine]]</f>
        <v>0.52773375594294769</v>
      </c>
      <c r="BH37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2" s="560">
        <f>IF(WWWW[[#This Row],['#_of_functional_handwashing_facilities_at_HH_level]]*6&gt;WWWW[[#This Row],[Total PoP ]],WWWW[[#This Row],[Total PoP ]],WWWW[[#This Row],['#_of_functional_handwashing_facilities_at_HH_level]]*6)</f>
        <v>0</v>
      </c>
      <c r="BJ372" s="552">
        <f>IF(WWWW[[#This Row],['# people reached by regular dedicated hygiene promotion]]&gt;WWWW[[#This Row],['# People received regular supply of hygiene items]],WWWW[[#This Row],['# people reached by regular dedicated hygiene promotion]],WWWW[[#This Row],['# People received regular supply of hygiene items]])</f>
        <v>20</v>
      </c>
      <c r="BK372" s="550">
        <f>IF(WWWW[[#This Row],[HRP3]]/WWWW[[#This Row],[Total PoP ]]&gt;100%,100%,WWWW[[#This Row],[HRP3]]/WWWW[[#This Row],[Total PoP ]])</f>
        <v>3.1695721077654518E-2</v>
      </c>
      <c r="BL372" s="553">
        <f>1-WWWW[[#This Row],[Hygiene Coverage%]]</f>
        <v>0.9683042789223455</v>
      </c>
      <c r="BM372" s="551">
        <f>WWWW[[#This Row],['# people reached by regular dedicated hygiene promotion]]/WWWW[[#This Row],[Total PoP ]]</f>
        <v>3.1695721077654518E-2</v>
      </c>
      <c r="BN37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2" s="552">
        <f>WWWW[[#This Row],['#_of_affected_women_and_girls_receiving_a_sufficient_quantity_of_sanitary_pads]]</f>
        <v>0</v>
      </c>
      <c r="BP372" s="605">
        <f>IF(WWWW[[#This Row],['# People with access to soap]]&gt;WWWW[[#This Row],['# People with access to Sanity Pads]],WWWW[[#This Row],['# People with access to soap]],WWWW[[#This Row],['# People with access to Sanity Pads]])</f>
        <v>0</v>
      </c>
      <c r="BQ372" s="560" t="str">
        <f>IF(OR(WWWW[[#This Row],['#of students in school]]="",WWWW[[#This Row],['#of students in school]]=0),"No","Yes")</f>
        <v>Yes</v>
      </c>
      <c r="BR372" s="554" t="s">
        <v>796</v>
      </c>
      <c r="BS372" s="554" t="s">
        <v>796</v>
      </c>
      <c r="BT372" s="554" t="s">
        <v>2006</v>
      </c>
      <c r="BU372" s="554">
        <v>20.809240339999999</v>
      </c>
      <c r="BV372" s="554">
        <v>92.923919679999997</v>
      </c>
      <c r="BW372" s="554">
        <v>196881</v>
      </c>
      <c r="BX372" s="554" t="s">
        <v>33</v>
      </c>
      <c r="BY372" s="582"/>
    </row>
    <row r="373" spans="1:77" hidden="1">
      <c r="A373" s="606" t="s">
        <v>2381</v>
      </c>
      <c r="B373" s="606" t="s">
        <v>320</v>
      </c>
      <c r="C373" s="453" t="s">
        <v>320</v>
      </c>
      <c r="D373" s="453" t="s">
        <v>336</v>
      </c>
      <c r="E373" s="546" t="s">
        <v>2687</v>
      </c>
      <c r="F373" s="453" t="s">
        <v>304</v>
      </c>
      <c r="G373" s="546" t="str">
        <f>VLOOKUP(WWWW[[#This Row],[Village  Name]],SiteDB6[[Site Name]:[Location Type]],8,FALSE)</f>
        <v>Village</v>
      </c>
      <c r="H373" s="453" t="s">
        <v>617</v>
      </c>
      <c r="I373" s="605">
        <v>42</v>
      </c>
      <c r="J373" s="605">
        <v>184</v>
      </c>
      <c r="K373" s="457">
        <v>43678</v>
      </c>
      <c r="L373" s="55">
        <v>44043</v>
      </c>
      <c r="M373" s="605">
        <v>31</v>
      </c>
      <c r="N373" s="605">
        <v>31</v>
      </c>
      <c r="O373" s="605"/>
      <c r="P373" s="605"/>
      <c r="Q373" s="605">
        <v>1</v>
      </c>
      <c r="R373" s="605"/>
      <c r="S373" s="605"/>
      <c r="T373" s="605"/>
      <c r="U373" s="637"/>
      <c r="V373" s="605">
        <v>12</v>
      </c>
      <c r="W373" s="605" t="s">
        <v>128</v>
      </c>
      <c r="X373" s="605"/>
      <c r="Y373" s="605">
        <v>2</v>
      </c>
      <c r="Z373" s="605"/>
      <c r="AA373" s="605"/>
      <c r="AB373" s="605"/>
      <c r="AC373" s="637"/>
      <c r="AD373" s="605">
        <v>2</v>
      </c>
      <c r="AE373" s="605">
        <v>18</v>
      </c>
      <c r="AF373" s="605"/>
      <c r="AG373" s="605"/>
      <c r="AH373" s="605"/>
      <c r="AI373" s="605"/>
      <c r="AJ373" s="605"/>
      <c r="AK373" s="605"/>
      <c r="AL373" s="605"/>
      <c r="AM373" s="605"/>
      <c r="AN373" s="637"/>
      <c r="AO373" s="551"/>
      <c r="AP373" s="551"/>
      <c r="AQ37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73" s="560">
        <f>WWWW[[#This Row],[%Equitable and continuous access to sufficient quantity of safe drinking water]]*WWWW[[#This Row],[Total PoP ]]</f>
        <v>0</v>
      </c>
      <c r="AS37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73" s="560">
        <f>WWWW[[#This Row],[% Access to unimproved water points]]*WWWW[[#This Row],[Total PoP ]]</f>
        <v>184</v>
      </c>
      <c r="AU37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7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AW373" s="560">
        <f>WWWW[[#This Row],[HRP1]]/250</f>
        <v>0.73599999999999999</v>
      </c>
      <c r="AX373" s="550">
        <f>1-WWWW[[#This Row],[% Equitable and continuous access to sufficient quantity of domestic water]]</f>
        <v>0</v>
      </c>
      <c r="AY373" s="560">
        <f>WWWW[[#This Row],[%equitable and continuous access to sufficient quantity of safe drinking and domestic water''s GAP]]*WWWW[[#This Row],[Total PoP ]]</f>
        <v>0</v>
      </c>
      <c r="AZ373" s="552">
        <f>IF(WWWW[[#This Row],[Total required water points]]-WWWW[[#This Row],['#Water points coverage]]&lt;0,0,WWWW[[#This Row],[Total required water points]]-WWWW[[#This Row],['#Water points coverage]])</f>
        <v>0.26400000000000001</v>
      </c>
      <c r="BA373" s="552">
        <f>ROUND(IF(WWWW[[#This Row],[Total PoP ]]&lt;250,1,WWWW[[#This Row],[Total PoP ]]/250),0)</f>
        <v>1</v>
      </c>
      <c r="BB37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0.39130434782608697</v>
      </c>
      <c r="BC373" s="560">
        <f>WWWW[[#This Row],[% people access to functioning Latrine]]*WWWW[[#This Row],[Total PoP ]]</f>
        <v>72</v>
      </c>
      <c r="BD373" s="552">
        <f>WWWW[[#This Row],['#_of_Functioning_latrines_in_school]]*50</f>
        <v>0</v>
      </c>
      <c r="BE373" s="552">
        <f>ROUND((WWWW[[#This Row],[Total PoP ]]/6),0)</f>
        <v>31</v>
      </c>
      <c r="BF373" s="552">
        <f>IF(WWWW[[#This Row],[Total required Latrines]]-(WWWW[[#This Row],['#_of_sanitary_fly-proof_HH_latrines]])&lt;0,0,WWWW[[#This Row],[Total required Latrines]]-(WWWW[[#This Row],['#_of_sanitary_fly-proof_HH_latrines]]))</f>
        <v>19</v>
      </c>
      <c r="BG373" s="553">
        <f>1-WWWW[[#This Row],[% people access to functioning Latrine]]</f>
        <v>0.60869565217391308</v>
      </c>
      <c r="BH37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3" s="560">
        <f>IF(WWWW[[#This Row],['#_of_functional_handwashing_facilities_at_HH_level]]*6&gt;WWWW[[#This Row],[Total PoP ]],WWWW[[#This Row],[Total PoP ]],WWWW[[#This Row],['#_of_functional_handwashing_facilities_at_HH_level]]*6)</f>
        <v>0</v>
      </c>
      <c r="BJ373" s="552">
        <f>IF(WWWW[[#This Row],['# people reached by regular dedicated hygiene promotion]]&gt;WWWW[[#This Row],['# People received regular supply of hygiene items]],WWWW[[#This Row],['# people reached by regular dedicated hygiene promotion]],WWWW[[#This Row],['# People received regular supply of hygiene items]])</f>
        <v>20</v>
      </c>
      <c r="BK373" s="550">
        <f>IF(WWWW[[#This Row],[HRP3]]/WWWW[[#This Row],[Total PoP ]]&gt;100%,100%,WWWW[[#This Row],[HRP3]]/WWWW[[#This Row],[Total PoP ]])</f>
        <v>0.10869565217391304</v>
      </c>
      <c r="BL373" s="553">
        <f>1-WWWW[[#This Row],[Hygiene Coverage%]]</f>
        <v>0.89130434782608692</v>
      </c>
      <c r="BM373" s="551">
        <f>WWWW[[#This Row],['# people reached by regular dedicated hygiene promotion]]/WWWW[[#This Row],[Total PoP ]]</f>
        <v>0.10869565217391304</v>
      </c>
      <c r="BN37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3" s="552">
        <f>WWWW[[#This Row],['#_of_affected_women_and_girls_receiving_a_sufficient_quantity_of_sanitary_pads]]</f>
        <v>0</v>
      </c>
      <c r="BP373" s="605">
        <f>IF(WWWW[[#This Row],['# People with access to soap]]&gt;WWWW[[#This Row],['# People with access to Sanity Pads]],WWWW[[#This Row],['# People with access to soap]],WWWW[[#This Row],['# People with access to Sanity Pads]])</f>
        <v>0</v>
      </c>
      <c r="BQ373" s="560" t="str">
        <f>IF(OR(WWWW[[#This Row],['#of students in school]]="",WWWW[[#This Row],['#of students in school]]=0),"No","Yes")</f>
        <v>Yes</v>
      </c>
      <c r="BR373" s="554" t="s">
        <v>796</v>
      </c>
      <c r="BS373" s="554" t="s">
        <v>796</v>
      </c>
      <c r="BT373" s="554" t="s">
        <v>2006</v>
      </c>
      <c r="BU373" s="554">
        <v>20.807970050000002</v>
      </c>
      <c r="BV373" s="554">
        <v>92.929046630000002</v>
      </c>
      <c r="BW373" s="554">
        <v>196882</v>
      </c>
      <c r="BX373" s="554" t="s">
        <v>33</v>
      </c>
      <c r="BY373" s="582"/>
    </row>
    <row r="374" spans="1:77" hidden="1">
      <c r="A374" s="606" t="s">
        <v>2381</v>
      </c>
      <c r="B374" s="606" t="s">
        <v>320</v>
      </c>
      <c r="C374" s="453" t="s">
        <v>320</v>
      </c>
      <c r="D374" s="453" t="s">
        <v>336</v>
      </c>
      <c r="E374" s="546" t="s">
        <v>2687</v>
      </c>
      <c r="F374" s="453" t="s">
        <v>304</v>
      </c>
      <c r="G374" s="546" t="str">
        <f>VLOOKUP(WWWW[[#This Row],[Village  Name]],SiteDB6[[Site Name]:[Location Type]],8,FALSE)</f>
        <v>Village</v>
      </c>
      <c r="H374" s="453" t="s">
        <v>609</v>
      </c>
      <c r="I374" s="605">
        <v>73</v>
      </c>
      <c r="J374" s="605">
        <v>343</v>
      </c>
      <c r="K374" s="457">
        <v>43678</v>
      </c>
      <c r="L374" s="55">
        <v>44043</v>
      </c>
      <c r="M374" s="605">
        <v>56</v>
      </c>
      <c r="N374" s="605">
        <v>31</v>
      </c>
      <c r="O374" s="605"/>
      <c r="P374" s="605"/>
      <c r="Q374" s="605"/>
      <c r="R374" s="605"/>
      <c r="S374" s="605"/>
      <c r="T374" s="605">
        <v>1</v>
      </c>
      <c r="U374" s="637"/>
      <c r="V374" s="605">
        <v>33</v>
      </c>
      <c r="W374" s="605" t="s">
        <v>128</v>
      </c>
      <c r="X374" s="605">
        <v>3</v>
      </c>
      <c r="Y374" s="605">
        <v>6</v>
      </c>
      <c r="Z374" s="605"/>
      <c r="AA374" s="605"/>
      <c r="AB374" s="605"/>
      <c r="AC374" s="637"/>
      <c r="AD374" s="605">
        <v>4</v>
      </c>
      <c r="AE374" s="605">
        <v>16</v>
      </c>
      <c r="AF374" s="605"/>
      <c r="AG374" s="605"/>
      <c r="AH374" s="605"/>
      <c r="AI374" s="605"/>
      <c r="AJ374" s="605"/>
      <c r="AK374" s="605"/>
      <c r="AL374" s="605"/>
      <c r="AM374" s="605"/>
      <c r="AN374" s="637"/>
      <c r="AO374" s="551"/>
      <c r="AP374" s="551"/>
      <c r="AQ37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0.7288629737609329</v>
      </c>
      <c r="AR374" s="560">
        <f>WWWW[[#This Row],[%Equitable and continuous access to sufficient quantity of safe drinking water]]*WWWW[[#This Row],[Total PoP ]]</f>
        <v>249.99999999999997</v>
      </c>
      <c r="AS37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74" s="560">
        <f>WWWW[[#This Row],[% Access to unimproved water points]]*WWWW[[#This Row],[Total PoP ]]</f>
        <v>0</v>
      </c>
      <c r="AU37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0.7288629737609329</v>
      </c>
      <c r="AV37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249.99999999999997</v>
      </c>
      <c r="AW374" s="560">
        <f>WWWW[[#This Row],[HRP1]]/250</f>
        <v>0.99999999999999989</v>
      </c>
      <c r="AX374" s="550">
        <f>1-WWWW[[#This Row],[% Equitable and continuous access to sufficient quantity of domestic water]]</f>
        <v>0.2711370262390671</v>
      </c>
      <c r="AY374" s="560">
        <f>WWWW[[#This Row],[%equitable and continuous access to sufficient quantity of safe drinking and domestic water''s GAP]]*WWWW[[#This Row],[Total PoP ]]</f>
        <v>93.000000000000014</v>
      </c>
      <c r="AZ374" s="552">
        <f>IF(WWWW[[#This Row],[Total required water points]]-WWWW[[#This Row],['#Water points coverage]]&lt;0,0,WWWW[[#This Row],[Total required water points]]-WWWW[[#This Row],['#Water points coverage]])</f>
        <v>1.1102230246251565E-16</v>
      </c>
      <c r="BA374" s="552">
        <f>ROUND(IF(WWWW[[#This Row],[Total PoP ]]&lt;250,1,WWWW[[#This Row],[Total PoP ]]/250),0)</f>
        <v>1</v>
      </c>
      <c r="BB374"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74" s="560">
        <f>WWWW[[#This Row],[% people access to functioning Latrine]]*WWWW[[#This Row],[Total PoP ]]</f>
        <v>343</v>
      </c>
      <c r="BD374" s="552">
        <f>WWWW[[#This Row],['#_of_Functioning_latrines_in_school]]*50</f>
        <v>150</v>
      </c>
      <c r="BE374" s="552">
        <f>ROUND((WWWW[[#This Row],[Total PoP ]]/6),0)</f>
        <v>57</v>
      </c>
      <c r="BF374" s="552">
        <f>IF(WWWW[[#This Row],[Total required Latrines]]-(WWWW[[#This Row],['#_of_sanitary_fly-proof_HH_latrines]])&lt;0,0,WWWW[[#This Row],[Total required Latrines]]-(WWWW[[#This Row],['#_of_sanitary_fly-proof_HH_latrines]]))</f>
        <v>24</v>
      </c>
      <c r="BG374" s="553">
        <f>1-WWWW[[#This Row],[% people access to functioning Latrine]]</f>
        <v>0</v>
      </c>
      <c r="BH37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4" s="560">
        <f>IF(WWWW[[#This Row],['#_of_functional_handwashing_facilities_at_HH_level]]*6&gt;WWWW[[#This Row],[Total PoP ]],WWWW[[#This Row],[Total PoP ]],WWWW[[#This Row],['#_of_functional_handwashing_facilities_at_HH_level]]*6)</f>
        <v>0</v>
      </c>
      <c r="BJ374" s="552">
        <f>IF(WWWW[[#This Row],['# people reached by regular dedicated hygiene promotion]]&gt;WWWW[[#This Row],['# People received regular supply of hygiene items]],WWWW[[#This Row],['# people reached by regular dedicated hygiene promotion]],WWWW[[#This Row],['# People received regular supply of hygiene items]])</f>
        <v>20</v>
      </c>
      <c r="BK374" s="550">
        <f>IF(WWWW[[#This Row],[HRP3]]/WWWW[[#This Row],[Total PoP ]]&gt;100%,100%,WWWW[[#This Row],[HRP3]]/WWWW[[#This Row],[Total PoP ]])</f>
        <v>5.8309037900874633E-2</v>
      </c>
      <c r="BL374" s="553">
        <f>1-WWWW[[#This Row],[Hygiene Coverage%]]</f>
        <v>0.94169096209912539</v>
      </c>
      <c r="BM374" s="551">
        <f>WWWW[[#This Row],['# people reached by regular dedicated hygiene promotion]]/WWWW[[#This Row],[Total PoP ]]</f>
        <v>5.8309037900874633E-2</v>
      </c>
      <c r="BN37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4" s="552">
        <f>WWWW[[#This Row],['#_of_affected_women_and_girls_receiving_a_sufficient_quantity_of_sanitary_pads]]</f>
        <v>0</v>
      </c>
      <c r="BP374" s="605">
        <f>IF(WWWW[[#This Row],['# People with access to soap]]&gt;WWWW[[#This Row],['# People with access to Sanity Pads]],WWWW[[#This Row],['# People with access to soap]],WWWW[[#This Row],['# People with access to Sanity Pads]])</f>
        <v>0</v>
      </c>
      <c r="BQ374" s="560" t="str">
        <f>IF(OR(WWWW[[#This Row],['#of students in school]]="",WWWW[[#This Row],['#of students in school]]=0),"No","Yes")</f>
        <v>Yes</v>
      </c>
      <c r="BR374" s="554" t="s">
        <v>796</v>
      </c>
      <c r="BS374" s="554" t="s">
        <v>796</v>
      </c>
      <c r="BT374" s="554" t="s">
        <v>2006</v>
      </c>
      <c r="BU374" s="554">
        <v>20.803529739999998</v>
      </c>
      <c r="BV374" s="554">
        <v>92.929466250000004</v>
      </c>
      <c r="BW374" s="554">
        <v>196883</v>
      </c>
      <c r="BX374" s="554" t="s">
        <v>33</v>
      </c>
      <c r="BY374" s="582"/>
    </row>
    <row r="375" spans="1:77" hidden="1">
      <c r="A375" s="606" t="s">
        <v>2381</v>
      </c>
      <c r="B375" s="606" t="s">
        <v>320</v>
      </c>
      <c r="C375" s="453" t="s">
        <v>320</v>
      </c>
      <c r="D375" s="453" t="s">
        <v>336</v>
      </c>
      <c r="E375" s="546" t="s">
        <v>2687</v>
      </c>
      <c r="F375" s="453" t="s">
        <v>304</v>
      </c>
      <c r="G375" s="546" t="str">
        <f>VLOOKUP(WWWW[[#This Row],[Village  Name]],SiteDB6[[Site Name]:[Location Type]],8,FALSE)</f>
        <v>Village</v>
      </c>
      <c r="H375" s="453" t="s">
        <v>637</v>
      </c>
      <c r="I375" s="605">
        <v>73</v>
      </c>
      <c r="J375" s="605">
        <v>397</v>
      </c>
      <c r="K375" s="457">
        <v>43678</v>
      </c>
      <c r="L375" s="55">
        <v>44043</v>
      </c>
      <c r="M375" s="605">
        <v>74</v>
      </c>
      <c r="N375" s="605">
        <v>31</v>
      </c>
      <c r="O375" s="605">
        <v>1</v>
      </c>
      <c r="P375" s="605"/>
      <c r="Q375" s="605">
        <v>1</v>
      </c>
      <c r="R375" s="605"/>
      <c r="S375" s="605"/>
      <c r="T375" s="605">
        <v>1</v>
      </c>
      <c r="U375" s="637"/>
      <c r="V375" s="605">
        <v>42</v>
      </c>
      <c r="W375" s="605" t="s">
        <v>128</v>
      </c>
      <c r="X375" s="605">
        <v>2</v>
      </c>
      <c r="Y375" s="605">
        <v>2</v>
      </c>
      <c r="Z375" s="605"/>
      <c r="AA375" s="605"/>
      <c r="AB375" s="605"/>
      <c r="AC375" s="637"/>
      <c r="AD375" s="605"/>
      <c r="AE375" s="605">
        <v>20</v>
      </c>
      <c r="AF375" s="605"/>
      <c r="AG375" s="605"/>
      <c r="AH375" s="605"/>
      <c r="AI375" s="605"/>
      <c r="AJ375" s="605"/>
      <c r="AK375" s="605"/>
      <c r="AL375" s="605"/>
      <c r="AM375" s="605"/>
      <c r="AN375" s="637"/>
      <c r="AO375" s="551"/>
      <c r="AP375" s="551"/>
      <c r="AQ37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75" s="560">
        <f>WWWW[[#This Row],[%Equitable and continuous access to sufficient quantity of safe drinking water]]*WWWW[[#This Row],[Total PoP ]]</f>
        <v>397</v>
      </c>
      <c r="AS37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75" s="560">
        <f>WWWW[[#This Row],[% Access to unimproved water points]]*WWWW[[#This Row],[Total PoP ]]</f>
        <v>397</v>
      </c>
      <c r="AU37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7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397</v>
      </c>
      <c r="AW375" s="560">
        <f>WWWW[[#This Row],[HRP1]]/250</f>
        <v>1.5880000000000001</v>
      </c>
      <c r="AX375" s="550">
        <f>1-WWWW[[#This Row],[% Equitable and continuous access to sufficient quantity of domestic water]]</f>
        <v>0</v>
      </c>
      <c r="AY375" s="560">
        <f>WWWW[[#This Row],[%equitable and continuous access to sufficient quantity of safe drinking and domestic water''s GAP]]*WWWW[[#This Row],[Total PoP ]]</f>
        <v>0</v>
      </c>
      <c r="AZ375" s="552">
        <f>IF(WWWW[[#This Row],[Total required water points]]-WWWW[[#This Row],['#Water points coverage]]&lt;0,0,WWWW[[#This Row],[Total required water points]]-WWWW[[#This Row],['#Water points coverage]])</f>
        <v>0.41199999999999992</v>
      </c>
      <c r="BA375" s="552">
        <f>ROUND(IF(WWWW[[#This Row],[Total PoP ]]&lt;250,1,WWWW[[#This Row],[Total PoP ]]/250),0)</f>
        <v>2</v>
      </c>
      <c r="BB375"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0.88664987405541562</v>
      </c>
      <c r="BC375" s="560">
        <f>WWWW[[#This Row],[% people access to functioning Latrine]]*WWWW[[#This Row],[Total PoP ]]</f>
        <v>352</v>
      </c>
      <c r="BD375" s="552">
        <f>WWWW[[#This Row],['#_of_Functioning_latrines_in_school]]*50</f>
        <v>100</v>
      </c>
      <c r="BE375" s="552">
        <f>ROUND((WWWW[[#This Row],[Total PoP ]]/6),0)</f>
        <v>66</v>
      </c>
      <c r="BF375" s="552">
        <f>IF(WWWW[[#This Row],[Total required Latrines]]-(WWWW[[#This Row],['#_of_sanitary_fly-proof_HH_latrines]])&lt;0,0,WWWW[[#This Row],[Total required Latrines]]-(WWWW[[#This Row],['#_of_sanitary_fly-proof_HH_latrines]]))</f>
        <v>24</v>
      </c>
      <c r="BG375" s="553">
        <f>1-WWWW[[#This Row],[% people access to functioning Latrine]]</f>
        <v>0.11335012594458438</v>
      </c>
      <c r="BH37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5" s="560">
        <f>IF(WWWW[[#This Row],['#_of_functional_handwashing_facilities_at_HH_level]]*6&gt;WWWW[[#This Row],[Total PoP ]],WWWW[[#This Row],[Total PoP ]],WWWW[[#This Row],['#_of_functional_handwashing_facilities_at_HH_level]]*6)</f>
        <v>0</v>
      </c>
      <c r="BJ375" s="552">
        <f>IF(WWWW[[#This Row],['# people reached by regular dedicated hygiene promotion]]&gt;WWWW[[#This Row],['# People received regular supply of hygiene items]],WWWW[[#This Row],['# people reached by regular dedicated hygiene promotion]],WWWW[[#This Row],['# People received regular supply of hygiene items]])</f>
        <v>20</v>
      </c>
      <c r="BK375" s="550">
        <f>IF(WWWW[[#This Row],[HRP3]]/WWWW[[#This Row],[Total PoP ]]&gt;100%,100%,WWWW[[#This Row],[HRP3]]/WWWW[[#This Row],[Total PoP ]])</f>
        <v>5.0377833753148617E-2</v>
      </c>
      <c r="BL375" s="553">
        <f>1-WWWW[[#This Row],[Hygiene Coverage%]]</f>
        <v>0.94962216624685136</v>
      </c>
      <c r="BM375" s="551">
        <f>WWWW[[#This Row],['# people reached by regular dedicated hygiene promotion]]/WWWW[[#This Row],[Total PoP ]]</f>
        <v>5.0377833753148617E-2</v>
      </c>
      <c r="BN37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5" s="552">
        <f>WWWW[[#This Row],['#_of_affected_women_and_girls_receiving_a_sufficient_quantity_of_sanitary_pads]]</f>
        <v>0</v>
      </c>
      <c r="BP375" s="605">
        <f>IF(WWWW[[#This Row],['# People with access to soap]]&gt;WWWW[[#This Row],['# People with access to Sanity Pads]],WWWW[[#This Row],['# People with access to soap]],WWWW[[#This Row],['# People with access to Sanity Pads]])</f>
        <v>0</v>
      </c>
      <c r="BQ375" s="560" t="str">
        <f>IF(OR(WWWW[[#This Row],['#of students in school]]="",WWWW[[#This Row],['#of students in school]]=0),"No","Yes")</f>
        <v>Yes</v>
      </c>
      <c r="BR375" s="554" t="s">
        <v>796</v>
      </c>
      <c r="BS375" s="554" t="s">
        <v>796</v>
      </c>
      <c r="BT375" s="554" t="s">
        <v>2006</v>
      </c>
      <c r="BU375" s="554">
        <v>20.851089479999999</v>
      </c>
      <c r="BV375" s="554">
        <v>92.916893009999995</v>
      </c>
      <c r="BW375" s="554">
        <v>196825</v>
      </c>
      <c r="BX375" s="554" t="s">
        <v>33</v>
      </c>
      <c r="BY375" s="582"/>
    </row>
    <row r="376" spans="1:77" hidden="1">
      <c r="A376" s="606" t="s">
        <v>2381</v>
      </c>
      <c r="B376" s="606" t="s">
        <v>320</v>
      </c>
      <c r="C376" s="453" t="s">
        <v>320</v>
      </c>
      <c r="D376" s="453" t="s">
        <v>336</v>
      </c>
      <c r="E376" s="546" t="s">
        <v>2687</v>
      </c>
      <c r="F376" s="453" t="s">
        <v>304</v>
      </c>
      <c r="G376" s="546" t="str">
        <f>VLOOKUP(WWWW[[#This Row],[Village  Name]],SiteDB6[[Site Name]:[Location Type]],8,FALSE)</f>
        <v>Village</v>
      </c>
      <c r="H376" s="453" t="s">
        <v>696</v>
      </c>
      <c r="I376" s="605">
        <v>138</v>
      </c>
      <c r="J376" s="605">
        <v>609</v>
      </c>
      <c r="K376" s="457">
        <v>43678</v>
      </c>
      <c r="L376" s="55">
        <v>44043</v>
      </c>
      <c r="M376" s="605">
        <v>103</v>
      </c>
      <c r="N376" s="605">
        <v>31</v>
      </c>
      <c r="O376" s="605"/>
      <c r="P376" s="605"/>
      <c r="Q376" s="605">
        <v>2</v>
      </c>
      <c r="R376" s="605"/>
      <c r="S376" s="605"/>
      <c r="T376" s="605"/>
      <c r="U376" s="637"/>
      <c r="V376" s="605">
        <v>89</v>
      </c>
      <c r="W376" s="605" t="s">
        <v>128</v>
      </c>
      <c r="X376" s="605">
        <v>2</v>
      </c>
      <c r="Y376" s="605">
        <v>13</v>
      </c>
      <c r="Z376" s="605"/>
      <c r="AA376" s="605"/>
      <c r="AB376" s="605"/>
      <c r="AC376" s="637"/>
      <c r="AD376" s="605"/>
      <c r="AE376" s="605">
        <v>20</v>
      </c>
      <c r="AF376" s="605"/>
      <c r="AG376" s="605"/>
      <c r="AH376" s="605"/>
      <c r="AI376" s="605"/>
      <c r="AJ376" s="605"/>
      <c r="AK376" s="605"/>
      <c r="AL376" s="605"/>
      <c r="AM376" s="605"/>
      <c r="AN376" s="637"/>
      <c r="AO376" s="551"/>
      <c r="AP376" s="551"/>
      <c r="AQ37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76" s="560">
        <f>WWWW[[#This Row],[%Equitable and continuous access to sufficient quantity of safe drinking water]]*WWWW[[#This Row],[Total PoP ]]</f>
        <v>0</v>
      </c>
      <c r="AS37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76" s="560">
        <f>WWWW[[#This Row],[% Access to unimproved water points]]*WWWW[[#This Row],[Total PoP ]]</f>
        <v>609</v>
      </c>
      <c r="AU37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7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609</v>
      </c>
      <c r="AW376" s="560">
        <f>WWWW[[#This Row],[HRP1]]/250</f>
        <v>2.4359999999999999</v>
      </c>
      <c r="AX376" s="550">
        <f>1-WWWW[[#This Row],[% Equitable and continuous access to sufficient quantity of domestic water]]</f>
        <v>0</v>
      </c>
      <c r="AY376" s="560">
        <f>WWWW[[#This Row],[%equitable and continuous access to sufficient quantity of safe drinking and domestic water''s GAP]]*WWWW[[#This Row],[Total PoP ]]</f>
        <v>0</v>
      </c>
      <c r="AZ376" s="552">
        <f>IF(WWWW[[#This Row],[Total required water points]]-WWWW[[#This Row],['#Water points coverage]]&lt;0,0,WWWW[[#This Row],[Total required water points]]-WWWW[[#This Row],['#Water points coverage]])</f>
        <v>0</v>
      </c>
      <c r="BA376" s="552">
        <f>ROUND(IF(WWWW[[#This Row],[Total PoP ]]&lt;250,1,WWWW[[#This Row],[Total PoP ]]/250),0)</f>
        <v>2</v>
      </c>
      <c r="BB376"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76" s="560">
        <f>WWWW[[#This Row],[% people access to functioning Latrine]]*WWWW[[#This Row],[Total PoP ]]</f>
        <v>609</v>
      </c>
      <c r="BD376" s="552">
        <f>WWWW[[#This Row],['#_of_Functioning_latrines_in_school]]*50</f>
        <v>100</v>
      </c>
      <c r="BE376" s="552">
        <f>ROUND((WWWW[[#This Row],[Total PoP ]]/6),0)</f>
        <v>102</v>
      </c>
      <c r="BF376" s="552">
        <f>IF(WWWW[[#This Row],[Total required Latrines]]-(WWWW[[#This Row],['#_of_sanitary_fly-proof_HH_latrines]])&lt;0,0,WWWW[[#This Row],[Total required Latrines]]-(WWWW[[#This Row],['#_of_sanitary_fly-proof_HH_latrines]]))</f>
        <v>13</v>
      </c>
      <c r="BG376" s="553">
        <f>1-WWWW[[#This Row],[% people access to functioning Latrine]]</f>
        <v>0</v>
      </c>
      <c r="BH37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6" s="560">
        <f>IF(WWWW[[#This Row],['#_of_functional_handwashing_facilities_at_HH_level]]*6&gt;WWWW[[#This Row],[Total PoP ]],WWWW[[#This Row],[Total PoP ]],WWWW[[#This Row],['#_of_functional_handwashing_facilities_at_HH_level]]*6)</f>
        <v>0</v>
      </c>
      <c r="BJ376" s="552">
        <f>IF(WWWW[[#This Row],['# people reached by regular dedicated hygiene promotion]]&gt;WWWW[[#This Row],['# People received regular supply of hygiene items]],WWWW[[#This Row],['# people reached by regular dedicated hygiene promotion]],WWWW[[#This Row],['# People received regular supply of hygiene items]])</f>
        <v>20</v>
      </c>
      <c r="BK376" s="550">
        <f>IF(WWWW[[#This Row],[HRP3]]/WWWW[[#This Row],[Total PoP ]]&gt;100%,100%,WWWW[[#This Row],[HRP3]]/WWWW[[#This Row],[Total PoP ]])</f>
        <v>3.2840722495894911E-2</v>
      </c>
      <c r="BL376" s="553">
        <f>1-WWWW[[#This Row],[Hygiene Coverage%]]</f>
        <v>0.96715927750410513</v>
      </c>
      <c r="BM376" s="551">
        <f>WWWW[[#This Row],['# people reached by regular dedicated hygiene promotion]]/WWWW[[#This Row],[Total PoP ]]</f>
        <v>3.2840722495894911E-2</v>
      </c>
      <c r="BN37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6" s="552">
        <f>WWWW[[#This Row],['#_of_affected_women_and_girls_receiving_a_sufficient_quantity_of_sanitary_pads]]</f>
        <v>0</v>
      </c>
      <c r="BP376" s="605">
        <f>IF(WWWW[[#This Row],['# People with access to soap]]&gt;WWWW[[#This Row],['# People with access to Sanity Pads]],WWWW[[#This Row],['# People with access to soap]],WWWW[[#This Row],['# People with access to Sanity Pads]])</f>
        <v>0</v>
      </c>
      <c r="BQ376" s="560" t="str">
        <f>IF(OR(WWWW[[#This Row],['#of students in school]]="",WWWW[[#This Row],['#of students in school]]=0),"No","Yes")</f>
        <v>Yes</v>
      </c>
      <c r="BR376" s="554" t="s">
        <v>796</v>
      </c>
      <c r="BS376" s="554" t="s">
        <v>796</v>
      </c>
      <c r="BT376" s="554" t="s">
        <v>296</v>
      </c>
      <c r="BU376" s="554">
        <v>20.67705917</v>
      </c>
      <c r="BV376" s="554">
        <v>92.953247070000003</v>
      </c>
      <c r="BW376" s="554">
        <v>196929</v>
      </c>
      <c r="BX376" s="554" t="s">
        <v>33</v>
      </c>
      <c r="BY376" s="582"/>
    </row>
    <row r="377" spans="1:77" hidden="1">
      <c r="A377" s="606" t="s">
        <v>2381</v>
      </c>
      <c r="B377" s="606" t="s">
        <v>320</v>
      </c>
      <c r="C377" s="453" t="s">
        <v>320</v>
      </c>
      <c r="D377" s="453" t="s">
        <v>336</v>
      </c>
      <c r="E377" s="546" t="s">
        <v>2687</v>
      </c>
      <c r="F377" s="453" t="s">
        <v>304</v>
      </c>
      <c r="G377" s="546" t="str">
        <f>VLOOKUP(WWWW[[#This Row],[Village  Name]],SiteDB6[[Site Name]:[Location Type]],8,FALSE)</f>
        <v>Village</v>
      </c>
      <c r="H377" s="453" t="s">
        <v>538</v>
      </c>
      <c r="I377" s="605">
        <v>76</v>
      </c>
      <c r="J377" s="605">
        <v>394</v>
      </c>
      <c r="K377" s="457">
        <v>43678</v>
      </c>
      <c r="L377" s="55">
        <v>44043</v>
      </c>
      <c r="M377" s="605">
        <v>40</v>
      </c>
      <c r="N377" s="605">
        <v>31</v>
      </c>
      <c r="O377" s="605"/>
      <c r="P377" s="605"/>
      <c r="Q377" s="605">
        <v>2</v>
      </c>
      <c r="R377" s="605"/>
      <c r="S377" s="605"/>
      <c r="T377" s="605"/>
      <c r="U377" s="637"/>
      <c r="V377" s="605">
        <v>62</v>
      </c>
      <c r="W377" s="605" t="s">
        <v>128</v>
      </c>
      <c r="X377" s="605"/>
      <c r="Y377" s="605">
        <v>5</v>
      </c>
      <c r="Z377" s="605"/>
      <c r="AA377" s="605"/>
      <c r="AB377" s="605"/>
      <c r="AC377" s="637"/>
      <c r="AD377" s="605"/>
      <c r="AE377" s="605">
        <v>20</v>
      </c>
      <c r="AF377" s="605"/>
      <c r="AG377" s="605"/>
      <c r="AH377" s="605"/>
      <c r="AI377" s="605"/>
      <c r="AJ377" s="605"/>
      <c r="AK377" s="605"/>
      <c r="AL377" s="605"/>
      <c r="AM377" s="605"/>
      <c r="AN377" s="637"/>
      <c r="AO377" s="551"/>
      <c r="AP377" s="551"/>
      <c r="AQ37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77" s="560">
        <f>WWWW[[#This Row],[%Equitable and continuous access to sufficient quantity of safe drinking water]]*WWWW[[#This Row],[Total PoP ]]</f>
        <v>0</v>
      </c>
      <c r="AS37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77" s="560">
        <f>WWWW[[#This Row],[% Access to unimproved water points]]*WWWW[[#This Row],[Total PoP ]]</f>
        <v>394</v>
      </c>
      <c r="AU37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7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v>
      </c>
      <c r="AW377" s="560">
        <f>WWWW[[#This Row],[HRP1]]/250</f>
        <v>1.5760000000000001</v>
      </c>
      <c r="AX377" s="550">
        <f>1-WWWW[[#This Row],[% Equitable and continuous access to sufficient quantity of domestic water]]</f>
        <v>0</v>
      </c>
      <c r="AY377" s="560">
        <f>WWWW[[#This Row],[%equitable and continuous access to sufficient quantity of safe drinking and domestic water''s GAP]]*WWWW[[#This Row],[Total PoP ]]</f>
        <v>0</v>
      </c>
      <c r="AZ377" s="552">
        <f>IF(WWWW[[#This Row],[Total required water points]]-WWWW[[#This Row],['#Water points coverage]]&lt;0,0,WWWW[[#This Row],[Total required water points]]-WWWW[[#This Row],['#Water points coverage]])</f>
        <v>0.42399999999999993</v>
      </c>
      <c r="BA377" s="552">
        <f>ROUND(IF(WWWW[[#This Row],[Total PoP ]]&lt;250,1,WWWW[[#This Row],[Total PoP ]]/250),0)</f>
        <v>2</v>
      </c>
      <c r="BB37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0.9441624365482234</v>
      </c>
      <c r="BC377" s="560">
        <f>WWWW[[#This Row],[% people access to functioning Latrine]]*WWWW[[#This Row],[Total PoP ]]</f>
        <v>372</v>
      </c>
      <c r="BD377" s="552">
        <f>WWWW[[#This Row],['#_of_Functioning_latrines_in_school]]*50</f>
        <v>0</v>
      </c>
      <c r="BE377" s="552">
        <f>ROUND((WWWW[[#This Row],[Total PoP ]]/6),0)</f>
        <v>66</v>
      </c>
      <c r="BF377" s="552">
        <f>IF(WWWW[[#This Row],[Total required Latrines]]-(WWWW[[#This Row],['#_of_sanitary_fly-proof_HH_latrines]])&lt;0,0,WWWW[[#This Row],[Total required Latrines]]-(WWWW[[#This Row],['#_of_sanitary_fly-proof_HH_latrines]]))</f>
        <v>4</v>
      </c>
      <c r="BG377" s="553">
        <f>1-WWWW[[#This Row],[% people access to functioning Latrine]]</f>
        <v>5.5837563451776595E-2</v>
      </c>
      <c r="BH37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7" s="560">
        <f>IF(WWWW[[#This Row],['#_of_functional_handwashing_facilities_at_HH_level]]*6&gt;WWWW[[#This Row],[Total PoP ]],WWWW[[#This Row],[Total PoP ]],WWWW[[#This Row],['#_of_functional_handwashing_facilities_at_HH_level]]*6)</f>
        <v>0</v>
      </c>
      <c r="BJ377" s="552">
        <f>IF(WWWW[[#This Row],['# people reached by regular dedicated hygiene promotion]]&gt;WWWW[[#This Row],['# People received regular supply of hygiene items]],WWWW[[#This Row],['# people reached by regular dedicated hygiene promotion]],WWWW[[#This Row],['# People received regular supply of hygiene items]])</f>
        <v>20</v>
      </c>
      <c r="BK377" s="550">
        <f>IF(WWWW[[#This Row],[HRP3]]/WWWW[[#This Row],[Total PoP ]]&gt;100%,100%,WWWW[[#This Row],[HRP3]]/WWWW[[#This Row],[Total PoP ]])</f>
        <v>5.0761421319796954E-2</v>
      </c>
      <c r="BL377" s="553">
        <f>1-WWWW[[#This Row],[Hygiene Coverage%]]</f>
        <v>0.949238578680203</v>
      </c>
      <c r="BM377" s="551">
        <f>WWWW[[#This Row],['# people reached by regular dedicated hygiene promotion]]/WWWW[[#This Row],[Total PoP ]]</f>
        <v>5.0761421319796954E-2</v>
      </c>
      <c r="BN37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7" s="552">
        <f>WWWW[[#This Row],['#_of_affected_women_and_girls_receiving_a_sufficient_quantity_of_sanitary_pads]]</f>
        <v>0</v>
      </c>
      <c r="BP377" s="605">
        <f>IF(WWWW[[#This Row],['# People with access to soap]]&gt;WWWW[[#This Row],['# People with access to Sanity Pads]],WWWW[[#This Row],['# People with access to soap]],WWWW[[#This Row],['# People with access to Sanity Pads]])</f>
        <v>0</v>
      </c>
      <c r="BQ377" s="560" t="str">
        <f>IF(OR(WWWW[[#This Row],['#of students in school]]="",WWWW[[#This Row],['#of students in school]]=0),"No","Yes")</f>
        <v>Yes</v>
      </c>
      <c r="BR377" s="554" t="s">
        <v>796</v>
      </c>
      <c r="BS377" s="554" t="s">
        <v>796</v>
      </c>
      <c r="BT377" s="554" t="s">
        <v>2005</v>
      </c>
      <c r="BU377" s="554">
        <v>20.681715010000001</v>
      </c>
      <c r="BV377" s="554">
        <v>92.94140625</v>
      </c>
      <c r="BW377" s="554">
        <v>196930</v>
      </c>
      <c r="BX377" s="554" t="s">
        <v>33</v>
      </c>
      <c r="BY377" s="582"/>
    </row>
    <row r="378" spans="1:77" hidden="1">
      <c r="A378" s="606" t="s">
        <v>2381</v>
      </c>
      <c r="B378" s="606" t="s">
        <v>320</v>
      </c>
      <c r="C378" s="453" t="s">
        <v>320</v>
      </c>
      <c r="D378" s="453" t="s">
        <v>336</v>
      </c>
      <c r="E378" s="546" t="s">
        <v>2687</v>
      </c>
      <c r="F378" s="453" t="s">
        <v>304</v>
      </c>
      <c r="G378" s="546" t="str">
        <f>VLOOKUP(WWWW[[#This Row],[Village  Name]],SiteDB6[[Site Name]:[Location Type]],8,FALSE)</f>
        <v>Village</v>
      </c>
      <c r="H378" s="453" t="s">
        <v>693</v>
      </c>
      <c r="I378" s="605">
        <v>185</v>
      </c>
      <c r="J378" s="605">
        <v>915</v>
      </c>
      <c r="K378" s="457">
        <v>43678</v>
      </c>
      <c r="L378" s="55">
        <v>44043</v>
      </c>
      <c r="M378" s="605">
        <v>110</v>
      </c>
      <c r="N378" s="605">
        <v>31</v>
      </c>
      <c r="O378" s="605"/>
      <c r="P378" s="605"/>
      <c r="Q378" s="605">
        <v>3</v>
      </c>
      <c r="R378" s="605"/>
      <c r="S378" s="605"/>
      <c r="T378" s="605"/>
      <c r="U378" s="637"/>
      <c r="V378" s="605">
        <v>42</v>
      </c>
      <c r="W378" s="605" t="s">
        <v>128</v>
      </c>
      <c r="X378" s="605">
        <v>2</v>
      </c>
      <c r="Y378" s="605">
        <v>11</v>
      </c>
      <c r="Z378" s="605"/>
      <c r="AA378" s="605"/>
      <c r="AB378" s="605"/>
      <c r="AC378" s="637"/>
      <c r="AD378" s="605">
        <v>2</v>
      </c>
      <c r="AE378" s="605">
        <v>18</v>
      </c>
      <c r="AF378" s="605"/>
      <c r="AG378" s="605"/>
      <c r="AH378" s="605"/>
      <c r="AI378" s="605"/>
      <c r="AJ378" s="605"/>
      <c r="AK378" s="605"/>
      <c r="AL378" s="605"/>
      <c r="AM378" s="605"/>
      <c r="AN378" s="637"/>
      <c r="AO378" s="551"/>
      <c r="AP378" s="551"/>
      <c r="AQ37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78" s="560">
        <f>WWWW[[#This Row],[%Equitable and continuous access to sufficient quantity of safe drinking water]]*WWWW[[#This Row],[Total PoP ]]</f>
        <v>0</v>
      </c>
      <c r="AS37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78" s="560">
        <f>WWWW[[#This Row],[% Access to unimproved water points]]*WWWW[[#This Row],[Total PoP ]]</f>
        <v>915</v>
      </c>
      <c r="AU37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7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915</v>
      </c>
      <c r="AW378" s="560">
        <f>WWWW[[#This Row],[HRP1]]/250</f>
        <v>3.66</v>
      </c>
      <c r="AX378" s="550">
        <f>1-WWWW[[#This Row],[% Equitable and continuous access to sufficient quantity of domestic water]]</f>
        <v>0</v>
      </c>
      <c r="AY378" s="560">
        <f>WWWW[[#This Row],[%equitable and continuous access to sufficient quantity of safe drinking and domestic water''s GAP]]*WWWW[[#This Row],[Total PoP ]]</f>
        <v>0</v>
      </c>
      <c r="AZ378" s="552">
        <f>IF(WWWW[[#This Row],[Total required water points]]-WWWW[[#This Row],['#Water points coverage]]&lt;0,0,WWWW[[#This Row],[Total required water points]]-WWWW[[#This Row],['#Water points coverage]])</f>
        <v>0.33999999999999986</v>
      </c>
      <c r="BA378" s="552">
        <f>ROUND(IF(WWWW[[#This Row],[Total PoP ]]&lt;250,1,WWWW[[#This Row],[Total PoP ]]/250),0)</f>
        <v>4</v>
      </c>
      <c r="BB378"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0.3846994535519126</v>
      </c>
      <c r="BC378" s="560">
        <f>WWWW[[#This Row],[% people access to functioning Latrine]]*WWWW[[#This Row],[Total PoP ]]</f>
        <v>352</v>
      </c>
      <c r="BD378" s="552">
        <f>WWWW[[#This Row],['#_of_Functioning_latrines_in_school]]*50</f>
        <v>100</v>
      </c>
      <c r="BE378" s="552">
        <f>ROUND((WWWW[[#This Row],[Total PoP ]]/6),0)</f>
        <v>153</v>
      </c>
      <c r="BF378" s="552">
        <f>IF(WWWW[[#This Row],[Total required Latrines]]-(WWWW[[#This Row],['#_of_sanitary_fly-proof_HH_latrines]])&lt;0,0,WWWW[[#This Row],[Total required Latrines]]-(WWWW[[#This Row],['#_of_sanitary_fly-proof_HH_latrines]]))</f>
        <v>111</v>
      </c>
      <c r="BG378" s="553">
        <f>1-WWWW[[#This Row],[% people access to functioning Latrine]]</f>
        <v>0.6153005464480874</v>
      </c>
      <c r="BH37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8" s="560">
        <f>IF(WWWW[[#This Row],['#_of_functional_handwashing_facilities_at_HH_level]]*6&gt;WWWW[[#This Row],[Total PoP ]],WWWW[[#This Row],[Total PoP ]],WWWW[[#This Row],['#_of_functional_handwashing_facilities_at_HH_level]]*6)</f>
        <v>0</v>
      </c>
      <c r="BJ378" s="552">
        <f>IF(WWWW[[#This Row],['# people reached by regular dedicated hygiene promotion]]&gt;WWWW[[#This Row],['# People received regular supply of hygiene items]],WWWW[[#This Row],['# people reached by regular dedicated hygiene promotion]],WWWW[[#This Row],['# People received regular supply of hygiene items]])</f>
        <v>20</v>
      </c>
      <c r="BK378" s="550">
        <f>IF(WWWW[[#This Row],[HRP3]]/WWWW[[#This Row],[Total PoP ]]&gt;100%,100%,WWWW[[#This Row],[HRP3]]/WWWW[[#This Row],[Total PoP ]])</f>
        <v>2.185792349726776E-2</v>
      </c>
      <c r="BL378" s="553">
        <f>1-WWWW[[#This Row],[Hygiene Coverage%]]</f>
        <v>0.97814207650273222</v>
      </c>
      <c r="BM378" s="551">
        <f>WWWW[[#This Row],['# people reached by regular dedicated hygiene promotion]]/WWWW[[#This Row],[Total PoP ]]</f>
        <v>2.185792349726776E-2</v>
      </c>
      <c r="BN37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8" s="552">
        <f>WWWW[[#This Row],['#_of_affected_women_and_girls_receiving_a_sufficient_quantity_of_sanitary_pads]]</f>
        <v>0</v>
      </c>
      <c r="BP378" s="605">
        <f>IF(WWWW[[#This Row],['# People with access to soap]]&gt;WWWW[[#This Row],['# People with access to Sanity Pads]],WWWW[[#This Row],['# People with access to soap]],WWWW[[#This Row],['# People with access to Sanity Pads]])</f>
        <v>0</v>
      </c>
      <c r="BQ378" s="560" t="str">
        <f>IF(OR(WWWW[[#This Row],['#of students in school]]="",WWWW[[#This Row],['#of students in school]]=0),"No","Yes")</f>
        <v>Yes</v>
      </c>
      <c r="BR378" s="554" t="s">
        <v>796</v>
      </c>
      <c r="BS378" s="554" t="s">
        <v>796</v>
      </c>
      <c r="BT378" s="554" t="s">
        <v>296</v>
      </c>
      <c r="BU378" s="554">
        <v>20.786739350000001</v>
      </c>
      <c r="BV378" s="554">
        <v>92.944313050000005</v>
      </c>
      <c r="BW378" s="554">
        <v>196884</v>
      </c>
      <c r="BX378" s="554" t="s">
        <v>33</v>
      </c>
      <c r="BY378" s="582"/>
    </row>
    <row r="379" spans="1:77" hidden="1">
      <c r="A379" s="606" t="s">
        <v>2381</v>
      </c>
      <c r="B379" s="606" t="s">
        <v>320</v>
      </c>
      <c r="C379" s="453" t="s">
        <v>320</v>
      </c>
      <c r="D379" s="453" t="s">
        <v>336</v>
      </c>
      <c r="E379" s="546" t="s">
        <v>2687</v>
      </c>
      <c r="F379" s="453" t="s">
        <v>304</v>
      </c>
      <c r="G379" s="546" t="str">
        <f>VLOOKUP(WWWW[[#This Row],[Village  Name]],SiteDB6[[Site Name]:[Location Type]],8,FALSE)</f>
        <v>Village</v>
      </c>
      <c r="H379" s="453" t="s">
        <v>598</v>
      </c>
      <c r="I379" s="605">
        <v>122</v>
      </c>
      <c r="J379" s="605">
        <v>486</v>
      </c>
      <c r="K379" s="457">
        <v>43678</v>
      </c>
      <c r="L379" s="55">
        <v>44043</v>
      </c>
      <c r="M379" s="605">
        <v>460</v>
      </c>
      <c r="N379" s="605">
        <v>31</v>
      </c>
      <c r="O379" s="605"/>
      <c r="P379" s="605"/>
      <c r="Q379" s="605">
        <v>3</v>
      </c>
      <c r="R379" s="605"/>
      <c r="S379" s="605"/>
      <c r="T379" s="605"/>
      <c r="U379" s="637"/>
      <c r="V379" s="605">
        <v>32</v>
      </c>
      <c r="W379" s="605" t="s">
        <v>128</v>
      </c>
      <c r="X379" s="605"/>
      <c r="Y379" s="605">
        <v>5</v>
      </c>
      <c r="Z379" s="605"/>
      <c r="AA379" s="605"/>
      <c r="AB379" s="605"/>
      <c r="AC379" s="637"/>
      <c r="AD379" s="605">
        <v>2</v>
      </c>
      <c r="AE379" s="605">
        <v>18</v>
      </c>
      <c r="AF379" s="605"/>
      <c r="AG379" s="605"/>
      <c r="AH379" s="605"/>
      <c r="AI379" s="605"/>
      <c r="AJ379" s="605"/>
      <c r="AK379" s="605"/>
      <c r="AL379" s="605"/>
      <c r="AM379" s="605"/>
      <c r="AN379" s="637"/>
      <c r="AO379" s="551"/>
      <c r="AP379" s="551"/>
      <c r="AQ37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79" s="560">
        <f>WWWW[[#This Row],[%Equitable and continuous access to sufficient quantity of safe drinking water]]*WWWW[[#This Row],[Total PoP ]]</f>
        <v>0</v>
      </c>
      <c r="AS37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79" s="560">
        <f>WWWW[[#This Row],[% Access to unimproved water points]]*WWWW[[#This Row],[Total PoP ]]</f>
        <v>486</v>
      </c>
      <c r="AU37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7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486</v>
      </c>
      <c r="AW379" s="560">
        <f>WWWW[[#This Row],[HRP1]]/250</f>
        <v>1.944</v>
      </c>
      <c r="AX379" s="550">
        <f>1-WWWW[[#This Row],[% Equitable and continuous access to sufficient quantity of domestic water]]</f>
        <v>0</v>
      </c>
      <c r="AY379" s="560">
        <f>WWWW[[#This Row],[%equitable and continuous access to sufficient quantity of safe drinking and domestic water''s GAP]]*WWWW[[#This Row],[Total PoP ]]</f>
        <v>0</v>
      </c>
      <c r="AZ379" s="552">
        <f>IF(WWWW[[#This Row],[Total required water points]]-WWWW[[#This Row],['#Water points coverage]]&lt;0,0,WWWW[[#This Row],[Total required water points]]-WWWW[[#This Row],['#Water points coverage]])</f>
        <v>5.600000000000005E-2</v>
      </c>
      <c r="BA379" s="552">
        <f>ROUND(IF(WWWW[[#This Row],[Total PoP ]]&lt;250,1,WWWW[[#This Row],[Total PoP ]]/250),0)</f>
        <v>2</v>
      </c>
      <c r="BB37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0.39506172839506171</v>
      </c>
      <c r="BC379" s="560">
        <f>WWWW[[#This Row],[% people access to functioning Latrine]]*WWWW[[#This Row],[Total PoP ]]</f>
        <v>192</v>
      </c>
      <c r="BD379" s="552">
        <f>WWWW[[#This Row],['#_of_Functioning_latrines_in_school]]*50</f>
        <v>0</v>
      </c>
      <c r="BE379" s="552">
        <f>ROUND((WWWW[[#This Row],[Total PoP ]]/6),0)</f>
        <v>81</v>
      </c>
      <c r="BF379" s="552">
        <f>IF(WWWW[[#This Row],[Total required Latrines]]-(WWWW[[#This Row],['#_of_sanitary_fly-proof_HH_latrines]])&lt;0,0,WWWW[[#This Row],[Total required Latrines]]-(WWWW[[#This Row],['#_of_sanitary_fly-proof_HH_latrines]]))</f>
        <v>49</v>
      </c>
      <c r="BG379" s="553">
        <f>1-WWWW[[#This Row],[% people access to functioning Latrine]]</f>
        <v>0.60493827160493829</v>
      </c>
      <c r="BH37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379" s="560">
        <f>IF(WWWW[[#This Row],['#_of_functional_handwashing_facilities_at_HH_level]]*6&gt;WWWW[[#This Row],[Total PoP ]],WWWW[[#This Row],[Total PoP ]],WWWW[[#This Row],['#_of_functional_handwashing_facilities_at_HH_level]]*6)</f>
        <v>0</v>
      </c>
      <c r="BJ379" s="552">
        <f>IF(WWWW[[#This Row],['# people reached by regular dedicated hygiene promotion]]&gt;WWWW[[#This Row],['# People received regular supply of hygiene items]],WWWW[[#This Row],['# people reached by regular dedicated hygiene promotion]],WWWW[[#This Row],['# People received regular supply of hygiene items]])</f>
        <v>20</v>
      </c>
      <c r="BK379" s="550">
        <f>IF(WWWW[[#This Row],[HRP3]]/WWWW[[#This Row],[Total PoP ]]&gt;100%,100%,WWWW[[#This Row],[HRP3]]/WWWW[[#This Row],[Total PoP ]])</f>
        <v>4.1152263374485597E-2</v>
      </c>
      <c r="BL379" s="553">
        <f>1-WWWW[[#This Row],[Hygiene Coverage%]]</f>
        <v>0.95884773662551437</v>
      </c>
      <c r="BM379" s="551">
        <f>WWWW[[#This Row],['# people reached by regular dedicated hygiene promotion]]/WWWW[[#This Row],[Total PoP ]]</f>
        <v>4.1152263374485597E-2</v>
      </c>
      <c r="BN37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79" s="552">
        <f>WWWW[[#This Row],['#_of_affected_women_and_girls_receiving_a_sufficient_quantity_of_sanitary_pads]]</f>
        <v>0</v>
      </c>
      <c r="BP379" s="605">
        <f>IF(WWWW[[#This Row],['# People with access to soap]]&gt;WWWW[[#This Row],['# People with access to Sanity Pads]],WWWW[[#This Row],['# People with access to soap]],WWWW[[#This Row],['# People with access to Sanity Pads]])</f>
        <v>0</v>
      </c>
      <c r="BQ379" s="560" t="str">
        <f>IF(OR(WWWW[[#This Row],['#of students in school]]="",WWWW[[#This Row],['#of students in school]]=0),"No","Yes")</f>
        <v>Yes</v>
      </c>
      <c r="BR379" s="554" t="s">
        <v>796</v>
      </c>
      <c r="BS379" s="554" t="s">
        <v>796</v>
      </c>
      <c r="BT379" s="554" t="s">
        <v>2006</v>
      </c>
      <c r="BU379" s="554">
        <v>20.785770419999999</v>
      </c>
      <c r="BV379" s="554">
        <v>92.931426999999999</v>
      </c>
      <c r="BW379" s="554">
        <v>196887</v>
      </c>
      <c r="BX379" s="554" t="s">
        <v>33</v>
      </c>
      <c r="BY379" s="582"/>
    </row>
    <row r="380" spans="1:77" hidden="1">
      <c r="A380" s="606" t="s">
        <v>2381</v>
      </c>
      <c r="B380" s="606" t="s">
        <v>3036</v>
      </c>
      <c r="C380" s="606" t="s">
        <v>3036</v>
      </c>
      <c r="D380" s="453" t="s">
        <v>3037</v>
      </c>
      <c r="E380" s="453" t="s">
        <v>2687</v>
      </c>
      <c r="F380" s="453" t="s">
        <v>304</v>
      </c>
      <c r="G380" s="546" t="str">
        <f>VLOOKUP(WWWW[[#This Row],[Village  Name]],SiteDB6[[Site Name]:[Location Type]],8,FALSE)</f>
        <v>Village</v>
      </c>
      <c r="H380" s="453" t="s">
        <v>2247</v>
      </c>
      <c r="I380" s="605">
        <v>174</v>
      </c>
      <c r="J380" s="605">
        <v>665</v>
      </c>
      <c r="K380" s="457" t="s">
        <v>3039</v>
      </c>
      <c r="L380" s="55" t="s">
        <v>3040</v>
      </c>
      <c r="M380" s="605">
        <v>354</v>
      </c>
      <c r="N380" s="605"/>
      <c r="O380" s="605"/>
      <c r="P380" s="605"/>
      <c r="Q380" s="605">
        <v>3</v>
      </c>
      <c r="R380" s="605"/>
      <c r="S380" s="605"/>
      <c r="T380" s="605">
        <v>1</v>
      </c>
      <c r="U380" s="637"/>
      <c r="V380" s="605">
        <v>7</v>
      </c>
      <c r="W380" s="605" t="s">
        <v>41</v>
      </c>
      <c r="X380" s="605">
        <v>4</v>
      </c>
      <c r="Y380" s="605">
        <v>6</v>
      </c>
      <c r="Z380" s="605"/>
      <c r="AA380" s="605"/>
      <c r="AB380" s="605"/>
      <c r="AC380" s="637"/>
      <c r="AD380" s="605"/>
      <c r="AE380" s="605">
        <v>30</v>
      </c>
      <c r="AF380" s="605"/>
      <c r="AG380" s="605"/>
      <c r="AH380" s="605">
        <v>100</v>
      </c>
      <c r="AI380" s="605">
        <v>99</v>
      </c>
      <c r="AJ380" s="605"/>
      <c r="AK380" s="605">
        <v>1</v>
      </c>
      <c r="AL380" s="605"/>
      <c r="AM380" s="605"/>
      <c r="AN380" s="637"/>
      <c r="AO380" s="551"/>
      <c r="AP380" s="551"/>
      <c r="AQ38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0.37593984962406013</v>
      </c>
      <c r="AR380" s="560">
        <f>WWWW[[#This Row],[%Equitable and continuous access to sufficient quantity of safe drinking water]]*WWWW[[#This Row],[Total PoP ]]</f>
        <v>250</v>
      </c>
      <c r="AS38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80" s="560">
        <f>WWWW[[#This Row],[% Access to unimproved water points]]*WWWW[[#This Row],[Total PoP ]]</f>
        <v>665</v>
      </c>
      <c r="AU38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8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665</v>
      </c>
      <c r="AW380" s="560">
        <f>WWWW[[#This Row],[HRP1]]/250</f>
        <v>2.66</v>
      </c>
      <c r="AX380" s="550">
        <f>1-WWWW[[#This Row],[% Equitable and continuous access to sufficient quantity of domestic water]]</f>
        <v>0</v>
      </c>
      <c r="AY380" s="560">
        <f>WWWW[[#This Row],[%equitable and continuous access to sufficient quantity of safe drinking and domestic water''s GAP]]*WWWW[[#This Row],[Total PoP ]]</f>
        <v>0</v>
      </c>
      <c r="AZ380" s="552">
        <f>IF(WWWW[[#This Row],[Total required water points]]-WWWW[[#This Row],['#Water points coverage]]&lt;0,0,WWWW[[#This Row],[Total required water points]]-WWWW[[#This Row],['#Water points coverage]])</f>
        <v>0.33999999999999986</v>
      </c>
      <c r="BA380" s="552">
        <f>ROUND(IF(WWWW[[#This Row],[Total PoP ]]&lt;250,1,WWWW[[#This Row],[Total PoP ]]/250),0)</f>
        <v>3</v>
      </c>
      <c r="BB38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0.36390977443609024</v>
      </c>
      <c r="BC380" s="560">
        <f>WWWW[[#This Row],[% people access to functioning Latrine]]*WWWW[[#This Row],[Total PoP ]]</f>
        <v>242</v>
      </c>
      <c r="BD380" s="552">
        <f>WWWW[[#This Row],['#_of_Functioning_latrines_in_school]]*50</f>
        <v>200</v>
      </c>
      <c r="BE380" s="552">
        <f>ROUND((WWWW[[#This Row],[Total PoP ]]/6),0)</f>
        <v>111</v>
      </c>
      <c r="BF380" s="552">
        <f>IF(WWWW[[#This Row],[Total required Latrines]]-(WWWW[[#This Row],['#_of_sanitary_fly-proof_HH_latrines]])&lt;0,0,WWWW[[#This Row],[Total required Latrines]]-(WWWW[[#This Row],['#_of_sanitary_fly-proof_HH_latrines]]))</f>
        <v>104</v>
      </c>
      <c r="BG380" s="553">
        <f>1-WWWW[[#This Row],[% people access to functioning Latrine]]</f>
        <v>0.63609022556390982</v>
      </c>
      <c r="BH38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229</v>
      </c>
      <c r="BI380" s="560">
        <f>IF(WWWW[[#This Row],['#_of_functional_handwashing_facilities_at_HH_level]]*6&gt;WWWW[[#This Row],[Total PoP ]],WWWW[[#This Row],[Total PoP ]],WWWW[[#This Row],['#_of_functional_handwashing_facilities_at_HH_level]]*6)</f>
        <v>0</v>
      </c>
      <c r="BJ380" s="552">
        <f>IF(WWWW[[#This Row],['# people reached by regular dedicated hygiene promotion]]&gt;WWWW[[#This Row],['# People received regular supply of hygiene items]],WWWW[[#This Row],['# people reached by regular dedicated hygiene promotion]],WWWW[[#This Row],['# People received regular supply of hygiene items]])</f>
        <v>229</v>
      </c>
      <c r="BK380" s="550">
        <f>IF(WWWW[[#This Row],[HRP3]]/WWWW[[#This Row],[Total PoP ]]&gt;100%,100%,WWWW[[#This Row],[HRP3]]/WWWW[[#This Row],[Total PoP ]])</f>
        <v>0.34436090225563909</v>
      </c>
      <c r="BL380" s="553">
        <f>1-WWWW[[#This Row],[Hygiene Coverage%]]</f>
        <v>0.65563909774436091</v>
      </c>
      <c r="BM380" s="551">
        <f>WWWW[[#This Row],['# people reached by regular dedicated hygiene promotion]]/WWWW[[#This Row],[Total PoP ]]</f>
        <v>0.34436090225563909</v>
      </c>
      <c r="BN38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0" s="552">
        <f>WWWW[[#This Row],['#_of_affected_women_and_girls_receiving_a_sufficient_quantity_of_sanitary_pads]]</f>
        <v>0</v>
      </c>
      <c r="BP380" s="605">
        <f>IF(WWWW[[#This Row],['# People with access to soap]]&gt;WWWW[[#This Row],['# People with access to Sanity Pads]],WWWW[[#This Row],['# People with access to soap]],WWWW[[#This Row],['# People with access to Sanity Pads]])</f>
        <v>0</v>
      </c>
      <c r="BQ380" s="560" t="str">
        <f>IF(OR(WWWW[[#This Row],['#of students in school]]="",WWWW[[#This Row],['#of students in school]]=0),"No","Yes")</f>
        <v>Yes</v>
      </c>
      <c r="BR380" s="554" t="s">
        <v>796</v>
      </c>
      <c r="BS380" s="554" t="s">
        <v>796</v>
      </c>
      <c r="BT380" s="554">
        <v>0</v>
      </c>
      <c r="BU380" s="554">
        <v>20.883239750000001</v>
      </c>
      <c r="BV380" s="554">
        <v>92.936859130000002</v>
      </c>
      <c r="BW380" s="554">
        <v>196813</v>
      </c>
      <c r="BX380" s="554" t="s">
        <v>33</v>
      </c>
      <c r="BY380" s="582"/>
    </row>
    <row r="381" spans="1:77" hidden="1">
      <c r="A381" s="606" t="s">
        <v>2381</v>
      </c>
      <c r="B381" s="606" t="s">
        <v>3036</v>
      </c>
      <c r="C381" s="453" t="s">
        <v>233</v>
      </c>
      <c r="D381" s="453" t="s">
        <v>3038</v>
      </c>
      <c r="E381" s="453" t="s">
        <v>2687</v>
      </c>
      <c r="F381" s="453" t="s">
        <v>304</v>
      </c>
      <c r="G381" s="546" t="str">
        <f>VLOOKUP(WWWW[[#This Row],[Village  Name]],SiteDB6[[Site Name]:[Location Type]],8,FALSE)</f>
        <v>Village</v>
      </c>
      <c r="H381" s="453" t="s">
        <v>557</v>
      </c>
      <c r="I381" s="605">
        <v>293</v>
      </c>
      <c r="J381" s="605">
        <v>1503</v>
      </c>
      <c r="K381" s="457" t="s">
        <v>3041</v>
      </c>
      <c r="L381" s="55" t="s">
        <v>3042</v>
      </c>
      <c r="M381" s="605">
        <v>192</v>
      </c>
      <c r="N381" s="605">
        <v>31</v>
      </c>
      <c r="O381" s="605"/>
      <c r="P381" s="605"/>
      <c r="Q381" s="605">
        <v>2</v>
      </c>
      <c r="R381" s="605"/>
      <c r="S381" s="605"/>
      <c r="T381" s="605">
        <v>1</v>
      </c>
      <c r="U381" s="637"/>
      <c r="V381" s="605">
        <v>182</v>
      </c>
      <c r="W381" s="605" t="s">
        <v>41</v>
      </c>
      <c r="X381" s="605">
        <v>4</v>
      </c>
      <c r="Y381" s="605">
        <v>15</v>
      </c>
      <c r="Z381" s="605"/>
      <c r="AA381" s="605"/>
      <c r="AB381" s="605"/>
      <c r="AC381" s="637"/>
      <c r="AD381" s="605">
        <v>4</v>
      </c>
      <c r="AE381" s="605">
        <v>16</v>
      </c>
      <c r="AF381" s="605"/>
      <c r="AG381" s="605"/>
      <c r="AH381" s="605">
        <v>106</v>
      </c>
      <c r="AI381" s="605">
        <v>86</v>
      </c>
      <c r="AJ381" s="605"/>
      <c r="AK381" s="605">
        <v>1</v>
      </c>
      <c r="AL381" s="605"/>
      <c r="AM381" s="605"/>
      <c r="AN381" s="637"/>
      <c r="AO381" s="551"/>
      <c r="AP381" s="551"/>
      <c r="AQ38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0.16633399866932802</v>
      </c>
      <c r="AR381" s="560">
        <f>WWWW[[#This Row],[%Equitable and continuous access to sufficient quantity of safe drinking water]]*WWWW[[#This Row],[Total PoP ]]</f>
        <v>250.00000000000003</v>
      </c>
      <c r="AS38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81" s="560">
        <f>WWWW[[#This Row],[% Access to unimproved water points]]*WWWW[[#This Row],[Total PoP ]]</f>
        <v>1503</v>
      </c>
      <c r="AU38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8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1503</v>
      </c>
      <c r="AW381" s="560">
        <f>WWWW[[#This Row],[HRP1]]/250</f>
        <v>6.0119999999999996</v>
      </c>
      <c r="AX381" s="550">
        <f>1-WWWW[[#This Row],[% Equitable and continuous access to sufficient quantity of domestic water]]</f>
        <v>0</v>
      </c>
      <c r="AY381" s="560">
        <f>WWWW[[#This Row],[%equitable and continuous access to sufficient quantity of safe drinking and domestic water''s GAP]]*WWWW[[#This Row],[Total PoP ]]</f>
        <v>0</v>
      </c>
      <c r="AZ381" s="552">
        <f>IF(WWWW[[#This Row],[Total required water points]]-WWWW[[#This Row],['#Water points coverage]]&lt;0,0,WWWW[[#This Row],[Total required water points]]-WWWW[[#This Row],['#Water points coverage]])</f>
        <v>0</v>
      </c>
      <c r="BA381" s="552">
        <f>ROUND(IF(WWWW[[#This Row],[Total PoP ]]&lt;250,1,WWWW[[#This Row],[Total PoP ]]/250),0)</f>
        <v>6</v>
      </c>
      <c r="BB381"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0.85961410512308711</v>
      </c>
      <c r="BC381" s="560">
        <f>WWWW[[#This Row],[% people access to functioning Latrine]]*WWWW[[#This Row],[Total PoP ]]</f>
        <v>1292</v>
      </c>
      <c r="BD381" s="552">
        <f>WWWW[[#This Row],['#_of_Functioning_latrines_in_school]]*50</f>
        <v>200</v>
      </c>
      <c r="BE381" s="552">
        <f>ROUND((WWWW[[#This Row],[Total PoP ]]/6),0)</f>
        <v>251</v>
      </c>
      <c r="BF381" s="552">
        <f>IF(WWWW[[#This Row],[Total required Latrines]]-(WWWW[[#This Row],['#_of_sanitary_fly-proof_HH_latrines]])&lt;0,0,WWWW[[#This Row],[Total required Latrines]]-(WWWW[[#This Row],['#_of_sanitary_fly-proof_HH_latrines]]))</f>
        <v>69</v>
      </c>
      <c r="BG381" s="553">
        <f>1-WWWW[[#This Row],[% people access to functioning Latrine]]</f>
        <v>0.14038589487691289</v>
      </c>
      <c r="BH38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212</v>
      </c>
      <c r="BI381" s="560">
        <f>IF(WWWW[[#This Row],['#_of_functional_handwashing_facilities_at_HH_level]]*6&gt;WWWW[[#This Row],[Total PoP ]],WWWW[[#This Row],[Total PoP ]],WWWW[[#This Row],['#_of_functional_handwashing_facilities_at_HH_level]]*6)</f>
        <v>0</v>
      </c>
      <c r="BJ381" s="552">
        <f>IF(WWWW[[#This Row],['# people reached by regular dedicated hygiene promotion]]&gt;WWWW[[#This Row],['# People received regular supply of hygiene items]],WWWW[[#This Row],['# people reached by regular dedicated hygiene promotion]],WWWW[[#This Row],['# People received regular supply of hygiene items]])</f>
        <v>212</v>
      </c>
      <c r="BK381" s="550">
        <f>IF(WWWW[[#This Row],[HRP3]]/WWWW[[#This Row],[Total PoP ]]&gt;100%,100%,WWWW[[#This Row],[HRP3]]/WWWW[[#This Row],[Total PoP ]])</f>
        <v>0.14105123087159016</v>
      </c>
      <c r="BL381" s="553">
        <f>1-WWWW[[#This Row],[Hygiene Coverage%]]</f>
        <v>0.85894876912840989</v>
      </c>
      <c r="BM381" s="551">
        <f>WWWW[[#This Row],['# people reached by regular dedicated hygiene promotion]]/WWWW[[#This Row],[Total PoP ]]</f>
        <v>0.14105123087159016</v>
      </c>
      <c r="BN38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1" s="552">
        <f>WWWW[[#This Row],['#_of_affected_women_and_girls_receiving_a_sufficient_quantity_of_sanitary_pads]]</f>
        <v>0</v>
      </c>
      <c r="BP381" s="605">
        <f>IF(WWWW[[#This Row],['# People with access to soap]]&gt;WWWW[[#This Row],['# People with access to Sanity Pads]],WWWW[[#This Row],['# People with access to soap]],WWWW[[#This Row],['# People with access to Sanity Pads]])</f>
        <v>0</v>
      </c>
      <c r="BQ381" s="560" t="str">
        <f>IF(OR(WWWW[[#This Row],['#of students in school]]="",WWWW[[#This Row],['#of students in school]]=0),"No","Yes")</f>
        <v>Yes</v>
      </c>
      <c r="BR381" s="554" t="s">
        <v>796</v>
      </c>
      <c r="BS381" s="554" t="s">
        <v>796</v>
      </c>
      <c r="BT381" s="554" t="s">
        <v>296</v>
      </c>
      <c r="BU381" s="554">
        <v>20.71134949</v>
      </c>
      <c r="BV381" s="554">
        <v>92.980506899999995</v>
      </c>
      <c r="BW381" s="554">
        <v>196944</v>
      </c>
      <c r="BX381" s="554" t="s">
        <v>33</v>
      </c>
      <c r="BY381" s="582"/>
    </row>
    <row r="382" spans="1:77" hidden="1">
      <c r="A382" s="606" t="s">
        <v>2381</v>
      </c>
      <c r="B382" s="606" t="s">
        <v>233</v>
      </c>
      <c r="C382" s="453" t="s">
        <v>233</v>
      </c>
      <c r="D382" s="453" t="s">
        <v>3011</v>
      </c>
      <c r="E382" s="453" t="s">
        <v>2687</v>
      </c>
      <c r="F382" s="453" t="s">
        <v>304</v>
      </c>
      <c r="G382" s="546" t="str">
        <f>VLOOKUP(WWWW[[#This Row],[Village  Name]],SiteDB6[[Site Name]:[Location Type]],8,FALSE)</f>
        <v>Village</v>
      </c>
      <c r="H382" s="453" t="s">
        <v>3012</v>
      </c>
      <c r="I382" s="605"/>
      <c r="J382" s="605">
        <v>302</v>
      </c>
      <c r="K382" s="457">
        <v>42856</v>
      </c>
      <c r="L382" s="55">
        <v>43646</v>
      </c>
      <c r="M382" s="605">
        <v>302</v>
      </c>
      <c r="N382" s="605"/>
      <c r="O382" s="605"/>
      <c r="P382" s="605"/>
      <c r="Q382" s="605"/>
      <c r="R382" s="605"/>
      <c r="S382" s="605"/>
      <c r="T382" s="605">
        <v>1</v>
      </c>
      <c r="U382" s="637"/>
      <c r="V382" s="605"/>
      <c r="W382" s="605" t="s">
        <v>41</v>
      </c>
      <c r="X382" s="605">
        <v>5</v>
      </c>
      <c r="Y382" s="605"/>
      <c r="Z382" s="605"/>
      <c r="AA382" s="605"/>
      <c r="AB382" s="605"/>
      <c r="AC382" s="637"/>
      <c r="AD382" s="605"/>
      <c r="AE382" s="605"/>
      <c r="AF382" s="605"/>
      <c r="AG382" s="605"/>
      <c r="AH382" s="605">
        <v>149</v>
      </c>
      <c r="AI382" s="605">
        <v>153</v>
      </c>
      <c r="AJ382" s="605"/>
      <c r="AK382" s="605">
        <v>1</v>
      </c>
      <c r="AL382" s="605"/>
      <c r="AM382" s="605"/>
      <c r="AN382" s="637"/>
      <c r="AO382" s="551"/>
      <c r="AP382" s="551"/>
      <c r="AQ38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0.82781456953642385</v>
      </c>
      <c r="AR382" s="560">
        <f>WWWW[[#This Row],[%Equitable and continuous access to sufficient quantity of safe drinking water]]*WWWW[[#This Row],[Total PoP ]]</f>
        <v>250</v>
      </c>
      <c r="AS38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82" s="560">
        <f>WWWW[[#This Row],[% Access to unimproved water points]]*WWWW[[#This Row],[Total PoP ]]</f>
        <v>0</v>
      </c>
      <c r="AU38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0.82781456953642385</v>
      </c>
      <c r="AV38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382" s="560">
        <f>WWWW[[#This Row],[HRP1]]/250</f>
        <v>1</v>
      </c>
      <c r="AX382" s="550">
        <f>1-WWWW[[#This Row],[% Equitable and continuous access to sufficient quantity of domestic water]]</f>
        <v>0.17218543046357615</v>
      </c>
      <c r="AY382" s="560">
        <f>WWWW[[#This Row],[%equitable and continuous access to sufficient quantity of safe drinking and domestic water''s GAP]]*WWWW[[#This Row],[Total PoP ]]</f>
        <v>52</v>
      </c>
      <c r="AZ382" s="552">
        <f>IF(WWWW[[#This Row],[Total required water points]]-WWWW[[#This Row],['#Water points coverage]]&lt;0,0,WWWW[[#This Row],[Total required water points]]-WWWW[[#This Row],['#Water points coverage]])</f>
        <v>0</v>
      </c>
      <c r="BA382" s="552">
        <f>ROUND(IF(WWWW[[#This Row],[Total PoP ]]&lt;250,1,WWWW[[#This Row],[Total PoP ]]/250),0)</f>
        <v>1</v>
      </c>
      <c r="BB382"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0.82781456953642385</v>
      </c>
      <c r="BC382" s="560">
        <f>WWWW[[#This Row],[% people access to functioning Latrine]]*WWWW[[#This Row],[Total PoP ]]</f>
        <v>250</v>
      </c>
      <c r="BD382" s="552">
        <f>WWWW[[#This Row],['#_of_Functioning_latrines_in_school]]*50</f>
        <v>250</v>
      </c>
      <c r="BE382" s="552">
        <f>ROUND((WWWW[[#This Row],[Total PoP ]]/6),0)</f>
        <v>50</v>
      </c>
      <c r="BF382" s="552">
        <f>IF(WWWW[[#This Row],[Total required Latrines]]-(WWWW[[#This Row],['#_of_sanitary_fly-proof_HH_latrines]])&lt;0,0,WWWW[[#This Row],[Total required Latrines]]-(WWWW[[#This Row],['#_of_sanitary_fly-proof_HH_latrines]]))</f>
        <v>50</v>
      </c>
      <c r="BG382" s="553">
        <f>1-WWWW[[#This Row],[% people access to functioning Latrine]]</f>
        <v>0.17218543046357615</v>
      </c>
      <c r="BH38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302</v>
      </c>
      <c r="BI382" s="560">
        <f>IF(WWWW[[#This Row],['#_of_functional_handwashing_facilities_at_HH_level]]*6&gt;WWWW[[#This Row],[Total PoP ]],WWWW[[#This Row],[Total PoP ]],WWWW[[#This Row],['#_of_functional_handwashing_facilities_at_HH_level]]*6)</f>
        <v>0</v>
      </c>
      <c r="BJ382" s="552">
        <f>IF(WWWW[[#This Row],['# people reached by regular dedicated hygiene promotion]]&gt;WWWW[[#This Row],['# People received regular supply of hygiene items]],WWWW[[#This Row],['# people reached by regular dedicated hygiene promotion]],WWWW[[#This Row],['# People received regular supply of hygiene items]])</f>
        <v>302</v>
      </c>
      <c r="BK382" s="550">
        <f>IF(WWWW[[#This Row],[HRP3]]/WWWW[[#This Row],[Total PoP ]]&gt;100%,100%,WWWW[[#This Row],[HRP3]]/WWWW[[#This Row],[Total PoP ]])</f>
        <v>1</v>
      </c>
      <c r="BL382" s="553">
        <f>1-WWWW[[#This Row],[Hygiene Coverage%]]</f>
        <v>0</v>
      </c>
      <c r="BM382" s="551">
        <f>WWWW[[#This Row],['# people reached by regular dedicated hygiene promotion]]/WWWW[[#This Row],[Total PoP ]]</f>
        <v>1</v>
      </c>
      <c r="BN38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2" s="552">
        <f>WWWW[[#This Row],['#_of_affected_women_and_girls_receiving_a_sufficient_quantity_of_sanitary_pads]]</f>
        <v>0</v>
      </c>
      <c r="BP382" s="605">
        <f>IF(WWWW[[#This Row],['# People with access to soap]]&gt;WWWW[[#This Row],['# People with access to Sanity Pads]],WWWW[[#This Row],['# People with access to soap]],WWWW[[#This Row],['# People with access to Sanity Pads]])</f>
        <v>0</v>
      </c>
      <c r="BQ382" s="560" t="str">
        <f>IF(OR(WWWW[[#This Row],['#of students in school]]="",WWWW[[#This Row],['#of students in school]]=0),"No","Yes")</f>
        <v>Yes</v>
      </c>
      <c r="BR382" s="554" t="s">
        <v>796</v>
      </c>
      <c r="BS382" s="554" t="s">
        <v>796</v>
      </c>
      <c r="BT382" s="554">
        <v>0</v>
      </c>
      <c r="BU382" s="554">
        <v>0</v>
      </c>
      <c r="BV382" s="554">
        <v>0</v>
      </c>
      <c r="BW382" s="554">
        <v>0</v>
      </c>
      <c r="BX382" s="554" t="s">
        <v>33</v>
      </c>
      <c r="BY382" s="582"/>
    </row>
    <row r="383" spans="1:77" hidden="1">
      <c r="A383" s="606" t="s">
        <v>2381</v>
      </c>
      <c r="B383" s="606" t="s">
        <v>3036</v>
      </c>
      <c r="C383" s="453" t="s">
        <v>233</v>
      </c>
      <c r="D383" s="453" t="s">
        <v>3037</v>
      </c>
      <c r="E383" s="453" t="s">
        <v>2687</v>
      </c>
      <c r="F383" s="453" t="s">
        <v>304</v>
      </c>
      <c r="G383" s="546" t="str">
        <f>VLOOKUP(WWWW[[#This Row],[Village  Name]],SiteDB6[[Site Name]:[Location Type]],8,FALSE)</f>
        <v>Village</v>
      </c>
      <c r="H383" s="453" t="s">
        <v>2250</v>
      </c>
      <c r="I383" s="605">
        <v>156</v>
      </c>
      <c r="J383" s="605">
        <v>813</v>
      </c>
      <c r="K383" s="457" t="s">
        <v>3043</v>
      </c>
      <c r="L383" s="55" t="s">
        <v>3040</v>
      </c>
      <c r="M383" s="605">
        <v>123</v>
      </c>
      <c r="N383" s="605"/>
      <c r="O383" s="605"/>
      <c r="P383" s="605"/>
      <c r="Q383" s="605">
        <v>2</v>
      </c>
      <c r="R383" s="605"/>
      <c r="S383" s="605"/>
      <c r="T383" s="605">
        <v>1</v>
      </c>
      <c r="U383" s="637"/>
      <c r="V383" s="605">
        <v>40</v>
      </c>
      <c r="W383" s="605" t="s">
        <v>41</v>
      </c>
      <c r="X383" s="605">
        <v>3</v>
      </c>
      <c r="Y383" s="605">
        <v>16</v>
      </c>
      <c r="Z383" s="605"/>
      <c r="AA383" s="605"/>
      <c r="AB383" s="605"/>
      <c r="AC383" s="637"/>
      <c r="AD383" s="605"/>
      <c r="AE383" s="605">
        <v>30</v>
      </c>
      <c r="AF383" s="605"/>
      <c r="AG383" s="605"/>
      <c r="AH383" s="605">
        <v>67</v>
      </c>
      <c r="AI383" s="605">
        <v>56</v>
      </c>
      <c r="AJ383" s="605"/>
      <c r="AK383" s="605">
        <v>1</v>
      </c>
      <c r="AL383" s="605"/>
      <c r="AM383" s="605"/>
      <c r="AN383" s="637"/>
      <c r="AO383" s="551"/>
      <c r="AP383" s="551"/>
      <c r="AQ38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0.30750307503075031</v>
      </c>
      <c r="AR383" s="560">
        <f>WWWW[[#This Row],[%Equitable and continuous access to sufficient quantity of safe drinking water]]*WWWW[[#This Row],[Total PoP ]]</f>
        <v>250</v>
      </c>
      <c r="AS38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383" s="560">
        <f>WWWW[[#This Row],[% Access to unimproved water points]]*WWWW[[#This Row],[Total PoP ]]</f>
        <v>813</v>
      </c>
      <c r="AU38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8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813</v>
      </c>
      <c r="AW383" s="560">
        <f>WWWW[[#This Row],[HRP1]]/250</f>
        <v>3.2519999999999998</v>
      </c>
      <c r="AX383" s="550">
        <f>1-WWWW[[#This Row],[% Equitable and continuous access to sufficient quantity of domestic water]]</f>
        <v>0</v>
      </c>
      <c r="AY383" s="560">
        <f>WWWW[[#This Row],[%equitable and continuous access to sufficient quantity of safe drinking and domestic water''s GAP]]*WWWW[[#This Row],[Total PoP ]]</f>
        <v>0</v>
      </c>
      <c r="AZ383" s="552">
        <f>IF(WWWW[[#This Row],[Total required water points]]-WWWW[[#This Row],['#Water points coverage]]&lt;0,0,WWWW[[#This Row],[Total required water points]]-WWWW[[#This Row],['#Water points coverage]])</f>
        <v>0</v>
      </c>
      <c r="BA383" s="552">
        <f>ROUND(IF(WWWW[[#This Row],[Total PoP ]]&lt;250,1,WWWW[[#This Row],[Total PoP ]]/250),0)</f>
        <v>3</v>
      </c>
      <c r="BB383"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0.47970479704797048</v>
      </c>
      <c r="BC383" s="560">
        <f>WWWW[[#This Row],[% people access to functioning Latrine]]*WWWW[[#This Row],[Total PoP ]]</f>
        <v>390</v>
      </c>
      <c r="BD383" s="552">
        <f>WWWW[[#This Row],['#_of_Functioning_latrines_in_school]]*50</f>
        <v>150</v>
      </c>
      <c r="BE383" s="552">
        <f>ROUND((WWWW[[#This Row],[Total PoP ]]/6),0)</f>
        <v>136</v>
      </c>
      <c r="BF383" s="552">
        <f>IF(WWWW[[#This Row],[Total required Latrines]]-(WWWW[[#This Row],['#_of_sanitary_fly-proof_HH_latrines]])&lt;0,0,WWWW[[#This Row],[Total required Latrines]]-(WWWW[[#This Row],['#_of_sanitary_fly-proof_HH_latrines]]))</f>
        <v>96</v>
      </c>
      <c r="BG383" s="553">
        <f>1-WWWW[[#This Row],[% people access to functioning Latrine]]</f>
        <v>0.52029520295202958</v>
      </c>
      <c r="BH38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153</v>
      </c>
      <c r="BI383" s="560">
        <f>IF(WWWW[[#This Row],['#_of_functional_handwashing_facilities_at_HH_level]]*6&gt;WWWW[[#This Row],[Total PoP ]],WWWW[[#This Row],[Total PoP ]],WWWW[[#This Row],['#_of_functional_handwashing_facilities_at_HH_level]]*6)</f>
        <v>0</v>
      </c>
      <c r="BJ383" s="552">
        <f>IF(WWWW[[#This Row],['# people reached by regular dedicated hygiene promotion]]&gt;WWWW[[#This Row],['# People received regular supply of hygiene items]],WWWW[[#This Row],['# people reached by regular dedicated hygiene promotion]],WWWW[[#This Row],['# People received regular supply of hygiene items]])</f>
        <v>153</v>
      </c>
      <c r="BK383" s="550">
        <f>IF(WWWW[[#This Row],[HRP3]]/WWWW[[#This Row],[Total PoP ]]&gt;100%,100%,WWWW[[#This Row],[HRP3]]/WWWW[[#This Row],[Total PoP ]])</f>
        <v>0.18819188191881919</v>
      </c>
      <c r="BL383" s="553">
        <f>1-WWWW[[#This Row],[Hygiene Coverage%]]</f>
        <v>0.81180811808118081</v>
      </c>
      <c r="BM383" s="551">
        <f>WWWW[[#This Row],['# people reached by regular dedicated hygiene promotion]]/WWWW[[#This Row],[Total PoP ]]</f>
        <v>0.18819188191881919</v>
      </c>
      <c r="BN38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3" s="552">
        <f>WWWW[[#This Row],['#_of_affected_women_and_girls_receiving_a_sufficient_quantity_of_sanitary_pads]]</f>
        <v>0</v>
      </c>
      <c r="BP383" s="605">
        <f>IF(WWWW[[#This Row],['# People with access to soap]]&gt;WWWW[[#This Row],['# People with access to Sanity Pads]],WWWW[[#This Row],['# People with access to soap]],WWWW[[#This Row],['# People with access to Sanity Pads]])</f>
        <v>0</v>
      </c>
      <c r="BQ383" s="560" t="str">
        <f>IF(OR(WWWW[[#This Row],['#of students in school]]="",WWWW[[#This Row],['#of students in school]]=0),"No","Yes")</f>
        <v>Yes</v>
      </c>
      <c r="BR383" s="554" t="s">
        <v>796</v>
      </c>
      <c r="BS383" s="554" t="s">
        <v>796</v>
      </c>
      <c r="BT383" s="554">
        <v>0</v>
      </c>
      <c r="BU383" s="554">
        <v>20.760820389999999</v>
      </c>
      <c r="BV383" s="554">
        <v>92.960083010000005</v>
      </c>
      <c r="BW383" s="554">
        <v>196893</v>
      </c>
      <c r="BX383" s="554" t="s">
        <v>33</v>
      </c>
      <c r="BY383" s="582"/>
    </row>
    <row r="384" spans="1:77" hidden="1">
      <c r="A384" s="606" t="s">
        <v>2381</v>
      </c>
      <c r="B384" s="606" t="s">
        <v>233</v>
      </c>
      <c r="C384" s="453" t="s">
        <v>233</v>
      </c>
      <c r="D384" s="453" t="s">
        <v>3011</v>
      </c>
      <c r="E384" s="453" t="s">
        <v>2687</v>
      </c>
      <c r="F384" s="453" t="s">
        <v>304</v>
      </c>
      <c r="G384" s="546" t="str">
        <f>VLOOKUP(WWWW[[#This Row],[Village  Name]],SiteDB6[[Site Name]:[Location Type]],8,FALSE)</f>
        <v>Village</v>
      </c>
      <c r="H384" s="453" t="s">
        <v>3013</v>
      </c>
      <c r="I384" s="605"/>
      <c r="J384" s="605">
        <v>302</v>
      </c>
      <c r="K384" s="457">
        <v>42856</v>
      </c>
      <c r="L384" s="55">
        <v>43646</v>
      </c>
      <c r="M384" s="605">
        <v>302</v>
      </c>
      <c r="N384" s="605"/>
      <c r="O384" s="605"/>
      <c r="P384" s="605"/>
      <c r="Q384" s="605"/>
      <c r="R384" s="605"/>
      <c r="S384" s="605"/>
      <c r="T384" s="605">
        <v>1</v>
      </c>
      <c r="U384" s="637"/>
      <c r="V384" s="605"/>
      <c r="W384" s="605" t="s">
        <v>41</v>
      </c>
      <c r="X384" s="605">
        <v>4</v>
      </c>
      <c r="Y384" s="605"/>
      <c r="Z384" s="605"/>
      <c r="AA384" s="605"/>
      <c r="AB384" s="605"/>
      <c r="AC384" s="637"/>
      <c r="AD384" s="605"/>
      <c r="AE384" s="605"/>
      <c r="AF384" s="605"/>
      <c r="AG384" s="605"/>
      <c r="AH384" s="605">
        <v>150</v>
      </c>
      <c r="AI384" s="605">
        <v>152</v>
      </c>
      <c r="AJ384" s="605"/>
      <c r="AK384" s="605">
        <v>1</v>
      </c>
      <c r="AL384" s="605"/>
      <c r="AM384" s="605"/>
      <c r="AN384" s="637"/>
      <c r="AO384" s="551"/>
      <c r="AP384" s="551"/>
      <c r="AQ38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0.82781456953642385</v>
      </c>
      <c r="AR384" s="560">
        <f>WWWW[[#This Row],[%Equitable and continuous access to sufficient quantity of safe drinking water]]*WWWW[[#This Row],[Total PoP ]]</f>
        <v>250</v>
      </c>
      <c r="AS38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84" s="560">
        <f>WWWW[[#This Row],[% Access to unimproved water points]]*WWWW[[#This Row],[Total PoP ]]</f>
        <v>0</v>
      </c>
      <c r="AU38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0.82781456953642385</v>
      </c>
      <c r="AV38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384" s="560">
        <f>WWWW[[#This Row],[HRP1]]/250</f>
        <v>1</v>
      </c>
      <c r="AX384" s="550">
        <f>1-WWWW[[#This Row],[% Equitable and continuous access to sufficient quantity of domestic water]]</f>
        <v>0.17218543046357615</v>
      </c>
      <c r="AY384" s="560">
        <f>WWWW[[#This Row],[%equitable and continuous access to sufficient quantity of safe drinking and domestic water''s GAP]]*WWWW[[#This Row],[Total PoP ]]</f>
        <v>52</v>
      </c>
      <c r="AZ384" s="552">
        <f>IF(WWWW[[#This Row],[Total required water points]]-WWWW[[#This Row],['#Water points coverage]]&lt;0,0,WWWW[[#This Row],[Total required water points]]-WWWW[[#This Row],['#Water points coverage]])</f>
        <v>0</v>
      </c>
      <c r="BA384" s="552">
        <f>ROUND(IF(WWWW[[#This Row],[Total PoP ]]&lt;250,1,WWWW[[#This Row],[Total PoP ]]/250),0)</f>
        <v>1</v>
      </c>
      <c r="BB384"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0.66225165562913912</v>
      </c>
      <c r="BC384" s="560">
        <f>WWWW[[#This Row],[% people access to functioning Latrine]]*WWWW[[#This Row],[Total PoP ]]</f>
        <v>200.00000000000003</v>
      </c>
      <c r="BD384" s="552">
        <f>WWWW[[#This Row],['#_of_Functioning_latrines_in_school]]*50</f>
        <v>200</v>
      </c>
      <c r="BE384" s="552">
        <f>ROUND((WWWW[[#This Row],[Total PoP ]]/6),0)</f>
        <v>50</v>
      </c>
      <c r="BF384" s="552">
        <f>IF(WWWW[[#This Row],[Total required Latrines]]-(WWWW[[#This Row],['#_of_sanitary_fly-proof_HH_latrines]])&lt;0,0,WWWW[[#This Row],[Total required Latrines]]-(WWWW[[#This Row],['#_of_sanitary_fly-proof_HH_latrines]]))</f>
        <v>50</v>
      </c>
      <c r="BG384" s="553">
        <f>1-WWWW[[#This Row],[% people access to functioning Latrine]]</f>
        <v>0.33774834437086088</v>
      </c>
      <c r="BH38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302</v>
      </c>
      <c r="BI384" s="560">
        <f>IF(WWWW[[#This Row],['#_of_functional_handwashing_facilities_at_HH_level]]*6&gt;WWWW[[#This Row],[Total PoP ]],WWWW[[#This Row],[Total PoP ]],WWWW[[#This Row],['#_of_functional_handwashing_facilities_at_HH_level]]*6)</f>
        <v>0</v>
      </c>
      <c r="BJ384" s="552">
        <f>IF(WWWW[[#This Row],['# people reached by regular dedicated hygiene promotion]]&gt;WWWW[[#This Row],['# People received regular supply of hygiene items]],WWWW[[#This Row],['# people reached by regular dedicated hygiene promotion]],WWWW[[#This Row],['# People received regular supply of hygiene items]])</f>
        <v>302</v>
      </c>
      <c r="BK384" s="550">
        <f>IF(WWWW[[#This Row],[HRP3]]/WWWW[[#This Row],[Total PoP ]]&gt;100%,100%,WWWW[[#This Row],[HRP3]]/WWWW[[#This Row],[Total PoP ]])</f>
        <v>1</v>
      </c>
      <c r="BL384" s="553">
        <f>1-WWWW[[#This Row],[Hygiene Coverage%]]</f>
        <v>0</v>
      </c>
      <c r="BM384" s="551">
        <f>WWWW[[#This Row],['# people reached by regular dedicated hygiene promotion]]/WWWW[[#This Row],[Total PoP ]]</f>
        <v>1</v>
      </c>
      <c r="BN38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4" s="552">
        <f>WWWW[[#This Row],['#_of_affected_women_and_girls_receiving_a_sufficient_quantity_of_sanitary_pads]]</f>
        <v>0</v>
      </c>
      <c r="BP384" s="605">
        <f>IF(WWWW[[#This Row],['# People with access to soap]]&gt;WWWW[[#This Row],['# People with access to Sanity Pads]],WWWW[[#This Row],['# People with access to soap]],WWWW[[#This Row],['# People with access to Sanity Pads]])</f>
        <v>0</v>
      </c>
      <c r="BQ384" s="560" t="str">
        <f>IF(OR(WWWW[[#This Row],['#of students in school]]="",WWWW[[#This Row],['#of students in school]]=0),"No","Yes")</f>
        <v>Yes</v>
      </c>
      <c r="BR384" s="554" t="s">
        <v>796</v>
      </c>
      <c r="BS384" s="554" t="s">
        <v>796</v>
      </c>
      <c r="BT384" s="554">
        <v>0</v>
      </c>
      <c r="BU384" s="554">
        <v>0</v>
      </c>
      <c r="BV384" s="554">
        <v>0</v>
      </c>
      <c r="BW384" s="554">
        <v>0</v>
      </c>
      <c r="BX384" s="554" t="s">
        <v>33</v>
      </c>
      <c r="BY384" s="582"/>
    </row>
    <row r="385" spans="1:77" hidden="1">
      <c r="A385" s="606" t="s">
        <v>2381</v>
      </c>
      <c r="B385" s="606" t="s">
        <v>233</v>
      </c>
      <c r="C385" s="453" t="s">
        <v>233</v>
      </c>
      <c r="D385" s="453" t="s">
        <v>3011</v>
      </c>
      <c r="E385" s="453" t="s">
        <v>2687</v>
      </c>
      <c r="F385" s="453" t="s">
        <v>304</v>
      </c>
      <c r="G385" s="546" t="str">
        <f>VLOOKUP(WWWW[[#This Row],[Village  Name]],SiteDB6[[Site Name]:[Location Type]],8,FALSE)</f>
        <v>Village</v>
      </c>
      <c r="H385" s="453" t="s">
        <v>946</v>
      </c>
      <c r="I385" s="605"/>
      <c r="J385" s="605">
        <v>382</v>
      </c>
      <c r="K385" s="457">
        <v>42856</v>
      </c>
      <c r="L385" s="55">
        <v>43646</v>
      </c>
      <c r="M385" s="605">
        <v>382</v>
      </c>
      <c r="N385" s="605"/>
      <c r="O385" s="605"/>
      <c r="P385" s="605"/>
      <c r="Q385" s="605"/>
      <c r="R385" s="605"/>
      <c r="S385" s="605"/>
      <c r="T385" s="605">
        <v>1</v>
      </c>
      <c r="U385" s="637"/>
      <c r="V385" s="605"/>
      <c r="W385" s="605" t="s">
        <v>41</v>
      </c>
      <c r="X385" s="605">
        <v>5</v>
      </c>
      <c r="Y385" s="605"/>
      <c r="Z385" s="605"/>
      <c r="AA385" s="605"/>
      <c r="AB385" s="605"/>
      <c r="AC385" s="637"/>
      <c r="AD385" s="605"/>
      <c r="AE385" s="605"/>
      <c r="AF385" s="605"/>
      <c r="AG385" s="605"/>
      <c r="AH385" s="605">
        <v>190</v>
      </c>
      <c r="AI385" s="605">
        <v>192</v>
      </c>
      <c r="AJ385" s="605"/>
      <c r="AK385" s="605">
        <v>1</v>
      </c>
      <c r="AL385" s="605"/>
      <c r="AM385" s="605"/>
      <c r="AN385" s="637"/>
      <c r="AO385" s="551"/>
      <c r="AP385" s="551"/>
      <c r="AQ38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0.65445026178010468</v>
      </c>
      <c r="AR385" s="560">
        <f>WWWW[[#This Row],[%Equitable and continuous access to sufficient quantity of safe drinking water]]*WWWW[[#This Row],[Total PoP ]]</f>
        <v>250</v>
      </c>
      <c r="AS38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85" s="560">
        <f>WWWW[[#This Row],[% Access to unimproved water points]]*WWWW[[#This Row],[Total PoP ]]</f>
        <v>0</v>
      </c>
      <c r="AU38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0.65445026178010468</v>
      </c>
      <c r="AV38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385" s="560">
        <f>WWWW[[#This Row],[HRP1]]/250</f>
        <v>1</v>
      </c>
      <c r="AX385" s="550">
        <f>1-WWWW[[#This Row],[% Equitable and continuous access to sufficient quantity of domestic water]]</f>
        <v>0.34554973821989532</v>
      </c>
      <c r="AY385" s="560">
        <f>WWWW[[#This Row],[%equitable and continuous access to sufficient quantity of safe drinking and domestic water''s GAP]]*WWWW[[#This Row],[Total PoP ]]</f>
        <v>132</v>
      </c>
      <c r="AZ385" s="552">
        <f>IF(WWWW[[#This Row],[Total required water points]]-WWWW[[#This Row],['#Water points coverage]]&lt;0,0,WWWW[[#This Row],[Total required water points]]-WWWW[[#This Row],['#Water points coverage]])</f>
        <v>1</v>
      </c>
      <c r="BA385" s="552">
        <f>ROUND(IF(WWWW[[#This Row],[Total PoP ]]&lt;250,1,WWWW[[#This Row],[Total PoP ]]/250),0)</f>
        <v>2</v>
      </c>
      <c r="BB385"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0.65445026178010468</v>
      </c>
      <c r="BC385" s="560">
        <f>WWWW[[#This Row],[% people access to functioning Latrine]]*WWWW[[#This Row],[Total PoP ]]</f>
        <v>250</v>
      </c>
      <c r="BD385" s="552">
        <f>WWWW[[#This Row],['#_of_Functioning_latrines_in_school]]*50</f>
        <v>250</v>
      </c>
      <c r="BE385" s="552">
        <f>ROUND((WWWW[[#This Row],[Total PoP ]]/6),0)</f>
        <v>64</v>
      </c>
      <c r="BF385" s="552">
        <f>IF(WWWW[[#This Row],[Total required Latrines]]-(WWWW[[#This Row],['#_of_sanitary_fly-proof_HH_latrines]])&lt;0,0,WWWW[[#This Row],[Total required Latrines]]-(WWWW[[#This Row],['#_of_sanitary_fly-proof_HH_latrines]]))</f>
        <v>64</v>
      </c>
      <c r="BG385" s="553">
        <f>1-WWWW[[#This Row],[% people access to functioning Latrine]]</f>
        <v>0.34554973821989532</v>
      </c>
      <c r="BH38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382</v>
      </c>
      <c r="BI385" s="560">
        <f>IF(WWWW[[#This Row],['#_of_functional_handwashing_facilities_at_HH_level]]*6&gt;WWWW[[#This Row],[Total PoP ]],WWWW[[#This Row],[Total PoP ]],WWWW[[#This Row],['#_of_functional_handwashing_facilities_at_HH_level]]*6)</f>
        <v>0</v>
      </c>
      <c r="BJ385" s="552">
        <f>IF(WWWW[[#This Row],['# people reached by regular dedicated hygiene promotion]]&gt;WWWW[[#This Row],['# People received regular supply of hygiene items]],WWWW[[#This Row],['# people reached by regular dedicated hygiene promotion]],WWWW[[#This Row],['# People received regular supply of hygiene items]])</f>
        <v>382</v>
      </c>
      <c r="BK385" s="550">
        <f>IF(WWWW[[#This Row],[HRP3]]/WWWW[[#This Row],[Total PoP ]]&gt;100%,100%,WWWW[[#This Row],[HRP3]]/WWWW[[#This Row],[Total PoP ]])</f>
        <v>1</v>
      </c>
      <c r="BL385" s="553">
        <f>1-WWWW[[#This Row],[Hygiene Coverage%]]</f>
        <v>0</v>
      </c>
      <c r="BM385" s="551">
        <f>WWWW[[#This Row],['# people reached by regular dedicated hygiene promotion]]/WWWW[[#This Row],[Total PoP ]]</f>
        <v>1</v>
      </c>
      <c r="BN38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5" s="552">
        <f>WWWW[[#This Row],['#_of_affected_women_and_girls_receiving_a_sufficient_quantity_of_sanitary_pads]]</f>
        <v>0</v>
      </c>
      <c r="BP385" s="605">
        <f>IF(WWWW[[#This Row],['# People with access to soap]]&gt;WWWW[[#This Row],['# People with access to Sanity Pads]],WWWW[[#This Row],['# People with access to soap]],WWWW[[#This Row],['# People with access to Sanity Pads]])</f>
        <v>0</v>
      </c>
      <c r="BQ385" s="560" t="str">
        <f>IF(OR(WWWW[[#This Row],['#of students in school]]="",WWWW[[#This Row],['#of students in school]]=0),"No","Yes")</f>
        <v>Yes</v>
      </c>
      <c r="BR385" s="554" t="s">
        <v>796</v>
      </c>
      <c r="BS385" s="554" t="s">
        <v>881</v>
      </c>
      <c r="BT385" s="554" t="s">
        <v>793</v>
      </c>
      <c r="BU385" s="554">
        <v>20.896740000000001</v>
      </c>
      <c r="BV385" s="554">
        <v>93.014349999999993</v>
      </c>
      <c r="BW385" s="554" t="s">
        <v>1415</v>
      </c>
      <c r="BX385" s="554" t="s">
        <v>33</v>
      </c>
      <c r="BY385" s="582"/>
    </row>
    <row r="386" spans="1:77" hidden="1">
      <c r="A386" s="606" t="s">
        <v>2381</v>
      </c>
      <c r="B386" s="606" t="s">
        <v>233</v>
      </c>
      <c r="C386" s="453" t="s">
        <v>233</v>
      </c>
      <c r="D386" s="453" t="s">
        <v>3011</v>
      </c>
      <c r="E386" s="453" t="s">
        <v>2687</v>
      </c>
      <c r="F386" s="453" t="s">
        <v>304</v>
      </c>
      <c r="G386" s="546" t="str">
        <f>VLOOKUP(WWWW[[#This Row],[Village  Name]],SiteDB6[[Site Name]:[Location Type]],8,FALSE)</f>
        <v>Village</v>
      </c>
      <c r="H386" s="453" t="s">
        <v>3033</v>
      </c>
      <c r="I386" s="605"/>
      <c r="J386" s="605">
        <v>120</v>
      </c>
      <c r="K386" s="457">
        <v>42856</v>
      </c>
      <c r="L386" s="55">
        <v>43646</v>
      </c>
      <c r="M386" s="605">
        <v>120</v>
      </c>
      <c r="N386" s="605"/>
      <c r="O386" s="605"/>
      <c r="P386" s="605"/>
      <c r="Q386" s="605"/>
      <c r="R386" s="605"/>
      <c r="S386" s="605"/>
      <c r="T386" s="605">
        <v>1</v>
      </c>
      <c r="U386" s="637"/>
      <c r="V386" s="605"/>
      <c r="W386" s="605" t="s">
        <v>41</v>
      </c>
      <c r="X386" s="605">
        <v>2</v>
      </c>
      <c r="Y386" s="605"/>
      <c r="Z386" s="605"/>
      <c r="AA386" s="605"/>
      <c r="AB386" s="605"/>
      <c r="AC386" s="637"/>
      <c r="AD386" s="605"/>
      <c r="AE386" s="605"/>
      <c r="AF386" s="605"/>
      <c r="AG386" s="605"/>
      <c r="AH386" s="605">
        <v>70</v>
      </c>
      <c r="AI386" s="605">
        <v>50</v>
      </c>
      <c r="AJ386" s="605"/>
      <c r="AK386" s="605">
        <v>1</v>
      </c>
      <c r="AL386" s="605"/>
      <c r="AM386" s="605"/>
      <c r="AN386" s="637"/>
      <c r="AO386" s="551"/>
      <c r="AP386" s="551"/>
      <c r="AQ38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86" s="560">
        <f>WWWW[[#This Row],[%Equitable and continuous access to sufficient quantity of safe drinking water]]*WWWW[[#This Row],[Total PoP ]]</f>
        <v>120</v>
      </c>
      <c r="AS38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86" s="560">
        <f>WWWW[[#This Row],[% Access to unimproved water points]]*WWWW[[#This Row],[Total PoP ]]</f>
        <v>0</v>
      </c>
      <c r="AU38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8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AW386" s="560">
        <f>WWWW[[#This Row],[HRP1]]/250</f>
        <v>0.48</v>
      </c>
      <c r="AX386" s="550">
        <f>1-WWWW[[#This Row],[% Equitable and continuous access to sufficient quantity of domestic water]]</f>
        <v>0</v>
      </c>
      <c r="AY386" s="560">
        <f>WWWW[[#This Row],[%equitable and continuous access to sufficient quantity of safe drinking and domestic water''s GAP]]*WWWW[[#This Row],[Total PoP ]]</f>
        <v>0</v>
      </c>
      <c r="AZ386" s="552">
        <f>IF(WWWW[[#This Row],[Total required water points]]-WWWW[[#This Row],['#Water points coverage]]&lt;0,0,WWWW[[#This Row],[Total required water points]]-WWWW[[#This Row],['#Water points coverage]])</f>
        <v>0.52</v>
      </c>
      <c r="BA386" s="552">
        <f>ROUND(IF(WWWW[[#This Row],[Total PoP ]]&lt;250,1,WWWW[[#This Row],[Total PoP ]]/250),0)</f>
        <v>1</v>
      </c>
      <c r="BB386"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0.83333333333333337</v>
      </c>
      <c r="BC386" s="560">
        <f>WWWW[[#This Row],[% people access to functioning Latrine]]*WWWW[[#This Row],[Total PoP ]]</f>
        <v>100</v>
      </c>
      <c r="BD386" s="552">
        <f>WWWW[[#This Row],['#_of_Functioning_latrines_in_school]]*50</f>
        <v>100</v>
      </c>
      <c r="BE386" s="552">
        <f>ROUND((WWWW[[#This Row],[Total PoP ]]/6),0)</f>
        <v>20</v>
      </c>
      <c r="BF386" s="552">
        <f>IF(WWWW[[#This Row],[Total required Latrines]]-(WWWW[[#This Row],['#_of_sanitary_fly-proof_HH_latrines]])&lt;0,0,WWWW[[#This Row],[Total required Latrines]]-(WWWW[[#This Row],['#_of_sanitary_fly-proof_HH_latrines]]))</f>
        <v>20</v>
      </c>
      <c r="BG386" s="553">
        <f>1-WWWW[[#This Row],[% people access to functioning Latrine]]</f>
        <v>0.16666666666666663</v>
      </c>
      <c r="BH38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120</v>
      </c>
      <c r="BI386" s="560">
        <f>IF(WWWW[[#This Row],['#_of_functional_handwashing_facilities_at_HH_level]]*6&gt;WWWW[[#This Row],[Total PoP ]],WWWW[[#This Row],[Total PoP ]],WWWW[[#This Row],['#_of_functional_handwashing_facilities_at_HH_level]]*6)</f>
        <v>0</v>
      </c>
      <c r="BJ386" s="552">
        <f>IF(WWWW[[#This Row],['# people reached by regular dedicated hygiene promotion]]&gt;WWWW[[#This Row],['# People received regular supply of hygiene items]],WWWW[[#This Row],['# people reached by regular dedicated hygiene promotion]],WWWW[[#This Row],['# People received regular supply of hygiene items]])</f>
        <v>120</v>
      </c>
      <c r="BK386" s="550">
        <f>IF(WWWW[[#This Row],[HRP3]]/WWWW[[#This Row],[Total PoP ]]&gt;100%,100%,WWWW[[#This Row],[HRP3]]/WWWW[[#This Row],[Total PoP ]])</f>
        <v>1</v>
      </c>
      <c r="BL386" s="553">
        <f>1-WWWW[[#This Row],[Hygiene Coverage%]]</f>
        <v>0</v>
      </c>
      <c r="BM386" s="551">
        <f>WWWW[[#This Row],['# people reached by regular dedicated hygiene promotion]]/WWWW[[#This Row],[Total PoP ]]</f>
        <v>1</v>
      </c>
      <c r="BN38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6" s="552">
        <f>WWWW[[#This Row],['#_of_affected_women_and_girls_receiving_a_sufficient_quantity_of_sanitary_pads]]</f>
        <v>0</v>
      </c>
      <c r="BP386" s="605">
        <f>IF(WWWW[[#This Row],['# People with access to soap]]&gt;WWWW[[#This Row],['# People with access to Sanity Pads]],WWWW[[#This Row],['# People with access to soap]],WWWW[[#This Row],['# People with access to Sanity Pads]])</f>
        <v>0</v>
      </c>
      <c r="BQ386" s="560" t="str">
        <f>IF(OR(WWWW[[#This Row],['#of students in school]]="",WWWW[[#This Row],['#of students in school]]=0),"No","Yes")</f>
        <v>Yes</v>
      </c>
      <c r="BR386" s="554" t="s">
        <v>796</v>
      </c>
      <c r="BS386" s="554" t="s">
        <v>796</v>
      </c>
      <c r="BT386" s="554">
        <v>0</v>
      </c>
      <c r="BU386" s="554">
        <v>20.7181205749512</v>
      </c>
      <c r="BV386" s="554">
        <v>92.965950012207003</v>
      </c>
      <c r="BW386" s="554">
        <v>196947</v>
      </c>
      <c r="BX386" s="554" t="s">
        <v>33</v>
      </c>
      <c r="BY386" s="582"/>
    </row>
    <row r="387" spans="1:77" hidden="1">
      <c r="A387" s="606" t="s">
        <v>2381</v>
      </c>
      <c r="B387" s="606" t="s">
        <v>233</v>
      </c>
      <c r="C387" s="453" t="s">
        <v>233</v>
      </c>
      <c r="D387" s="453" t="s">
        <v>3011</v>
      </c>
      <c r="E387" s="453" t="s">
        <v>2687</v>
      </c>
      <c r="F387" s="453" t="s">
        <v>297</v>
      </c>
      <c r="G387" s="546" t="str">
        <f>VLOOKUP(WWWW[[#This Row],[Village  Name]],SiteDB6[[Site Name]:[Location Type]],8,FALSE)</f>
        <v>Village</v>
      </c>
      <c r="H387" s="453" t="s">
        <v>3014</v>
      </c>
      <c r="I387" s="605"/>
      <c r="J387" s="605">
        <v>112</v>
      </c>
      <c r="K387" s="457">
        <v>42856</v>
      </c>
      <c r="L387" s="55">
        <v>43646</v>
      </c>
      <c r="M387" s="605">
        <v>112</v>
      </c>
      <c r="N387" s="605"/>
      <c r="O387" s="605"/>
      <c r="P387" s="605"/>
      <c r="Q387" s="605"/>
      <c r="R387" s="605"/>
      <c r="S387" s="605"/>
      <c r="T387" s="605">
        <v>1</v>
      </c>
      <c r="U387" s="637"/>
      <c r="V387" s="605"/>
      <c r="W387" s="605" t="s">
        <v>128</v>
      </c>
      <c r="X387" s="605">
        <v>0</v>
      </c>
      <c r="Y387" s="605"/>
      <c r="Z387" s="605"/>
      <c r="AA387" s="605"/>
      <c r="AB387" s="605"/>
      <c r="AC387" s="637"/>
      <c r="AD387" s="605"/>
      <c r="AE387" s="605"/>
      <c r="AF387" s="605"/>
      <c r="AG387" s="605"/>
      <c r="AH387" s="605">
        <v>55</v>
      </c>
      <c r="AI387" s="605">
        <v>57</v>
      </c>
      <c r="AJ387" s="605"/>
      <c r="AK387" s="605">
        <v>1</v>
      </c>
      <c r="AL387" s="605"/>
      <c r="AM387" s="605"/>
      <c r="AN387" s="637"/>
      <c r="AO387" s="551"/>
      <c r="AP387" s="551"/>
      <c r="AQ38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87" s="560">
        <f>WWWW[[#This Row],[%Equitable and continuous access to sufficient quantity of safe drinking water]]*WWWW[[#This Row],[Total PoP ]]</f>
        <v>112</v>
      </c>
      <c r="AS38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87" s="560">
        <f>WWWW[[#This Row],[% Access to unimproved water points]]*WWWW[[#This Row],[Total PoP ]]</f>
        <v>0</v>
      </c>
      <c r="AU38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8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112</v>
      </c>
      <c r="AW387" s="560">
        <f>WWWW[[#This Row],[HRP1]]/250</f>
        <v>0.44800000000000001</v>
      </c>
      <c r="AX387" s="550">
        <f>1-WWWW[[#This Row],[% Equitable and continuous access to sufficient quantity of domestic water]]</f>
        <v>0</v>
      </c>
      <c r="AY387" s="560">
        <f>WWWW[[#This Row],[%equitable and continuous access to sufficient quantity of safe drinking and domestic water''s GAP]]*WWWW[[#This Row],[Total PoP ]]</f>
        <v>0</v>
      </c>
      <c r="AZ387" s="552">
        <f>IF(WWWW[[#This Row],[Total required water points]]-WWWW[[#This Row],['#Water points coverage]]&lt;0,0,WWWW[[#This Row],[Total required water points]]-WWWW[[#This Row],['#Water points coverage]])</f>
        <v>0.55200000000000005</v>
      </c>
      <c r="BA387" s="552">
        <f>ROUND(IF(WWWW[[#This Row],[Total PoP ]]&lt;250,1,WWWW[[#This Row],[Total PoP ]]/250),0)</f>
        <v>1</v>
      </c>
      <c r="BB38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87" s="560">
        <f>WWWW[[#This Row],[% people access to functioning Latrine]]*WWWW[[#This Row],[Total PoP ]]</f>
        <v>0</v>
      </c>
      <c r="BD387" s="552">
        <f>WWWW[[#This Row],['#_of_Functioning_latrines_in_school]]*50</f>
        <v>0</v>
      </c>
      <c r="BE387" s="552">
        <f>ROUND((WWWW[[#This Row],[Total PoP ]]/6),0)</f>
        <v>19</v>
      </c>
      <c r="BF387" s="552">
        <f>IF(WWWW[[#This Row],[Total required Latrines]]-(WWWW[[#This Row],['#_of_sanitary_fly-proof_HH_latrines]])&lt;0,0,WWWW[[#This Row],[Total required Latrines]]-(WWWW[[#This Row],['#_of_sanitary_fly-proof_HH_latrines]]))</f>
        <v>19</v>
      </c>
      <c r="BG387" s="553">
        <f>1-WWWW[[#This Row],[% people access to functioning Latrine]]</f>
        <v>1</v>
      </c>
      <c r="BH38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112</v>
      </c>
      <c r="BI387" s="560">
        <f>IF(WWWW[[#This Row],['#_of_functional_handwashing_facilities_at_HH_level]]*6&gt;WWWW[[#This Row],[Total PoP ]],WWWW[[#This Row],[Total PoP ]],WWWW[[#This Row],['#_of_functional_handwashing_facilities_at_HH_level]]*6)</f>
        <v>0</v>
      </c>
      <c r="BJ387" s="552">
        <f>IF(WWWW[[#This Row],['# people reached by regular dedicated hygiene promotion]]&gt;WWWW[[#This Row],['# People received regular supply of hygiene items]],WWWW[[#This Row],['# people reached by regular dedicated hygiene promotion]],WWWW[[#This Row],['# People received regular supply of hygiene items]])</f>
        <v>112</v>
      </c>
      <c r="BK387" s="550">
        <f>IF(WWWW[[#This Row],[HRP3]]/WWWW[[#This Row],[Total PoP ]]&gt;100%,100%,WWWW[[#This Row],[HRP3]]/WWWW[[#This Row],[Total PoP ]])</f>
        <v>1</v>
      </c>
      <c r="BL387" s="553">
        <f>1-WWWW[[#This Row],[Hygiene Coverage%]]</f>
        <v>0</v>
      </c>
      <c r="BM387" s="551">
        <f>WWWW[[#This Row],['# people reached by regular dedicated hygiene promotion]]/WWWW[[#This Row],[Total PoP ]]</f>
        <v>1</v>
      </c>
      <c r="BN38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7" s="552">
        <f>WWWW[[#This Row],['#_of_affected_women_and_girls_receiving_a_sufficient_quantity_of_sanitary_pads]]</f>
        <v>0</v>
      </c>
      <c r="BP387" s="605">
        <f>IF(WWWW[[#This Row],['# People with access to soap]]&gt;WWWW[[#This Row],['# People with access to Sanity Pads]],WWWW[[#This Row],['# People with access to soap]],WWWW[[#This Row],['# People with access to Sanity Pads]])</f>
        <v>0</v>
      </c>
      <c r="BQ387" s="560" t="str">
        <f>IF(OR(WWWW[[#This Row],['#of students in school]]="",WWWW[[#This Row],['#of students in school]]=0),"No","Yes")</f>
        <v>Yes</v>
      </c>
      <c r="BR387" s="554" t="s">
        <v>796</v>
      </c>
      <c r="BS387" s="554" t="s">
        <v>796</v>
      </c>
      <c r="BT387" s="554">
        <v>0</v>
      </c>
      <c r="BU387" s="554">
        <v>20.219699859619102</v>
      </c>
      <c r="BV387" s="554">
        <v>92.851379394531307</v>
      </c>
      <c r="BW387" s="554">
        <v>196153</v>
      </c>
      <c r="BX387" s="554" t="s">
        <v>33</v>
      </c>
      <c r="BY387" s="582"/>
    </row>
    <row r="388" spans="1:77" hidden="1">
      <c r="A388" s="606" t="s">
        <v>2381</v>
      </c>
      <c r="B388" s="606" t="s">
        <v>233</v>
      </c>
      <c r="C388" s="453" t="s">
        <v>233</v>
      </c>
      <c r="D388" s="453" t="s">
        <v>3011</v>
      </c>
      <c r="E388" s="453" t="s">
        <v>2687</v>
      </c>
      <c r="F388" s="453" t="s">
        <v>297</v>
      </c>
      <c r="G388" s="546" t="str">
        <f>VLOOKUP(WWWW[[#This Row],[Village  Name]],SiteDB6[[Site Name]:[Location Type]],8,FALSE)</f>
        <v>Village</v>
      </c>
      <c r="H388" s="453" t="s">
        <v>3018</v>
      </c>
      <c r="I388" s="605"/>
      <c r="J388" s="605">
        <v>120</v>
      </c>
      <c r="K388" s="457">
        <v>42856</v>
      </c>
      <c r="L388" s="55">
        <v>43646</v>
      </c>
      <c r="M388" s="605">
        <v>120</v>
      </c>
      <c r="N388" s="605"/>
      <c r="O388" s="605"/>
      <c r="P388" s="605"/>
      <c r="Q388" s="605"/>
      <c r="R388" s="605"/>
      <c r="S388" s="605"/>
      <c r="T388" s="605">
        <v>1</v>
      </c>
      <c r="U388" s="637"/>
      <c r="V388" s="605"/>
      <c r="W388" s="605" t="s">
        <v>128</v>
      </c>
      <c r="X388" s="605">
        <v>0</v>
      </c>
      <c r="Y388" s="605"/>
      <c r="Z388" s="605"/>
      <c r="AA388" s="605"/>
      <c r="AB388" s="605"/>
      <c r="AC388" s="637"/>
      <c r="AD388" s="605"/>
      <c r="AE388" s="605"/>
      <c r="AF388" s="605"/>
      <c r="AG388" s="605"/>
      <c r="AH388" s="605">
        <v>68</v>
      </c>
      <c r="AI388" s="605">
        <v>52</v>
      </c>
      <c r="AJ388" s="605"/>
      <c r="AK388" s="605">
        <v>1</v>
      </c>
      <c r="AL388" s="605"/>
      <c r="AM388" s="605"/>
      <c r="AN388" s="637"/>
      <c r="AO388" s="551"/>
      <c r="AP388" s="551"/>
      <c r="AQ38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88" s="560">
        <f>WWWW[[#This Row],[%Equitable and continuous access to sufficient quantity of safe drinking water]]*WWWW[[#This Row],[Total PoP ]]</f>
        <v>120</v>
      </c>
      <c r="AS38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88" s="560">
        <f>WWWW[[#This Row],[% Access to unimproved water points]]*WWWW[[#This Row],[Total PoP ]]</f>
        <v>0</v>
      </c>
      <c r="AU38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8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AW388" s="560">
        <f>WWWW[[#This Row],[HRP1]]/250</f>
        <v>0.48</v>
      </c>
      <c r="AX388" s="550">
        <f>1-WWWW[[#This Row],[% Equitable and continuous access to sufficient quantity of domestic water]]</f>
        <v>0</v>
      </c>
      <c r="AY388" s="560">
        <f>WWWW[[#This Row],[%equitable and continuous access to sufficient quantity of safe drinking and domestic water''s GAP]]*WWWW[[#This Row],[Total PoP ]]</f>
        <v>0</v>
      </c>
      <c r="AZ388" s="552">
        <f>IF(WWWW[[#This Row],[Total required water points]]-WWWW[[#This Row],['#Water points coverage]]&lt;0,0,WWWW[[#This Row],[Total required water points]]-WWWW[[#This Row],['#Water points coverage]])</f>
        <v>0.52</v>
      </c>
      <c r="BA388" s="552">
        <f>ROUND(IF(WWWW[[#This Row],[Total PoP ]]&lt;250,1,WWWW[[#This Row],[Total PoP ]]/250),0)</f>
        <v>1</v>
      </c>
      <c r="BB38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88" s="560">
        <f>WWWW[[#This Row],[% people access to functioning Latrine]]*WWWW[[#This Row],[Total PoP ]]</f>
        <v>0</v>
      </c>
      <c r="BD388" s="552">
        <f>WWWW[[#This Row],['#_of_Functioning_latrines_in_school]]*50</f>
        <v>0</v>
      </c>
      <c r="BE388" s="552">
        <f>ROUND((WWWW[[#This Row],[Total PoP ]]/6),0)</f>
        <v>20</v>
      </c>
      <c r="BF388" s="552">
        <f>IF(WWWW[[#This Row],[Total required Latrines]]-(WWWW[[#This Row],['#_of_sanitary_fly-proof_HH_latrines]])&lt;0,0,WWWW[[#This Row],[Total required Latrines]]-(WWWW[[#This Row],['#_of_sanitary_fly-proof_HH_latrines]]))</f>
        <v>20</v>
      </c>
      <c r="BG388" s="553">
        <f>1-WWWW[[#This Row],[% people access to functioning Latrine]]</f>
        <v>1</v>
      </c>
      <c r="BH38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120</v>
      </c>
      <c r="BI388" s="560">
        <f>IF(WWWW[[#This Row],['#_of_functional_handwashing_facilities_at_HH_level]]*6&gt;WWWW[[#This Row],[Total PoP ]],WWWW[[#This Row],[Total PoP ]],WWWW[[#This Row],['#_of_functional_handwashing_facilities_at_HH_level]]*6)</f>
        <v>0</v>
      </c>
      <c r="BJ388" s="552">
        <f>IF(WWWW[[#This Row],['# people reached by regular dedicated hygiene promotion]]&gt;WWWW[[#This Row],['# People received regular supply of hygiene items]],WWWW[[#This Row],['# people reached by regular dedicated hygiene promotion]],WWWW[[#This Row],['# People received regular supply of hygiene items]])</f>
        <v>120</v>
      </c>
      <c r="BK388" s="550">
        <f>IF(WWWW[[#This Row],[HRP3]]/WWWW[[#This Row],[Total PoP ]]&gt;100%,100%,WWWW[[#This Row],[HRP3]]/WWWW[[#This Row],[Total PoP ]])</f>
        <v>1</v>
      </c>
      <c r="BL388" s="553">
        <f>1-WWWW[[#This Row],[Hygiene Coverage%]]</f>
        <v>0</v>
      </c>
      <c r="BM388" s="551">
        <f>WWWW[[#This Row],['# people reached by regular dedicated hygiene promotion]]/WWWW[[#This Row],[Total PoP ]]</f>
        <v>1</v>
      </c>
      <c r="BN38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8" s="552">
        <f>WWWW[[#This Row],['#_of_affected_women_and_girls_receiving_a_sufficient_quantity_of_sanitary_pads]]</f>
        <v>0</v>
      </c>
      <c r="BP388" s="605">
        <f>IF(WWWW[[#This Row],['# People with access to soap]]&gt;WWWW[[#This Row],['# People with access to Sanity Pads]],WWWW[[#This Row],['# People with access to soap]],WWWW[[#This Row],['# People with access to Sanity Pads]])</f>
        <v>0</v>
      </c>
      <c r="BQ388" s="560" t="str">
        <f>IF(OR(WWWW[[#This Row],['#of students in school]]="",WWWW[[#This Row],['#of students in school]]=0),"No","Yes")</f>
        <v>Yes</v>
      </c>
      <c r="BR388" s="554" t="s">
        <v>796</v>
      </c>
      <c r="BS388" s="554" t="s">
        <v>796</v>
      </c>
      <c r="BT388" s="554">
        <v>0</v>
      </c>
      <c r="BU388" s="554">
        <v>0</v>
      </c>
      <c r="BV388" s="554">
        <v>0</v>
      </c>
      <c r="BW388" s="554" t="s">
        <v>3019</v>
      </c>
      <c r="BX388" s="554" t="s">
        <v>33</v>
      </c>
      <c r="BY388" s="582"/>
    </row>
    <row r="389" spans="1:77" hidden="1">
      <c r="A389" s="606" t="s">
        <v>2381</v>
      </c>
      <c r="B389" s="606" t="s">
        <v>233</v>
      </c>
      <c r="C389" s="453" t="s">
        <v>233</v>
      </c>
      <c r="D389" s="453" t="s">
        <v>3011</v>
      </c>
      <c r="E389" s="453" t="s">
        <v>2687</v>
      </c>
      <c r="F389" s="453" t="s">
        <v>297</v>
      </c>
      <c r="G389" s="546" t="str">
        <f>VLOOKUP(WWWW[[#This Row],[Village  Name]],SiteDB6[[Site Name]:[Location Type]],8,FALSE)</f>
        <v>Village</v>
      </c>
      <c r="H389" s="453" t="s">
        <v>1750</v>
      </c>
      <c r="I389" s="605"/>
      <c r="J389" s="605">
        <v>110</v>
      </c>
      <c r="K389" s="457">
        <v>42856</v>
      </c>
      <c r="L389" s="55">
        <v>43646</v>
      </c>
      <c r="M389" s="605">
        <v>110</v>
      </c>
      <c r="N389" s="605"/>
      <c r="O389" s="605"/>
      <c r="P389" s="605"/>
      <c r="Q389" s="605"/>
      <c r="R389" s="605"/>
      <c r="S389" s="605"/>
      <c r="T389" s="605">
        <v>1</v>
      </c>
      <c r="U389" s="637"/>
      <c r="V389" s="605"/>
      <c r="W389" s="605" t="s">
        <v>41</v>
      </c>
      <c r="X389" s="605">
        <v>2</v>
      </c>
      <c r="Y389" s="605"/>
      <c r="Z389" s="605"/>
      <c r="AA389" s="605"/>
      <c r="AB389" s="605"/>
      <c r="AC389" s="637"/>
      <c r="AD389" s="605"/>
      <c r="AE389" s="605"/>
      <c r="AF389" s="605"/>
      <c r="AG389" s="605"/>
      <c r="AH389" s="605">
        <v>69</v>
      </c>
      <c r="AI389" s="605">
        <v>41</v>
      </c>
      <c r="AJ389" s="605"/>
      <c r="AK389" s="605">
        <v>1</v>
      </c>
      <c r="AL389" s="605"/>
      <c r="AM389" s="605"/>
      <c r="AN389" s="637"/>
      <c r="AO389" s="551"/>
      <c r="AP389" s="551"/>
      <c r="AQ38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89" s="560">
        <f>WWWW[[#This Row],[%Equitable and continuous access to sufficient quantity of safe drinking water]]*WWWW[[#This Row],[Total PoP ]]</f>
        <v>110</v>
      </c>
      <c r="AS38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89" s="560">
        <f>WWWW[[#This Row],[% Access to unimproved water points]]*WWWW[[#This Row],[Total PoP ]]</f>
        <v>0</v>
      </c>
      <c r="AU38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8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v>
      </c>
      <c r="AW389" s="560">
        <f>WWWW[[#This Row],[HRP1]]/250</f>
        <v>0.44</v>
      </c>
      <c r="AX389" s="550">
        <f>1-WWWW[[#This Row],[% Equitable and continuous access to sufficient quantity of domestic water]]</f>
        <v>0</v>
      </c>
      <c r="AY389" s="560">
        <f>WWWW[[#This Row],[%equitable and continuous access to sufficient quantity of safe drinking and domestic water''s GAP]]*WWWW[[#This Row],[Total PoP ]]</f>
        <v>0</v>
      </c>
      <c r="AZ389" s="552">
        <f>IF(WWWW[[#This Row],[Total required water points]]-WWWW[[#This Row],['#Water points coverage]]&lt;0,0,WWWW[[#This Row],[Total required water points]]-WWWW[[#This Row],['#Water points coverage]])</f>
        <v>0.56000000000000005</v>
      </c>
      <c r="BA389" s="552">
        <f>ROUND(IF(WWWW[[#This Row],[Total PoP ]]&lt;250,1,WWWW[[#This Row],[Total PoP ]]/250),0)</f>
        <v>1</v>
      </c>
      <c r="BB389"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0.90909090909090906</v>
      </c>
      <c r="BC389" s="560">
        <f>WWWW[[#This Row],[% people access to functioning Latrine]]*WWWW[[#This Row],[Total PoP ]]</f>
        <v>100</v>
      </c>
      <c r="BD389" s="552">
        <f>WWWW[[#This Row],['#_of_Functioning_latrines_in_school]]*50</f>
        <v>100</v>
      </c>
      <c r="BE389" s="552">
        <f>ROUND((WWWW[[#This Row],[Total PoP ]]/6),0)</f>
        <v>18</v>
      </c>
      <c r="BF389" s="552">
        <f>IF(WWWW[[#This Row],[Total required Latrines]]-(WWWW[[#This Row],['#_of_sanitary_fly-proof_HH_latrines]])&lt;0,0,WWWW[[#This Row],[Total required Latrines]]-(WWWW[[#This Row],['#_of_sanitary_fly-proof_HH_latrines]]))</f>
        <v>18</v>
      </c>
      <c r="BG389" s="553">
        <f>1-WWWW[[#This Row],[% people access to functioning Latrine]]</f>
        <v>9.0909090909090939E-2</v>
      </c>
      <c r="BH38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110</v>
      </c>
      <c r="BI389" s="560">
        <f>IF(WWWW[[#This Row],['#_of_functional_handwashing_facilities_at_HH_level]]*6&gt;WWWW[[#This Row],[Total PoP ]],WWWW[[#This Row],[Total PoP ]],WWWW[[#This Row],['#_of_functional_handwashing_facilities_at_HH_level]]*6)</f>
        <v>0</v>
      </c>
      <c r="BJ389" s="552">
        <f>IF(WWWW[[#This Row],['# people reached by regular dedicated hygiene promotion]]&gt;WWWW[[#This Row],['# People received regular supply of hygiene items]],WWWW[[#This Row],['# people reached by regular dedicated hygiene promotion]],WWWW[[#This Row],['# People received regular supply of hygiene items]])</f>
        <v>110</v>
      </c>
      <c r="BK389" s="550">
        <f>IF(WWWW[[#This Row],[HRP3]]/WWWW[[#This Row],[Total PoP ]]&gt;100%,100%,WWWW[[#This Row],[HRP3]]/WWWW[[#This Row],[Total PoP ]])</f>
        <v>1</v>
      </c>
      <c r="BL389" s="553">
        <f>1-WWWW[[#This Row],[Hygiene Coverage%]]</f>
        <v>0</v>
      </c>
      <c r="BM389" s="551">
        <f>WWWW[[#This Row],['# people reached by regular dedicated hygiene promotion]]/WWWW[[#This Row],[Total PoP ]]</f>
        <v>1</v>
      </c>
      <c r="BN38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89" s="552">
        <f>WWWW[[#This Row],['#_of_affected_women_and_girls_receiving_a_sufficient_quantity_of_sanitary_pads]]</f>
        <v>0</v>
      </c>
      <c r="BP389" s="605">
        <f>IF(WWWW[[#This Row],['# People with access to soap]]&gt;WWWW[[#This Row],['# People with access to Sanity Pads]],WWWW[[#This Row],['# People with access to soap]],WWWW[[#This Row],['# People with access to Sanity Pads]])</f>
        <v>0</v>
      </c>
      <c r="BQ389" s="560" t="str">
        <f>IF(OR(WWWW[[#This Row],['#of students in school]]="",WWWW[[#This Row],['#of students in school]]=0),"No","Yes")</f>
        <v>Yes</v>
      </c>
      <c r="BR389" s="554" t="s">
        <v>796</v>
      </c>
      <c r="BS389" s="554" t="s">
        <v>796</v>
      </c>
      <c r="BT389" s="554">
        <v>0</v>
      </c>
      <c r="BU389" s="554">
        <v>0</v>
      </c>
      <c r="BV389" s="554">
        <v>0</v>
      </c>
      <c r="BW389" s="554" t="s">
        <v>3020</v>
      </c>
      <c r="BX389" s="554" t="s">
        <v>33</v>
      </c>
      <c r="BY389" s="582"/>
    </row>
    <row r="390" spans="1:77" hidden="1">
      <c r="A390" s="606" t="s">
        <v>2381</v>
      </c>
      <c r="B390" s="606" t="s">
        <v>233</v>
      </c>
      <c r="C390" s="453" t="s">
        <v>233</v>
      </c>
      <c r="D390" s="453" t="s">
        <v>3011</v>
      </c>
      <c r="E390" s="453" t="s">
        <v>2687</v>
      </c>
      <c r="F390" s="453" t="s">
        <v>297</v>
      </c>
      <c r="G390" s="546" t="str">
        <f>VLOOKUP(WWWW[[#This Row],[Village  Name]],SiteDB6[[Site Name]:[Location Type]],8,FALSE)</f>
        <v>Village</v>
      </c>
      <c r="H390" s="453" t="s">
        <v>3021</v>
      </c>
      <c r="I390" s="605"/>
      <c r="J390" s="605">
        <v>199</v>
      </c>
      <c r="K390" s="457">
        <v>42856</v>
      </c>
      <c r="L390" s="55">
        <v>43646</v>
      </c>
      <c r="M390" s="605">
        <v>199</v>
      </c>
      <c r="N390" s="605"/>
      <c r="O390" s="605"/>
      <c r="P390" s="605"/>
      <c r="Q390" s="605"/>
      <c r="R390" s="605"/>
      <c r="S390" s="605"/>
      <c r="T390" s="605">
        <v>1</v>
      </c>
      <c r="U390" s="637"/>
      <c r="V390" s="605"/>
      <c r="W390" s="605" t="s">
        <v>41</v>
      </c>
      <c r="X390" s="605">
        <v>4</v>
      </c>
      <c r="Y390" s="605"/>
      <c r="Z390" s="605"/>
      <c r="AA390" s="605"/>
      <c r="AB390" s="605"/>
      <c r="AC390" s="637"/>
      <c r="AD390" s="605"/>
      <c r="AE390" s="605"/>
      <c r="AF390" s="605"/>
      <c r="AG390" s="605"/>
      <c r="AH390" s="605">
        <v>113</v>
      </c>
      <c r="AI390" s="605">
        <v>86</v>
      </c>
      <c r="AJ390" s="605"/>
      <c r="AK390" s="605">
        <v>1</v>
      </c>
      <c r="AL390" s="605"/>
      <c r="AM390" s="605"/>
      <c r="AN390" s="637"/>
      <c r="AO390" s="551"/>
      <c r="AP390" s="551"/>
      <c r="AQ39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90" s="560">
        <f>WWWW[[#This Row],[%Equitable and continuous access to sufficient quantity of safe drinking water]]*WWWW[[#This Row],[Total PoP ]]</f>
        <v>199</v>
      </c>
      <c r="AS39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0" s="560">
        <f>WWWW[[#This Row],[% Access to unimproved water points]]*WWWW[[#This Row],[Total PoP ]]</f>
        <v>0</v>
      </c>
      <c r="AU39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9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199</v>
      </c>
      <c r="AW390" s="560">
        <f>WWWW[[#This Row],[HRP1]]/250</f>
        <v>0.79600000000000004</v>
      </c>
      <c r="AX390" s="550">
        <f>1-WWWW[[#This Row],[% Equitable and continuous access to sufficient quantity of domestic water]]</f>
        <v>0</v>
      </c>
      <c r="AY390" s="560">
        <f>WWWW[[#This Row],[%equitable and continuous access to sufficient quantity of safe drinking and domestic water''s GAP]]*WWWW[[#This Row],[Total PoP ]]</f>
        <v>0</v>
      </c>
      <c r="AZ390" s="552">
        <f>IF(WWWW[[#This Row],[Total required water points]]-WWWW[[#This Row],['#Water points coverage]]&lt;0,0,WWWW[[#This Row],[Total required water points]]-WWWW[[#This Row],['#Water points coverage]])</f>
        <v>0.20399999999999996</v>
      </c>
      <c r="BA390" s="552">
        <f>ROUND(IF(WWWW[[#This Row],[Total PoP ]]&lt;250,1,WWWW[[#This Row],[Total PoP ]]/250),0)</f>
        <v>1</v>
      </c>
      <c r="BB39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90" s="560">
        <f>WWWW[[#This Row],[% people access to functioning Latrine]]*WWWW[[#This Row],[Total PoP ]]</f>
        <v>199</v>
      </c>
      <c r="BD390" s="552">
        <f>WWWW[[#This Row],['#_of_Functioning_latrines_in_school]]*50</f>
        <v>200</v>
      </c>
      <c r="BE390" s="552">
        <f>ROUND((WWWW[[#This Row],[Total PoP ]]/6),0)</f>
        <v>33</v>
      </c>
      <c r="BF390" s="552">
        <f>IF(WWWW[[#This Row],[Total required Latrines]]-(WWWW[[#This Row],['#_of_sanitary_fly-proof_HH_latrines]])&lt;0,0,WWWW[[#This Row],[Total required Latrines]]-(WWWW[[#This Row],['#_of_sanitary_fly-proof_HH_latrines]]))</f>
        <v>33</v>
      </c>
      <c r="BG390" s="553">
        <f>1-WWWW[[#This Row],[% people access to functioning Latrine]]</f>
        <v>0</v>
      </c>
      <c r="BH39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199</v>
      </c>
      <c r="BI390" s="560">
        <f>IF(WWWW[[#This Row],['#_of_functional_handwashing_facilities_at_HH_level]]*6&gt;WWWW[[#This Row],[Total PoP ]],WWWW[[#This Row],[Total PoP ]],WWWW[[#This Row],['#_of_functional_handwashing_facilities_at_HH_level]]*6)</f>
        <v>0</v>
      </c>
      <c r="BJ390" s="552">
        <f>IF(WWWW[[#This Row],['# people reached by regular dedicated hygiene promotion]]&gt;WWWW[[#This Row],['# People received regular supply of hygiene items]],WWWW[[#This Row],['# people reached by regular dedicated hygiene promotion]],WWWW[[#This Row],['# People received regular supply of hygiene items]])</f>
        <v>199</v>
      </c>
      <c r="BK390" s="550">
        <f>IF(WWWW[[#This Row],[HRP3]]/WWWW[[#This Row],[Total PoP ]]&gt;100%,100%,WWWW[[#This Row],[HRP3]]/WWWW[[#This Row],[Total PoP ]])</f>
        <v>1</v>
      </c>
      <c r="BL390" s="553">
        <f>1-WWWW[[#This Row],[Hygiene Coverage%]]</f>
        <v>0</v>
      </c>
      <c r="BM390" s="551">
        <f>WWWW[[#This Row],['# people reached by regular dedicated hygiene promotion]]/WWWW[[#This Row],[Total PoP ]]</f>
        <v>1</v>
      </c>
      <c r="BN39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0" s="552">
        <f>WWWW[[#This Row],['#_of_affected_women_and_girls_receiving_a_sufficient_quantity_of_sanitary_pads]]</f>
        <v>0</v>
      </c>
      <c r="BP390" s="605">
        <f>IF(WWWW[[#This Row],['# People with access to soap]]&gt;WWWW[[#This Row],['# People with access to Sanity Pads]],WWWW[[#This Row],['# People with access to soap]],WWWW[[#This Row],['# People with access to Sanity Pads]])</f>
        <v>0</v>
      </c>
      <c r="BQ390" s="560" t="str">
        <f>IF(OR(WWWW[[#This Row],['#of students in school]]="",WWWW[[#This Row],['#of students in school]]=0),"No","Yes")</f>
        <v>Yes</v>
      </c>
      <c r="BR390" s="554" t="s">
        <v>796</v>
      </c>
      <c r="BS390" s="554" t="s">
        <v>796</v>
      </c>
      <c r="BT390" s="554">
        <v>0</v>
      </c>
      <c r="BU390" s="554">
        <v>0</v>
      </c>
      <c r="BV390" s="554">
        <v>0</v>
      </c>
      <c r="BW390" s="554" t="s">
        <v>3022</v>
      </c>
      <c r="BX390" s="554" t="s">
        <v>33</v>
      </c>
      <c r="BY390" s="582"/>
    </row>
    <row r="391" spans="1:77" hidden="1">
      <c r="A391" s="606" t="s">
        <v>2381</v>
      </c>
      <c r="B391" s="606" t="s">
        <v>233</v>
      </c>
      <c r="C391" s="453" t="s">
        <v>233</v>
      </c>
      <c r="D391" s="453" t="s">
        <v>3011</v>
      </c>
      <c r="E391" s="453" t="s">
        <v>2687</v>
      </c>
      <c r="F391" s="453" t="s">
        <v>297</v>
      </c>
      <c r="G391" s="546" t="str">
        <f>VLOOKUP(WWWW[[#This Row],[Village  Name]],SiteDB6[[Site Name]:[Location Type]],8,FALSE)</f>
        <v>Village</v>
      </c>
      <c r="H391" s="453" t="s">
        <v>3015</v>
      </c>
      <c r="I391" s="605"/>
      <c r="J391" s="605">
        <v>249</v>
      </c>
      <c r="K391" s="457">
        <v>42856</v>
      </c>
      <c r="L391" s="55">
        <v>43646</v>
      </c>
      <c r="M391" s="605">
        <v>249</v>
      </c>
      <c r="N391" s="605"/>
      <c r="O391" s="605"/>
      <c r="P391" s="605"/>
      <c r="Q391" s="605"/>
      <c r="R391" s="605"/>
      <c r="S391" s="605"/>
      <c r="T391" s="605">
        <v>1</v>
      </c>
      <c r="U391" s="637"/>
      <c r="V391" s="605"/>
      <c r="W391" s="605" t="s">
        <v>128</v>
      </c>
      <c r="X391" s="605">
        <v>0</v>
      </c>
      <c r="Y391" s="605"/>
      <c r="Z391" s="605"/>
      <c r="AA391" s="605"/>
      <c r="AB391" s="605"/>
      <c r="AC391" s="637"/>
      <c r="AD391" s="605"/>
      <c r="AE391" s="605"/>
      <c r="AF391" s="605"/>
      <c r="AG391" s="605"/>
      <c r="AH391" s="605">
        <v>121</v>
      </c>
      <c r="AI391" s="605">
        <v>128</v>
      </c>
      <c r="AJ391" s="605"/>
      <c r="AK391" s="605">
        <v>1</v>
      </c>
      <c r="AL391" s="605"/>
      <c r="AM391" s="605"/>
      <c r="AN391" s="637"/>
      <c r="AO391" s="551"/>
      <c r="AP391" s="551"/>
      <c r="AQ39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91" s="560">
        <f>WWWW[[#This Row],[%Equitable and continuous access to sufficient quantity of safe drinking water]]*WWWW[[#This Row],[Total PoP ]]</f>
        <v>249</v>
      </c>
      <c r="AS39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1" s="560">
        <f>WWWW[[#This Row],[% Access to unimproved water points]]*WWWW[[#This Row],[Total PoP ]]</f>
        <v>0</v>
      </c>
      <c r="AU39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9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W391" s="560">
        <f>WWWW[[#This Row],[HRP1]]/250</f>
        <v>0.996</v>
      </c>
      <c r="AX391" s="550">
        <f>1-WWWW[[#This Row],[% Equitable and continuous access to sufficient quantity of domestic water]]</f>
        <v>0</v>
      </c>
      <c r="AY391" s="560">
        <f>WWWW[[#This Row],[%equitable and continuous access to sufficient quantity of safe drinking and domestic water''s GAP]]*WWWW[[#This Row],[Total PoP ]]</f>
        <v>0</v>
      </c>
      <c r="AZ391" s="552">
        <f>IF(WWWW[[#This Row],[Total required water points]]-WWWW[[#This Row],['#Water points coverage]]&lt;0,0,WWWW[[#This Row],[Total required water points]]-WWWW[[#This Row],['#Water points coverage]])</f>
        <v>4.0000000000000036E-3</v>
      </c>
      <c r="BA391" s="552">
        <f>ROUND(IF(WWWW[[#This Row],[Total PoP ]]&lt;250,1,WWWW[[#This Row],[Total PoP ]]/250),0)</f>
        <v>1</v>
      </c>
      <c r="BB39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91" s="560">
        <f>WWWW[[#This Row],[% people access to functioning Latrine]]*WWWW[[#This Row],[Total PoP ]]</f>
        <v>0</v>
      </c>
      <c r="BD391" s="552">
        <f>WWWW[[#This Row],['#_of_Functioning_latrines_in_school]]*50</f>
        <v>0</v>
      </c>
      <c r="BE391" s="552">
        <f>ROUND((WWWW[[#This Row],[Total PoP ]]/6),0)</f>
        <v>42</v>
      </c>
      <c r="BF391" s="552">
        <f>IF(WWWW[[#This Row],[Total required Latrines]]-(WWWW[[#This Row],['#_of_sanitary_fly-proof_HH_latrines]])&lt;0,0,WWWW[[#This Row],[Total required Latrines]]-(WWWW[[#This Row],['#_of_sanitary_fly-proof_HH_latrines]]))</f>
        <v>42</v>
      </c>
      <c r="BG391" s="553">
        <f>1-WWWW[[#This Row],[% people access to functioning Latrine]]</f>
        <v>1</v>
      </c>
      <c r="BH39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249</v>
      </c>
      <c r="BI391" s="560">
        <f>IF(WWWW[[#This Row],['#_of_functional_handwashing_facilities_at_HH_level]]*6&gt;WWWW[[#This Row],[Total PoP ]],WWWW[[#This Row],[Total PoP ]],WWWW[[#This Row],['#_of_functional_handwashing_facilities_at_HH_level]]*6)</f>
        <v>0</v>
      </c>
      <c r="BJ391" s="552">
        <f>IF(WWWW[[#This Row],['# people reached by regular dedicated hygiene promotion]]&gt;WWWW[[#This Row],['# People received regular supply of hygiene items]],WWWW[[#This Row],['# people reached by regular dedicated hygiene promotion]],WWWW[[#This Row],['# People received regular supply of hygiene items]])</f>
        <v>249</v>
      </c>
      <c r="BK391" s="550">
        <f>IF(WWWW[[#This Row],[HRP3]]/WWWW[[#This Row],[Total PoP ]]&gt;100%,100%,WWWW[[#This Row],[HRP3]]/WWWW[[#This Row],[Total PoP ]])</f>
        <v>1</v>
      </c>
      <c r="BL391" s="553">
        <f>1-WWWW[[#This Row],[Hygiene Coverage%]]</f>
        <v>0</v>
      </c>
      <c r="BM391" s="551">
        <f>WWWW[[#This Row],['# people reached by regular dedicated hygiene promotion]]/WWWW[[#This Row],[Total PoP ]]</f>
        <v>1</v>
      </c>
      <c r="BN39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1" s="552">
        <f>WWWW[[#This Row],['#_of_affected_women_and_girls_receiving_a_sufficient_quantity_of_sanitary_pads]]</f>
        <v>0</v>
      </c>
      <c r="BP391" s="605">
        <f>IF(WWWW[[#This Row],['# People with access to soap]]&gt;WWWW[[#This Row],['# People with access to Sanity Pads]],WWWW[[#This Row],['# People with access to soap]],WWWW[[#This Row],['# People with access to Sanity Pads]])</f>
        <v>0</v>
      </c>
      <c r="BQ391" s="560" t="str">
        <f>IF(OR(WWWW[[#This Row],['#of students in school]]="",WWWW[[#This Row],['#of students in school]]=0),"No","Yes")</f>
        <v>Yes</v>
      </c>
      <c r="BR391" s="554" t="s">
        <v>796</v>
      </c>
      <c r="BS391" s="554" t="s">
        <v>796</v>
      </c>
      <c r="BT391" s="554">
        <v>0</v>
      </c>
      <c r="BU391" s="554">
        <v>0</v>
      </c>
      <c r="BV391" s="554">
        <v>0</v>
      </c>
      <c r="BW391" s="554">
        <v>0</v>
      </c>
      <c r="BX391" s="554" t="s">
        <v>33</v>
      </c>
      <c r="BY391" s="582"/>
    </row>
    <row r="392" spans="1:77" hidden="1">
      <c r="A392" s="606" t="s">
        <v>2381</v>
      </c>
      <c r="B392" s="606" t="s">
        <v>3048</v>
      </c>
      <c r="C392" s="453" t="s">
        <v>233</v>
      </c>
      <c r="D392" s="453" t="s">
        <v>3011</v>
      </c>
      <c r="E392" s="453" t="s">
        <v>2687</v>
      </c>
      <c r="F392" s="453" t="s">
        <v>297</v>
      </c>
      <c r="G392" s="546" t="str">
        <f>VLOOKUP(WWWW[[#This Row],[Village  Name]],SiteDB6[[Site Name]:[Location Type]],8,FALSE)</f>
        <v>Village</v>
      </c>
      <c r="H392" s="453" t="s">
        <v>438</v>
      </c>
      <c r="I392" s="605"/>
      <c r="J392" s="605">
        <v>86502</v>
      </c>
      <c r="K392" s="457">
        <v>42856</v>
      </c>
      <c r="L392" s="55">
        <v>43646</v>
      </c>
      <c r="M392" s="605">
        <v>86502</v>
      </c>
      <c r="N392" s="605"/>
      <c r="O392" s="605"/>
      <c r="P392" s="605"/>
      <c r="Q392" s="605"/>
      <c r="R392" s="605"/>
      <c r="S392" s="605"/>
      <c r="T392" s="605">
        <v>3</v>
      </c>
      <c r="U392" s="637"/>
      <c r="V392" s="605"/>
      <c r="W392" s="605" t="s">
        <v>41</v>
      </c>
      <c r="X392" s="605">
        <v>4</v>
      </c>
      <c r="Y392" s="605"/>
      <c r="Z392" s="605"/>
      <c r="AA392" s="605"/>
      <c r="AB392" s="605"/>
      <c r="AC392" s="637"/>
      <c r="AD392" s="605"/>
      <c r="AE392" s="605"/>
      <c r="AF392" s="605"/>
      <c r="AG392" s="605"/>
      <c r="AH392" s="605">
        <v>412</v>
      </c>
      <c r="AI392" s="605">
        <v>238</v>
      </c>
      <c r="AJ392" s="605"/>
      <c r="AK392" s="605">
        <v>1</v>
      </c>
      <c r="AL392" s="605"/>
      <c r="AM392" s="605"/>
      <c r="AN392" s="637"/>
      <c r="AO392" s="551"/>
      <c r="AP392" s="551"/>
      <c r="AQ39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8.6703197613928005E-3</v>
      </c>
      <c r="AR392" s="560">
        <f>WWWW[[#This Row],[%Equitable and continuous access to sufficient quantity of safe drinking water]]*WWWW[[#This Row],[Total PoP ]]</f>
        <v>750</v>
      </c>
      <c r="AS39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2" s="560">
        <f>WWWW[[#This Row],[% Access to unimproved water points]]*WWWW[[#This Row],[Total PoP ]]</f>
        <v>0</v>
      </c>
      <c r="AU39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8.6703197613928005E-3</v>
      </c>
      <c r="AV39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750</v>
      </c>
      <c r="AW392" s="560">
        <f>WWWW[[#This Row],[HRP1]]/250</f>
        <v>3</v>
      </c>
      <c r="AX392" s="550">
        <f>1-WWWW[[#This Row],[% Equitable and continuous access to sufficient quantity of domestic water]]</f>
        <v>0.99132968023860724</v>
      </c>
      <c r="AY392" s="560">
        <f>WWWW[[#This Row],[%equitable and continuous access to sufficient quantity of safe drinking and domestic water''s GAP]]*WWWW[[#This Row],[Total PoP ]]</f>
        <v>85752</v>
      </c>
      <c r="AZ392" s="552">
        <f>IF(WWWW[[#This Row],[Total required water points]]-WWWW[[#This Row],['#Water points coverage]]&lt;0,0,WWWW[[#This Row],[Total required water points]]-WWWW[[#This Row],['#Water points coverage]])</f>
        <v>343</v>
      </c>
      <c r="BA392" s="552">
        <f>ROUND(IF(WWWW[[#This Row],[Total PoP ]]&lt;250,1,WWWW[[#This Row],[Total PoP ]]/250),0)</f>
        <v>346</v>
      </c>
      <c r="BB392"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2.3120852697047466E-3</v>
      </c>
      <c r="BC392" s="560">
        <f>WWWW[[#This Row],[% people access to functioning Latrine]]*WWWW[[#This Row],[Total PoP ]]</f>
        <v>200</v>
      </c>
      <c r="BD392" s="552">
        <f>WWWW[[#This Row],['#_of_Functioning_latrines_in_school]]*50</f>
        <v>200</v>
      </c>
      <c r="BE392" s="552">
        <f>ROUND((WWWW[[#This Row],[Total PoP ]]/6),0)</f>
        <v>14417</v>
      </c>
      <c r="BF392" s="552">
        <f>IF(WWWW[[#This Row],[Total required Latrines]]-(WWWW[[#This Row],['#_of_sanitary_fly-proof_HH_latrines]])&lt;0,0,WWWW[[#This Row],[Total required Latrines]]-(WWWW[[#This Row],['#_of_sanitary_fly-proof_HH_latrines]]))</f>
        <v>14417</v>
      </c>
      <c r="BG392" s="553">
        <f>1-WWWW[[#This Row],[% people access to functioning Latrine]]</f>
        <v>0.99768791473029528</v>
      </c>
      <c r="BH39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650</v>
      </c>
      <c r="BI392" s="560">
        <f>IF(WWWW[[#This Row],['#_of_functional_handwashing_facilities_at_HH_level]]*6&gt;WWWW[[#This Row],[Total PoP ]],WWWW[[#This Row],[Total PoP ]],WWWW[[#This Row],['#_of_functional_handwashing_facilities_at_HH_level]]*6)</f>
        <v>0</v>
      </c>
      <c r="BJ392" s="552">
        <f>IF(WWWW[[#This Row],['# people reached by regular dedicated hygiene promotion]]&gt;WWWW[[#This Row],['# People received regular supply of hygiene items]],WWWW[[#This Row],['# people reached by regular dedicated hygiene promotion]],WWWW[[#This Row],['# People received regular supply of hygiene items]])</f>
        <v>650</v>
      </c>
      <c r="BK392" s="550">
        <f>IF(WWWW[[#This Row],[HRP3]]/WWWW[[#This Row],[Total PoP ]]&gt;100%,100%,WWWW[[#This Row],[HRP3]]/WWWW[[#This Row],[Total PoP ]])</f>
        <v>7.5142771265404272E-3</v>
      </c>
      <c r="BL392" s="553">
        <f>1-WWWW[[#This Row],[Hygiene Coverage%]]</f>
        <v>0.9924857228734596</v>
      </c>
      <c r="BM392" s="551">
        <f>WWWW[[#This Row],['# people reached by regular dedicated hygiene promotion]]/WWWW[[#This Row],[Total PoP ]]</f>
        <v>7.5142771265404272E-3</v>
      </c>
      <c r="BN39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2" s="552">
        <f>WWWW[[#This Row],['#_of_affected_women_and_girls_receiving_a_sufficient_quantity_of_sanitary_pads]]</f>
        <v>0</v>
      </c>
      <c r="BP392" s="605">
        <f>IF(WWWW[[#This Row],['# People with access to soap]]&gt;WWWW[[#This Row],['# People with access to Sanity Pads]],WWWW[[#This Row],['# People with access to soap]],WWWW[[#This Row],['# People with access to Sanity Pads]])</f>
        <v>0</v>
      </c>
      <c r="BQ392" s="560" t="str">
        <f>IF(OR(WWWW[[#This Row],['#of students in school]]="",WWWW[[#This Row],['#of students in school]]=0),"No","Yes")</f>
        <v>Yes</v>
      </c>
      <c r="BR392" s="554" t="s">
        <v>796</v>
      </c>
      <c r="BS392" s="554" t="s">
        <v>796</v>
      </c>
      <c r="BT392" s="554" t="s">
        <v>793</v>
      </c>
      <c r="BU392" s="554">
        <v>20.197549819999999</v>
      </c>
      <c r="BV392" s="554">
        <v>92.785682679999994</v>
      </c>
      <c r="BW392" s="554">
        <v>196156</v>
      </c>
      <c r="BX392" s="554" t="s">
        <v>33</v>
      </c>
      <c r="BY392" s="582"/>
    </row>
    <row r="393" spans="1:77" hidden="1">
      <c r="A393" s="606" t="s">
        <v>2381</v>
      </c>
      <c r="B393" s="606" t="s">
        <v>233</v>
      </c>
      <c r="C393" s="453" t="s">
        <v>233</v>
      </c>
      <c r="D393" s="453" t="s">
        <v>3011</v>
      </c>
      <c r="E393" s="453" t="s">
        <v>2687</v>
      </c>
      <c r="F393" s="453" t="s">
        <v>297</v>
      </c>
      <c r="G393" s="546" t="str">
        <f>VLOOKUP(WWWW[[#This Row],[Village  Name]],SiteDB6[[Site Name]:[Location Type]],8,FALSE)</f>
        <v>Village</v>
      </c>
      <c r="H393" s="453" t="s">
        <v>457</v>
      </c>
      <c r="I393" s="605"/>
      <c r="J393" s="605">
        <v>102</v>
      </c>
      <c r="K393" s="457">
        <v>42856</v>
      </c>
      <c r="L393" s="55">
        <v>43646</v>
      </c>
      <c r="M393" s="605">
        <v>102</v>
      </c>
      <c r="N393" s="605"/>
      <c r="O393" s="605"/>
      <c r="P393" s="605"/>
      <c r="Q393" s="605"/>
      <c r="R393" s="605"/>
      <c r="S393" s="605"/>
      <c r="T393" s="605">
        <v>0</v>
      </c>
      <c r="U393" s="637"/>
      <c r="V393" s="605"/>
      <c r="W393" s="605" t="s">
        <v>41</v>
      </c>
      <c r="X393" s="605">
        <v>2</v>
      </c>
      <c r="Y393" s="605"/>
      <c r="Z393" s="605"/>
      <c r="AA393" s="605"/>
      <c r="AB393" s="605"/>
      <c r="AC393" s="637"/>
      <c r="AD393" s="605"/>
      <c r="AE393" s="605"/>
      <c r="AF393" s="605"/>
      <c r="AG393" s="605"/>
      <c r="AH393" s="605">
        <v>65</v>
      </c>
      <c r="AI393" s="605">
        <v>37</v>
      </c>
      <c r="AJ393" s="605"/>
      <c r="AK393" s="605">
        <v>1</v>
      </c>
      <c r="AL393" s="605"/>
      <c r="AM393" s="605"/>
      <c r="AN393" s="637"/>
      <c r="AO393" s="551"/>
      <c r="AP393" s="551"/>
      <c r="AQ39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393" s="560">
        <f>WWWW[[#This Row],[%Equitable and continuous access to sufficient quantity of safe drinking water]]*WWWW[[#This Row],[Total PoP ]]</f>
        <v>0</v>
      </c>
      <c r="AS39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3" s="560">
        <f>WWWW[[#This Row],[% Access to unimproved water points]]*WWWW[[#This Row],[Total PoP ]]</f>
        <v>0</v>
      </c>
      <c r="AU39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39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393" s="560">
        <f>WWWW[[#This Row],[HRP1]]/250</f>
        <v>0</v>
      </c>
      <c r="AX393" s="550">
        <f>1-WWWW[[#This Row],[% Equitable and continuous access to sufficient quantity of domestic water]]</f>
        <v>1</v>
      </c>
      <c r="AY393" s="560">
        <f>WWWW[[#This Row],[%equitable and continuous access to sufficient quantity of safe drinking and domestic water''s GAP]]*WWWW[[#This Row],[Total PoP ]]</f>
        <v>102</v>
      </c>
      <c r="AZ393" s="552">
        <f>IF(WWWW[[#This Row],[Total required water points]]-WWWW[[#This Row],['#Water points coverage]]&lt;0,0,WWWW[[#This Row],[Total required water points]]-WWWW[[#This Row],['#Water points coverage]])</f>
        <v>1</v>
      </c>
      <c r="BA393" s="552">
        <f>ROUND(IF(WWWW[[#This Row],[Total PoP ]]&lt;250,1,WWWW[[#This Row],[Total PoP ]]/250),0)</f>
        <v>1</v>
      </c>
      <c r="BB393"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0.98039215686274506</v>
      </c>
      <c r="BC393" s="560">
        <f>WWWW[[#This Row],[% people access to functioning Latrine]]*WWWW[[#This Row],[Total PoP ]]</f>
        <v>100</v>
      </c>
      <c r="BD393" s="552">
        <f>WWWW[[#This Row],['#_of_Functioning_latrines_in_school]]*50</f>
        <v>100</v>
      </c>
      <c r="BE393" s="552">
        <f>ROUND((WWWW[[#This Row],[Total PoP ]]/6),0)</f>
        <v>17</v>
      </c>
      <c r="BF393" s="552">
        <f>IF(WWWW[[#This Row],[Total required Latrines]]-(WWWW[[#This Row],['#_of_sanitary_fly-proof_HH_latrines]])&lt;0,0,WWWW[[#This Row],[Total required Latrines]]-(WWWW[[#This Row],['#_of_sanitary_fly-proof_HH_latrines]]))</f>
        <v>17</v>
      </c>
      <c r="BG393" s="553">
        <f>1-WWWW[[#This Row],[% people access to functioning Latrine]]</f>
        <v>1.9607843137254943E-2</v>
      </c>
      <c r="BH39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102</v>
      </c>
      <c r="BI393" s="560">
        <f>IF(WWWW[[#This Row],['#_of_functional_handwashing_facilities_at_HH_level]]*6&gt;WWWW[[#This Row],[Total PoP ]],WWWW[[#This Row],[Total PoP ]],WWWW[[#This Row],['#_of_functional_handwashing_facilities_at_HH_level]]*6)</f>
        <v>0</v>
      </c>
      <c r="BJ393" s="552">
        <f>IF(WWWW[[#This Row],['# people reached by regular dedicated hygiene promotion]]&gt;WWWW[[#This Row],['# People received regular supply of hygiene items]],WWWW[[#This Row],['# people reached by regular dedicated hygiene promotion]],WWWW[[#This Row],['# People received regular supply of hygiene items]])</f>
        <v>102</v>
      </c>
      <c r="BK393" s="550">
        <f>IF(WWWW[[#This Row],[HRP3]]/WWWW[[#This Row],[Total PoP ]]&gt;100%,100%,WWWW[[#This Row],[HRP3]]/WWWW[[#This Row],[Total PoP ]])</f>
        <v>1</v>
      </c>
      <c r="BL393" s="553">
        <f>1-WWWW[[#This Row],[Hygiene Coverage%]]</f>
        <v>0</v>
      </c>
      <c r="BM393" s="551">
        <f>WWWW[[#This Row],['# people reached by regular dedicated hygiene promotion]]/WWWW[[#This Row],[Total PoP ]]</f>
        <v>1</v>
      </c>
      <c r="BN39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3" s="552">
        <f>WWWW[[#This Row],['#_of_affected_women_and_girls_receiving_a_sufficient_quantity_of_sanitary_pads]]</f>
        <v>0</v>
      </c>
      <c r="BP393" s="605">
        <f>IF(WWWW[[#This Row],['# People with access to soap]]&gt;WWWW[[#This Row],['# People with access to Sanity Pads]],WWWW[[#This Row],['# People with access to soap]],WWWW[[#This Row],['# People with access to Sanity Pads]])</f>
        <v>0</v>
      </c>
      <c r="BQ393" s="560" t="str">
        <f>IF(OR(WWWW[[#This Row],['#of students in school]]="",WWWW[[#This Row],['#of students in school]]=0),"No","Yes")</f>
        <v>Yes</v>
      </c>
      <c r="BR393" s="554" t="s">
        <v>796</v>
      </c>
      <c r="BS393" s="554" t="s">
        <v>796</v>
      </c>
      <c r="BT393" s="554" t="s">
        <v>296</v>
      </c>
      <c r="BU393" s="554">
        <v>20.286720280000001</v>
      </c>
      <c r="BV393" s="554">
        <v>92.882843019999996</v>
      </c>
      <c r="BW393" s="554">
        <v>196172</v>
      </c>
      <c r="BX393" s="554" t="s">
        <v>33</v>
      </c>
      <c r="BY393" s="582"/>
    </row>
    <row r="394" spans="1:77" hidden="1">
      <c r="A394" s="606" t="s">
        <v>2381</v>
      </c>
      <c r="B394" s="606" t="s">
        <v>233</v>
      </c>
      <c r="C394" s="453" t="s">
        <v>233</v>
      </c>
      <c r="D394" s="453" t="s">
        <v>3011</v>
      </c>
      <c r="E394" s="453" t="s">
        <v>2687</v>
      </c>
      <c r="F394" s="453" t="s">
        <v>297</v>
      </c>
      <c r="G394" s="546" t="str">
        <f>VLOOKUP(WWWW[[#This Row],[Village  Name]],SiteDB6[[Site Name]:[Location Type]],8,FALSE)</f>
        <v>Village</v>
      </c>
      <c r="H394" s="453" t="s">
        <v>3016</v>
      </c>
      <c r="I394" s="605"/>
      <c r="J394" s="605">
        <v>134</v>
      </c>
      <c r="K394" s="457">
        <v>42856</v>
      </c>
      <c r="L394" s="55">
        <v>43646</v>
      </c>
      <c r="M394" s="605">
        <v>134</v>
      </c>
      <c r="N394" s="605"/>
      <c r="O394" s="605"/>
      <c r="P394" s="605">
        <v>1</v>
      </c>
      <c r="Q394" s="605"/>
      <c r="R394" s="605"/>
      <c r="S394" s="605"/>
      <c r="T394" s="605">
        <v>2</v>
      </c>
      <c r="U394" s="637"/>
      <c r="V394" s="605"/>
      <c r="W394" s="605" t="s">
        <v>41</v>
      </c>
      <c r="X394" s="605">
        <v>3</v>
      </c>
      <c r="Y394" s="605"/>
      <c r="Z394" s="605"/>
      <c r="AA394" s="605"/>
      <c r="AB394" s="605"/>
      <c r="AC394" s="637"/>
      <c r="AD394" s="605"/>
      <c r="AE394" s="605"/>
      <c r="AF394" s="605"/>
      <c r="AG394" s="605"/>
      <c r="AH394" s="605">
        <v>82</v>
      </c>
      <c r="AI394" s="605">
        <v>52</v>
      </c>
      <c r="AJ394" s="605"/>
      <c r="AK394" s="605">
        <v>1</v>
      </c>
      <c r="AL394" s="605"/>
      <c r="AM394" s="605"/>
      <c r="AN394" s="637"/>
      <c r="AO394" s="551"/>
      <c r="AP394" s="551"/>
      <c r="AQ39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94" s="560">
        <f>WWWW[[#This Row],[%Equitable and continuous access to sufficient quantity of safe drinking water]]*WWWW[[#This Row],[Total PoP ]]</f>
        <v>134</v>
      </c>
      <c r="AS39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4" s="560">
        <f>WWWW[[#This Row],[% Access to unimproved water points]]*WWWW[[#This Row],[Total PoP ]]</f>
        <v>0</v>
      </c>
      <c r="AU39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9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134</v>
      </c>
      <c r="AW394" s="560">
        <f>WWWW[[#This Row],[HRP1]]/250</f>
        <v>0.53600000000000003</v>
      </c>
      <c r="AX394" s="550">
        <f>1-WWWW[[#This Row],[% Equitable and continuous access to sufficient quantity of domestic water]]</f>
        <v>0</v>
      </c>
      <c r="AY394" s="560">
        <f>WWWW[[#This Row],[%equitable and continuous access to sufficient quantity of safe drinking and domestic water''s GAP]]*WWWW[[#This Row],[Total PoP ]]</f>
        <v>0</v>
      </c>
      <c r="AZ394" s="552">
        <f>IF(WWWW[[#This Row],[Total required water points]]-WWWW[[#This Row],['#Water points coverage]]&lt;0,0,WWWW[[#This Row],[Total required water points]]-WWWW[[#This Row],['#Water points coverage]])</f>
        <v>0.46399999999999997</v>
      </c>
      <c r="BA394" s="552">
        <f>ROUND(IF(WWWW[[#This Row],[Total PoP ]]&lt;250,1,WWWW[[#This Row],[Total PoP ]]/250),0)</f>
        <v>1</v>
      </c>
      <c r="BB394"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394" s="560">
        <f>WWWW[[#This Row],[% people access to functioning Latrine]]*WWWW[[#This Row],[Total PoP ]]</f>
        <v>134</v>
      </c>
      <c r="BD394" s="552">
        <f>WWWW[[#This Row],['#_of_Functioning_latrines_in_school]]*50</f>
        <v>150</v>
      </c>
      <c r="BE394" s="552">
        <f>ROUND((WWWW[[#This Row],[Total PoP ]]/6),0)</f>
        <v>22</v>
      </c>
      <c r="BF394" s="552">
        <f>IF(WWWW[[#This Row],[Total required Latrines]]-(WWWW[[#This Row],['#_of_sanitary_fly-proof_HH_latrines]])&lt;0,0,WWWW[[#This Row],[Total required Latrines]]-(WWWW[[#This Row],['#_of_sanitary_fly-proof_HH_latrines]]))</f>
        <v>22</v>
      </c>
      <c r="BG394" s="553">
        <f>1-WWWW[[#This Row],[% people access to functioning Latrine]]</f>
        <v>0</v>
      </c>
      <c r="BH39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134</v>
      </c>
      <c r="BI394" s="560">
        <f>IF(WWWW[[#This Row],['#_of_functional_handwashing_facilities_at_HH_level]]*6&gt;WWWW[[#This Row],[Total PoP ]],WWWW[[#This Row],[Total PoP ]],WWWW[[#This Row],['#_of_functional_handwashing_facilities_at_HH_level]]*6)</f>
        <v>0</v>
      </c>
      <c r="BJ394" s="552">
        <f>IF(WWWW[[#This Row],['# people reached by regular dedicated hygiene promotion]]&gt;WWWW[[#This Row],['# People received regular supply of hygiene items]],WWWW[[#This Row],['# people reached by regular dedicated hygiene promotion]],WWWW[[#This Row],['# People received regular supply of hygiene items]])</f>
        <v>134</v>
      </c>
      <c r="BK394" s="550">
        <f>IF(WWWW[[#This Row],[HRP3]]/WWWW[[#This Row],[Total PoP ]]&gt;100%,100%,WWWW[[#This Row],[HRP3]]/WWWW[[#This Row],[Total PoP ]])</f>
        <v>1</v>
      </c>
      <c r="BL394" s="553">
        <f>1-WWWW[[#This Row],[Hygiene Coverage%]]</f>
        <v>0</v>
      </c>
      <c r="BM394" s="551">
        <f>WWWW[[#This Row],['# people reached by regular dedicated hygiene promotion]]/WWWW[[#This Row],[Total PoP ]]</f>
        <v>1</v>
      </c>
      <c r="BN39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4" s="552">
        <f>WWWW[[#This Row],['#_of_affected_women_and_girls_receiving_a_sufficient_quantity_of_sanitary_pads]]</f>
        <v>0</v>
      </c>
      <c r="BP394" s="605">
        <f>IF(WWWW[[#This Row],['# People with access to soap]]&gt;WWWW[[#This Row],['# People with access to Sanity Pads]],WWWW[[#This Row],['# People with access to soap]],WWWW[[#This Row],['# People with access to Sanity Pads]])</f>
        <v>0</v>
      </c>
      <c r="BQ394" s="560" t="str">
        <f>IF(OR(WWWW[[#This Row],['#of students in school]]="",WWWW[[#This Row],['#of students in school]]=0),"No","Yes")</f>
        <v>Yes</v>
      </c>
      <c r="BR394" s="554" t="s">
        <v>796</v>
      </c>
      <c r="BS394" s="554" t="s">
        <v>796</v>
      </c>
      <c r="BT394" s="554">
        <v>0</v>
      </c>
      <c r="BU394" s="554">
        <v>0</v>
      </c>
      <c r="BV394" s="554">
        <v>0</v>
      </c>
      <c r="BW394" s="554" t="s">
        <v>3023</v>
      </c>
      <c r="BX394" s="554" t="s">
        <v>33</v>
      </c>
      <c r="BY394" s="582"/>
    </row>
    <row r="395" spans="1:77" hidden="1">
      <c r="A395" s="606" t="s">
        <v>2381</v>
      </c>
      <c r="B395" s="606" t="s">
        <v>233</v>
      </c>
      <c r="C395" s="453" t="s">
        <v>233</v>
      </c>
      <c r="D395" s="453" t="s">
        <v>3011</v>
      </c>
      <c r="E395" s="453" t="s">
        <v>2687</v>
      </c>
      <c r="F395" s="453" t="s">
        <v>473</v>
      </c>
      <c r="G395" s="546" t="str">
        <f>VLOOKUP(WWWW[[#This Row],[Village  Name]],SiteDB6[[Site Name]:[Location Type]],8,FALSE)</f>
        <v>Village</v>
      </c>
      <c r="H395" s="453" t="s">
        <v>3017</v>
      </c>
      <c r="I395" s="605"/>
      <c r="J395" s="605">
        <v>151</v>
      </c>
      <c r="K395" s="457">
        <v>42856</v>
      </c>
      <c r="L395" s="55">
        <v>43646</v>
      </c>
      <c r="M395" s="605">
        <v>151</v>
      </c>
      <c r="N395" s="605"/>
      <c r="O395" s="605"/>
      <c r="P395" s="605"/>
      <c r="Q395" s="605"/>
      <c r="R395" s="605"/>
      <c r="S395" s="605"/>
      <c r="T395" s="605">
        <v>1</v>
      </c>
      <c r="U395" s="637"/>
      <c r="V395" s="605"/>
      <c r="W395" s="605" t="s">
        <v>41</v>
      </c>
      <c r="X395" s="605">
        <v>2</v>
      </c>
      <c r="Y395" s="605"/>
      <c r="Z395" s="605"/>
      <c r="AA395" s="605"/>
      <c r="AB395" s="605"/>
      <c r="AC395" s="637"/>
      <c r="AD395" s="605"/>
      <c r="AE395" s="605"/>
      <c r="AF395" s="605"/>
      <c r="AG395" s="605"/>
      <c r="AH395" s="605">
        <v>85</v>
      </c>
      <c r="AI395" s="605">
        <v>66</v>
      </c>
      <c r="AJ395" s="605"/>
      <c r="AK395" s="605">
        <v>1</v>
      </c>
      <c r="AL395" s="605"/>
      <c r="AM395" s="605"/>
      <c r="AN395" s="637"/>
      <c r="AO395" s="551"/>
      <c r="AP395" s="551"/>
      <c r="AQ39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95" s="560">
        <f>WWWW[[#This Row],[%Equitable and continuous access to sufficient quantity of safe drinking water]]*WWWW[[#This Row],[Total PoP ]]</f>
        <v>151</v>
      </c>
      <c r="AS39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5" s="560">
        <f>WWWW[[#This Row],[% Access to unimproved water points]]*WWWW[[#This Row],[Total PoP ]]</f>
        <v>0</v>
      </c>
      <c r="AU39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9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151</v>
      </c>
      <c r="AW395" s="560">
        <f>WWWW[[#This Row],[HRP1]]/250</f>
        <v>0.60399999999999998</v>
      </c>
      <c r="AX395" s="550">
        <f>1-WWWW[[#This Row],[% Equitable and continuous access to sufficient quantity of domestic water]]</f>
        <v>0</v>
      </c>
      <c r="AY395" s="560">
        <f>WWWW[[#This Row],[%equitable and continuous access to sufficient quantity of safe drinking and domestic water''s GAP]]*WWWW[[#This Row],[Total PoP ]]</f>
        <v>0</v>
      </c>
      <c r="AZ395" s="552">
        <f>IF(WWWW[[#This Row],[Total required water points]]-WWWW[[#This Row],['#Water points coverage]]&lt;0,0,WWWW[[#This Row],[Total required water points]]-WWWW[[#This Row],['#Water points coverage]])</f>
        <v>0.39600000000000002</v>
      </c>
      <c r="BA395" s="552">
        <f>ROUND(IF(WWWW[[#This Row],[Total PoP ]]&lt;250,1,WWWW[[#This Row],[Total PoP ]]/250),0)</f>
        <v>1</v>
      </c>
      <c r="BB395"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0.66225165562913912</v>
      </c>
      <c r="BC395" s="560">
        <f>WWWW[[#This Row],[% people access to functioning Latrine]]*WWWW[[#This Row],[Total PoP ]]</f>
        <v>100.00000000000001</v>
      </c>
      <c r="BD395" s="552">
        <f>WWWW[[#This Row],['#_of_Functioning_latrines_in_school]]*50</f>
        <v>100</v>
      </c>
      <c r="BE395" s="552">
        <f>ROUND((WWWW[[#This Row],[Total PoP ]]/6),0)</f>
        <v>25</v>
      </c>
      <c r="BF395" s="552">
        <f>IF(WWWW[[#This Row],[Total required Latrines]]-(WWWW[[#This Row],['#_of_sanitary_fly-proof_HH_latrines]])&lt;0,0,WWWW[[#This Row],[Total required Latrines]]-(WWWW[[#This Row],['#_of_sanitary_fly-proof_HH_latrines]]))</f>
        <v>25</v>
      </c>
      <c r="BG395" s="553">
        <f>1-WWWW[[#This Row],[% people access to functioning Latrine]]</f>
        <v>0.33774834437086088</v>
      </c>
      <c r="BH39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151</v>
      </c>
      <c r="BI395" s="560">
        <f>IF(WWWW[[#This Row],['#_of_functional_handwashing_facilities_at_HH_level]]*6&gt;WWWW[[#This Row],[Total PoP ]],WWWW[[#This Row],[Total PoP ]],WWWW[[#This Row],['#_of_functional_handwashing_facilities_at_HH_level]]*6)</f>
        <v>0</v>
      </c>
      <c r="BJ395" s="552">
        <f>IF(WWWW[[#This Row],['# people reached by regular dedicated hygiene promotion]]&gt;WWWW[[#This Row],['# People received regular supply of hygiene items]],WWWW[[#This Row],['# people reached by regular dedicated hygiene promotion]],WWWW[[#This Row],['# People received regular supply of hygiene items]])</f>
        <v>151</v>
      </c>
      <c r="BK395" s="550">
        <f>IF(WWWW[[#This Row],[HRP3]]/WWWW[[#This Row],[Total PoP ]]&gt;100%,100%,WWWW[[#This Row],[HRP3]]/WWWW[[#This Row],[Total PoP ]])</f>
        <v>1</v>
      </c>
      <c r="BL395" s="553">
        <f>1-WWWW[[#This Row],[Hygiene Coverage%]]</f>
        <v>0</v>
      </c>
      <c r="BM395" s="551">
        <f>WWWW[[#This Row],['# people reached by regular dedicated hygiene promotion]]/WWWW[[#This Row],[Total PoP ]]</f>
        <v>1</v>
      </c>
      <c r="BN39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5" s="552">
        <f>WWWW[[#This Row],['#_of_affected_women_and_girls_receiving_a_sufficient_quantity_of_sanitary_pads]]</f>
        <v>0</v>
      </c>
      <c r="BP395" s="605">
        <f>IF(WWWW[[#This Row],['# People with access to soap]]&gt;WWWW[[#This Row],['# People with access to Sanity Pads]],WWWW[[#This Row],['# People with access to soap]],WWWW[[#This Row],['# People with access to Sanity Pads]])</f>
        <v>0</v>
      </c>
      <c r="BQ395" s="560" t="str">
        <f>IF(OR(WWWW[[#This Row],['#of students in school]]="",WWWW[[#This Row],['#of students in school]]=0),"No","Yes")</f>
        <v>Yes</v>
      </c>
      <c r="BR395" s="554" t="s">
        <v>796</v>
      </c>
      <c r="BS395" s="554" t="s">
        <v>796</v>
      </c>
      <c r="BT395" s="554">
        <v>0</v>
      </c>
      <c r="BU395" s="554">
        <v>20.4424648284912</v>
      </c>
      <c r="BV395" s="554">
        <v>93.2396240234375</v>
      </c>
      <c r="BW395" s="554">
        <v>196533</v>
      </c>
      <c r="BX395" s="554" t="s">
        <v>33</v>
      </c>
      <c r="BY395" s="582"/>
    </row>
    <row r="396" spans="1:77" hidden="1">
      <c r="A396" s="606" t="s">
        <v>2381</v>
      </c>
      <c r="B396" s="606" t="s">
        <v>233</v>
      </c>
      <c r="C396" s="453" t="s">
        <v>233</v>
      </c>
      <c r="D396" s="453" t="s">
        <v>3011</v>
      </c>
      <c r="E396" s="453" t="s">
        <v>2687</v>
      </c>
      <c r="F396" s="453" t="s">
        <v>473</v>
      </c>
      <c r="G396" s="546" t="str">
        <f>VLOOKUP(WWWW[[#This Row],[Village  Name]],SiteDB6[[Site Name]:[Location Type]],8,FALSE)</f>
        <v>Village</v>
      </c>
      <c r="H396" s="453" t="s">
        <v>3028</v>
      </c>
      <c r="I396" s="605"/>
      <c r="J396" s="605">
        <v>129</v>
      </c>
      <c r="K396" s="457">
        <v>42856</v>
      </c>
      <c r="L396" s="55">
        <v>43646</v>
      </c>
      <c r="M396" s="605">
        <v>129</v>
      </c>
      <c r="N396" s="605"/>
      <c r="O396" s="605"/>
      <c r="P396" s="605"/>
      <c r="Q396" s="605"/>
      <c r="R396" s="605"/>
      <c r="S396" s="605"/>
      <c r="T396" s="605">
        <v>1</v>
      </c>
      <c r="U396" s="637"/>
      <c r="V396" s="605"/>
      <c r="W396" s="605" t="s">
        <v>128</v>
      </c>
      <c r="X396" s="605">
        <v>0</v>
      </c>
      <c r="Y396" s="605"/>
      <c r="Z396" s="605"/>
      <c r="AA396" s="605"/>
      <c r="AB396" s="605"/>
      <c r="AC396" s="637"/>
      <c r="AD396" s="605"/>
      <c r="AE396" s="605"/>
      <c r="AF396" s="605"/>
      <c r="AG396" s="605"/>
      <c r="AH396" s="605">
        <v>64</v>
      </c>
      <c r="AI396" s="605">
        <v>65</v>
      </c>
      <c r="AJ396" s="605"/>
      <c r="AK396" s="605">
        <v>1</v>
      </c>
      <c r="AL396" s="605"/>
      <c r="AM396" s="605"/>
      <c r="AN396" s="637"/>
      <c r="AO396" s="551"/>
      <c r="AP396" s="551"/>
      <c r="AQ39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96" s="560">
        <f>WWWW[[#This Row],[%Equitable and continuous access to sufficient quantity of safe drinking water]]*WWWW[[#This Row],[Total PoP ]]</f>
        <v>129</v>
      </c>
      <c r="AS39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6" s="560">
        <f>WWWW[[#This Row],[% Access to unimproved water points]]*WWWW[[#This Row],[Total PoP ]]</f>
        <v>0</v>
      </c>
      <c r="AU39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9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v>
      </c>
      <c r="AW396" s="560">
        <f>WWWW[[#This Row],[HRP1]]/250</f>
        <v>0.51600000000000001</v>
      </c>
      <c r="AX396" s="550">
        <f>1-WWWW[[#This Row],[% Equitable and continuous access to sufficient quantity of domestic water]]</f>
        <v>0</v>
      </c>
      <c r="AY396" s="560">
        <f>WWWW[[#This Row],[%equitable and continuous access to sufficient quantity of safe drinking and domestic water''s GAP]]*WWWW[[#This Row],[Total PoP ]]</f>
        <v>0</v>
      </c>
      <c r="AZ396" s="552">
        <f>IF(WWWW[[#This Row],[Total required water points]]-WWWW[[#This Row],['#Water points coverage]]&lt;0,0,WWWW[[#This Row],[Total required water points]]-WWWW[[#This Row],['#Water points coverage]])</f>
        <v>0.48399999999999999</v>
      </c>
      <c r="BA396" s="552">
        <f>ROUND(IF(WWWW[[#This Row],[Total PoP ]]&lt;250,1,WWWW[[#This Row],[Total PoP ]]/250),0)</f>
        <v>1</v>
      </c>
      <c r="BB39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396" s="560">
        <f>WWWW[[#This Row],[% people access to functioning Latrine]]*WWWW[[#This Row],[Total PoP ]]</f>
        <v>0</v>
      </c>
      <c r="BD396" s="552">
        <f>WWWW[[#This Row],['#_of_Functioning_latrines_in_school]]*50</f>
        <v>0</v>
      </c>
      <c r="BE396" s="552">
        <f>ROUND((WWWW[[#This Row],[Total PoP ]]/6),0)</f>
        <v>22</v>
      </c>
      <c r="BF396" s="552">
        <f>IF(WWWW[[#This Row],[Total required Latrines]]-(WWWW[[#This Row],['#_of_sanitary_fly-proof_HH_latrines]])&lt;0,0,WWWW[[#This Row],[Total required Latrines]]-(WWWW[[#This Row],['#_of_sanitary_fly-proof_HH_latrines]]))</f>
        <v>22</v>
      </c>
      <c r="BG396" s="553">
        <f>1-WWWW[[#This Row],[% people access to functioning Latrine]]</f>
        <v>1</v>
      </c>
      <c r="BH39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129</v>
      </c>
      <c r="BI396" s="560">
        <f>IF(WWWW[[#This Row],['#_of_functional_handwashing_facilities_at_HH_level]]*6&gt;WWWW[[#This Row],[Total PoP ]],WWWW[[#This Row],[Total PoP ]],WWWW[[#This Row],['#_of_functional_handwashing_facilities_at_HH_level]]*6)</f>
        <v>0</v>
      </c>
      <c r="BJ396" s="552">
        <f>IF(WWWW[[#This Row],['# people reached by regular dedicated hygiene promotion]]&gt;WWWW[[#This Row],['# People received regular supply of hygiene items]],WWWW[[#This Row],['# people reached by regular dedicated hygiene promotion]],WWWW[[#This Row],['# People received regular supply of hygiene items]])</f>
        <v>129</v>
      </c>
      <c r="BK396" s="550">
        <f>IF(WWWW[[#This Row],[HRP3]]/WWWW[[#This Row],[Total PoP ]]&gt;100%,100%,WWWW[[#This Row],[HRP3]]/WWWW[[#This Row],[Total PoP ]])</f>
        <v>1</v>
      </c>
      <c r="BL396" s="553">
        <f>1-WWWW[[#This Row],[Hygiene Coverage%]]</f>
        <v>0</v>
      </c>
      <c r="BM396" s="551">
        <f>WWWW[[#This Row],['# people reached by regular dedicated hygiene promotion]]/WWWW[[#This Row],[Total PoP ]]</f>
        <v>1</v>
      </c>
      <c r="BN39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6" s="552">
        <f>WWWW[[#This Row],['#_of_affected_women_and_girls_receiving_a_sufficient_quantity_of_sanitary_pads]]</f>
        <v>0</v>
      </c>
      <c r="BP396" s="605">
        <f>IF(WWWW[[#This Row],['# People with access to soap]]&gt;WWWW[[#This Row],['# People with access to Sanity Pads]],WWWW[[#This Row],['# People with access to soap]],WWWW[[#This Row],['# People with access to Sanity Pads]])</f>
        <v>0</v>
      </c>
      <c r="BQ396" s="560" t="str">
        <f>IF(OR(WWWW[[#This Row],['#of students in school]]="",WWWW[[#This Row],['#of students in school]]=0),"No","Yes")</f>
        <v>Yes</v>
      </c>
      <c r="BR396" s="554" t="s">
        <v>796</v>
      </c>
      <c r="BS396" s="554" t="s">
        <v>796</v>
      </c>
      <c r="BT396" s="554">
        <v>0</v>
      </c>
      <c r="BU396" s="554">
        <v>20.5348205566406</v>
      </c>
      <c r="BV396" s="554">
        <v>93.253181457519503</v>
      </c>
      <c r="BW396" s="554">
        <v>196483</v>
      </c>
      <c r="BX396" s="554" t="s">
        <v>33</v>
      </c>
      <c r="BY396" s="582"/>
    </row>
    <row r="397" spans="1:77" hidden="1">
      <c r="A397" s="606" t="s">
        <v>2381</v>
      </c>
      <c r="B397" s="606" t="s">
        <v>233</v>
      </c>
      <c r="C397" s="453" t="s">
        <v>233</v>
      </c>
      <c r="D397" s="453" t="s">
        <v>3011</v>
      </c>
      <c r="E397" s="453" t="s">
        <v>2687</v>
      </c>
      <c r="F397" s="453" t="s">
        <v>473</v>
      </c>
      <c r="G397" s="546" t="str">
        <f>VLOOKUP(WWWW[[#This Row],[Village  Name]],SiteDB6[[Site Name]:[Location Type]],8,FALSE)</f>
        <v>Village</v>
      </c>
      <c r="H397" s="453" t="s">
        <v>3029</v>
      </c>
      <c r="I397" s="605"/>
      <c r="J397" s="605">
        <v>203</v>
      </c>
      <c r="K397" s="457">
        <v>42856</v>
      </c>
      <c r="L397" s="55">
        <v>43646</v>
      </c>
      <c r="M397" s="605">
        <v>203</v>
      </c>
      <c r="N397" s="605"/>
      <c r="O397" s="605"/>
      <c r="P397" s="605"/>
      <c r="Q397" s="605"/>
      <c r="R397" s="605"/>
      <c r="S397" s="605"/>
      <c r="T397" s="605">
        <v>1</v>
      </c>
      <c r="U397" s="637"/>
      <c r="V397" s="605"/>
      <c r="W397" s="605" t="s">
        <v>41</v>
      </c>
      <c r="X397" s="605">
        <v>2</v>
      </c>
      <c r="Y397" s="605"/>
      <c r="Z397" s="605"/>
      <c r="AA397" s="605"/>
      <c r="AB397" s="605"/>
      <c r="AC397" s="637"/>
      <c r="AD397" s="605"/>
      <c r="AE397" s="605"/>
      <c r="AF397" s="605"/>
      <c r="AG397" s="605"/>
      <c r="AH397" s="605">
        <v>109</v>
      </c>
      <c r="AI397" s="605">
        <v>94</v>
      </c>
      <c r="AJ397" s="605"/>
      <c r="AK397" s="605">
        <v>1</v>
      </c>
      <c r="AL397" s="605"/>
      <c r="AM397" s="605"/>
      <c r="AN397" s="637"/>
      <c r="AO397" s="551"/>
      <c r="AP397" s="551"/>
      <c r="AQ39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97" s="560">
        <f>WWWW[[#This Row],[%Equitable and continuous access to sufficient quantity of safe drinking water]]*WWWW[[#This Row],[Total PoP ]]</f>
        <v>203</v>
      </c>
      <c r="AS39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7" s="560">
        <f>WWWW[[#This Row],[% Access to unimproved water points]]*WWWW[[#This Row],[Total PoP ]]</f>
        <v>0</v>
      </c>
      <c r="AU39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9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AW397" s="560">
        <f>WWWW[[#This Row],[HRP1]]/250</f>
        <v>0.81200000000000006</v>
      </c>
      <c r="AX397" s="550">
        <f>1-WWWW[[#This Row],[% Equitable and continuous access to sufficient quantity of domestic water]]</f>
        <v>0</v>
      </c>
      <c r="AY397" s="560">
        <f>WWWW[[#This Row],[%equitable and continuous access to sufficient quantity of safe drinking and domestic water''s GAP]]*WWWW[[#This Row],[Total PoP ]]</f>
        <v>0</v>
      </c>
      <c r="AZ397" s="552">
        <f>IF(WWWW[[#This Row],[Total required water points]]-WWWW[[#This Row],['#Water points coverage]]&lt;0,0,WWWW[[#This Row],[Total required water points]]-WWWW[[#This Row],['#Water points coverage]])</f>
        <v>0.18799999999999994</v>
      </c>
      <c r="BA397" s="552">
        <f>ROUND(IF(WWWW[[#This Row],[Total PoP ]]&lt;250,1,WWWW[[#This Row],[Total PoP ]]/250),0)</f>
        <v>1</v>
      </c>
      <c r="BB397"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0.49261083743842365</v>
      </c>
      <c r="BC397" s="560">
        <f>WWWW[[#This Row],[% people access to functioning Latrine]]*WWWW[[#This Row],[Total PoP ]]</f>
        <v>100</v>
      </c>
      <c r="BD397" s="552">
        <f>WWWW[[#This Row],['#_of_Functioning_latrines_in_school]]*50</f>
        <v>100</v>
      </c>
      <c r="BE397" s="552">
        <f>ROUND((WWWW[[#This Row],[Total PoP ]]/6),0)</f>
        <v>34</v>
      </c>
      <c r="BF397" s="552">
        <f>IF(WWWW[[#This Row],[Total required Latrines]]-(WWWW[[#This Row],['#_of_sanitary_fly-proof_HH_latrines]])&lt;0,0,WWWW[[#This Row],[Total required Latrines]]-(WWWW[[#This Row],['#_of_sanitary_fly-proof_HH_latrines]]))</f>
        <v>34</v>
      </c>
      <c r="BG397" s="553">
        <f>1-WWWW[[#This Row],[% people access to functioning Latrine]]</f>
        <v>0.50738916256157629</v>
      </c>
      <c r="BH39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203</v>
      </c>
      <c r="BI397" s="560">
        <f>IF(WWWW[[#This Row],['#_of_functional_handwashing_facilities_at_HH_level]]*6&gt;WWWW[[#This Row],[Total PoP ]],WWWW[[#This Row],[Total PoP ]],WWWW[[#This Row],['#_of_functional_handwashing_facilities_at_HH_level]]*6)</f>
        <v>0</v>
      </c>
      <c r="BJ397" s="552">
        <f>IF(WWWW[[#This Row],['# people reached by regular dedicated hygiene promotion]]&gt;WWWW[[#This Row],['# People received regular supply of hygiene items]],WWWW[[#This Row],['# people reached by regular dedicated hygiene promotion]],WWWW[[#This Row],['# People received regular supply of hygiene items]])</f>
        <v>203</v>
      </c>
      <c r="BK397" s="550">
        <f>IF(WWWW[[#This Row],[HRP3]]/WWWW[[#This Row],[Total PoP ]]&gt;100%,100%,WWWW[[#This Row],[HRP3]]/WWWW[[#This Row],[Total PoP ]])</f>
        <v>1</v>
      </c>
      <c r="BL397" s="553">
        <f>1-WWWW[[#This Row],[Hygiene Coverage%]]</f>
        <v>0</v>
      </c>
      <c r="BM397" s="551">
        <f>WWWW[[#This Row],['# people reached by regular dedicated hygiene promotion]]/WWWW[[#This Row],[Total PoP ]]</f>
        <v>1</v>
      </c>
      <c r="BN39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7" s="552">
        <f>WWWW[[#This Row],['#_of_affected_women_and_girls_receiving_a_sufficient_quantity_of_sanitary_pads]]</f>
        <v>0</v>
      </c>
      <c r="BP397" s="605">
        <f>IF(WWWW[[#This Row],['# People with access to soap]]&gt;WWWW[[#This Row],['# People with access to Sanity Pads]],WWWW[[#This Row],['# People with access to soap]],WWWW[[#This Row],['# People with access to Sanity Pads]])</f>
        <v>0</v>
      </c>
      <c r="BQ397" s="560" t="str">
        <f>IF(OR(WWWW[[#This Row],['#of students in school]]="",WWWW[[#This Row],['#of students in school]]=0),"No","Yes")</f>
        <v>Yes</v>
      </c>
      <c r="BR397" s="554" t="s">
        <v>796</v>
      </c>
      <c r="BS397" s="554" t="s">
        <v>796</v>
      </c>
      <c r="BT397" s="554">
        <v>0</v>
      </c>
      <c r="BU397" s="554">
        <v>20.840990066528299</v>
      </c>
      <c r="BV397" s="554">
        <v>93.072242736816406</v>
      </c>
      <c r="BW397" s="554">
        <v>196657</v>
      </c>
      <c r="BX397" s="554" t="s">
        <v>33</v>
      </c>
      <c r="BY397" s="582"/>
    </row>
    <row r="398" spans="1:77" hidden="1">
      <c r="A398" s="606" t="s">
        <v>2381</v>
      </c>
      <c r="B398" s="606" t="s">
        <v>233</v>
      </c>
      <c r="C398" s="453" t="s">
        <v>233</v>
      </c>
      <c r="D398" s="453" t="s">
        <v>3011</v>
      </c>
      <c r="E398" s="453" t="s">
        <v>2687</v>
      </c>
      <c r="F398" s="453" t="s">
        <v>473</v>
      </c>
      <c r="G398" s="546" t="str">
        <f>VLOOKUP(WWWW[[#This Row],[Village  Name]],SiteDB6[[Site Name]:[Location Type]],8,FALSE)</f>
        <v>Village</v>
      </c>
      <c r="H398" s="453" t="s">
        <v>3030</v>
      </c>
      <c r="I398" s="605"/>
      <c r="J398" s="605">
        <v>350</v>
      </c>
      <c r="K398" s="457">
        <v>42856</v>
      </c>
      <c r="L398" s="55">
        <v>43646</v>
      </c>
      <c r="M398" s="605">
        <v>350</v>
      </c>
      <c r="N398" s="605"/>
      <c r="O398" s="605"/>
      <c r="P398" s="605"/>
      <c r="Q398" s="605"/>
      <c r="R398" s="605"/>
      <c r="S398" s="605"/>
      <c r="T398" s="605">
        <v>1</v>
      </c>
      <c r="U398" s="637"/>
      <c r="V398" s="605"/>
      <c r="W398" s="605" t="s">
        <v>41</v>
      </c>
      <c r="X398" s="605">
        <v>3</v>
      </c>
      <c r="Y398" s="605"/>
      <c r="Z398" s="605"/>
      <c r="AA398" s="605"/>
      <c r="AB398" s="605"/>
      <c r="AC398" s="637"/>
      <c r="AD398" s="605"/>
      <c r="AE398" s="605"/>
      <c r="AF398" s="605"/>
      <c r="AG398" s="605"/>
      <c r="AH398" s="605">
        <v>173</v>
      </c>
      <c r="AI398" s="605">
        <v>177</v>
      </c>
      <c r="AJ398" s="605"/>
      <c r="AK398" s="605">
        <v>1</v>
      </c>
      <c r="AL398" s="605"/>
      <c r="AM398" s="605"/>
      <c r="AN398" s="637"/>
      <c r="AO398" s="551"/>
      <c r="AP398" s="551"/>
      <c r="AQ39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0.7142857142857143</v>
      </c>
      <c r="AR398" s="560">
        <f>WWWW[[#This Row],[%Equitable and continuous access to sufficient quantity of safe drinking water]]*WWWW[[#This Row],[Total PoP ]]</f>
        <v>250</v>
      </c>
      <c r="AS39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8" s="560">
        <f>WWWW[[#This Row],[% Access to unimproved water points]]*WWWW[[#This Row],[Total PoP ]]</f>
        <v>0</v>
      </c>
      <c r="AU39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0.7142857142857143</v>
      </c>
      <c r="AV39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398" s="560">
        <f>WWWW[[#This Row],[HRP1]]/250</f>
        <v>1</v>
      </c>
      <c r="AX398" s="550">
        <f>1-WWWW[[#This Row],[% Equitable and continuous access to sufficient quantity of domestic water]]</f>
        <v>0.2857142857142857</v>
      </c>
      <c r="AY398" s="560">
        <f>WWWW[[#This Row],[%equitable and continuous access to sufficient quantity of safe drinking and domestic water''s GAP]]*WWWW[[#This Row],[Total PoP ]]</f>
        <v>100</v>
      </c>
      <c r="AZ398" s="552">
        <f>IF(WWWW[[#This Row],[Total required water points]]-WWWW[[#This Row],['#Water points coverage]]&lt;0,0,WWWW[[#This Row],[Total required water points]]-WWWW[[#This Row],['#Water points coverage]])</f>
        <v>0</v>
      </c>
      <c r="BA398" s="552">
        <f>ROUND(IF(WWWW[[#This Row],[Total PoP ]]&lt;250,1,WWWW[[#This Row],[Total PoP ]]/250),0)</f>
        <v>1</v>
      </c>
      <c r="BB398"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0.42857142857142855</v>
      </c>
      <c r="BC398" s="560">
        <f>WWWW[[#This Row],[% people access to functioning Latrine]]*WWWW[[#This Row],[Total PoP ]]</f>
        <v>150</v>
      </c>
      <c r="BD398" s="552">
        <f>WWWW[[#This Row],['#_of_Functioning_latrines_in_school]]*50</f>
        <v>150</v>
      </c>
      <c r="BE398" s="552">
        <f>ROUND((WWWW[[#This Row],[Total PoP ]]/6),0)</f>
        <v>58</v>
      </c>
      <c r="BF398" s="552">
        <f>IF(WWWW[[#This Row],[Total required Latrines]]-(WWWW[[#This Row],['#_of_sanitary_fly-proof_HH_latrines]])&lt;0,0,WWWW[[#This Row],[Total required Latrines]]-(WWWW[[#This Row],['#_of_sanitary_fly-proof_HH_latrines]]))</f>
        <v>58</v>
      </c>
      <c r="BG398" s="553">
        <f>1-WWWW[[#This Row],[% people access to functioning Latrine]]</f>
        <v>0.5714285714285714</v>
      </c>
      <c r="BH39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350</v>
      </c>
      <c r="BI398" s="560">
        <f>IF(WWWW[[#This Row],['#_of_functional_handwashing_facilities_at_HH_level]]*6&gt;WWWW[[#This Row],[Total PoP ]],WWWW[[#This Row],[Total PoP ]],WWWW[[#This Row],['#_of_functional_handwashing_facilities_at_HH_level]]*6)</f>
        <v>0</v>
      </c>
      <c r="BJ398" s="552">
        <f>IF(WWWW[[#This Row],['# people reached by regular dedicated hygiene promotion]]&gt;WWWW[[#This Row],['# People received regular supply of hygiene items]],WWWW[[#This Row],['# people reached by regular dedicated hygiene promotion]],WWWW[[#This Row],['# People received regular supply of hygiene items]])</f>
        <v>350</v>
      </c>
      <c r="BK398" s="550">
        <f>IF(WWWW[[#This Row],[HRP3]]/WWWW[[#This Row],[Total PoP ]]&gt;100%,100%,WWWW[[#This Row],[HRP3]]/WWWW[[#This Row],[Total PoP ]])</f>
        <v>1</v>
      </c>
      <c r="BL398" s="553">
        <f>1-WWWW[[#This Row],[Hygiene Coverage%]]</f>
        <v>0</v>
      </c>
      <c r="BM398" s="551">
        <f>WWWW[[#This Row],['# people reached by regular dedicated hygiene promotion]]/WWWW[[#This Row],[Total PoP ]]</f>
        <v>1</v>
      </c>
      <c r="BN39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8" s="552">
        <f>WWWW[[#This Row],['#_of_affected_women_and_girls_receiving_a_sufficient_quantity_of_sanitary_pads]]</f>
        <v>0</v>
      </c>
      <c r="BP398" s="605">
        <f>IF(WWWW[[#This Row],['# People with access to soap]]&gt;WWWW[[#This Row],['# People with access to Sanity Pads]],WWWW[[#This Row],['# People with access to soap]],WWWW[[#This Row],['# People with access to Sanity Pads]])</f>
        <v>0</v>
      </c>
      <c r="BQ398" s="560" t="str">
        <f>IF(OR(WWWW[[#This Row],['#of students in school]]="",WWWW[[#This Row],['#of students in school]]=0),"No","Yes")</f>
        <v>Yes</v>
      </c>
      <c r="BR398" s="554" t="s">
        <v>796</v>
      </c>
      <c r="BS398" s="554" t="s">
        <v>796</v>
      </c>
      <c r="BT398" s="554">
        <v>0</v>
      </c>
      <c r="BU398" s="554">
        <v>20.812870025634801</v>
      </c>
      <c r="BV398" s="554">
        <v>93.075592041015597</v>
      </c>
      <c r="BW398" s="554">
        <v>196649</v>
      </c>
      <c r="BX398" s="554" t="s">
        <v>33</v>
      </c>
      <c r="BY398" s="582"/>
    </row>
    <row r="399" spans="1:77" hidden="1">
      <c r="A399" s="606" t="s">
        <v>2381</v>
      </c>
      <c r="B399" s="606" t="s">
        <v>233</v>
      </c>
      <c r="C399" s="453" t="s">
        <v>233</v>
      </c>
      <c r="D399" s="453" t="s">
        <v>3011</v>
      </c>
      <c r="E399" s="453" t="s">
        <v>2687</v>
      </c>
      <c r="F399" s="453" t="s">
        <v>473</v>
      </c>
      <c r="G399" s="546" t="str">
        <f>VLOOKUP(WWWW[[#This Row],[Village  Name]],SiteDB6[[Site Name]:[Location Type]],8,FALSE)</f>
        <v>Village</v>
      </c>
      <c r="H399" s="453" t="s">
        <v>3031</v>
      </c>
      <c r="I399" s="605"/>
      <c r="J399" s="605">
        <v>407</v>
      </c>
      <c r="K399" s="457">
        <v>42856</v>
      </c>
      <c r="L399" s="55">
        <v>43646</v>
      </c>
      <c r="M399" s="605">
        <v>407</v>
      </c>
      <c r="N399" s="605"/>
      <c r="O399" s="605"/>
      <c r="P399" s="605"/>
      <c r="Q399" s="605"/>
      <c r="R399" s="605"/>
      <c r="S399" s="605"/>
      <c r="T399" s="605">
        <v>2</v>
      </c>
      <c r="U399" s="637"/>
      <c r="V399" s="605"/>
      <c r="W399" s="605" t="s">
        <v>41</v>
      </c>
      <c r="X399" s="605">
        <v>4</v>
      </c>
      <c r="Y399" s="605"/>
      <c r="Z399" s="605"/>
      <c r="AA399" s="605"/>
      <c r="AB399" s="605"/>
      <c r="AC399" s="637"/>
      <c r="AD399" s="605"/>
      <c r="AE399" s="605"/>
      <c r="AF399" s="605"/>
      <c r="AG399" s="605"/>
      <c r="AH399" s="605">
        <v>207</v>
      </c>
      <c r="AI399" s="605">
        <v>200</v>
      </c>
      <c r="AJ399" s="605"/>
      <c r="AK399" s="605">
        <v>1</v>
      </c>
      <c r="AL399" s="605"/>
      <c r="AM399" s="605"/>
      <c r="AN399" s="637"/>
      <c r="AO399" s="551"/>
      <c r="AP399" s="551"/>
      <c r="AQ39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399" s="560">
        <f>WWWW[[#This Row],[%Equitable and continuous access to sufficient quantity of safe drinking water]]*WWWW[[#This Row],[Total PoP ]]</f>
        <v>407</v>
      </c>
      <c r="AS39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399" s="560">
        <f>WWWW[[#This Row],[% Access to unimproved water points]]*WWWW[[#This Row],[Total PoP ]]</f>
        <v>0</v>
      </c>
      <c r="AU39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39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407</v>
      </c>
      <c r="AW399" s="560">
        <f>WWWW[[#This Row],[HRP1]]/250</f>
        <v>1.6279999999999999</v>
      </c>
      <c r="AX399" s="550">
        <f>1-WWWW[[#This Row],[% Equitable and continuous access to sufficient quantity of domestic water]]</f>
        <v>0</v>
      </c>
      <c r="AY399" s="560">
        <f>WWWW[[#This Row],[%equitable and continuous access to sufficient quantity of safe drinking and domestic water''s GAP]]*WWWW[[#This Row],[Total PoP ]]</f>
        <v>0</v>
      </c>
      <c r="AZ399" s="552">
        <f>IF(WWWW[[#This Row],[Total required water points]]-WWWW[[#This Row],['#Water points coverage]]&lt;0,0,WWWW[[#This Row],[Total required water points]]-WWWW[[#This Row],['#Water points coverage]])</f>
        <v>0.37200000000000011</v>
      </c>
      <c r="BA399" s="552">
        <f>ROUND(IF(WWWW[[#This Row],[Total PoP ]]&lt;250,1,WWWW[[#This Row],[Total PoP ]]/250),0)</f>
        <v>2</v>
      </c>
      <c r="BB399"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0.49140049140049141</v>
      </c>
      <c r="BC399" s="560">
        <f>WWWW[[#This Row],[% people access to functioning Latrine]]*WWWW[[#This Row],[Total PoP ]]</f>
        <v>200</v>
      </c>
      <c r="BD399" s="552">
        <f>WWWW[[#This Row],['#_of_Functioning_latrines_in_school]]*50</f>
        <v>200</v>
      </c>
      <c r="BE399" s="552">
        <f>ROUND((WWWW[[#This Row],[Total PoP ]]/6),0)</f>
        <v>68</v>
      </c>
      <c r="BF399" s="552">
        <f>IF(WWWW[[#This Row],[Total required Latrines]]-(WWWW[[#This Row],['#_of_sanitary_fly-proof_HH_latrines]])&lt;0,0,WWWW[[#This Row],[Total required Latrines]]-(WWWW[[#This Row],['#_of_sanitary_fly-proof_HH_latrines]]))</f>
        <v>68</v>
      </c>
      <c r="BG399" s="553">
        <f>1-WWWW[[#This Row],[% people access to functioning Latrine]]</f>
        <v>0.50859950859950853</v>
      </c>
      <c r="BH39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407</v>
      </c>
      <c r="BI399" s="560">
        <f>IF(WWWW[[#This Row],['#_of_functional_handwashing_facilities_at_HH_level]]*6&gt;WWWW[[#This Row],[Total PoP ]],WWWW[[#This Row],[Total PoP ]],WWWW[[#This Row],['#_of_functional_handwashing_facilities_at_HH_level]]*6)</f>
        <v>0</v>
      </c>
      <c r="BJ399" s="552">
        <f>IF(WWWW[[#This Row],['# people reached by regular dedicated hygiene promotion]]&gt;WWWW[[#This Row],['# People received regular supply of hygiene items]],WWWW[[#This Row],['# people reached by regular dedicated hygiene promotion]],WWWW[[#This Row],['# People received regular supply of hygiene items]])</f>
        <v>407</v>
      </c>
      <c r="BK399" s="550">
        <f>IF(WWWW[[#This Row],[HRP3]]/WWWW[[#This Row],[Total PoP ]]&gt;100%,100%,WWWW[[#This Row],[HRP3]]/WWWW[[#This Row],[Total PoP ]])</f>
        <v>1</v>
      </c>
      <c r="BL399" s="553">
        <f>1-WWWW[[#This Row],[Hygiene Coverage%]]</f>
        <v>0</v>
      </c>
      <c r="BM399" s="551">
        <f>WWWW[[#This Row],['# people reached by regular dedicated hygiene promotion]]/WWWW[[#This Row],[Total PoP ]]</f>
        <v>1</v>
      </c>
      <c r="BN39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399" s="552">
        <f>WWWW[[#This Row],['#_of_affected_women_and_girls_receiving_a_sufficient_quantity_of_sanitary_pads]]</f>
        <v>0</v>
      </c>
      <c r="BP399" s="605">
        <f>IF(WWWW[[#This Row],['# People with access to soap]]&gt;WWWW[[#This Row],['# People with access to Sanity Pads]],WWWW[[#This Row],['# People with access to soap]],WWWW[[#This Row],['# People with access to Sanity Pads]])</f>
        <v>0</v>
      </c>
      <c r="BQ399" s="560" t="str">
        <f>IF(OR(WWWW[[#This Row],['#of students in school]]="",WWWW[[#This Row],['#of students in school]]=0),"No","Yes")</f>
        <v>Yes</v>
      </c>
      <c r="BR399" s="554" t="s">
        <v>796</v>
      </c>
      <c r="BS399" s="554" t="s">
        <v>796</v>
      </c>
      <c r="BT399" s="554">
        <v>0</v>
      </c>
      <c r="BU399" s="554">
        <v>20.774000167846701</v>
      </c>
      <c r="BV399" s="554">
        <v>93.060752868652301</v>
      </c>
      <c r="BW399" s="554">
        <v>196647</v>
      </c>
      <c r="BX399" s="554" t="s">
        <v>33</v>
      </c>
      <c r="BY399" s="582"/>
    </row>
    <row r="400" spans="1:77" hidden="1">
      <c r="A400" s="606" t="s">
        <v>2381</v>
      </c>
      <c r="B400" s="606" t="s">
        <v>233</v>
      </c>
      <c r="C400" s="453" t="s">
        <v>233</v>
      </c>
      <c r="D400" s="453" t="s">
        <v>3011</v>
      </c>
      <c r="E400" s="453" t="s">
        <v>2687</v>
      </c>
      <c r="F400" s="453" t="s">
        <v>473</v>
      </c>
      <c r="G400" s="546" t="str">
        <f>VLOOKUP(WWWW[[#This Row],[Village  Name]],SiteDB6[[Site Name]:[Location Type]],8,FALSE)</f>
        <v>Village</v>
      </c>
      <c r="H400" s="453" t="s">
        <v>3032</v>
      </c>
      <c r="I400" s="605"/>
      <c r="J400" s="605">
        <v>145</v>
      </c>
      <c r="K400" s="457">
        <v>42856</v>
      </c>
      <c r="L400" s="55">
        <v>43646</v>
      </c>
      <c r="M400" s="605">
        <v>145</v>
      </c>
      <c r="N400" s="605"/>
      <c r="O400" s="605"/>
      <c r="P400" s="605"/>
      <c r="Q400" s="605"/>
      <c r="R400" s="605"/>
      <c r="S400" s="605"/>
      <c r="T400" s="605">
        <v>1</v>
      </c>
      <c r="U400" s="637"/>
      <c r="V400" s="605"/>
      <c r="W400" s="605" t="s">
        <v>41</v>
      </c>
      <c r="X400" s="605">
        <v>3</v>
      </c>
      <c r="Y400" s="605"/>
      <c r="Z400" s="605"/>
      <c r="AA400" s="605"/>
      <c r="AB400" s="605"/>
      <c r="AC400" s="637"/>
      <c r="AD400" s="605"/>
      <c r="AE400" s="605"/>
      <c r="AF400" s="605"/>
      <c r="AG400" s="605"/>
      <c r="AH400" s="605">
        <v>83</v>
      </c>
      <c r="AI400" s="605">
        <v>62</v>
      </c>
      <c r="AJ400" s="605"/>
      <c r="AK400" s="605">
        <v>1</v>
      </c>
      <c r="AL400" s="605"/>
      <c r="AM400" s="605"/>
      <c r="AN400" s="637"/>
      <c r="AO400" s="551"/>
      <c r="AP400" s="551"/>
      <c r="AQ40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00" s="560">
        <f>WWWW[[#This Row],[%Equitable and continuous access to sufficient quantity of safe drinking water]]*WWWW[[#This Row],[Total PoP ]]</f>
        <v>145</v>
      </c>
      <c r="AS40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0" s="560">
        <f>WWWW[[#This Row],[% Access to unimproved water points]]*WWWW[[#This Row],[Total PoP ]]</f>
        <v>0</v>
      </c>
      <c r="AU40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0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145</v>
      </c>
      <c r="AW400" s="560">
        <f>WWWW[[#This Row],[HRP1]]/250</f>
        <v>0.57999999999999996</v>
      </c>
      <c r="AX400" s="550">
        <f>1-WWWW[[#This Row],[% Equitable and continuous access to sufficient quantity of domestic water]]</f>
        <v>0</v>
      </c>
      <c r="AY400" s="560">
        <f>WWWW[[#This Row],[%equitable and continuous access to sufficient quantity of safe drinking and domestic water''s GAP]]*WWWW[[#This Row],[Total PoP ]]</f>
        <v>0</v>
      </c>
      <c r="AZ400" s="552">
        <f>IF(WWWW[[#This Row],[Total required water points]]-WWWW[[#This Row],['#Water points coverage]]&lt;0,0,WWWW[[#This Row],[Total required water points]]-WWWW[[#This Row],['#Water points coverage]])</f>
        <v>0.42000000000000004</v>
      </c>
      <c r="BA400" s="552">
        <f>ROUND(IF(WWWW[[#This Row],[Total PoP ]]&lt;250,1,WWWW[[#This Row],[Total PoP ]]/250),0)</f>
        <v>1</v>
      </c>
      <c r="BB400"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00" s="560">
        <f>WWWW[[#This Row],[% people access to functioning Latrine]]*WWWW[[#This Row],[Total PoP ]]</f>
        <v>145</v>
      </c>
      <c r="BD400" s="552">
        <f>WWWW[[#This Row],['#_of_Functioning_latrines_in_school]]*50</f>
        <v>150</v>
      </c>
      <c r="BE400" s="552">
        <f>ROUND((WWWW[[#This Row],[Total PoP ]]/6),0)</f>
        <v>24</v>
      </c>
      <c r="BF400" s="552">
        <f>IF(WWWW[[#This Row],[Total required Latrines]]-(WWWW[[#This Row],['#_of_sanitary_fly-proof_HH_latrines]])&lt;0,0,WWWW[[#This Row],[Total required Latrines]]-(WWWW[[#This Row],['#_of_sanitary_fly-proof_HH_latrines]]))</f>
        <v>24</v>
      </c>
      <c r="BG400" s="553">
        <f>1-WWWW[[#This Row],[% people access to functioning Latrine]]</f>
        <v>0</v>
      </c>
      <c r="BH40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145</v>
      </c>
      <c r="BI400" s="560">
        <f>IF(WWWW[[#This Row],['#_of_functional_handwashing_facilities_at_HH_level]]*6&gt;WWWW[[#This Row],[Total PoP ]],WWWW[[#This Row],[Total PoP ]],WWWW[[#This Row],['#_of_functional_handwashing_facilities_at_HH_level]]*6)</f>
        <v>0</v>
      </c>
      <c r="BJ400" s="552">
        <f>IF(WWWW[[#This Row],['# people reached by regular dedicated hygiene promotion]]&gt;WWWW[[#This Row],['# People received regular supply of hygiene items]],WWWW[[#This Row],['# people reached by regular dedicated hygiene promotion]],WWWW[[#This Row],['# People received regular supply of hygiene items]])</f>
        <v>145</v>
      </c>
      <c r="BK400" s="550">
        <f>IF(WWWW[[#This Row],[HRP3]]/WWWW[[#This Row],[Total PoP ]]&gt;100%,100%,WWWW[[#This Row],[HRP3]]/WWWW[[#This Row],[Total PoP ]])</f>
        <v>1</v>
      </c>
      <c r="BL400" s="553">
        <f>1-WWWW[[#This Row],[Hygiene Coverage%]]</f>
        <v>0</v>
      </c>
      <c r="BM400" s="551">
        <f>WWWW[[#This Row],['# people reached by regular dedicated hygiene promotion]]/WWWW[[#This Row],[Total PoP ]]</f>
        <v>1</v>
      </c>
      <c r="BN40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0" s="552">
        <f>WWWW[[#This Row],['#_of_affected_women_and_girls_receiving_a_sufficient_quantity_of_sanitary_pads]]</f>
        <v>0</v>
      </c>
      <c r="BP400" s="605">
        <f>IF(WWWW[[#This Row],['# People with access to soap]]&gt;WWWW[[#This Row],['# People with access to Sanity Pads]],WWWW[[#This Row],['# People with access to soap]],WWWW[[#This Row],['# People with access to Sanity Pads]])</f>
        <v>0</v>
      </c>
      <c r="BQ400" s="560" t="str">
        <f>IF(OR(WWWW[[#This Row],['#of students in school]]="",WWWW[[#This Row],['#of students in school]]=0),"No","Yes")</f>
        <v>Yes</v>
      </c>
      <c r="BR400" s="554" t="s">
        <v>796</v>
      </c>
      <c r="BS400" s="554" t="s">
        <v>796</v>
      </c>
      <c r="BT400" s="554">
        <v>0</v>
      </c>
      <c r="BU400" s="554">
        <v>20.685459136962901</v>
      </c>
      <c r="BV400" s="554">
        <v>93.127792358398395</v>
      </c>
      <c r="BW400" s="554">
        <v>196609</v>
      </c>
      <c r="BX400" s="554" t="s">
        <v>33</v>
      </c>
      <c r="BY400" s="582"/>
    </row>
    <row r="401" spans="1:77" hidden="1">
      <c r="A401" s="606" t="s">
        <v>2381</v>
      </c>
      <c r="B401" s="606" t="s">
        <v>233</v>
      </c>
      <c r="C401" s="453" t="s">
        <v>233</v>
      </c>
      <c r="D401" s="453" t="s">
        <v>3011</v>
      </c>
      <c r="E401" s="453" t="s">
        <v>2687</v>
      </c>
      <c r="F401" s="453" t="s">
        <v>473</v>
      </c>
      <c r="G401" s="546" t="str">
        <f>VLOOKUP(WWWW[[#This Row],[Village  Name]],SiteDB6[[Site Name]:[Location Type]],8,FALSE)</f>
        <v>Village</v>
      </c>
      <c r="H401" s="453" t="s">
        <v>2769</v>
      </c>
      <c r="I401" s="605"/>
      <c r="J401" s="605">
        <v>256</v>
      </c>
      <c r="K401" s="457">
        <v>42856</v>
      </c>
      <c r="L401" s="55">
        <v>43646</v>
      </c>
      <c r="M401" s="605">
        <v>256</v>
      </c>
      <c r="N401" s="605"/>
      <c r="O401" s="605"/>
      <c r="P401" s="605"/>
      <c r="Q401" s="605"/>
      <c r="R401" s="605"/>
      <c r="S401" s="605"/>
      <c r="T401" s="605">
        <v>1</v>
      </c>
      <c r="U401" s="637"/>
      <c r="V401" s="605"/>
      <c r="W401" s="605" t="s">
        <v>41</v>
      </c>
      <c r="X401" s="605">
        <v>4</v>
      </c>
      <c r="Y401" s="605"/>
      <c r="Z401" s="605"/>
      <c r="AA401" s="605"/>
      <c r="AB401" s="605"/>
      <c r="AC401" s="637"/>
      <c r="AD401" s="605"/>
      <c r="AE401" s="605"/>
      <c r="AF401" s="605"/>
      <c r="AG401" s="605"/>
      <c r="AH401" s="605">
        <v>137</v>
      </c>
      <c r="AI401" s="605">
        <v>119</v>
      </c>
      <c r="AJ401" s="605"/>
      <c r="AK401" s="605">
        <v>1</v>
      </c>
      <c r="AL401" s="605"/>
      <c r="AM401" s="605"/>
      <c r="AN401" s="637"/>
      <c r="AO401" s="551"/>
      <c r="AP401" s="551"/>
      <c r="AQ40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0.9765625</v>
      </c>
      <c r="AR401" s="560">
        <f>WWWW[[#This Row],[%Equitable and continuous access to sufficient quantity of safe drinking water]]*WWWW[[#This Row],[Total PoP ]]</f>
        <v>250</v>
      </c>
      <c r="AS40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1" s="560">
        <f>WWWW[[#This Row],[% Access to unimproved water points]]*WWWW[[#This Row],[Total PoP ]]</f>
        <v>0</v>
      </c>
      <c r="AU40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0.9765625</v>
      </c>
      <c r="AV40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401" s="560">
        <f>WWWW[[#This Row],[HRP1]]/250</f>
        <v>1</v>
      </c>
      <c r="AX401" s="550">
        <f>1-WWWW[[#This Row],[% Equitable and continuous access to sufficient quantity of domestic water]]</f>
        <v>2.34375E-2</v>
      </c>
      <c r="AY401" s="560">
        <f>WWWW[[#This Row],[%equitable and continuous access to sufficient quantity of safe drinking and domestic water''s GAP]]*WWWW[[#This Row],[Total PoP ]]</f>
        <v>6</v>
      </c>
      <c r="AZ401" s="552">
        <f>IF(WWWW[[#This Row],[Total required water points]]-WWWW[[#This Row],['#Water points coverage]]&lt;0,0,WWWW[[#This Row],[Total required water points]]-WWWW[[#This Row],['#Water points coverage]])</f>
        <v>0</v>
      </c>
      <c r="BA401" s="552">
        <f>ROUND(IF(WWWW[[#This Row],[Total PoP ]]&lt;250,1,WWWW[[#This Row],[Total PoP ]]/250),0)</f>
        <v>1</v>
      </c>
      <c r="BB401" s="551">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0.78125</v>
      </c>
      <c r="BC401" s="560">
        <f>WWWW[[#This Row],[% people access to functioning Latrine]]*WWWW[[#This Row],[Total PoP ]]</f>
        <v>200</v>
      </c>
      <c r="BD401" s="552">
        <f>WWWW[[#This Row],['#_of_Functioning_latrines_in_school]]*50</f>
        <v>200</v>
      </c>
      <c r="BE401" s="552">
        <f>ROUND((WWWW[[#This Row],[Total PoP ]]/6),0)</f>
        <v>43</v>
      </c>
      <c r="BF401" s="552">
        <f>IF(WWWW[[#This Row],[Total required Latrines]]-(WWWW[[#This Row],['#_of_sanitary_fly-proof_HH_latrines]])&lt;0,0,WWWW[[#This Row],[Total required Latrines]]-(WWWW[[#This Row],['#_of_sanitary_fly-proof_HH_latrines]]))</f>
        <v>43</v>
      </c>
      <c r="BG401" s="553">
        <f>1-WWWW[[#This Row],[% people access to functioning Latrine]]</f>
        <v>0.21875</v>
      </c>
      <c r="BH40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256</v>
      </c>
      <c r="BI401" s="560">
        <f>IF(WWWW[[#This Row],['#_of_functional_handwashing_facilities_at_HH_level]]*6&gt;WWWW[[#This Row],[Total PoP ]],WWWW[[#This Row],[Total PoP ]],WWWW[[#This Row],['#_of_functional_handwashing_facilities_at_HH_level]]*6)</f>
        <v>0</v>
      </c>
      <c r="BJ401" s="552">
        <f>IF(WWWW[[#This Row],['# people reached by regular dedicated hygiene promotion]]&gt;WWWW[[#This Row],['# People received regular supply of hygiene items]],WWWW[[#This Row],['# people reached by regular dedicated hygiene promotion]],WWWW[[#This Row],['# People received regular supply of hygiene items]])</f>
        <v>256</v>
      </c>
      <c r="BK401" s="550">
        <f>IF(WWWW[[#This Row],[HRP3]]/WWWW[[#This Row],[Total PoP ]]&gt;100%,100%,WWWW[[#This Row],[HRP3]]/WWWW[[#This Row],[Total PoP ]])</f>
        <v>1</v>
      </c>
      <c r="BL401" s="553">
        <f>1-WWWW[[#This Row],[Hygiene Coverage%]]</f>
        <v>0</v>
      </c>
      <c r="BM401" s="551">
        <f>WWWW[[#This Row],['# people reached by regular dedicated hygiene promotion]]/WWWW[[#This Row],[Total PoP ]]</f>
        <v>1</v>
      </c>
      <c r="BN40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1" s="552">
        <f>WWWW[[#This Row],['#_of_affected_women_and_girls_receiving_a_sufficient_quantity_of_sanitary_pads]]</f>
        <v>0</v>
      </c>
      <c r="BP401" s="605">
        <f>IF(WWWW[[#This Row],['# People with access to soap]]&gt;WWWW[[#This Row],['# People with access to Sanity Pads]],WWWW[[#This Row],['# People with access to soap]],WWWW[[#This Row],['# People with access to Sanity Pads]])</f>
        <v>0</v>
      </c>
      <c r="BQ401" s="560" t="str">
        <f>IF(OR(WWWW[[#This Row],['#of students in school]]="",WWWW[[#This Row],['#of students in school]]=0),"No","Yes")</f>
        <v>Yes</v>
      </c>
      <c r="BR401" s="554" t="s">
        <v>796</v>
      </c>
      <c r="BS401" s="554" t="s">
        <v>796</v>
      </c>
      <c r="BT401" s="554">
        <v>0</v>
      </c>
      <c r="BU401" s="554">
        <v>20.7459907531738</v>
      </c>
      <c r="BV401" s="554">
        <v>93.055381774902301</v>
      </c>
      <c r="BW401" s="554">
        <v>196646</v>
      </c>
      <c r="BX401" s="554" t="s">
        <v>33</v>
      </c>
      <c r="BY401" s="582"/>
    </row>
    <row r="402" spans="1:77" hidden="1">
      <c r="A402" s="606" t="s">
        <v>2381</v>
      </c>
      <c r="B402" s="606" t="s">
        <v>2540</v>
      </c>
      <c r="C402" s="453" t="s">
        <v>371</v>
      </c>
      <c r="D402" s="453" t="s">
        <v>2541</v>
      </c>
      <c r="E402" s="453" t="s">
        <v>2686</v>
      </c>
      <c r="F402" s="453" t="s">
        <v>321</v>
      </c>
      <c r="G402" s="546" t="str">
        <f>VLOOKUP(WWWW[[#This Row],[Village  Name]],SiteDB6[[Site Name]:[Location Type]],8,FALSE)</f>
        <v>Village</v>
      </c>
      <c r="H402" s="453" t="s">
        <v>2543</v>
      </c>
      <c r="I402" s="605">
        <v>153</v>
      </c>
      <c r="J402" s="605">
        <v>838</v>
      </c>
      <c r="K402" s="457">
        <v>43480</v>
      </c>
      <c r="L402" s="55">
        <v>43723</v>
      </c>
      <c r="M402" s="605"/>
      <c r="N402" s="605"/>
      <c r="O402" s="605"/>
      <c r="P402" s="605"/>
      <c r="Q402" s="605"/>
      <c r="R402" s="605"/>
      <c r="S402" s="605"/>
      <c r="T402" s="605"/>
      <c r="U402" s="637"/>
      <c r="V402" s="605"/>
      <c r="W402" s="605" t="s">
        <v>3049</v>
      </c>
      <c r="X402" s="605"/>
      <c r="Y402" s="605"/>
      <c r="Z402" s="605"/>
      <c r="AA402" s="605"/>
      <c r="AB402" s="605"/>
      <c r="AC402" s="637"/>
      <c r="AD402" s="605"/>
      <c r="AE402" s="605"/>
      <c r="AF402" s="605"/>
      <c r="AG402" s="605"/>
      <c r="AH402" s="605"/>
      <c r="AI402" s="605"/>
      <c r="AJ402" s="605"/>
      <c r="AK402" s="605"/>
      <c r="AL402" s="605"/>
      <c r="AM402" s="605"/>
      <c r="AN402" s="637"/>
      <c r="AO402" s="551"/>
      <c r="AP402" s="551"/>
      <c r="AQ40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02" s="560">
        <f>WWWW[[#This Row],[%Equitable and continuous access to sufficient quantity of safe drinking water]]*WWWW[[#This Row],[Total PoP ]]</f>
        <v>0</v>
      </c>
      <c r="AS40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2" s="560">
        <f>WWWW[[#This Row],[% Access to unimproved water points]]*WWWW[[#This Row],[Total PoP ]]</f>
        <v>0</v>
      </c>
      <c r="AU40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0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02" s="560">
        <f>WWWW[[#This Row],[HRP1]]/250</f>
        <v>0</v>
      </c>
      <c r="AX402" s="550">
        <f>1-WWWW[[#This Row],[% Equitable and continuous access to sufficient quantity of domestic water]]</f>
        <v>1</v>
      </c>
      <c r="AY402" s="560">
        <f>WWWW[[#This Row],[%equitable and continuous access to sufficient quantity of safe drinking and domestic water''s GAP]]*WWWW[[#This Row],[Total PoP ]]</f>
        <v>838</v>
      </c>
      <c r="AZ402" s="552">
        <f>IF(WWWW[[#This Row],[Total required water points]]-WWWW[[#This Row],['#Water points coverage]]&lt;0,0,WWWW[[#This Row],[Total required water points]]-WWWW[[#This Row],['#Water points coverage]])</f>
        <v>3</v>
      </c>
      <c r="BA402" s="552">
        <f>ROUND(IF(WWWW[[#This Row],[Total PoP ]]&lt;250,1,WWWW[[#This Row],[Total PoP ]]/250),0)</f>
        <v>3</v>
      </c>
      <c r="BB40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02" s="560">
        <f>WWWW[[#This Row],[% people access to functioning Latrine]]*WWWW[[#This Row],[Total PoP ]]</f>
        <v>0</v>
      </c>
      <c r="BD402" s="552">
        <f>WWWW[[#This Row],['#_of_Functioning_latrines_in_school]]*50</f>
        <v>0</v>
      </c>
      <c r="BE402" s="552">
        <f>ROUND((WWWW[[#This Row],[Total PoP ]]/6),0)</f>
        <v>140</v>
      </c>
      <c r="BF402" s="552">
        <f>IF(WWWW[[#This Row],[Total required Latrines]]-(WWWW[[#This Row],['#_of_sanitary_fly-proof_HH_latrines]])&lt;0,0,WWWW[[#This Row],[Total required Latrines]]-(WWWW[[#This Row],['#_of_sanitary_fly-proof_HH_latrines]]))</f>
        <v>140</v>
      </c>
      <c r="BG402" s="553">
        <f>1-WWWW[[#This Row],[% people access to functioning Latrine]]</f>
        <v>1</v>
      </c>
      <c r="BH40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02" s="560">
        <f>IF(WWWW[[#This Row],['#_of_functional_handwashing_facilities_at_HH_level]]*6&gt;WWWW[[#This Row],[Total PoP ]],WWWW[[#This Row],[Total PoP ]],WWWW[[#This Row],['#_of_functional_handwashing_facilities_at_HH_level]]*6)</f>
        <v>0</v>
      </c>
      <c r="BJ402" s="552">
        <f>IF(WWWW[[#This Row],['# people reached by regular dedicated hygiene promotion]]&gt;WWWW[[#This Row],['# People received regular supply of hygiene items]],WWWW[[#This Row],['# people reached by regular dedicated hygiene promotion]],WWWW[[#This Row],['# People received regular supply of hygiene items]])</f>
        <v>0</v>
      </c>
      <c r="BK402" s="550">
        <f>IF(WWWW[[#This Row],[HRP3]]/WWWW[[#This Row],[Total PoP ]]&gt;100%,100%,WWWW[[#This Row],[HRP3]]/WWWW[[#This Row],[Total PoP ]])</f>
        <v>0</v>
      </c>
      <c r="BL402" s="553">
        <f>1-WWWW[[#This Row],[Hygiene Coverage%]]</f>
        <v>1</v>
      </c>
      <c r="BM402" s="551">
        <f>WWWW[[#This Row],['# people reached by regular dedicated hygiene promotion]]/WWWW[[#This Row],[Total PoP ]]</f>
        <v>0</v>
      </c>
      <c r="BN40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2" s="552">
        <f>WWWW[[#This Row],['#_of_affected_women_and_girls_receiving_a_sufficient_quantity_of_sanitary_pads]]</f>
        <v>0</v>
      </c>
      <c r="BP402" s="605">
        <f>IF(WWWW[[#This Row],['# People with access to soap]]&gt;WWWW[[#This Row],['# People with access to Sanity Pads]],WWWW[[#This Row],['# People with access to soap]],WWWW[[#This Row],['# People with access to Sanity Pads]])</f>
        <v>0</v>
      </c>
      <c r="BQ402" s="560" t="str">
        <f>IF(OR(WWWW[[#This Row],['#of students in school]]="",WWWW[[#This Row],['#of students in school]]=0),"No","Yes")</f>
        <v>No</v>
      </c>
      <c r="BR402" s="554" t="s">
        <v>796</v>
      </c>
      <c r="BS402" s="554" t="s">
        <v>796</v>
      </c>
      <c r="BT402" s="554" t="s">
        <v>793</v>
      </c>
      <c r="BU402" s="554">
        <v>20.819919586181602</v>
      </c>
      <c r="BV402" s="554">
        <v>92.589729309082003</v>
      </c>
      <c r="BW402" s="554">
        <v>198349</v>
      </c>
      <c r="BX402" s="554" t="s">
        <v>33</v>
      </c>
      <c r="BY402" s="582"/>
    </row>
    <row r="403" spans="1:77" hidden="1">
      <c r="A403" s="606" t="s">
        <v>2381</v>
      </c>
      <c r="B403" s="606" t="s">
        <v>2540</v>
      </c>
      <c r="C403" s="453" t="s">
        <v>371</v>
      </c>
      <c r="D403" s="453" t="s">
        <v>2541</v>
      </c>
      <c r="E403" s="453" t="s">
        <v>2686</v>
      </c>
      <c r="F403" s="453" t="s">
        <v>307</v>
      </c>
      <c r="G403" s="546" t="str">
        <f>VLOOKUP(WWWW[[#This Row],[Village  Name]],SiteDB6[[Site Name]:[Location Type]],8,FALSE)</f>
        <v>Village</v>
      </c>
      <c r="H403" s="453" t="s">
        <v>2561</v>
      </c>
      <c r="I403" s="605">
        <v>275</v>
      </c>
      <c r="J403" s="605">
        <v>1698</v>
      </c>
      <c r="K403" s="457">
        <v>43480</v>
      </c>
      <c r="L403" s="55">
        <v>43723</v>
      </c>
      <c r="M403" s="605"/>
      <c r="N403" s="605"/>
      <c r="O403" s="605"/>
      <c r="P403" s="605"/>
      <c r="Q403" s="605"/>
      <c r="R403" s="605"/>
      <c r="S403" s="605"/>
      <c r="T403" s="605"/>
      <c r="U403" s="637"/>
      <c r="V403" s="605"/>
      <c r="W403" s="605" t="s">
        <v>3049</v>
      </c>
      <c r="X403" s="605"/>
      <c r="Y403" s="605"/>
      <c r="Z403" s="605"/>
      <c r="AA403" s="605"/>
      <c r="AB403" s="605"/>
      <c r="AC403" s="637"/>
      <c r="AD403" s="605"/>
      <c r="AE403" s="605"/>
      <c r="AF403" s="605"/>
      <c r="AG403" s="605"/>
      <c r="AH403" s="605"/>
      <c r="AI403" s="605"/>
      <c r="AJ403" s="605"/>
      <c r="AK403" s="605"/>
      <c r="AL403" s="605"/>
      <c r="AM403" s="605"/>
      <c r="AN403" s="637"/>
      <c r="AO403" s="551"/>
      <c r="AP403" s="551"/>
      <c r="AQ40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03" s="560">
        <f>WWWW[[#This Row],[%Equitable and continuous access to sufficient quantity of safe drinking water]]*WWWW[[#This Row],[Total PoP ]]</f>
        <v>0</v>
      </c>
      <c r="AS40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3" s="560">
        <f>WWWW[[#This Row],[% Access to unimproved water points]]*WWWW[[#This Row],[Total PoP ]]</f>
        <v>0</v>
      </c>
      <c r="AU40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0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03" s="560">
        <f>WWWW[[#This Row],[HRP1]]/250</f>
        <v>0</v>
      </c>
      <c r="AX403" s="550">
        <f>1-WWWW[[#This Row],[% Equitable and continuous access to sufficient quantity of domestic water]]</f>
        <v>1</v>
      </c>
      <c r="AY403" s="560">
        <f>WWWW[[#This Row],[%equitable and continuous access to sufficient quantity of safe drinking and domestic water''s GAP]]*WWWW[[#This Row],[Total PoP ]]</f>
        <v>1698</v>
      </c>
      <c r="AZ403" s="552">
        <f>IF(WWWW[[#This Row],[Total required water points]]-WWWW[[#This Row],['#Water points coverage]]&lt;0,0,WWWW[[#This Row],[Total required water points]]-WWWW[[#This Row],['#Water points coverage]])</f>
        <v>7</v>
      </c>
      <c r="BA403" s="552">
        <f>ROUND(IF(WWWW[[#This Row],[Total PoP ]]&lt;250,1,WWWW[[#This Row],[Total PoP ]]/250),0)</f>
        <v>7</v>
      </c>
      <c r="BB40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03" s="560">
        <f>WWWW[[#This Row],[% people access to functioning Latrine]]*WWWW[[#This Row],[Total PoP ]]</f>
        <v>0</v>
      </c>
      <c r="BD403" s="552">
        <f>WWWW[[#This Row],['#_of_Functioning_latrines_in_school]]*50</f>
        <v>0</v>
      </c>
      <c r="BE403" s="552">
        <f>ROUND((WWWW[[#This Row],[Total PoP ]]/6),0)</f>
        <v>283</v>
      </c>
      <c r="BF403" s="552">
        <f>IF(WWWW[[#This Row],[Total required Latrines]]-(WWWW[[#This Row],['#_of_sanitary_fly-proof_HH_latrines]])&lt;0,0,WWWW[[#This Row],[Total required Latrines]]-(WWWW[[#This Row],['#_of_sanitary_fly-proof_HH_latrines]]))</f>
        <v>283</v>
      </c>
      <c r="BG403" s="553">
        <f>1-WWWW[[#This Row],[% people access to functioning Latrine]]</f>
        <v>1</v>
      </c>
      <c r="BH40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03" s="560">
        <f>IF(WWWW[[#This Row],['#_of_functional_handwashing_facilities_at_HH_level]]*6&gt;WWWW[[#This Row],[Total PoP ]],WWWW[[#This Row],[Total PoP ]],WWWW[[#This Row],['#_of_functional_handwashing_facilities_at_HH_level]]*6)</f>
        <v>0</v>
      </c>
      <c r="BJ403" s="552">
        <f>IF(WWWW[[#This Row],['# people reached by regular dedicated hygiene promotion]]&gt;WWWW[[#This Row],['# People received regular supply of hygiene items]],WWWW[[#This Row],['# people reached by regular dedicated hygiene promotion]],WWWW[[#This Row],['# People received regular supply of hygiene items]])</f>
        <v>0</v>
      </c>
      <c r="BK403" s="550">
        <f>IF(WWWW[[#This Row],[HRP3]]/WWWW[[#This Row],[Total PoP ]]&gt;100%,100%,WWWW[[#This Row],[HRP3]]/WWWW[[#This Row],[Total PoP ]])</f>
        <v>0</v>
      </c>
      <c r="BL403" s="553">
        <f>1-WWWW[[#This Row],[Hygiene Coverage%]]</f>
        <v>1</v>
      </c>
      <c r="BM403" s="551">
        <f>WWWW[[#This Row],['# people reached by regular dedicated hygiene promotion]]/WWWW[[#This Row],[Total PoP ]]</f>
        <v>0</v>
      </c>
      <c r="BN40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3" s="552">
        <f>WWWW[[#This Row],['#_of_affected_women_and_girls_receiving_a_sufficient_quantity_of_sanitary_pads]]</f>
        <v>0</v>
      </c>
      <c r="BP403" s="605">
        <f>IF(WWWW[[#This Row],['# People with access to soap]]&gt;WWWW[[#This Row],['# People with access to Sanity Pads]],WWWW[[#This Row],['# People with access to soap]],WWWW[[#This Row],['# People with access to Sanity Pads]])</f>
        <v>0</v>
      </c>
      <c r="BQ403" s="560" t="str">
        <f>IF(OR(WWWW[[#This Row],['#of students in school]]="",WWWW[[#This Row],['#of students in school]]=0),"No","Yes")</f>
        <v>No</v>
      </c>
      <c r="BR403" s="554" t="s">
        <v>796</v>
      </c>
      <c r="BS403" s="554" t="s">
        <v>796</v>
      </c>
      <c r="BT403" s="554" t="s">
        <v>793</v>
      </c>
      <c r="BU403" s="554">
        <v>0</v>
      </c>
      <c r="BV403" s="554">
        <v>0</v>
      </c>
      <c r="BW403" s="554">
        <v>197968</v>
      </c>
      <c r="BX403" s="554" t="s">
        <v>33</v>
      </c>
      <c r="BY403" s="582"/>
    </row>
    <row r="404" spans="1:77" hidden="1">
      <c r="A404" s="606" t="s">
        <v>2381</v>
      </c>
      <c r="B404" s="606" t="s">
        <v>2540</v>
      </c>
      <c r="C404" s="453" t="s">
        <v>371</v>
      </c>
      <c r="D404" s="453" t="s">
        <v>2541</v>
      </c>
      <c r="E404" s="453" t="s">
        <v>2686</v>
      </c>
      <c r="F404" s="453" t="s">
        <v>307</v>
      </c>
      <c r="G404" s="546" t="str">
        <f>VLOOKUP(WWWW[[#This Row],[Village  Name]],SiteDB6[[Site Name]:[Location Type]],8,FALSE)</f>
        <v>Village</v>
      </c>
      <c r="H404" s="453" t="s">
        <v>372</v>
      </c>
      <c r="I404" s="605">
        <v>119</v>
      </c>
      <c r="J404" s="605">
        <v>428</v>
      </c>
      <c r="K404" s="457">
        <v>43480</v>
      </c>
      <c r="L404" s="55">
        <v>43723</v>
      </c>
      <c r="M404" s="605"/>
      <c r="N404" s="605"/>
      <c r="O404" s="605"/>
      <c r="P404" s="605"/>
      <c r="Q404" s="605"/>
      <c r="R404" s="605"/>
      <c r="S404" s="605"/>
      <c r="T404" s="605"/>
      <c r="U404" s="637"/>
      <c r="V404" s="605"/>
      <c r="W404" s="605" t="s">
        <v>3049</v>
      </c>
      <c r="X404" s="605"/>
      <c r="Y404" s="605"/>
      <c r="Z404" s="605"/>
      <c r="AA404" s="605"/>
      <c r="AB404" s="605"/>
      <c r="AC404" s="637"/>
      <c r="AD404" s="605"/>
      <c r="AE404" s="605"/>
      <c r="AF404" s="605"/>
      <c r="AG404" s="605"/>
      <c r="AH404" s="605"/>
      <c r="AI404" s="605"/>
      <c r="AJ404" s="605"/>
      <c r="AK404" s="605"/>
      <c r="AL404" s="605"/>
      <c r="AM404" s="605"/>
      <c r="AN404" s="637"/>
      <c r="AO404" s="551"/>
      <c r="AP404" s="551"/>
      <c r="AQ40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04" s="560">
        <f>WWWW[[#This Row],[%Equitable and continuous access to sufficient quantity of safe drinking water]]*WWWW[[#This Row],[Total PoP ]]</f>
        <v>0</v>
      </c>
      <c r="AS40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4" s="560">
        <f>WWWW[[#This Row],[% Access to unimproved water points]]*WWWW[[#This Row],[Total PoP ]]</f>
        <v>0</v>
      </c>
      <c r="AU40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0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04" s="560">
        <f>WWWW[[#This Row],[HRP1]]/250</f>
        <v>0</v>
      </c>
      <c r="AX404" s="550">
        <f>1-WWWW[[#This Row],[% Equitable and continuous access to sufficient quantity of domestic water]]</f>
        <v>1</v>
      </c>
      <c r="AY404" s="560">
        <f>WWWW[[#This Row],[%equitable and continuous access to sufficient quantity of safe drinking and domestic water''s GAP]]*WWWW[[#This Row],[Total PoP ]]</f>
        <v>428</v>
      </c>
      <c r="AZ404" s="552">
        <f>IF(WWWW[[#This Row],[Total required water points]]-WWWW[[#This Row],['#Water points coverage]]&lt;0,0,WWWW[[#This Row],[Total required water points]]-WWWW[[#This Row],['#Water points coverage]])</f>
        <v>2</v>
      </c>
      <c r="BA404" s="552">
        <f>ROUND(IF(WWWW[[#This Row],[Total PoP ]]&lt;250,1,WWWW[[#This Row],[Total PoP ]]/250),0)</f>
        <v>2</v>
      </c>
      <c r="BB40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04" s="560">
        <f>WWWW[[#This Row],[% people access to functioning Latrine]]*WWWW[[#This Row],[Total PoP ]]</f>
        <v>0</v>
      </c>
      <c r="BD404" s="552">
        <f>WWWW[[#This Row],['#_of_Functioning_latrines_in_school]]*50</f>
        <v>0</v>
      </c>
      <c r="BE404" s="552">
        <f>ROUND((WWWW[[#This Row],[Total PoP ]]/6),0)</f>
        <v>71</v>
      </c>
      <c r="BF404" s="552">
        <f>IF(WWWW[[#This Row],[Total required Latrines]]-(WWWW[[#This Row],['#_of_sanitary_fly-proof_HH_latrines]])&lt;0,0,WWWW[[#This Row],[Total required Latrines]]-(WWWW[[#This Row],['#_of_sanitary_fly-proof_HH_latrines]]))</f>
        <v>71</v>
      </c>
      <c r="BG404" s="553">
        <f>1-WWWW[[#This Row],[% people access to functioning Latrine]]</f>
        <v>1</v>
      </c>
      <c r="BH40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04" s="560">
        <f>IF(WWWW[[#This Row],['#_of_functional_handwashing_facilities_at_HH_level]]*6&gt;WWWW[[#This Row],[Total PoP ]],WWWW[[#This Row],[Total PoP ]],WWWW[[#This Row],['#_of_functional_handwashing_facilities_at_HH_level]]*6)</f>
        <v>0</v>
      </c>
      <c r="BJ404" s="552">
        <f>IF(WWWW[[#This Row],['# people reached by regular dedicated hygiene promotion]]&gt;WWWW[[#This Row],['# People received regular supply of hygiene items]],WWWW[[#This Row],['# people reached by regular dedicated hygiene promotion]],WWWW[[#This Row],['# People received regular supply of hygiene items]])</f>
        <v>0</v>
      </c>
      <c r="BK404" s="550">
        <f>IF(WWWW[[#This Row],[HRP3]]/WWWW[[#This Row],[Total PoP ]]&gt;100%,100%,WWWW[[#This Row],[HRP3]]/WWWW[[#This Row],[Total PoP ]])</f>
        <v>0</v>
      </c>
      <c r="BL404" s="553">
        <f>1-WWWW[[#This Row],[Hygiene Coverage%]]</f>
        <v>1</v>
      </c>
      <c r="BM404" s="551">
        <f>WWWW[[#This Row],['# people reached by regular dedicated hygiene promotion]]/WWWW[[#This Row],[Total PoP ]]</f>
        <v>0</v>
      </c>
      <c r="BN40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4" s="552">
        <f>WWWW[[#This Row],['#_of_affected_women_and_girls_receiving_a_sufficient_quantity_of_sanitary_pads]]</f>
        <v>0</v>
      </c>
      <c r="BP404" s="605">
        <f>IF(WWWW[[#This Row],['# People with access to soap]]&gt;WWWW[[#This Row],['# People with access to Sanity Pads]],WWWW[[#This Row],['# People with access to soap]],WWWW[[#This Row],['# People with access to Sanity Pads]])</f>
        <v>0</v>
      </c>
      <c r="BQ404" s="560" t="str">
        <f>IF(OR(WWWW[[#This Row],['#of students in school]]="",WWWW[[#This Row],['#of students in school]]=0),"No","Yes")</f>
        <v>No</v>
      </c>
      <c r="BR404" s="554" t="s">
        <v>796</v>
      </c>
      <c r="BS404" s="554" t="s">
        <v>796</v>
      </c>
      <c r="BT404" s="554" t="s">
        <v>296</v>
      </c>
      <c r="BU404" s="554">
        <v>0</v>
      </c>
      <c r="BV404" s="554">
        <v>0</v>
      </c>
      <c r="BW404" s="554">
        <v>220977</v>
      </c>
      <c r="BX404" s="554" t="s">
        <v>33</v>
      </c>
      <c r="BY404" s="582"/>
    </row>
    <row r="405" spans="1:77" hidden="1">
      <c r="A405" s="606" t="s">
        <v>2381</v>
      </c>
      <c r="B405" s="606" t="s">
        <v>2540</v>
      </c>
      <c r="C405" s="453" t="s">
        <v>371</v>
      </c>
      <c r="D405" s="453" t="s">
        <v>2541</v>
      </c>
      <c r="E405" s="453" t="s">
        <v>2686</v>
      </c>
      <c r="F405" s="453" t="s">
        <v>307</v>
      </c>
      <c r="G405" s="546" t="str">
        <f>VLOOKUP(WWWW[[#This Row],[Village  Name]],SiteDB6[[Site Name]:[Location Type]],8,FALSE)</f>
        <v>Village</v>
      </c>
      <c r="H405" s="453" t="s">
        <v>2301</v>
      </c>
      <c r="I405" s="605">
        <v>60</v>
      </c>
      <c r="J405" s="605">
        <v>314</v>
      </c>
      <c r="K405" s="457">
        <v>43480</v>
      </c>
      <c r="L405" s="55">
        <v>43723</v>
      </c>
      <c r="M405" s="605"/>
      <c r="N405" s="605"/>
      <c r="O405" s="605"/>
      <c r="P405" s="605"/>
      <c r="Q405" s="605"/>
      <c r="R405" s="605"/>
      <c r="S405" s="605"/>
      <c r="T405" s="605"/>
      <c r="U405" s="637"/>
      <c r="V405" s="605"/>
      <c r="W405" s="605" t="s">
        <v>3049</v>
      </c>
      <c r="X405" s="605"/>
      <c r="Y405" s="605"/>
      <c r="Z405" s="605"/>
      <c r="AA405" s="605"/>
      <c r="AB405" s="605"/>
      <c r="AC405" s="637"/>
      <c r="AD405" s="605"/>
      <c r="AE405" s="605"/>
      <c r="AF405" s="605"/>
      <c r="AG405" s="605"/>
      <c r="AH405" s="605"/>
      <c r="AI405" s="605"/>
      <c r="AJ405" s="605"/>
      <c r="AK405" s="605"/>
      <c r="AL405" s="605"/>
      <c r="AM405" s="605"/>
      <c r="AN405" s="637"/>
      <c r="AO405" s="551"/>
      <c r="AP405" s="551"/>
      <c r="AQ40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05" s="560">
        <f>WWWW[[#This Row],[%Equitable and continuous access to sufficient quantity of safe drinking water]]*WWWW[[#This Row],[Total PoP ]]</f>
        <v>0</v>
      </c>
      <c r="AS40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5" s="560">
        <f>WWWW[[#This Row],[% Access to unimproved water points]]*WWWW[[#This Row],[Total PoP ]]</f>
        <v>0</v>
      </c>
      <c r="AU40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0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05" s="560">
        <f>WWWW[[#This Row],[HRP1]]/250</f>
        <v>0</v>
      </c>
      <c r="AX405" s="550">
        <f>1-WWWW[[#This Row],[% Equitable and continuous access to sufficient quantity of domestic water]]</f>
        <v>1</v>
      </c>
      <c r="AY405" s="560">
        <f>WWWW[[#This Row],[%equitable and continuous access to sufficient quantity of safe drinking and domestic water''s GAP]]*WWWW[[#This Row],[Total PoP ]]</f>
        <v>314</v>
      </c>
      <c r="AZ405" s="552">
        <f>IF(WWWW[[#This Row],[Total required water points]]-WWWW[[#This Row],['#Water points coverage]]&lt;0,0,WWWW[[#This Row],[Total required water points]]-WWWW[[#This Row],['#Water points coverage]])</f>
        <v>1</v>
      </c>
      <c r="BA405" s="552">
        <f>ROUND(IF(WWWW[[#This Row],[Total PoP ]]&lt;250,1,WWWW[[#This Row],[Total PoP ]]/250),0)</f>
        <v>1</v>
      </c>
      <c r="BB40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05" s="560">
        <f>WWWW[[#This Row],[% people access to functioning Latrine]]*WWWW[[#This Row],[Total PoP ]]</f>
        <v>0</v>
      </c>
      <c r="BD405" s="552">
        <f>WWWW[[#This Row],['#_of_Functioning_latrines_in_school]]*50</f>
        <v>0</v>
      </c>
      <c r="BE405" s="552">
        <f>ROUND((WWWW[[#This Row],[Total PoP ]]/6),0)</f>
        <v>52</v>
      </c>
      <c r="BF405" s="552">
        <f>IF(WWWW[[#This Row],[Total required Latrines]]-(WWWW[[#This Row],['#_of_sanitary_fly-proof_HH_latrines]])&lt;0,0,WWWW[[#This Row],[Total required Latrines]]-(WWWW[[#This Row],['#_of_sanitary_fly-proof_HH_latrines]]))</f>
        <v>52</v>
      </c>
      <c r="BG405" s="553">
        <f>1-WWWW[[#This Row],[% people access to functioning Latrine]]</f>
        <v>1</v>
      </c>
      <c r="BH40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05" s="560">
        <f>IF(WWWW[[#This Row],['#_of_functional_handwashing_facilities_at_HH_level]]*6&gt;WWWW[[#This Row],[Total PoP ]],WWWW[[#This Row],[Total PoP ]],WWWW[[#This Row],['#_of_functional_handwashing_facilities_at_HH_level]]*6)</f>
        <v>0</v>
      </c>
      <c r="BJ405" s="552">
        <f>IF(WWWW[[#This Row],['# people reached by regular dedicated hygiene promotion]]&gt;WWWW[[#This Row],['# People received regular supply of hygiene items]],WWWW[[#This Row],['# people reached by regular dedicated hygiene promotion]],WWWW[[#This Row],['# People received regular supply of hygiene items]])</f>
        <v>0</v>
      </c>
      <c r="BK405" s="550">
        <f>IF(WWWW[[#This Row],[HRP3]]/WWWW[[#This Row],[Total PoP ]]&gt;100%,100%,WWWW[[#This Row],[HRP3]]/WWWW[[#This Row],[Total PoP ]])</f>
        <v>0</v>
      </c>
      <c r="BL405" s="553">
        <f>1-WWWW[[#This Row],[Hygiene Coverage%]]</f>
        <v>1</v>
      </c>
      <c r="BM405" s="551">
        <f>WWWW[[#This Row],['# people reached by regular dedicated hygiene promotion]]/WWWW[[#This Row],[Total PoP ]]</f>
        <v>0</v>
      </c>
      <c r="BN40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5" s="552">
        <f>WWWW[[#This Row],['#_of_affected_women_and_girls_receiving_a_sufficient_quantity_of_sanitary_pads]]</f>
        <v>0</v>
      </c>
      <c r="BP405" s="605">
        <f>IF(WWWW[[#This Row],['# People with access to soap]]&gt;WWWW[[#This Row],['# People with access to Sanity Pads]],WWWW[[#This Row],['# People with access to soap]],WWWW[[#This Row],['# People with access to Sanity Pads]])</f>
        <v>0</v>
      </c>
      <c r="BQ405" s="560" t="str">
        <f>IF(OR(WWWW[[#This Row],['#of students in school]]="",WWWW[[#This Row],['#of students in school]]=0),"No","Yes")</f>
        <v>No</v>
      </c>
      <c r="BR405" s="554" t="s">
        <v>796</v>
      </c>
      <c r="BS405" s="554" t="s">
        <v>796</v>
      </c>
      <c r="BT405" s="554" t="s">
        <v>296</v>
      </c>
      <c r="BU405" s="554">
        <v>20.646560668945298</v>
      </c>
      <c r="BV405" s="554">
        <v>92.976043701171903</v>
      </c>
      <c r="BW405" s="554">
        <v>196937</v>
      </c>
      <c r="BX405" s="554" t="s">
        <v>33</v>
      </c>
      <c r="BY405" s="582"/>
    </row>
    <row r="406" spans="1:77" hidden="1">
      <c r="A406" s="606" t="s">
        <v>2381</v>
      </c>
      <c r="B406" s="606" t="s">
        <v>2540</v>
      </c>
      <c r="C406" s="453" t="s">
        <v>371</v>
      </c>
      <c r="D406" s="453" t="s">
        <v>2541</v>
      </c>
      <c r="E406" s="453" t="s">
        <v>2686</v>
      </c>
      <c r="F406" s="453" t="s">
        <v>321</v>
      </c>
      <c r="G406" s="546" t="str">
        <f>VLOOKUP(WWWW[[#This Row],[Village  Name]],SiteDB6[[Site Name]:[Location Type]],8,FALSE)</f>
        <v>Village</v>
      </c>
      <c r="H406" s="453" t="s">
        <v>2550</v>
      </c>
      <c r="I406" s="605">
        <v>95</v>
      </c>
      <c r="J406" s="605">
        <v>570</v>
      </c>
      <c r="K406" s="457">
        <v>43480</v>
      </c>
      <c r="L406" s="55">
        <v>43723</v>
      </c>
      <c r="M406" s="605"/>
      <c r="N406" s="605"/>
      <c r="O406" s="605"/>
      <c r="P406" s="605"/>
      <c r="Q406" s="605"/>
      <c r="R406" s="605"/>
      <c r="S406" s="605"/>
      <c r="T406" s="605"/>
      <c r="U406" s="637"/>
      <c r="V406" s="605"/>
      <c r="W406" s="605" t="s">
        <v>3049</v>
      </c>
      <c r="X406" s="605"/>
      <c r="Y406" s="605"/>
      <c r="Z406" s="605"/>
      <c r="AA406" s="605"/>
      <c r="AB406" s="605"/>
      <c r="AC406" s="637"/>
      <c r="AD406" s="605"/>
      <c r="AE406" s="605"/>
      <c r="AF406" s="605"/>
      <c r="AG406" s="605"/>
      <c r="AH406" s="605"/>
      <c r="AI406" s="605"/>
      <c r="AJ406" s="605"/>
      <c r="AK406" s="605"/>
      <c r="AL406" s="605"/>
      <c r="AM406" s="605"/>
      <c r="AN406" s="637"/>
      <c r="AO406" s="551"/>
      <c r="AP406" s="551"/>
      <c r="AQ40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06" s="560">
        <f>WWWW[[#This Row],[%Equitable and continuous access to sufficient quantity of safe drinking water]]*WWWW[[#This Row],[Total PoP ]]</f>
        <v>0</v>
      </c>
      <c r="AS40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6" s="560">
        <f>WWWW[[#This Row],[% Access to unimproved water points]]*WWWW[[#This Row],[Total PoP ]]</f>
        <v>0</v>
      </c>
      <c r="AU40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0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06" s="560">
        <f>WWWW[[#This Row],[HRP1]]/250</f>
        <v>0</v>
      </c>
      <c r="AX406" s="550">
        <f>1-WWWW[[#This Row],[% Equitable and continuous access to sufficient quantity of domestic water]]</f>
        <v>1</v>
      </c>
      <c r="AY406" s="560">
        <f>WWWW[[#This Row],[%equitable and continuous access to sufficient quantity of safe drinking and domestic water''s GAP]]*WWWW[[#This Row],[Total PoP ]]</f>
        <v>570</v>
      </c>
      <c r="AZ406" s="552">
        <f>IF(WWWW[[#This Row],[Total required water points]]-WWWW[[#This Row],['#Water points coverage]]&lt;0,0,WWWW[[#This Row],[Total required water points]]-WWWW[[#This Row],['#Water points coverage]])</f>
        <v>2</v>
      </c>
      <c r="BA406" s="552">
        <f>ROUND(IF(WWWW[[#This Row],[Total PoP ]]&lt;250,1,WWWW[[#This Row],[Total PoP ]]/250),0)</f>
        <v>2</v>
      </c>
      <c r="BB40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06" s="560">
        <f>WWWW[[#This Row],[% people access to functioning Latrine]]*WWWW[[#This Row],[Total PoP ]]</f>
        <v>0</v>
      </c>
      <c r="BD406" s="552">
        <f>WWWW[[#This Row],['#_of_Functioning_latrines_in_school]]*50</f>
        <v>0</v>
      </c>
      <c r="BE406" s="552">
        <f>ROUND((WWWW[[#This Row],[Total PoP ]]/6),0)</f>
        <v>95</v>
      </c>
      <c r="BF406" s="552">
        <f>IF(WWWW[[#This Row],[Total required Latrines]]-(WWWW[[#This Row],['#_of_sanitary_fly-proof_HH_latrines]])&lt;0,0,WWWW[[#This Row],[Total required Latrines]]-(WWWW[[#This Row],['#_of_sanitary_fly-proof_HH_latrines]]))</f>
        <v>95</v>
      </c>
      <c r="BG406" s="553">
        <f>1-WWWW[[#This Row],[% people access to functioning Latrine]]</f>
        <v>1</v>
      </c>
      <c r="BH40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06" s="560">
        <f>IF(WWWW[[#This Row],['#_of_functional_handwashing_facilities_at_HH_level]]*6&gt;WWWW[[#This Row],[Total PoP ]],WWWW[[#This Row],[Total PoP ]],WWWW[[#This Row],['#_of_functional_handwashing_facilities_at_HH_level]]*6)</f>
        <v>0</v>
      </c>
      <c r="BJ406" s="552">
        <f>IF(WWWW[[#This Row],['# people reached by regular dedicated hygiene promotion]]&gt;WWWW[[#This Row],['# People received regular supply of hygiene items]],WWWW[[#This Row],['# people reached by regular dedicated hygiene promotion]],WWWW[[#This Row],['# People received regular supply of hygiene items]])</f>
        <v>0</v>
      </c>
      <c r="BK406" s="550">
        <f>IF(WWWW[[#This Row],[HRP3]]/WWWW[[#This Row],[Total PoP ]]&gt;100%,100%,WWWW[[#This Row],[HRP3]]/WWWW[[#This Row],[Total PoP ]])</f>
        <v>0</v>
      </c>
      <c r="BL406" s="553">
        <f>1-WWWW[[#This Row],[Hygiene Coverage%]]</f>
        <v>1</v>
      </c>
      <c r="BM406" s="551">
        <f>WWWW[[#This Row],['# people reached by regular dedicated hygiene promotion]]/WWWW[[#This Row],[Total PoP ]]</f>
        <v>0</v>
      </c>
      <c r="BN40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6" s="552">
        <f>WWWW[[#This Row],['#_of_affected_women_and_girls_receiving_a_sufficient_quantity_of_sanitary_pads]]</f>
        <v>0</v>
      </c>
      <c r="BP406" s="605">
        <f>IF(WWWW[[#This Row],['# People with access to soap]]&gt;WWWW[[#This Row],['# People with access to Sanity Pads]],WWWW[[#This Row],['# People with access to soap]],WWWW[[#This Row],['# People with access to Sanity Pads]])</f>
        <v>0</v>
      </c>
      <c r="BQ406" s="560" t="str">
        <f>IF(OR(WWWW[[#This Row],['#of students in school]]="",WWWW[[#This Row],['#of students in school]]=0),"No","Yes")</f>
        <v>No</v>
      </c>
      <c r="BR406" s="554" t="s">
        <v>796</v>
      </c>
      <c r="BS406" s="554" t="s">
        <v>796</v>
      </c>
      <c r="BT406" s="554" t="s">
        <v>793</v>
      </c>
      <c r="BU406" s="554">
        <v>0</v>
      </c>
      <c r="BV406" s="554">
        <v>0</v>
      </c>
      <c r="BW406" s="554">
        <v>198427</v>
      </c>
      <c r="BX406" s="554" t="s">
        <v>33</v>
      </c>
      <c r="BY406" s="582"/>
    </row>
    <row r="407" spans="1:77" hidden="1">
      <c r="A407" s="606" t="s">
        <v>2381</v>
      </c>
      <c r="B407" s="606" t="s">
        <v>2540</v>
      </c>
      <c r="C407" s="453" t="s">
        <v>371</v>
      </c>
      <c r="D407" s="453" t="s">
        <v>2541</v>
      </c>
      <c r="E407" s="453" t="s">
        <v>2686</v>
      </c>
      <c r="F407" s="453" t="s">
        <v>321</v>
      </c>
      <c r="G407" s="546" t="str">
        <f>VLOOKUP(WWWW[[#This Row],[Village  Name]],SiteDB6[[Site Name]:[Location Type]],8,FALSE)</f>
        <v>Village</v>
      </c>
      <c r="H407" s="453" t="s">
        <v>2549</v>
      </c>
      <c r="I407" s="605">
        <v>8</v>
      </c>
      <c r="J407" s="605">
        <v>42</v>
      </c>
      <c r="K407" s="457">
        <v>43480</v>
      </c>
      <c r="L407" s="55">
        <v>43723</v>
      </c>
      <c r="M407" s="605"/>
      <c r="N407" s="605"/>
      <c r="O407" s="605"/>
      <c r="P407" s="605"/>
      <c r="Q407" s="605"/>
      <c r="R407" s="605"/>
      <c r="S407" s="605"/>
      <c r="T407" s="605"/>
      <c r="U407" s="637"/>
      <c r="V407" s="605"/>
      <c r="W407" s="605" t="s">
        <v>3049</v>
      </c>
      <c r="X407" s="605"/>
      <c r="Y407" s="605"/>
      <c r="Z407" s="605"/>
      <c r="AA407" s="605"/>
      <c r="AB407" s="605"/>
      <c r="AC407" s="637"/>
      <c r="AD407" s="605"/>
      <c r="AE407" s="605"/>
      <c r="AF407" s="605"/>
      <c r="AG407" s="605"/>
      <c r="AH407" s="605"/>
      <c r="AI407" s="605"/>
      <c r="AJ407" s="605"/>
      <c r="AK407" s="605"/>
      <c r="AL407" s="605"/>
      <c r="AM407" s="605"/>
      <c r="AN407" s="637"/>
      <c r="AO407" s="551"/>
      <c r="AP407" s="551"/>
      <c r="AQ40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07" s="560">
        <f>WWWW[[#This Row],[%Equitable and continuous access to sufficient quantity of safe drinking water]]*WWWW[[#This Row],[Total PoP ]]</f>
        <v>0</v>
      </c>
      <c r="AS40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7" s="560">
        <f>WWWW[[#This Row],[% Access to unimproved water points]]*WWWW[[#This Row],[Total PoP ]]</f>
        <v>0</v>
      </c>
      <c r="AU40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0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07" s="560">
        <f>WWWW[[#This Row],[HRP1]]/250</f>
        <v>0</v>
      </c>
      <c r="AX407" s="550">
        <f>1-WWWW[[#This Row],[% Equitable and continuous access to sufficient quantity of domestic water]]</f>
        <v>1</v>
      </c>
      <c r="AY407" s="560">
        <f>WWWW[[#This Row],[%equitable and continuous access to sufficient quantity of safe drinking and domestic water''s GAP]]*WWWW[[#This Row],[Total PoP ]]</f>
        <v>42</v>
      </c>
      <c r="AZ407" s="552">
        <f>IF(WWWW[[#This Row],[Total required water points]]-WWWW[[#This Row],['#Water points coverage]]&lt;0,0,WWWW[[#This Row],[Total required water points]]-WWWW[[#This Row],['#Water points coverage]])</f>
        <v>1</v>
      </c>
      <c r="BA407" s="552">
        <f>ROUND(IF(WWWW[[#This Row],[Total PoP ]]&lt;250,1,WWWW[[#This Row],[Total PoP ]]/250),0)</f>
        <v>1</v>
      </c>
      <c r="BB40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07" s="560">
        <f>WWWW[[#This Row],[% people access to functioning Latrine]]*WWWW[[#This Row],[Total PoP ]]</f>
        <v>0</v>
      </c>
      <c r="BD407" s="552">
        <f>WWWW[[#This Row],['#_of_Functioning_latrines_in_school]]*50</f>
        <v>0</v>
      </c>
      <c r="BE407" s="552">
        <f>ROUND((WWWW[[#This Row],[Total PoP ]]/6),0)</f>
        <v>7</v>
      </c>
      <c r="BF407" s="552">
        <f>IF(WWWW[[#This Row],[Total required Latrines]]-(WWWW[[#This Row],['#_of_sanitary_fly-proof_HH_latrines]])&lt;0,0,WWWW[[#This Row],[Total required Latrines]]-(WWWW[[#This Row],['#_of_sanitary_fly-proof_HH_latrines]]))</f>
        <v>7</v>
      </c>
      <c r="BG407" s="553">
        <f>1-WWWW[[#This Row],[% people access to functioning Latrine]]</f>
        <v>1</v>
      </c>
      <c r="BH40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07" s="560">
        <f>IF(WWWW[[#This Row],['#_of_functional_handwashing_facilities_at_HH_level]]*6&gt;WWWW[[#This Row],[Total PoP ]],WWWW[[#This Row],[Total PoP ]],WWWW[[#This Row],['#_of_functional_handwashing_facilities_at_HH_level]]*6)</f>
        <v>0</v>
      </c>
      <c r="BJ407" s="552">
        <f>IF(WWWW[[#This Row],['# people reached by regular dedicated hygiene promotion]]&gt;WWWW[[#This Row],['# People received regular supply of hygiene items]],WWWW[[#This Row],['# people reached by regular dedicated hygiene promotion]],WWWW[[#This Row],['# People received regular supply of hygiene items]])</f>
        <v>0</v>
      </c>
      <c r="BK407" s="550">
        <f>IF(WWWW[[#This Row],[HRP3]]/WWWW[[#This Row],[Total PoP ]]&gt;100%,100%,WWWW[[#This Row],[HRP3]]/WWWW[[#This Row],[Total PoP ]])</f>
        <v>0</v>
      </c>
      <c r="BL407" s="553">
        <f>1-WWWW[[#This Row],[Hygiene Coverage%]]</f>
        <v>1</v>
      </c>
      <c r="BM407" s="551">
        <f>WWWW[[#This Row],['# people reached by regular dedicated hygiene promotion]]/WWWW[[#This Row],[Total PoP ]]</f>
        <v>0</v>
      </c>
      <c r="BN40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7" s="552">
        <f>WWWW[[#This Row],['#_of_affected_women_and_girls_receiving_a_sufficient_quantity_of_sanitary_pads]]</f>
        <v>0</v>
      </c>
      <c r="BP407" s="605">
        <f>IF(WWWW[[#This Row],['# People with access to soap]]&gt;WWWW[[#This Row],['# People with access to Sanity Pads]],WWWW[[#This Row],['# People with access to soap]],WWWW[[#This Row],['# People with access to Sanity Pads]])</f>
        <v>0</v>
      </c>
      <c r="BQ407" s="560" t="str">
        <f>IF(OR(WWWW[[#This Row],['#of students in school]]="",WWWW[[#This Row],['#of students in school]]=0),"No","Yes")</f>
        <v>No</v>
      </c>
      <c r="BR407" s="554" t="s">
        <v>796</v>
      </c>
      <c r="BS407" s="554" t="s">
        <v>796</v>
      </c>
      <c r="BT407" s="554" t="s">
        <v>296</v>
      </c>
      <c r="BU407" s="554">
        <v>0</v>
      </c>
      <c r="BV407" s="554">
        <v>0</v>
      </c>
      <c r="BW407" s="554">
        <v>198426</v>
      </c>
      <c r="BX407" s="554" t="s">
        <v>33</v>
      </c>
      <c r="BY407" s="582"/>
    </row>
    <row r="408" spans="1:77" hidden="1">
      <c r="A408" s="606" t="s">
        <v>2381</v>
      </c>
      <c r="B408" s="606" t="s">
        <v>2540</v>
      </c>
      <c r="C408" s="453" t="s">
        <v>371</v>
      </c>
      <c r="D408" s="453" t="s">
        <v>2541</v>
      </c>
      <c r="E408" s="453" t="s">
        <v>2686</v>
      </c>
      <c r="F408" s="453" t="s">
        <v>321</v>
      </c>
      <c r="G408" s="546" t="str">
        <f>VLOOKUP(WWWW[[#This Row],[Village  Name]],SiteDB6[[Site Name]:[Location Type]],8,FALSE)</f>
        <v>Village</v>
      </c>
      <c r="H408" s="453" t="s">
        <v>649</v>
      </c>
      <c r="I408" s="605">
        <v>96</v>
      </c>
      <c r="J408" s="605">
        <v>533</v>
      </c>
      <c r="K408" s="457">
        <v>43480</v>
      </c>
      <c r="L408" s="55">
        <v>43723</v>
      </c>
      <c r="M408" s="605"/>
      <c r="N408" s="605"/>
      <c r="O408" s="605"/>
      <c r="P408" s="605"/>
      <c r="Q408" s="605"/>
      <c r="R408" s="605"/>
      <c r="S408" s="605"/>
      <c r="T408" s="605"/>
      <c r="U408" s="637"/>
      <c r="V408" s="605"/>
      <c r="W408" s="605" t="s">
        <v>3049</v>
      </c>
      <c r="X408" s="605"/>
      <c r="Y408" s="605"/>
      <c r="Z408" s="605"/>
      <c r="AA408" s="605"/>
      <c r="AB408" s="605"/>
      <c r="AC408" s="637"/>
      <c r="AD408" s="605"/>
      <c r="AE408" s="605"/>
      <c r="AF408" s="605"/>
      <c r="AG408" s="605"/>
      <c r="AH408" s="605"/>
      <c r="AI408" s="605"/>
      <c r="AJ408" s="605"/>
      <c r="AK408" s="605"/>
      <c r="AL408" s="605"/>
      <c r="AM408" s="605"/>
      <c r="AN408" s="637"/>
      <c r="AO408" s="551"/>
      <c r="AP408" s="551"/>
      <c r="AQ40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08" s="560">
        <f>WWWW[[#This Row],[%Equitable and continuous access to sufficient quantity of safe drinking water]]*WWWW[[#This Row],[Total PoP ]]</f>
        <v>0</v>
      </c>
      <c r="AS40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8" s="560">
        <f>WWWW[[#This Row],[% Access to unimproved water points]]*WWWW[[#This Row],[Total PoP ]]</f>
        <v>0</v>
      </c>
      <c r="AU40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0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08" s="560">
        <f>WWWW[[#This Row],[HRP1]]/250</f>
        <v>0</v>
      </c>
      <c r="AX408" s="550">
        <f>1-WWWW[[#This Row],[% Equitable and continuous access to sufficient quantity of domestic water]]</f>
        <v>1</v>
      </c>
      <c r="AY408" s="560">
        <f>WWWW[[#This Row],[%equitable and continuous access to sufficient quantity of safe drinking and domestic water''s GAP]]*WWWW[[#This Row],[Total PoP ]]</f>
        <v>533</v>
      </c>
      <c r="AZ408" s="552">
        <f>IF(WWWW[[#This Row],[Total required water points]]-WWWW[[#This Row],['#Water points coverage]]&lt;0,0,WWWW[[#This Row],[Total required water points]]-WWWW[[#This Row],['#Water points coverage]])</f>
        <v>2</v>
      </c>
      <c r="BA408" s="552">
        <f>ROUND(IF(WWWW[[#This Row],[Total PoP ]]&lt;250,1,WWWW[[#This Row],[Total PoP ]]/250),0)</f>
        <v>2</v>
      </c>
      <c r="BB40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08" s="560">
        <f>WWWW[[#This Row],[% people access to functioning Latrine]]*WWWW[[#This Row],[Total PoP ]]</f>
        <v>0</v>
      </c>
      <c r="BD408" s="552">
        <f>WWWW[[#This Row],['#_of_Functioning_latrines_in_school]]*50</f>
        <v>0</v>
      </c>
      <c r="BE408" s="552">
        <f>ROUND((WWWW[[#This Row],[Total PoP ]]/6),0)</f>
        <v>89</v>
      </c>
      <c r="BF408" s="552">
        <f>IF(WWWW[[#This Row],[Total required Latrines]]-(WWWW[[#This Row],['#_of_sanitary_fly-proof_HH_latrines]])&lt;0,0,WWWW[[#This Row],[Total required Latrines]]-(WWWW[[#This Row],['#_of_sanitary_fly-proof_HH_latrines]]))</f>
        <v>89</v>
      </c>
      <c r="BG408" s="553">
        <f>1-WWWW[[#This Row],[% people access to functioning Latrine]]</f>
        <v>1</v>
      </c>
      <c r="BH40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08" s="560">
        <f>IF(WWWW[[#This Row],['#_of_functional_handwashing_facilities_at_HH_level]]*6&gt;WWWW[[#This Row],[Total PoP ]],WWWW[[#This Row],[Total PoP ]],WWWW[[#This Row],['#_of_functional_handwashing_facilities_at_HH_level]]*6)</f>
        <v>0</v>
      </c>
      <c r="BJ408" s="552">
        <f>IF(WWWW[[#This Row],['# people reached by regular dedicated hygiene promotion]]&gt;WWWW[[#This Row],['# People received regular supply of hygiene items]],WWWW[[#This Row],['# people reached by regular dedicated hygiene promotion]],WWWW[[#This Row],['# People received regular supply of hygiene items]])</f>
        <v>0</v>
      </c>
      <c r="BK408" s="550">
        <f>IF(WWWW[[#This Row],[HRP3]]/WWWW[[#This Row],[Total PoP ]]&gt;100%,100%,WWWW[[#This Row],[HRP3]]/WWWW[[#This Row],[Total PoP ]])</f>
        <v>0</v>
      </c>
      <c r="BL408" s="553">
        <f>1-WWWW[[#This Row],[Hygiene Coverage%]]</f>
        <v>1</v>
      </c>
      <c r="BM408" s="551">
        <f>WWWW[[#This Row],['# people reached by regular dedicated hygiene promotion]]/WWWW[[#This Row],[Total PoP ]]</f>
        <v>0</v>
      </c>
      <c r="BN40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8" s="552">
        <f>WWWW[[#This Row],['#_of_affected_women_and_girls_receiving_a_sufficient_quantity_of_sanitary_pads]]</f>
        <v>0</v>
      </c>
      <c r="BP408" s="605">
        <f>IF(WWWW[[#This Row],['# People with access to soap]]&gt;WWWW[[#This Row],['# People with access to Sanity Pads]],WWWW[[#This Row],['# People with access to soap]],WWWW[[#This Row],['# People with access to Sanity Pads]])</f>
        <v>0</v>
      </c>
      <c r="BQ408" s="560" t="str">
        <f>IF(OR(WWWW[[#This Row],['#of students in school]]="",WWWW[[#This Row],['#of students in school]]=0),"No","Yes")</f>
        <v>No</v>
      </c>
      <c r="BR408" s="554" t="s">
        <v>796</v>
      </c>
      <c r="BS408" s="554" t="s">
        <v>796</v>
      </c>
      <c r="BT408" s="554" t="s">
        <v>793</v>
      </c>
      <c r="BU408" s="554">
        <v>0</v>
      </c>
      <c r="BV408" s="554">
        <v>0</v>
      </c>
      <c r="BW408" s="554">
        <v>198435</v>
      </c>
      <c r="BX408" s="554" t="s">
        <v>33</v>
      </c>
      <c r="BY408" s="582"/>
    </row>
    <row r="409" spans="1:77" hidden="1">
      <c r="A409" s="606" t="s">
        <v>2381</v>
      </c>
      <c r="B409" s="606" t="s">
        <v>2540</v>
      </c>
      <c r="C409" s="453" t="s">
        <v>371</v>
      </c>
      <c r="D409" s="453" t="s">
        <v>2541</v>
      </c>
      <c r="E409" s="453" t="s">
        <v>2686</v>
      </c>
      <c r="F409" s="453" t="s">
        <v>321</v>
      </c>
      <c r="G409" s="546" t="str">
        <f>VLOOKUP(WWWW[[#This Row],[Village  Name]],SiteDB6[[Site Name]:[Location Type]],8,FALSE)</f>
        <v>Village</v>
      </c>
      <c r="H409" s="453" t="s">
        <v>2551</v>
      </c>
      <c r="I409" s="605">
        <v>217</v>
      </c>
      <c r="J409" s="605">
        <v>1155</v>
      </c>
      <c r="K409" s="457">
        <v>43480</v>
      </c>
      <c r="L409" s="55">
        <v>43723</v>
      </c>
      <c r="M409" s="605"/>
      <c r="N409" s="605"/>
      <c r="O409" s="605"/>
      <c r="P409" s="605"/>
      <c r="Q409" s="605"/>
      <c r="R409" s="605"/>
      <c r="S409" s="605"/>
      <c r="T409" s="605"/>
      <c r="U409" s="637"/>
      <c r="V409" s="605"/>
      <c r="W409" s="605" t="s">
        <v>3049</v>
      </c>
      <c r="X409" s="605"/>
      <c r="Y409" s="605"/>
      <c r="Z409" s="605"/>
      <c r="AA409" s="605"/>
      <c r="AB409" s="605"/>
      <c r="AC409" s="637"/>
      <c r="AD409" s="605"/>
      <c r="AE409" s="605"/>
      <c r="AF409" s="605"/>
      <c r="AG409" s="605"/>
      <c r="AH409" s="605"/>
      <c r="AI409" s="605"/>
      <c r="AJ409" s="605"/>
      <c r="AK409" s="605"/>
      <c r="AL409" s="605"/>
      <c r="AM409" s="605"/>
      <c r="AN409" s="637"/>
      <c r="AO409" s="551"/>
      <c r="AP409" s="551"/>
      <c r="AQ40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09" s="560">
        <f>WWWW[[#This Row],[%Equitable and continuous access to sufficient quantity of safe drinking water]]*WWWW[[#This Row],[Total PoP ]]</f>
        <v>0</v>
      </c>
      <c r="AS40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09" s="560">
        <f>WWWW[[#This Row],[% Access to unimproved water points]]*WWWW[[#This Row],[Total PoP ]]</f>
        <v>0</v>
      </c>
      <c r="AU40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0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09" s="560">
        <f>WWWW[[#This Row],[HRP1]]/250</f>
        <v>0</v>
      </c>
      <c r="AX409" s="550">
        <f>1-WWWW[[#This Row],[% Equitable and continuous access to sufficient quantity of domestic water]]</f>
        <v>1</v>
      </c>
      <c r="AY409" s="560">
        <f>WWWW[[#This Row],[%equitable and continuous access to sufficient quantity of safe drinking and domestic water''s GAP]]*WWWW[[#This Row],[Total PoP ]]</f>
        <v>1155</v>
      </c>
      <c r="AZ409" s="552">
        <f>IF(WWWW[[#This Row],[Total required water points]]-WWWW[[#This Row],['#Water points coverage]]&lt;0,0,WWWW[[#This Row],[Total required water points]]-WWWW[[#This Row],['#Water points coverage]])</f>
        <v>5</v>
      </c>
      <c r="BA409" s="552">
        <f>ROUND(IF(WWWW[[#This Row],[Total PoP ]]&lt;250,1,WWWW[[#This Row],[Total PoP ]]/250),0)</f>
        <v>5</v>
      </c>
      <c r="BB40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09" s="560">
        <f>WWWW[[#This Row],[% people access to functioning Latrine]]*WWWW[[#This Row],[Total PoP ]]</f>
        <v>0</v>
      </c>
      <c r="BD409" s="552">
        <f>WWWW[[#This Row],['#_of_Functioning_latrines_in_school]]*50</f>
        <v>0</v>
      </c>
      <c r="BE409" s="552">
        <f>ROUND((WWWW[[#This Row],[Total PoP ]]/6),0)</f>
        <v>193</v>
      </c>
      <c r="BF409" s="552">
        <f>IF(WWWW[[#This Row],[Total required Latrines]]-(WWWW[[#This Row],['#_of_sanitary_fly-proof_HH_latrines]])&lt;0,0,WWWW[[#This Row],[Total required Latrines]]-(WWWW[[#This Row],['#_of_sanitary_fly-proof_HH_latrines]]))</f>
        <v>193</v>
      </c>
      <c r="BG409" s="553">
        <f>1-WWWW[[#This Row],[% people access to functioning Latrine]]</f>
        <v>1</v>
      </c>
      <c r="BH40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09" s="560">
        <f>IF(WWWW[[#This Row],['#_of_functional_handwashing_facilities_at_HH_level]]*6&gt;WWWW[[#This Row],[Total PoP ]],WWWW[[#This Row],[Total PoP ]],WWWW[[#This Row],['#_of_functional_handwashing_facilities_at_HH_level]]*6)</f>
        <v>0</v>
      </c>
      <c r="BJ409" s="552">
        <f>IF(WWWW[[#This Row],['# people reached by regular dedicated hygiene promotion]]&gt;WWWW[[#This Row],['# People received regular supply of hygiene items]],WWWW[[#This Row],['# people reached by regular dedicated hygiene promotion]],WWWW[[#This Row],['# People received regular supply of hygiene items]])</f>
        <v>0</v>
      </c>
      <c r="BK409" s="550">
        <f>IF(WWWW[[#This Row],[HRP3]]/WWWW[[#This Row],[Total PoP ]]&gt;100%,100%,WWWW[[#This Row],[HRP3]]/WWWW[[#This Row],[Total PoP ]])</f>
        <v>0</v>
      </c>
      <c r="BL409" s="553">
        <f>1-WWWW[[#This Row],[Hygiene Coverage%]]</f>
        <v>1</v>
      </c>
      <c r="BM409" s="551">
        <f>WWWW[[#This Row],['# people reached by regular dedicated hygiene promotion]]/WWWW[[#This Row],[Total PoP ]]</f>
        <v>0</v>
      </c>
      <c r="BN40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09" s="552">
        <f>WWWW[[#This Row],['#_of_affected_women_and_girls_receiving_a_sufficient_quantity_of_sanitary_pads]]</f>
        <v>0</v>
      </c>
      <c r="BP409" s="605">
        <f>IF(WWWW[[#This Row],['# People with access to soap]]&gt;WWWW[[#This Row],['# People with access to Sanity Pads]],WWWW[[#This Row],['# People with access to soap]],WWWW[[#This Row],['# People with access to Sanity Pads]])</f>
        <v>0</v>
      </c>
      <c r="BQ409" s="560" t="str">
        <f>IF(OR(WWWW[[#This Row],['#of students in school]]="",WWWW[[#This Row],['#of students in school]]=0),"No","Yes")</f>
        <v>No</v>
      </c>
      <c r="BR409" s="554" t="s">
        <v>796</v>
      </c>
      <c r="BS409" s="554" t="s">
        <v>796</v>
      </c>
      <c r="BT409" s="554" t="s">
        <v>793</v>
      </c>
      <c r="BU409" s="554">
        <v>20.703790659999999</v>
      </c>
      <c r="BV409" s="554">
        <v>92.628463749999995</v>
      </c>
      <c r="BW409" s="554">
        <v>198431</v>
      </c>
      <c r="BX409" s="554" t="s">
        <v>33</v>
      </c>
      <c r="BY409" s="582"/>
    </row>
    <row r="410" spans="1:77" hidden="1">
      <c r="A410" s="606" t="s">
        <v>2381</v>
      </c>
      <c r="B410" s="606" t="s">
        <v>2540</v>
      </c>
      <c r="C410" s="453" t="s">
        <v>371</v>
      </c>
      <c r="D410" s="453" t="s">
        <v>2541</v>
      </c>
      <c r="E410" s="453" t="s">
        <v>2686</v>
      </c>
      <c r="F410" s="453" t="s">
        <v>321</v>
      </c>
      <c r="G410" s="546" t="str">
        <f>VLOOKUP(WWWW[[#This Row],[Village  Name]],SiteDB6[[Site Name]:[Location Type]],8,FALSE)</f>
        <v>Village</v>
      </c>
      <c r="H410" s="453" t="s">
        <v>2552</v>
      </c>
      <c r="I410" s="605">
        <v>129</v>
      </c>
      <c r="J410" s="605">
        <v>664</v>
      </c>
      <c r="K410" s="457">
        <v>43480</v>
      </c>
      <c r="L410" s="55">
        <v>43723</v>
      </c>
      <c r="M410" s="605"/>
      <c r="N410" s="605"/>
      <c r="O410" s="605"/>
      <c r="P410" s="605"/>
      <c r="Q410" s="605"/>
      <c r="R410" s="605"/>
      <c r="S410" s="605"/>
      <c r="T410" s="605"/>
      <c r="U410" s="637"/>
      <c r="V410" s="605"/>
      <c r="W410" s="605" t="s">
        <v>3049</v>
      </c>
      <c r="X410" s="605"/>
      <c r="Y410" s="605"/>
      <c r="Z410" s="605"/>
      <c r="AA410" s="605"/>
      <c r="AB410" s="605"/>
      <c r="AC410" s="637"/>
      <c r="AD410" s="605"/>
      <c r="AE410" s="605"/>
      <c r="AF410" s="605"/>
      <c r="AG410" s="605"/>
      <c r="AH410" s="605"/>
      <c r="AI410" s="605"/>
      <c r="AJ410" s="605"/>
      <c r="AK410" s="605"/>
      <c r="AL410" s="605"/>
      <c r="AM410" s="605"/>
      <c r="AN410" s="637"/>
      <c r="AO410" s="551"/>
      <c r="AP410" s="551"/>
      <c r="AQ41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0" s="560">
        <f>WWWW[[#This Row],[%Equitable and continuous access to sufficient quantity of safe drinking water]]*WWWW[[#This Row],[Total PoP ]]</f>
        <v>0</v>
      </c>
      <c r="AS41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0" s="560">
        <f>WWWW[[#This Row],[% Access to unimproved water points]]*WWWW[[#This Row],[Total PoP ]]</f>
        <v>0</v>
      </c>
      <c r="AU41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0" s="560">
        <f>WWWW[[#This Row],[HRP1]]/250</f>
        <v>0</v>
      </c>
      <c r="AX410" s="550">
        <f>1-WWWW[[#This Row],[% Equitable and continuous access to sufficient quantity of domestic water]]</f>
        <v>1</v>
      </c>
      <c r="AY410" s="560">
        <f>WWWW[[#This Row],[%equitable and continuous access to sufficient quantity of safe drinking and domestic water''s GAP]]*WWWW[[#This Row],[Total PoP ]]</f>
        <v>664</v>
      </c>
      <c r="AZ410" s="552">
        <f>IF(WWWW[[#This Row],[Total required water points]]-WWWW[[#This Row],['#Water points coverage]]&lt;0,0,WWWW[[#This Row],[Total required water points]]-WWWW[[#This Row],['#Water points coverage]])</f>
        <v>3</v>
      </c>
      <c r="BA410" s="552">
        <f>ROUND(IF(WWWW[[#This Row],[Total PoP ]]&lt;250,1,WWWW[[#This Row],[Total PoP ]]/250),0)</f>
        <v>3</v>
      </c>
      <c r="BB41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0" s="560">
        <f>WWWW[[#This Row],[% people access to functioning Latrine]]*WWWW[[#This Row],[Total PoP ]]</f>
        <v>0</v>
      </c>
      <c r="BD410" s="552">
        <f>WWWW[[#This Row],['#_of_Functioning_latrines_in_school]]*50</f>
        <v>0</v>
      </c>
      <c r="BE410" s="552">
        <f>ROUND((WWWW[[#This Row],[Total PoP ]]/6),0)</f>
        <v>111</v>
      </c>
      <c r="BF410" s="552">
        <f>IF(WWWW[[#This Row],[Total required Latrines]]-(WWWW[[#This Row],['#_of_sanitary_fly-proof_HH_latrines]])&lt;0,0,WWWW[[#This Row],[Total required Latrines]]-(WWWW[[#This Row],['#_of_sanitary_fly-proof_HH_latrines]]))</f>
        <v>111</v>
      </c>
      <c r="BG410" s="553">
        <f>1-WWWW[[#This Row],[% people access to functioning Latrine]]</f>
        <v>1</v>
      </c>
      <c r="BH41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0" s="560">
        <f>IF(WWWW[[#This Row],['#_of_functional_handwashing_facilities_at_HH_level]]*6&gt;WWWW[[#This Row],[Total PoP ]],WWWW[[#This Row],[Total PoP ]],WWWW[[#This Row],['#_of_functional_handwashing_facilities_at_HH_level]]*6)</f>
        <v>0</v>
      </c>
      <c r="BJ410" s="552">
        <f>IF(WWWW[[#This Row],['# people reached by regular dedicated hygiene promotion]]&gt;WWWW[[#This Row],['# People received regular supply of hygiene items]],WWWW[[#This Row],['# people reached by regular dedicated hygiene promotion]],WWWW[[#This Row],['# People received regular supply of hygiene items]])</f>
        <v>0</v>
      </c>
      <c r="BK410" s="550">
        <f>IF(WWWW[[#This Row],[HRP3]]/WWWW[[#This Row],[Total PoP ]]&gt;100%,100%,WWWW[[#This Row],[HRP3]]/WWWW[[#This Row],[Total PoP ]])</f>
        <v>0</v>
      </c>
      <c r="BL410" s="553">
        <f>1-WWWW[[#This Row],[Hygiene Coverage%]]</f>
        <v>1</v>
      </c>
      <c r="BM410" s="551">
        <f>WWWW[[#This Row],['# people reached by regular dedicated hygiene promotion]]/WWWW[[#This Row],[Total PoP ]]</f>
        <v>0</v>
      </c>
      <c r="BN41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0" s="552">
        <f>WWWW[[#This Row],['#_of_affected_women_and_girls_receiving_a_sufficient_quantity_of_sanitary_pads]]</f>
        <v>0</v>
      </c>
      <c r="BP410" s="605">
        <f>IF(WWWW[[#This Row],['# People with access to soap]]&gt;WWWW[[#This Row],['# People with access to Sanity Pads]],WWWW[[#This Row],['# People with access to soap]],WWWW[[#This Row],['# People with access to Sanity Pads]])</f>
        <v>0</v>
      </c>
      <c r="BQ410" s="560" t="str">
        <f>IF(OR(WWWW[[#This Row],['#of students in school]]="",WWWW[[#This Row],['#of students in school]]=0),"No","Yes")</f>
        <v>No</v>
      </c>
      <c r="BR410" s="554" t="s">
        <v>796</v>
      </c>
      <c r="BS410" s="554" t="s">
        <v>796</v>
      </c>
      <c r="BT410" s="554" t="s">
        <v>296</v>
      </c>
      <c r="BU410" s="554">
        <v>20.703920360000001</v>
      </c>
      <c r="BV410" s="554">
        <v>92.631500239999994</v>
      </c>
      <c r="BW410" s="554">
        <v>198428</v>
      </c>
      <c r="BX410" s="554" t="s">
        <v>33</v>
      </c>
      <c r="BY410" s="582"/>
    </row>
    <row r="411" spans="1:77" hidden="1">
      <c r="A411" s="606" t="s">
        <v>2381</v>
      </c>
      <c r="B411" s="606" t="s">
        <v>2540</v>
      </c>
      <c r="C411" s="453" t="s">
        <v>371</v>
      </c>
      <c r="D411" s="453" t="s">
        <v>2541</v>
      </c>
      <c r="E411" s="453" t="s">
        <v>2686</v>
      </c>
      <c r="F411" s="453" t="s">
        <v>321</v>
      </c>
      <c r="G411" s="546" t="str">
        <f>VLOOKUP(WWWW[[#This Row],[Village  Name]],SiteDB6[[Site Name]:[Location Type]],8,FALSE)</f>
        <v>Village</v>
      </c>
      <c r="H411" s="453" t="s">
        <v>2542</v>
      </c>
      <c r="I411" s="605">
        <v>171</v>
      </c>
      <c r="J411" s="605">
        <v>908</v>
      </c>
      <c r="K411" s="457">
        <v>43480</v>
      </c>
      <c r="L411" s="55">
        <v>43723</v>
      </c>
      <c r="M411" s="605"/>
      <c r="N411" s="605"/>
      <c r="O411" s="605"/>
      <c r="P411" s="605"/>
      <c r="Q411" s="605"/>
      <c r="R411" s="605"/>
      <c r="S411" s="605"/>
      <c r="T411" s="605"/>
      <c r="U411" s="637"/>
      <c r="V411" s="605"/>
      <c r="W411" s="605" t="s">
        <v>3049</v>
      </c>
      <c r="X411" s="605"/>
      <c r="Y411" s="605"/>
      <c r="Z411" s="605"/>
      <c r="AA411" s="605"/>
      <c r="AB411" s="605"/>
      <c r="AC411" s="637"/>
      <c r="AD411" s="605"/>
      <c r="AE411" s="605"/>
      <c r="AF411" s="605"/>
      <c r="AG411" s="605"/>
      <c r="AH411" s="605"/>
      <c r="AI411" s="605"/>
      <c r="AJ411" s="605"/>
      <c r="AK411" s="605"/>
      <c r="AL411" s="605"/>
      <c r="AM411" s="605"/>
      <c r="AN411" s="637"/>
      <c r="AO411" s="551"/>
      <c r="AP411" s="551"/>
      <c r="AQ41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1" s="560">
        <f>WWWW[[#This Row],[%Equitable and continuous access to sufficient quantity of safe drinking water]]*WWWW[[#This Row],[Total PoP ]]</f>
        <v>0</v>
      </c>
      <c r="AS41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1" s="560">
        <f>WWWW[[#This Row],[% Access to unimproved water points]]*WWWW[[#This Row],[Total PoP ]]</f>
        <v>0</v>
      </c>
      <c r="AU41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1" s="560">
        <f>WWWW[[#This Row],[HRP1]]/250</f>
        <v>0</v>
      </c>
      <c r="AX411" s="550">
        <f>1-WWWW[[#This Row],[% Equitable and continuous access to sufficient quantity of domestic water]]</f>
        <v>1</v>
      </c>
      <c r="AY411" s="560">
        <f>WWWW[[#This Row],[%equitable and continuous access to sufficient quantity of safe drinking and domestic water''s GAP]]*WWWW[[#This Row],[Total PoP ]]</f>
        <v>908</v>
      </c>
      <c r="AZ411" s="552">
        <f>IF(WWWW[[#This Row],[Total required water points]]-WWWW[[#This Row],['#Water points coverage]]&lt;0,0,WWWW[[#This Row],[Total required water points]]-WWWW[[#This Row],['#Water points coverage]])</f>
        <v>4</v>
      </c>
      <c r="BA411" s="552">
        <f>ROUND(IF(WWWW[[#This Row],[Total PoP ]]&lt;250,1,WWWW[[#This Row],[Total PoP ]]/250),0)</f>
        <v>4</v>
      </c>
      <c r="BB41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1" s="560">
        <f>WWWW[[#This Row],[% people access to functioning Latrine]]*WWWW[[#This Row],[Total PoP ]]</f>
        <v>0</v>
      </c>
      <c r="BD411" s="552">
        <f>WWWW[[#This Row],['#_of_Functioning_latrines_in_school]]*50</f>
        <v>0</v>
      </c>
      <c r="BE411" s="552">
        <f>ROUND((WWWW[[#This Row],[Total PoP ]]/6),0)</f>
        <v>151</v>
      </c>
      <c r="BF411" s="552">
        <f>IF(WWWW[[#This Row],[Total required Latrines]]-(WWWW[[#This Row],['#_of_sanitary_fly-proof_HH_latrines]])&lt;0,0,WWWW[[#This Row],[Total required Latrines]]-(WWWW[[#This Row],['#_of_sanitary_fly-proof_HH_latrines]]))</f>
        <v>151</v>
      </c>
      <c r="BG411" s="553">
        <f>1-WWWW[[#This Row],[% people access to functioning Latrine]]</f>
        <v>1</v>
      </c>
      <c r="BH41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1" s="560">
        <f>IF(WWWW[[#This Row],['#_of_functional_handwashing_facilities_at_HH_level]]*6&gt;WWWW[[#This Row],[Total PoP ]],WWWW[[#This Row],[Total PoP ]],WWWW[[#This Row],['#_of_functional_handwashing_facilities_at_HH_level]]*6)</f>
        <v>0</v>
      </c>
      <c r="BJ411" s="552">
        <f>IF(WWWW[[#This Row],['# people reached by regular dedicated hygiene promotion]]&gt;WWWW[[#This Row],['# People received regular supply of hygiene items]],WWWW[[#This Row],['# people reached by regular dedicated hygiene promotion]],WWWW[[#This Row],['# People received regular supply of hygiene items]])</f>
        <v>0</v>
      </c>
      <c r="BK411" s="550">
        <f>IF(WWWW[[#This Row],[HRP3]]/WWWW[[#This Row],[Total PoP ]]&gt;100%,100%,WWWW[[#This Row],[HRP3]]/WWWW[[#This Row],[Total PoP ]])</f>
        <v>0</v>
      </c>
      <c r="BL411" s="553">
        <f>1-WWWW[[#This Row],[Hygiene Coverage%]]</f>
        <v>1</v>
      </c>
      <c r="BM411" s="551">
        <f>WWWW[[#This Row],['# people reached by regular dedicated hygiene promotion]]/WWWW[[#This Row],[Total PoP ]]</f>
        <v>0</v>
      </c>
      <c r="BN41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1" s="552">
        <f>WWWW[[#This Row],['#_of_affected_women_and_girls_receiving_a_sufficient_quantity_of_sanitary_pads]]</f>
        <v>0</v>
      </c>
      <c r="BP411" s="605">
        <f>IF(WWWW[[#This Row],['# People with access to soap]]&gt;WWWW[[#This Row],['# People with access to Sanity Pads]],WWWW[[#This Row],['# People with access to soap]],WWWW[[#This Row],['# People with access to Sanity Pads]])</f>
        <v>0</v>
      </c>
      <c r="BQ411" s="560" t="str">
        <f>IF(OR(WWWW[[#This Row],['#of students in school]]="",WWWW[[#This Row],['#of students in school]]=0),"No","Yes")</f>
        <v>No</v>
      </c>
      <c r="BR411" s="554" t="s">
        <v>796</v>
      </c>
      <c r="BS411" s="554" t="s">
        <v>796</v>
      </c>
      <c r="BT411" s="554" t="s">
        <v>793</v>
      </c>
      <c r="BU411" s="554">
        <v>0</v>
      </c>
      <c r="BV411" s="554">
        <v>0</v>
      </c>
      <c r="BW411" s="554">
        <v>198350</v>
      </c>
      <c r="BX411" s="554" t="s">
        <v>33</v>
      </c>
      <c r="BY411" s="582"/>
    </row>
    <row r="412" spans="1:77" hidden="1">
      <c r="A412" s="606" t="s">
        <v>2381</v>
      </c>
      <c r="B412" s="606" t="s">
        <v>2540</v>
      </c>
      <c r="C412" s="453" t="s">
        <v>371</v>
      </c>
      <c r="D412" s="453" t="s">
        <v>2541</v>
      </c>
      <c r="E412" s="453" t="s">
        <v>2686</v>
      </c>
      <c r="F412" s="453" t="s">
        <v>307</v>
      </c>
      <c r="G412" s="546" t="str">
        <f>VLOOKUP(WWWW[[#This Row],[Village  Name]],SiteDB6[[Site Name]:[Location Type]],8,FALSE)</f>
        <v>Village</v>
      </c>
      <c r="H412" s="453" t="s">
        <v>369</v>
      </c>
      <c r="I412" s="605">
        <v>376</v>
      </c>
      <c r="J412" s="605">
        <v>2392</v>
      </c>
      <c r="K412" s="457">
        <v>43480</v>
      </c>
      <c r="L412" s="55">
        <v>43723</v>
      </c>
      <c r="M412" s="605"/>
      <c r="N412" s="605"/>
      <c r="O412" s="605"/>
      <c r="P412" s="605"/>
      <c r="Q412" s="605"/>
      <c r="R412" s="605"/>
      <c r="S412" s="605"/>
      <c r="T412" s="605"/>
      <c r="U412" s="637"/>
      <c r="V412" s="605"/>
      <c r="W412" s="605" t="s">
        <v>3049</v>
      </c>
      <c r="X412" s="605"/>
      <c r="Y412" s="605"/>
      <c r="Z412" s="605"/>
      <c r="AA412" s="605"/>
      <c r="AB412" s="605"/>
      <c r="AC412" s="637"/>
      <c r="AD412" s="605"/>
      <c r="AE412" s="605"/>
      <c r="AF412" s="605"/>
      <c r="AG412" s="605"/>
      <c r="AH412" s="605"/>
      <c r="AI412" s="605"/>
      <c r="AJ412" s="605"/>
      <c r="AK412" s="605"/>
      <c r="AL412" s="605"/>
      <c r="AM412" s="605"/>
      <c r="AN412" s="637"/>
      <c r="AO412" s="551"/>
      <c r="AP412" s="551"/>
      <c r="AQ41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2" s="560">
        <f>WWWW[[#This Row],[%Equitable and continuous access to sufficient quantity of safe drinking water]]*WWWW[[#This Row],[Total PoP ]]</f>
        <v>0</v>
      </c>
      <c r="AS41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2" s="560">
        <f>WWWW[[#This Row],[% Access to unimproved water points]]*WWWW[[#This Row],[Total PoP ]]</f>
        <v>0</v>
      </c>
      <c r="AU41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2" s="560">
        <f>WWWW[[#This Row],[HRP1]]/250</f>
        <v>0</v>
      </c>
      <c r="AX412" s="550">
        <f>1-WWWW[[#This Row],[% Equitable and continuous access to sufficient quantity of domestic water]]</f>
        <v>1</v>
      </c>
      <c r="AY412" s="560">
        <f>WWWW[[#This Row],[%equitable and continuous access to sufficient quantity of safe drinking and domestic water''s GAP]]*WWWW[[#This Row],[Total PoP ]]</f>
        <v>2392</v>
      </c>
      <c r="AZ412" s="552">
        <f>IF(WWWW[[#This Row],[Total required water points]]-WWWW[[#This Row],['#Water points coverage]]&lt;0,0,WWWW[[#This Row],[Total required water points]]-WWWW[[#This Row],['#Water points coverage]])</f>
        <v>10</v>
      </c>
      <c r="BA412" s="552">
        <f>ROUND(IF(WWWW[[#This Row],[Total PoP ]]&lt;250,1,WWWW[[#This Row],[Total PoP ]]/250),0)</f>
        <v>10</v>
      </c>
      <c r="BB41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2" s="560">
        <f>WWWW[[#This Row],[% people access to functioning Latrine]]*WWWW[[#This Row],[Total PoP ]]</f>
        <v>0</v>
      </c>
      <c r="BD412" s="552">
        <f>WWWW[[#This Row],['#_of_Functioning_latrines_in_school]]*50</f>
        <v>0</v>
      </c>
      <c r="BE412" s="552">
        <f>ROUND((WWWW[[#This Row],[Total PoP ]]/6),0)</f>
        <v>399</v>
      </c>
      <c r="BF412" s="552">
        <f>IF(WWWW[[#This Row],[Total required Latrines]]-(WWWW[[#This Row],['#_of_sanitary_fly-proof_HH_latrines]])&lt;0,0,WWWW[[#This Row],[Total required Latrines]]-(WWWW[[#This Row],['#_of_sanitary_fly-proof_HH_latrines]]))</f>
        <v>399</v>
      </c>
      <c r="BG412" s="553">
        <f>1-WWWW[[#This Row],[% people access to functioning Latrine]]</f>
        <v>1</v>
      </c>
      <c r="BH41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2" s="560">
        <f>IF(WWWW[[#This Row],['#_of_functional_handwashing_facilities_at_HH_level]]*6&gt;WWWW[[#This Row],[Total PoP ]],WWWW[[#This Row],[Total PoP ]],WWWW[[#This Row],['#_of_functional_handwashing_facilities_at_HH_level]]*6)</f>
        <v>0</v>
      </c>
      <c r="BJ412" s="552">
        <f>IF(WWWW[[#This Row],['# people reached by regular dedicated hygiene promotion]]&gt;WWWW[[#This Row],['# People received regular supply of hygiene items]],WWWW[[#This Row],['# people reached by regular dedicated hygiene promotion]],WWWW[[#This Row],['# People received regular supply of hygiene items]])</f>
        <v>0</v>
      </c>
      <c r="BK412" s="550">
        <f>IF(WWWW[[#This Row],[HRP3]]/WWWW[[#This Row],[Total PoP ]]&gt;100%,100%,WWWW[[#This Row],[HRP3]]/WWWW[[#This Row],[Total PoP ]])</f>
        <v>0</v>
      </c>
      <c r="BL412" s="553">
        <f>1-WWWW[[#This Row],[Hygiene Coverage%]]</f>
        <v>1</v>
      </c>
      <c r="BM412" s="551">
        <f>WWWW[[#This Row],['# people reached by regular dedicated hygiene promotion]]/WWWW[[#This Row],[Total PoP ]]</f>
        <v>0</v>
      </c>
      <c r="BN41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2" s="552">
        <f>WWWW[[#This Row],['#_of_affected_women_and_girls_receiving_a_sufficient_quantity_of_sanitary_pads]]</f>
        <v>0</v>
      </c>
      <c r="BP412" s="605">
        <f>IF(WWWW[[#This Row],['# People with access to soap]]&gt;WWWW[[#This Row],['# People with access to Sanity Pads]],WWWW[[#This Row],['# People with access to soap]],WWWW[[#This Row],['# People with access to Sanity Pads]])</f>
        <v>0</v>
      </c>
      <c r="BQ412" s="560" t="str">
        <f>IF(OR(WWWW[[#This Row],['#of students in school]]="",WWWW[[#This Row],['#of students in school]]=0),"No","Yes")</f>
        <v>No</v>
      </c>
      <c r="BR412" s="554" t="s">
        <v>796</v>
      </c>
      <c r="BS412" s="554" t="s">
        <v>819</v>
      </c>
      <c r="BT412" s="554" t="s">
        <v>296</v>
      </c>
      <c r="BU412" s="554">
        <v>19.421102000000001</v>
      </c>
      <c r="BV412" s="554">
        <v>93.552452000000002</v>
      </c>
      <c r="BW412" s="554" t="s">
        <v>1350</v>
      </c>
      <c r="BX412" s="554" t="s">
        <v>33</v>
      </c>
      <c r="BY412" s="582"/>
    </row>
    <row r="413" spans="1:77" hidden="1">
      <c r="A413" s="606" t="s">
        <v>2381</v>
      </c>
      <c r="B413" s="606" t="s">
        <v>2540</v>
      </c>
      <c r="C413" s="453" t="s">
        <v>371</v>
      </c>
      <c r="D413" s="453" t="s">
        <v>2541</v>
      </c>
      <c r="E413" s="453" t="s">
        <v>2686</v>
      </c>
      <c r="F413" s="453" t="s">
        <v>307</v>
      </c>
      <c r="G413" s="546" t="str">
        <f>VLOOKUP(WWWW[[#This Row],[Village  Name]],SiteDB6[[Site Name]:[Location Type]],8,FALSE)</f>
        <v>Village</v>
      </c>
      <c r="H413" s="453" t="s">
        <v>2562</v>
      </c>
      <c r="I413" s="605">
        <v>145</v>
      </c>
      <c r="J413" s="605">
        <v>702</v>
      </c>
      <c r="K413" s="457">
        <v>43480</v>
      </c>
      <c r="L413" s="55">
        <v>43723</v>
      </c>
      <c r="M413" s="605"/>
      <c r="N413" s="605"/>
      <c r="O413" s="605"/>
      <c r="P413" s="605"/>
      <c r="Q413" s="605"/>
      <c r="R413" s="605"/>
      <c r="S413" s="605"/>
      <c r="T413" s="605"/>
      <c r="U413" s="637"/>
      <c r="V413" s="605"/>
      <c r="W413" s="605" t="s">
        <v>3049</v>
      </c>
      <c r="X413" s="605"/>
      <c r="Y413" s="605"/>
      <c r="Z413" s="605"/>
      <c r="AA413" s="605"/>
      <c r="AB413" s="605"/>
      <c r="AC413" s="637"/>
      <c r="AD413" s="605"/>
      <c r="AE413" s="605"/>
      <c r="AF413" s="605"/>
      <c r="AG413" s="605"/>
      <c r="AH413" s="605"/>
      <c r="AI413" s="605"/>
      <c r="AJ413" s="605"/>
      <c r="AK413" s="605"/>
      <c r="AL413" s="605"/>
      <c r="AM413" s="605"/>
      <c r="AN413" s="637"/>
      <c r="AO413" s="551"/>
      <c r="AP413" s="551"/>
      <c r="AQ41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3" s="560">
        <f>WWWW[[#This Row],[%Equitable and continuous access to sufficient quantity of safe drinking water]]*WWWW[[#This Row],[Total PoP ]]</f>
        <v>0</v>
      </c>
      <c r="AS41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3" s="560">
        <f>WWWW[[#This Row],[% Access to unimproved water points]]*WWWW[[#This Row],[Total PoP ]]</f>
        <v>0</v>
      </c>
      <c r="AU41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3" s="560">
        <f>WWWW[[#This Row],[HRP1]]/250</f>
        <v>0</v>
      </c>
      <c r="AX413" s="550">
        <f>1-WWWW[[#This Row],[% Equitable and continuous access to sufficient quantity of domestic water]]</f>
        <v>1</v>
      </c>
      <c r="AY413" s="560">
        <f>WWWW[[#This Row],[%equitable and continuous access to sufficient quantity of safe drinking and domestic water''s GAP]]*WWWW[[#This Row],[Total PoP ]]</f>
        <v>702</v>
      </c>
      <c r="AZ413" s="552">
        <f>IF(WWWW[[#This Row],[Total required water points]]-WWWW[[#This Row],['#Water points coverage]]&lt;0,0,WWWW[[#This Row],[Total required water points]]-WWWW[[#This Row],['#Water points coverage]])</f>
        <v>3</v>
      </c>
      <c r="BA413" s="552">
        <f>ROUND(IF(WWWW[[#This Row],[Total PoP ]]&lt;250,1,WWWW[[#This Row],[Total PoP ]]/250),0)</f>
        <v>3</v>
      </c>
      <c r="BB41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3" s="560">
        <f>WWWW[[#This Row],[% people access to functioning Latrine]]*WWWW[[#This Row],[Total PoP ]]</f>
        <v>0</v>
      </c>
      <c r="BD413" s="552">
        <f>WWWW[[#This Row],['#_of_Functioning_latrines_in_school]]*50</f>
        <v>0</v>
      </c>
      <c r="BE413" s="552">
        <f>ROUND((WWWW[[#This Row],[Total PoP ]]/6),0)</f>
        <v>117</v>
      </c>
      <c r="BF413" s="552">
        <f>IF(WWWW[[#This Row],[Total required Latrines]]-(WWWW[[#This Row],['#_of_sanitary_fly-proof_HH_latrines]])&lt;0,0,WWWW[[#This Row],[Total required Latrines]]-(WWWW[[#This Row],['#_of_sanitary_fly-proof_HH_latrines]]))</f>
        <v>117</v>
      </c>
      <c r="BG413" s="553">
        <f>1-WWWW[[#This Row],[% people access to functioning Latrine]]</f>
        <v>1</v>
      </c>
      <c r="BH41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3" s="560">
        <f>IF(WWWW[[#This Row],['#_of_functional_handwashing_facilities_at_HH_level]]*6&gt;WWWW[[#This Row],[Total PoP ]],WWWW[[#This Row],[Total PoP ]],WWWW[[#This Row],['#_of_functional_handwashing_facilities_at_HH_level]]*6)</f>
        <v>0</v>
      </c>
      <c r="BJ413" s="552">
        <f>IF(WWWW[[#This Row],['# people reached by regular dedicated hygiene promotion]]&gt;WWWW[[#This Row],['# People received regular supply of hygiene items]],WWWW[[#This Row],['# people reached by regular dedicated hygiene promotion]],WWWW[[#This Row],['# People received regular supply of hygiene items]])</f>
        <v>0</v>
      </c>
      <c r="BK413" s="550">
        <f>IF(WWWW[[#This Row],[HRP3]]/WWWW[[#This Row],[Total PoP ]]&gt;100%,100%,WWWW[[#This Row],[HRP3]]/WWWW[[#This Row],[Total PoP ]])</f>
        <v>0</v>
      </c>
      <c r="BL413" s="553">
        <f>1-WWWW[[#This Row],[Hygiene Coverage%]]</f>
        <v>1</v>
      </c>
      <c r="BM413" s="551">
        <f>WWWW[[#This Row],['# people reached by regular dedicated hygiene promotion]]/WWWW[[#This Row],[Total PoP ]]</f>
        <v>0</v>
      </c>
      <c r="BN41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3" s="552">
        <f>WWWW[[#This Row],['#_of_affected_women_and_girls_receiving_a_sufficient_quantity_of_sanitary_pads]]</f>
        <v>0</v>
      </c>
      <c r="BP413" s="605">
        <f>IF(WWWW[[#This Row],['# People with access to soap]]&gt;WWWW[[#This Row],['# People with access to Sanity Pads]],WWWW[[#This Row],['# People with access to soap]],WWWW[[#This Row],['# People with access to Sanity Pads]])</f>
        <v>0</v>
      </c>
      <c r="BQ413" s="560" t="str">
        <f>IF(OR(WWWW[[#This Row],['#of students in school]]="",WWWW[[#This Row],['#of students in school]]=0),"No","Yes")</f>
        <v>No</v>
      </c>
      <c r="BR413" s="554" t="s">
        <v>796</v>
      </c>
      <c r="BS413" s="554" t="s">
        <v>796</v>
      </c>
      <c r="BT413" s="554" t="s">
        <v>793</v>
      </c>
      <c r="BU413" s="554">
        <v>0</v>
      </c>
      <c r="BV413" s="554">
        <v>0</v>
      </c>
      <c r="BW413" s="554">
        <v>0</v>
      </c>
      <c r="BX413" s="554" t="s">
        <v>33</v>
      </c>
      <c r="BY413" s="582"/>
    </row>
    <row r="414" spans="1:77" hidden="1">
      <c r="A414" s="606" t="s">
        <v>2381</v>
      </c>
      <c r="B414" s="606" t="s">
        <v>2540</v>
      </c>
      <c r="C414" s="453" t="s">
        <v>371</v>
      </c>
      <c r="D414" s="453" t="s">
        <v>2541</v>
      </c>
      <c r="E414" s="453" t="s">
        <v>2686</v>
      </c>
      <c r="F414" s="453" t="s">
        <v>321</v>
      </c>
      <c r="G414" s="546" t="str">
        <f>VLOOKUP(WWWW[[#This Row],[Village  Name]],SiteDB6[[Site Name]:[Location Type]],8,FALSE)</f>
        <v>Village</v>
      </c>
      <c r="H414" s="453" t="s">
        <v>611</v>
      </c>
      <c r="I414" s="605">
        <v>22</v>
      </c>
      <c r="J414" s="605">
        <v>100</v>
      </c>
      <c r="K414" s="457">
        <v>43480</v>
      </c>
      <c r="L414" s="55">
        <v>43723</v>
      </c>
      <c r="M414" s="605"/>
      <c r="N414" s="605"/>
      <c r="O414" s="605"/>
      <c r="P414" s="605"/>
      <c r="Q414" s="605"/>
      <c r="R414" s="605"/>
      <c r="S414" s="605"/>
      <c r="T414" s="605"/>
      <c r="U414" s="637"/>
      <c r="V414" s="605"/>
      <c r="W414" s="605" t="s">
        <v>3049</v>
      </c>
      <c r="X414" s="605"/>
      <c r="Y414" s="605"/>
      <c r="Z414" s="605"/>
      <c r="AA414" s="605"/>
      <c r="AB414" s="605"/>
      <c r="AC414" s="637"/>
      <c r="AD414" s="605"/>
      <c r="AE414" s="605"/>
      <c r="AF414" s="605"/>
      <c r="AG414" s="605"/>
      <c r="AH414" s="605"/>
      <c r="AI414" s="605"/>
      <c r="AJ414" s="605"/>
      <c r="AK414" s="605"/>
      <c r="AL414" s="605"/>
      <c r="AM414" s="605"/>
      <c r="AN414" s="637"/>
      <c r="AO414" s="551"/>
      <c r="AP414" s="551"/>
      <c r="AQ41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4" s="560">
        <f>WWWW[[#This Row],[%Equitable and continuous access to sufficient quantity of safe drinking water]]*WWWW[[#This Row],[Total PoP ]]</f>
        <v>0</v>
      </c>
      <c r="AS41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4" s="560">
        <f>WWWW[[#This Row],[% Access to unimproved water points]]*WWWW[[#This Row],[Total PoP ]]</f>
        <v>0</v>
      </c>
      <c r="AU41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4" s="560">
        <f>WWWW[[#This Row],[HRP1]]/250</f>
        <v>0</v>
      </c>
      <c r="AX414" s="550">
        <f>1-WWWW[[#This Row],[% Equitable and continuous access to sufficient quantity of domestic water]]</f>
        <v>1</v>
      </c>
      <c r="AY414" s="560">
        <f>WWWW[[#This Row],[%equitable and continuous access to sufficient quantity of safe drinking and domestic water''s GAP]]*WWWW[[#This Row],[Total PoP ]]</f>
        <v>100</v>
      </c>
      <c r="AZ414" s="552">
        <f>IF(WWWW[[#This Row],[Total required water points]]-WWWW[[#This Row],['#Water points coverage]]&lt;0,0,WWWW[[#This Row],[Total required water points]]-WWWW[[#This Row],['#Water points coverage]])</f>
        <v>1</v>
      </c>
      <c r="BA414" s="552">
        <f>ROUND(IF(WWWW[[#This Row],[Total PoP ]]&lt;250,1,WWWW[[#This Row],[Total PoP ]]/250),0)</f>
        <v>1</v>
      </c>
      <c r="BB41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4" s="560">
        <f>WWWW[[#This Row],[% people access to functioning Latrine]]*WWWW[[#This Row],[Total PoP ]]</f>
        <v>0</v>
      </c>
      <c r="BD414" s="552">
        <f>WWWW[[#This Row],['#_of_Functioning_latrines_in_school]]*50</f>
        <v>0</v>
      </c>
      <c r="BE414" s="552">
        <f>ROUND((WWWW[[#This Row],[Total PoP ]]/6),0)</f>
        <v>17</v>
      </c>
      <c r="BF414" s="552">
        <f>IF(WWWW[[#This Row],[Total required Latrines]]-(WWWW[[#This Row],['#_of_sanitary_fly-proof_HH_latrines]])&lt;0,0,WWWW[[#This Row],[Total required Latrines]]-(WWWW[[#This Row],['#_of_sanitary_fly-proof_HH_latrines]]))</f>
        <v>17</v>
      </c>
      <c r="BG414" s="553">
        <f>1-WWWW[[#This Row],[% people access to functioning Latrine]]</f>
        <v>1</v>
      </c>
      <c r="BH41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4" s="560">
        <f>IF(WWWW[[#This Row],['#_of_functional_handwashing_facilities_at_HH_level]]*6&gt;WWWW[[#This Row],[Total PoP ]],WWWW[[#This Row],[Total PoP ]],WWWW[[#This Row],['#_of_functional_handwashing_facilities_at_HH_level]]*6)</f>
        <v>0</v>
      </c>
      <c r="BJ414" s="552">
        <f>IF(WWWW[[#This Row],['# people reached by regular dedicated hygiene promotion]]&gt;WWWW[[#This Row],['# People received regular supply of hygiene items]],WWWW[[#This Row],['# people reached by regular dedicated hygiene promotion]],WWWW[[#This Row],['# People received regular supply of hygiene items]])</f>
        <v>0</v>
      </c>
      <c r="BK414" s="550">
        <f>IF(WWWW[[#This Row],[HRP3]]/WWWW[[#This Row],[Total PoP ]]&gt;100%,100%,WWWW[[#This Row],[HRP3]]/WWWW[[#This Row],[Total PoP ]])</f>
        <v>0</v>
      </c>
      <c r="BL414" s="553">
        <f>1-WWWW[[#This Row],[Hygiene Coverage%]]</f>
        <v>1</v>
      </c>
      <c r="BM414" s="551">
        <f>WWWW[[#This Row],['# people reached by regular dedicated hygiene promotion]]/WWWW[[#This Row],[Total PoP ]]</f>
        <v>0</v>
      </c>
      <c r="BN41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4" s="552">
        <f>WWWW[[#This Row],['#_of_affected_women_and_girls_receiving_a_sufficient_quantity_of_sanitary_pads]]</f>
        <v>0</v>
      </c>
      <c r="BP414" s="605">
        <f>IF(WWWW[[#This Row],['# People with access to soap]]&gt;WWWW[[#This Row],['# People with access to Sanity Pads]],WWWW[[#This Row],['# People with access to soap]],WWWW[[#This Row],['# People with access to Sanity Pads]])</f>
        <v>0</v>
      </c>
      <c r="BQ414" s="560" t="str">
        <f>IF(OR(WWWW[[#This Row],['#of students in school]]="",WWWW[[#This Row],['#of students in school]]=0),"No","Yes")</f>
        <v>No</v>
      </c>
      <c r="BR414" s="554" t="s">
        <v>796</v>
      </c>
      <c r="BS414" s="554" t="s">
        <v>796</v>
      </c>
      <c r="BT414" s="554" t="s">
        <v>296</v>
      </c>
      <c r="BU414" s="554">
        <v>20.80558014</v>
      </c>
      <c r="BV414" s="554">
        <v>92.549842830000003</v>
      </c>
      <c r="BW414" s="554">
        <v>198336</v>
      </c>
      <c r="BX414" s="554" t="s">
        <v>33</v>
      </c>
      <c r="BY414" s="582"/>
    </row>
    <row r="415" spans="1:77" hidden="1">
      <c r="A415" s="606" t="s">
        <v>2381</v>
      </c>
      <c r="B415" s="606" t="s">
        <v>2540</v>
      </c>
      <c r="C415" s="453" t="s">
        <v>371</v>
      </c>
      <c r="D415" s="453" t="s">
        <v>2541</v>
      </c>
      <c r="E415" s="453" t="s">
        <v>2686</v>
      </c>
      <c r="F415" s="453" t="s">
        <v>321</v>
      </c>
      <c r="G415" s="546" t="str">
        <f>VLOOKUP(WWWW[[#This Row],[Village  Name]],SiteDB6[[Site Name]:[Location Type]],8,FALSE)</f>
        <v>Village</v>
      </c>
      <c r="H415" s="453" t="s">
        <v>2558</v>
      </c>
      <c r="I415" s="605">
        <v>18</v>
      </c>
      <c r="J415" s="605">
        <v>85</v>
      </c>
      <c r="K415" s="457">
        <v>43480</v>
      </c>
      <c r="L415" s="55">
        <v>43723</v>
      </c>
      <c r="M415" s="605"/>
      <c r="N415" s="605"/>
      <c r="O415" s="605"/>
      <c r="P415" s="605"/>
      <c r="Q415" s="605"/>
      <c r="R415" s="605"/>
      <c r="S415" s="605"/>
      <c r="T415" s="605"/>
      <c r="U415" s="637"/>
      <c r="V415" s="605"/>
      <c r="W415" s="605" t="s">
        <v>3049</v>
      </c>
      <c r="X415" s="605"/>
      <c r="Y415" s="605"/>
      <c r="Z415" s="605"/>
      <c r="AA415" s="605"/>
      <c r="AB415" s="605"/>
      <c r="AC415" s="637"/>
      <c r="AD415" s="605"/>
      <c r="AE415" s="605"/>
      <c r="AF415" s="605"/>
      <c r="AG415" s="605"/>
      <c r="AH415" s="605"/>
      <c r="AI415" s="605"/>
      <c r="AJ415" s="605"/>
      <c r="AK415" s="605"/>
      <c r="AL415" s="605"/>
      <c r="AM415" s="605"/>
      <c r="AN415" s="637"/>
      <c r="AO415" s="551"/>
      <c r="AP415" s="551"/>
      <c r="AQ41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5" s="560">
        <f>WWWW[[#This Row],[%Equitable and continuous access to sufficient quantity of safe drinking water]]*WWWW[[#This Row],[Total PoP ]]</f>
        <v>0</v>
      </c>
      <c r="AS41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5" s="560">
        <f>WWWW[[#This Row],[% Access to unimproved water points]]*WWWW[[#This Row],[Total PoP ]]</f>
        <v>0</v>
      </c>
      <c r="AU41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5" s="560">
        <f>WWWW[[#This Row],[HRP1]]/250</f>
        <v>0</v>
      </c>
      <c r="AX415" s="550">
        <f>1-WWWW[[#This Row],[% Equitable and continuous access to sufficient quantity of domestic water]]</f>
        <v>1</v>
      </c>
      <c r="AY415" s="560">
        <f>WWWW[[#This Row],[%equitable and continuous access to sufficient quantity of safe drinking and domestic water''s GAP]]*WWWW[[#This Row],[Total PoP ]]</f>
        <v>85</v>
      </c>
      <c r="AZ415" s="552">
        <f>IF(WWWW[[#This Row],[Total required water points]]-WWWW[[#This Row],['#Water points coverage]]&lt;0,0,WWWW[[#This Row],[Total required water points]]-WWWW[[#This Row],['#Water points coverage]])</f>
        <v>1</v>
      </c>
      <c r="BA415" s="552">
        <f>ROUND(IF(WWWW[[#This Row],[Total PoP ]]&lt;250,1,WWWW[[#This Row],[Total PoP ]]/250),0)</f>
        <v>1</v>
      </c>
      <c r="BB41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5" s="560">
        <f>WWWW[[#This Row],[% people access to functioning Latrine]]*WWWW[[#This Row],[Total PoP ]]</f>
        <v>0</v>
      </c>
      <c r="BD415" s="552">
        <f>WWWW[[#This Row],['#_of_Functioning_latrines_in_school]]*50</f>
        <v>0</v>
      </c>
      <c r="BE415" s="552">
        <f>ROUND((WWWW[[#This Row],[Total PoP ]]/6),0)</f>
        <v>14</v>
      </c>
      <c r="BF415" s="552">
        <f>IF(WWWW[[#This Row],[Total required Latrines]]-(WWWW[[#This Row],['#_of_sanitary_fly-proof_HH_latrines]])&lt;0,0,WWWW[[#This Row],[Total required Latrines]]-(WWWW[[#This Row],['#_of_sanitary_fly-proof_HH_latrines]]))</f>
        <v>14</v>
      </c>
      <c r="BG415" s="553">
        <f>1-WWWW[[#This Row],[% people access to functioning Latrine]]</f>
        <v>1</v>
      </c>
      <c r="BH41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5" s="560">
        <f>IF(WWWW[[#This Row],['#_of_functional_handwashing_facilities_at_HH_level]]*6&gt;WWWW[[#This Row],[Total PoP ]],WWWW[[#This Row],[Total PoP ]],WWWW[[#This Row],['#_of_functional_handwashing_facilities_at_HH_level]]*6)</f>
        <v>0</v>
      </c>
      <c r="BJ415" s="552">
        <f>IF(WWWW[[#This Row],['# people reached by regular dedicated hygiene promotion]]&gt;WWWW[[#This Row],['# People received regular supply of hygiene items]],WWWW[[#This Row],['# people reached by regular dedicated hygiene promotion]],WWWW[[#This Row],['# People received regular supply of hygiene items]])</f>
        <v>0</v>
      </c>
      <c r="BK415" s="550">
        <f>IF(WWWW[[#This Row],[HRP3]]/WWWW[[#This Row],[Total PoP ]]&gt;100%,100%,WWWW[[#This Row],[HRP3]]/WWWW[[#This Row],[Total PoP ]])</f>
        <v>0</v>
      </c>
      <c r="BL415" s="553">
        <f>1-WWWW[[#This Row],[Hygiene Coverage%]]</f>
        <v>1</v>
      </c>
      <c r="BM415" s="551">
        <f>WWWW[[#This Row],['# people reached by regular dedicated hygiene promotion]]/WWWW[[#This Row],[Total PoP ]]</f>
        <v>0</v>
      </c>
      <c r="BN41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5" s="552">
        <f>WWWW[[#This Row],['#_of_affected_women_and_girls_receiving_a_sufficient_quantity_of_sanitary_pads]]</f>
        <v>0</v>
      </c>
      <c r="BP415" s="605">
        <f>IF(WWWW[[#This Row],['# People with access to soap]]&gt;WWWW[[#This Row],['# People with access to Sanity Pads]],WWWW[[#This Row],['# People with access to soap]],WWWW[[#This Row],['# People with access to Sanity Pads]])</f>
        <v>0</v>
      </c>
      <c r="BQ415" s="560" t="str">
        <f>IF(OR(WWWW[[#This Row],['#of students in school]]="",WWWW[[#This Row],['#of students in school]]=0),"No","Yes")</f>
        <v>No</v>
      </c>
      <c r="BR415" s="554" t="s">
        <v>796</v>
      </c>
      <c r="BS415" s="554" t="s">
        <v>796</v>
      </c>
      <c r="BT415" s="554" t="s">
        <v>296</v>
      </c>
      <c r="BU415" s="554">
        <v>20.892290119999998</v>
      </c>
      <c r="BV415" s="554">
        <v>92.550079350000004</v>
      </c>
      <c r="BW415" s="554">
        <v>198303</v>
      </c>
      <c r="BX415" s="554" t="s">
        <v>33</v>
      </c>
      <c r="BY415" s="582"/>
    </row>
    <row r="416" spans="1:77" hidden="1">
      <c r="A416" s="606" t="s">
        <v>2381</v>
      </c>
      <c r="B416" s="606" t="s">
        <v>2540</v>
      </c>
      <c r="C416" s="453" t="s">
        <v>371</v>
      </c>
      <c r="D416" s="453" t="s">
        <v>2541</v>
      </c>
      <c r="E416" s="453" t="s">
        <v>2686</v>
      </c>
      <c r="F416" s="453" t="s">
        <v>321</v>
      </c>
      <c r="G416" s="546" t="str">
        <f>VLOOKUP(WWWW[[#This Row],[Village  Name]],SiteDB6[[Site Name]:[Location Type]],8,FALSE)</f>
        <v>Village</v>
      </c>
      <c r="H416" s="453" t="s">
        <v>2555</v>
      </c>
      <c r="I416" s="605">
        <v>162</v>
      </c>
      <c r="J416" s="605">
        <v>927</v>
      </c>
      <c r="K416" s="457">
        <v>43480</v>
      </c>
      <c r="L416" s="55">
        <v>43723</v>
      </c>
      <c r="M416" s="605"/>
      <c r="N416" s="605"/>
      <c r="O416" s="605"/>
      <c r="P416" s="605"/>
      <c r="Q416" s="605"/>
      <c r="R416" s="605"/>
      <c r="S416" s="605"/>
      <c r="T416" s="605"/>
      <c r="U416" s="637"/>
      <c r="V416" s="605"/>
      <c r="W416" s="605" t="s">
        <v>3049</v>
      </c>
      <c r="X416" s="605"/>
      <c r="Y416" s="605"/>
      <c r="Z416" s="605"/>
      <c r="AA416" s="605"/>
      <c r="AB416" s="605"/>
      <c r="AC416" s="637"/>
      <c r="AD416" s="605"/>
      <c r="AE416" s="605"/>
      <c r="AF416" s="605"/>
      <c r="AG416" s="605"/>
      <c r="AH416" s="605"/>
      <c r="AI416" s="605"/>
      <c r="AJ416" s="605"/>
      <c r="AK416" s="605"/>
      <c r="AL416" s="605"/>
      <c r="AM416" s="605"/>
      <c r="AN416" s="637"/>
      <c r="AO416" s="551"/>
      <c r="AP416" s="551"/>
      <c r="AQ41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6" s="560">
        <f>WWWW[[#This Row],[%Equitable and continuous access to sufficient quantity of safe drinking water]]*WWWW[[#This Row],[Total PoP ]]</f>
        <v>0</v>
      </c>
      <c r="AS41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6" s="560">
        <f>WWWW[[#This Row],[% Access to unimproved water points]]*WWWW[[#This Row],[Total PoP ]]</f>
        <v>0</v>
      </c>
      <c r="AU41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6" s="560">
        <f>WWWW[[#This Row],[HRP1]]/250</f>
        <v>0</v>
      </c>
      <c r="AX416" s="550">
        <f>1-WWWW[[#This Row],[% Equitable and continuous access to sufficient quantity of domestic water]]</f>
        <v>1</v>
      </c>
      <c r="AY416" s="560">
        <f>WWWW[[#This Row],[%equitable and continuous access to sufficient quantity of safe drinking and domestic water''s GAP]]*WWWW[[#This Row],[Total PoP ]]</f>
        <v>927</v>
      </c>
      <c r="AZ416" s="552">
        <f>IF(WWWW[[#This Row],[Total required water points]]-WWWW[[#This Row],['#Water points coverage]]&lt;0,0,WWWW[[#This Row],[Total required water points]]-WWWW[[#This Row],['#Water points coverage]])</f>
        <v>4</v>
      </c>
      <c r="BA416" s="552">
        <f>ROUND(IF(WWWW[[#This Row],[Total PoP ]]&lt;250,1,WWWW[[#This Row],[Total PoP ]]/250),0)</f>
        <v>4</v>
      </c>
      <c r="BB41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6" s="560">
        <f>WWWW[[#This Row],[% people access to functioning Latrine]]*WWWW[[#This Row],[Total PoP ]]</f>
        <v>0</v>
      </c>
      <c r="BD416" s="552">
        <f>WWWW[[#This Row],['#_of_Functioning_latrines_in_school]]*50</f>
        <v>0</v>
      </c>
      <c r="BE416" s="552">
        <f>ROUND((WWWW[[#This Row],[Total PoP ]]/6),0)</f>
        <v>155</v>
      </c>
      <c r="BF416" s="552">
        <f>IF(WWWW[[#This Row],[Total required Latrines]]-(WWWW[[#This Row],['#_of_sanitary_fly-proof_HH_latrines]])&lt;0,0,WWWW[[#This Row],[Total required Latrines]]-(WWWW[[#This Row],['#_of_sanitary_fly-proof_HH_latrines]]))</f>
        <v>155</v>
      </c>
      <c r="BG416" s="553">
        <f>1-WWWW[[#This Row],[% people access to functioning Latrine]]</f>
        <v>1</v>
      </c>
      <c r="BH41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6" s="560">
        <f>IF(WWWW[[#This Row],['#_of_functional_handwashing_facilities_at_HH_level]]*6&gt;WWWW[[#This Row],[Total PoP ]],WWWW[[#This Row],[Total PoP ]],WWWW[[#This Row],['#_of_functional_handwashing_facilities_at_HH_level]]*6)</f>
        <v>0</v>
      </c>
      <c r="BJ416" s="552">
        <f>IF(WWWW[[#This Row],['# people reached by regular dedicated hygiene promotion]]&gt;WWWW[[#This Row],['# People received regular supply of hygiene items]],WWWW[[#This Row],['# people reached by regular dedicated hygiene promotion]],WWWW[[#This Row],['# People received regular supply of hygiene items]])</f>
        <v>0</v>
      </c>
      <c r="BK416" s="550">
        <f>IF(WWWW[[#This Row],[HRP3]]/WWWW[[#This Row],[Total PoP ]]&gt;100%,100%,WWWW[[#This Row],[HRP3]]/WWWW[[#This Row],[Total PoP ]])</f>
        <v>0</v>
      </c>
      <c r="BL416" s="553">
        <f>1-WWWW[[#This Row],[Hygiene Coverage%]]</f>
        <v>1</v>
      </c>
      <c r="BM416" s="551">
        <f>WWWW[[#This Row],['# people reached by regular dedicated hygiene promotion]]/WWWW[[#This Row],[Total PoP ]]</f>
        <v>0</v>
      </c>
      <c r="BN41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6" s="552">
        <f>WWWW[[#This Row],['#_of_affected_women_and_girls_receiving_a_sufficient_quantity_of_sanitary_pads]]</f>
        <v>0</v>
      </c>
      <c r="BP416" s="605">
        <f>IF(WWWW[[#This Row],['# People with access to soap]]&gt;WWWW[[#This Row],['# People with access to Sanity Pads]],WWWW[[#This Row],['# People with access to soap]],WWWW[[#This Row],['# People with access to Sanity Pads]])</f>
        <v>0</v>
      </c>
      <c r="BQ416" s="560" t="str">
        <f>IF(OR(WWWW[[#This Row],['#of students in school]]="",WWWW[[#This Row],['#of students in school]]=0),"No","Yes")</f>
        <v>No</v>
      </c>
      <c r="BR416" s="554" t="s">
        <v>796</v>
      </c>
      <c r="BS416" s="554" t="s">
        <v>796</v>
      </c>
      <c r="BT416" s="554" t="s">
        <v>793</v>
      </c>
      <c r="BU416" s="554">
        <v>0</v>
      </c>
      <c r="BV416" s="554">
        <v>0</v>
      </c>
      <c r="BW416" s="554">
        <v>198405</v>
      </c>
      <c r="BX416" s="554" t="s">
        <v>33</v>
      </c>
      <c r="BY416" s="582"/>
    </row>
    <row r="417" spans="1:77" hidden="1">
      <c r="A417" s="606" t="s">
        <v>2381</v>
      </c>
      <c r="B417" s="606" t="s">
        <v>2540</v>
      </c>
      <c r="C417" s="453" t="s">
        <v>371</v>
      </c>
      <c r="D417" s="453" t="s">
        <v>2541</v>
      </c>
      <c r="E417" s="453" t="s">
        <v>2686</v>
      </c>
      <c r="F417" s="453" t="s">
        <v>307</v>
      </c>
      <c r="G417" s="546" t="str">
        <f>VLOOKUP(WWWW[[#This Row],[Village  Name]],SiteDB6[[Site Name]:[Location Type]],8,FALSE)</f>
        <v>Village</v>
      </c>
      <c r="H417" s="453" t="s">
        <v>546</v>
      </c>
      <c r="I417" s="605">
        <v>181</v>
      </c>
      <c r="J417" s="605">
        <v>1089</v>
      </c>
      <c r="K417" s="457">
        <v>43480</v>
      </c>
      <c r="L417" s="55">
        <v>43723</v>
      </c>
      <c r="M417" s="605"/>
      <c r="N417" s="605"/>
      <c r="O417" s="605"/>
      <c r="P417" s="605"/>
      <c r="Q417" s="605"/>
      <c r="R417" s="605"/>
      <c r="S417" s="605"/>
      <c r="T417" s="605"/>
      <c r="U417" s="637"/>
      <c r="V417" s="605"/>
      <c r="W417" s="605" t="s">
        <v>3049</v>
      </c>
      <c r="X417" s="605"/>
      <c r="Y417" s="605"/>
      <c r="Z417" s="605"/>
      <c r="AA417" s="605"/>
      <c r="AB417" s="605"/>
      <c r="AC417" s="637"/>
      <c r="AD417" s="605"/>
      <c r="AE417" s="605"/>
      <c r="AF417" s="605"/>
      <c r="AG417" s="605"/>
      <c r="AH417" s="605"/>
      <c r="AI417" s="605"/>
      <c r="AJ417" s="605"/>
      <c r="AK417" s="605"/>
      <c r="AL417" s="605"/>
      <c r="AM417" s="605"/>
      <c r="AN417" s="637"/>
      <c r="AO417" s="551"/>
      <c r="AP417" s="551"/>
      <c r="AQ41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7" s="560">
        <f>WWWW[[#This Row],[%Equitable and continuous access to sufficient quantity of safe drinking water]]*WWWW[[#This Row],[Total PoP ]]</f>
        <v>0</v>
      </c>
      <c r="AS41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7" s="560">
        <f>WWWW[[#This Row],[% Access to unimproved water points]]*WWWW[[#This Row],[Total PoP ]]</f>
        <v>0</v>
      </c>
      <c r="AU41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7" s="560">
        <f>WWWW[[#This Row],[HRP1]]/250</f>
        <v>0</v>
      </c>
      <c r="AX417" s="550">
        <f>1-WWWW[[#This Row],[% Equitable and continuous access to sufficient quantity of domestic water]]</f>
        <v>1</v>
      </c>
      <c r="AY417" s="560">
        <f>WWWW[[#This Row],[%equitable and continuous access to sufficient quantity of safe drinking and domestic water''s GAP]]*WWWW[[#This Row],[Total PoP ]]</f>
        <v>1089</v>
      </c>
      <c r="AZ417" s="552">
        <f>IF(WWWW[[#This Row],[Total required water points]]-WWWW[[#This Row],['#Water points coverage]]&lt;0,0,WWWW[[#This Row],[Total required water points]]-WWWW[[#This Row],['#Water points coverage]])</f>
        <v>4</v>
      </c>
      <c r="BA417" s="552">
        <f>ROUND(IF(WWWW[[#This Row],[Total PoP ]]&lt;250,1,WWWW[[#This Row],[Total PoP ]]/250),0)</f>
        <v>4</v>
      </c>
      <c r="BB41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7" s="560">
        <f>WWWW[[#This Row],[% people access to functioning Latrine]]*WWWW[[#This Row],[Total PoP ]]</f>
        <v>0</v>
      </c>
      <c r="BD417" s="552">
        <f>WWWW[[#This Row],['#_of_Functioning_latrines_in_school]]*50</f>
        <v>0</v>
      </c>
      <c r="BE417" s="552">
        <f>ROUND((WWWW[[#This Row],[Total PoP ]]/6),0)</f>
        <v>182</v>
      </c>
      <c r="BF417" s="552">
        <f>IF(WWWW[[#This Row],[Total required Latrines]]-(WWWW[[#This Row],['#_of_sanitary_fly-proof_HH_latrines]])&lt;0,0,WWWW[[#This Row],[Total required Latrines]]-(WWWW[[#This Row],['#_of_sanitary_fly-proof_HH_latrines]]))</f>
        <v>182</v>
      </c>
      <c r="BG417" s="553">
        <f>1-WWWW[[#This Row],[% people access to functioning Latrine]]</f>
        <v>1</v>
      </c>
      <c r="BH41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7" s="560">
        <f>IF(WWWW[[#This Row],['#_of_functional_handwashing_facilities_at_HH_level]]*6&gt;WWWW[[#This Row],[Total PoP ]],WWWW[[#This Row],[Total PoP ]],WWWW[[#This Row],['#_of_functional_handwashing_facilities_at_HH_level]]*6)</f>
        <v>0</v>
      </c>
      <c r="BJ417" s="552">
        <f>IF(WWWW[[#This Row],['# people reached by regular dedicated hygiene promotion]]&gt;WWWW[[#This Row],['# People received regular supply of hygiene items]],WWWW[[#This Row],['# people reached by regular dedicated hygiene promotion]],WWWW[[#This Row],['# People received regular supply of hygiene items]])</f>
        <v>0</v>
      </c>
      <c r="BK417" s="550">
        <f>IF(WWWW[[#This Row],[HRP3]]/WWWW[[#This Row],[Total PoP ]]&gt;100%,100%,WWWW[[#This Row],[HRP3]]/WWWW[[#This Row],[Total PoP ]])</f>
        <v>0</v>
      </c>
      <c r="BL417" s="553">
        <f>1-WWWW[[#This Row],[Hygiene Coverage%]]</f>
        <v>1</v>
      </c>
      <c r="BM417" s="551">
        <f>WWWW[[#This Row],['# people reached by regular dedicated hygiene promotion]]/WWWW[[#This Row],[Total PoP ]]</f>
        <v>0</v>
      </c>
      <c r="BN41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7" s="552">
        <f>WWWW[[#This Row],['#_of_affected_women_and_girls_receiving_a_sufficient_quantity_of_sanitary_pads]]</f>
        <v>0</v>
      </c>
      <c r="BP417" s="605">
        <f>IF(WWWW[[#This Row],['# People with access to soap]]&gt;WWWW[[#This Row],['# People with access to Sanity Pads]],WWWW[[#This Row],['# People with access to soap]],WWWW[[#This Row],['# People with access to Sanity Pads]])</f>
        <v>0</v>
      </c>
      <c r="BQ417" s="560" t="str">
        <f>IF(OR(WWWW[[#This Row],['#of students in school]]="",WWWW[[#This Row],['#of students in school]]=0),"No","Yes")</f>
        <v>No</v>
      </c>
      <c r="BR417" s="554" t="s">
        <v>796</v>
      </c>
      <c r="BS417" s="554" t="s">
        <v>796</v>
      </c>
      <c r="BT417" s="554" t="s">
        <v>296</v>
      </c>
      <c r="BU417" s="554">
        <v>20.691099170000001</v>
      </c>
      <c r="BV417" s="554">
        <v>92.590652469999995</v>
      </c>
      <c r="BW417" s="554">
        <v>198446</v>
      </c>
      <c r="BX417" s="554" t="s">
        <v>33</v>
      </c>
      <c r="BY417" s="582"/>
    </row>
    <row r="418" spans="1:77" hidden="1">
      <c r="A418" s="606" t="s">
        <v>2381</v>
      </c>
      <c r="B418" s="606" t="s">
        <v>3062</v>
      </c>
      <c r="C418" s="453" t="s">
        <v>371</v>
      </c>
      <c r="D418" s="453" t="s">
        <v>3063</v>
      </c>
      <c r="E418" s="453" t="s">
        <v>2686</v>
      </c>
      <c r="F418" s="453" t="s">
        <v>307</v>
      </c>
      <c r="G418" s="546" t="str">
        <f>VLOOKUP(WWWW[[#This Row],[Village  Name]],SiteDB6[[Site Name]:[Location Type]],8,FALSE)</f>
        <v>Village</v>
      </c>
      <c r="H418" s="453" t="s">
        <v>1913</v>
      </c>
      <c r="I418" s="605">
        <v>241</v>
      </c>
      <c r="J418" s="605">
        <v>1397</v>
      </c>
      <c r="K418" s="457" t="s">
        <v>3064</v>
      </c>
      <c r="L418" s="55" t="s">
        <v>3065</v>
      </c>
      <c r="M418" s="605"/>
      <c r="N418" s="605"/>
      <c r="O418" s="605"/>
      <c r="P418" s="605"/>
      <c r="Q418" s="605"/>
      <c r="R418" s="605"/>
      <c r="S418" s="605"/>
      <c r="T418" s="605"/>
      <c r="U418" s="637"/>
      <c r="V418" s="605"/>
      <c r="W418" s="605" t="s">
        <v>128</v>
      </c>
      <c r="X418" s="605"/>
      <c r="Y418" s="605"/>
      <c r="Z418" s="605"/>
      <c r="AA418" s="605"/>
      <c r="AB418" s="605"/>
      <c r="AC418" s="637"/>
      <c r="AD418" s="605"/>
      <c r="AE418" s="605"/>
      <c r="AF418" s="605"/>
      <c r="AG418" s="605"/>
      <c r="AH418" s="605"/>
      <c r="AI418" s="605"/>
      <c r="AJ418" s="605"/>
      <c r="AK418" s="605"/>
      <c r="AL418" s="605"/>
      <c r="AM418" s="605"/>
      <c r="AN418" s="637"/>
      <c r="AO418" s="551"/>
      <c r="AP418" s="551"/>
      <c r="AQ41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8" s="560">
        <f>WWWW[[#This Row],[%Equitable and continuous access to sufficient quantity of safe drinking water]]*WWWW[[#This Row],[Total PoP ]]</f>
        <v>0</v>
      </c>
      <c r="AS41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8" s="560">
        <f>WWWW[[#This Row],[% Access to unimproved water points]]*WWWW[[#This Row],[Total PoP ]]</f>
        <v>0</v>
      </c>
      <c r="AU41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8" s="560">
        <f>WWWW[[#This Row],[HRP1]]/250</f>
        <v>0</v>
      </c>
      <c r="AX418" s="550">
        <f>1-WWWW[[#This Row],[% Equitable and continuous access to sufficient quantity of domestic water]]</f>
        <v>1</v>
      </c>
      <c r="AY418" s="560">
        <f>WWWW[[#This Row],[%equitable and continuous access to sufficient quantity of safe drinking and domestic water''s GAP]]*WWWW[[#This Row],[Total PoP ]]</f>
        <v>1397</v>
      </c>
      <c r="AZ418" s="552">
        <f>IF(WWWW[[#This Row],[Total required water points]]-WWWW[[#This Row],['#Water points coverage]]&lt;0,0,WWWW[[#This Row],[Total required water points]]-WWWW[[#This Row],['#Water points coverage]])</f>
        <v>6</v>
      </c>
      <c r="BA418" s="552">
        <f>ROUND(IF(WWWW[[#This Row],[Total PoP ]]&lt;250,1,WWWW[[#This Row],[Total PoP ]]/250),0)</f>
        <v>6</v>
      </c>
      <c r="BB41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8" s="560">
        <f>WWWW[[#This Row],[% people access to functioning Latrine]]*WWWW[[#This Row],[Total PoP ]]</f>
        <v>0</v>
      </c>
      <c r="BD418" s="552">
        <f>WWWW[[#This Row],['#_of_Functioning_latrines_in_school]]*50</f>
        <v>0</v>
      </c>
      <c r="BE418" s="552">
        <f>ROUND((WWWW[[#This Row],[Total PoP ]]/6),0)</f>
        <v>233</v>
      </c>
      <c r="BF418" s="552">
        <f>IF(WWWW[[#This Row],[Total required Latrines]]-(WWWW[[#This Row],['#_of_sanitary_fly-proof_HH_latrines]])&lt;0,0,WWWW[[#This Row],[Total required Latrines]]-(WWWW[[#This Row],['#_of_sanitary_fly-proof_HH_latrines]]))</f>
        <v>233</v>
      </c>
      <c r="BG418" s="553">
        <f>1-WWWW[[#This Row],[% people access to functioning Latrine]]</f>
        <v>1</v>
      </c>
      <c r="BH41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8" s="560">
        <f>IF(WWWW[[#This Row],['#_of_functional_handwashing_facilities_at_HH_level]]*6&gt;WWWW[[#This Row],[Total PoP ]],WWWW[[#This Row],[Total PoP ]],WWWW[[#This Row],['#_of_functional_handwashing_facilities_at_HH_level]]*6)</f>
        <v>0</v>
      </c>
      <c r="BJ418" s="552">
        <f>IF(WWWW[[#This Row],['# people reached by regular dedicated hygiene promotion]]&gt;WWWW[[#This Row],['# People received regular supply of hygiene items]],WWWW[[#This Row],['# people reached by regular dedicated hygiene promotion]],WWWW[[#This Row],['# People received regular supply of hygiene items]])</f>
        <v>0</v>
      </c>
      <c r="BK418" s="550">
        <f>IF(WWWW[[#This Row],[HRP3]]/WWWW[[#This Row],[Total PoP ]]&gt;100%,100%,WWWW[[#This Row],[HRP3]]/WWWW[[#This Row],[Total PoP ]])</f>
        <v>0</v>
      </c>
      <c r="BL418" s="553">
        <f>1-WWWW[[#This Row],[Hygiene Coverage%]]</f>
        <v>1</v>
      </c>
      <c r="BM418" s="551">
        <f>WWWW[[#This Row],['# people reached by regular dedicated hygiene promotion]]/WWWW[[#This Row],[Total PoP ]]</f>
        <v>0</v>
      </c>
      <c r="BN41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8" s="552">
        <f>WWWW[[#This Row],['#_of_affected_women_and_girls_receiving_a_sufficient_quantity_of_sanitary_pads]]</f>
        <v>0</v>
      </c>
      <c r="BP418" s="605">
        <f>IF(WWWW[[#This Row],['# People with access to soap]]&gt;WWWW[[#This Row],['# People with access to Sanity Pads]],WWWW[[#This Row],['# People with access to soap]],WWWW[[#This Row],['# People with access to Sanity Pads]])</f>
        <v>0</v>
      </c>
      <c r="BQ418" s="560" t="str">
        <f>IF(OR(WWWW[[#This Row],['#of students in school]]="",WWWW[[#This Row],['#of students in school]]=0),"No","Yes")</f>
        <v>No</v>
      </c>
      <c r="BR418" s="554" t="s">
        <v>796</v>
      </c>
      <c r="BS418" s="554" t="s">
        <v>796</v>
      </c>
      <c r="BT418" s="554" t="s">
        <v>793</v>
      </c>
      <c r="BU418" s="554">
        <v>20.872400280000001</v>
      </c>
      <c r="BV418" s="554">
        <v>92.337608340000003</v>
      </c>
      <c r="BW418" s="554">
        <v>197971</v>
      </c>
      <c r="BX418" s="554" t="s">
        <v>33</v>
      </c>
      <c r="BY418" s="582"/>
    </row>
    <row r="419" spans="1:77" hidden="1">
      <c r="A419" s="606" t="s">
        <v>2381</v>
      </c>
      <c r="B419" s="606" t="s">
        <v>2540</v>
      </c>
      <c r="C419" s="453" t="s">
        <v>371</v>
      </c>
      <c r="D419" s="453" t="s">
        <v>2541</v>
      </c>
      <c r="E419" s="453" t="s">
        <v>2686</v>
      </c>
      <c r="F419" s="453" t="s">
        <v>321</v>
      </c>
      <c r="G419" s="546" t="str">
        <f>VLOOKUP(WWWW[[#This Row],[Village  Name]],SiteDB6[[Site Name]:[Location Type]],8,FALSE)</f>
        <v>Village</v>
      </c>
      <c r="H419" s="453" t="s">
        <v>2544</v>
      </c>
      <c r="I419" s="605">
        <v>152</v>
      </c>
      <c r="J419" s="605">
        <v>798</v>
      </c>
      <c r="K419" s="457">
        <v>43480</v>
      </c>
      <c r="L419" s="55">
        <v>43723</v>
      </c>
      <c r="M419" s="605"/>
      <c r="N419" s="605"/>
      <c r="O419" s="605"/>
      <c r="P419" s="605"/>
      <c r="Q419" s="605"/>
      <c r="R419" s="605"/>
      <c r="S419" s="605"/>
      <c r="T419" s="605"/>
      <c r="U419" s="637"/>
      <c r="V419" s="605"/>
      <c r="W419" s="605" t="s">
        <v>3049</v>
      </c>
      <c r="X419" s="605"/>
      <c r="Y419" s="605"/>
      <c r="Z419" s="605"/>
      <c r="AA419" s="605"/>
      <c r="AB419" s="605"/>
      <c r="AC419" s="637"/>
      <c r="AD419" s="605"/>
      <c r="AE419" s="605"/>
      <c r="AF419" s="605"/>
      <c r="AG419" s="605"/>
      <c r="AH419" s="605"/>
      <c r="AI419" s="605"/>
      <c r="AJ419" s="605"/>
      <c r="AK419" s="605"/>
      <c r="AL419" s="605"/>
      <c r="AM419" s="605"/>
      <c r="AN419" s="637"/>
      <c r="AO419" s="551"/>
      <c r="AP419" s="551"/>
      <c r="AQ41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19" s="560">
        <f>WWWW[[#This Row],[%Equitable and continuous access to sufficient quantity of safe drinking water]]*WWWW[[#This Row],[Total PoP ]]</f>
        <v>0</v>
      </c>
      <c r="AS41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19" s="560">
        <f>WWWW[[#This Row],[% Access to unimproved water points]]*WWWW[[#This Row],[Total PoP ]]</f>
        <v>0</v>
      </c>
      <c r="AU41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1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19" s="560">
        <f>WWWW[[#This Row],[HRP1]]/250</f>
        <v>0</v>
      </c>
      <c r="AX419" s="550">
        <f>1-WWWW[[#This Row],[% Equitable and continuous access to sufficient quantity of domestic water]]</f>
        <v>1</v>
      </c>
      <c r="AY419" s="560">
        <f>WWWW[[#This Row],[%equitable and continuous access to sufficient quantity of safe drinking and domestic water''s GAP]]*WWWW[[#This Row],[Total PoP ]]</f>
        <v>798</v>
      </c>
      <c r="AZ419" s="552">
        <f>IF(WWWW[[#This Row],[Total required water points]]-WWWW[[#This Row],['#Water points coverage]]&lt;0,0,WWWW[[#This Row],[Total required water points]]-WWWW[[#This Row],['#Water points coverage]])</f>
        <v>3</v>
      </c>
      <c r="BA419" s="552">
        <f>ROUND(IF(WWWW[[#This Row],[Total PoP ]]&lt;250,1,WWWW[[#This Row],[Total PoP ]]/250),0)</f>
        <v>3</v>
      </c>
      <c r="BB41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19" s="560">
        <f>WWWW[[#This Row],[% people access to functioning Latrine]]*WWWW[[#This Row],[Total PoP ]]</f>
        <v>0</v>
      </c>
      <c r="BD419" s="552">
        <f>WWWW[[#This Row],['#_of_Functioning_latrines_in_school]]*50</f>
        <v>0</v>
      </c>
      <c r="BE419" s="552">
        <f>ROUND((WWWW[[#This Row],[Total PoP ]]/6),0)</f>
        <v>133</v>
      </c>
      <c r="BF419" s="552">
        <f>IF(WWWW[[#This Row],[Total required Latrines]]-(WWWW[[#This Row],['#_of_sanitary_fly-proof_HH_latrines]])&lt;0,0,WWWW[[#This Row],[Total required Latrines]]-(WWWW[[#This Row],['#_of_sanitary_fly-proof_HH_latrines]]))</f>
        <v>133</v>
      </c>
      <c r="BG419" s="553">
        <f>1-WWWW[[#This Row],[% people access to functioning Latrine]]</f>
        <v>1</v>
      </c>
      <c r="BH41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19" s="560">
        <f>IF(WWWW[[#This Row],['#_of_functional_handwashing_facilities_at_HH_level]]*6&gt;WWWW[[#This Row],[Total PoP ]],WWWW[[#This Row],[Total PoP ]],WWWW[[#This Row],['#_of_functional_handwashing_facilities_at_HH_level]]*6)</f>
        <v>0</v>
      </c>
      <c r="BJ419" s="552">
        <f>IF(WWWW[[#This Row],['# people reached by regular dedicated hygiene promotion]]&gt;WWWW[[#This Row],['# People received regular supply of hygiene items]],WWWW[[#This Row],['# people reached by regular dedicated hygiene promotion]],WWWW[[#This Row],['# People received regular supply of hygiene items]])</f>
        <v>0</v>
      </c>
      <c r="BK419" s="550">
        <f>IF(WWWW[[#This Row],[HRP3]]/WWWW[[#This Row],[Total PoP ]]&gt;100%,100%,WWWW[[#This Row],[HRP3]]/WWWW[[#This Row],[Total PoP ]])</f>
        <v>0</v>
      </c>
      <c r="BL419" s="553">
        <f>1-WWWW[[#This Row],[Hygiene Coverage%]]</f>
        <v>1</v>
      </c>
      <c r="BM419" s="551">
        <f>WWWW[[#This Row],['# people reached by regular dedicated hygiene promotion]]/WWWW[[#This Row],[Total PoP ]]</f>
        <v>0</v>
      </c>
      <c r="BN41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19" s="552">
        <f>WWWW[[#This Row],['#_of_affected_women_and_girls_receiving_a_sufficient_quantity_of_sanitary_pads]]</f>
        <v>0</v>
      </c>
      <c r="BP419" s="605">
        <f>IF(WWWW[[#This Row],['# People with access to soap]]&gt;WWWW[[#This Row],['# People with access to Sanity Pads]],WWWW[[#This Row],['# People with access to soap]],WWWW[[#This Row],['# People with access to Sanity Pads]])</f>
        <v>0</v>
      </c>
      <c r="BQ419" s="560" t="str">
        <f>IF(OR(WWWW[[#This Row],['#of students in school]]="",WWWW[[#This Row],['#of students in school]]=0),"No","Yes")</f>
        <v>No</v>
      </c>
      <c r="BR419" s="554" t="s">
        <v>796</v>
      </c>
      <c r="BS419" s="554" t="s">
        <v>796</v>
      </c>
      <c r="BT419" s="554" t="s">
        <v>793</v>
      </c>
      <c r="BU419" s="554">
        <v>0</v>
      </c>
      <c r="BV419" s="554">
        <v>0</v>
      </c>
      <c r="BW419" s="554">
        <v>198351</v>
      </c>
      <c r="BX419" s="554" t="s">
        <v>33</v>
      </c>
      <c r="BY419" s="582"/>
    </row>
    <row r="420" spans="1:77" hidden="1">
      <c r="A420" s="606" t="s">
        <v>2381</v>
      </c>
      <c r="B420" s="606" t="s">
        <v>2540</v>
      </c>
      <c r="C420" s="453" t="s">
        <v>371</v>
      </c>
      <c r="D420" s="453" t="s">
        <v>2541</v>
      </c>
      <c r="E420" s="453" t="s">
        <v>2686</v>
      </c>
      <c r="F420" s="453" t="s">
        <v>321</v>
      </c>
      <c r="G420" s="546" t="str">
        <f>VLOOKUP(WWWW[[#This Row],[Village  Name]],SiteDB6[[Site Name]:[Location Type]],8,FALSE)</f>
        <v>Village</v>
      </c>
      <c r="H420" s="453" t="s">
        <v>2546</v>
      </c>
      <c r="I420" s="605">
        <v>136</v>
      </c>
      <c r="J420" s="605">
        <v>847</v>
      </c>
      <c r="K420" s="457">
        <v>43480</v>
      </c>
      <c r="L420" s="55">
        <v>43723</v>
      </c>
      <c r="M420" s="605"/>
      <c r="N420" s="605"/>
      <c r="O420" s="605"/>
      <c r="P420" s="605"/>
      <c r="Q420" s="605"/>
      <c r="R420" s="605"/>
      <c r="S420" s="605"/>
      <c r="T420" s="605"/>
      <c r="U420" s="637"/>
      <c r="V420" s="605"/>
      <c r="W420" s="605" t="s">
        <v>3049</v>
      </c>
      <c r="X420" s="605"/>
      <c r="Y420" s="605"/>
      <c r="Z420" s="605"/>
      <c r="AA420" s="605"/>
      <c r="AB420" s="605"/>
      <c r="AC420" s="637"/>
      <c r="AD420" s="605"/>
      <c r="AE420" s="605"/>
      <c r="AF420" s="605"/>
      <c r="AG420" s="605"/>
      <c r="AH420" s="605"/>
      <c r="AI420" s="605"/>
      <c r="AJ420" s="605"/>
      <c r="AK420" s="605"/>
      <c r="AL420" s="605"/>
      <c r="AM420" s="605"/>
      <c r="AN420" s="637"/>
      <c r="AO420" s="551"/>
      <c r="AP420" s="551"/>
      <c r="AQ42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0" s="560">
        <f>WWWW[[#This Row],[%Equitable and continuous access to sufficient quantity of safe drinking water]]*WWWW[[#This Row],[Total PoP ]]</f>
        <v>0</v>
      </c>
      <c r="AS42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0" s="560">
        <f>WWWW[[#This Row],[% Access to unimproved water points]]*WWWW[[#This Row],[Total PoP ]]</f>
        <v>0</v>
      </c>
      <c r="AU42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0" s="560">
        <f>WWWW[[#This Row],[HRP1]]/250</f>
        <v>0</v>
      </c>
      <c r="AX420" s="550">
        <f>1-WWWW[[#This Row],[% Equitable and continuous access to sufficient quantity of domestic water]]</f>
        <v>1</v>
      </c>
      <c r="AY420" s="560">
        <f>WWWW[[#This Row],[%equitable and continuous access to sufficient quantity of safe drinking and domestic water''s GAP]]*WWWW[[#This Row],[Total PoP ]]</f>
        <v>847</v>
      </c>
      <c r="AZ420" s="552">
        <f>IF(WWWW[[#This Row],[Total required water points]]-WWWW[[#This Row],['#Water points coverage]]&lt;0,0,WWWW[[#This Row],[Total required water points]]-WWWW[[#This Row],['#Water points coverage]])</f>
        <v>3</v>
      </c>
      <c r="BA420" s="552">
        <f>ROUND(IF(WWWW[[#This Row],[Total PoP ]]&lt;250,1,WWWW[[#This Row],[Total PoP ]]/250),0)</f>
        <v>3</v>
      </c>
      <c r="BB42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0" s="560">
        <f>WWWW[[#This Row],[% people access to functioning Latrine]]*WWWW[[#This Row],[Total PoP ]]</f>
        <v>0</v>
      </c>
      <c r="BD420" s="552">
        <f>WWWW[[#This Row],['#_of_Functioning_latrines_in_school]]*50</f>
        <v>0</v>
      </c>
      <c r="BE420" s="552">
        <f>ROUND((WWWW[[#This Row],[Total PoP ]]/6),0)</f>
        <v>141</v>
      </c>
      <c r="BF420" s="552">
        <f>IF(WWWW[[#This Row],[Total required Latrines]]-(WWWW[[#This Row],['#_of_sanitary_fly-proof_HH_latrines]])&lt;0,0,WWWW[[#This Row],[Total required Latrines]]-(WWWW[[#This Row],['#_of_sanitary_fly-proof_HH_latrines]]))</f>
        <v>141</v>
      </c>
      <c r="BG420" s="553">
        <f>1-WWWW[[#This Row],[% people access to functioning Latrine]]</f>
        <v>1</v>
      </c>
      <c r="BH42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0" s="560">
        <f>IF(WWWW[[#This Row],['#_of_functional_handwashing_facilities_at_HH_level]]*6&gt;WWWW[[#This Row],[Total PoP ]],WWWW[[#This Row],[Total PoP ]],WWWW[[#This Row],['#_of_functional_handwashing_facilities_at_HH_level]]*6)</f>
        <v>0</v>
      </c>
      <c r="BJ420" s="552">
        <f>IF(WWWW[[#This Row],['# people reached by regular dedicated hygiene promotion]]&gt;WWWW[[#This Row],['# People received regular supply of hygiene items]],WWWW[[#This Row],['# people reached by regular dedicated hygiene promotion]],WWWW[[#This Row],['# People received regular supply of hygiene items]])</f>
        <v>0</v>
      </c>
      <c r="BK420" s="550">
        <f>IF(WWWW[[#This Row],[HRP3]]/WWWW[[#This Row],[Total PoP ]]&gt;100%,100%,WWWW[[#This Row],[HRP3]]/WWWW[[#This Row],[Total PoP ]])</f>
        <v>0</v>
      </c>
      <c r="BL420" s="553">
        <f>1-WWWW[[#This Row],[Hygiene Coverage%]]</f>
        <v>1</v>
      </c>
      <c r="BM420" s="551">
        <f>WWWW[[#This Row],['# people reached by regular dedicated hygiene promotion]]/WWWW[[#This Row],[Total PoP ]]</f>
        <v>0</v>
      </c>
      <c r="BN42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0" s="552">
        <f>WWWW[[#This Row],['#_of_affected_women_and_girls_receiving_a_sufficient_quantity_of_sanitary_pads]]</f>
        <v>0</v>
      </c>
      <c r="BP420" s="605">
        <f>IF(WWWW[[#This Row],['# People with access to soap]]&gt;WWWW[[#This Row],['# People with access to Sanity Pads]],WWWW[[#This Row],['# People with access to soap]],WWWW[[#This Row],['# People with access to Sanity Pads]])</f>
        <v>0</v>
      </c>
      <c r="BQ420" s="560" t="str">
        <f>IF(OR(WWWW[[#This Row],['#of students in school]]="",WWWW[[#This Row],['#of students in school]]=0),"No","Yes")</f>
        <v>No</v>
      </c>
      <c r="BR420" s="554" t="s">
        <v>796</v>
      </c>
      <c r="BS420" s="554" t="s">
        <v>796</v>
      </c>
      <c r="BT420" s="554" t="s">
        <v>793</v>
      </c>
      <c r="BU420" s="554">
        <v>0</v>
      </c>
      <c r="BV420" s="554">
        <v>0</v>
      </c>
      <c r="BW420" s="554">
        <v>0</v>
      </c>
      <c r="BX420" s="554" t="s">
        <v>33</v>
      </c>
      <c r="BY420" s="582"/>
    </row>
    <row r="421" spans="1:77" hidden="1">
      <c r="A421" s="606" t="s">
        <v>2381</v>
      </c>
      <c r="B421" s="606" t="s">
        <v>2540</v>
      </c>
      <c r="C421" s="453" t="s">
        <v>371</v>
      </c>
      <c r="D421" s="453" t="s">
        <v>2541</v>
      </c>
      <c r="E421" s="453" t="s">
        <v>2686</v>
      </c>
      <c r="F421" s="453" t="s">
        <v>321</v>
      </c>
      <c r="G421" s="546" t="str">
        <f>VLOOKUP(WWWW[[#This Row],[Village  Name]],SiteDB6[[Site Name]:[Location Type]],8,FALSE)</f>
        <v>Village</v>
      </c>
      <c r="H421" s="453" t="s">
        <v>588</v>
      </c>
      <c r="I421" s="605">
        <v>20</v>
      </c>
      <c r="J421" s="605">
        <v>91</v>
      </c>
      <c r="K421" s="457">
        <v>43480</v>
      </c>
      <c r="L421" s="55">
        <v>43723</v>
      </c>
      <c r="M421" s="605"/>
      <c r="N421" s="605"/>
      <c r="O421" s="605"/>
      <c r="P421" s="605"/>
      <c r="Q421" s="605"/>
      <c r="R421" s="605"/>
      <c r="S421" s="605"/>
      <c r="T421" s="605"/>
      <c r="U421" s="637"/>
      <c r="V421" s="605"/>
      <c r="W421" s="605" t="s">
        <v>3049</v>
      </c>
      <c r="X421" s="605"/>
      <c r="Y421" s="605"/>
      <c r="Z421" s="605"/>
      <c r="AA421" s="605"/>
      <c r="AB421" s="605"/>
      <c r="AC421" s="637"/>
      <c r="AD421" s="605"/>
      <c r="AE421" s="605"/>
      <c r="AF421" s="605"/>
      <c r="AG421" s="605"/>
      <c r="AH421" s="605"/>
      <c r="AI421" s="605"/>
      <c r="AJ421" s="605"/>
      <c r="AK421" s="605"/>
      <c r="AL421" s="605"/>
      <c r="AM421" s="605"/>
      <c r="AN421" s="637"/>
      <c r="AO421" s="551"/>
      <c r="AP421" s="551"/>
      <c r="AQ42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1" s="560">
        <f>WWWW[[#This Row],[%Equitable and continuous access to sufficient quantity of safe drinking water]]*WWWW[[#This Row],[Total PoP ]]</f>
        <v>0</v>
      </c>
      <c r="AS42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1" s="560">
        <f>WWWW[[#This Row],[% Access to unimproved water points]]*WWWW[[#This Row],[Total PoP ]]</f>
        <v>0</v>
      </c>
      <c r="AU42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1" s="560">
        <f>WWWW[[#This Row],[HRP1]]/250</f>
        <v>0</v>
      </c>
      <c r="AX421" s="550">
        <f>1-WWWW[[#This Row],[% Equitable and continuous access to sufficient quantity of domestic water]]</f>
        <v>1</v>
      </c>
      <c r="AY421" s="560">
        <f>WWWW[[#This Row],[%equitable and continuous access to sufficient quantity of safe drinking and domestic water''s GAP]]*WWWW[[#This Row],[Total PoP ]]</f>
        <v>91</v>
      </c>
      <c r="AZ421" s="552">
        <f>IF(WWWW[[#This Row],[Total required water points]]-WWWW[[#This Row],['#Water points coverage]]&lt;0,0,WWWW[[#This Row],[Total required water points]]-WWWW[[#This Row],['#Water points coverage]])</f>
        <v>1</v>
      </c>
      <c r="BA421" s="552">
        <f>ROUND(IF(WWWW[[#This Row],[Total PoP ]]&lt;250,1,WWWW[[#This Row],[Total PoP ]]/250),0)</f>
        <v>1</v>
      </c>
      <c r="BB42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1" s="560">
        <f>WWWW[[#This Row],[% people access to functioning Latrine]]*WWWW[[#This Row],[Total PoP ]]</f>
        <v>0</v>
      </c>
      <c r="BD421" s="552">
        <f>WWWW[[#This Row],['#_of_Functioning_latrines_in_school]]*50</f>
        <v>0</v>
      </c>
      <c r="BE421" s="552">
        <f>ROUND((WWWW[[#This Row],[Total PoP ]]/6),0)</f>
        <v>15</v>
      </c>
      <c r="BF421" s="552">
        <f>IF(WWWW[[#This Row],[Total required Latrines]]-(WWWW[[#This Row],['#_of_sanitary_fly-proof_HH_latrines]])&lt;0,0,WWWW[[#This Row],[Total required Latrines]]-(WWWW[[#This Row],['#_of_sanitary_fly-proof_HH_latrines]]))</f>
        <v>15</v>
      </c>
      <c r="BG421" s="553">
        <f>1-WWWW[[#This Row],[% people access to functioning Latrine]]</f>
        <v>1</v>
      </c>
      <c r="BH42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1" s="560">
        <f>IF(WWWW[[#This Row],['#_of_functional_handwashing_facilities_at_HH_level]]*6&gt;WWWW[[#This Row],[Total PoP ]],WWWW[[#This Row],[Total PoP ]],WWWW[[#This Row],['#_of_functional_handwashing_facilities_at_HH_level]]*6)</f>
        <v>0</v>
      </c>
      <c r="BJ421" s="552">
        <f>IF(WWWW[[#This Row],['# people reached by regular dedicated hygiene promotion]]&gt;WWWW[[#This Row],['# People received regular supply of hygiene items]],WWWW[[#This Row],['# people reached by regular dedicated hygiene promotion]],WWWW[[#This Row],['# People received regular supply of hygiene items]])</f>
        <v>0</v>
      </c>
      <c r="BK421" s="550">
        <f>IF(WWWW[[#This Row],[HRP3]]/WWWW[[#This Row],[Total PoP ]]&gt;100%,100%,WWWW[[#This Row],[HRP3]]/WWWW[[#This Row],[Total PoP ]])</f>
        <v>0</v>
      </c>
      <c r="BL421" s="553">
        <f>1-WWWW[[#This Row],[Hygiene Coverage%]]</f>
        <v>1</v>
      </c>
      <c r="BM421" s="551">
        <f>WWWW[[#This Row],['# people reached by regular dedicated hygiene promotion]]/WWWW[[#This Row],[Total PoP ]]</f>
        <v>0</v>
      </c>
      <c r="BN42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1" s="552">
        <f>WWWW[[#This Row],['#_of_affected_women_and_girls_receiving_a_sufficient_quantity_of_sanitary_pads]]</f>
        <v>0</v>
      </c>
      <c r="BP421" s="605">
        <f>IF(WWWW[[#This Row],['# People with access to soap]]&gt;WWWW[[#This Row],['# People with access to Sanity Pads]],WWWW[[#This Row],['# People with access to soap]],WWWW[[#This Row],['# People with access to Sanity Pads]])</f>
        <v>0</v>
      </c>
      <c r="BQ421" s="560" t="str">
        <f>IF(OR(WWWW[[#This Row],['#of students in school]]="",WWWW[[#This Row],['#of students in school]]=0),"No","Yes")</f>
        <v>No</v>
      </c>
      <c r="BR421" s="554" t="s">
        <v>796</v>
      </c>
      <c r="BS421" s="554" t="s">
        <v>796</v>
      </c>
      <c r="BT421" s="554" t="s">
        <v>296</v>
      </c>
      <c r="BU421" s="554">
        <v>20.767719270000001</v>
      </c>
      <c r="BV421" s="554">
        <v>92.631736759999995</v>
      </c>
      <c r="BW421" s="554">
        <v>198409</v>
      </c>
      <c r="BX421" s="554" t="s">
        <v>33</v>
      </c>
      <c r="BY421" s="582"/>
    </row>
    <row r="422" spans="1:77" hidden="1">
      <c r="A422" s="606" t="s">
        <v>2381</v>
      </c>
      <c r="B422" s="606" t="s">
        <v>2540</v>
      </c>
      <c r="C422" s="453" t="s">
        <v>371</v>
      </c>
      <c r="D422" s="453" t="s">
        <v>2541</v>
      </c>
      <c r="E422" s="453" t="s">
        <v>2686</v>
      </c>
      <c r="F422" s="453" t="s">
        <v>307</v>
      </c>
      <c r="G422" s="546" t="str">
        <f>VLOOKUP(WWWW[[#This Row],[Village  Name]],SiteDB6[[Site Name]:[Location Type]],8,FALSE)</f>
        <v>Village</v>
      </c>
      <c r="H422" s="453" t="s">
        <v>2559</v>
      </c>
      <c r="I422" s="605">
        <v>31</v>
      </c>
      <c r="J422" s="605">
        <v>256</v>
      </c>
      <c r="K422" s="457">
        <v>43480</v>
      </c>
      <c r="L422" s="55">
        <v>43723</v>
      </c>
      <c r="M422" s="605"/>
      <c r="N422" s="605"/>
      <c r="O422" s="605"/>
      <c r="P422" s="605"/>
      <c r="Q422" s="605"/>
      <c r="R422" s="605"/>
      <c r="S422" s="605"/>
      <c r="T422" s="605"/>
      <c r="U422" s="637"/>
      <c r="V422" s="605"/>
      <c r="W422" s="605" t="s">
        <v>3049</v>
      </c>
      <c r="X422" s="605"/>
      <c r="Y422" s="605"/>
      <c r="Z422" s="605"/>
      <c r="AA422" s="605"/>
      <c r="AB422" s="605"/>
      <c r="AC422" s="637"/>
      <c r="AD422" s="605"/>
      <c r="AE422" s="605"/>
      <c r="AF422" s="605"/>
      <c r="AG422" s="605"/>
      <c r="AH422" s="605"/>
      <c r="AI422" s="605"/>
      <c r="AJ422" s="605"/>
      <c r="AK422" s="605"/>
      <c r="AL422" s="605"/>
      <c r="AM422" s="605"/>
      <c r="AN422" s="637"/>
      <c r="AO422" s="551"/>
      <c r="AP422" s="551"/>
      <c r="AQ42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2" s="560">
        <f>WWWW[[#This Row],[%Equitable and continuous access to sufficient quantity of safe drinking water]]*WWWW[[#This Row],[Total PoP ]]</f>
        <v>0</v>
      </c>
      <c r="AS42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2" s="560">
        <f>WWWW[[#This Row],[% Access to unimproved water points]]*WWWW[[#This Row],[Total PoP ]]</f>
        <v>0</v>
      </c>
      <c r="AU42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2" s="560">
        <f>WWWW[[#This Row],[HRP1]]/250</f>
        <v>0</v>
      </c>
      <c r="AX422" s="550">
        <f>1-WWWW[[#This Row],[% Equitable and continuous access to sufficient quantity of domestic water]]</f>
        <v>1</v>
      </c>
      <c r="AY422" s="560">
        <f>WWWW[[#This Row],[%equitable and continuous access to sufficient quantity of safe drinking and domestic water''s GAP]]*WWWW[[#This Row],[Total PoP ]]</f>
        <v>256</v>
      </c>
      <c r="AZ422" s="552">
        <f>IF(WWWW[[#This Row],[Total required water points]]-WWWW[[#This Row],['#Water points coverage]]&lt;0,0,WWWW[[#This Row],[Total required water points]]-WWWW[[#This Row],['#Water points coverage]])</f>
        <v>1</v>
      </c>
      <c r="BA422" s="552">
        <f>ROUND(IF(WWWW[[#This Row],[Total PoP ]]&lt;250,1,WWWW[[#This Row],[Total PoP ]]/250),0)</f>
        <v>1</v>
      </c>
      <c r="BB42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2" s="560">
        <f>WWWW[[#This Row],[% people access to functioning Latrine]]*WWWW[[#This Row],[Total PoP ]]</f>
        <v>0</v>
      </c>
      <c r="BD422" s="552">
        <f>WWWW[[#This Row],['#_of_Functioning_latrines_in_school]]*50</f>
        <v>0</v>
      </c>
      <c r="BE422" s="552">
        <f>ROUND((WWWW[[#This Row],[Total PoP ]]/6),0)</f>
        <v>43</v>
      </c>
      <c r="BF422" s="552">
        <f>IF(WWWW[[#This Row],[Total required Latrines]]-(WWWW[[#This Row],['#_of_sanitary_fly-proof_HH_latrines]])&lt;0,0,WWWW[[#This Row],[Total required Latrines]]-(WWWW[[#This Row],['#_of_sanitary_fly-proof_HH_latrines]]))</f>
        <v>43</v>
      </c>
      <c r="BG422" s="553">
        <f>1-WWWW[[#This Row],[% people access to functioning Latrine]]</f>
        <v>1</v>
      </c>
      <c r="BH42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2" s="560">
        <f>IF(WWWW[[#This Row],['#_of_functional_handwashing_facilities_at_HH_level]]*6&gt;WWWW[[#This Row],[Total PoP ]],WWWW[[#This Row],[Total PoP ]],WWWW[[#This Row],['#_of_functional_handwashing_facilities_at_HH_level]]*6)</f>
        <v>0</v>
      </c>
      <c r="BJ422" s="552">
        <f>IF(WWWW[[#This Row],['# people reached by regular dedicated hygiene promotion]]&gt;WWWW[[#This Row],['# People received regular supply of hygiene items]],WWWW[[#This Row],['# people reached by regular dedicated hygiene promotion]],WWWW[[#This Row],['# People received regular supply of hygiene items]])</f>
        <v>0</v>
      </c>
      <c r="BK422" s="550">
        <f>IF(WWWW[[#This Row],[HRP3]]/WWWW[[#This Row],[Total PoP ]]&gt;100%,100%,WWWW[[#This Row],[HRP3]]/WWWW[[#This Row],[Total PoP ]])</f>
        <v>0</v>
      </c>
      <c r="BL422" s="553">
        <f>1-WWWW[[#This Row],[Hygiene Coverage%]]</f>
        <v>1</v>
      </c>
      <c r="BM422" s="551">
        <f>WWWW[[#This Row],['# people reached by regular dedicated hygiene promotion]]/WWWW[[#This Row],[Total PoP ]]</f>
        <v>0</v>
      </c>
      <c r="BN42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2" s="552">
        <f>WWWW[[#This Row],['#_of_affected_women_and_girls_receiving_a_sufficient_quantity_of_sanitary_pads]]</f>
        <v>0</v>
      </c>
      <c r="BP422" s="605">
        <f>IF(WWWW[[#This Row],['# People with access to soap]]&gt;WWWW[[#This Row],['# People with access to Sanity Pads]],WWWW[[#This Row],['# People with access to soap]],WWWW[[#This Row],['# People with access to Sanity Pads]])</f>
        <v>0</v>
      </c>
      <c r="BQ422" s="560" t="str">
        <f>IF(OR(WWWW[[#This Row],['#of students in school]]="",WWWW[[#This Row],['#of students in school]]=0),"No","Yes")</f>
        <v>No</v>
      </c>
      <c r="BR422" s="554" t="s">
        <v>796</v>
      </c>
      <c r="BS422" s="554" t="s">
        <v>796</v>
      </c>
      <c r="BT422" s="554" t="s">
        <v>296</v>
      </c>
      <c r="BU422" s="554">
        <v>0</v>
      </c>
      <c r="BV422" s="554">
        <v>0</v>
      </c>
      <c r="BW422" s="554">
        <v>0</v>
      </c>
      <c r="BX422" s="554" t="s">
        <v>33</v>
      </c>
      <c r="BY422" s="582"/>
    </row>
    <row r="423" spans="1:77" hidden="1">
      <c r="A423" s="606" t="s">
        <v>2381</v>
      </c>
      <c r="B423" s="606" t="s">
        <v>2540</v>
      </c>
      <c r="C423" s="453" t="s">
        <v>371</v>
      </c>
      <c r="D423" s="453" t="s">
        <v>2541</v>
      </c>
      <c r="E423" s="453" t="s">
        <v>2686</v>
      </c>
      <c r="F423" s="453" t="s">
        <v>307</v>
      </c>
      <c r="G423" s="546" t="str">
        <f>VLOOKUP(WWWW[[#This Row],[Village  Name]],SiteDB6[[Site Name]:[Location Type]],8,FALSE)</f>
        <v>Village</v>
      </c>
      <c r="H423" s="453" t="s">
        <v>2061</v>
      </c>
      <c r="I423" s="605">
        <v>86</v>
      </c>
      <c r="J423" s="605">
        <v>401</v>
      </c>
      <c r="K423" s="457">
        <v>43480</v>
      </c>
      <c r="L423" s="55">
        <v>43723</v>
      </c>
      <c r="M423" s="605"/>
      <c r="N423" s="605"/>
      <c r="O423" s="605"/>
      <c r="P423" s="605"/>
      <c r="Q423" s="605"/>
      <c r="R423" s="605"/>
      <c r="S423" s="605"/>
      <c r="T423" s="605"/>
      <c r="U423" s="637"/>
      <c r="V423" s="605"/>
      <c r="W423" s="605" t="s">
        <v>3049</v>
      </c>
      <c r="X423" s="605"/>
      <c r="Y423" s="605"/>
      <c r="Z423" s="605"/>
      <c r="AA423" s="605"/>
      <c r="AB423" s="605"/>
      <c r="AC423" s="637"/>
      <c r="AD423" s="605"/>
      <c r="AE423" s="605"/>
      <c r="AF423" s="605"/>
      <c r="AG423" s="605"/>
      <c r="AH423" s="605"/>
      <c r="AI423" s="605"/>
      <c r="AJ423" s="605"/>
      <c r="AK423" s="605"/>
      <c r="AL423" s="605"/>
      <c r="AM423" s="605"/>
      <c r="AN423" s="637"/>
      <c r="AO423" s="551"/>
      <c r="AP423" s="551"/>
      <c r="AQ42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3" s="560">
        <f>WWWW[[#This Row],[%Equitable and continuous access to sufficient quantity of safe drinking water]]*WWWW[[#This Row],[Total PoP ]]</f>
        <v>0</v>
      </c>
      <c r="AS42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3" s="560">
        <f>WWWW[[#This Row],[% Access to unimproved water points]]*WWWW[[#This Row],[Total PoP ]]</f>
        <v>0</v>
      </c>
      <c r="AU42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3" s="560">
        <f>WWWW[[#This Row],[HRP1]]/250</f>
        <v>0</v>
      </c>
      <c r="AX423" s="550">
        <f>1-WWWW[[#This Row],[% Equitable and continuous access to sufficient quantity of domestic water]]</f>
        <v>1</v>
      </c>
      <c r="AY423" s="560">
        <f>WWWW[[#This Row],[%equitable and continuous access to sufficient quantity of safe drinking and domestic water''s GAP]]*WWWW[[#This Row],[Total PoP ]]</f>
        <v>401</v>
      </c>
      <c r="AZ423" s="552">
        <f>IF(WWWW[[#This Row],[Total required water points]]-WWWW[[#This Row],['#Water points coverage]]&lt;0,0,WWWW[[#This Row],[Total required water points]]-WWWW[[#This Row],['#Water points coverage]])</f>
        <v>2</v>
      </c>
      <c r="BA423" s="552">
        <f>ROUND(IF(WWWW[[#This Row],[Total PoP ]]&lt;250,1,WWWW[[#This Row],[Total PoP ]]/250),0)</f>
        <v>2</v>
      </c>
      <c r="BB42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3" s="560">
        <f>WWWW[[#This Row],[% people access to functioning Latrine]]*WWWW[[#This Row],[Total PoP ]]</f>
        <v>0</v>
      </c>
      <c r="BD423" s="552">
        <f>WWWW[[#This Row],['#_of_Functioning_latrines_in_school]]*50</f>
        <v>0</v>
      </c>
      <c r="BE423" s="552">
        <f>ROUND((WWWW[[#This Row],[Total PoP ]]/6),0)</f>
        <v>67</v>
      </c>
      <c r="BF423" s="552">
        <f>IF(WWWW[[#This Row],[Total required Latrines]]-(WWWW[[#This Row],['#_of_sanitary_fly-proof_HH_latrines]])&lt;0,0,WWWW[[#This Row],[Total required Latrines]]-(WWWW[[#This Row],['#_of_sanitary_fly-proof_HH_latrines]]))</f>
        <v>67</v>
      </c>
      <c r="BG423" s="553">
        <f>1-WWWW[[#This Row],[% people access to functioning Latrine]]</f>
        <v>1</v>
      </c>
      <c r="BH42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3" s="560">
        <f>IF(WWWW[[#This Row],['#_of_functional_handwashing_facilities_at_HH_level]]*6&gt;WWWW[[#This Row],[Total PoP ]],WWWW[[#This Row],[Total PoP ]],WWWW[[#This Row],['#_of_functional_handwashing_facilities_at_HH_level]]*6)</f>
        <v>0</v>
      </c>
      <c r="BJ423" s="552">
        <f>IF(WWWW[[#This Row],['# people reached by regular dedicated hygiene promotion]]&gt;WWWW[[#This Row],['# People received regular supply of hygiene items]],WWWW[[#This Row],['# people reached by regular dedicated hygiene promotion]],WWWW[[#This Row],['# People received regular supply of hygiene items]])</f>
        <v>0</v>
      </c>
      <c r="BK423" s="550">
        <f>IF(WWWW[[#This Row],[HRP3]]/WWWW[[#This Row],[Total PoP ]]&gt;100%,100%,WWWW[[#This Row],[HRP3]]/WWWW[[#This Row],[Total PoP ]])</f>
        <v>0</v>
      </c>
      <c r="BL423" s="553">
        <f>1-WWWW[[#This Row],[Hygiene Coverage%]]</f>
        <v>1</v>
      </c>
      <c r="BM423" s="551">
        <f>WWWW[[#This Row],['# people reached by regular dedicated hygiene promotion]]/WWWW[[#This Row],[Total PoP ]]</f>
        <v>0</v>
      </c>
      <c r="BN42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3" s="552">
        <f>WWWW[[#This Row],['#_of_affected_women_and_girls_receiving_a_sufficient_quantity_of_sanitary_pads]]</f>
        <v>0</v>
      </c>
      <c r="BP423" s="605">
        <f>IF(WWWW[[#This Row],['# People with access to soap]]&gt;WWWW[[#This Row],['# People with access to Sanity Pads]],WWWW[[#This Row],['# People with access to soap]],WWWW[[#This Row],['# People with access to Sanity Pads]])</f>
        <v>0</v>
      </c>
      <c r="BQ423" s="560" t="str">
        <f>IF(OR(WWWW[[#This Row],['#of students in school]]="",WWWW[[#This Row],['#of students in school]]=0),"No","Yes")</f>
        <v>No</v>
      </c>
      <c r="BR423" s="554" t="s">
        <v>796</v>
      </c>
      <c r="BS423" s="554" t="s">
        <v>796</v>
      </c>
      <c r="BT423" s="554" t="s">
        <v>296</v>
      </c>
      <c r="BU423" s="554">
        <v>20.806211470000001</v>
      </c>
      <c r="BV423" s="554">
        <v>92.404357910000002</v>
      </c>
      <c r="BW423" s="554">
        <v>220737</v>
      </c>
      <c r="BX423" s="554" t="s">
        <v>33</v>
      </c>
      <c r="BY423" s="582"/>
    </row>
    <row r="424" spans="1:77" hidden="1">
      <c r="A424" s="606" t="s">
        <v>2381</v>
      </c>
      <c r="B424" s="606" t="s">
        <v>2540</v>
      </c>
      <c r="C424" s="453" t="s">
        <v>371</v>
      </c>
      <c r="D424" s="453" t="s">
        <v>2541</v>
      </c>
      <c r="E424" s="453" t="s">
        <v>2686</v>
      </c>
      <c r="F424" s="453" t="s">
        <v>321</v>
      </c>
      <c r="G424" s="546" t="str">
        <f>VLOOKUP(WWWW[[#This Row],[Village  Name]],SiteDB6[[Site Name]:[Location Type]],8,FALSE)</f>
        <v>Village</v>
      </c>
      <c r="H424" s="453" t="s">
        <v>2548</v>
      </c>
      <c r="I424" s="605">
        <v>23</v>
      </c>
      <c r="J424" s="605">
        <v>86</v>
      </c>
      <c r="K424" s="457">
        <v>43480</v>
      </c>
      <c r="L424" s="55">
        <v>43723</v>
      </c>
      <c r="M424" s="605"/>
      <c r="N424" s="605"/>
      <c r="O424" s="605"/>
      <c r="P424" s="605"/>
      <c r="Q424" s="605"/>
      <c r="R424" s="605"/>
      <c r="S424" s="605"/>
      <c r="T424" s="605"/>
      <c r="U424" s="637"/>
      <c r="V424" s="605"/>
      <c r="W424" s="605" t="s">
        <v>3049</v>
      </c>
      <c r="X424" s="605"/>
      <c r="Y424" s="605"/>
      <c r="Z424" s="605"/>
      <c r="AA424" s="605"/>
      <c r="AB424" s="605"/>
      <c r="AC424" s="637"/>
      <c r="AD424" s="605"/>
      <c r="AE424" s="605"/>
      <c r="AF424" s="605"/>
      <c r="AG424" s="605"/>
      <c r="AH424" s="605"/>
      <c r="AI424" s="605"/>
      <c r="AJ424" s="605"/>
      <c r="AK424" s="605"/>
      <c r="AL424" s="605"/>
      <c r="AM424" s="605"/>
      <c r="AN424" s="637"/>
      <c r="AO424" s="551"/>
      <c r="AP424" s="551"/>
      <c r="AQ42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4" s="560">
        <f>WWWW[[#This Row],[%Equitable and continuous access to sufficient quantity of safe drinking water]]*WWWW[[#This Row],[Total PoP ]]</f>
        <v>0</v>
      </c>
      <c r="AS42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4" s="560">
        <f>WWWW[[#This Row],[% Access to unimproved water points]]*WWWW[[#This Row],[Total PoP ]]</f>
        <v>0</v>
      </c>
      <c r="AU42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4" s="560">
        <f>WWWW[[#This Row],[HRP1]]/250</f>
        <v>0</v>
      </c>
      <c r="AX424" s="550">
        <f>1-WWWW[[#This Row],[% Equitable and continuous access to sufficient quantity of domestic water]]</f>
        <v>1</v>
      </c>
      <c r="AY424" s="560">
        <f>WWWW[[#This Row],[%equitable and continuous access to sufficient quantity of safe drinking and domestic water''s GAP]]*WWWW[[#This Row],[Total PoP ]]</f>
        <v>86</v>
      </c>
      <c r="AZ424" s="552">
        <f>IF(WWWW[[#This Row],[Total required water points]]-WWWW[[#This Row],['#Water points coverage]]&lt;0,0,WWWW[[#This Row],[Total required water points]]-WWWW[[#This Row],['#Water points coverage]])</f>
        <v>1</v>
      </c>
      <c r="BA424" s="552">
        <f>ROUND(IF(WWWW[[#This Row],[Total PoP ]]&lt;250,1,WWWW[[#This Row],[Total PoP ]]/250),0)</f>
        <v>1</v>
      </c>
      <c r="BB42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4" s="560">
        <f>WWWW[[#This Row],[% people access to functioning Latrine]]*WWWW[[#This Row],[Total PoP ]]</f>
        <v>0</v>
      </c>
      <c r="BD424" s="552">
        <f>WWWW[[#This Row],['#_of_Functioning_latrines_in_school]]*50</f>
        <v>0</v>
      </c>
      <c r="BE424" s="552">
        <f>ROUND((WWWW[[#This Row],[Total PoP ]]/6),0)</f>
        <v>14</v>
      </c>
      <c r="BF424" s="552">
        <f>IF(WWWW[[#This Row],[Total required Latrines]]-(WWWW[[#This Row],['#_of_sanitary_fly-proof_HH_latrines]])&lt;0,0,WWWW[[#This Row],[Total required Latrines]]-(WWWW[[#This Row],['#_of_sanitary_fly-proof_HH_latrines]]))</f>
        <v>14</v>
      </c>
      <c r="BG424" s="553">
        <f>1-WWWW[[#This Row],[% people access to functioning Latrine]]</f>
        <v>1</v>
      </c>
      <c r="BH42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4" s="560">
        <f>IF(WWWW[[#This Row],['#_of_functional_handwashing_facilities_at_HH_level]]*6&gt;WWWW[[#This Row],[Total PoP ]],WWWW[[#This Row],[Total PoP ]],WWWW[[#This Row],['#_of_functional_handwashing_facilities_at_HH_level]]*6)</f>
        <v>0</v>
      </c>
      <c r="BJ424" s="552">
        <f>IF(WWWW[[#This Row],['# people reached by regular dedicated hygiene promotion]]&gt;WWWW[[#This Row],['# People received regular supply of hygiene items]],WWWW[[#This Row],['# people reached by regular dedicated hygiene promotion]],WWWW[[#This Row],['# People received regular supply of hygiene items]])</f>
        <v>0</v>
      </c>
      <c r="BK424" s="550">
        <f>IF(WWWW[[#This Row],[HRP3]]/WWWW[[#This Row],[Total PoP ]]&gt;100%,100%,WWWW[[#This Row],[HRP3]]/WWWW[[#This Row],[Total PoP ]])</f>
        <v>0</v>
      </c>
      <c r="BL424" s="553">
        <f>1-WWWW[[#This Row],[Hygiene Coverage%]]</f>
        <v>1</v>
      </c>
      <c r="BM424" s="551">
        <f>WWWW[[#This Row],['# people reached by regular dedicated hygiene promotion]]/WWWW[[#This Row],[Total PoP ]]</f>
        <v>0</v>
      </c>
      <c r="BN42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4" s="552">
        <f>WWWW[[#This Row],['#_of_affected_women_and_girls_receiving_a_sufficient_quantity_of_sanitary_pads]]</f>
        <v>0</v>
      </c>
      <c r="BP424" s="605">
        <f>IF(WWWW[[#This Row],['# People with access to soap]]&gt;WWWW[[#This Row],['# People with access to Sanity Pads]],WWWW[[#This Row],['# People with access to soap]],WWWW[[#This Row],['# People with access to Sanity Pads]])</f>
        <v>0</v>
      </c>
      <c r="BQ424" s="560" t="str">
        <f>IF(OR(WWWW[[#This Row],['#of students in school]]="",WWWW[[#This Row],['#of students in school]]=0),"No","Yes")</f>
        <v>No</v>
      </c>
      <c r="BR424" s="554" t="s">
        <v>796</v>
      </c>
      <c r="BS424" s="554" t="s">
        <v>796</v>
      </c>
      <c r="BT424" s="554" t="s">
        <v>296</v>
      </c>
      <c r="BU424" s="554">
        <v>0</v>
      </c>
      <c r="BV424" s="554">
        <v>0</v>
      </c>
      <c r="BW424" s="554">
        <v>198337</v>
      </c>
      <c r="BX424" s="554" t="s">
        <v>33</v>
      </c>
      <c r="BY424" s="582"/>
    </row>
    <row r="425" spans="1:77" hidden="1">
      <c r="A425" s="606" t="s">
        <v>2381</v>
      </c>
      <c r="B425" s="606" t="s">
        <v>2540</v>
      </c>
      <c r="C425" s="453" t="s">
        <v>371</v>
      </c>
      <c r="D425" s="453" t="s">
        <v>2541</v>
      </c>
      <c r="E425" s="453" t="s">
        <v>2686</v>
      </c>
      <c r="F425" s="453" t="s">
        <v>321</v>
      </c>
      <c r="G425" s="546" t="str">
        <f>VLOOKUP(WWWW[[#This Row],[Village  Name]],SiteDB6[[Site Name]:[Location Type]],8,FALSE)</f>
        <v>Village</v>
      </c>
      <c r="H425" s="453" t="s">
        <v>2547</v>
      </c>
      <c r="I425" s="605">
        <v>74</v>
      </c>
      <c r="J425" s="605">
        <v>343</v>
      </c>
      <c r="K425" s="457">
        <v>43480</v>
      </c>
      <c r="L425" s="55">
        <v>43723</v>
      </c>
      <c r="M425" s="605"/>
      <c r="N425" s="605"/>
      <c r="O425" s="605"/>
      <c r="P425" s="605"/>
      <c r="Q425" s="605"/>
      <c r="R425" s="605"/>
      <c r="S425" s="605"/>
      <c r="T425" s="605"/>
      <c r="U425" s="637"/>
      <c r="V425" s="605"/>
      <c r="W425" s="605" t="s">
        <v>3049</v>
      </c>
      <c r="X425" s="605"/>
      <c r="Y425" s="605"/>
      <c r="Z425" s="605"/>
      <c r="AA425" s="605"/>
      <c r="AB425" s="605"/>
      <c r="AC425" s="637"/>
      <c r="AD425" s="605"/>
      <c r="AE425" s="605"/>
      <c r="AF425" s="605"/>
      <c r="AG425" s="605"/>
      <c r="AH425" s="605"/>
      <c r="AI425" s="605"/>
      <c r="AJ425" s="605"/>
      <c r="AK425" s="605"/>
      <c r="AL425" s="605"/>
      <c r="AM425" s="605"/>
      <c r="AN425" s="637"/>
      <c r="AO425" s="551"/>
      <c r="AP425" s="551"/>
      <c r="AQ42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5" s="560">
        <f>WWWW[[#This Row],[%Equitable and continuous access to sufficient quantity of safe drinking water]]*WWWW[[#This Row],[Total PoP ]]</f>
        <v>0</v>
      </c>
      <c r="AS42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5" s="560">
        <f>WWWW[[#This Row],[% Access to unimproved water points]]*WWWW[[#This Row],[Total PoP ]]</f>
        <v>0</v>
      </c>
      <c r="AU42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5" s="560">
        <f>WWWW[[#This Row],[HRP1]]/250</f>
        <v>0</v>
      </c>
      <c r="AX425" s="550">
        <f>1-WWWW[[#This Row],[% Equitable and continuous access to sufficient quantity of domestic water]]</f>
        <v>1</v>
      </c>
      <c r="AY425" s="560">
        <f>WWWW[[#This Row],[%equitable and continuous access to sufficient quantity of safe drinking and domestic water''s GAP]]*WWWW[[#This Row],[Total PoP ]]</f>
        <v>343</v>
      </c>
      <c r="AZ425" s="552">
        <f>IF(WWWW[[#This Row],[Total required water points]]-WWWW[[#This Row],['#Water points coverage]]&lt;0,0,WWWW[[#This Row],[Total required water points]]-WWWW[[#This Row],['#Water points coverage]])</f>
        <v>1</v>
      </c>
      <c r="BA425" s="552">
        <f>ROUND(IF(WWWW[[#This Row],[Total PoP ]]&lt;250,1,WWWW[[#This Row],[Total PoP ]]/250),0)</f>
        <v>1</v>
      </c>
      <c r="BB42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5" s="560">
        <f>WWWW[[#This Row],[% people access to functioning Latrine]]*WWWW[[#This Row],[Total PoP ]]</f>
        <v>0</v>
      </c>
      <c r="BD425" s="552">
        <f>WWWW[[#This Row],['#_of_Functioning_latrines_in_school]]*50</f>
        <v>0</v>
      </c>
      <c r="BE425" s="552">
        <f>ROUND((WWWW[[#This Row],[Total PoP ]]/6),0)</f>
        <v>57</v>
      </c>
      <c r="BF425" s="552">
        <f>IF(WWWW[[#This Row],[Total required Latrines]]-(WWWW[[#This Row],['#_of_sanitary_fly-proof_HH_latrines]])&lt;0,0,WWWW[[#This Row],[Total required Latrines]]-(WWWW[[#This Row],['#_of_sanitary_fly-proof_HH_latrines]]))</f>
        <v>57</v>
      </c>
      <c r="BG425" s="553">
        <f>1-WWWW[[#This Row],[% people access to functioning Latrine]]</f>
        <v>1</v>
      </c>
      <c r="BH42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5" s="560">
        <f>IF(WWWW[[#This Row],['#_of_functional_handwashing_facilities_at_HH_level]]*6&gt;WWWW[[#This Row],[Total PoP ]],WWWW[[#This Row],[Total PoP ]],WWWW[[#This Row],['#_of_functional_handwashing_facilities_at_HH_level]]*6)</f>
        <v>0</v>
      </c>
      <c r="BJ425" s="552">
        <f>IF(WWWW[[#This Row],['# people reached by regular dedicated hygiene promotion]]&gt;WWWW[[#This Row],['# People received regular supply of hygiene items]],WWWW[[#This Row],['# people reached by regular dedicated hygiene promotion]],WWWW[[#This Row],['# People received regular supply of hygiene items]])</f>
        <v>0</v>
      </c>
      <c r="BK425" s="550">
        <f>IF(WWWW[[#This Row],[HRP3]]/WWWW[[#This Row],[Total PoP ]]&gt;100%,100%,WWWW[[#This Row],[HRP3]]/WWWW[[#This Row],[Total PoP ]])</f>
        <v>0</v>
      </c>
      <c r="BL425" s="553">
        <f>1-WWWW[[#This Row],[Hygiene Coverage%]]</f>
        <v>1</v>
      </c>
      <c r="BM425" s="551">
        <f>WWWW[[#This Row],['# people reached by regular dedicated hygiene promotion]]/WWWW[[#This Row],[Total PoP ]]</f>
        <v>0</v>
      </c>
      <c r="BN42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5" s="552">
        <f>WWWW[[#This Row],['#_of_affected_women_and_girls_receiving_a_sufficient_quantity_of_sanitary_pads]]</f>
        <v>0</v>
      </c>
      <c r="BP425" s="605">
        <f>IF(WWWW[[#This Row],['# People with access to soap]]&gt;WWWW[[#This Row],['# People with access to Sanity Pads]],WWWW[[#This Row],['# People with access to soap]],WWWW[[#This Row],['# People with access to Sanity Pads]])</f>
        <v>0</v>
      </c>
      <c r="BQ425" s="560" t="str">
        <f>IF(OR(WWWW[[#This Row],['#of students in school]]="",WWWW[[#This Row],['#of students in school]]=0),"No","Yes")</f>
        <v>No</v>
      </c>
      <c r="BR425" s="554" t="s">
        <v>796</v>
      </c>
      <c r="BS425" s="554" t="s">
        <v>796</v>
      </c>
      <c r="BT425" s="554" t="s">
        <v>296</v>
      </c>
      <c r="BU425" s="554">
        <v>0</v>
      </c>
      <c r="BV425" s="554">
        <v>0</v>
      </c>
      <c r="BW425" s="554">
        <v>198363</v>
      </c>
      <c r="BX425" s="554" t="s">
        <v>33</v>
      </c>
      <c r="BY425" s="582"/>
    </row>
    <row r="426" spans="1:77" hidden="1">
      <c r="A426" s="606" t="s">
        <v>2381</v>
      </c>
      <c r="B426" s="606" t="s">
        <v>2540</v>
      </c>
      <c r="C426" s="453" t="s">
        <v>371</v>
      </c>
      <c r="D426" s="453" t="s">
        <v>2541</v>
      </c>
      <c r="E426" s="453" t="s">
        <v>2686</v>
      </c>
      <c r="F426" s="453" t="s">
        <v>321</v>
      </c>
      <c r="G426" s="546" t="str">
        <f>VLOOKUP(WWWW[[#This Row],[Village  Name]],SiteDB6[[Site Name]:[Location Type]],8,FALSE)</f>
        <v>Village</v>
      </c>
      <c r="H426" s="453" t="s">
        <v>2557</v>
      </c>
      <c r="I426" s="605">
        <v>18</v>
      </c>
      <c r="J426" s="605">
        <v>73</v>
      </c>
      <c r="K426" s="457">
        <v>43480</v>
      </c>
      <c r="L426" s="55">
        <v>43723</v>
      </c>
      <c r="M426" s="605"/>
      <c r="N426" s="605"/>
      <c r="O426" s="605"/>
      <c r="P426" s="605"/>
      <c r="Q426" s="605"/>
      <c r="R426" s="605"/>
      <c r="S426" s="605"/>
      <c r="T426" s="605"/>
      <c r="U426" s="637"/>
      <c r="V426" s="605"/>
      <c r="W426" s="605" t="s">
        <v>3049</v>
      </c>
      <c r="X426" s="605"/>
      <c r="Y426" s="605"/>
      <c r="Z426" s="605"/>
      <c r="AA426" s="605"/>
      <c r="AB426" s="605"/>
      <c r="AC426" s="637"/>
      <c r="AD426" s="605"/>
      <c r="AE426" s="605"/>
      <c r="AF426" s="605"/>
      <c r="AG426" s="605"/>
      <c r="AH426" s="605"/>
      <c r="AI426" s="605"/>
      <c r="AJ426" s="605"/>
      <c r="AK426" s="605"/>
      <c r="AL426" s="605"/>
      <c r="AM426" s="605"/>
      <c r="AN426" s="637"/>
      <c r="AO426" s="551"/>
      <c r="AP426" s="551"/>
      <c r="AQ42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6" s="560">
        <f>WWWW[[#This Row],[%Equitable and continuous access to sufficient quantity of safe drinking water]]*WWWW[[#This Row],[Total PoP ]]</f>
        <v>0</v>
      </c>
      <c r="AS42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6" s="560">
        <f>WWWW[[#This Row],[% Access to unimproved water points]]*WWWW[[#This Row],[Total PoP ]]</f>
        <v>0</v>
      </c>
      <c r="AU42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6" s="560">
        <f>WWWW[[#This Row],[HRP1]]/250</f>
        <v>0</v>
      </c>
      <c r="AX426" s="550">
        <f>1-WWWW[[#This Row],[% Equitable and continuous access to sufficient quantity of domestic water]]</f>
        <v>1</v>
      </c>
      <c r="AY426" s="560">
        <f>WWWW[[#This Row],[%equitable and continuous access to sufficient quantity of safe drinking and domestic water''s GAP]]*WWWW[[#This Row],[Total PoP ]]</f>
        <v>73</v>
      </c>
      <c r="AZ426" s="552">
        <f>IF(WWWW[[#This Row],[Total required water points]]-WWWW[[#This Row],['#Water points coverage]]&lt;0,0,WWWW[[#This Row],[Total required water points]]-WWWW[[#This Row],['#Water points coverage]])</f>
        <v>1</v>
      </c>
      <c r="BA426" s="552">
        <f>ROUND(IF(WWWW[[#This Row],[Total PoP ]]&lt;250,1,WWWW[[#This Row],[Total PoP ]]/250),0)</f>
        <v>1</v>
      </c>
      <c r="BB42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6" s="560">
        <f>WWWW[[#This Row],[% people access to functioning Latrine]]*WWWW[[#This Row],[Total PoP ]]</f>
        <v>0</v>
      </c>
      <c r="BD426" s="552">
        <f>WWWW[[#This Row],['#_of_Functioning_latrines_in_school]]*50</f>
        <v>0</v>
      </c>
      <c r="BE426" s="552">
        <f>ROUND((WWWW[[#This Row],[Total PoP ]]/6),0)</f>
        <v>12</v>
      </c>
      <c r="BF426" s="552">
        <f>IF(WWWW[[#This Row],[Total required Latrines]]-(WWWW[[#This Row],['#_of_sanitary_fly-proof_HH_latrines]])&lt;0,0,WWWW[[#This Row],[Total required Latrines]]-(WWWW[[#This Row],['#_of_sanitary_fly-proof_HH_latrines]]))</f>
        <v>12</v>
      </c>
      <c r="BG426" s="553">
        <f>1-WWWW[[#This Row],[% people access to functioning Latrine]]</f>
        <v>1</v>
      </c>
      <c r="BH42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6" s="560">
        <f>IF(WWWW[[#This Row],['#_of_functional_handwashing_facilities_at_HH_level]]*6&gt;WWWW[[#This Row],[Total PoP ]],WWWW[[#This Row],[Total PoP ]],WWWW[[#This Row],['#_of_functional_handwashing_facilities_at_HH_level]]*6)</f>
        <v>0</v>
      </c>
      <c r="BJ426" s="552">
        <f>IF(WWWW[[#This Row],['# people reached by regular dedicated hygiene promotion]]&gt;WWWW[[#This Row],['# People received regular supply of hygiene items]],WWWW[[#This Row],['# people reached by regular dedicated hygiene promotion]],WWWW[[#This Row],['# People received regular supply of hygiene items]])</f>
        <v>0</v>
      </c>
      <c r="BK426" s="550">
        <f>IF(WWWW[[#This Row],[HRP3]]/WWWW[[#This Row],[Total PoP ]]&gt;100%,100%,WWWW[[#This Row],[HRP3]]/WWWW[[#This Row],[Total PoP ]])</f>
        <v>0</v>
      </c>
      <c r="BL426" s="553">
        <f>1-WWWW[[#This Row],[Hygiene Coverage%]]</f>
        <v>1</v>
      </c>
      <c r="BM426" s="551">
        <f>WWWW[[#This Row],['# people reached by regular dedicated hygiene promotion]]/WWWW[[#This Row],[Total PoP ]]</f>
        <v>0</v>
      </c>
      <c r="BN42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6" s="552">
        <f>WWWW[[#This Row],['#_of_affected_women_and_girls_receiving_a_sufficient_quantity_of_sanitary_pads]]</f>
        <v>0</v>
      </c>
      <c r="BP426" s="605">
        <f>IF(WWWW[[#This Row],['# People with access to soap]]&gt;WWWW[[#This Row],['# People with access to Sanity Pads]],WWWW[[#This Row],['# People with access to soap]],WWWW[[#This Row],['# People with access to Sanity Pads]])</f>
        <v>0</v>
      </c>
      <c r="BQ426" s="560" t="str">
        <f>IF(OR(WWWW[[#This Row],['#of students in school]]="",WWWW[[#This Row],['#of students in school]]=0),"No","Yes")</f>
        <v>No</v>
      </c>
      <c r="BR426" s="554" t="s">
        <v>796</v>
      </c>
      <c r="BS426" s="554" t="s">
        <v>796</v>
      </c>
      <c r="BT426" s="554" t="s">
        <v>296</v>
      </c>
      <c r="BU426" s="554">
        <v>20.887420649999999</v>
      </c>
      <c r="BV426" s="554">
        <v>92.545410160000003</v>
      </c>
      <c r="BW426" s="554">
        <v>198300</v>
      </c>
      <c r="BX426" s="554" t="s">
        <v>33</v>
      </c>
      <c r="BY426" s="582"/>
    </row>
    <row r="427" spans="1:77" hidden="1">
      <c r="A427" s="606" t="s">
        <v>2381</v>
      </c>
      <c r="B427" s="606" t="s">
        <v>2540</v>
      </c>
      <c r="C427" s="453" t="s">
        <v>371</v>
      </c>
      <c r="D427" s="453" t="s">
        <v>2541</v>
      </c>
      <c r="E427" s="453" t="s">
        <v>2686</v>
      </c>
      <c r="F427" s="453" t="s">
        <v>321</v>
      </c>
      <c r="G427" s="546" t="str">
        <f>VLOOKUP(WWWW[[#This Row],[Village  Name]],SiteDB6[[Site Name]:[Location Type]],8,FALSE)</f>
        <v>Village</v>
      </c>
      <c r="H427" s="453" t="s">
        <v>2553</v>
      </c>
      <c r="I427" s="605">
        <v>218</v>
      </c>
      <c r="J427" s="605">
        <v>1207</v>
      </c>
      <c r="K427" s="457">
        <v>43480</v>
      </c>
      <c r="L427" s="55">
        <v>43723</v>
      </c>
      <c r="M427" s="605"/>
      <c r="N427" s="605"/>
      <c r="O427" s="605"/>
      <c r="P427" s="605"/>
      <c r="Q427" s="605"/>
      <c r="R427" s="605"/>
      <c r="S427" s="605"/>
      <c r="T427" s="605"/>
      <c r="U427" s="637"/>
      <c r="V427" s="605"/>
      <c r="W427" s="605" t="s">
        <v>3049</v>
      </c>
      <c r="X427" s="605"/>
      <c r="Y427" s="605"/>
      <c r="Z427" s="605"/>
      <c r="AA427" s="605"/>
      <c r="AB427" s="605"/>
      <c r="AC427" s="637"/>
      <c r="AD427" s="605"/>
      <c r="AE427" s="605"/>
      <c r="AF427" s="605"/>
      <c r="AG427" s="605"/>
      <c r="AH427" s="605"/>
      <c r="AI427" s="605"/>
      <c r="AJ427" s="605"/>
      <c r="AK427" s="605"/>
      <c r="AL427" s="605"/>
      <c r="AM427" s="605"/>
      <c r="AN427" s="637"/>
      <c r="AO427" s="551"/>
      <c r="AP427" s="551"/>
      <c r="AQ42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7" s="560">
        <f>WWWW[[#This Row],[%Equitable and continuous access to sufficient quantity of safe drinking water]]*WWWW[[#This Row],[Total PoP ]]</f>
        <v>0</v>
      </c>
      <c r="AS42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7" s="560">
        <f>WWWW[[#This Row],[% Access to unimproved water points]]*WWWW[[#This Row],[Total PoP ]]</f>
        <v>0</v>
      </c>
      <c r="AU42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7" s="560">
        <f>WWWW[[#This Row],[HRP1]]/250</f>
        <v>0</v>
      </c>
      <c r="AX427" s="550">
        <f>1-WWWW[[#This Row],[% Equitable and continuous access to sufficient quantity of domestic water]]</f>
        <v>1</v>
      </c>
      <c r="AY427" s="560">
        <f>WWWW[[#This Row],[%equitable and continuous access to sufficient quantity of safe drinking and domestic water''s GAP]]*WWWW[[#This Row],[Total PoP ]]</f>
        <v>1207</v>
      </c>
      <c r="AZ427" s="552">
        <f>IF(WWWW[[#This Row],[Total required water points]]-WWWW[[#This Row],['#Water points coverage]]&lt;0,0,WWWW[[#This Row],[Total required water points]]-WWWW[[#This Row],['#Water points coverage]])</f>
        <v>5</v>
      </c>
      <c r="BA427" s="552">
        <f>ROUND(IF(WWWW[[#This Row],[Total PoP ]]&lt;250,1,WWWW[[#This Row],[Total PoP ]]/250),0)</f>
        <v>5</v>
      </c>
      <c r="BB42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7" s="560">
        <f>WWWW[[#This Row],[% people access to functioning Latrine]]*WWWW[[#This Row],[Total PoP ]]</f>
        <v>0</v>
      </c>
      <c r="BD427" s="552">
        <f>WWWW[[#This Row],['#_of_Functioning_latrines_in_school]]*50</f>
        <v>0</v>
      </c>
      <c r="BE427" s="552">
        <f>ROUND((WWWW[[#This Row],[Total PoP ]]/6),0)</f>
        <v>201</v>
      </c>
      <c r="BF427" s="552">
        <f>IF(WWWW[[#This Row],[Total required Latrines]]-(WWWW[[#This Row],['#_of_sanitary_fly-proof_HH_latrines]])&lt;0,0,WWWW[[#This Row],[Total required Latrines]]-(WWWW[[#This Row],['#_of_sanitary_fly-proof_HH_latrines]]))</f>
        <v>201</v>
      </c>
      <c r="BG427" s="553">
        <f>1-WWWW[[#This Row],[% people access to functioning Latrine]]</f>
        <v>1</v>
      </c>
      <c r="BH42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7" s="560">
        <f>IF(WWWW[[#This Row],['#_of_functional_handwashing_facilities_at_HH_level]]*6&gt;WWWW[[#This Row],[Total PoP ]],WWWW[[#This Row],[Total PoP ]],WWWW[[#This Row],['#_of_functional_handwashing_facilities_at_HH_level]]*6)</f>
        <v>0</v>
      </c>
      <c r="BJ427" s="552">
        <f>IF(WWWW[[#This Row],['# people reached by regular dedicated hygiene promotion]]&gt;WWWW[[#This Row],['# People received regular supply of hygiene items]],WWWW[[#This Row],['# people reached by regular dedicated hygiene promotion]],WWWW[[#This Row],['# People received regular supply of hygiene items]])</f>
        <v>0</v>
      </c>
      <c r="BK427" s="550">
        <f>IF(WWWW[[#This Row],[HRP3]]/WWWW[[#This Row],[Total PoP ]]&gt;100%,100%,WWWW[[#This Row],[HRP3]]/WWWW[[#This Row],[Total PoP ]])</f>
        <v>0</v>
      </c>
      <c r="BL427" s="553">
        <f>1-WWWW[[#This Row],[Hygiene Coverage%]]</f>
        <v>1</v>
      </c>
      <c r="BM427" s="551">
        <f>WWWW[[#This Row],['# people reached by regular dedicated hygiene promotion]]/WWWW[[#This Row],[Total PoP ]]</f>
        <v>0</v>
      </c>
      <c r="BN42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7" s="552">
        <f>WWWW[[#This Row],['#_of_affected_women_and_girls_receiving_a_sufficient_quantity_of_sanitary_pads]]</f>
        <v>0</v>
      </c>
      <c r="BP427" s="605">
        <f>IF(WWWW[[#This Row],['# People with access to soap]]&gt;WWWW[[#This Row],['# People with access to Sanity Pads]],WWWW[[#This Row],['# People with access to soap]],WWWW[[#This Row],['# People with access to Sanity Pads]])</f>
        <v>0</v>
      </c>
      <c r="BQ427" s="560" t="str">
        <f>IF(OR(WWWW[[#This Row],['#of students in school]]="",WWWW[[#This Row],['#of students in school]]=0),"No","Yes")</f>
        <v>No</v>
      </c>
      <c r="BR427" s="554" t="s">
        <v>796</v>
      </c>
      <c r="BS427" s="554" t="s">
        <v>796</v>
      </c>
      <c r="BT427" s="554" t="s">
        <v>793</v>
      </c>
      <c r="BU427" s="554">
        <v>0</v>
      </c>
      <c r="BV427" s="554">
        <v>0</v>
      </c>
      <c r="BW427" s="554">
        <v>198434</v>
      </c>
      <c r="BX427" s="554" t="s">
        <v>33</v>
      </c>
      <c r="BY427" s="582"/>
    </row>
    <row r="428" spans="1:77" hidden="1">
      <c r="A428" s="606" t="s">
        <v>2381</v>
      </c>
      <c r="B428" s="606" t="s">
        <v>2540</v>
      </c>
      <c r="C428" s="453" t="s">
        <v>371</v>
      </c>
      <c r="D428" s="453" t="s">
        <v>2541</v>
      </c>
      <c r="E428" s="453" t="s">
        <v>2686</v>
      </c>
      <c r="F428" s="453" t="s">
        <v>321</v>
      </c>
      <c r="G428" s="546" t="str">
        <f>VLOOKUP(WWWW[[#This Row],[Village  Name]],SiteDB6[[Site Name]:[Location Type]],8,FALSE)</f>
        <v>Village</v>
      </c>
      <c r="H428" s="453" t="s">
        <v>2554</v>
      </c>
      <c r="I428" s="605">
        <v>11</v>
      </c>
      <c r="J428" s="605">
        <v>39</v>
      </c>
      <c r="K428" s="457">
        <v>43480</v>
      </c>
      <c r="L428" s="55">
        <v>43723</v>
      </c>
      <c r="M428" s="605"/>
      <c r="N428" s="605"/>
      <c r="O428" s="605"/>
      <c r="P428" s="605"/>
      <c r="Q428" s="605"/>
      <c r="R428" s="605"/>
      <c r="S428" s="605"/>
      <c r="T428" s="605"/>
      <c r="U428" s="637"/>
      <c r="V428" s="605"/>
      <c r="W428" s="605" t="s">
        <v>3049</v>
      </c>
      <c r="X428" s="605"/>
      <c r="Y428" s="605"/>
      <c r="Z428" s="605"/>
      <c r="AA428" s="605"/>
      <c r="AB428" s="605"/>
      <c r="AC428" s="637"/>
      <c r="AD428" s="605"/>
      <c r="AE428" s="605"/>
      <c r="AF428" s="605"/>
      <c r="AG428" s="605"/>
      <c r="AH428" s="605"/>
      <c r="AI428" s="605"/>
      <c r="AJ428" s="605"/>
      <c r="AK428" s="605"/>
      <c r="AL428" s="605"/>
      <c r="AM428" s="605"/>
      <c r="AN428" s="637"/>
      <c r="AO428" s="551"/>
      <c r="AP428" s="551"/>
      <c r="AQ42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8" s="560">
        <f>WWWW[[#This Row],[%Equitable and continuous access to sufficient quantity of safe drinking water]]*WWWW[[#This Row],[Total PoP ]]</f>
        <v>0</v>
      </c>
      <c r="AS42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8" s="560">
        <f>WWWW[[#This Row],[% Access to unimproved water points]]*WWWW[[#This Row],[Total PoP ]]</f>
        <v>0</v>
      </c>
      <c r="AU42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8" s="560">
        <f>WWWW[[#This Row],[HRP1]]/250</f>
        <v>0</v>
      </c>
      <c r="AX428" s="550">
        <f>1-WWWW[[#This Row],[% Equitable and continuous access to sufficient quantity of domestic water]]</f>
        <v>1</v>
      </c>
      <c r="AY428" s="560">
        <f>WWWW[[#This Row],[%equitable and continuous access to sufficient quantity of safe drinking and domestic water''s GAP]]*WWWW[[#This Row],[Total PoP ]]</f>
        <v>39</v>
      </c>
      <c r="AZ428" s="552">
        <f>IF(WWWW[[#This Row],[Total required water points]]-WWWW[[#This Row],['#Water points coverage]]&lt;0,0,WWWW[[#This Row],[Total required water points]]-WWWW[[#This Row],['#Water points coverage]])</f>
        <v>1</v>
      </c>
      <c r="BA428" s="552">
        <f>ROUND(IF(WWWW[[#This Row],[Total PoP ]]&lt;250,1,WWWW[[#This Row],[Total PoP ]]/250),0)</f>
        <v>1</v>
      </c>
      <c r="BB42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8" s="560">
        <f>WWWW[[#This Row],[% people access to functioning Latrine]]*WWWW[[#This Row],[Total PoP ]]</f>
        <v>0</v>
      </c>
      <c r="BD428" s="552">
        <f>WWWW[[#This Row],['#_of_Functioning_latrines_in_school]]*50</f>
        <v>0</v>
      </c>
      <c r="BE428" s="552">
        <f>ROUND((WWWW[[#This Row],[Total PoP ]]/6),0)</f>
        <v>7</v>
      </c>
      <c r="BF428" s="552">
        <f>IF(WWWW[[#This Row],[Total required Latrines]]-(WWWW[[#This Row],['#_of_sanitary_fly-proof_HH_latrines]])&lt;0,0,WWWW[[#This Row],[Total required Latrines]]-(WWWW[[#This Row],['#_of_sanitary_fly-proof_HH_latrines]]))</f>
        <v>7</v>
      </c>
      <c r="BG428" s="553">
        <f>1-WWWW[[#This Row],[% people access to functioning Latrine]]</f>
        <v>1</v>
      </c>
      <c r="BH42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8" s="560">
        <f>IF(WWWW[[#This Row],['#_of_functional_handwashing_facilities_at_HH_level]]*6&gt;WWWW[[#This Row],[Total PoP ]],WWWW[[#This Row],[Total PoP ]],WWWW[[#This Row],['#_of_functional_handwashing_facilities_at_HH_level]]*6)</f>
        <v>0</v>
      </c>
      <c r="BJ428" s="552">
        <f>IF(WWWW[[#This Row],['# people reached by regular dedicated hygiene promotion]]&gt;WWWW[[#This Row],['# People received regular supply of hygiene items]],WWWW[[#This Row],['# people reached by regular dedicated hygiene promotion]],WWWW[[#This Row],['# People received regular supply of hygiene items]])</f>
        <v>0</v>
      </c>
      <c r="BK428" s="550">
        <f>IF(WWWW[[#This Row],[HRP3]]/WWWW[[#This Row],[Total PoP ]]&gt;100%,100%,WWWW[[#This Row],[HRP3]]/WWWW[[#This Row],[Total PoP ]])</f>
        <v>0</v>
      </c>
      <c r="BL428" s="553">
        <f>1-WWWW[[#This Row],[Hygiene Coverage%]]</f>
        <v>1</v>
      </c>
      <c r="BM428" s="551">
        <f>WWWW[[#This Row],['# people reached by regular dedicated hygiene promotion]]/WWWW[[#This Row],[Total PoP ]]</f>
        <v>0</v>
      </c>
      <c r="BN42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8" s="552">
        <f>WWWW[[#This Row],['#_of_affected_women_and_girls_receiving_a_sufficient_quantity_of_sanitary_pads]]</f>
        <v>0</v>
      </c>
      <c r="BP428" s="605">
        <f>IF(WWWW[[#This Row],['# People with access to soap]]&gt;WWWW[[#This Row],['# People with access to Sanity Pads]],WWWW[[#This Row],['# People with access to soap]],WWWW[[#This Row],['# People with access to Sanity Pads]])</f>
        <v>0</v>
      </c>
      <c r="BQ428" s="560" t="str">
        <f>IF(OR(WWWW[[#This Row],['#of students in school]]="",WWWW[[#This Row],['#of students in school]]=0),"No","Yes")</f>
        <v>No</v>
      </c>
      <c r="BR428" s="554" t="s">
        <v>796</v>
      </c>
      <c r="BS428" s="554" t="s">
        <v>796</v>
      </c>
      <c r="BT428" s="554" t="s">
        <v>296</v>
      </c>
      <c r="BU428" s="554">
        <v>0</v>
      </c>
      <c r="BV428" s="554">
        <v>0</v>
      </c>
      <c r="BW428" s="554">
        <v>198433</v>
      </c>
      <c r="BX428" s="554" t="s">
        <v>33</v>
      </c>
      <c r="BY428" s="582"/>
    </row>
    <row r="429" spans="1:77" hidden="1">
      <c r="A429" s="606" t="s">
        <v>2381</v>
      </c>
      <c r="B429" s="606" t="s">
        <v>2540</v>
      </c>
      <c r="C429" s="453" t="s">
        <v>371</v>
      </c>
      <c r="D429" s="453" t="s">
        <v>2541</v>
      </c>
      <c r="E429" s="453" t="s">
        <v>2686</v>
      </c>
      <c r="F429" s="453" t="s">
        <v>307</v>
      </c>
      <c r="G429" s="546" t="str">
        <f>VLOOKUP(WWWW[[#This Row],[Village  Name]],SiteDB6[[Site Name]:[Location Type]],8,FALSE)</f>
        <v>Village</v>
      </c>
      <c r="H429" s="453" t="s">
        <v>2560</v>
      </c>
      <c r="I429" s="605">
        <v>53</v>
      </c>
      <c r="J429" s="605">
        <v>263</v>
      </c>
      <c r="K429" s="457">
        <v>43480</v>
      </c>
      <c r="L429" s="55">
        <v>43723</v>
      </c>
      <c r="M429" s="605"/>
      <c r="N429" s="605"/>
      <c r="O429" s="605"/>
      <c r="P429" s="605"/>
      <c r="Q429" s="605"/>
      <c r="R429" s="605"/>
      <c r="S429" s="605"/>
      <c r="T429" s="605"/>
      <c r="U429" s="637"/>
      <c r="V429" s="605"/>
      <c r="W429" s="605" t="s">
        <v>3049</v>
      </c>
      <c r="X429" s="605"/>
      <c r="Y429" s="605"/>
      <c r="Z429" s="605"/>
      <c r="AA429" s="605"/>
      <c r="AB429" s="605"/>
      <c r="AC429" s="637"/>
      <c r="AD429" s="605"/>
      <c r="AE429" s="605"/>
      <c r="AF429" s="605"/>
      <c r="AG429" s="605"/>
      <c r="AH429" s="605"/>
      <c r="AI429" s="605"/>
      <c r="AJ429" s="605"/>
      <c r="AK429" s="605"/>
      <c r="AL429" s="605"/>
      <c r="AM429" s="605"/>
      <c r="AN429" s="637"/>
      <c r="AO429" s="551"/>
      <c r="AP429" s="551"/>
      <c r="AQ42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29" s="560">
        <f>WWWW[[#This Row],[%Equitable and continuous access to sufficient quantity of safe drinking water]]*WWWW[[#This Row],[Total PoP ]]</f>
        <v>0</v>
      </c>
      <c r="AS42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29" s="560">
        <f>WWWW[[#This Row],[% Access to unimproved water points]]*WWWW[[#This Row],[Total PoP ]]</f>
        <v>0</v>
      </c>
      <c r="AU42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2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29" s="560">
        <f>WWWW[[#This Row],[HRP1]]/250</f>
        <v>0</v>
      </c>
      <c r="AX429" s="550">
        <f>1-WWWW[[#This Row],[% Equitable and continuous access to sufficient quantity of domestic water]]</f>
        <v>1</v>
      </c>
      <c r="AY429" s="560">
        <f>WWWW[[#This Row],[%equitable and continuous access to sufficient quantity of safe drinking and domestic water''s GAP]]*WWWW[[#This Row],[Total PoP ]]</f>
        <v>263</v>
      </c>
      <c r="AZ429" s="552">
        <f>IF(WWWW[[#This Row],[Total required water points]]-WWWW[[#This Row],['#Water points coverage]]&lt;0,0,WWWW[[#This Row],[Total required water points]]-WWWW[[#This Row],['#Water points coverage]])</f>
        <v>1</v>
      </c>
      <c r="BA429" s="552">
        <f>ROUND(IF(WWWW[[#This Row],[Total PoP ]]&lt;250,1,WWWW[[#This Row],[Total PoP ]]/250),0)</f>
        <v>1</v>
      </c>
      <c r="BB42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29" s="560">
        <f>WWWW[[#This Row],[% people access to functioning Latrine]]*WWWW[[#This Row],[Total PoP ]]</f>
        <v>0</v>
      </c>
      <c r="BD429" s="552">
        <f>WWWW[[#This Row],['#_of_Functioning_latrines_in_school]]*50</f>
        <v>0</v>
      </c>
      <c r="BE429" s="552">
        <f>ROUND((WWWW[[#This Row],[Total PoP ]]/6),0)</f>
        <v>44</v>
      </c>
      <c r="BF429" s="552">
        <f>IF(WWWW[[#This Row],[Total required Latrines]]-(WWWW[[#This Row],['#_of_sanitary_fly-proof_HH_latrines]])&lt;0,0,WWWW[[#This Row],[Total required Latrines]]-(WWWW[[#This Row],['#_of_sanitary_fly-proof_HH_latrines]]))</f>
        <v>44</v>
      </c>
      <c r="BG429" s="553">
        <f>1-WWWW[[#This Row],[% people access to functioning Latrine]]</f>
        <v>1</v>
      </c>
      <c r="BH42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29" s="560">
        <f>IF(WWWW[[#This Row],['#_of_functional_handwashing_facilities_at_HH_level]]*6&gt;WWWW[[#This Row],[Total PoP ]],WWWW[[#This Row],[Total PoP ]],WWWW[[#This Row],['#_of_functional_handwashing_facilities_at_HH_level]]*6)</f>
        <v>0</v>
      </c>
      <c r="BJ429" s="552">
        <f>IF(WWWW[[#This Row],['# people reached by regular dedicated hygiene promotion]]&gt;WWWW[[#This Row],['# People received regular supply of hygiene items]],WWWW[[#This Row],['# people reached by regular dedicated hygiene promotion]],WWWW[[#This Row],['# People received regular supply of hygiene items]])</f>
        <v>0</v>
      </c>
      <c r="BK429" s="550">
        <f>IF(WWWW[[#This Row],[HRP3]]/WWWW[[#This Row],[Total PoP ]]&gt;100%,100%,WWWW[[#This Row],[HRP3]]/WWWW[[#This Row],[Total PoP ]])</f>
        <v>0</v>
      </c>
      <c r="BL429" s="553">
        <f>1-WWWW[[#This Row],[Hygiene Coverage%]]</f>
        <v>1</v>
      </c>
      <c r="BM429" s="551">
        <f>WWWW[[#This Row],['# people reached by regular dedicated hygiene promotion]]/WWWW[[#This Row],[Total PoP ]]</f>
        <v>0</v>
      </c>
      <c r="BN42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29" s="552">
        <f>WWWW[[#This Row],['#_of_affected_women_and_girls_receiving_a_sufficient_quantity_of_sanitary_pads]]</f>
        <v>0</v>
      </c>
      <c r="BP429" s="605">
        <f>IF(WWWW[[#This Row],['# People with access to soap]]&gt;WWWW[[#This Row],['# People with access to Sanity Pads]],WWWW[[#This Row],['# People with access to soap]],WWWW[[#This Row],['# People with access to Sanity Pads]])</f>
        <v>0</v>
      </c>
      <c r="BQ429" s="560" t="str">
        <f>IF(OR(WWWW[[#This Row],['#of students in school]]="",WWWW[[#This Row],['#of students in school]]=0),"No","Yes")</f>
        <v>No</v>
      </c>
      <c r="BR429" s="554" t="s">
        <v>796</v>
      </c>
      <c r="BS429" s="554" t="s">
        <v>796</v>
      </c>
      <c r="BT429" s="554" t="s">
        <v>296</v>
      </c>
      <c r="BU429" s="554">
        <v>0</v>
      </c>
      <c r="BV429" s="554">
        <v>0</v>
      </c>
      <c r="BW429" s="554">
        <v>220736</v>
      </c>
      <c r="BX429" s="554" t="s">
        <v>33</v>
      </c>
      <c r="BY429" s="582"/>
    </row>
    <row r="430" spans="1:77" hidden="1">
      <c r="A430" s="606" t="s">
        <v>2381</v>
      </c>
      <c r="B430" s="606" t="s">
        <v>2540</v>
      </c>
      <c r="C430" s="453" t="s">
        <v>371</v>
      </c>
      <c r="D430" s="453" t="s">
        <v>2541</v>
      </c>
      <c r="E430" s="453" t="s">
        <v>2686</v>
      </c>
      <c r="F430" s="453" t="s">
        <v>321</v>
      </c>
      <c r="G430" s="546" t="str">
        <f>VLOOKUP(WWWW[[#This Row],[Village  Name]],SiteDB6[[Site Name]:[Location Type]],8,FALSE)</f>
        <v>Village</v>
      </c>
      <c r="H430" s="453" t="s">
        <v>2545</v>
      </c>
      <c r="I430" s="605">
        <v>125</v>
      </c>
      <c r="J430" s="605">
        <v>580</v>
      </c>
      <c r="K430" s="457">
        <v>43480</v>
      </c>
      <c r="L430" s="55">
        <v>43723</v>
      </c>
      <c r="M430" s="605"/>
      <c r="N430" s="605"/>
      <c r="O430" s="605"/>
      <c r="P430" s="605"/>
      <c r="Q430" s="605"/>
      <c r="R430" s="605"/>
      <c r="S430" s="605"/>
      <c r="T430" s="605"/>
      <c r="U430" s="637"/>
      <c r="V430" s="605"/>
      <c r="W430" s="605" t="s">
        <v>3049</v>
      </c>
      <c r="X430" s="605"/>
      <c r="Y430" s="605"/>
      <c r="Z430" s="605"/>
      <c r="AA430" s="605"/>
      <c r="AB430" s="605"/>
      <c r="AC430" s="637"/>
      <c r="AD430" s="605"/>
      <c r="AE430" s="605"/>
      <c r="AF430" s="605"/>
      <c r="AG430" s="605"/>
      <c r="AH430" s="605"/>
      <c r="AI430" s="605"/>
      <c r="AJ430" s="605"/>
      <c r="AK430" s="605"/>
      <c r="AL430" s="605"/>
      <c r="AM430" s="605"/>
      <c r="AN430" s="637"/>
      <c r="AO430" s="551"/>
      <c r="AP430" s="551"/>
      <c r="AQ43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30" s="560">
        <f>WWWW[[#This Row],[%Equitable and continuous access to sufficient quantity of safe drinking water]]*WWWW[[#This Row],[Total PoP ]]</f>
        <v>0</v>
      </c>
      <c r="AS43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30" s="560">
        <f>WWWW[[#This Row],[% Access to unimproved water points]]*WWWW[[#This Row],[Total PoP ]]</f>
        <v>0</v>
      </c>
      <c r="AU43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3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30" s="560">
        <f>WWWW[[#This Row],[HRP1]]/250</f>
        <v>0</v>
      </c>
      <c r="AX430" s="550">
        <f>1-WWWW[[#This Row],[% Equitable and continuous access to sufficient quantity of domestic water]]</f>
        <v>1</v>
      </c>
      <c r="AY430" s="560">
        <f>WWWW[[#This Row],[%equitable and continuous access to sufficient quantity of safe drinking and domestic water''s GAP]]*WWWW[[#This Row],[Total PoP ]]</f>
        <v>580</v>
      </c>
      <c r="AZ430" s="552">
        <f>IF(WWWW[[#This Row],[Total required water points]]-WWWW[[#This Row],['#Water points coverage]]&lt;0,0,WWWW[[#This Row],[Total required water points]]-WWWW[[#This Row],['#Water points coverage]])</f>
        <v>2</v>
      </c>
      <c r="BA430" s="552">
        <f>ROUND(IF(WWWW[[#This Row],[Total PoP ]]&lt;250,1,WWWW[[#This Row],[Total PoP ]]/250),0)</f>
        <v>2</v>
      </c>
      <c r="BB43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30" s="560">
        <f>WWWW[[#This Row],[% people access to functioning Latrine]]*WWWW[[#This Row],[Total PoP ]]</f>
        <v>0</v>
      </c>
      <c r="BD430" s="552">
        <f>WWWW[[#This Row],['#_of_Functioning_latrines_in_school]]*50</f>
        <v>0</v>
      </c>
      <c r="BE430" s="552">
        <f>ROUND((WWWW[[#This Row],[Total PoP ]]/6),0)</f>
        <v>97</v>
      </c>
      <c r="BF430" s="552">
        <f>IF(WWWW[[#This Row],[Total required Latrines]]-(WWWW[[#This Row],['#_of_sanitary_fly-proof_HH_latrines]])&lt;0,0,WWWW[[#This Row],[Total required Latrines]]-(WWWW[[#This Row],['#_of_sanitary_fly-proof_HH_latrines]]))</f>
        <v>97</v>
      </c>
      <c r="BG430" s="553">
        <f>1-WWWW[[#This Row],[% people access to functioning Latrine]]</f>
        <v>1</v>
      </c>
      <c r="BH43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0" s="560">
        <f>IF(WWWW[[#This Row],['#_of_functional_handwashing_facilities_at_HH_level]]*6&gt;WWWW[[#This Row],[Total PoP ]],WWWW[[#This Row],[Total PoP ]],WWWW[[#This Row],['#_of_functional_handwashing_facilities_at_HH_level]]*6)</f>
        <v>0</v>
      </c>
      <c r="BJ430" s="552">
        <f>IF(WWWW[[#This Row],['# people reached by regular dedicated hygiene promotion]]&gt;WWWW[[#This Row],['# People received regular supply of hygiene items]],WWWW[[#This Row],['# people reached by regular dedicated hygiene promotion]],WWWW[[#This Row],['# People received regular supply of hygiene items]])</f>
        <v>0</v>
      </c>
      <c r="BK430" s="550">
        <f>IF(WWWW[[#This Row],[HRP3]]/WWWW[[#This Row],[Total PoP ]]&gt;100%,100%,WWWW[[#This Row],[HRP3]]/WWWW[[#This Row],[Total PoP ]])</f>
        <v>0</v>
      </c>
      <c r="BL430" s="553">
        <f>1-WWWW[[#This Row],[Hygiene Coverage%]]</f>
        <v>1</v>
      </c>
      <c r="BM430" s="551">
        <f>WWWW[[#This Row],['# people reached by regular dedicated hygiene promotion]]/WWWW[[#This Row],[Total PoP ]]</f>
        <v>0</v>
      </c>
      <c r="BN43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0" s="552">
        <f>WWWW[[#This Row],['#_of_affected_women_and_girls_receiving_a_sufficient_quantity_of_sanitary_pads]]</f>
        <v>0</v>
      </c>
      <c r="BP430" s="605">
        <f>IF(WWWW[[#This Row],['# People with access to soap]]&gt;WWWW[[#This Row],['# People with access to Sanity Pads]],WWWW[[#This Row],['# People with access to soap]],WWWW[[#This Row],['# People with access to Sanity Pads]])</f>
        <v>0</v>
      </c>
      <c r="BQ430" s="560" t="str">
        <f>IF(OR(WWWW[[#This Row],['#of students in school]]="",WWWW[[#This Row],['#of students in school]]=0),"No","Yes")</f>
        <v>No</v>
      </c>
      <c r="BR430" s="554" t="s">
        <v>796</v>
      </c>
      <c r="BS430" s="554" t="s">
        <v>796</v>
      </c>
      <c r="BT430" s="554" t="s">
        <v>793</v>
      </c>
      <c r="BU430" s="554">
        <v>0</v>
      </c>
      <c r="BV430" s="554">
        <v>0</v>
      </c>
      <c r="BW430" s="554">
        <v>198370</v>
      </c>
      <c r="BX430" s="554" t="s">
        <v>33</v>
      </c>
      <c r="BY430" s="582"/>
    </row>
    <row r="431" spans="1:77" hidden="1">
      <c r="A431" s="606" t="s">
        <v>2381</v>
      </c>
      <c r="B431" s="606" t="s">
        <v>2864</v>
      </c>
      <c r="C431" s="453" t="s">
        <v>371</v>
      </c>
      <c r="D431" s="453" t="s">
        <v>3050</v>
      </c>
      <c r="E431" s="453" t="s">
        <v>2686</v>
      </c>
      <c r="F431" s="453" t="s">
        <v>321</v>
      </c>
      <c r="G431" s="546" t="str">
        <f>VLOOKUP(WWWW[[#This Row],[Village  Name]],SiteDB6[[Site Name]:[Location Type]],8,FALSE)</f>
        <v>Village</v>
      </c>
      <c r="H431" s="453" t="s">
        <v>2866</v>
      </c>
      <c r="I431" s="605">
        <v>38</v>
      </c>
      <c r="J431" s="605">
        <v>184</v>
      </c>
      <c r="K431" s="457">
        <v>43221</v>
      </c>
      <c r="L431" s="55">
        <v>43677</v>
      </c>
      <c r="M431" s="605">
        <v>25</v>
      </c>
      <c r="N431" s="605"/>
      <c r="O431" s="605">
        <v>3</v>
      </c>
      <c r="P431" s="605">
        <v>1</v>
      </c>
      <c r="Q431" s="605">
        <v>1</v>
      </c>
      <c r="R431" s="605"/>
      <c r="S431" s="605"/>
      <c r="T431" s="605"/>
      <c r="U431" s="637"/>
      <c r="V431" s="605">
        <v>24</v>
      </c>
      <c r="W431" s="605" t="s">
        <v>128</v>
      </c>
      <c r="X431" s="605"/>
      <c r="Y431" s="605"/>
      <c r="Z431" s="605"/>
      <c r="AA431" s="605"/>
      <c r="AB431" s="605"/>
      <c r="AC431" s="637"/>
      <c r="AD431" s="605"/>
      <c r="AE431" s="605"/>
      <c r="AF431" s="605"/>
      <c r="AG431" s="605"/>
      <c r="AH431" s="605"/>
      <c r="AI431" s="605"/>
      <c r="AJ431" s="605" t="s">
        <v>3051</v>
      </c>
      <c r="AK431" s="605"/>
      <c r="AL431" s="605"/>
      <c r="AM431" s="605"/>
      <c r="AN431" s="637"/>
      <c r="AO431" s="551"/>
      <c r="AP431" s="551"/>
      <c r="AQ43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31" s="560">
        <f>WWWW[[#This Row],[%Equitable and continuous access to sufficient quantity of safe drinking water]]*WWWW[[#This Row],[Total PoP ]]</f>
        <v>184</v>
      </c>
      <c r="AS43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31" s="560">
        <f>WWWW[[#This Row],[% Access to unimproved water points]]*WWWW[[#This Row],[Total PoP ]]</f>
        <v>184</v>
      </c>
      <c r="AU43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AW431" s="560">
        <f>WWWW[[#This Row],[HRP1]]/250</f>
        <v>0.73599999999999999</v>
      </c>
      <c r="AX431" s="550">
        <f>1-WWWW[[#This Row],[% Equitable and continuous access to sufficient quantity of domestic water]]</f>
        <v>0</v>
      </c>
      <c r="AY431" s="560">
        <f>WWWW[[#This Row],[%equitable and continuous access to sufficient quantity of safe drinking and domestic water''s GAP]]*WWWW[[#This Row],[Total PoP ]]</f>
        <v>0</v>
      </c>
      <c r="AZ431" s="552">
        <f>IF(WWWW[[#This Row],[Total required water points]]-WWWW[[#This Row],['#Water points coverage]]&lt;0,0,WWWW[[#This Row],[Total required water points]]-WWWW[[#This Row],['#Water points coverage]])</f>
        <v>0.26400000000000001</v>
      </c>
      <c r="BA431" s="552">
        <f>ROUND(IF(WWWW[[#This Row],[Total PoP ]]&lt;250,1,WWWW[[#This Row],[Total PoP ]]/250),0)</f>
        <v>1</v>
      </c>
      <c r="BB43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0.78260869565217395</v>
      </c>
      <c r="BC431" s="560">
        <f>WWWW[[#This Row],[% people access to functioning Latrine]]*WWWW[[#This Row],[Total PoP ]]</f>
        <v>144</v>
      </c>
      <c r="BD431" s="552">
        <f>WWWW[[#This Row],['#_of_Functioning_latrines_in_school]]*50</f>
        <v>0</v>
      </c>
      <c r="BE431" s="552">
        <f>ROUND((WWWW[[#This Row],[Total PoP ]]/6),0)</f>
        <v>31</v>
      </c>
      <c r="BF431" s="552">
        <f>IF(WWWW[[#This Row],[Total required Latrines]]-(WWWW[[#This Row],['#_of_sanitary_fly-proof_HH_latrines]])&lt;0,0,WWWW[[#This Row],[Total required Latrines]]-(WWWW[[#This Row],['#_of_sanitary_fly-proof_HH_latrines]]))</f>
        <v>7</v>
      </c>
      <c r="BG431" s="553">
        <f>1-WWWW[[#This Row],[% people access to functioning Latrine]]</f>
        <v>0.21739130434782605</v>
      </c>
      <c r="BH43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1" s="560" t="e">
        <f>IF(WWWW[[#This Row],['#_of_functional_handwashing_facilities_at_HH_level]]*6&gt;WWWW[[#This Row],[Total PoP ]],WWWW[[#This Row],[Total PoP ]],WWWW[[#This Row],['#_of_functional_handwashing_facilities_at_HH_level]]*6)</f>
        <v>#VALUE!</v>
      </c>
      <c r="BJ431" s="552">
        <f>IF(WWWW[[#This Row],['# people reached by regular dedicated hygiene promotion]]&gt;WWWW[[#This Row],['# People received regular supply of hygiene items]],WWWW[[#This Row],['# people reached by regular dedicated hygiene promotion]],WWWW[[#This Row],['# People received regular supply of hygiene items]])</f>
        <v>0</v>
      </c>
      <c r="BK431" s="550">
        <f>IF(WWWW[[#This Row],[HRP3]]/WWWW[[#This Row],[Total PoP ]]&gt;100%,100%,WWWW[[#This Row],[HRP3]]/WWWW[[#This Row],[Total PoP ]])</f>
        <v>0</v>
      </c>
      <c r="BL431" s="553">
        <f>1-WWWW[[#This Row],[Hygiene Coverage%]]</f>
        <v>1</v>
      </c>
      <c r="BM431" s="551">
        <f>WWWW[[#This Row],['# people reached by regular dedicated hygiene promotion]]/WWWW[[#This Row],[Total PoP ]]</f>
        <v>0</v>
      </c>
      <c r="BN43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1" s="552">
        <f>WWWW[[#This Row],['#_of_affected_women_and_girls_receiving_a_sufficient_quantity_of_sanitary_pads]]</f>
        <v>0</v>
      </c>
      <c r="BP431" s="605">
        <f>IF(WWWW[[#This Row],['# People with access to soap]]&gt;WWWW[[#This Row],['# People with access to Sanity Pads]],WWWW[[#This Row],['# People with access to soap]],WWWW[[#This Row],['# People with access to Sanity Pads]])</f>
        <v>0</v>
      </c>
      <c r="BQ431" s="560" t="str">
        <f>IF(OR(WWWW[[#This Row],['#of students in school]]="",WWWW[[#This Row],['#of students in school]]=0),"No","Yes")</f>
        <v>Yes</v>
      </c>
      <c r="BR431" s="554" t="s">
        <v>796</v>
      </c>
      <c r="BS431" s="554" t="s">
        <v>796</v>
      </c>
      <c r="BT431" s="554">
        <v>0</v>
      </c>
      <c r="BU431" s="554">
        <v>20.813840866088899</v>
      </c>
      <c r="BV431" s="554">
        <v>92.599952697753906</v>
      </c>
      <c r="BW431" s="554">
        <v>198357</v>
      </c>
      <c r="BX431" s="554" t="s">
        <v>33</v>
      </c>
      <c r="BY431" s="582"/>
    </row>
    <row r="432" spans="1:77" hidden="1">
      <c r="A432" s="606" t="s">
        <v>2381</v>
      </c>
      <c r="B432" s="606" t="s">
        <v>2864</v>
      </c>
      <c r="C432" s="453" t="s">
        <v>371</v>
      </c>
      <c r="D432" s="453" t="s">
        <v>3050</v>
      </c>
      <c r="E432" s="453" t="s">
        <v>2686</v>
      </c>
      <c r="F432" s="453" t="s">
        <v>307</v>
      </c>
      <c r="G432" s="546" t="str">
        <f>VLOOKUP(WWWW[[#This Row],[Village  Name]],SiteDB6[[Site Name]:[Location Type]],8,FALSE)</f>
        <v>Village</v>
      </c>
      <c r="H432" s="453" t="s">
        <v>2075</v>
      </c>
      <c r="I432" s="605">
        <v>60</v>
      </c>
      <c r="J432" s="605">
        <v>266</v>
      </c>
      <c r="K432" s="457">
        <v>43221</v>
      </c>
      <c r="L432" s="55">
        <v>43677</v>
      </c>
      <c r="M432" s="605">
        <v>47</v>
      </c>
      <c r="N432" s="605"/>
      <c r="O432" s="605">
        <v>0</v>
      </c>
      <c r="P432" s="605"/>
      <c r="Q432" s="605">
        <v>2</v>
      </c>
      <c r="R432" s="605"/>
      <c r="S432" s="605"/>
      <c r="T432" s="605"/>
      <c r="U432" s="637"/>
      <c r="V432" s="605">
        <v>50</v>
      </c>
      <c r="W432" s="605" t="s">
        <v>128</v>
      </c>
      <c r="X432" s="605"/>
      <c r="Y432" s="605"/>
      <c r="Z432" s="605"/>
      <c r="AA432" s="605"/>
      <c r="AB432" s="605"/>
      <c r="AC432" s="637"/>
      <c r="AD432" s="605"/>
      <c r="AE432" s="605"/>
      <c r="AF432" s="605"/>
      <c r="AG432" s="605"/>
      <c r="AH432" s="605"/>
      <c r="AI432" s="605"/>
      <c r="AJ432" s="605" t="s">
        <v>3051</v>
      </c>
      <c r="AK432" s="605" t="s">
        <v>3051</v>
      </c>
      <c r="AL432" s="605"/>
      <c r="AM432" s="605"/>
      <c r="AN432" s="637"/>
      <c r="AO432" s="551"/>
      <c r="AP432" s="551"/>
      <c r="AQ43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32" s="560">
        <f>WWWW[[#This Row],[%Equitable and continuous access to sufficient quantity of safe drinking water]]*WWWW[[#This Row],[Total PoP ]]</f>
        <v>0</v>
      </c>
      <c r="AS43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32" s="560">
        <f>WWWW[[#This Row],[% Access to unimproved water points]]*WWWW[[#This Row],[Total PoP ]]</f>
        <v>266</v>
      </c>
      <c r="AU43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AW432" s="560">
        <f>WWWW[[#This Row],[HRP1]]/250</f>
        <v>1.0640000000000001</v>
      </c>
      <c r="AX432" s="550">
        <f>1-WWWW[[#This Row],[% Equitable and continuous access to sufficient quantity of domestic water]]</f>
        <v>0</v>
      </c>
      <c r="AY432" s="560">
        <f>WWWW[[#This Row],[%equitable and continuous access to sufficient quantity of safe drinking and domestic water''s GAP]]*WWWW[[#This Row],[Total PoP ]]</f>
        <v>0</v>
      </c>
      <c r="AZ432" s="552">
        <f>IF(WWWW[[#This Row],[Total required water points]]-WWWW[[#This Row],['#Water points coverage]]&lt;0,0,WWWW[[#This Row],[Total required water points]]-WWWW[[#This Row],['#Water points coverage]])</f>
        <v>0</v>
      </c>
      <c r="BA432" s="552">
        <f>ROUND(IF(WWWW[[#This Row],[Total PoP ]]&lt;250,1,WWWW[[#This Row],[Total PoP ]]/250),0)</f>
        <v>1</v>
      </c>
      <c r="BB43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32" s="560">
        <f>WWWW[[#This Row],[% people access to functioning Latrine]]*WWWW[[#This Row],[Total PoP ]]</f>
        <v>266</v>
      </c>
      <c r="BD432" s="552">
        <f>WWWW[[#This Row],['#_of_Functioning_latrines_in_school]]*50</f>
        <v>0</v>
      </c>
      <c r="BE432" s="552">
        <f>ROUND((WWWW[[#This Row],[Total PoP ]]/6),0)</f>
        <v>44</v>
      </c>
      <c r="BF432" s="552">
        <f>IF(WWWW[[#This Row],[Total required Latrines]]-(WWWW[[#This Row],['#_of_sanitary_fly-proof_HH_latrines]])&lt;0,0,WWWW[[#This Row],[Total required Latrines]]-(WWWW[[#This Row],['#_of_sanitary_fly-proof_HH_latrines]]))</f>
        <v>0</v>
      </c>
      <c r="BG432" s="553">
        <f>1-WWWW[[#This Row],[% people access to functioning Latrine]]</f>
        <v>0</v>
      </c>
      <c r="BH43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2" s="560" t="e">
        <f>IF(WWWW[[#This Row],['#_of_functional_handwashing_facilities_at_HH_level]]*6&gt;WWWW[[#This Row],[Total PoP ]],WWWW[[#This Row],[Total PoP ]],WWWW[[#This Row],['#_of_functional_handwashing_facilities_at_HH_level]]*6)</f>
        <v>#VALUE!</v>
      </c>
      <c r="BJ432" s="552">
        <f>IF(WWWW[[#This Row],['# people reached by regular dedicated hygiene promotion]]&gt;WWWW[[#This Row],['# People received regular supply of hygiene items]],WWWW[[#This Row],['# people reached by regular dedicated hygiene promotion]],WWWW[[#This Row],['# People received regular supply of hygiene items]])</f>
        <v>0</v>
      </c>
      <c r="BK432" s="550">
        <f>IF(WWWW[[#This Row],[HRP3]]/WWWW[[#This Row],[Total PoP ]]&gt;100%,100%,WWWW[[#This Row],[HRP3]]/WWWW[[#This Row],[Total PoP ]])</f>
        <v>0</v>
      </c>
      <c r="BL432" s="553">
        <f>1-WWWW[[#This Row],[Hygiene Coverage%]]</f>
        <v>1</v>
      </c>
      <c r="BM432" s="551">
        <f>WWWW[[#This Row],['# people reached by regular dedicated hygiene promotion]]/WWWW[[#This Row],[Total PoP ]]</f>
        <v>0</v>
      </c>
      <c r="BN43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2" s="552">
        <f>WWWW[[#This Row],['#_of_affected_women_and_girls_receiving_a_sufficient_quantity_of_sanitary_pads]]</f>
        <v>0</v>
      </c>
      <c r="BP432" s="605">
        <f>IF(WWWW[[#This Row],['# People with access to soap]]&gt;WWWW[[#This Row],['# People with access to Sanity Pads]],WWWW[[#This Row],['# People with access to soap]],WWWW[[#This Row],['# People with access to Sanity Pads]])</f>
        <v>0</v>
      </c>
      <c r="BQ432" s="560" t="str">
        <f>IF(OR(WWWW[[#This Row],['#of students in school]]="",WWWW[[#This Row],['#of students in school]]=0),"No","Yes")</f>
        <v>Yes</v>
      </c>
      <c r="BR432" s="554" t="s">
        <v>796</v>
      </c>
      <c r="BS432" s="554" t="s">
        <v>796</v>
      </c>
      <c r="BT432" s="554" t="s">
        <v>296</v>
      </c>
      <c r="BU432" s="554">
        <v>20.991559980000002</v>
      </c>
      <c r="BV432" s="554">
        <v>92.290878300000003</v>
      </c>
      <c r="BW432" s="554">
        <v>197896</v>
      </c>
      <c r="BX432" s="554" t="s">
        <v>33</v>
      </c>
      <c r="BY432" s="582"/>
    </row>
    <row r="433" spans="1:77" hidden="1">
      <c r="A433" s="606" t="s">
        <v>2381</v>
      </c>
      <c r="B433" s="606" t="s">
        <v>2864</v>
      </c>
      <c r="C433" s="453" t="s">
        <v>371</v>
      </c>
      <c r="D433" s="453" t="s">
        <v>3050</v>
      </c>
      <c r="E433" s="453" t="s">
        <v>2686</v>
      </c>
      <c r="F433" s="453" t="s">
        <v>321</v>
      </c>
      <c r="G433" s="546" t="str">
        <f>VLOOKUP(WWWW[[#This Row],[Village  Name]],SiteDB6[[Site Name]:[Location Type]],8,FALSE)</f>
        <v>Village</v>
      </c>
      <c r="H433" s="453" t="s">
        <v>619</v>
      </c>
      <c r="I433" s="605">
        <v>41</v>
      </c>
      <c r="J433" s="605">
        <v>172</v>
      </c>
      <c r="K433" s="457">
        <v>43221</v>
      </c>
      <c r="L433" s="55">
        <v>43677</v>
      </c>
      <c r="M433" s="605">
        <v>37</v>
      </c>
      <c r="N433" s="605"/>
      <c r="O433" s="605">
        <v>0</v>
      </c>
      <c r="P433" s="605">
        <v>4</v>
      </c>
      <c r="Q433" s="605">
        <v>2</v>
      </c>
      <c r="R433" s="605"/>
      <c r="S433" s="605"/>
      <c r="T433" s="605"/>
      <c r="U433" s="637"/>
      <c r="V433" s="605">
        <v>30</v>
      </c>
      <c r="W433" s="605" t="s">
        <v>128</v>
      </c>
      <c r="X433" s="605">
        <v>2</v>
      </c>
      <c r="Y433" s="605"/>
      <c r="Z433" s="605"/>
      <c r="AA433" s="605"/>
      <c r="AB433" s="605"/>
      <c r="AC433" s="637"/>
      <c r="AD433" s="605"/>
      <c r="AE433" s="605"/>
      <c r="AF433" s="605"/>
      <c r="AG433" s="605"/>
      <c r="AH433" s="605"/>
      <c r="AI433" s="605"/>
      <c r="AJ433" s="605" t="s">
        <v>3051</v>
      </c>
      <c r="AK433" s="605">
        <v>1</v>
      </c>
      <c r="AL433" s="605"/>
      <c r="AM433" s="605"/>
      <c r="AN433" s="637"/>
      <c r="AO433" s="551"/>
      <c r="AP433" s="551"/>
      <c r="AQ43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33" s="560">
        <f>WWWW[[#This Row],[%Equitable and continuous access to sufficient quantity of safe drinking water]]*WWWW[[#This Row],[Total PoP ]]</f>
        <v>172</v>
      </c>
      <c r="AS43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33" s="560">
        <f>WWWW[[#This Row],[% Access to unimproved water points]]*WWWW[[#This Row],[Total PoP ]]</f>
        <v>172</v>
      </c>
      <c r="AU43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AW433" s="560">
        <f>WWWW[[#This Row],[HRP1]]/250</f>
        <v>0.68799999999999994</v>
      </c>
      <c r="AX433" s="550">
        <f>1-WWWW[[#This Row],[% Equitable and continuous access to sufficient quantity of domestic water]]</f>
        <v>0</v>
      </c>
      <c r="AY433" s="560">
        <f>WWWW[[#This Row],[%equitable and continuous access to sufficient quantity of safe drinking and domestic water''s GAP]]*WWWW[[#This Row],[Total PoP ]]</f>
        <v>0</v>
      </c>
      <c r="AZ433" s="552">
        <f>IF(WWWW[[#This Row],[Total required water points]]-WWWW[[#This Row],['#Water points coverage]]&lt;0,0,WWWW[[#This Row],[Total required water points]]-WWWW[[#This Row],['#Water points coverage]])</f>
        <v>0.31200000000000006</v>
      </c>
      <c r="BA433" s="552">
        <f>ROUND(IF(WWWW[[#This Row],[Total PoP ]]&lt;250,1,WWWW[[#This Row],[Total PoP ]]/250),0)</f>
        <v>1</v>
      </c>
      <c r="BB43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33" s="560">
        <f>WWWW[[#This Row],[% people access to functioning Latrine]]*WWWW[[#This Row],[Total PoP ]]</f>
        <v>172</v>
      </c>
      <c r="BD433" s="552">
        <f>WWWW[[#This Row],['#_of_Functioning_latrines_in_school]]*50</f>
        <v>100</v>
      </c>
      <c r="BE433" s="552">
        <f>ROUND((WWWW[[#This Row],[Total PoP ]]/6),0)</f>
        <v>29</v>
      </c>
      <c r="BF433" s="552">
        <f>IF(WWWW[[#This Row],[Total required Latrines]]-(WWWW[[#This Row],['#_of_sanitary_fly-proof_HH_latrines]])&lt;0,0,WWWW[[#This Row],[Total required Latrines]]-(WWWW[[#This Row],['#_of_sanitary_fly-proof_HH_latrines]]))</f>
        <v>0</v>
      </c>
      <c r="BG433" s="553">
        <f>1-WWWW[[#This Row],[% people access to functioning Latrine]]</f>
        <v>0</v>
      </c>
      <c r="BH43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3" s="560" t="e">
        <f>IF(WWWW[[#This Row],['#_of_functional_handwashing_facilities_at_HH_level]]*6&gt;WWWW[[#This Row],[Total PoP ]],WWWW[[#This Row],[Total PoP ]],WWWW[[#This Row],['#_of_functional_handwashing_facilities_at_HH_level]]*6)</f>
        <v>#VALUE!</v>
      </c>
      <c r="BJ433" s="552">
        <f>IF(WWWW[[#This Row],['# people reached by regular dedicated hygiene promotion]]&gt;WWWW[[#This Row],['# People received regular supply of hygiene items]],WWWW[[#This Row],['# people reached by regular dedicated hygiene promotion]],WWWW[[#This Row],['# People received regular supply of hygiene items]])</f>
        <v>0</v>
      </c>
      <c r="BK433" s="550">
        <f>IF(WWWW[[#This Row],[HRP3]]/WWWW[[#This Row],[Total PoP ]]&gt;100%,100%,WWWW[[#This Row],[HRP3]]/WWWW[[#This Row],[Total PoP ]])</f>
        <v>0</v>
      </c>
      <c r="BL433" s="553">
        <f>1-WWWW[[#This Row],[Hygiene Coverage%]]</f>
        <v>1</v>
      </c>
      <c r="BM433" s="551">
        <f>WWWW[[#This Row],['# people reached by regular dedicated hygiene promotion]]/WWWW[[#This Row],[Total PoP ]]</f>
        <v>0</v>
      </c>
      <c r="BN43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3" s="552">
        <f>WWWW[[#This Row],['#_of_affected_women_and_girls_receiving_a_sufficient_quantity_of_sanitary_pads]]</f>
        <v>0</v>
      </c>
      <c r="BP433" s="605">
        <f>IF(WWWW[[#This Row],['# People with access to soap]]&gt;WWWW[[#This Row],['# People with access to Sanity Pads]],WWWW[[#This Row],['# People with access to soap]],WWWW[[#This Row],['# People with access to Sanity Pads]])</f>
        <v>0</v>
      </c>
      <c r="BQ433" s="560" t="str">
        <f>IF(OR(WWWW[[#This Row],['#of students in school]]="",WWWW[[#This Row],['#of students in school]]=0),"No","Yes")</f>
        <v>Yes</v>
      </c>
      <c r="BR433" s="554" t="s">
        <v>796</v>
      </c>
      <c r="BS433" s="554" t="s">
        <v>796</v>
      </c>
      <c r="BT433" s="554" t="s">
        <v>296</v>
      </c>
      <c r="BU433" s="554">
        <v>20.818290709999999</v>
      </c>
      <c r="BV433" s="554">
        <v>92.594978330000004</v>
      </c>
      <c r="BW433" s="554">
        <v>217876</v>
      </c>
      <c r="BX433" s="554" t="s">
        <v>33</v>
      </c>
      <c r="BY433" s="582"/>
    </row>
    <row r="434" spans="1:77" hidden="1">
      <c r="A434" s="606" t="s">
        <v>2381</v>
      </c>
      <c r="B434" s="606" t="s">
        <v>2864</v>
      </c>
      <c r="C434" s="453" t="s">
        <v>371</v>
      </c>
      <c r="D434" s="453" t="s">
        <v>3050</v>
      </c>
      <c r="E434" s="453" t="s">
        <v>2686</v>
      </c>
      <c r="F434" s="453" t="s">
        <v>321</v>
      </c>
      <c r="G434" s="546" t="str">
        <f>VLOOKUP(WWWW[[#This Row],[Village  Name]],SiteDB6[[Site Name]:[Location Type]],8,FALSE)</f>
        <v>Village</v>
      </c>
      <c r="H434" s="453" t="s">
        <v>636</v>
      </c>
      <c r="I434" s="605">
        <v>24</v>
      </c>
      <c r="J434" s="605">
        <v>91</v>
      </c>
      <c r="K434" s="457">
        <v>43221</v>
      </c>
      <c r="L434" s="55">
        <v>43677</v>
      </c>
      <c r="M434" s="605">
        <v>15</v>
      </c>
      <c r="N434" s="605"/>
      <c r="O434" s="605">
        <v>0</v>
      </c>
      <c r="P434" s="605">
        <v>2</v>
      </c>
      <c r="Q434" s="605"/>
      <c r="R434" s="605"/>
      <c r="S434" s="605"/>
      <c r="T434" s="605"/>
      <c r="U434" s="637"/>
      <c r="V434" s="605">
        <v>20</v>
      </c>
      <c r="W434" s="605" t="s">
        <v>128</v>
      </c>
      <c r="X434" s="605"/>
      <c r="Y434" s="605"/>
      <c r="Z434" s="605"/>
      <c r="AA434" s="605"/>
      <c r="AB434" s="605"/>
      <c r="AC434" s="637"/>
      <c r="AD434" s="605"/>
      <c r="AE434" s="605"/>
      <c r="AF434" s="605"/>
      <c r="AG434" s="605"/>
      <c r="AH434" s="605"/>
      <c r="AI434" s="605"/>
      <c r="AJ434" s="605" t="s">
        <v>3051</v>
      </c>
      <c r="AK434" s="605" t="s">
        <v>3051</v>
      </c>
      <c r="AL434" s="605"/>
      <c r="AM434" s="605"/>
      <c r="AN434" s="637"/>
      <c r="AO434" s="551"/>
      <c r="AP434" s="551"/>
      <c r="AQ43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34" s="560">
        <f>WWWW[[#This Row],[%Equitable and continuous access to sufficient quantity of safe drinking water]]*WWWW[[#This Row],[Total PoP ]]</f>
        <v>91</v>
      </c>
      <c r="AS43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34" s="560">
        <f>WWWW[[#This Row],[% Access to unimproved water points]]*WWWW[[#This Row],[Total PoP ]]</f>
        <v>0</v>
      </c>
      <c r="AU43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AW434" s="560">
        <f>WWWW[[#This Row],[HRP1]]/250</f>
        <v>0.36399999999999999</v>
      </c>
      <c r="AX434" s="550">
        <f>1-WWWW[[#This Row],[% Equitable and continuous access to sufficient quantity of domestic water]]</f>
        <v>0</v>
      </c>
      <c r="AY434" s="560">
        <f>WWWW[[#This Row],[%equitable and continuous access to sufficient quantity of safe drinking and domestic water''s GAP]]*WWWW[[#This Row],[Total PoP ]]</f>
        <v>0</v>
      </c>
      <c r="AZ434" s="552">
        <f>IF(WWWW[[#This Row],[Total required water points]]-WWWW[[#This Row],['#Water points coverage]]&lt;0,0,WWWW[[#This Row],[Total required water points]]-WWWW[[#This Row],['#Water points coverage]])</f>
        <v>0.63600000000000001</v>
      </c>
      <c r="BA434" s="552">
        <f>ROUND(IF(WWWW[[#This Row],[Total PoP ]]&lt;250,1,WWWW[[#This Row],[Total PoP ]]/250),0)</f>
        <v>1</v>
      </c>
      <c r="BB43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34" s="560">
        <f>WWWW[[#This Row],[% people access to functioning Latrine]]*WWWW[[#This Row],[Total PoP ]]</f>
        <v>91</v>
      </c>
      <c r="BD434" s="552">
        <f>WWWW[[#This Row],['#_of_Functioning_latrines_in_school]]*50</f>
        <v>0</v>
      </c>
      <c r="BE434" s="552">
        <f>ROUND((WWWW[[#This Row],[Total PoP ]]/6),0)</f>
        <v>15</v>
      </c>
      <c r="BF434" s="552">
        <f>IF(WWWW[[#This Row],[Total required Latrines]]-(WWWW[[#This Row],['#_of_sanitary_fly-proof_HH_latrines]])&lt;0,0,WWWW[[#This Row],[Total required Latrines]]-(WWWW[[#This Row],['#_of_sanitary_fly-proof_HH_latrines]]))</f>
        <v>0</v>
      </c>
      <c r="BG434" s="553">
        <f>1-WWWW[[#This Row],[% people access to functioning Latrine]]</f>
        <v>0</v>
      </c>
      <c r="BH43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4" s="560" t="e">
        <f>IF(WWWW[[#This Row],['#_of_functional_handwashing_facilities_at_HH_level]]*6&gt;WWWW[[#This Row],[Total PoP ]],WWWW[[#This Row],[Total PoP ]],WWWW[[#This Row],['#_of_functional_handwashing_facilities_at_HH_level]]*6)</f>
        <v>#VALUE!</v>
      </c>
      <c r="BJ434" s="552">
        <f>IF(WWWW[[#This Row],['# people reached by regular dedicated hygiene promotion]]&gt;WWWW[[#This Row],['# People received regular supply of hygiene items]],WWWW[[#This Row],['# people reached by regular dedicated hygiene promotion]],WWWW[[#This Row],['# People received regular supply of hygiene items]])</f>
        <v>0</v>
      </c>
      <c r="BK434" s="550">
        <f>IF(WWWW[[#This Row],[HRP3]]/WWWW[[#This Row],[Total PoP ]]&gt;100%,100%,WWWW[[#This Row],[HRP3]]/WWWW[[#This Row],[Total PoP ]])</f>
        <v>0</v>
      </c>
      <c r="BL434" s="553">
        <f>1-WWWW[[#This Row],[Hygiene Coverage%]]</f>
        <v>1</v>
      </c>
      <c r="BM434" s="551">
        <f>WWWW[[#This Row],['# people reached by regular dedicated hygiene promotion]]/WWWW[[#This Row],[Total PoP ]]</f>
        <v>0</v>
      </c>
      <c r="BN43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4" s="552">
        <f>WWWW[[#This Row],['#_of_affected_women_and_girls_receiving_a_sufficient_quantity_of_sanitary_pads]]</f>
        <v>0</v>
      </c>
      <c r="BP434" s="605">
        <f>IF(WWWW[[#This Row],['# People with access to soap]]&gt;WWWW[[#This Row],['# People with access to Sanity Pads]],WWWW[[#This Row],['# People with access to soap]],WWWW[[#This Row],['# People with access to Sanity Pads]])</f>
        <v>0</v>
      </c>
      <c r="BQ434" s="560" t="str">
        <f>IF(OR(WWWW[[#This Row],['#of students in school]]="",WWWW[[#This Row],['#of students in school]]=0),"No","Yes")</f>
        <v>Yes</v>
      </c>
      <c r="BR434" s="554" t="s">
        <v>796</v>
      </c>
      <c r="BS434" s="554" t="s">
        <v>796</v>
      </c>
      <c r="BT434" s="554" t="s">
        <v>296</v>
      </c>
      <c r="BU434" s="554">
        <v>20.849060059999999</v>
      </c>
      <c r="BV434" s="554">
        <v>92.497413640000005</v>
      </c>
      <c r="BW434" s="554">
        <v>198313</v>
      </c>
      <c r="BX434" s="554" t="s">
        <v>33</v>
      </c>
      <c r="BY434" s="582"/>
    </row>
    <row r="435" spans="1:77" hidden="1">
      <c r="A435" s="606" t="s">
        <v>2381</v>
      </c>
      <c r="B435" s="606" t="s">
        <v>2864</v>
      </c>
      <c r="C435" s="453" t="s">
        <v>371</v>
      </c>
      <c r="D435" s="453" t="s">
        <v>3050</v>
      </c>
      <c r="E435" s="453" t="s">
        <v>2686</v>
      </c>
      <c r="F435" s="453" t="s">
        <v>321</v>
      </c>
      <c r="G435" s="546" t="str">
        <f>VLOOKUP(WWWW[[#This Row],[Village  Name]],SiteDB6[[Site Name]:[Location Type]],8,FALSE)</f>
        <v>Village</v>
      </c>
      <c r="H435" s="453" t="s">
        <v>642</v>
      </c>
      <c r="I435" s="605">
        <v>115</v>
      </c>
      <c r="J435" s="605">
        <v>658</v>
      </c>
      <c r="K435" s="457">
        <v>43221</v>
      </c>
      <c r="L435" s="55">
        <v>43677</v>
      </c>
      <c r="M435" s="605">
        <v>420</v>
      </c>
      <c r="N435" s="605"/>
      <c r="O435" s="605">
        <v>0</v>
      </c>
      <c r="P435" s="605">
        <v>1</v>
      </c>
      <c r="Q435" s="605">
        <v>2</v>
      </c>
      <c r="R435" s="605"/>
      <c r="S435" s="605"/>
      <c r="T435" s="605"/>
      <c r="U435" s="637"/>
      <c r="V435" s="605">
        <v>80</v>
      </c>
      <c r="W435" s="605" t="s">
        <v>41</v>
      </c>
      <c r="X435" s="605">
        <v>1</v>
      </c>
      <c r="Y435" s="605"/>
      <c r="Z435" s="605"/>
      <c r="AA435" s="605"/>
      <c r="AB435" s="605"/>
      <c r="AC435" s="637"/>
      <c r="AD435" s="605"/>
      <c r="AE435" s="605"/>
      <c r="AF435" s="605"/>
      <c r="AG435" s="605"/>
      <c r="AH435" s="605"/>
      <c r="AI435" s="605"/>
      <c r="AJ435" s="605" t="s">
        <v>3051</v>
      </c>
      <c r="AK435" s="605" t="s">
        <v>3051</v>
      </c>
      <c r="AL435" s="605"/>
      <c r="AM435" s="605"/>
      <c r="AN435" s="637"/>
      <c r="AO435" s="551"/>
      <c r="AP435" s="551"/>
      <c r="AQ43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35" s="560">
        <f>WWWW[[#This Row],[%Equitable and continuous access to sufficient quantity of safe drinking water]]*WWWW[[#This Row],[Total PoP ]]</f>
        <v>658</v>
      </c>
      <c r="AS43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35" s="560">
        <f>WWWW[[#This Row],[% Access to unimproved water points]]*WWWW[[#This Row],[Total PoP ]]</f>
        <v>658</v>
      </c>
      <c r="AU43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AW435" s="560">
        <f>WWWW[[#This Row],[HRP1]]/250</f>
        <v>2.6320000000000001</v>
      </c>
      <c r="AX435" s="550">
        <f>1-WWWW[[#This Row],[% Equitable and continuous access to sufficient quantity of domestic water]]</f>
        <v>0</v>
      </c>
      <c r="AY435" s="560">
        <f>WWWW[[#This Row],[%equitable and continuous access to sufficient quantity of safe drinking and domestic water''s GAP]]*WWWW[[#This Row],[Total PoP ]]</f>
        <v>0</v>
      </c>
      <c r="AZ435" s="552">
        <f>IF(WWWW[[#This Row],[Total required water points]]-WWWW[[#This Row],['#Water points coverage]]&lt;0,0,WWWW[[#This Row],[Total required water points]]-WWWW[[#This Row],['#Water points coverage]])</f>
        <v>0.36799999999999988</v>
      </c>
      <c r="BA435" s="552">
        <f>ROUND(IF(WWWW[[#This Row],[Total PoP ]]&lt;250,1,WWWW[[#This Row],[Total PoP ]]/250),0)</f>
        <v>3</v>
      </c>
      <c r="BB43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0.80547112462006076</v>
      </c>
      <c r="BC435" s="560">
        <f>WWWW[[#This Row],[% people access to functioning Latrine]]*WWWW[[#This Row],[Total PoP ]]</f>
        <v>530</v>
      </c>
      <c r="BD435" s="552">
        <f>WWWW[[#This Row],['#_of_Functioning_latrines_in_school]]*50</f>
        <v>50</v>
      </c>
      <c r="BE435" s="552">
        <f>ROUND((WWWW[[#This Row],[Total PoP ]]/6),0)</f>
        <v>110</v>
      </c>
      <c r="BF435" s="552">
        <f>IF(WWWW[[#This Row],[Total required Latrines]]-(WWWW[[#This Row],['#_of_sanitary_fly-proof_HH_latrines]])&lt;0,0,WWWW[[#This Row],[Total required Latrines]]-(WWWW[[#This Row],['#_of_sanitary_fly-proof_HH_latrines]]))</f>
        <v>30</v>
      </c>
      <c r="BG435" s="553">
        <f>1-WWWW[[#This Row],[% people access to functioning Latrine]]</f>
        <v>0.19452887537993924</v>
      </c>
      <c r="BH43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5" s="560" t="e">
        <f>IF(WWWW[[#This Row],['#_of_functional_handwashing_facilities_at_HH_level]]*6&gt;WWWW[[#This Row],[Total PoP ]],WWWW[[#This Row],[Total PoP ]],WWWW[[#This Row],['#_of_functional_handwashing_facilities_at_HH_level]]*6)</f>
        <v>#VALUE!</v>
      </c>
      <c r="BJ435" s="552">
        <f>IF(WWWW[[#This Row],['# people reached by regular dedicated hygiene promotion]]&gt;WWWW[[#This Row],['# People received regular supply of hygiene items]],WWWW[[#This Row],['# people reached by regular dedicated hygiene promotion]],WWWW[[#This Row],['# People received regular supply of hygiene items]])</f>
        <v>0</v>
      </c>
      <c r="BK435" s="550">
        <f>IF(WWWW[[#This Row],[HRP3]]/WWWW[[#This Row],[Total PoP ]]&gt;100%,100%,WWWW[[#This Row],[HRP3]]/WWWW[[#This Row],[Total PoP ]])</f>
        <v>0</v>
      </c>
      <c r="BL435" s="553">
        <f>1-WWWW[[#This Row],[Hygiene Coverage%]]</f>
        <v>1</v>
      </c>
      <c r="BM435" s="551">
        <f>WWWW[[#This Row],['# people reached by regular dedicated hygiene promotion]]/WWWW[[#This Row],[Total PoP ]]</f>
        <v>0</v>
      </c>
      <c r="BN43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5" s="552">
        <f>WWWW[[#This Row],['#_of_affected_women_and_girls_receiving_a_sufficient_quantity_of_sanitary_pads]]</f>
        <v>0</v>
      </c>
      <c r="BP435" s="605">
        <f>IF(WWWW[[#This Row],['# People with access to soap]]&gt;WWWW[[#This Row],['# People with access to Sanity Pads]],WWWW[[#This Row],['# People with access to soap]],WWWW[[#This Row],['# People with access to Sanity Pads]])</f>
        <v>0</v>
      </c>
      <c r="BQ435" s="560" t="str">
        <f>IF(OR(WWWW[[#This Row],['#of students in school]]="",WWWW[[#This Row],['#of students in school]]=0),"No","Yes")</f>
        <v>Yes</v>
      </c>
      <c r="BR435" s="554" t="s">
        <v>796</v>
      </c>
      <c r="BS435" s="554" t="s">
        <v>796</v>
      </c>
      <c r="BT435" s="554" t="s">
        <v>793</v>
      </c>
      <c r="BU435" s="554">
        <v>20.876710889999998</v>
      </c>
      <c r="BV435" s="554">
        <v>92.537406919999995</v>
      </c>
      <c r="BW435" s="554">
        <v>198301</v>
      </c>
      <c r="BX435" s="554" t="s">
        <v>33</v>
      </c>
      <c r="BY435" s="582"/>
    </row>
    <row r="436" spans="1:77" hidden="1">
      <c r="A436" s="606" t="s">
        <v>2381</v>
      </c>
      <c r="B436" s="606" t="s">
        <v>2864</v>
      </c>
      <c r="C436" s="453" t="s">
        <v>371</v>
      </c>
      <c r="D436" s="453" t="s">
        <v>3050</v>
      </c>
      <c r="E436" s="453" t="s">
        <v>2686</v>
      </c>
      <c r="F436" s="453" t="s">
        <v>307</v>
      </c>
      <c r="G436" s="546" t="str">
        <f>VLOOKUP(WWWW[[#This Row],[Village  Name]],SiteDB6[[Site Name]:[Location Type]],8,FALSE)</f>
        <v>Village</v>
      </c>
      <c r="H436" s="453" t="s">
        <v>2861</v>
      </c>
      <c r="I436" s="605">
        <v>55</v>
      </c>
      <c r="J436" s="605">
        <v>241</v>
      </c>
      <c r="K436" s="457">
        <v>43221</v>
      </c>
      <c r="L436" s="55">
        <v>43677</v>
      </c>
      <c r="M436" s="605">
        <v>43</v>
      </c>
      <c r="N436" s="605"/>
      <c r="O436" s="605">
        <v>2</v>
      </c>
      <c r="P436" s="605">
        <v>3</v>
      </c>
      <c r="Q436" s="605">
        <v>1</v>
      </c>
      <c r="R436" s="605"/>
      <c r="S436" s="605"/>
      <c r="T436" s="605"/>
      <c r="U436" s="637"/>
      <c r="V436" s="605">
        <v>30</v>
      </c>
      <c r="W436" s="605" t="s">
        <v>41</v>
      </c>
      <c r="X436" s="605">
        <v>2</v>
      </c>
      <c r="Y436" s="605"/>
      <c r="Z436" s="605"/>
      <c r="AA436" s="605"/>
      <c r="AB436" s="605"/>
      <c r="AC436" s="637"/>
      <c r="AD436" s="605"/>
      <c r="AE436" s="605"/>
      <c r="AF436" s="605"/>
      <c r="AG436" s="605"/>
      <c r="AH436" s="605"/>
      <c r="AI436" s="605"/>
      <c r="AJ436" s="605" t="s">
        <v>3051</v>
      </c>
      <c r="AK436" s="605" t="s">
        <v>3051</v>
      </c>
      <c r="AL436" s="605"/>
      <c r="AM436" s="605"/>
      <c r="AN436" s="637"/>
      <c r="AO436" s="551"/>
      <c r="AP436" s="551"/>
      <c r="AQ43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36" s="560">
        <f>WWWW[[#This Row],[%Equitable and continuous access to sufficient quantity of safe drinking water]]*WWWW[[#This Row],[Total PoP ]]</f>
        <v>241</v>
      </c>
      <c r="AS43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36" s="560">
        <f>WWWW[[#This Row],[% Access to unimproved water points]]*WWWW[[#This Row],[Total PoP ]]</f>
        <v>241</v>
      </c>
      <c r="AU43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AW436" s="560">
        <f>WWWW[[#This Row],[HRP1]]/250</f>
        <v>0.96399999999999997</v>
      </c>
      <c r="AX436" s="550">
        <f>1-WWWW[[#This Row],[% Equitable and continuous access to sufficient quantity of domestic water]]</f>
        <v>0</v>
      </c>
      <c r="AY436" s="560">
        <f>WWWW[[#This Row],[%equitable and continuous access to sufficient quantity of safe drinking and domestic water''s GAP]]*WWWW[[#This Row],[Total PoP ]]</f>
        <v>0</v>
      </c>
      <c r="AZ436" s="552">
        <f>IF(WWWW[[#This Row],[Total required water points]]-WWWW[[#This Row],['#Water points coverage]]&lt;0,0,WWWW[[#This Row],[Total required water points]]-WWWW[[#This Row],['#Water points coverage]])</f>
        <v>3.6000000000000032E-2</v>
      </c>
      <c r="BA436" s="552">
        <f>ROUND(IF(WWWW[[#This Row],[Total PoP ]]&lt;250,1,WWWW[[#This Row],[Total PoP ]]/250),0)</f>
        <v>1</v>
      </c>
      <c r="BB43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36" s="560">
        <f>WWWW[[#This Row],[% people access to functioning Latrine]]*WWWW[[#This Row],[Total PoP ]]</f>
        <v>241</v>
      </c>
      <c r="BD436" s="552">
        <f>WWWW[[#This Row],['#_of_Functioning_latrines_in_school]]*50</f>
        <v>100</v>
      </c>
      <c r="BE436" s="552">
        <f>ROUND((WWWW[[#This Row],[Total PoP ]]/6),0)</f>
        <v>40</v>
      </c>
      <c r="BF436" s="552">
        <f>IF(WWWW[[#This Row],[Total required Latrines]]-(WWWW[[#This Row],['#_of_sanitary_fly-proof_HH_latrines]])&lt;0,0,WWWW[[#This Row],[Total required Latrines]]-(WWWW[[#This Row],['#_of_sanitary_fly-proof_HH_latrines]]))</f>
        <v>10</v>
      </c>
      <c r="BG436" s="553">
        <f>1-WWWW[[#This Row],[% people access to functioning Latrine]]</f>
        <v>0</v>
      </c>
      <c r="BH43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6" s="560" t="e">
        <f>IF(WWWW[[#This Row],['#_of_functional_handwashing_facilities_at_HH_level]]*6&gt;WWWW[[#This Row],[Total PoP ]],WWWW[[#This Row],[Total PoP ]],WWWW[[#This Row],['#_of_functional_handwashing_facilities_at_HH_level]]*6)</f>
        <v>#VALUE!</v>
      </c>
      <c r="BJ436" s="552">
        <f>IF(WWWW[[#This Row],['# people reached by regular dedicated hygiene promotion]]&gt;WWWW[[#This Row],['# People received regular supply of hygiene items]],WWWW[[#This Row],['# people reached by regular dedicated hygiene promotion]],WWWW[[#This Row],['# People received regular supply of hygiene items]])</f>
        <v>0</v>
      </c>
      <c r="BK436" s="550">
        <f>IF(WWWW[[#This Row],[HRP3]]/WWWW[[#This Row],[Total PoP ]]&gt;100%,100%,WWWW[[#This Row],[HRP3]]/WWWW[[#This Row],[Total PoP ]])</f>
        <v>0</v>
      </c>
      <c r="BL436" s="553">
        <f>1-WWWW[[#This Row],[Hygiene Coverage%]]</f>
        <v>1</v>
      </c>
      <c r="BM436" s="551">
        <f>WWWW[[#This Row],['# people reached by regular dedicated hygiene promotion]]/WWWW[[#This Row],[Total PoP ]]</f>
        <v>0</v>
      </c>
      <c r="BN43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6" s="552">
        <f>WWWW[[#This Row],['#_of_affected_women_and_girls_receiving_a_sufficient_quantity_of_sanitary_pads]]</f>
        <v>0</v>
      </c>
      <c r="BP436" s="605">
        <f>IF(WWWW[[#This Row],['# People with access to soap]]&gt;WWWW[[#This Row],['# People with access to Sanity Pads]],WWWW[[#This Row],['# People with access to soap]],WWWW[[#This Row],['# People with access to Sanity Pads]])</f>
        <v>0</v>
      </c>
      <c r="BQ436" s="560" t="str">
        <f>IF(OR(WWWW[[#This Row],['#of students in school]]="",WWWW[[#This Row],['#of students in school]]=0),"No","Yes")</f>
        <v>Yes</v>
      </c>
      <c r="BR436" s="554" t="s">
        <v>796</v>
      </c>
      <c r="BS436" s="554" t="s">
        <v>796</v>
      </c>
      <c r="BT436" s="554" t="s">
        <v>296</v>
      </c>
      <c r="BU436" s="554">
        <v>20.8013000488281</v>
      </c>
      <c r="BV436" s="554">
        <v>92.423202514648395</v>
      </c>
      <c r="BW436" s="554">
        <v>217895</v>
      </c>
      <c r="BX436" s="554" t="s">
        <v>33</v>
      </c>
      <c r="BY436" s="582"/>
    </row>
    <row r="437" spans="1:77" hidden="1">
      <c r="A437" s="606" t="s">
        <v>2381</v>
      </c>
      <c r="B437" s="606" t="s">
        <v>2864</v>
      </c>
      <c r="C437" s="453" t="s">
        <v>371</v>
      </c>
      <c r="D437" s="453" t="s">
        <v>3050</v>
      </c>
      <c r="E437" s="453" t="s">
        <v>2686</v>
      </c>
      <c r="F437" s="453" t="s">
        <v>321</v>
      </c>
      <c r="G437" s="546" t="str">
        <f>VLOOKUP(WWWW[[#This Row],[Village  Name]],SiteDB6[[Site Name]:[Location Type]],8,FALSE)</f>
        <v>Village</v>
      </c>
      <c r="H437" s="453" t="s">
        <v>615</v>
      </c>
      <c r="I437" s="605">
        <v>105</v>
      </c>
      <c r="J437" s="605">
        <v>523</v>
      </c>
      <c r="K437" s="457">
        <v>43221</v>
      </c>
      <c r="L437" s="55">
        <v>43677</v>
      </c>
      <c r="M437" s="605">
        <v>120</v>
      </c>
      <c r="N437" s="605"/>
      <c r="O437" s="605">
        <v>0</v>
      </c>
      <c r="P437" s="605">
        <v>2</v>
      </c>
      <c r="Q437" s="605">
        <v>1</v>
      </c>
      <c r="R437" s="605"/>
      <c r="S437" s="605"/>
      <c r="T437" s="605"/>
      <c r="U437" s="637"/>
      <c r="V437" s="605">
        <v>50</v>
      </c>
      <c r="W437" s="605" t="s">
        <v>128</v>
      </c>
      <c r="X437" s="605"/>
      <c r="Y437" s="605"/>
      <c r="Z437" s="605"/>
      <c r="AA437" s="605"/>
      <c r="AB437" s="605"/>
      <c r="AC437" s="637"/>
      <c r="AD437" s="605"/>
      <c r="AE437" s="605"/>
      <c r="AF437" s="605"/>
      <c r="AG437" s="605"/>
      <c r="AH437" s="605"/>
      <c r="AI437" s="605"/>
      <c r="AJ437" s="605" t="s">
        <v>3051</v>
      </c>
      <c r="AK437" s="605" t="s">
        <v>3051</v>
      </c>
      <c r="AL437" s="605"/>
      <c r="AM437" s="605"/>
      <c r="AN437" s="637"/>
      <c r="AO437" s="551"/>
      <c r="AP437" s="551"/>
      <c r="AQ43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37" s="560">
        <f>WWWW[[#This Row],[%Equitable and continuous access to sufficient quantity of safe drinking water]]*WWWW[[#This Row],[Total PoP ]]</f>
        <v>523</v>
      </c>
      <c r="AS43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37" s="560">
        <f>WWWW[[#This Row],[% Access to unimproved water points]]*WWWW[[#This Row],[Total PoP ]]</f>
        <v>523</v>
      </c>
      <c r="AU43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523</v>
      </c>
      <c r="AW437" s="560">
        <f>WWWW[[#This Row],[HRP1]]/250</f>
        <v>2.0920000000000001</v>
      </c>
      <c r="AX437" s="550">
        <f>1-WWWW[[#This Row],[% Equitable and continuous access to sufficient quantity of domestic water]]</f>
        <v>0</v>
      </c>
      <c r="AY437" s="560">
        <f>WWWW[[#This Row],[%equitable and continuous access to sufficient quantity of safe drinking and domestic water''s GAP]]*WWWW[[#This Row],[Total PoP ]]</f>
        <v>0</v>
      </c>
      <c r="AZ437" s="552">
        <f>IF(WWWW[[#This Row],[Total required water points]]-WWWW[[#This Row],['#Water points coverage]]&lt;0,0,WWWW[[#This Row],[Total required water points]]-WWWW[[#This Row],['#Water points coverage]])</f>
        <v>0</v>
      </c>
      <c r="BA437" s="552">
        <f>ROUND(IF(WWWW[[#This Row],[Total PoP ]]&lt;250,1,WWWW[[#This Row],[Total PoP ]]/250),0)</f>
        <v>2</v>
      </c>
      <c r="BB43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0.57361376673040154</v>
      </c>
      <c r="BC437" s="560">
        <f>WWWW[[#This Row],[% people access to functioning Latrine]]*WWWW[[#This Row],[Total PoP ]]</f>
        <v>300</v>
      </c>
      <c r="BD437" s="552">
        <f>WWWW[[#This Row],['#_of_Functioning_latrines_in_school]]*50</f>
        <v>0</v>
      </c>
      <c r="BE437" s="552">
        <f>ROUND((WWWW[[#This Row],[Total PoP ]]/6),0)</f>
        <v>87</v>
      </c>
      <c r="BF437" s="552">
        <f>IF(WWWW[[#This Row],[Total required Latrines]]-(WWWW[[#This Row],['#_of_sanitary_fly-proof_HH_latrines]])&lt;0,0,WWWW[[#This Row],[Total required Latrines]]-(WWWW[[#This Row],['#_of_sanitary_fly-proof_HH_latrines]]))</f>
        <v>37</v>
      </c>
      <c r="BG437" s="553">
        <f>1-WWWW[[#This Row],[% people access to functioning Latrine]]</f>
        <v>0.42638623326959846</v>
      </c>
      <c r="BH43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7" s="560" t="e">
        <f>IF(WWWW[[#This Row],['#_of_functional_handwashing_facilities_at_HH_level]]*6&gt;WWWW[[#This Row],[Total PoP ]],WWWW[[#This Row],[Total PoP ]],WWWW[[#This Row],['#_of_functional_handwashing_facilities_at_HH_level]]*6)</f>
        <v>#VALUE!</v>
      </c>
      <c r="BJ437" s="552">
        <f>IF(WWWW[[#This Row],['# people reached by regular dedicated hygiene promotion]]&gt;WWWW[[#This Row],['# People received regular supply of hygiene items]],WWWW[[#This Row],['# people reached by regular dedicated hygiene promotion]],WWWW[[#This Row],['# People received regular supply of hygiene items]])</f>
        <v>0</v>
      </c>
      <c r="BK437" s="550">
        <f>IF(WWWW[[#This Row],[HRP3]]/WWWW[[#This Row],[Total PoP ]]&gt;100%,100%,WWWW[[#This Row],[HRP3]]/WWWW[[#This Row],[Total PoP ]])</f>
        <v>0</v>
      </c>
      <c r="BL437" s="553">
        <f>1-WWWW[[#This Row],[Hygiene Coverage%]]</f>
        <v>1</v>
      </c>
      <c r="BM437" s="551">
        <f>WWWW[[#This Row],['# people reached by regular dedicated hygiene promotion]]/WWWW[[#This Row],[Total PoP ]]</f>
        <v>0</v>
      </c>
      <c r="BN43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7" s="552">
        <f>WWWW[[#This Row],['#_of_affected_women_and_girls_receiving_a_sufficient_quantity_of_sanitary_pads]]</f>
        <v>0</v>
      </c>
      <c r="BP437" s="605">
        <f>IF(WWWW[[#This Row],['# People with access to soap]]&gt;WWWW[[#This Row],['# People with access to Sanity Pads]],WWWW[[#This Row],['# People with access to soap]],WWWW[[#This Row],['# People with access to Sanity Pads]])</f>
        <v>0</v>
      </c>
      <c r="BQ437" s="560" t="str">
        <f>IF(OR(WWWW[[#This Row],['#of students in school]]="",WWWW[[#This Row],['#of students in school]]=0),"No","Yes")</f>
        <v>Yes</v>
      </c>
      <c r="BR437" s="554" t="s">
        <v>796</v>
      </c>
      <c r="BS437" s="554" t="s">
        <v>796</v>
      </c>
      <c r="BT437" s="554" t="s">
        <v>793</v>
      </c>
      <c r="BU437" s="554">
        <v>20.806030270000001</v>
      </c>
      <c r="BV437" s="554">
        <v>92.601951600000007</v>
      </c>
      <c r="BW437" s="554">
        <v>198369</v>
      </c>
      <c r="BX437" s="554" t="s">
        <v>33</v>
      </c>
      <c r="BY437" s="582"/>
    </row>
    <row r="438" spans="1:77" hidden="1">
      <c r="A438" s="606" t="s">
        <v>2381</v>
      </c>
      <c r="B438" s="606" t="s">
        <v>2864</v>
      </c>
      <c r="C438" s="453" t="s">
        <v>371</v>
      </c>
      <c r="D438" s="453" t="s">
        <v>3050</v>
      </c>
      <c r="E438" s="453" t="s">
        <v>2686</v>
      </c>
      <c r="F438" s="453" t="s">
        <v>307</v>
      </c>
      <c r="G438" s="546" t="str">
        <f>VLOOKUP(WWWW[[#This Row],[Village  Name]],SiteDB6[[Site Name]:[Location Type]],8,FALSE)</f>
        <v>Village</v>
      </c>
      <c r="H438" s="453" t="s">
        <v>2055</v>
      </c>
      <c r="I438" s="605">
        <v>170</v>
      </c>
      <c r="J438" s="605">
        <v>989</v>
      </c>
      <c r="K438" s="457">
        <v>43221</v>
      </c>
      <c r="L438" s="55">
        <v>43677</v>
      </c>
      <c r="M438" s="605">
        <v>500</v>
      </c>
      <c r="N438" s="605"/>
      <c r="O438" s="605">
        <v>2</v>
      </c>
      <c r="P438" s="605">
        <v>6</v>
      </c>
      <c r="Q438" s="605">
        <v>4</v>
      </c>
      <c r="R438" s="605"/>
      <c r="S438" s="605"/>
      <c r="T438" s="605">
        <v>1</v>
      </c>
      <c r="U438" s="637"/>
      <c r="V438" s="605">
        <v>102</v>
      </c>
      <c r="W438" s="605" t="s">
        <v>128</v>
      </c>
      <c r="X438" s="605">
        <v>2</v>
      </c>
      <c r="Y438" s="605"/>
      <c r="Z438" s="605"/>
      <c r="AA438" s="605"/>
      <c r="AB438" s="605"/>
      <c r="AC438" s="637"/>
      <c r="AD438" s="605"/>
      <c r="AE438" s="605"/>
      <c r="AF438" s="605"/>
      <c r="AG438" s="605"/>
      <c r="AH438" s="605"/>
      <c r="AI438" s="605"/>
      <c r="AJ438" s="605" t="s">
        <v>3051</v>
      </c>
      <c r="AK438" s="605">
        <v>1</v>
      </c>
      <c r="AL438" s="605"/>
      <c r="AM438" s="605"/>
      <c r="AN438" s="637"/>
      <c r="AO438" s="551"/>
      <c r="AP438" s="551"/>
      <c r="AQ43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38" s="560">
        <f>WWWW[[#This Row],[%Equitable and continuous access to sufficient quantity of safe drinking water]]*WWWW[[#This Row],[Total PoP ]]</f>
        <v>989</v>
      </c>
      <c r="AS43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38" s="560">
        <f>WWWW[[#This Row],[% Access to unimproved water points]]*WWWW[[#This Row],[Total PoP ]]</f>
        <v>989</v>
      </c>
      <c r="AU43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989</v>
      </c>
      <c r="AW438" s="560">
        <f>WWWW[[#This Row],[HRP1]]/250</f>
        <v>3.956</v>
      </c>
      <c r="AX438" s="550">
        <f>1-WWWW[[#This Row],[% Equitable and continuous access to sufficient quantity of domestic water]]</f>
        <v>0</v>
      </c>
      <c r="AY438" s="560">
        <f>WWWW[[#This Row],[%equitable and continuous access to sufficient quantity of safe drinking and domestic water''s GAP]]*WWWW[[#This Row],[Total PoP ]]</f>
        <v>0</v>
      </c>
      <c r="AZ438" s="552">
        <f>IF(WWWW[[#This Row],[Total required water points]]-WWWW[[#This Row],['#Water points coverage]]&lt;0,0,WWWW[[#This Row],[Total required water points]]-WWWW[[#This Row],['#Water points coverage]])</f>
        <v>4.4000000000000039E-2</v>
      </c>
      <c r="BA438" s="552">
        <f>ROUND(IF(WWWW[[#This Row],[Total PoP ]]&lt;250,1,WWWW[[#This Row],[Total PoP ]]/250),0)</f>
        <v>4</v>
      </c>
      <c r="BB43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0.71991911021233568</v>
      </c>
      <c r="BC438" s="560">
        <f>WWWW[[#This Row],[% people access to functioning Latrine]]*WWWW[[#This Row],[Total PoP ]]</f>
        <v>712</v>
      </c>
      <c r="BD438" s="552">
        <f>WWWW[[#This Row],['#_of_Functioning_latrines_in_school]]*50</f>
        <v>100</v>
      </c>
      <c r="BE438" s="552">
        <f>ROUND((WWWW[[#This Row],[Total PoP ]]/6),0)</f>
        <v>165</v>
      </c>
      <c r="BF438" s="552">
        <f>IF(WWWW[[#This Row],[Total required Latrines]]-(WWWW[[#This Row],['#_of_sanitary_fly-proof_HH_latrines]])&lt;0,0,WWWW[[#This Row],[Total required Latrines]]-(WWWW[[#This Row],['#_of_sanitary_fly-proof_HH_latrines]]))</f>
        <v>63</v>
      </c>
      <c r="BG438" s="553">
        <f>1-WWWW[[#This Row],[% people access to functioning Latrine]]</f>
        <v>0.28008088978766432</v>
      </c>
      <c r="BH43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8" s="560" t="e">
        <f>IF(WWWW[[#This Row],['#_of_functional_handwashing_facilities_at_HH_level]]*6&gt;WWWW[[#This Row],[Total PoP ]],WWWW[[#This Row],[Total PoP ]],WWWW[[#This Row],['#_of_functional_handwashing_facilities_at_HH_level]]*6)</f>
        <v>#VALUE!</v>
      </c>
      <c r="BJ438" s="552">
        <f>IF(WWWW[[#This Row],['# people reached by regular dedicated hygiene promotion]]&gt;WWWW[[#This Row],['# People received regular supply of hygiene items]],WWWW[[#This Row],['# people reached by regular dedicated hygiene promotion]],WWWW[[#This Row],['# People received regular supply of hygiene items]])</f>
        <v>0</v>
      </c>
      <c r="BK438" s="550">
        <f>IF(WWWW[[#This Row],[HRP3]]/WWWW[[#This Row],[Total PoP ]]&gt;100%,100%,WWWW[[#This Row],[HRP3]]/WWWW[[#This Row],[Total PoP ]])</f>
        <v>0</v>
      </c>
      <c r="BL438" s="553">
        <f>1-WWWW[[#This Row],[Hygiene Coverage%]]</f>
        <v>1</v>
      </c>
      <c r="BM438" s="551">
        <f>WWWW[[#This Row],['# people reached by regular dedicated hygiene promotion]]/WWWW[[#This Row],[Total PoP ]]</f>
        <v>0</v>
      </c>
      <c r="BN43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8" s="552">
        <f>WWWW[[#This Row],['#_of_affected_women_and_girls_receiving_a_sufficient_quantity_of_sanitary_pads]]</f>
        <v>0</v>
      </c>
      <c r="BP438" s="605">
        <f>IF(WWWW[[#This Row],['# People with access to soap]]&gt;WWWW[[#This Row],['# People with access to Sanity Pads]],WWWW[[#This Row],['# People with access to soap]],WWWW[[#This Row],['# People with access to Sanity Pads]])</f>
        <v>0</v>
      </c>
      <c r="BQ438" s="560" t="str">
        <f>IF(OR(WWWW[[#This Row],['#of students in school]]="",WWWW[[#This Row],['#of students in school]]=0),"No","Yes")</f>
        <v>Yes</v>
      </c>
      <c r="BR438" s="554" t="s">
        <v>796</v>
      </c>
      <c r="BS438" s="554" t="s">
        <v>796</v>
      </c>
      <c r="BT438" s="554" t="s">
        <v>793</v>
      </c>
      <c r="BU438" s="554">
        <v>20.914119719999999</v>
      </c>
      <c r="BV438" s="554">
        <v>92.3506012</v>
      </c>
      <c r="BW438" s="554">
        <v>197950</v>
      </c>
      <c r="BX438" s="554" t="s">
        <v>33</v>
      </c>
      <c r="BY438" s="582"/>
    </row>
    <row r="439" spans="1:77" hidden="1">
      <c r="A439" s="606" t="s">
        <v>2381</v>
      </c>
      <c r="B439" s="606" t="s">
        <v>2864</v>
      </c>
      <c r="C439" s="453" t="s">
        <v>371</v>
      </c>
      <c r="D439" s="453" t="s">
        <v>3050</v>
      </c>
      <c r="E439" s="453" t="s">
        <v>2686</v>
      </c>
      <c r="F439" s="453" t="s">
        <v>321</v>
      </c>
      <c r="G439" s="546" t="str">
        <f>VLOOKUP(WWWW[[#This Row],[Village  Name]],SiteDB6[[Site Name]:[Location Type]],8,FALSE)</f>
        <v>Village</v>
      </c>
      <c r="H439" s="453" t="s">
        <v>648</v>
      </c>
      <c r="I439" s="605">
        <v>11</v>
      </c>
      <c r="J439" s="605">
        <v>69</v>
      </c>
      <c r="K439" s="457">
        <v>43221</v>
      </c>
      <c r="L439" s="55">
        <v>43677</v>
      </c>
      <c r="M439" s="605">
        <v>35</v>
      </c>
      <c r="N439" s="605"/>
      <c r="O439" s="605">
        <v>0</v>
      </c>
      <c r="P439" s="605"/>
      <c r="Q439" s="605">
        <v>1</v>
      </c>
      <c r="R439" s="605"/>
      <c r="S439" s="605"/>
      <c r="T439" s="605"/>
      <c r="U439" s="637"/>
      <c r="V439" s="605">
        <v>11</v>
      </c>
      <c r="W439" s="605" t="s">
        <v>128</v>
      </c>
      <c r="X439" s="605"/>
      <c r="Y439" s="605"/>
      <c r="Z439" s="605"/>
      <c r="AA439" s="605"/>
      <c r="AB439" s="605"/>
      <c r="AC439" s="637"/>
      <c r="AD439" s="605"/>
      <c r="AE439" s="605"/>
      <c r="AF439" s="605"/>
      <c r="AG439" s="605"/>
      <c r="AH439" s="605"/>
      <c r="AI439" s="605"/>
      <c r="AJ439" s="605" t="s">
        <v>3051</v>
      </c>
      <c r="AK439" s="605" t="s">
        <v>3051</v>
      </c>
      <c r="AL439" s="605"/>
      <c r="AM439" s="605"/>
      <c r="AN439" s="637"/>
      <c r="AO439" s="551"/>
      <c r="AP439" s="551"/>
      <c r="AQ43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39" s="560">
        <f>WWWW[[#This Row],[%Equitable and continuous access to sufficient quantity of safe drinking water]]*WWWW[[#This Row],[Total PoP ]]</f>
        <v>0</v>
      </c>
      <c r="AS43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39" s="560">
        <f>WWWW[[#This Row],[% Access to unimproved water points]]*WWWW[[#This Row],[Total PoP ]]</f>
        <v>69</v>
      </c>
      <c r="AU43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3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v>
      </c>
      <c r="AW439" s="560">
        <f>WWWW[[#This Row],[HRP1]]/250</f>
        <v>0.27600000000000002</v>
      </c>
      <c r="AX439" s="550">
        <f>1-WWWW[[#This Row],[% Equitable and continuous access to sufficient quantity of domestic water]]</f>
        <v>0</v>
      </c>
      <c r="AY439" s="560">
        <f>WWWW[[#This Row],[%equitable and continuous access to sufficient quantity of safe drinking and domestic water''s GAP]]*WWWW[[#This Row],[Total PoP ]]</f>
        <v>0</v>
      </c>
      <c r="AZ439" s="552">
        <f>IF(WWWW[[#This Row],[Total required water points]]-WWWW[[#This Row],['#Water points coverage]]&lt;0,0,WWWW[[#This Row],[Total required water points]]-WWWW[[#This Row],['#Water points coverage]])</f>
        <v>0.72399999999999998</v>
      </c>
      <c r="BA439" s="552">
        <f>ROUND(IF(WWWW[[#This Row],[Total PoP ]]&lt;250,1,WWWW[[#This Row],[Total PoP ]]/250),0)</f>
        <v>1</v>
      </c>
      <c r="BB43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0.95652173913043481</v>
      </c>
      <c r="BC439" s="560">
        <f>WWWW[[#This Row],[% people access to functioning Latrine]]*WWWW[[#This Row],[Total PoP ]]</f>
        <v>66</v>
      </c>
      <c r="BD439" s="552">
        <f>WWWW[[#This Row],['#_of_Functioning_latrines_in_school]]*50</f>
        <v>0</v>
      </c>
      <c r="BE439" s="552">
        <f>ROUND((WWWW[[#This Row],[Total PoP ]]/6),0)</f>
        <v>12</v>
      </c>
      <c r="BF439" s="552">
        <f>IF(WWWW[[#This Row],[Total required Latrines]]-(WWWW[[#This Row],['#_of_sanitary_fly-proof_HH_latrines]])&lt;0,0,WWWW[[#This Row],[Total required Latrines]]-(WWWW[[#This Row],['#_of_sanitary_fly-proof_HH_latrines]]))</f>
        <v>1</v>
      </c>
      <c r="BG439" s="553">
        <f>1-WWWW[[#This Row],[% people access to functioning Latrine]]</f>
        <v>4.3478260869565188E-2</v>
      </c>
      <c r="BH43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39" s="560" t="e">
        <f>IF(WWWW[[#This Row],['#_of_functional_handwashing_facilities_at_HH_level]]*6&gt;WWWW[[#This Row],[Total PoP ]],WWWW[[#This Row],[Total PoP ]],WWWW[[#This Row],['#_of_functional_handwashing_facilities_at_HH_level]]*6)</f>
        <v>#VALUE!</v>
      </c>
      <c r="BJ439" s="552">
        <f>IF(WWWW[[#This Row],['# people reached by regular dedicated hygiene promotion]]&gt;WWWW[[#This Row],['# People received regular supply of hygiene items]],WWWW[[#This Row],['# people reached by regular dedicated hygiene promotion]],WWWW[[#This Row],['# People received regular supply of hygiene items]])</f>
        <v>0</v>
      </c>
      <c r="BK439" s="550">
        <f>IF(WWWW[[#This Row],[HRP3]]/WWWW[[#This Row],[Total PoP ]]&gt;100%,100%,WWWW[[#This Row],[HRP3]]/WWWW[[#This Row],[Total PoP ]])</f>
        <v>0</v>
      </c>
      <c r="BL439" s="553">
        <f>1-WWWW[[#This Row],[Hygiene Coverage%]]</f>
        <v>1</v>
      </c>
      <c r="BM439" s="551">
        <f>WWWW[[#This Row],['# people reached by regular dedicated hygiene promotion]]/WWWW[[#This Row],[Total PoP ]]</f>
        <v>0</v>
      </c>
      <c r="BN43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39" s="552">
        <f>WWWW[[#This Row],['#_of_affected_women_and_girls_receiving_a_sufficient_quantity_of_sanitary_pads]]</f>
        <v>0</v>
      </c>
      <c r="BP439" s="605">
        <f>IF(WWWW[[#This Row],['# People with access to soap]]&gt;WWWW[[#This Row],['# People with access to Sanity Pads]],WWWW[[#This Row],['# People with access to soap]],WWWW[[#This Row],['# People with access to Sanity Pads]])</f>
        <v>0</v>
      </c>
      <c r="BQ439" s="560" t="str">
        <f>IF(OR(WWWW[[#This Row],['#of students in school]]="",WWWW[[#This Row],['#of students in school]]=0),"No","Yes")</f>
        <v>Yes</v>
      </c>
      <c r="BR439" s="554" t="s">
        <v>796</v>
      </c>
      <c r="BS439" s="554" t="s">
        <v>796</v>
      </c>
      <c r="BT439" s="554" t="s">
        <v>793</v>
      </c>
      <c r="BU439" s="554">
        <v>20.887029649999999</v>
      </c>
      <c r="BV439" s="554">
        <v>92.556823730000005</v>
      </c>
      <c r="BW439" s="554">
        <v>217871</v>
      </c>
      <c r="BX439" s="554" t="s">
        <v>33</v>
      </c>
      <c r="BY439" s="582"/>
    </row>
    <row r="440" spans="1:77" hidden="1">
      <c r="A440" s="606" t="s">
        <v>2381</v>
      </c>
      <c r="B440" s="606" t="s">
        <v>2864</v>
      </c>
      <c r="C440" s="453" t="s">
        <v>371</v>
      </c>
      <c r="D440" s="453" t="s">
        <v>3050</v>
      </c>
      <c r="E440" s="453" t="s">
        <v>2686</v>
      </c>
      <c r="F440" s="453" t="s">
        <v>307</v>
      </c>
      <c r="G440" s="546" t="str">
        <f>VLOOKUP(WWWW[[#This Row],[Village  Name]],SiteDB6[[Site Name]:[Location Type]],8,FALSE)</f>
        <v>Village</v>
      </c>
      <c r="H440" s="453" t="s">
        <v>519</v>
      </c>
      <c r="I440" s="605">
        <v>87</v>
      </c>
      <c r="J440" s="605">
        <v>361</v>
      </c>
      <c r="K440" s="457">
        <v>43221</v>
      </c>
      <c r="L440" s="55">
        <v>43677</v>
      </c>
      <c r="M440" s="605">
        <v>67</v>
      </c>
      <c r="N440" s="605"/>
      <c r="O440" s="605">
        <v>2</v>
      </c>
      <c r="P440" s="605"/>
      <c r="Q440" s="605">
        <v>3</v>
      </c>
      <c r="R440" s="605"/>
      <c r="S440" s="605"/>
      <c r="T440" s="605"/>
      <c r="U440" s="637"/>
      <c r="V440" s="605">
        <v>30</v>
      </c>
      <c r="W440" s="605" t="s">
        <v>41</v>
      </c>
      <c r="X440" s="605"/>
      <c r="Y440" s="605"/>
      <c r="Z440" s="605"/>
      <c r="AA440" s="605"/>
      <c r="AB440" s="605"/>
      <c r="AC440" s="637"/>
      <c r="AD440" s="605"/>
      <c r="AE440" s="605"/>
      <c r="AF440" s="605"/>
      <c r="AG440" s="605"/>
      <c r="AH440" s="605"/>
      <c r="AI440" s="605"/>
      <c r="AJ440" s="605" t="s">
        <v>3051</v>
      </c>
      <c r="AK440" s="605" t="s">
        <v>3051</v>
      </c>
      <c r="AL440" s="605"/>
      <c r="AM440" s="605"/>
      <c r="AN440" s="637"/>
      <c r="AO440" s="551"/>
      <c r="AP440" s="551"/>
      <c r="AQ44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40" s="560">
        <f>WWWW[[#This Row],[%Equitable and continuous access to sufficient quantity of safe drinking water]]*WWWW[[#This Row],[Total PoP ]]</f>
        <v>361</v>
      </c>
      <c r="AS44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40" s="560">
        <f>WWWW[[#This Row],[% Access to unimproved water points]]*WWWW[[#This Row],[Total PoP ]]</f>
        <v>361</v>
      </c>
      <c r="AU44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361</v>
      </c>
      <c r="AW440" s="560">
        <f>WWWW[[#This Row],[HRP1]]/250</f>
        <v>1.444</v>
      </c>
      <c r="AX440" s="550">
        <f>1-WWWW[[#This Row],[% Equitable and continuous access to sufficient quantity of domestic water]]</f>
        <v>0</v>
      </c>
      <c r="AY440" s="560">
        <f>WWWW[[#This Row],[%equitable and continuous access to sufficient quantity of safe drinking and domestic water''s GAP]]*WWWW[[#This Row],[Total PoP ]]</f>
        <v>0</v>
      </c>
      <c r="AZ440" s="552">
        <f>IF(WWWW[[#This Row],[Total required water points]]-WWWW[[#This Row],['#Water points coverage]]&lt;0,0,WWWW[[#This Row],[Total required water points]]-WWWW[[#This Row],['#Water points coverage]])</f>
        <v>0</v>
      </c>
      <c r="BA440" s="552">
        <f>ROUND(IF(WWWW[[#This Row],[Total PoP ]]&lt;250,1,WWWW[[#This Row],[Total PoP ]]/250),0)</f>
        <v>1</v>
      </c>
      <c r="BB44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0.49861495844875348</v>
      </c>
      <c r="BC440" s="560">
        <f>WWWW[[#This Row],[% people access to functioning Latrine]]*WWWW[[#This Row],[Total PoP ]]</f>
        <v>180</v>
      </c>
      <c r="BD440" s="552">
        <f>WWWW[[#This Row],['#_of_Functioning_latrines_in_school]]*50</f>
        <v>0</v>
      </c>
      <c r="BE440" s="552">
        <f>ROUND((WWWW[[#This Row],[Total PoP ]]/6),0)</f>
        <v>60</v>
      </c>
      <c r="BF440" s="552">
        <f>IF(WWWW[[#This Row],[Total required Latrines]]-(WWWW[[#This Row],['#_of_sanitary_fly-proof_HH_latrines]])&lt;0,0,WWWW[[#This Row],[Total required Latrines]]-(WWWW[[#This Row],['#_of_sanitary_fly-proof_HH_latrines]]))</f>
        <v>30</v>
      </c>
      <c r="BG440" s="553">
        <f>1-WWWW[[#This Row],[% people access to functioning Latrine]]</f>
        <v>0.50138504155124652</v>
      </c>
      <c r="BH44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0" s="560" t="e">
        <f>IF(WWWW[[#This Row],['#_of_functional_handwashing_facilities_at_HH_level]]*6&gt;WWWW[[#This Row],[Total PoP ]],WWWW[[#This Row],[Total PoP ]],WWWW[[#This Row],['#_of_functional_handwashing_facilities_at_HH_level]]*6)</f>
        <v>#VALUE!</v>
      </c>
      <c r="BJ440" s="552">
        <f>IF(WWWW[[#This Row],['# people reached by regular dedicated hygiene promotion]]&gt;WWWW[[#This Row],['# People received regular supply of hygiene items]],WWWW[[#This Row],['# people reached by regular dedicated hygiene promotion]],WWWW[[#This Row],['# People received regular supply of hygiene items]])</f>
        <v>0</v>
      </c>
      <c r="BK440" s="550">
        <f>IF(WWWW[[#This Row],[HRP3]]/WWWW[[#This Row],[Total PoP ]]&gt;100%,100%,WWWW[[#This Row],[HRP3]]/WWWW[[#This Row],[Total PoP ]])</f>
        <v>0</v>
      </c>
      <c r="BL440" s="553">
        <f>1-WWWW[[#This Row],[Hygiene Coverage%]]</f>
        <v>1</v>
      </c>
      <c r="BM440" s="551">
        <f>WWWW[[#This Row],['# people reached by regular dedicated hygiene promotion]]/WWWW[[#This Row],[Total PoP ]]</f>
        <v>0</v>
      </c>
      <c r="BN44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0" s="552">
        <f>WWWW[[#This Row],['#_of_affected_women_and_girls_receiving_a_sufficient_quantity_of_sanitary_pads]]</f>
        <v>0</v>
      </c>
      <c r="BP440" s="605">
        <f>IF(WWWW[[#This Row],['# People with access to soap]]&gt;WWWW[[#This Row],['# People with access to Sanity Pads]],WWWW[[#This Row],['# People with access to soap]],WWWW[[#This Row],['# People with access to Sanity Pads]])</f>
        <v>0</v>
      </c>
      <c r="BQ440" s="560" t="str">
        <f>IF(OR(WWWW[[#This Row],['#of students in school]]="",WWWW[[#This Row],['#of students in school]]=0),"No","Yes")</f>
        <v>Yes</v>
      </c>
      <c r="BR440" s="554" t="s">
        <v>796</v>
      </c>
      <c r="BS440" s="554" t="s">
        <v>796</v>
      </c>
      <c r="BT440" s="554" t="s">
        <v>296</v>
      </c>
      <c r="BU440" s="554">
        <v>20.651159289999999</v>
      </c>
      <c r="BV440" s="554">
        <v>92.605712890000007</v>
      </c>
      <c r="BW440" s="554">
        <v>0</v>
      </c>
      <c r="BX440" s="554" t="s">
        <v>33</v>
      </c>
      <c r="BY440" s="582"/>
    </row>
    <row r="441" spans="1:77" hidden="1">
      <c r="A441" s="606" t="s">
        <v>2381</v>
      </c>
      <c r="B441" s="606" t="s">
        <v>2864</v>
      </c>
      <c r="C441" s="453" t="s">
        <v>371</v>
      </c>
      <c r="D441" s="453" t="s">
        <v>3050</v>
      </c>
      <c r="E441" s="453" t="s">
        <v>2686</v>
      </c>
      <c r="F441" s="453" t="s">
        <v>321</v>
      </c>
      <c r="G441" s="546" t="str">
        <f>VLOOKUP(WWWW[[#This Row],[Village  Name]],SiteDB6[[Site Name]:[Location Type]],8,FALSE)</f>
        <v>Village</v>
      </c>
      <c r="H441" s="453" t="s">
        <v>584</v>
      </c>
      <c r="I441" s="605">
        <v>166</v>
      </c>
      <c r="J441" s="605">
        <v>854</v>
      </c>
      <c r="K441" s="457">
        <v>43221</v>
      </c>
      <c r="L441" s="55">
        <v>43677</v>
      </c>
      <c r="M441" s="605">
        <v>231</v>
      </c>
      <c r="N441" s="605">
        <v>150</v>
      </c>
      <c r="O441" s="605">
        <v>0</v>
      </c>
      <c r="P441" s="605">
        <v>3</v>
      </c>
      <c r="Q441" s="605">
        <v>2</v>
      </c>
      <c r="R441" s="605"/>
      <c r="S441" s="605"/>
      <c r="T441" s="605"/>
      <c r="U441" s="637"/>
      <c r="V441" s="605">
        <v>90</v>
      </c>
      <c r="W441" s="605" t="s">
        <v>128</v>
      </c>
      <c r="X441" s="605">
        <v>2</v>
      </c>
      <c r="Y441" s="605"/>
      <c r="Z441" s="605"/>
      <c r="AA441" s="605"/>
      <c r="AB441" s="605"/>
      <c r="AC441" s="637"/>
      <c r="AD441" s="605"/>
      <c r="AE441" s="605"/>
      <c r="AF441" s="605"/>
      <c r="AG441" s="605"/>
      <c r="AH441" s="605"/>
      <c r="AI441" s="605"/>
      <c r="AJ441" s="605" t="s">
        <v>3051</v>
      </c>
      <c r="AK441" s="605">
        <v>1</v>
      </c>
      <c r="AL441" s="605"/>
      <c r="AM441" s="605"/>
      <c r="AN441" s="637"/>
      <c r="AO441" s="551"/>
      <c r="AP441" s="551"/>
      <c r="AQ44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41" s="560">
        <f>WWWW[[#This Row],[%Equitable and continuous access to sufficient quantity of safe drinking water]]*WWWW[[#This Row],[Total PoP ]]</f>
        <v>854</v>
      </c>
      <c r="AS44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41" s="560">
        <f>WWWW[[#This Row],[% Access to unimproved water points]]*WWWW[[#This Row],[Total PoP ]]</f>
        <v>854</v>
      </c>
      <c r="AU44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854</v>
      </c>
      <c r="AW441" s="560">
        <f>WWWW[[#This Row],[HRP1]]/250</f>
        <v>3.4159999999999999</v>
      </c>
      <c r="AX441" s="550">
        <f>1-WWWW[[#This Row],[% Equitable and continuous access to sufficient quantity of domestic water]]</f>
        <v>0</v>
      </c>
      <c r="AY441" s="560">
        <f>WWWW[[#This Row],[%equitable and continuous access to sufficient quantity of safe drinking and domestic water''s GAP]]*WWWW[[#This Row],[Total PoP ]]</f>
        <v>0</v>
      </c>
      <c r="AZ441" s="552">
        <f>IF(WWWW[[#This Row],[Total required water points]]-WWWW[[#This Row],['#Water points coverage]]&lt;0,0,WWWW[[#This Row],[Total required water points]]-WWWW[[#This Row],['#Water points coverage]])</f>
        <v>0</v>
      </c>
      <c r="BA441" s="552">
        <f>ROUND(IF(WWWW[[#This Row],[Total PoP ]]&lt;250,1,WWWW[[#This Row],[Total PoP ]]/250),0)</f>
        <v>3</v>
      </c>
      <c r="BB44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0.74941451990632324</v>
      </c>
      <c r="BC441" s="560">
        <f>WWWW[[#This Row],[% people access to functioning Latrine]]*WWWW[[#This Row],[Total PoP ]]</f>
        <v>640</v>
      </c>
      <c r="BD441" s="552">
        <f>WWWW[[#This Row],['#_of_Functioning_latrines_in_school]]*50</f>
        <v>100</v>
      </c>
      <c r="BE441" s="552">
        <f>ROUND((WWWW[[#This Row],[Total PoP ]]/6),0)</f>
        <v>142</v>
      </c>
      <c r="BF441" s="552">
        <f>IF(WWWW[[#This Row],[Total required Latrines]]-(WWWW[[#This Row],['#_of_sanitary_fly-proof_HH_latrines]])&lt;0,0,WWWW[[#This Row],[Total required Latrines]]-(WWWW[[#This Row],['#_of_sanitary_fly-proof_HH_latrines]]))</f>
        <v>52</v>
      </c>
      <c r="BG441" s="553">
        <f>1-WWWW[[#This Row],[% people access to functioning Latrine]]</f>
        <v>0.25058548009367676</v>
      </c>
      <c r="BH44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1" s="560" t="e">
        <f>IF(WWWW[[#This Row],['#_of_functional_handwashing_facilities_at_HH_level]]*6&gt;WWWW[[#This Row],[Total PoP ]],WWWW[[#This Row],[Total PoP ]],WWWW[[#This Row],['#_of_functional_handwashing_facilities_at_HH_level]]*6)</f>
        <v>#VALUE!</v>
      </c>
      <c r="BJ441" s="552">
        <f>IF(WWWW[[#This Row],['# people reached by regular dedicated hygiene promotion]]&gt;WWWW[[#This Row],['# People received regular supply of hygiene items]],WWWW[[#This Row],['# people reached by regular dedicated hygiene promotion]],WWWW[[#This Row],['# People received regular supply of hygiene items]])</f>
        <v>0</v>
      </c>
      <c r="BK441" s="550">
        <f>IF(WWWW[[#This Row],[HRP3]]/WWWW[[#This Row],[Total PoP ]]&gt;100%,100%,WWWW[[#This Row],[HRP3]]/WWWW[[#This Row],[Total PoP ]])</f>
        <v>0</v>
      </c>
      <c r="BL441" s="553">
        <f>1-WWWW[[#This Row],[Hygiene Coverage%]]</f>
        <v>1</v>
      </c>
      <c r="BM441" s="551">
        <f>WWWW[[#This Row],['# people reached by regular dedicated hygiene promotion]]/WWWW[[#This Row],[Total PoP ]]</f>
        <v>0</v>
      </c>
      <c r="BN44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1" s="552">
        <f>WWWW[[#This Row],['#_of_affected_women_and_girls_receiving_a_sufficient_quantity_of_sanitary_pads]]</f>
        <v>0</v>
      </c>
      <c r="BP441" s="605">
        <f>IF(WWWW[[#This Row],['# People with access to soap]]&gt;WWWW[[#This Row],['# People with access to Sanity Pads]],WWWW[[#This Row],['# People with access to soap]],WWWW[[#This Row],['# People with access to Sanity Pads]])</f>
        <v>0</v>
      </c>
      <c r="BQ441" s="560" t="str">
        <f>IF(OR(WWWW[[#This Row],['#of students in school]]="",WWWW[[#This Row],['#of students in school]]=0),"No","Yes")</f>
        <v>Yes</v>
      </c>
      <c r="BR441" s="554" t="s">
        <v>796</v>
      </c>
      <c r="BS441" s="554" t="s">
        <v>796</v>
      </c>
      <c r="BT441" s="554" t="s">
        <v>296</v>
      </c>
      <c r="BU441" s="554">
        <v>20.756410599999999</v>
      </c>
      <c r="BV441" s="554">
        <v>92.63580322</v>
      </c>
      <c r="BW441" s="554">
        <v>198413</v>
      </c>
      <c r="BX441" s="554" t="s">
        <v>33</v>
      </c>
      <c r="BY441" s="582"/>
    </row>
    <row r="442" spans="1:77" hidden="1">
      <c r="A442" s="606" t="s">
        <v>2381</v>
      </c>
      <c r="B442" s="606" t="s">
        <v>2864</v>
      </c>
      <c r="C442" s="453" t="s">
        <v>371</v>
      </c>
      <c r="D442" s="453" t="s">
        <v>3050</v>
      </c>
      <c r="E442" s="453" t="s">
        <v>2686</v>
      </c>
      <c r="F442" s="453" t="s">
        <v>307</v>
      </c>
      <c r="G442" s="546" t="str">
        <f>VLOOKUP(WWWW[[#This Row],[Village  Name]],SiteDB6[[Site Name]:[Location Type]],8,FALSE)</f>
        <v>Village</v>
      </c>
      <c r="H442" s="453" t="s">
        <v>2076</v>
      </c>
      <c r="I442" s="605">
        <v>24</v>
      </c>
      <c r="J442" s="605">
        <v>93</v>
      </c>
      <c r="K442" s="457">
        <v>43221</v>
      </c>
      <c r="L442" s="55">
        <v>43677</v>
      </c>
      <c r="M442" s="605">
        <v>28</v>
      </c>
      <c r="N442" s="605"/>
      <c r="O442" s="605">
        <v>0</v>
      </c>
      <c r="P442" s="605"/>
      <c r="Q442" s="605">
        <v>1</v>
      </c>
      <c r="R442" s="605"/>
      <c r="S442" s="605"/>
      <c r="T442" s="605"/>
      <c r="U442" s="637"/>
      <c r="V442" s="605">
        <v>15</v>
      </c>
      <c r="W442" s="605" t="s">
        <v>128</v>
      </c>
      <c r="X442" s="605"/>
      <c r="Y442" s="605"/>
      <c r="Z442" s="605"/>
      <c r="AA442" s="605"/>
      <c r="AB442" s="605"/>
      <c r="AC442" s="637"/>
      <c r="AD442" s="605"/>
      <c r="AE442" s="605"/>
      <c r="AF442" s="605"/>
      <c r="AG442" s="605"/>
      <c r="AH442" s="605"/>
      <c r="AI442" s="605"/>
      <c r="AJ442" s="605" t="s">
        <v>3051</v>
      </c>
      <c r="AK442" s="605" t="s">
        <v>3051</v>
      </c>
      <c r="AL442" s="605"/>
      <c r="AM442" s="605"/>
      <c r="AN442" s="637"/>
      <c r="AO442" s="551"/>
      <c r="AP442" s="551"/>
      <c r="AQ44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42" s="560">
        <f>WWWW[[#This Row],[%Equitable and continuous access to sufficient quantity of safe drinking water]]*WWWW[[#This Row],[Total PoP ]]</f>
        <v>0</v>
      </c>
      <c r="AS44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42" s="560">
        <f>WWWW[[#This Row],[% Access to unimproved water points]]*WWWW[[#This Row],[Total PoP ]]</f>
        <v>93</v>
      </c>
      <c r="AU44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AW442" s="560">
        <f>WWWW[[#This Row],[HRP1]]/250</f>
        <v>0.372</v>
      </c>
      <c r="AX442" s="550">
        <f>1-WWWW[[#This Row],[% Equitable and continuous access to sufficient quantity of domestic water]]</f>
        <v>0</v>
      </c>
      <c r="AY442" s="560">
        <f>WWWW[[#This Row],[%equitable and continuous access to sufficient quantity of safe drinking and domestic water''s GAP]]*WWWW[[#This Row],[Total PoP ]]</f>
        <v>0</v>
      </c>
      <c r="AZ442" s="552">
        <f>IF(WWWW[[#This Row],[Total required water points]]-WWWW[[#This Row],['#Water points coverage]]&lt;0,0,WWWW[[#This Row],[Total required water points]]-WWWW[[#This Row],['#Water points coverage]])</f>
        <v>0.628</v>
      </c>
      <c r="BA442" s="552">
        <f>ROUND(IF(WWWW[[#This Row],[Total PoP ]]&lt;250,1,WWWW[[#This Row],[Total PoP ]]/250),0)</f>
        <v>1</v>
      </c>
      <c r="BB44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0.967741935483871</v>
      </c>
      <c r="BC442" s="560">
        <f>WWWW[[#This Row],[% people access to functioning Latrine]]*WWWW[[#This Row],[Total PoP ]]</f>
        <v>90</v>
      </c>
      <c r="BD442" s="552">
        <f>WWWW[[#This Row],['#_of_Functioning_latrines_in_school]]*50</f>
        <v>0</v>
      </c>
      <c r="BE442" s="552">
        <f>ROUND((WWWW[[#This Row],[Total PoP ]]/6),0)</f>
        <v>16</v>
      </c>
      <c r="BF442" s="552">
        <f>IF(WWWW[[#This Row],[Total required Latrines]]-(WWWW[[#This Row],['#_of_sanitary_fly-proof_HH_latrines]])&lt;0,0,WWWW[[#This Row],[Total required Latrines]]-(WWWW[[#This Row],['#_of_sanitary_fly-proof_HH_latrines]]))</f>
        <v>1</v>
      </c>
      <c r="BG442" s="553">
        <f>1-WWWW[[#This Row],[% people access to functioning Latrine]]</f>
        <v>3.2258064516129004E-2</v>
      </c>
      <c r="BH44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2" s="560" t="e">
        <f>IF(WWWW[[#This Row],['#_of_functional_handwashing_facilities_at_HH_level]]*6&gt;WWWW[[#This Row],[Total PoP ]],WWWW[[#This Row],[Total PoP ]],WWWW[[#This Row],['#_of_functional_handwashing_facilities_at_HH_level]]*6)</f>
        <v>#VALUE!</v>
      </c>
      <c r="BJ442" s="552">
        <f>IF(WWWW[[#This Row],['# people reached by regular dedicated hygiene promotion]]&gt;WWWW[[#This Row],['# People received regular supply of hygiene items]],WWWW[[#This Row],['# people reached by regular dedicated hygiene promotion]],WWWW[[#This Row],['# People received regular supply of hygiene items]])</f>
        <v>0</v>
      </c>
      <c r="BK442" s="550">
        <f>IF(WWWW[[#This Row],[HRP3]]/WWWW[[#This Row],[Total PoP ]]&gt;100%,100%,WWWW[[#This Row],[HRP3]]/WWWW[[#This Row],[Total PoP ]])</f>
        <v>0</v>
      </c>
      <c r="BL442" s="553">
        <f>1-WWWW[[#This Row],[Hygiene Coverage%]]</f>
        <v>1</v>
      </c>
      <c r="BM442" s="551">
        <f>WWWW[[#This Row],['# people reached by regular dedicated hygiene promotion]]/WWWW[[#This Row],[Total PoP ]]</f>
        <v>0</v>
      </c>
      <c r="BN44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2" s="552">
        <f>WWWW[[#This Row],['#_of_affected_women_and_girls_receiving_a_sufficient_quantity_of_sanitary_pads]]</f>
        <v>0</v>
      </c>
      <c r="BP442" s="605">
        <f>IF(WWWW[[#This Row],['# People with access to soap]]&gt;WWWW[[#This Row],['# People with access to Sanity Pads]],WWWW[[#This Row],['# People with access to soap]],WWWW[[#This Row],['# People with access to Sanity Pads]])</f>
        <v>0</v>
      </c>
      <c r="BQ442" s="560" t="str">
        <f>IF(OR(WWWW[[#This Row],['#of students in school]]="",WWWW[[#This Row],['#of students in school]]=0),"No","Yes")</f>
        <v>Yes</v>
      </c>
      <c r="BR442" s="554" t="s">
        <v>796</v>
      </c>
      <c r="BS442" s="554" t="s">
        <v>796</v>
      </c>
      <c r="BT442" s="554" t="s">
        <v>296</v>
      </c>
      <c r="BU442" s="554">
        <v>21.004550930000001</v>
      </c>
      <c r="BV442" s="554">
        <v>92.294601439999994</v>
      </c>
      <c r="BW442" s="554">
        <v>197897</v>
      </c>
      <c r="BX442" s="554" t="s">
        <v>33</v>
      </c>
      <c r="BY442" s="582"/>
    </row>
    <row r="443" spans="1:77" hidden="1">
      <c r="A443" s="606" t="s">
        <v>2381</v>
      </c>
      <c r="B443" s="606" t="s">
        <v>2864</v>
      </c>
      <c r="C443" s="453" t="s">
        <v>371</v>
      </c>
      <c r="D443" s="453" t="s">
        <v>3050</v>
      </c>
      <c r="E443" s="453" t="s">
        <v>2686</v>
      </c>
      <c r="F443" s="453" t="s">
        <v>321</v>
      </c>
      <c r="G443" s="546" t="str">
        <f>VLOOKUP(WWWW[[#This Row],[Village  Name]],SiteDB6[[Site Name]:[Location Type]],8,FALSE)</f>
        <v>Village</v>
      </c>
      <c r="H443" s="453" t="s">
        <v>586</v>
      </c>
      <c r="I443" s="605">
        <v>55</v>
      </c>
      <c r="J443" s="605">
        <v>233</v>
      </c>
      <c r="K443" s="457">
        <v>43221</v>
      </c>
      <c r="L443" s="55">
        <v>43677</v>
      </c>
      <c r="M443" s="605">
        <v>30</v>
      </c>
      <c r="N443" s="605">
        <v>150</v>
      </c>
      <c r="O443" s="605">
        <v>0</v>
      </c>
      <c r="P443" s="605">
        <v>2</v>
      </c>
      <c r="Q443" s="605">
        <v>1</v>
      </c>
      <c r="R443" s="605"/>
      <c r="S443" s="605"/>
      <c r="T443" s="605"/>
      <c r="U443" s="637"/>
      <c r="V443" s="605">
        <v>50</v>
      </c>
      <c r="W443" s="605" t="s">
        <v>128</v>
      </c>
      <c r="X443" s="605"/>
      <c r="Y443" s="605"/>
      <c r="Z443" s="605"/>
      <c r="AA443" s="605"/>
      <c r="AB443" s="605"/>
      <c r="AC443" s="637"/>
      <c r="AD443" s="605"/>
      <c r="AE443" s="605"/>
      <c r="AF443" s="605"/>
      <c r="AG443" s="605"/>
      <c r="AH443" s="605"/>
      <c r="AI443" s="605"/>
      <c r="AJ443" s="605" t="s">
        <v>3051</v>
      </c>
      <c r="AK443" s="605" t="s">
        <v>3051</v>
      </c>
      <c r="AL443" s="605"/>
      <c r="AM443" s="605"/>
      <c r="AN443" s="637"/>
      <c r="AO443" s="551"/>
      <c r="AP443" s="551"/>
      <c r="AQ44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43" s="560">
        <f>WWWW[[#This Row],[%Equitable and continuous access to sufficient quantity of safe drinking water]]*WWWW[[#This Row],[Total PoP ]]</f>
        <v>233</v>
      </c>
      <c r="AS44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43" s="560">
        <f>WWWW[[#This Row],[% Access to unimproved water points]]*WWWW[[#This Row],[Total PoP ]]</f>
        <v>233</v>
      </c>
      <c r="AU44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233</v>
      </c>
      <c r="AW443" s="560">
        <f>WWWW[[#This Row],[HRP1]]/250</f>
        <v>0.93200000000000005</v>
      </c>
      <c r="AX443" s="550">
        <f>1-WWWW[[#This Row],[% Equitable and continuous access to sufficient quantity of domestic water]]</f>
        <v>0</v>
      </c>
      <c r="AY443" s="560">
        <f>WWWW[[#This Row],[%equitable and continuous access to sufficient quantity of safe drinking and domestic water''s GAP]]*WWWW[[#This Row],[Total PoP ]]</f>
        <v>0</v>
      </c>
      <c r="AZ443" s="552">
        <f>IF(WWWW[[#This Row],[Total required water points]]-WWWW[[#This Row],['#Water points coverage]]&lt;0,0,WWWW[[#This Row],[Total required water points]]-WWWW[[#This Row],['#Water points coverage]])</f>
        <v>6.7999999999999949E-2</v>
      </c>
      <c r="BA443" s="552">
        <f>ROUND(IF(WWWW[[#This Row],[Total PoP ]]&lt;250,1,WWWW[[#This Row],[Total PoP ]]/250),0)</f>
        <v>1</v>
      </c>
      <c r="BB44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43" s="560">
        <f>WWWW[[#This Row],[% people access to functioning Latrine]]*WWWW[[#This Row],[Total PoP ]]</f>
        <v>233</v>
      </c>
      <c r="BD443" s="552">
        <f>WWWW[[#This Row],['#_of_Functioning_latrines_in_school]]*50</f>
        <v>0</v>
      </c>
      <c r="BE443" s="552">
        <f>ROUND((WWWW[[#This Row],[Total PoP ]]/6),0)</f>
        <v>39</v>
      </c>
      <c r="BF443" s="552">
        <f>IF(WWWW[[#This Row],[Total required Latrines]]-(WWWW[[#This Row],['#_of_sanitary_fly-proof_HH_latrines]])&lt;0,0,WWWW[[#This Row],[Total required Latrines]]-(WWWW[[#This Row],['#_of_sanitary_fly-proof_HH_latrines]]))</f>
        <v>0</v>
      </c>
      <c r="BG443" s="553">
        <f>1-WWWW[[#This Row],[% people access to functioning Latrine]]</f>
        <v>0</v>
      </c>
      <c r="BH44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3" s="560" t="e">
        <f>IF(WWWW[[#This Row],['#_of_functional_handwashing_facilities_at_HH_level]]*6&gt;WWWW[[#This Row],[Total PoP ]],WWWW[[#This Row],[Total PoP ]],WWWW[[#This Row],['#_of_functional_handwashing_facilities_at_HH_level]]*6)</f>
        <v>#VALUE!</v>
      </c>
      <c r="BJ443" s="552">
        <f>IF(WWWW[[#This Row],['# people reached by regular dedicated hygiene promotion]]&gt;WWWW[[#This Row],['# People received regular supply of hygiene items]],WWWW[[#This Row],['# people reached by regular dedicated hygiene promotion]],WWWW[[#This Row],['# People received regular supply of hygiene items]])</f>
        <v>0</v>
      </c>
      <c r="BK443" s="550">
        <f>IF(WWWW[[#This Row],[HRP3]]/WWWW[[#This Row],[Total PoP ]]&gt;100%,100%,WWWW[[#This Row],[HRP3]]/WWWW[[#This Row],[Total PoP ]])</f>
        <v>0</v>
      </c>
      <c r="BL443" s="553">
        <f>1-WWWW[[#This Row],[Hygiene Coverage%]]</f>
        <v>1</v>
      </c>
      <c r="BM443" s="551">
        <f>WWWW[[#This Row],['# people reached by regular dedicated hygiene promotion]]/WWWW[[#This Row],[Total PoP ]]</f>
        <v>0</v>
      </c>
      <c r="BN44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3" s="552">
        <f>WWWW[[#This Row],['#_of_affected_women_and_girls_receiving_a_sufficient_quantity_of_sanitary_pads]]</f>
        <v>0</v>
      </c>
      <c r="BP443" s="605">
        <f>IF(WWWW[[#This Row],['# People with access to soap]]&gt;WWWW[[#This Row],['# People with access to Sanity Pads]],WWWW[[#This Row],['# People with access to soap]],WWWW[[#This Row],['# People with access to Sanity Pads]])</f>
        <v>0</v>
      </c>
      <c r="BQ443" s="560" t="str">
        <f>IF(OR(WWWW[[#This Row],['#of students in school]]="",WWWW[[#This Row],['#of students in school]]=0),"No","Yes")</f>
        <v>Yes</v>
      </c>
      <c r="BR443" s="554" t="s">
        <v>796</v>
      </c>
      <c r="BS443" s="554" t="s">
        <v>796</v>
      </c>
      <c r="BT443" s="554" t="s">
        <v>296</v>
      </c>
      <c r="BU443" s="554">
        <v>20.76407051</v>
      </c>
      <c r="BV443" s="554">
        <v>92.631126399999999</v>
      </c>
      <c r="BW443" s="554">
        <v>198408</v>
      </c>
      <c r="BX443" s="554" t="s">
        <v>33</v>
      </c>
      <c r="BY443" s="582"/>
    </row>
    <row r="444" spans="1:77" hidden="1">
      <c r="A444" s="606" t="s">
        <v>2381</v>
      </c>
      <c r="B444" s="606" t="s">
        <v>2864</v>
      </c>
      <c r="C444" s="453" t="s">
        <v>371</v>
      </c>
      <c r="D444" s="453" t="s">
        <v>3050</v>
      </c>
      <c r="E444" s="453" t="s">
        <v>2686</v>
      </c>
      <c r="F444" s="453" t="s">
        <v>307</v>
      </c>
      <c r="G444" s="546" t="str">
        <f>VLOOKUP(WWWW[[#This Row],[Village  Name]],SiteDB6[[Site Name]:[Location Type]],8,FALSE)</f>
        <v>Village</v>
      </c>
      <c r="H444" s="453" t="s">
        <v>2862</v>
      </c>
      <c r="I444" s="605">
        <v>54</v>
      </c>
      <c r="J444" s="605">
        <v>249</v>
      </c>
      <c r="K444" s="457">
        <v>43221</v>
      </c>
      <c r="L444" s="55">
        <v>43677</v>
      </c>
      <c r="M444" s="605">
        <v>80</v>
      </c>
      <c r="N444" s="605"/>
      <c r="O444" s="605">
        <v>2</v>
      </c>
      <c r="P444" s="605">
        <v>4</v>
      </c>
      <c r="Q444" s="605">
        <v>2</v>
      </c>
      <c r="R444" s="605"/>
      <c r="S444" s="605"/>
      <c r="T444" s="605">
        <v>1</v>
      </c>
      <c r="U444" s="637"/>
      <c r="V444" s="605">
        <v>40</v>
      </c>
      <c r="W444" s="605" t="s">
        <v>41</v>
      </c>
      <c r="X444" s="605">
        <v>2</v>
      </c>
      <c r="Y444" s="605"/>
      <c r="Z444" s="605"/>
      <c r="AA444" s="605"/>
      <c r="AB444" s="605"/>
      <c r="AC444" s="637"/>
      <c r="AD444" s="605"/>
      <c r="AE444" s="605"/>
      <c r="AF444" s="605"/>
      <c r="AG444" s="605"/>
      <c r="AH444" s="605"/>
      <c r="AI444" s="605"/>
      <c r="AJ444" s="605" t="s">
        <v>3051</v>
      </c>
      <c r="AK444" s="605">
        <v>1</v>
      </c>
      <c r="AL444" s="605"/>
      <c r="AM444" s="605"/>
      <c r="AN444" s="637"/>
      <c r="AO444" s="551"/>
      <c r="AP444" s="551"/>
      <c r="AQ44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44" s="560">
        <f>WWWW[[#This Row],[%Equitable and continuous access to sufficient quantity of safe drinking water]]*WWWW[[#This Row],[Total PoP ]]</f>
        <v>249</v>
      </c>
      <c r="AS44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44" s="560">
        <f>WWWW[[#This Row],[% Access to unimproved water points]]*WWWW[[#This Row],[Total PoP ]]</f>
        <v>249</v>
      </c>
      <c r="AU44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W444" s="560">
        <f>WWWW[[#This Row],[HRP1]]/250</f>
        <v>0.996</v>
      </c>
      <c r="AX444" s="550">
        <f>1-WWWW[[#This Row],[% Equitable and continuous access to sufficient quantity of domestic water]]</f>
        <v>0</v>
      </c>
      <c r="AY444" s="560">
        <f>WWWW[[#This Row],[%equitable and continuous access to sufficient quantity of safe drinking and domestic water''s GAP]]*WWWW[[#This Row],[Total PoP ]]</f>
        <v>0</v>
      </c>
      <c r="AZ444" s="552">
        <f>IF(WWWW[[#This Row],[Total required water points]]-WWWW[[#This Row],['#Water points coverage]]&lt;0,0,WWWW[[#This Row],[Total required water points]]-WWWW[[#This Row],['#Water points coverage]])</f>
        <v>4.0000000000000036E-3</v>
      </c>
      <c r="BA444" s="552">
        <f>ROUND(IF(WWWW[[#This Row],[Total PoP ]]&lt;250,1,WWWW[[#This Row],[Total PoP ]]/250),0)</f>
        <v>1</v>
      </c>
      <c r="BB44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44" s="560">
        <f>WWWW[[#This Row],[% people access to functioning Latrine]]*WWWW[[#This Row],[Total PoP ]]</f>
        <v>249</v>
      </c>
      <c r="BD444" s="552">
        <f>WWWW[[#This Row],['#_of_Functioning_latrines_in_school]]*50</f>
        <v>100</v>
      </c>
      <c r="BE444" s="552">
        <f>ROUND((WWWW[[#This Row],[Total PoP ]]/6),0)</f>
        <v>42</v>
      </c>
      <c r="BF444" s="552">
        <f>IF(WWWW[[#This Row],[Total required Latrines]]-(WWWW[[#This Row],['#_of_sanitary_fly-proof_HH_latrines]])&lt;0,0,WWWW[[#This Row],[Total required Latrines]]-(WWWW[[#This Row],['#_of_sanitary_fly-proof_HH_latrines]]))</f>
        <v>2</v>
      </c>
      <c r="BG444" s="553">
        <f>1-WWWW[[#This Row],[% people access to functioning Latrine]]</f>
        <v>0</v>
      </c>
      <c r="BH44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4" s="560" t="e">
        <f>IF(WWWW[[#This Row],['#_of_functional_handwashing_facilities_at_HH_level]]*6&gt;WWWW[[#This Row],[Total PoP ]],WWWW[[#This Row],[Total PoP ]],WWWW[[#This Row],['#_of_functional_handwashing_facilities_at_HH_level]]*6)</f>
        <v>#VALUE!</v>
      </c>
      <c r="BJ444" s="552">
        <f>IF(WWWW[[#This Row],['# people reached by regular dedicated hygiene promotion]]&gt;WWWW[[#This Row],['# People received regular supply of hygiene items]],WWWW[[#This Row],['# people reached by regular dedicated hygiene promotion]],WWWW[[#This Row],['# People received regular supply of hygiene items]])</f>
        <v>0</v>
      </c>
      <c r="BK444" s="550">
        <f>IF(WWWW[[#This Row],[HRP3]]/WWWW[[#This Row],[Total PoP ]]&gt;100%,100%,WWWW[[#This Row],[HRP3]]/WWWW[[#This Row],[Total PoP ]])</f>
        <v>0</v>
      </c>
      <c r="BL444" s="553">
        <f>1-WWWW[[#This Row],[Hygiene Coverage%]]</f>
        <v>1</v>
      </c>
      <c r="BM444" s="551">
        <f>WWWW[[#This Row],['# people reached by regular dedicated hygiene promotion]]/WWWW[[#This Row],[Total PoP ]]</f>
        <v>0</v>
      </c>
      <c r="BN44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4" s="552">
        <f>WWWW[[#This Row],['#_of_affected_women_and_girls_receiving_a_sufficient_quantity_of_sanitary_pads]]</f>
        <v>0</v>
      </c>
      <c r="BP444" s="605">
        <f>IF(WWWW[[#This Row],['# People with access to soap]]&gt;WWWW[[#This Row],['# People with access to Sanity Pads]],WWWW[[#This Row],['# People with access to soap]],WWWW[[#This Row],['# People with access to Sanity Pads]])</f>
        <v>0</v>
      </c>
      <c r="BQ444" s="560" t="str">
        <f>IF(OR(WWWW[[#This Row],['#of students in school]]="",WWWW[[#This Row],['#of students in school]]=0),"No","Yes")</f>
        <v>Yes</v>
      </c>
      <c r="BR444" s="554" t="s">
        <v>796</v>
      </c>
      <c r="BS444" s="554" t="s">
        <v>796</v>
      </c>
      <c r="BT444" s="554">
        <v>0</v>
      </c>
      <c r="BU444" s="554">
        <v>0</v>
      </c>
      <c r="BV444" s="554">
        <v>0</v>
      </c>
      <c r="BW444" s="554">
        <v>0</v>
      </c>
      <c r="BX444" s="554" t="s">
        <v>33</v>
      </c>
      <c r="BY444" s="582"/>
    </row>
    <row r="445" spans="1:77" hidden="1">
      <c r="A445" s="606" t="s">
        <v>2381</v>
      </c>
      <c r="B445" s="606" t="s">
        <v>2864</v>
      </c>
      <c r="C445" s="453" t="s">
        <v>371</v>
      </c>
      <c r="D445" s="453" t="s">
        <v>3050</v>
      </c>
      <c r="E445" s="453" t="s">
        <v>2686</v>
      </c>
      <c r="F445" s="453" t="s">
        <v>307</v>
      </c>
      <c r="G445" s="546" t="str">
        <f>VLOOKUP(WWWW[[#This Row],[Village  Name]],SiteDB6[[Site Name]:[Location Type]],8,FALSE)</f>
        <v>Village</v>
      </c>
      <c r="H445" s="453" t="s">
        <v>2863</v>
      </c>
      <c r="I445" s="605">
        <v>62</v>
      </c>
      <c r="J445" s="605">
        <v>332</v>
      </c>
      <c r="K445" s="457">
        <v>43221</v>
      </c>
      <c r="L445" s="55">
        <v>43677</v>
      </c>
      <c r="M445" s="605">
        <v>5</v>
      </c>
      <c r="N445" s="605"/>
      <c r="O445" s="605">
        <v>0</v>
      </c>
      <c r="P445" s="605">
        <v>2</v>
      </c>
      <c r="Q445" s="605">
        <v>1</v>
      </c>
      <c r="R445" s="605"/>
      <c r="S445" s="605"/>
      <c r="T445" s="605"/>
      <c r="U445" s="637"/>
      <c r="V445" s="605">
        <v>15</v>
      </c>
      <c r="W445" s="605" t="s">
        <v>128</v>
      </c>
      <c r="X445" s="605"/>
      <c r="Y445" s="605"/>
      <c r="Z445" s="605"/>
      <c r="AA445" s="605"/>
      <c r="AB445" s="605"/>
      <c r="AC445" s="637"/>
      <c r="AD445" s="605"/>
      <c r="AE445" s="605"/>
      <c r="AF445" s="605"/>
      <c r="AG445" s="605"/>
      <c r="AH445" s="605"/>
      <c r="AI445" s="605"/>
      <c r="AJ445" s="605" t="s">
        <v>3051</v>
      </c>
      <c r="AK445" s="605" t="s">
        <v>3051</v>
      </c>
      <c r="AL445" s="605"/>
      <c r="AM445" s="605"/>
      <c r="AN445" s="637"/>
      <c r="AO445" s="551"/>
      <c r="AP445" s="551"/>
      <c r="AQ44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45" s="560">
        <f>WWWW[[#This Row],[%Equitable and continuous access to sufficient quantity of safe drinking water]]*WWWW[[#This Row],[Total PoP ]]</f>
        <v>332</v>
      </c>
      <c r="AS44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45" s="560">
        <f>WWWW[[#This Row],[% Access to unimproved water points]]*WWWW[[#This Row],[Total PoP ]]</f>
        <v>332</v>
      </c>
      <c r="AU44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332</v>
      </c>
      <c r="AW445" s="560">
        <f>WWWW[[#This Row],[HRP1]]/250</f>
        <v>1.3280000000000001</v>
      </c>
      <c r="AX445" s="550">
        <f>1-WWWW[[#This Row],[% Equitable and continuous access to sufficient quantity of domestic water]]</f>
        <v>0</v>
      </c>
      <c r="AY445" s="560">
        <f>WWWW[[#This Row],[%equitable and continuous access to sufficient quantity of safe drinking and domestic water''s GAP]]*WWWW[[#This Row],[Total PoP ]]</f>
        <v>0</v>
      </c>
      <c r="AZ445" s="552">
        <f>IF(WWWW[[#This Row],[Total required water points]]-WWWW[[#This Row],['#Water points coverage]]&lt;0,0,WWWW[[#This Row],[Total required water points]]-WWWW[[#This Row],['#Water points coverage]])</f>
        <v>0</v>
      </c>
      <c r="BA445" s="552">
        <f>ROUND(IF(WWWW[[#This Row],[Total PoP ]]&lt;250,1,WWWW[[#This Row],[Total PoP ]]/250),0)</f>
        <v>1</v>
      </c>
      <c r="BB44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0.27108433734939757</v>
      </c>
      <c r="BC445" s="560">
        <f>WWWW[[#This Row],[% people access to functioning Latrine]]*WWWW[[#This Row],[Total PoP ]]</f>
        <v>90</v>
      </c>
      <c r="BD445" s="552">
        <f>WWWW[[#This Row],['#_of_Functioning_latrines_in_school]]*50</f>
        <v>0</v>
      </c>
      <c r="BE445" s="552">
        <f>ROUND((WWWW[[#This Row],[Total PoP ]]/6),0)</f>
        <v>55</v>
      </c>
      <c r="BF445" s="552">
        <f>IF(WWWW[[#This Row],[Total required Latrines]]-(WWWW[[#This Row],['#_of_sanitary_fly-proof_HH_latrines]])&lt;0,0,WWWW[[#This Row],[Total required Latrines]]-(WWWW[[#This Row],['#_of_sanitary_fly-proof_HH_latrines]]))</f>
        <v>40</v>
      </c>
      <c r="BG445" s="553">
        <f>1-WWWW[[#This Row],[% people access to functioning Latrine]]</f>
        <v>0.72891566265060237</v>
      </c>
      <c r="BH44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5" s="560" t="e">
        <f>IF(WWWW[[#This Row],['#_of_functional_handwashing_facilities_at_HH_level]]*6&gt;WWWW[[#This Row],[Total PoP ]],WWWW[[#This Row],[Total PoP ]],WWWW[[#This Row],['#_of_functional_handwashing_facilities_at_HH_level]]*6)</f>
        <v>#VALUE!</v>
      </c>
      <c r="BJ445" s="552">
        <f>IF(WWWW[[#This Row],['# people reached by regular dedicated hygiene promotion]]&gt;WWWW[[#This Row],['# People received regular supply of hygiene items]],WWWW[[#This Row],['# people reached by regular dedicated hygiene promotion]],WWWW[[#This Row],['# People received regular supply of hygiene items]])</f>
        <v>0</v>
      </c>
      <c r="BK445" s="550">
        <f>IF(WWWW[[#This Row],[HRP3]]/WWWW[[#This Row],[Total PoP ]]&gt;100%,100%,WWWW[[#This Row],[HRP3]]/WWWW[[#This Row],[Total PoP ]])</f>
        <v>0</v>
      </c>
      <c r="BL445" s="553">
        <f>1-WWWW[[#This Row],[Hygiene Coverage%]]</f>
        <v>1</v>
      </c>
      <c r="BM445" s="551">
        <f>WWWW[[#This Row],['# people reached by regular dedicated hygiene promotion]]/WWWW[[#This Row],[Total PoP ]]</f>
        <v>0</v>
      </c>
      <c r="BN44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5" s="552">
        <f>WWWW[[#This Row],['#_of_affected_women_and_girls_receiving_a_sufficient_quantity_of_sanitary_pads]]</f>
        <v>0</v>
      </c>
      <c r="BP445" s="605">
        <f>IF(WWWW[[#This Row],['# People with access to soap]]&gt;WWWW[[#This Row],['# People with access to Sanity Pads]],WWWW[[#This Row],['# People with access to soap]],WWWW[[#This Row],['# People with access to Sanity Pads]])</f>
        <v>0</v>
      </c>
      <c r="BQ445" s="560" t="str">
        <f>IF(OR(WWWW[[#This Row],['#of students in school]]="",WWWW[[#This Row],['#of students in school]]=0),"No","Yes")</f>
        <v>Yes</v>
      </c>
      <c r="BR445" s="554" t="s">
        <v>796</v>
      </c>
      <c r="BS445" s="554" t="s">
        <v>796</v>
      </c>
      <c r="BT445" s="554" t="s">
        <v>793</v>
      </c>
      <c r="BU445" s="554">
        <v>20.7818698883057</v>
      </c>
      <c r="BV445" s="554">
        <v>92.393142700195298</v>
      </c>
      <c r="BW445" s="554">
        <v>198002</v>
      </c>
      <c r="BX445" s="554" t="s">
        <v>33</v>
      </c>
      <c r="BY445" s="582"/>
    </row>
    <row r="446" spans="1:77" hidden="1">
      <c r="A446" s="606" t="s">
        <v>2381</v>
      </c>
      <c r="B446" s="606" t="s">
        <v>2864</v>
      </c>
      <c r="C446" s="453" t="s">
        <v>371</v>
      </c>
      <c r="D446" s="453" t="s">
        <v>3050</v>
      </c>
      <c r="E446" s="453" t="s">
        <v>2686</v>
      </c>
      <c r="F446" s="453" t="s">
        <v>321</v>
      </c>
      <c r="G446" s="546" t="str">
        <f>VLOOKUP(WWWW[[#This Row],[Village  Name]],SiteDB6[[Site Name]:[Location Type]],8,FALSE)</f>
        <v>Village</v>
      </c>
      <c r="H446" s="453" t="s">
        <v>2860</v>
      </c>
      <c r="I446" s="605">
        <v>260</v>
      </c>
      <c r="J446" s="605">
        <v>2652</v>
      </c>
      <c r="K446" s="457">
        <v>43221</v>
      </c>
      <c r="L446" s="55">
        <v>43677</v>
      </c>
      <c r="M446" s="605">
        <v>462</v>
      </c>
      <c r="N446" s="605">
        <v>90</v>
      </c>
      <c r="O446" s="605">
        <v>0</v>
      </c>
      <c r="P446" s="605">
        <v>7</v>
      </c>
      <c r="Q446" s="605">
        <v>5</v>
      </c>
      <c r="R446" s="605"/>
      <c r="S446" s="605">
        <v>1</v>
      </c>
      <c r="T446" s="605">
        <v>1</v>
      </c>
      <c r="U446" s="637"/>
      <c r="V446" s="605">
        <v>60</v>
      </c>
      <c r="W446" s="605" t="s">
        <v>128</v>
      </c>
      <c r="X446" s="605"/>
      <c r="Y446" s="605"/>
      <c r="Z446" s="605"/>
      <c r="AA446" s="605"/>
      <c r="AB446" s="605"/>
      <c r="AC446" s="637"/>
      <c r="AD446" s="605"/>
      <c r="AE446" s="605"/>
      <c r="AF446" s="605"/>
      <c r="AG446" s="605"/>
      <c r="AH446" s="605"/>
      <c r="AI446" s="605"/>
      <c r="AJ446" s="605" t="s">
        <v>3051</v>
      </c>
      <c r="AK446" s="605" t="s">
        <v>3051</v>
      </c>
      <c r="AL446" s="605"/>
      <c r="AM446" s="605"/>
      <c r="AN446" s="637"/>
      <c r="AO446" s="551"/>
      <c r="AP446" s="551"/>
      <c r="AQ44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46" s="560">
        <f>WWWW[[#This Row],[%Equitable and continuous access to sufficient quantity of safe drinking water]]*WWWW[[#This Row],[Total PoP ]]</f>
        <v>2652</v>
      </c>
      <c r="AS44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46" s="560">
        <f>WWWW[[#This Row],[% Access to unimproved water points]]*WWWW[[#This Row],[Total PoP ]]</f>
        <v>2652</v>
      </c>
      <c r="AU44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2652</v>
      </c>
      <c r="AW446" s="560">
        <f>WWWW[[#This Row],[HRP1]]/250</f>
        <v>10.608000000000001</v>
      </c>
      <c r="AX446" s="550">
        <f>1-WWWW[[#This Row],[% Equitable and continuous access to sufficient quantity of domestic water]]</f>
        <v>0</v>
      </c>
      <c r="AY446" s="560">
        <f>WWWW[[#This Row],[%equitable and continuous access to sufficient quantity of safe drinking and domestic water''s GAP]]*WWWW[[#This Row],[Total PoP ]]</f>
        <v>0</v>
      </c>
      <c r="AZ446" s="552">
        <f>IF(WWWW[[#This Row],[Total required water points]]-WWWW[[#This Row],['#Water points coverage]]&lt;0,0,WWWW[[#This Row],[Total required water points]]-WWWW[[#This Row],['#Water points coverage]])</f>
        <v>0.39199999999999946</v>
      </c>
      <c r="BA446" s="552">
        <f>ROUND(IF(WWWW[[#This Row],[Total PoP ]]&lt;250,1,WWWW[[#This Row],[Total PoP ]]/250),0)</f>
        <v>11</v>
      </c>
      <c r="BB44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0.13574660633484162</v>
      </c>
      <c r="BC446" s="560">
        <f>WWWW[[#This Row],[% people access to functioning Latrine]]*WWWW[[#This Row],[Total PoP ]]</f>
        <v>360</v>
      </c>
      <c r="BD446" s="552">
        <f>WWWW[[#This Row],['#_of_Functioning_latrines_in_school]]*50</f>
        <v>0</v>
      </c>
      <c r="BE446" s="552">
        <f>ROUND((WWWW[[#This Row],[Total PoP ]]/6),0)</f>
        <v>442</v>
      </c>
      <c r="BF446" s="552">
        <f>IF(WWWW[[#This Row],[Total required Latrines]]-(WWWW[[#This Row],['#_of_sanitary_fly-proof_HH_latrines]])&lt;0,0,WWWW[[#This Row],[Total required Latrines]]-(WWWW[[#This Row],['#_of_sanitary_fly-proof_HH_latrines]]))</f>
        <v>382</v>
      </c>
      <c r="BG446" s="553">
        <f>1-WWWW[[#This Row],[% people access to functioning Latrine]]</f>
        <v>0.86425339366515841</v>
      </c>
      <c r="BH44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6" s="560" t="e">
        <f>IF(WWWW[[#This Row],['#_of_functional_handwashing_facilities_at_HH_level]]*6&gt;WWWW[[#This Row],[Total PoP ]],WWWW[[#This Row],[Total PoP ]],WWWW[[#This Row],['#_of_functional_handwashing_facilities_at_HH_level]]*6)</f>
        <v>#VALUE!</v>
      </c>
      <c r="BJ446" s="552">
        <f>IF(WWWW[[#This Row],['# people reached by regular dedicated hygiene promotion]]&gt;WWWW[[#This Row],['# People received regular supply of hygiene items]],WWWW[[#This Row],['# people reached by regular dedicated hygiene promotion]],WWWW[[#This Row],['# People received regular supply of hygiene items]])</f>
        <v>0</v>
      </c>
      <c r="BK446" s="550">
        <f>IF(WWWW[[#This Row],[HRP3]]/WWWW[[#This Row],[Total PoP ]]&gt;100%,100%,WWWW[[#This Row],[HRP3]]/WWWW[[#This Row],[Total PoP ]])</f>
        <v>0</v>
      </c>
      <c r="BL446" s="553">
        <f>1-WWWW[[#This Row],[Hygiene Coverage%]]</f>
        <v>1</v>
      </c>
      <c r="BM446" s="551">
        <f>WWWW[[#This Row],['# people reached by regular dedicated hygiene promotion]]/WWWW[[#This Row],[Total PoP ]]</f>
        <v>0</v>
      </c>
      <c r="BN44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6" s="552">
        <f>WWWW[[#This Row],['#_of_affected_women_and_girls_receiving_a_sufficient_quantity_of_sanitary_pads]]</f>
        <v>0</v>
      </c>
      <c r="BP446" s="605">
        <f>IF(WWWW[[#This Row],['# People with access to soap]]&gt;WWWW[[#This Row],['# People with access to Sanity Pads]],WWWW[[#This Row],['# People with access to soap]],WWWW[[#This Row],['# People with access to Sanity Pads]])</f>
        <v>0</v>
      </c>
      <c r="BQ446" s="560" t="str">
        <f>IF(OR(WWWW[[#This Row],['#of students in school]]="",WWWW[[#This Row],['#of students in school]]=0),"No","Yes")</f>
        <v>Yes</v>
      </c>
      <c r="BR446" s="554" t="s">
        <v>796</v>
      </c>
      <c r="BS446" s="554" t="s">
        <v>796</v>
      </c>
      <c r="BT446" s="554" t="s">
        <v>793</v>
      </c>
      <c r="BU446" s="554">
        <v>20.775840759277301</v>
      </c>
      <c r="BV446" s="554">
        <v>92.613082885742202</v>
      </c>
      <c r="BW446" s="554">
        <v>198407</v>
      </c>
      <c r="BX446" s="554" t="s">
        <v>33</v>
      </c>
      <c r="BY446" s="582"/>
    </row>
    <row r="447" spans="1:77" hidden="1">
      <c r="A447" s="606" t="s">
        <v>2381</v>
      </c>
      <c r="B447" s="606" t="s">
        <v>2864</v>
      </c>
      <c r="C447" s="453" t="s">
        <v>371</v>
      </c>
      <c r="D447" s="453" t="s">
        <v>3050</v>
      </c>
      <c r="E447" s="453" t="s">
        <v>2686</v>
      </c>
      <c r="F447" s="453" t="s">
        <v>307</v>
      </c>
      <c r="G447" s="546" t="str">
        <f>VLOOKUP(WWWW[[#This Row],[Village  Name]],SiteDB6[[Site Name]:[Location Type]],8,FALSE)</f>
        <v>Village</v>
      </c>
      <c r="H447" s="453" t="s">
        <v>2054</v>
      </c>
      <c r="I447" s="605">
        <v>150</v>
      </c>
      <c r="J447" s="605">
        <v>626</v>
      </c>
      <c r="K447" s="457">
        <v>43221</v>
      </c>
      <c r="L447" s="55">
        <v>43677</v>
      </c>
      <c r="M447" s="605">
        <v>100</v>
      </c>
      <c r="N447" s="605"/>
      <c r="O447" s="605">
        <v>0</v>
      </c>
      <c r="P447" s="605">
        <v>6</v>
      </c>
      <c r="Q447" s="605"/>
      <c r="R447" s="605"/>
      <c r="S447" s="605"/>
      <c r="T447" s="605"/>
      <c r="U447" s="637"/>
      <c r="V447" s="605">
        <v>82</v>
      </c>
      <c r="W447" s="605" t="s">
        <v>128</v>
      </c>
      <c r="X447" s="605"/>
      <c r="Y447" s="605"/>
      <c r="Z447" s="605"/>
      <c r="AA447" s="605"/>
      <c r="AB447" s="605"/>
      <c r="AC447" s="637"/>
      <c r="AD447" s="605"/>
      <c r="AE447" s="605"/>
      <c r="AF447" s="605"/>
      <c r="AG447" s="605"/>
      <c r="AH447" s="605"/>
      <c r="AI447" s="605"/>
      <c r="AJ447" s="605" t="s">
        <v>3051</v>
      </c>
      <c r="AK447" s="605">
        <v>1</v>
      </c>
      <c r="AL447" s="605"/>
      <c r="AM447" s="605"/>
      <c r="AN447" s="637"/>
      <c r="AO447" s="551"/>
      <c r="AP447" s="551"/>
      <c r="AQ44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47" s="560">
        <f>WWWW[[#This Row],[%Equitable and continuous access to sufficient quantity of safe drinking water]]*WWWW[[#This Row],[Total PoP ]]</f>
        <v>626</v>
      </c>
      <c r="AS44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47" s="560">
        <f>WWWW[[#This Row],[% Access to unimproved water points]]*WWWW[[#This Row],[Total PoP ]]</f>
        <v>0</v>
      </c>
      <c r="AU44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626</v>
      </c>
      <c r="AW447" s="560">
        <f>WWWW[[#This Row],[HRP1]]/250</f>
        <v>2.504</v>
      </c>
      <c r="AX447" s="550">
        <f>1-WWWW[[#This Row],[% Equitable and continuous access to sufficient quantity of domestic water]]</f>
        <v>0</v>
      </c>
      <c r="AY447" s="560">
        <f>WWWW[[#This Row],[%equitable and continuous access to sufficient quantity of safe drinking and domestic water''s GAP]]*WWWW[[#This Row],[Total PoP ]]</f>
        <v>0</v>
      </c>
      <c r="AZ447" s="552">
        <f>IF(WWWW[[#This Row],[Total required water points]]-WWWW[[#This Row],['#Water points coverage]]&lt;0,0,WWWW[[#This Row],[Total required water points]]-WWWW[[#This Row],['#Water points coverage]])</f>
        <v>0.496</v>
      </c>
      <c r="BA447" s="552">
        <f>ROUND(IF(WWWW[[#This Row],[Total PoP ]]&lt;250,1,WWWW[[#This Row],[Total PoP ]]/250),0)</f>
        <v>3</v>
      </c>
      <c r="BB44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0.78594249201277955</v>
      </c>
      <c r="BC447" s="560">
        <f>WWWW[[#This Row],[% people access to functioning Latrine]]*WWWW[[#This Row],[Total PoP ]]</f>
        <v>492</v>
      </c>
      <c r="BD447" s="552">
        <f>WWWW[[#This Row],['#_of_Functioning_latrines_in_school]]*50</f>
        <v>0</v>
      </c>
      <c r="BE447" s="552">
        <f>ROUND((WWWW[[#This Row],[Total PoP ]]/6),0)</f>
        <v>104</v>
      </c>
      <c r="BF447" s="552">
        <f>IF(WWWW[[#This Row],[Total required Latrines]]-(WWWW[[#This Row],['#_of_sanitary_fly-proof_HH_latrines]])&lt;0,0,WWWW[[#This Row],[Total required Latrines]]-(WWWW[[#This Row],['#_of_sanitary_fly-proof_HH_latrines]]))</f>
        <v>22</v>
      </c>
      <c r="BG447" s="553">
        <f>1-WWWW[[#This Row],[% people access to functioning Latrine]]</f>
        <v>0.21405750798722045</v>
      </c>
      <c r="BH44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7" s="560" t="e">
        <f>IF(WWWW[[#This Row],['#_of_functional_handwashing_facilities_at_HH_level]]*6&gt;WWWW[[#This Row],[Total PoP ]],WWWW[[#This Row],[Total PoP ]],WWWW[[#This Row],['#_of_functional_handwashing_facilities_at_HH_level]]*6)</f>
        <v>#VALUE!</v>
      </c>
      <c r="BJ447" s="552">
        <f>IF(WWWW[[#This Row],['# people reached by regular dedicated hygiene promotion]]&gt;WWWW[[#This Row],['# People received regular supply of hygiene items]],WWWW[[#This Row],['# people reached by regular dedicated hygiene promotion]],WWWW[[#This Row],['# People received regular supply of hygiene items]])</f>
        <v>0</v>
      </c>
      <c r="BK447" s="550">
        <f>IF(WWWW[[#This Row],[HRP3]]/WWWW[[#This Row],[Total PoP ]]&gt;100%,100%,WWWW[[#This Row],[HRP3]]/WWWW[[#This Row],[Total PoP ]])</f>
        <v>0</v>
      </c>
      <c r="BL447" s="553">
        <f>1-WWWW[[#This Row],[Hygiene Coverage%]]</f>
        <v>1</v>
      </c>
      <c r="BM447" s="551">
        <f>WWWW[[#This Row],['# people reached by regular dedicated hygiene promotion]]/WWWW[[#This Row],[Total PoP ]]</f>
        <v>0</v>
      </c>
      <c r="BN44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7" s="552">
        <f>WWWW[[#This Row],['#_of_affected_women_and_girls_receiving_a_sufficient_quantity_of_sanitary_pads]]</f>
        <v>0</v>
      </c>
      <c r="BP447" s="605">
        <f>IF(WWWW[[#This Row],['# People with access to soap]]&gt;WWWW[[#This Row],['# People with access to Sanity Pads]],WWWW[[#This Row],['# People with access to soap]],WWWW[[#This Row],['# People with access to Sanity Pads]])</f>
        <v>0</v>
      </c>
      <c r="BQ447" s="560" t="str">
        <f>IF(OR(WWWW[[#This Row],['#of students in school]]="",WWWW[[#This Row],['#of students in school]]=0),"No","Yes")</f>
        <v>Yes</v>
      </c>
      <c r="BR447" s="554" t="s">
        <v>796</v>
      </c>
      <c r="BS447" s="554" t="s">
        <v>796</v>
      </c>
      <c r="BT447" s="554" t="s">
        <v>793</v>
      </c>
      <c r="BU447" s="554">
        <v>20.900329589999998</v>
      </c>
      <c r="BV447" s="554">
        <v>92.362213130000001</v>
      </c>
      <c r="BW447" s="554">
        <v>197957</v>
      </c>
      <c r="BX447" s="554" t="s">
        <v>33</v>
      </c>
      <c r="BY447" s="582"/>
    </row>
    <row r="448" spans="1:77" hidden="1">
      <c r="A448" s="606" t="s">
        <v>2381</v>
      </c>
      <c r="B448" s="606" t="s">
        <v>2864</v>
      </c>
      <c r="C448" s="453" t="s">
        <v>371</v>
      </c>
      <c r="D448" s="453" t="s">
        <v>3050</v>
      </c>
      <c r="E448" s="453" t="s">
        <v>2686</v>
      </c>
      <c r="F448" s="453" t="s">
        <v>321</v>
      </c>
      <c r="G448" s="546" t="str">
        <f>VLOOKUP(WWWW[[#This Row],[Village  Name]],SiteDB6[[Site Name]:[Location Type]],8,FALSE)</f>
        <v>village</v>
      </c>
      <c r="H448" s="453" t="s">
        <v>2714</v>
      </c>
      <c r="I448" s="605">
        <v>192</v>
      </c>
      <c r="J448" s="605">
        <v>1690</v>
      </c>
      <c r="K448" s="457">
        <v>43221</v>
      </c>
      <c r="L448" s="55">
        <v>43677</v>
      </c>
      <c r="M448" s="605">
        <v>190</v>
      </c>
      <c r="N448" s="605">
        <v>30</v>
      </c>
      <c r="O448" s="605">
        <v>0</v>
      </c>
      <c r="P448" s="605"/>
      <c r="Q448" s="605">
        <v>2</v>
      </c>
      <c r="R448" s="605"/>
      <c r="S448" s="605"/>
      <c r="T448" s="605"/>
      <c r="U448" s="637"/>
      <c r="V448" s="605">
        <v>94</v>
      </c>
      <c r="W448" s="605" t="s">
        <v>128</v>
      </c>
      <c r="X448" s="605"/>
      <c r="Y448" s="605"/>
      <c r="Z448" s="605"/>
      <c r="AA448" s="605"/>
      <c r="AB448" s="605"/>
      <c r="AC448" s="637"/>
      <c r="AD448" s="605"/>
      <c r="AE448" s="605"/>
      <c r="AF448" s="605"/>
      <c r="AG448" s="605"/>
      <c r="AH448" s="605"/>
      <c r="AI448" s="605"/>
      <c r="AJ448" s="605" t="s">
        <v>3051</v>
      </c>
      <c r="AK448" s="605" t="s">
        <v>3051</v>
      </c>
      <c r="AL448" s="605"/>
      <c r="AM448" s="605"/>
      <c r="AN448" s="637"/>
      <c r="AO448" s="551"/>
      <c r="AP448" s="551"/>
      <c r="AQ44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48" s="560">
        <f>WWWW[[#This Row],[%Equitable and continuous access to sufficient quantity of safe drinking water]]*WWWW[[#This Row],[Total PoP ]]</f>
        <v>0</v>
      </c>
      <c r="AS44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48" s="560">
        <f>WWWW[[#This Row],[% Access to unimproved water points]]*WWWW[[#This Row],[Total PoP ]]</f>
        <v>1690</v>
      </c>
      <c r="AU44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v>
      </c>
      <c r="AW448" s="560">
        <f>WWWW[[#This Row],[HRP1]]/250</f>
        <v>6.76</v>
      </c>
      <c r="AX448" s="550">
        <f>1-WWWW[[#This Row],[% Equitable and continuous access to sufficient quantity of domestic water]]</f>
        <v>0</v>
      </c>
      <c r="AY448" s="560">
        <f>WWWW[[#This Row],[%equitable and continuous access to sufficient quantity of safe drinking and domestic water''s GAP]]*WWWW[[#This Row],[Total PoP ]]</f>
        <v>0</v>
      </c>
      <c r="AZ448" s="552">
        <f>IF(WWWW[[#This Row],[Total required water points]]-WWWW[[#This Row],['#Water points coverage]]&lt;0,0,WWWW[[#This Row],[Total required water points]]-WWWW[[#This Row],['#Water points coverage]])</f>
        <v>0.24000000000000021</v>
      </c>
      <c r="BA448" s="552">
        <f>ROUND(IF(WWWW[[#This Row],[Total PoP ]]&lt;250,1,WWWW[[#This Row],[Total PoP ]]/250),0)</f>
        <v>7</v>
      </c>
      <c r="BB44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0.33372781065088758</v>
      </c>
      <c r="BC448" s="560">
        <f>WWWW[[#This Row],[% people access to functioning Latrine]]*WWWW[[#This Row],[Total PoP ]]</f>
        <v>564</v>
      </c>
      <c r="BD448" s="552">
        <f>WWWW[[#This Row],['#_of_Functioning_latrines_in_school]]*50</f>
        <v>0</v>
      </c>
      <c r="BE448" s="552">
        <f>ROUND((WWWW[[#This Row],[Total PoP ]]/6),0)</f>
        <v>282</v>
      </c>
      <c r="BF448" s="552">
        <f>IF(WWWW[[#This Row],[Total required Latrines]]-(WWWW[[#This Row],['#_of_sanitary_fly-proof_HH_latrines]])&lt;0,0,WWWW[[#This Row],[Total required Latrines]]-(WWWW[[#This Row],['#_of_sanitary_fly-proof_HH_latrines]]))</f>
        <v>188</v>
      </c>
      <c r="BG448" s="553">
        <f>1-WWWW[[#This Row],[% people access to functioning Latrine]]</f>
        <v>0.66627218934911236</v>
      </c>
      <c r="BH44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8" s="560" t="e">
        <f>IF(WWWW[[#This Row],['#_of_functional_handwashing_facilities_at_HH_level]]*6&gt;WWWW[[#This Row],[Total PoP ]],WWWW[[#This Row],[Total PoP ]],WWWW[[#This Row],['#_of_functional_handwashing_facilities_at_HH_level]]*6)</f>
        <v>#VALUE!</v>
      </c>
      <c r="BJ448" s="552">
        <f>IF(WWWW[[#This Row],['# people reached by regular dedicated hygiene promotion]]&gt;WWWW[[#This Row],['# People received regular supply of hygiene items]],WWWW[[#This Row],['# people reached by regular dedicated hygiene promotion]],WWWW[[#This Row],['# People received regular supply of hygiene items]])</f>
        <v>0</v>
      </c>
      <c r="BK448" s="550">
        <f>IF(WWWW[[#This Row],[HRP3]]/WWWW[[#This Row],[Total PoP ]]&gt;100%,100%,WWWW[[#This Row],[HRP3]]/WWWW[[#This Row],[Total PoP ]])</f>
        <v>0</v>
      </c>
      <c r="BL448" s="553">
        <f>1-WWWW[[#This Row],[Hygiene Coverage%]]</f>
        <v>1</v>
      </c>
      <c r="BM448" s="551">
        <f>WWWW[[#This Row],['# people reached by regular dedicated hygiene promotion]]/WWWW[[#This Row],[Total PoP ]]</f>
        <v>0</v>
      </c>
      <c r="BN44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8" s="552">
        <f>WWWW[[#This Row],['#_of_affected_women_and_girls_receiving_a_sufficient_quantity_of_sanitary_pads]]</f>
        <v>0</v>
      </c>
      <c r="BP448" s="605">
        <f>IF(WWWW[[#This Row],['# People with access to soap]]&gt;WWWW[[#This Row],['# People with access to Sanity Pads]],WWWW[[#This Row],['# People with access to soap]],WWWW[[#This Row],['# People with access to Sanity Pads]])</f>
        <v>0</v>
      </c>
      <c r="BQ448" s="560" t="str">
        <f>IF(OR(WWWW[[#This Row],['#of students in school]]="",WWWW[[#This Row],['#of students in school]]=0),"No","Yes")</f>
        <v>Yes</v>
      </c>
      <c r="BR448" s="554" t="s">
        <v>877</v>
      </c>
      <c r="BS448" s="554" t="s">
        <v>877</v>
      </c>
      <c r="BT448" s="554" t="s">
        <v>793</v>
      </c>
      <c r="BU448" s="554">
        <v>20.741249079999999</v>
      </c>
      <c r="BV448" s="554">
        <v>92.610519409999995</v>
      </c>
      <c r="BW448" s="554">
        <v>198398</v>
      </c>
      <c r="BX448" s="554" t="s">
        <v>33</v>
      </c>
      <c r="BY448" s="582"/>
    </row>
    <row r="449" spans="1:77" hidden="1">
      <c r="A449" s="606" t="s">
        <v>2381</v>
      </c>
      <c r="B449" s="606" t="s">
        <v>2864</v>
      </c>
      <c r="C449" s="453" t="s">
        <v>371</v>
      </c>
      <c r="D449" s="453" t="s">
        <v>3050</v>
      </c>
      <c r="E449" s="453" t="s">
        <v>2686</v>
      </c>
      <c r="F449" s="453" t="s">
        <v>321</v>
      </c>
      <c r="G449" s="546" t="str">
        <f>VLOOKUP(WWWW[[#This Row],[Village  Name]],SiteDB6[[Site Name]:[Location Type]],8,FALSE)</f>
        <v>Village</v>
      </c>
      <c r="H449" s="453" t="s">
        <v>578</v>
      </c>
      <c r="I449" s="605">
        <v>80</v>
      </c>
      <c r="J449" s="605">
        <v>300</v>
      </c>
      <c r="K449" s="457">
        <v>43221</v>
      </c>
      <c r="L449" s="55">
        <v>43677</v>
      </c>
      <c r="M449" s="605">
        <v>40</v>
      </c>
      <c r="N449" s="605">
        <v>30</v>
      </c>
      <c r="O449" s="605">
        <v>0</v>
      </c>
      <c r="P449" s="605"/>
      <c r="Q449" s="605">
        <v>2</v>
      </c>
      <c r="R449" s="605"/>
      <c r="S449" s="605"/>
      <c r="T449" s="605"/>
      <c r="U449" s="637"/>
      <c r="V449" s="605">
        <v>60</v>
      </c>
      <c r="W449" s="605" t="s">
        <v>128</v>
      </c>
      <c r="X449" s="605"/>
      <c r="Y449" s="605"/>
      <c r="Z449" s="605"/>
      <c r="AA449" s="605"/>
      <c r="AB449" s="605"/>
      <c r="AC449" s="637"/>
      <c r="AD449" s="605"/>
      <c r="AE449" s="605"/>
      <c r="AF449" s="605"/>
      <c r="AG449" s="605"/>
      <c r="AH449" s="605"/>
      <c r="AI449" s="605"/>
      <c r="AJ449" s="605" t="s">
        <v>3051</v>
      </c>
      <c r="AK449" s="605" t="s">
        <v>3051</v>
      </c>
      <c r="AL449" s="605"/>
      <c r="AM449" s="605"/>
      <c r="AN449" s="637"/>
      <c r="AO449" s="551"/>
      <c r="AP449" s="551"/>
      <c r="AQ44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49" s="560">
        <f>WWWW[[#This Row],[%Equitable and continuous access to sufficient quantity of safe drinking water]]*WWWW[[#This Row],[Total PoP ]]</f>
        <v>0</v>
      </c>
      <c r="AS44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49" s="560">
        <f>WWWW[[#This Row],[% Access to unimproved water points]]*WWWW[[#This Row],[Total PoP ]]</f>
        <v>300</v>
      </c>
      <c r="AU44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4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AW449" s="560">
        <f>WWWW[[#This Row],[HRP1]]/250</f>
        <v>1.2</v>
      </c>
      <c r="AX449" s="550">
        <f>1-WWWW[[#This Row],[% Equitable and continuous access to sufficient quantity of domestic water]]</f>
        <v>0</v>
      </c>
      <c r="AY449" s="560">
        <f>WWWW[[#This Row],[%equitable and continuous access to sufficient quantity of safe drinking and domestic water''s GAP]]*WWWW[[#This Row],[Total PoP ]]</f>
        <v>0</v>
      </c>
      <c r="AZ449" s="552">
        <f>IF(WWWW[[#This Row],[Total required water points]]-WWWW[[#This Row],['#Water points coverage]]&lt;0,0,WWWW[[#This Row],[Total required water points]]-WWWW[[#This Row],['#Water points coverage]])</f>
        <v>0</v>
      </c>
      <c r="BA449" s="552">
        <f>ROUND(IF(WWWW[[#This Row],[Total PoP ]]&lt;250,1,WWWW[[#This Row],[Total PoP ]]/250),0)</f>
        <v>1</v>
      </c>
      <c r="BB44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49" s="560">
        <f>WWWW[[#This Row],[% people access to functioning Latrine]]*WWWW[[#This Row],[Total PoP ]]</f>
        <v>300</v>
      </c>
      <c r="BD449" s="552">
        <f>WWWW[[#This Row],['#_of_Functioning_latrines_in_school]]*50</f>
        <v>0</v>
      </c>
      <c r="BE449" s="552">
        <f>ROUND((WWWW[[#This Row],[Total PoP ]]/6),0)</f>
        <v>50</v>
      </c>
      <c r="BF449" s="552">
        <f>IF(WWWW[[#This Row],[Total required Latrines]]-(WWWW[[#This Row],['#_of_sanitary_fly-proof_HH_latrines]])&lt;0,0,WWWW[[#This Row],[Total required Latrines]]-(WWWW[[#This Row],['#_of_sanitary_fly-proof_HH_latrines]]))</f>
        <v>0</v>
      </c>
      <c r="BG449" s="553">
        <f>1-WWWW[[#This Row],[% people access to functioning Latrine]]</f>
        <v>0</v>
      </c>
      <c r="BH44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49" s="560" t="e">
        <f>IF(WWWW[[#This Row],['#_of_functional_handwashing_facilities_at_HH_level]]*6&gt;WWWW[[#This Row],[Total PoP ]],WWWW[[#This Row],[Total PoP ]],WWWW[[#This Row],['#_of_functional_handwashing_facilities_at_HH_level]]*6)</f>
        <v>#VALUE!</v>
      </c>
      <c r="BJ449" s="552">
        <f>IF(WWWW[[#This Row],['# people reached by regular dedicated hygiene promotion]]&gt;WWWW[[#This Row],['# People received regular supply of hygiene items]],WWWW[[#This Row],['# people reached by regular dedicated hygiene promotion]],WWWW[[#This Row],['# People received regular supply of hygiene items]])</f>
        <v>0</v>
      </c>
      <c r="BK449" s="550">
        <f>IF(WWWW[[#This Row],[HRP3]]/WWWW[[#This Row],[Total PoP ]]&gt;100%,100%,WWWW[[#This Row],[HRP3]]/WWWW[[#This Row],[Total PoP ]])</f>
        <v>0</v>
      </c>
      <c r="BL449" s="553">
        <f>1-WWWW[[#This Row],[Hygiene Coverage%]]</f>
        <v>1</v>
      </c>
      <c r="BM449" s="551">
        <f>WWWW[[#This Row],['# people reached by regular dedicated hygiene promotion]]/WWWW[[#This Row],[Total PoP ]]</f>
        <v>0</v>
      </c>
      <c r="BN44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49" s="552">
        <f>WWWW[[#This Row],['#_of_affected_women_and_girls_receiving_a_sufficient_quantity_of_sanitary_pads]]</f>
        <v>0</v>
      </c>
      <c r="BP449" s="605">
        <f>IF(WWWW[[#This Row],['# People with access to soap]]&gt;WWWW[[#This Row],['# People with access to Sanity Pads]],WWWW[[#This Row],['# People with access to soap]],WWWW[[#This Row],['# People with access to Sanity Pads]])</f>
        <v>0</v>
      </c>
      <c r="BQ449" s="560" t="str">
        <f>IF(OR(WWWW[[#This Row],['#of students in school]]="",WWWW[[#This Row],['#of students in school]]=0),"No","Yes")</f>
        <v>Yes</v>
      </c>
      <c r="BR449" s="554" t="s">
        <v>796</v>
      </c>
      <c r="BS449" s="554" t="s">
        <v>796</v>
      </c>
      <c r="BT449" s="554" t="s">
        <v>296</v>
      </c>
      <c r="BU449" s="554">
        <v>20.739839549999999</v>
      </c>
      <c r="BV449" s="554">
        <v>92.613456729999996</v>
      </c>
      <c r="BW449" s="554">
        <v>198399</v>
      </c>
      <c r="BX449" s="554" t="s">
        <v>33</v>
      </c>
      <c r="BY449" s="582"/>
    </row>
    <row r="450" spans="1:77" hidden="1">
      <c r="A450" s="606" t="s">
        <v>2381</v>
      </c>
      <c r="B450" s="606" t="s">
        <v>2864</v>
      </c>
      <c r="C450" s="453" t="s">
        <v>371</v>
      </c>
      <c r="D450" s="453" t="s">
        <v>3050</v>
      </c>
      <c r="E450" s="453" t="s">
        <v>2686</v>
      </c>
      <c r="F450" s="453" t="s">
        <v>321</v>
      </c>
      <c r="G450" s="546" t="str">
        <f>VLOOKUP(WWWW[[#This Row],[Village  Name]],SiteDB6[[Site Name]:[Location Type]],8,FALSE)</f>
        <v>Village</v>
      </c>
      <c r="H450" s="453" t="s">
        <v>940</v>
      </c>
      <c r="I450" s="605">
        <v>20</v>
      </c>
      <c r="J450" s="605">
        <v>96</v>
      </c>
      <c r="K450" s="457">
        <v>43221</v>
      </c>
      <c r="L450" s="55">
        <v>43677</v>
      </c>
      <c r="M450" s="605">
        <v>30</v>
      </c>
      <c r="N450" s="605"/>
      <c r="O450" s="605">
        <v>0</v>
      </c>
      <c r="P450" s="605"/>
      <c r="Q450" s="605">
        <v>1</v>
      </c>
      <c r="R450" s="605"/>
      <c r="S450" s="605"/>
      <c r="T450" s="605"/>
      <c r="U450" s="637"/>
      <c r="V450" s="605">
        <v>17</v>
      </c>
      <c r="W450" s="605" t="s">
        <v>128</v>
      </c>
      <c r="X450" s="605"/>
      <c r="Y450" s="605"/>
      <c r="Z450" s="605"/>
      <c r="AA450" s="605"/>
      <c r="AB450" s="605"/>
      <c r="AC450" s="637"/>
      <c r="AD450" s="605"/>
      <c r="AE450" s="605"/>
      <c r="AF450" s="605"/>
      <c r="AG450" s="605"/>
      <c r="AH450" s="605"/>
      <c r="AI450" s="605"/>
      <c r="AJ450" s="605" t="s">
        <v>3051</v>
      </c>
      <c r="AK450" s="605" t="s">
        <v>3051</v>
      </c>
      <c r="AL450" s="605"/>
      <c r="AM450" s="605"/>
      <c r="AN450" s="637"/>
      <c r="AO450" s="551"/>
      <c r="AP450" s="551"/>
      <c r="AQ45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50" s="560">
        <f>WWWW[[#This Row],[%Equitable and continuous access to sufficient quantity of safe drinking water]]*WWWW[[#This Row],[Total PoP ]]</f>
        <v>0</v>
      </c>
      <c r="AS45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50" s="560">
        <f>WWWW[[#This Row],[% Access to unimproved water points]]*WWWW[[#This Row],[Total PoP ]]</f>
        <v>96</v>
      </c>
      <c r="AU45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v>
      </c>
      <c r="AW450" s="560">
        <f>WWWW[[#This Row],[HRP1]]/250</f>
        <v>0.38400000000000001</v>
      </c>
      <c r="AX450" s="550">
        <f>1-WWWW[[#This Row],[% Equitable and continuous access to sufficient quantity of domestic water]]</f>
        <v>0</v>
      </c>
      <c r="AY450" s="560">
        <f>WWWW[[#This Row],[%equitable and continuous access to sufficient quantity of safe drinking and domestic water''s GAP]]*WWWW[[#This Row],[Total PoP ]]</f>
        <v>0</v>
      </c>
      <c r="AZ450" s="552">
        <f>IF(WWWW[[#This Row],[Total required water points]]-WWWW[[#This Row],['#Water points coverage]]&lt;0,0,WWWW[[#This Row],[Total required water points]]-WWWW[[#This Row],['#Water points coverage]])</f>
        <v>0.61599999999999999</v>
      </c>
      <c r="BA450" s="552">
        <f>ROUND(IF(WWWW[[#This Row],[Total PoP ]]&lt;250,1,WWWW[[#This Row],[Total PoP ]]/250),0)</f>
        <v>1</v>
      </c>
      <c r="BB45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50" s="560">
        <f>WWWW[[#This Row],[% people access to functioning Latrine]]*WWWW[[#This Row],[Total PoP ]]</f>
        <v>96</v>
      </c>
      <c r="BD450" s="552">
        <f>WWWW[[#This Row],['#_of_Functioning_latrines_in_school]]*50</f>
        <v>0</v>
      </c>
      <c r="BE450" s="552">
        <f>ROUND((WWWW[[#This Row],[Total PoP ]]/6),0)</f>
        <v>16</v>
      </c>
      <c r="BF450" s="552">
        <f>IF(WWWW[[#This Row],[Total required Latrines]]-(WWWW[[#This Row],['#_of_sanitary_fly-proof_HH_latrines]])&lt;0,0,WWWW[[#This Row],[Total required Latrines]]-(WWWW[[#This Row],['#_of_sanitary_fly-proof_HH_latrines]]))</f>
        <v>0</v>
      </c>
      <c r="BG450" s="553">
        <f>1-WWWW[[#This Row],[% people access to functioning Latrine]]</f>
        <v>0</v>
      </c>
      <c r="BH45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0" s="560" t="e">
        <f>IF(WWWW[[#This Row],['#_of_functional_handwashing_facilities_at_HH_level]]*6&gt;WWWW[[#This Row],[Total PoP ]],WWWW[[#This Row],[Total PoP ]],WWWW[[#This Row],['#_of_functional_handwashing_facilities_at_HH_level]]*6)</f>
        <v>#VALUE!</v>
      </c>
      <c r="BJ450" s="552">
        <f>IF(WWWW[[#This Row],['# people reached by regular dedicated hygiene promotion]]&gt;WWWW[[#This Row],['# People received regular supply of hygiene items]],WWWW[[#This Row],['# people reached by regular dedicated hygiene promotion]],WWWW[[#This Row],['# People received regular supply of hygiene items]])</f>
        <v>0</v>
      </c>
      <c r="BK450" s="550">
        <f>IF(WWWW[[#This Row],[HRP3]]/WWWW[[#This Row],[Total PoP ]]&gt;100%,100%,WWWW[[#This Row],[HRP3]]/WWWW[[#This Row],[Total PoP ]])</f>
        <v>0</v>
      </c>
      <c r="BL450" s="553">
        <f>1-WWWW[[#This Row],[Hygiene Coverage%]]</f>
        <v>1</v>
      </c>
      <c r="BM450" s="551">
        <f>WWWW[[#This Row],['# people reached by regular dedicated hygiene promotion]]/WWWW[[#This Row],[Total PoP ]]</f>
        <v>0</v>
      </c>
      <c r="BN45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0" s="552">
        <f>WWWW[[#This Row],['#_of_affected_women_and_girls_receiving_a_sufficient_quantity_of_sanitary_pads]]</f>
        <v>0</v>
      </c>
      <c r="BP450" s="605">
        <f>IF(WWWW[[#This Row],['# People with access to soap]]&gt;WWWW[[#This Row],['# People with access to Sanity Pads]],WWWW[[#This Row],['# People with access to soap]],WWWW[[#This Row],['# People with access to Sanity Pads]])</f>
        <v>0</v>
      </c>
      <c r="BQ450" s="560" t="str">
        <f>IF(OR(WWWW[[#This Row],['#of students in school]]="",WWWW[[#This Row],['#of students in school]]=0),"No","Yes")</f>
        <v>Yes</v>
      </c>
      <c r="BR450" s="554" t="s">
        <v>796</v>
      </c>
      <c r="BS450" s="554" t="s">
        <v>796</v>
      </c>
      <c r="BT450" s="554">
        <v>0</v>
      </c>
      <c r="BU450" s="554">
        <v>0</v>
      </c>
      <c r="BV450" s="554">
        <v>0</v>
      </c>
      <c r="BW450" s="554">
        <v>0</v>
      </c>
      <c r="BX450" s="554" t="s">
        <v>33</v>
      </c>
      <c r="BY450" s="582"/>
    </row>
    <row r="451" spans="1:77" hidden="1">
      <c r="A451" s="606" t="s">
        <v>2381</v>
      </c>
      <c r="B451" s="606" t="s">
        <v>2864</v>
      </c>
      <c r="C451" s="453" t="s">
        <v>371</v>
      </c>
      <c r="D451" s="453" t="s">
        <v>3050</v>
      </c>
      <c r="E451" s="453" t="s">
        <v>2686</v>
      </c>
      <c r="F451" s="453" t="s">
        <v>321</v>
      </c>
      <c r="G451" s="546" t="str">
        <f>VLOOKUP(WWWW[[#This Row],[Village  Name]],SiteDB6[[Site Name]:[Location Type]],8,FALSE)</f>
        <v>Village</v>
      </c>
      <c r="H451" s="453" t="s">
        <v>2859</v>
      </c>
      <c r="I451" s="605">
        <v>311</v>
      </c>
      <c r="J451" s="605">
        <v>1713</v>
      </c>
      <c r="K451" s="457">
        <v>43221</v>
      </c>
      <c r="L451" s="55">
        <v>43677</v>
      </c>
      <c r="M451" s="605">
        <v>335</v>
      </c>
      <c r="N451" s="605"/>
      <c r="O451" s="605">
        <v>0</v>
      </c>
      <c r="P451" s="605"/>
      <c r="Q451" s="605">
        <v>2</v>
      </c>
      <c r="R451" s="605"/>
      <c r="S451" s="605">
        <v>1</v>
      </c>
      <c r="T451" s="605">
        <v>1</v>
      </c>
      <c r="U451" s="637"/>
      <c r="V451" s="605">
        <v>50</v>
      </c>
      <c r="W451" s="605" t="s">
        <v>128</v>
      </c>
      <c r="X451" s="605">
        <v>2</v>
      </c>
      <c r="Y451" s="605"/>
      <c r="Z451" s="605"/>
      <c r="AA451" s="605"/>
      <c r="AB451" s="605"/>
      <c r="AC451" s="637"/>
      <c r="AD451" s="605"/>
      <c r="AE451" s="605"/>
      <c r="AF451" s="605"/>
      <c r="AG451" s="605"/>
      <c r="AH451" s="605"/>
      <c r="AI451" s="605"/>
      <c r="AJ451" s="605" t="s">
        <v>3051</v>
      </c>
      <c r="AK451" s="605">
        <v>1</v>
      </c>
      <c r="AL451" s="605"/>
      <c r="AM451" s="605"/>
      <c r="AN451" s="637"/>
      <c r="AO451" s="551"/>
      <c r="AP451" s="551"/>
      <c r="AQ45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0.14594279042615294</v>
      </c>
      <c r="AR451" s="560">
        <f>WWWW[[#This Row],[%Equitable and continuous access to sufficient quantity of safe drinking water]]*WWWW[[#This Row],[Total PoP ]]</f>
        <v>249.99999999999997</v>
      </c>
      <c r="AS45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51" s="560">
        <f>WWWW[[#This Row],[% Access to unimproved water points]]*WWWW[[#This Row],[Total PoP ]]</f>
        <v>1713</v>
      </c>
      <c r="AU45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1713</v>
      </c>
      <c r="AW451" s="560">
        <f>WWWW[[#This Row],[HRP1]]/250</f>
        <v>6.8520000000000003</v>
      </c>
      <c r="AX451" s="550">
        <f>1-WWWW[[#This Row],[% Equitable and continuous access to sufficient quantity of domestic water]]</f>
        <v>0</v>
      </c>
      <c r="AY451" s="560">
        <f>WWWW[[#This Row],[%equitable and continuous access to sufficient quantity of safe drinking and domestic water''s GAP]]*WWWW[[#This Row],[Total PoP ]]</f>
        <v>0</v>
      </c>
      <c r="AZ451" s="552">
        <f>IF(WWWW[[#This Row],[Total required water points]]-WWWW[[#This Row],['#Water points coverage]]&lt;0,0,WWWW[[#This Row],[Total required water points]]-WWWW[[#This Row],['#Water points coverage]])</f>
        <v>0.14799999999999969</v>
      </c>
      <c r="BA451" s="552">
        <f>ROUND(IF(WWWW[[#This Row],[Total PoP ]]&lt;250,1,WWWW[[#This Row],[Total PoP ]]/250),0)</f>
        <v>7</v>
      </c>
      <c r="BB45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0.23350846468184472</v>
      </c>
      <c r="BC451" s="560">
        <f>WWWW[[#This Row],[% people access to functioning Latrine]]*WWWW[[#This Row],[Total PoP ]]</f>
        <v>400</v>
      </c>
      <c r="BD451" s="552">
        <f>WWWW[[#This Row],['#_of_Functioning_latrines_in_school]]*50</f>
        <v>100</v>
      </c>
      <c r="BE451" s="552">
        <f>ROUND((WWWW[[#This Row],[Total PoP ]]/6),0)</f>
        <v>286</v>
      </c>
      <c r="BF451" s="552">
        <f>IF(WWWW[[#This Row],[Total required Latrines]]-(WWWW[[#This Row],['#_of_sanitary_fly-proof_HH_latrines]])&lt;0,0,WWWW[[#This Row],[Total required Latrines]]-(WWWW[[#This Row],['#_of_sanitary_fly-proof_HH_latrines]]))</f>
        <v>236</v>
      </c>
      <c r="BG451" s="553">
        <f>1-WWWW[[#This Row],[% people access to functioning Latrine]]</f>
        <v>0.76649153531815528</v>
      </c>
      <c r="BH45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1" s="560" t="e">
        <f>IF(WWWW[[#This Row],['#_of_functional_handwashing_facilities_at_HH_level]]*6&gt;WWWW[[#This Row],[Total PoP ]],WWWW[[#This Row],[Total PoP ]],WWWW[[#This Row],['#_of_functional_handwashing_facilities_at_HH_level]]*6)</f>
        <v>#VALUE!</v>
      </c>
      <c r="BJ451" s="552">
        <f>IF(WWWW[[#This Row],['# people reached by regular dedicated hygiene promotion]]&gt;WWWW[[#This Row],['# People received regular supply of hygiene items]],WWWW[[#This Row],['# people reached by regular dedicated hygiene promotion]],WWWW[[#This Row],['# People received regular supply of hygiene items]])</f>
        <v>0</v>
      </c>
      <c r="BK451" s="550">
        <f>IF(WWWW[[#This Row],[HRP3]]/WWWW[[#This Row],[Total PoP ]]&gt;100%,100%,WWWW[[#This Row],[HRP3]]/WWWW[[#This Row],[Total PoP ]])</f>
        <v>0</v>
      </c>
      <c r="BL451" s="553">
        <f>1-WWWW[[#This Row],[Hygiene Coverage%]]</f>
        <v>1</v>
      </c>
      <c r="BM451" s="551">
        <f>WWWW[[#This Row],['# people reached by regular dedicated hygiene promotion]]/WWWW[[#This Row],[Total PoP ]]</f>
        <v>0</v>
      </c>
      <c r="BN45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1" s="552">
        <f>WWWW[[#This Row],['#_of_affected_women_and_girls_receiving_a_sufficient_quantity_of_sanitary_pads]]</f>
        <v>0</v>
      </c>
      <c r="BP451" s="605">
        <f>IF(WWWW[[#This Row],['# People with access to soap]]&gt;WWWW[[#This Row],['# People with access to Sanity Pads]],WWWW[[#This Row],['# People with access to soap]],WWWW[[#This Row],['# People with access to Sanity Pads]])</f>
        <v>0</v>
      </c>
      <c r="BQ451" s="560" t="str">
        <f>IF(OR(WWWW[[#This Row],['#of students in school]]="",WWWW[[#This Row],['#of students in school]]=0),"No","Yes")</f>
        <v>Yes</v>
      </c>
      <c r="BR451" s="554" t="s">
        <v>796</v>
      </c>
      <c r="BS451" s="554" t="s">
        <v>796</v>
      </c>
      <c r="BT451" s="554">
        <v>0</v>
      </c>
      <c r="BU451" s="554">
        <v>0</v>
      </c>
      <c r="BV451" s="554">
        <v>0</v>
      </c>
      <c r="BW451" s="554">
        <v>0</v>
      </c>
      <c r="BX451" s="554" t="s">
        <v>33</v>
      </c>
      <c r="BY451" s="582"/>
    </row>
    <row r="452" spans="1:77" hidden="1">
      <c r="A452" s="606" t="s">
        <v>2381</v>
      </c>
      <c r="B452" s="606" t="s">
        <v>2864</v>
      </c>
      <c r="C452" s="453" t="s">
        <v>371</v>
      </c>
      <c r="D452" s="453" t="s">
        <v>3050</v>
      </c>
      <c r="E452" s="453" t="s">
        <v>2686</v>
      </c>
      <c r="F452" s="453" t="s">
        <v>321</v>
      </c>
      <c r="G452" s="546" t="str">
        <f>VLOOKUP(WWWW[[#This Row],[Village  Name]],SiteDB6[[Site Name]:[Location Type]],8,FALSE)</f>
        <v>Village</v>
      </c>
      <c r="H452" s="453" t="s">
        <v>2865</v>
      </c>
      <c r="I452" s="605">
        <v>250</v>
      </c>
      <c r="J452" s="605">
        <v>1012</v>
      </c>
      <c r="K452" s="457">
        <v>43221</v>
      </c>
      <c r="L452" s="55">
        <v>43677</v>
      </c>
      <c r="M452" s="605">
        <v>732</v>
      </c>
      <c r="N452" s="605">
        <v>90</v>
      </c>
      <c r="O452" s="605">
        <v>3</v>
      </c>
      <c r="P452" s="605"/>
      <c r="Q452" s="605">
        <v>2</v>
      </c>
      <c r="R452" s="605"/>
      <c r="S452" s="605">
        <v>1</v>
      </c>
      <c r="T452" s="605">
        <v>1</v>
      </c>
      <c r="U452" s="637"/>
      <c r="V452" s="605">
        <v>150</v>
      </c>
      <c r="W452" s="605" t="s">
        <v>41</v>
      </c>
      <c r="X452" s="605">
        <v>4</v>
      </c>
      <c r="Y452" s="605"/>
      <c r="Z452" s="605"/>
      <c r="AA452" s="605"/>
      <c r="AB452" s="605"/>
      <c r="AC452" s="637"/>
      <c r="AD452" s="605"/>
      <c r="AE452" s="605"/>
      <c r="AF452" s="605"/>
      <c r="AG452" s="605"/>
      <c r="AH452" s="605"/>
      <c r="AI452" s="605"/>
      <c r="AJ452" s="605" t="s">
        <v>3051</v>
      </c>
      <c r="AK452" s="605" t="s">
        <v>3051</v>
      </c>
      <c r="AL452" s="605"/>
      <c r="AM452" s="605"/>
      <c r="AN452" s="637"/>
      <c r="AO452" s="551"/>
      <c r="AP452" s="551"/>
      <c r="AQ45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52" s="560">
        <f>WWWW[[#This Row],[%Equitable and continuous access to sufficient quantity of safe drinking water]]*WWWW[[#This Row],[Total PoP ]]</f>
        <v>1012</v>
      </c>
      <c r="AS45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52" s="560">
        <f>WWWW[[#This Row],[% Access to unimproved water points]]*WWWW[[#This Row],[Total PoP ]]</f>
        <v>1012</v>
      </c>
      <c r="AU45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1012</v>
      </c>
      <c r="AW452" s="560">
        <f>WWWW[[#This Row],[HRP1]]/250</f>
        <v>4.048</v>
      </c>
      <c r="AX452" s="550">
        <f>1-WWWW[[#This Row],[% Equitable and continuous access to sufficient quantity of domestic water]]</f>
        <v>0</v>
      </c>
      <c r="AY452" s="560">
        <f>WWWW[[#This Row],[%equitable and continuous access to sufficient quantity of safe drinking and domestic water''s GAP]]*WWWW[[#This Row],[Total PoP ]]</f>
        <v>0</v>
      </c>
      <c r="AZ452" s="552">
        <f>IF(WWWW[[#This Row],[Total required water points]]-WWWW[[#This Row],['#Water points coverage]]&lt;0,0,WWWW[[#This Row],[Total required water points]]-WWWW[[#This Row],['#Water points coverage]])</f>
        <v>0</v>
      </c>
      <c r="BA452" s="552">
        <f>ROUND(IF(WWWW[[#This Row],[Total PoP ]]&lt;250,1,WWWW[[#This Row],[Total PoP ]]/250),0)</f>
        <v>4</v>
      </c>
      <c r="BB45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52" s="560">
        <f>WWWW[[#This Row],[% people access to functioning Latrine]]*WWWW[[#This Row],[Total PoP ]]</f>
        <v>1012</v>
      </c>
      <c r="BD452" s="552">
        <f>WWWW[[#This Row],['#_of_Functioning_latrines_in_school]]*50</f>
        <v>200</v>
      </c>
      <c r="BE452" s="552">
        <f>ROUND((WWWW[[#This Row],[Total PoP ]]/6),0)</f>
        <v>169</v>
      </c>
      <c r="BF452" s="552">
        <f>IF(WWWW[[#This Row],[Total required Latrines]]-(WWWW[[#This Row],['#_of_sanitary_fly-proof_HH_latrines]])&lt;0,0,WWWW[[#This Row],[Total required Latrines]]-(WWWW[[#This Row],['#_of_sanitary_fly-proof_HH_latrines]]))</f>
        <v>19</v>
      </c>
      <c r="BG452" s="553">
        <f>1-WWWW[[#This Row],[% people access to functioning Latrine]]</f>
        <v>0</v>
      </c>
      <c r="BH45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2" s="560" t="e">
        <f>IF(WWWW[[#This Row],['#_of_functional_handwashing_facilities_at_HH_level]]*6&gt;WWWW[[#This Row],[Total PoP ]],WWWW[[#This Row],[Total PoP ]],WWWW[[#This Row],['#_of_functional_handwashing_facilities_at_HH_level]]*6)</f>
        <v>#VALUE!</v>
      </c>
      <c r="BJ452" s="552">
        <f>IF(WWWW[[#This Row],['# people reached by regular dedicated hygiene promotion]]&gt;WWWW[[#This Row],['# People received regular supply of hygiene items]],WWWW[[#This Row],['# people reached by regular dedicated hygiene promotion]],WWWW[[#This Row],['# People received regular supply of hygiene items]])</f>
        <v>0</v>
      </c>
      <c r="BK452" s="550">
        <f>IF(WWWW[[#This Row],[HRP3]]/WWWW[[#This Row],[Total PoP ]]&gt;100%,100%,WWWW[[#This Row],[HRP3]]/WWWW[[#This Row],[Total PoP ]])</f>
        <v>0</v>
      </c>
      <c r="BL452" s="553">
        <f>1-WWWW[[#This Row],[Hygiene Coverage%]]</f>
        <v>1</v>
      </c>
      <c r="BM452" s="551">
        <f>WWWW[[#This Row],['# people reached by regular dedicated hygiene promotion]]/WWWW[[#This Row],[Total PoP ]]</f>
        <v>0</v>
      </c>
      <c r="BN45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2" s="552">
        <f>WWWW[[#This Row],['#_of_affected_women_and_girls_receiving_a_sufficient_quantity_of_sanitary_pads]]</f>
        <v>0</v>
      </c>
      <c r="BP452" s="605">
        <f>IF(WWWW[[#This Row],['# People with access to soap]]&gt;WWWW[[#This Row],['# People with access to Sanity Pads]],WWWW[[#This Row],['# People with access to soap]],WWWW[[#This Row],['# People with access to Sanity Pads]])</f>
        <v>0</v>
      </c>
      <c r="BQ452" s="560" t="str">
        <f>IF(OR(WWWW[[#This Row],['#of students in school]]="",WWWW[[#This Row],['#of students in school]]=0),"No","Yes")</f>
        <v>Yes</v>
      </c>
      <c r="BR452" s="554" t="s">
        <v>796</v>
      </c>
      <c r="BS452" s="554" t="s">
        <v>796</v>
      </c>
      <c r="BT452" s="554">
        <v>0</v>
      </c>
      <c r="BU452" s="554">
        <v>20.735639572143601</v>
      </c>
      <c r="BV452" s="554">
        <v>92.638076782226605</v>
      </c>
      <c r="BW452" s="554">
        <v>198424</v>
      </c>
      <c r="BX452" s="554" t="s">
        <v>33</v>
      </c>
      <c r="BY452" s="582"/>
    </row>
    <row r="453" spans="1:77" hidden="1">
      <c r="A453" s="606" t="s">
        <v>2381</v>
      </c>
      <c r="B453" s="606" t="s">
        <v>2864</v>
      </c>
      <c r="C453" s="453" t="s">
        <v>371</v>
      </c>
      <c r="D453" s="453" t="s">
        <v>3050</v>
      </c>
      <c r="E453" s="453" t="s">
        <v>2686</v>
      </c>
      <c r="F453" s="453" t="s">
        <v>307</v>
      </c>
      <c r="G453" s="546" t="str">
        <f>VLOOKUP(WWWW[[#This Row],[Village  Name]],SiteDB6[[Site Name]:[Location Type]],8,FALSE)</f>
        <v>Village</v>
      </c>
      <c r="H453" s="453" t="s">
        <v>610</v>
      </c>
      <c r="I453" s="605">
        <v>142</v>
      </c>
      <c r="J453" s="605">
        <v>610</v>
      </c>
      <c r="K453" s="457">
        <v>43678</v>
      </c>
      <c r="L453" s="55">
        <v>44196</v>
      </c>
      <c r="M453" s="605">
        <v>700</v>
      </c>
      <c r="N453" s="605"/>
      <c r="O453" s="605"/>
      <c r="P453" s="605">
        <v>15</v>
      </c>
      <c r="Q453" s="605">
        <v>9</v>
      </c>
      <c r="R453" s="605"/>
      <c r="S453" s="605">
        <v>1</v>
      </c>
      <c r="T453" s="605"/>
      <c r="U453" s="637"/>
      <c r="V453" s="605"/>
      <c r="W453" s="605" t="s">
        <v>128</v>
      </c>
      <c r="X453" s="605">
        <v>3</v>
      </c>
      <c r="Y453" s="605"/>
      <c r="Z453" s="605"/>
      <c r="AA453" s="605"/>
      <c r="AB453" s="605"/>
      <c r="AC453" s="637"/>
      <c r="AD453" s="605"/>
      <c r="AE453" s="605"/>
      <c r="AF453" s="605"/>
      <c r="AG453" s="605"/>
      <c r="AH453" s="605"/>
      <c r="AI453" s="605"/>
      <c r="AJ453" s="605"/>
      <c r="AK453" s="605"/>
      <c r="AL453" s="605"/>
      <c r="AM453" s="605"/>
      <c r="AN453" s="637"/>
      <c r="AO453" s="551"/>
      <c r="AP453" s="551"/>
      <c r="AQ45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53" s="560">
        <f>WWWW[[#This Row],[%Equitable and continuous access to sufficient quantity of safe drinking water]]*WWWW[[#This Row],[Total PoP ]]</f>
        <v>610</v>
      </c>
      <c r="AS45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53" s="560">
        <f>WWWW[[#This Row],[% Access to unimproved water points]]*WWWW[[#This Row],[Total PoP ]]</f>
        <v>610</v>
      </c>
      <c r="AU45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610</v>
      </c>
      <c r="AW453" s="560">
        <f>WWWW[[#This Row],[HRP1]]/250</f>
        <v>2.44</v>
      </c>
      <c r="AX453" s="550">
        <f>1-WWWW[[#This Row],[% Equitable and continuous access to sufficient quantity of domestic water]]</f>
        <v>0</v>
      </c>
      <c r="AY453" s="560">
        <f>WWWW[[#This Row],[%equitable and continuous access to sufficient quantity of safe drinking and domestic water''s GAP]]*WWWW[[#This Row],[Total PoP ]]</f>
        <v>0</v>
      </c>
      <c r="AZ453" s="552">
        <f>IF(WWWW[[#This Row],[Total required water points]]-WWWW[[#This Row],['#Water points coverage]]&lt;0,0,WWWW[[#This Row],[Total required water points]]-WWWW[[#This Row],['#Water points coverage]])</f>
        <v>0</v>
      </c>
      <c r="BA453" s="552">
        <f>ROUND(IF(WWWW[[#This Row],[Total PoP ]]&lt;250,1,WWWW[[#This Row],[Total PoP ]]/250),0)</f>
        <v>2</v>
      </c>
      <c r="BB45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0.24590163934426229</v>
      </c>
      <c r="BC453" s="560">
        <f>WWWW[[#This Row],[% people access to functioning Latrine]]*WWWW[[#This Row],[Total PoP ]]</f>
        <v>150</v>
      </c>
      <c r="BD453" s="552">
        <f>WWWW[[#This Row],['#_of_Functioning_latrines_in_school]]*50</f>
        <v>150</v>
      </c>
      <c r="BE453" s="552">
        <f>ROUND((WWWW[[#This Row],[Total PoP ]]/6),0)</f>
        <v>102</v>
      </c>
      <c r="BF453" s="552">
        <f>IF(WWWW[[#This Row],[Total required Latrines]]-(WWWW[[#This Row],['#_of_sanitary_fly-proof_HH_latrines]])&lt;0,0,WWWW[[#This Row],[Total required Latrines]]-(WWWW[[#This Row],['#_of_sanitary_fly-proof_HH_latrines]]))</f>
        <v>102</v>
      </c>
      <c r="BG453" s="553">
        <f>1-WWWW[[#This Row],[% people access to functioning Latrine]]</f>
        <v>0.75409836065573765</v>
      </c>
      <c r="BH45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3" s="560">
        <f>IF(WWWW[[#This Row],['#_of_functional_handwashing_facilities_at_HH_level]]*6&gt;WWWW[[#This Row],[Total PoP ]],WWWW[[#This Row],[Total PoP ]],WWWW[[#This Row],['#_of_functional_handwashing_facilities_at_HH_level]]*6)</f>
        <v>0</v>
      </c>
      <c r="BJ453" s="552">
        <f>IF(WWWW[[#This Row],['# people reached by regular dedicated hygiene promotion]]&gt;WWWW[[#This Row],['# People received regular supply of hygiene items]],WWWW[[#This Row],['# people reached by regular dedicated hygiene promotion]],WWWW[[#This Row],['# People received regular supply of hygiene items]])</f>
        <v>0</v>
      </c>
      <c r="BK453" s="550">
        <f>IF(WWWW[[#This Row],[HRP3]]/WWWW[[#This Row],[Total PoP ]]&gt;100%,100%,WWWW[[#This Row],[HRP3]]/WWWW[[#This Row],[Total PoP ]])</f>
        <v>0</v>
      </c>
      <c r="BL453" s="553">
        <f>1-WWWW[[#This Row],[Hygiene Coverage%]]</f>
        <v>1</v>
      </c>
      <c r="BM453" s="551">
        <f>WWWW[[#This Row],['# people reached by regular dedicated hygiene promotion]]/WWWW[[#This Row],[Total PoP ]]</f>
        <v>0</v>
      </c>
      <c r="BN45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3" s="552">
        <f>WWWW[[#This Row],['#_of_affected_women_and_girls_receiving_a_sufficient_quantity_of_sanitary_pads]]</f>
        <v>0</v>
      </c>
      <c r="BP453" s="605">
        <f>IF(WWWW[[#This Row],['# People with access to soap]]&gt;WWWW[[#This Row],['# People with access to Sanity Pads]],WWWW[[#This Row],['# People with access to soap]],WWWW[[#This Row],['# People with access to Sanity Pads]])</f>
        <v>0</v>
      </c>
      <c r="BQ453" s="560" t="str">
        <f>IF(OR(WWWW[[#This Row],['#of students in school]]="",WWWW[[#This Row],['#of students in school]]=0),"No","Yes")</f>
        <v>Yes</v>
      </c>
      <c r="BR453" s="554" t="s">
        <v>796</v>
      </c>
      <c r="BS453" s="554" t="s">
        <v>796</v>
      </c>
      <c r="BT453" s="554" t="s">
        <v>793</v>
      </c>
      <c r="BU453" s="554">
        <v>20.803909300000001</v>
      </c>
      <c r="BV453" s="554">
        <v>92.376831050000007</v>
      </c>
      <c r="BW453" s="554">
        <v>197997</v>
      </c>
      <c r="BX453" s="554" t="s">
        <v>33</v>
      </c>
      <c r="BY453" s="582"/>
    </row>
    <row r="454" spans="1:77" hidden="1">
      <c r="A454" s="606" t="s">
        <v>2381</v>
      </c>
      <c r="B454" s="606" t="s">
        <v>2864</v>
      </c>
      <c r="C454" s="453" t="s">
        <v>371</v>
      </c>
      <c r="D454" s="453" t="s">
        <v>3050</v>
      </c>
      <c r="E454" s="453" t="s">
        <v>2686</v>
      </c>
      <c r="F454" s="453" t="s">
        <v>307</v>
      </c>
      <c r="G454" s="546" t="str">
        <f>VLOOKUP(WWWW[[#This Row],[Village  Name]],SiteDB6[[Site Name]:[Location Type]],8,FALSE)</f>
        <v>Village</v>
      </c>
      <c r="H454" s="453" t="s">
        <v>3052</v>
      </c>
      <c r="I454" s="605">
        <v>72</v>
      </c>
      <c r="J454" s="605">
        <v>353</v>
      </c>
      <c r="K454" s="457">
        <v>43678</v>
      </c>
      <c r="L454" s="55">
        <v>44196</v>
      </c>
      <c r="M454" s="605">
        <v>430</v>
      </c>
      <c r="N454" s="605"/>
      <c r="O454" s="605"/>
      <c r="P454" s="605">
        <v>1</v>
      </c>
      <c r="Q454" s="605"/>
      <c r="R454" s="605"/>
      <c r="S454" s="605"/>
      <c r="T454" s="605"/>
      <c r="U454" s="637"/>
      <c r="V454" s="605"/>
      <c r="W454" s="605" t="s">
        <v>128</v>
      </c>
      <c r="X454" s="605">
        <v>4</v>
      </c>
      <c r="Y454" s="605"/>
      <c r="Z454" s="605"/>
      <c r="AA454" s="605"/>
      <c r="AB454" s="605"/>
      <c r="AC454" s="637"/>
      <c r="AD454" s="605"/>
      <c r="AE454" s="605"/>
      <c r="AF454" s="605"/>
      <c r="AG454" s="605"/>
      <c r="AH454" s="605"/>
      <c r="AI454" s="605"/>
      <c r="AJ454" s="605"/>
      <c r="AK454" s="605"/>
      <c r="AL454" s="605"/>
      <c r="AM454" s="605"/>
      <c r="AN454" s="637"/>
      <c r="AO454" s="551"/>
      <c r="AP454" s="551"/>
      <c r="AQ45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54" s="560">
        <f>WWWW[[#This Row],[%Equitable and continuous access to sufficient quantity of safe drinking water]]*WWWW[[#This Row],[Total PoP ]]</f>
        <v>353</v>
      </c>
      <c r="AS45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54" s="560">
        <f>WWWW[[#This Row],[% Access to unimproved water points]]*WWWW[[#This Row],[Total PoP ]]</f>
        <v>0</v>
      </c>
      <c r="AU45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353</v>
      </c>
      <c r="AW454" s="560">
        <f>WWWW[[#This Row],[HRP1]]/250</f>
        <v>1.4119999999999999</v>
      </c>
      <c r="AX454" s="550">
        <f>1-WWWW[[#This Row],[% Equitable and continuous access to sufficient quantity of domestic water]]</f>
        <v>0</v>
      </c>
      <c r="AY454" s="560">
        <f>WWWW[[#This Row],[%equitable and continuous access to sufficient quantity of safe drinking and domestic water''s GAP]]*WWWW[[#This Row],[Total PoP ]]</f>
        <v>0</v>
      </c>
      <c r="AZ454" s="552">
        <f>IF(WWWW[[#This Row],[Total required water points]]-WWWW[[#This Row],['#Water points coverage]]&lt;0,0,WWWW[[#This Row],[Total required water points]]-WWWW[[#This Row],['#Water points coverage]])</f>
        <v>0</v>
      </c>
      <c r="BA454" s="552">
        <f>ROUND(IF(WWWW[[#This Row],[Total PoP ]]&lt;250,1,WWWW[[#This Row],[Total PoP ]]/250),0)</f>
        <v>1</v>
      </c>
      <c r="BB45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0.56657223796033995</v>
      </c>
      <c r="BC454" s="560">
        <f>WWWW[[#This Row],[% people access to functioning Latrine]]*WWWW[[#This Row],[Total PoP ]]</f>
        <v>200</v>
      </c>
      <c r="BD454" s="552">
        <f>WWWW[[#This Row],['#_of_Functioning_latrines_in_school]]*50</f>
        <v>200</v>
      </c>
      <c r="BE454" s="552">
        <f>ROUND((WWWW[[#This Row],[Total PoP ]]/6),0)</f>
        <v>59</v>
      </c>
      <c r="BF454" s="552">
        <f>IF(WWWW[[#This Row],[Total required Latrines]]-(WWWW[[#This Row],['#_of_sanitary_fly-proof_HH_latrines]])&lt;0,0,WWWW[[#This Row],[Total required Latrines]]-(WWWW[[#This Row],['#_of_sanitary_fly-proof_HH_latrines]]))</f>
        <v>59</v>
      </c>
      <c r="BG454" s="553">
        <f>1-WWWW[[#This Row],[% people access to functioning Latrine]]</f>
        <v>0.43342776203966005</v>
      </c>
      <c r="BH45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4" s="560">
        <f>IF(WWWW[[#This Row],['#_of_functional_handwashing_facilities_at_HH_level]]*6&gt;WWWW[[#This Row],[Total PoP ]],WWWW[[#This Row],[Total PoP ]],WWWW[[#This Row],['#_of_functional_handwashing_facilities_at_HH_level]]*6)</f>
        <v>0</v>
      </c>
      <c r="BJ454" s="552">
        <f>IF(WWWW[[#This Row],['# people reached by regular dedicated hygiene promotion]]&gt;WWWW[[#This Row],['# People received regular supply of hygiene items]],WWWW[[#This Row],['# people reached by regular dedicated hygiene promotion]],WWWW[[#This Row],['# People received regular supply of hygiene items]])</f>
        <v>0</v>
      </c>
      <c r="BK454" s="550">
        <f>IF(WWWW[[#This Row],[HRP3]]/WWWW[[#This Row],[Total PoP ]]&gt;100%,100%,WWWW[[#This Row],[HRP3]]/WWWW[[#This Row],[Total PoP ]])</f>
        <v>0</v>
      </c>
      <c r="BL454" s="553">
        <f>1-WWWW[[#This Row],[Hygiene Coverage%]]</f>
        <v>1</v>
      </c>
      <c r="BM454" s="551">
        <f>WWWW[[#This Row],['# people reached by regular dedicated hygiene promotion]]/WWWW[[#This Row],[Total PoP ]]</f>
        <v>0</v>
      </c>
      <c r="BN45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4" s="552">
        <f>WWWW[[#This Row],['#_of_affected_women_and_girls_receiving_a_sufficient_quantity_of_sanitary_pads]]</f>
        <v>0</v>
      </c>
      <c r="BP454" s="605">
        <f>IF(WWWW[[#This Row],['# People with access to soap]]&gt;WWWW[[#This Row],['# People with access to Sanity Pads]],WWWW[[#This Row],['# People with access to soap]],WWWW[[#This Row],['# People with access to Sanity Pads]])</f>
        <v>0</v>
      </c>
      <c r="BQ454" s="560" t="str">
        <f>IF(OR(WWWW[[#This Row],['#of students in school]]="",WWWW[[#This Row],['#of students in school]]=0),"No","Yes")</f>
        <v>Yes</v>
      </c>
      <c r="BR454" s="554" t="s">
        <v>796</v>
      </c>
      <c r="BS454" s="554" t="s">
        <v>796</v>
      </c>
      <c r="BT454" s="554">
        <v>0</v>
      </c>
      <c r="BU454" s="554">
        <v>0</v>
      </c>
      <c r="BV454" s="554">
        <v>0</v>
      </c>
      <c r="BW454" s="554">
        <v>0</v>
      </c>
      <c r="BX454" s="554" t="s">
        <v>33</v>
      </c>
      <c r="BY454" s="582"/>
    </row>
    <row r="455" spans="1:77" hidden="1">
      <c r="A455" s="606" t="s">
        <v>2381</v>
      </c>
      <c r="B455" s="606" t="s">
        <v>2864</v>
      </c>
      <c r="C455" s="453" t="s">
        <v>371</v>
      </c>
      <c r="D455" s="453" t="s">
        <v>3050</v>
      </c>
      <c r="E455" s="453" t="s">
        <v>2686</v>
      </c>
      <c r="F455" s="453" t="s">
        <v>307</v>
      </c>
      <c r="G455" s="546" t="str">
        <f>VLOOKUP(WWWW[[#This Row],[Village  Name]],SiteDB6[[Site Name]:[Location Type]],8,FALSE)</f>
        <v>Village</v>
      </c>
      <c r="H455" s="453" t="s">
        <v>614</v>
      </c>
      <c r="I455" s="605">
        <v>132</v>
      </c>
      <c r="J455" s="605">
        <v>629</v>
      </c>
      <c r="K455" s="457">
        <v>43678</v>
      </c>
      <c r="L455" s="55">
        <v>44196</v>
      </c>
      <c r="M455" s="605">
        <v>600</v>
      </c>
      <c r="N455" s="605"/>
      <c r="O455" s="605">
        <v>1</v>
      </c>
      <c r="P455" s="605">
        <v>9</v>
      </c>
      <c r="Q455" s="605">
        <v>8</v>
      </c>
      <c r="R455" s="605"/>
      <c r="S455" s="605"/>
      <c r="T455" s="605"/>
      <c r="U455" s="637"/>
      <c r="V455" s="605"/>
      <c r="W455" s="605" t="s">
        <v>128</v>
      </c>
      <c r="X455" s="605">
        <v>3</v>
      </c>
      <c r="Y455" s="605"/>
      <c r="Z455" s="605"/>
      <c r="AA455" s="605"/>
      <c r="AB455" s="605"/>
      <c r="AC455" s="637"/>
      <c r="AD455" s="605"/>
      <c r="AE455" s="605"/>
      <c r="AF455" s="605"/>
      <c r="AG455" s="605"/>
      <c r="AH455" s="605"/>
      <c r="AI455" s="605"/>
      <c r="AJ455" s="605"/>
      <c r="AK455" s="605"/>
      <c r="AL455" s="605"/>
      <c r="AM455" s="605"/>
      <c r="AN455" s="637"/>
      <c r="AO455" s="551"/>
      <c r="AP455" s="551"/>
      <c r="AQ45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55" s="560">
        <f>WWWW[[#This Row],[%Equitable and continuous access to sufficient quantity of safe drinking water]]*WWWW[[#This Row],[Total PoP ]]</f>
        <v>629</v>
      </c>
      <c r="AS45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55" s="560">
        <f>WWWW[[#This Row],[% Access to unimproved water points]]*WWWW[[#This Row],[Total PoP ]]</f>
        <v>629</v>
      </c>
      <c r="AU45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629</v>
      </c>
      <c r="AW455" s="560">
        <f>WWWW[[#This Row],[HRP1]]/250</f>
        <v>2.516</v>
      </c>
      <c r="AX455" s="550">
        <f>1-WWWW[[#This Row],[% Equitable and continuous access to sufficient quantity of domestic water]]</f>
        <v>0</v>
      </c>
      <c r="AY455" s="560">
        <f>WWWW[[#This Row],[%equitable and continuous access to sufficient quantity of safe drinking and domestic water''s GAP]]*WWWW[[#This Row],[Total PoP ]]</f>
        <v>0</v>
      </c>
      <c r="AZ455" s="552">
        <f>IF(WWWW[[#This Row],[Total required water points]]-WWWW[[#This Row],['#Water points coverage]]&lt;0,0,WWWW[[#This Row],[Total required water points]]-WWWW[[#This Row],['#Water points coverage]])</f>
        <v>0.48399999999999999</v>
      </c>
      <c r="BA455" s="552">
        <f>ROUND(IF(WWWW[[#This Row],[Total PoP ]]&lt;250,1,WWWW[[#This Row],[Total PoP ]]/250),0)</f>
        <v>3</v>
      </c>
      <c r="BB45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0.23847376788553259</v>
      </c>
      <c r="BC455" s="560">
        <f>WWWW[[#This Row],[% people access to functioning Latrine]]*WWWW[[#This Row],[Total PoP ]]</f>
        <v>150</v>
      </c>
      <c r="BD455" s="552">
        <f>WWWW[[#This Row],['#_of_Functioning_latrines_in_school]]*50</f>
        <v>150</v>
      </c>
      <c r="BE455" s="552">
        <f>ROUND((WWWW[[#This Row],[Total PoP ]]/6),0)</f>
        <v>105</v>
      </c>
      <c r="BF455" s="552">
        <f>IF(WWWW[[#This Row],[Total required Latrines]]-(WWWW[[#This Row],['#_of_sanitary_fly-proof_HH_latrines]])&lt;0,0,WWWW[[#This Row],[Total required Latrines]]-(WWWW[[#This Row],['#_of_sanitary_fly-proof_HH_latrines]]))</f>
        <v>105</v>
      </c>
      <c r="BG455" s="553">
        <f>1-WWWW[[#This Row],[% people access to functioning Latrine]]</f>
        <v>0.76152623211446735</v>
      </c>
      <c r="BH45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5" s="560">
        <f>IF(WWWW[[#This Row],['#_of_functional_handwashing_facilities_at_HH_level]]*6&gt;WWWW[[#This Row],[Total PoP ]],WWWW[[#This Row],[Total PoP ]],WWWW[[#This Row],['#_of_functional_handwashing_facilities_at_HH_level]]*6)</f>
        <v>0</v>
      </c>
      <c r="BJ455" s="552">
        <f>IF(WWWW[[#This Row],['# people reached by regular dedicated hygiene promotion]]&gt;WWWW[[#This Row],['# People received regular supply of hygiene items]],WWWW[[#This Row],['# people reached by regular dedicated hygiene promotion]],WWWW[[#This Row],['# People received regular supply of hygiene items]])</f>
        <v>0</v>
      </c>
      <c r="BK455" s="550">
        <f>IF(WWWW[[#This Row],[HRP3]]/WWWW[[#This Row],[Total PoP ]]&gt;100%,100%,WWWW[[#This Row],[HRP3]]/WWWW[[#This Row],[Total PoP ]])</f>
        <v>0</v>
      </c>
      <c r="BL455" s="553">
        <f>1-WWWW[[#This Row],[Hygiene Coverage%]]</f>
        <v>1</v>
      </c>
      <c r="BM455" s="551">
        <f>WWWW[[#This Row],['# people reached by regular dedicated hygiene promotion]]/WWWW[[#This Row],[Total PoP ]]</f>
        <v>0</v>
      </c>
      <c r="BN45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5" s="552">
        <f>WWWW[[#This Row],['#_of_affected_women_and_girls_receiving_a_sufficient_quantity_of_sanitary_pads]]</f>
        <v>0</v>
      </c>
      <c r="BP455" s="605">
        <f>IF(WWWW[[#This Row],['# People with access to soap]]&gt;WWWW[[#This Row],['# People with access to Sanity Pads]],WWWW[[#This Row],['# People with access to soap]],WWWW[[#This Row],['# People with access to Sanity Pads]])</f>
        <v>0</v>
      </c>
      <c r="BQ455" s="560" t="str">
        <f>IF(OR(WWWW[[#This Row],['#of students in school]]="",WWWW[[#This Row],['#of students in school]]=0),"No","Yes")</f>
        <v>Yes</v>
      </c>
      <c r="BR455" s="554" t="s">
        <v>796</v>
      </c>
      <c r="BS455" s="554" t="s">
        <v>796</v>
      </c>
      <c r="BT455" s="554" t="s">
        <v>793</v>
      </c>
      <c r="BU455" s="554">
        <v>20.805980680000001</v>
      </c>
      <c r="BV455" s="554">
        <v>92.383308409999998</v>
      </c>
      <c r="BW455" s="554">
        <v>197996</v>
      </c>
      <c r="BX455" s="554" t="s">
        <v>33</v>
      </c>
      <c r="BY455" s="582"/>
    </row>
    <row r="456" spans="1:77" hidden="1">
      <c r="A456" s="606" t="s">
        <v>2381</v>
      </c>
      <c r="B456" s="606" t="s">
        <v>2864</v>
      </c>
      <c r="C456" s="453" t="s">
        <v>371</v>
      </c>
      <c r="D456" s="453" t="s">
        <v>3050</v>
      </c>
      <c r="E456" s="453" t="s">
        <v>2686</v>
      </c>
      <c r="F456" s="453" t="s">
        <v>307</v>
      </c>
      <c r="G456" s="546" t="str">
        <f>VLOOKUP(WWWW[[#This Row],[Village  Name]],SiteDB6[[Site Name]:[Location Type]],8,FALSE)</f>
        <v>Village</v>
      </c>
      <c r="H456" s="453" t="s">
        <v>659</v>
      </c>
      <c r="I456" s="605">
        <v>119</v>
      </c>
      <c r="J456" s="605">
        <v>376</v>
      </c>
      <c r="K456" s="457">
        <v>43678</v>
      </c>
      <c r="L456" s="55">
        <v>44196</v>
      </c>
      <c r="M456" s="605">
        <v>50</v>
      </c>
      <c r="N456" s="605"/>
      <c r="O456" s="605">
        <v>4</v>
      </c>
      <c r="P456" s="605"/>
      <c r="Q456" s="605">
        <v>3</v>
      </c>
      <c r="R456" s="605"/>
      <c r="S456" s="605"/>
      <c r="T456" s="605"/>
      <c r="U456" s="637"/>
      <c r="V456" s="605"/>
      <c r="W456" s="605" t="s">
        <v>128</v>
      </c>
      <c r="X456" s="605">
        <v>4</v>
      </c>
      <c r="Y456" s="605"/>
      <c r="Z456" s="605"/>
      <c r="AA456" s="605"/>
      <c r="AB456" s="605"/>
      <c r="AC456" s="637"/>
      <c r="AD456" s="605"/>
      <c r="AE456" s="605"/>
      <c r="AF456" s="605"/>
      <c r="AG456" s="605"/>
      <c r="AH456" s="605"/>
      <c r="AI456" s="605"/>
      <c r="AJ456" s="605"/>
      <c r="AK456" s="605"/>
      <c r="AL456" s="605"/>
      <c r="AM456" s="605"/>
      <c r="AN456" s="637"/>
      <c r="AO456" s="551"/>
      <c r="AP456" s="551"/>
      <c r="AQ45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56" s="560">
        <f>WWWW[[#This Row],[%Equitable and continuous access to sufficient quantity of safe drinking water]]*WWWW[[#This Row],[Total PoP ]]</f>
        <v>376</v>
      </c>
      <c r="AS45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56" s="560">
        <f>WWWW[[#This Row],[% Access to unimproved water points]]*WWWW[[#This Row],[Total PoP ]]</f>
        <v>376</v>
      </c>
      <c r="AU45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376</v>
      </c>
      <c r="AW456" s="560">
        <f>WWWW[[#This Row],[HRP1]]/250</f>
        <v>1.504</v>
      </c>
      <c r="AX456" s="550">
        <f>1-WWWW[[#This Row],[% Equitable and continuous access to sufficient quantity of domestic water]]</f>
        <v>0</v>
      </c>
      <c r="AY456" s="560">
        <f>WWWW[[#This Row],[%equitable and continuous access to sufficient quantity of safe drinking and domestic water''s GAP]]*WWWW[[#This Row],[Total PoP ]]</f>
        <v>0</v>
      </c>
      <c r="AZ456" s="552">
        <f>IF(WWWW[[#This Row],[Total required water points]]-WWWW[[#This Row],['#Water points coverage]]&lt;0,0,WWWW[[#This Row],[Total required water points]]-WWWW[[#This Row],['#Water points coverage]])</f>
        <v>0.496</v>
      </c>
      <c r="BA456" s="552">
        <f>ROUND(IF(WWWW[[#This Row],[Total PoP ]]&lt;250,1,WWWW[[#This Row],[Total PoP ]]/250),0)</f>
        <v>2</v>
      </c>
      <c r="BB45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0.53191489361702127</v>
      </c>
      <c r="BC456" s="560">
        <f>WWWW[[#This Row],[% people access to functioning Latrine]]*WWWW[[#This Row],[Total PoP ]]</f>
        <v>200</v>
      </c>
      <c r="BD456" s="552">
        <f>WWWW[[#This Row],['#_of_Functioning_latrines_in_school]]*50</f>
        <v>200</v>
      </c>
      <c r="BE456" s="552">
        <f>ROUND((WWWW[[#This Row],[Total PoP ]]/6),0)</f>
        <v>63</v>
      </c>
      <c r="BF456" s="552">
        <f>IF(WWWW[[#This Row],[Total required Latrines]]-(WWWW[[#This Row],['#_of_sanitary_fly-proof_HH_latrines]])&lt;0,0,WWWW[[#This Row],[Total required Latrines]]-(WWWW[[#This Row],['#_of_sanitary_fly-proof_HH_latrines]]))</f>
        <v>63</v>
      </c>
      <c r="BG456" s="553">
        <f>1-WWWW[[#This Row],[% people access to functioning Latrine]]</f>
        <v>0.46808510638297873</v>
      </c>
      <c r="BH45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6" s="560">
        <f>IF(WWWW[[#This Row],['#_of_functional_handwashing_facilities_at_HH_level]]*6&gt;WWWW[[#This Row],[Total PoP ]],WWWW[[#This Row],[Total PoP ]],WWWW[[#This Row],['#_of_functional_handwashing_facilities_at_HH_level]]*6)</f>
        <v>0</v>
      </c>
      <c r="BJ456" s="552">
        <f>IF(WWWW[[#This Row],['# people reached by regular dedicated hygiene promotion]]&gt;WWWW[[#This Row],['# People received regular supply of hygiene items]],WWWW[[#This Row],['# people reached by regular dedicated hygiene promotion]],WWWW[[#This Row],['# People received regular supply of hygiene items]])</f>
        <v>0</v>
      </c>
      <c r="BK456" s="550">
        <f>IF(WWWW[[#This Row],[HRP3]]/WWWW[[#This Row],[Total PoP ]]&gt;100%,100%,WWWW[[#This Row],[HRP3]]/WWWW[[#This Row],[Total PoP ]])</f>
        <v>0</v>
      </c>
      <c r="BL456" s="553">
        <f>1-WWWW[[#This Row],[Hygiene Coverage%]]</f>
        <v>1</v>
      </c>
      <c r="BM456" s="551">
        <f>WWWW[[#This Row],['# people reached by regular dedicated hygiene promotion]]/WWWW[[#This Row],[Total PoP ]]</f>
        <v>0</v>
      </c>
      <c r="BN45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6" s="552">
        <f>WWWW[[#This Row],['#_of_affected_women_and_girls_receiving_a_sufficient_quantity_of_sanitary_pads]]</f>
        <v>0</v>
      </c>
      <c r="BP456" s="605">
        <f>IF(WWWW[[#This Row],['# People with access to soap]]&gt;WWWW[[#This Row],['# People with access to Sanity Pads]],WWWW[[#This Row],['# People with access to soap]],WWWW[[#This Row],['# People with access to Sanity Pads]])</f>
        <v>0</v>
      </c>
      <c r="BQ456" s="560" t="str">
        <f>IF(OR(WWWW[[#This Row],['#of students in school]]="",WWWW[[#This Row],['#of students in school]]=0),"No","Yes")</f>
        <v>Yes</v>
      </c>
      <c r="BR456" s="554" t="s">
        <v>796</v>
      </c>
      <c r="BS456" s="554" t="s">
        <v>796</v>
      </c>
      <c r="BT456" s="554" t="s">
        <v>296</v>
      </c>
      <c r="BU456" s="554">
        <v>20.910375599999998</v>
      </c>
      <c r="BV456" s="554">
        <v>92.400138850000005</v>
      </c>
      <c r="BW456" s="554">
        <v>220734</v>
      </c>
      <c r="BX456" s="554" t="s">
        <v>33</v>
      </c>
      <c r="BY456" s="582"/>
    </row>
    <row r="457" spans="1:77" hidden="1">
      <c r="A457" s="606" t="s">
        <v>2381</v>
      </c>
      <c r="B457" s="606" t="s">
        <v>2864</v>
      </c>
      <c r="C457" s="453" t="s">
        <v>371</v>
      </c>
      <c r="D457" s="453" t="s">
        <v>3050</v>
      </c>
      <c r="E457" s="453" t="s">
        <v>2686</v>
      </c>
      <c r="F457" s="453" t="s">
        <v>307</v>
      </c>
      <c r="G457" s="546" t="str">
        <f>VLOOKUP(WWWW[[#This Row],[Village  Name]],SiteDB6[[Site Name]:[Location Type]],8,FALSE)</f>
        <v>Village</v>
      </c>
      <c r="H457" s="453" t="s">
        <v>2046</v>
      </c>
      <c r="I457" s="605">
        <v>61</v>
      </c>
      <c r="J457" s="605">
        <v>292</v>
      </c>
      <c r="K457" s="457">
        <v>43678</v>
      </c>
      <c r="L457" s="55">
        <v>44196</v>
      </c>
      <c r="M457" s="605">
        <v>31</v>
      </c>
      <c r="N457" s="605"/>
      <c r="O457" s="605">
        <v>3</v>
      </c>
      <c r="P457" s="605"/>
      <c r="Q457" s="605">
        <v>2</v>
      </c>
      <c r="R457" s="605"/>
      <c r="S457" s="605">
        <v>1</v>
      </c>
      <c r="T457" s="605"/>
      <c r="U457" s="637"/>
      <c r="V457" s="605"/>
      <c r="W457" s="605" t="s">
        <v>128</v>
      </c>
      <c r="X457" s="605">
        <v>2</v>
      </c>
      <c r="Y457" s="605"/>
      <c r="Z457" s="605"/>
      <c r="AA457" s="605"/>
      <c r="AB457" s="605"/>
      <c r="AC457" s="637"/>
      <c r="AD457" s="605"/>
      <c r="AE457" s="605"/>
      <c r="AF457" s="605"/>
      <c r="AG457" s="605"/>
      <c r="AH457" s="605"/>
      <c r="AI457" s="605"/>
      <c r="AJ457" s="605"/>
      <c r="AK457" s="605"/>
      <c r="AL457" s="605"/>
      <c r="AM457" s="605"/>
      <c r="AN457" s="637"/>
      <c r="AO457" s="551"/>
      <c r="AP457" s="551"/>
      <c r="AQ45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57" s="560">
        <f>WWWW[[#This Row],[%Equitable and continuous access to sufficient quantity of safe drinking water]]*WWWW[[#This Row],[Total PoP ]]</f>
        <v>292</v>
      </c>
      <c r="AS45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57" s="560">
        <f>WWWW[[#This Row],[% Access to unimproved water points]]*WWWW[[#This Row],[Total PoP ]]</f>
        <v>292</v>
      </c>
      <c r="AU45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AW457" s="560">
        <f>WWWW[[#This Row],[HRP1]]/250</f>
        <v>1.1679999999999999</v>
      </c>
      <c r="AX457" s="550">
        <f>1-WWWW[[#This Row],[% Equitable and continuous access to sufficient quantity of domestic water]]</f>
        <v>0</v>
      </c>
      <c r="AY457" s="560">
        <f>WWWW[[#This Row],[%equitable and continuous access to sufficient quantity of safe drinking and domestic water''s GAP]]*WWWW[[#This Row],[Total PoP ]]</f>
        <v>0</v>
      </c>
      <c r="AZ457" s="552">
        <f>IF(WWWW[[#This Row],[Total required water points]]-WWWW[[#This Row],['#Water points coverage]]&lt;0,0,WWWW[[#This Row],[Total required water points]]-WWWW[[#This Row],['#Water points coverage]])</f>
        <v>0</v>
      </c>
      <c r="BA457" s="552">
        <f>ROUND(IF(WWWW[[#This Row],[Total PoP ]]&lt;250,1,WWWW[[#This Row],[Total PoP ]]/250),0)</f>
        <v>1</v>
      </c>
      <c r="BB45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0.34246575342465752</v>
      </c>
      <c r="BC457" s="560">
        <f>WWWW[[#This Row],[% people access to functioning Latrine]]*WWWW[[#This Row],[Total PoP ]]</f>
        <v>100</v>
      </c>
      <c r="BD457" s="552">
        <f>WWWW[[#This Row],['#_of_Functioning_latrines_in_school]]*50</f>
        <v>100</v>
      </c>
      <c r="BE457" s="552">
        <f>ROUND((WWWW[[#This Row],[Total PoP ]]/6),0)</f>
        <v>49</v>
      </c>
      <c r="BF457" s="552">
        <f>IF(WWWW[[#This Row],[Total required Latrines]]-(WWWW[[#This Row],['#_of_sanitary_fly-proof_HH_latrines]])&lt;0,0,WWWW[[#This Row],[Total required Latrines]]-(WWWW[[#This Row],['#_of_sanitary_fly-proof_HH_latrines]]))</f>
        <v>49</v>
      </c>
      <c r="BG457" s="553">
        <f>1-WWWW[[#This Row],[% people access to functioning Latrine]]</f>
        <v>0.65753424657534243</v>
      </c>
      <c r="BH45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7" s="560">
        <f>IF(WWWW[[#This Row],['#_of_functional_handwashing_facilities_at_HH_level]]*6&gt;WWWW[[#This Row],[Total PoP ]],WWWW[[#This Row],[Total PoP ]],WWWW[[#This Row],['#_of_functional_handwashing_facilities_at_HH_level]]*6)</f>
        <v>0</v>
      </c>
      <c r="BJ457" s="552">
        <f>IF(WWWW[[#This Row],['# people reached by regular dedicated hygiene promotion]]&gt;WWWW[[#This Row],['# People received regular supply of hygiene items]],WWWW[[#This Row],['# people reached by regular dedicated hygiene promotion]],WWWW[[#This Row],['# People received regular supply of hygiene items]])</f>
        <v>0</v>
      </c>
      <c r="BK457" s="550">
        <f>IF(WWWW[[#This Row],[HRP3]]/WWWW[[#This Row],[Total PoP ]]&gt;100%,100%,WWWW[[#This Row],[HRP3]]/WWWW[[#This Row],[Total PoP ]])</f>
        <v>0</v>
      </c>
      <c r="BL457" s="553">
        <f>1-WWWW[[#This Row],[Hygiene Coverage%]]</f>
        <v>1</v>
      </c>
      <c r="BM457" s="551">
        <f>WWWW[[#This Row],['# people reached by regular dedicated hygiene promotion]]/WWWW[[#This Row],[Total PoP ]]</f>
        <v>0</v>
      </c>
      <c r="BN45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7" s="552">
        <f>WWWW[[#This Row],['#_of_affected_women_and_girls_receiving_a_sufficient_quantity_of_sanitary_pads]]</f>
        <v>0</v>
      </c>
      <c r="BP457" s="605">
        <f>IF(WWWW[[#This Row],['# People with access to soap]]&gt;WWWW[[#This Row],['# People with access to Sanity Pads]],WWWW[[#This Row],['# People with access to soap]],WWWW[[#This Row],['# People with access to Sanity Pads]])</f>
        <v>0</v>
      </c>
      <c r="BQ457" s="560" t="str">
        <f>IF(OR(WWWW[[#This Row],['#of students in school]]="",WWWW[[#This Row],['#of students in school]]=0),"No","Yes")</f>
        <v>Yes</v>
      </c>
      <c r="BR457" s="554" t="s">
        <v>796</v>
      </c>
      <c r="BS457" s="554" t="s">
        <v>796</v>
      </c>
      <c r="BT457" s="554" t="s">
        <v>296</v>
      </c>
      <c r="BU457" s="554">
        <v>20.899179459999999</v>
      </c>
      <c r="BV457" s="554">
        <v>92.404052730000004</v>
      </c>
      <c r="BW457" s="554">
        <v>197947</v>
      </c>
      <c r="BX457" s="554" t="s">
        <v>33</v>
      </c>
      <c r="BY457" s="582"/>
    </row>
    <row r="458" spans="1:77" hidden="1">
      <c r="A458" s="606" t="s">
        <v>2381</v>
      </c>
      <c r="B458" s="606" t="s">
        <v>2864</v>
      </c>
      <c r="C458" s="453" t="s">
        <v>371</v>
      </c>
      <c r="D458" s="453" t="s">
        <v>3050</v>
      </c>
      <c r="E458" s="453" t="s">
        <v>2686</v>
      </c>
      <c r="F458" s="453" t="s">
        <v>307</v>
      </c>
      <c r="G458" s="546" t="str">
        <f>VLOOKUP(WWWW[[#This Row],[Village  Name]],SiteDB6[[Site Name]:[Location Type]],8,FALSE)</f>
        <v>Village</v>
      </c>
      <c r="H458" s="453" t="s">
        <v>3053</v>
      </c>
      <c r="I458" s="605">
        <v>65</v>
      </c>
      <c r="J458" s="605">
        <v>605</v>
      </c>
      <c r="K458" s="457">
        <v>43678</v>
      </c>
      <c r="L458" s="55">
        <v>44196</v>
      </c>
      <c r="M458" s="605">
        <v>55</v>
      </c>
      <c r="N458" s="605"/>
      <c r="O458" s="605"/>
      <c r="P458" s="605">
        <v>2</v>
      </c>
      <c r="Q458" s="605">
        <v>2</v>
      </c>
      <c r="R458" s="605"/>
      <c r="S458" s="605">
        <v>2</v>
      </c>
      <c r="T458" s="605"/>
      <c r="U458" s="637"/>
      <c r="V458" s="605"/>
      <c r="W458" s="605" t="s">
        <v>128</v>
      </c>
      <c r="X458" s="605">
        <v>1</v>
      </c>
      <c r="Y458" s="605"/>
      <c r="Z458" s="605"/>
      <c r="AA458" s="605"/>
      <c r="AB458" s="605"/>
      <c r="AC458" s="637"/>
      <c r="AD458" s="605"/>
      <c r="AE458" s="605"/>
      <c r="AF458" s="605"/>
      <c r="AG458" s="605"/>
      <c r="AH458" s="605"/>
      <c r="AI458" s="605"/>
      <c r="AJ458" s="605"/>
      <c r="AK458" s="605"/>
      <c r="AL458" s="605"/>
      <c r="AM458" s="605"/>
      <c r="AN458" s="637"/>
      <c r="AO458" s="551"/>
      <c r="AP458" s="551"/>
      <c r="AQ45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58" s="560">
        <f>WWWW[[#This Row],[%Equitable and continuous access to sufficient quantity of safe drinking water]]*WWWW[[#This Row],[Total PoP ]]</f>
        <v>605</v>
      </c>
      <c r="AS45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58" s="560">
        <f>WWWW[[#This Row],[% Access to unimproved water points]]*WWWW[[#This Row],[Total PoP ]]</f>
        <v>605</v>
      </c>
      <c r="AU45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605</v>
      </c>
      <c r="AW458" s="560">
        <f>WWWW[[#This Row],[HRP1]]/250</f>
        <v>2.42</v>
      </c>
      <c r="AX458" s="550">
        <f>1-WWWW[[#This Row],[% Equitable and continuous access to sufficient quantity of domestic water]]</f>
        <v>0</v>
      </c>
      <c r="AY458" s="560">
        <f>WWWW[[#This Row],[%equitable and continuous access to sufficient quantity of safe drinking and domestic water''s GAP]]*WWWW[[#This Row],[Total PoP ]]</f>
        <v>0</v>
      </c>
      <c r="AZ458" s="552">
        <f>IF(WWWW[[#This Row],[Total required water points]]-WWWW[[#This Row],['#Water points coverage]]&lt;0,0,WWWW[[#This Row],[Total required water points]]-WWWW[[#This Row],['#Water points coverage]])</f>
        <v>0</v>
      </c>
      <c r="BA458" s="552">
        <f>ROUND(IF(WWWW[[#This Row],[Total PoP ]]&lt;250,1,WWWW[[#This Row],[Total PoP ]]/250),0)</f>
        <v>2</v>
      </c>
      <c r="BB45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8.2644628099173556E-2</v>
      </c>
      <c r="BC458" s="560">
        <f>WWWW[[#This Row],[% people access to functioning Latrine]]*WWWW[[#This Row],[Total PoP ]]</f>
        <v>50</v>
      </c>
      <c r="BD458" s="552">
        <f>WWWW[[#This Row],['#_of_Functioning_latrines_in_school]]*50</f>
        <v>50</v>
      </c>
      <c r="BE458" s="552">
        <f>ROUND((WWWW[[#This Row],[Total PoP ]]/6),0)</f>
        <v>101</v>
      </c>
      <c r="BF458" s="552">
        <f>IF(WWWW[[#This Row],[Total required Latrines]]-(WWWW[[#This Row],['#_of_sanitary_fly-proof_HH_latrines]])&lt;0,0,WWWW[[#This Row],[Total required Latrines]]-(WWWW[[#This Row],['#_of_sanitary_fly-proof_HH_latrines]]))</f>
        <v>101</v>
      </c>
      <c r="BG458" s="553">
        <f>1-WWWW[[#This Row],[% people access to functioning Latrine]]</f>
        <v>0.9173553719008265</v>
      </c>
      <c r="BH45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8" s="560">
        <f>IF(WWWW[[#This Row],['#_of_functional_handwashing_facilities_at_HH_level]]*6&gt;WWWW[[#This Row],[Total PoP ]],WWWW[[#This Row],[Total PoP ]],WWWW[[#This Row],['#_of_functional_handwashing_facilities_at_HH_level]]*6)</f>
        <v>0</v>
      </c>
      <c r="BJ458" s="552">
        <f>IF(WWWW[[#This Row],['# people reached by regular dedicated hygiene promotion]]&gt;WWWW[[#This Row],['# People received regular supply of hygiene items]],WWWW[[#This Row],['# people reached by regular dedicated hygiene promotion]],WWWW[[#This Row],['# People received regular supply of hygiene items]])</f>
        <v>0</v>
      </c>
      <c r="BK458" s="550">
        <f>IF(WWWW[[#This Row],[HRP3]]/WWWW[[#This Row],[Total PoP ]]&gt;100%,100%,WWWW[[#This Row],[HRP3]]/WWWW[[#This Row],[Total PoP ]])</f>
        <v>0</v>
      </c>
      <c r="BL458" s="553">
        <f>1-WWWW[[#This Row],[Hygiene Coverage%]]</f>
        <v>1</v>
      </c>
      <c r="BM458" s="551">
        <f>WWWW[[#This Row],['# people reached by regular dedicated hygiene promotion]]/WWWW[[#This Row],[Total PoP ]]</f>
        <v>0</v>
      </c>
      <c r="BN45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8" s="552">
        <f>WWWW[[#This Row],['#_of_affected_women_and_girls_receiving_a_sufficient_quantity_of_sanitary_pads]]</f>
        <v>0</v>
      </c>
      <c r="BP458" s="605">
        <f>IF(WWWW[[#This Row],['# People with access to soap]]&gt;WWWW[[#This Row],['# People with access to Sanity Pads]],WWWW[[#This Row],['# People with access to soap]],WWWW[[#This Row],['# People with access to Sanity Pads]])</f>
        <v>0</v>
      </c>
      <c r="BQ458" s="560" t="str">
        <f>IF(OR(WWWW[[#This Row],['#of students in school]]="",WWWW[[#This Row],['#of students in school]]=0),"No","Yes")</f>
        <v>Yes</v>
      </c>
      <c r="BR458" s="554" t="s">
        <v>796</v>
      </c>
      <c r="BS458" s="554" t="s">
        <v>796</v>
      </c>
      <c r="BT458" s="554" t="s">
        <v>793</v>
      </c>
      <c r="BU458" s="554">
        <v>20.895000459999999</v>
      </c>
      <c r="BV458" s="554">
        <v>92.398574830000001</v>
      </c>
      <c r="BW458" s="554">
        <v>197943</v>
      </c>
      <c r="BX458" s="554" t="s">
        <v>33</v>
      </c>
      <c r="BY458" s="582"/>
    </row>
    <row r="459" spans="1:77" hidden="1">
      <c r="A459" s="606" t="s">
        <v>2381</v>
      </c>
      <c r="B459" s="606" t="s">
        <v>2864</v>
      </c>
      <c r="C459" s="453" t="s">
        <v>371</v>
      </c>
      <c r="D459" s="453" t="s">
        <v>3050</v>
      </c>
      <c r="E459" s="453" t="s">
        <v>2686</v>
      </c>
      <c r="F459" s="453" t="s">
        <v>307</v>
      </c>
      <c r="G459" s="546" t="str">
        <f>VLOOKUP(WWWW[[#This Row],[Village  Name]],SiteDB6[[Site Name]:[Location Type]],8,FALSE)</f>
        <v>Village</v>
      </c>
      <c r="H459" s="453" t="s">
        <v>3054</v>
      </c>
      <c r="I459" s="605">
        <v>55</v>
      </c>
      <c r="J459" s="605">
        <v>253</v>
      </c>
      <c r="K459" s="457">
        <v>43678</v>
      </c>
      <c r="L459" s="55">
        <v>44196</v>
      </c>
      <c r="M459" s="605">
        <v>50</v>
      </c>
      <c r="N459" s="605"/>
      <c r="O459" s="605"/>
      <c r="P459" s="605">
        <v>3</v>
      </c>
      <c r="Q459" s="605">
        <v>1</v>
      </c>
      <c r="R459" s="605"/>
      <c r="S459" s="605">
        <v>1</v>
      </c>
      <c r="T459" s="605"/>
      <c r="U459" s="637"/>
      <c r="V459" s="605"/>
      <c r="W459" s="605" t="s">
        <v>128</v>
      </c>
      <c r="X459" s="605">
        <v>2</v>
      </c>
      <c r="Y459" s="605"/>
      <c r="Z459" s="605"/>
      <c r="AA459" s="605"/>
      <c r="AB459" s="605"/>
      <c r="AC459" s="637"/>
      <c r="AD459" s="605"/>
      <c r="AE459" s="605"/>
      <c r="AF459" s="605"/>
      <c r="AG459" s="605"/>
      <c r="AH459" s="605"/>
      <c r="AI459" s="605"/>
      <c r="AJ459" s="605"/>
      <c r="AK459" s="605"/>
      <c r="AL459" s="605"/>
      <c r="AM459" s="605"/>
      <c r="AN459" s="637"/>
      <c r="AO459" s="551"/>
      <c r="AP459" s="551"/>
      <c r="AQ45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59" s="560">
        <f>WWWW[[#This Row],[%Equitable and continuous access to sufficient quantity of safe drinking water]]*WWWW[[#This Row],[Total PoP ]]</f>
        <v>253</v>
      </c>
      <c r="AS45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59" s="560">
        <f>WWWW[[#This Row],[% Access to unimproved water points]]*WWWW[[#This Row],[Total PoP ]]</f>
        <v>253</v>
      </c>
      <c r="AU45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5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AW459" s="560">
        <f>WWWW[[#This Row],[HRP1]]/250</f>
        <v>1.012</v>
      </c>
      <c r="AX459" s="550">
        <f>1-WWWW[[#This Row],[% Equitable and continuous access to sufficient quantity of domestic water]]</f>
        <v>0</v>
      </c>
      <c r="AY459" s="560">
        <f>WWWW[[#This Row],[%equitable and continuous access to sufficient quantity of safe drinking and domestic water''s GAP]]*WWWW[[#This Row],[Total PoP ]]</f>
        <v>0</v>
      </c>
      <c r="AZ459" s="552">
        <f>IF(WWWW[[#This Row],[Total required water points]]-WWWW[[#This Row],['#Water points coverage]]&lt;0,0,WWWW[[#This Row],[Total required water points]]-WWWW[[#This Row],['#Water points coverage]])</f>
        <v>0</v>
      </c>
      <c r="BA459" s="552">
        <f>ROUND(IF(WWWW[[#This Row],[Total PoP ]]&lt;250,1,WWWW[[#This Row],[Total PoP ]]/250),0)</f>
        <v>1</v>
      </c>
      <c r="BB45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0.39525691699604742</v>
      </c>
      <c r="BC459" s="560">
        <f>WWWW[[#This Row],[% people access to functioning Latrine]]*WWWW[[#This Row],[Total PoP ]]</f>
        <v>100</v>
      </c>
      <c r="BD459" s="552">
        <f>WWWW[[#This Row],['#_of_Functioning_latrines_in_school]]*50</f>
        <v>100</v>
      </c>
      <c r="BE459" s="552">
        <f>ROUND((WWWW[[#This Row],[Total PoP ]]/6),0)</f>
        <v>42</v>
      </c>
      <c r="BF459" s="552">
        <f>IF(WWWW[[#This Row],[Total required Latrines]]-(WWWW[[#This Row],['#_of_sanitary_fly-proof_HH_latrines]])&lt;0,0,WWWW[[#This Row],[Total required Latrines]]-(WWWW[[#This Row],['#_of_sanitary_fly-proof_HH_latrines]]))</f>
        <v>42</v>
      </c>
      <c r="BG459" s="553">
        <f>1-WWWW[[#This Row],[% people access to functioning Latrine]]</f>
        <v>0.60474308300395263</v>
      </c>
      <c r="BH45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59" s="560">
        <f>IF(WWWW[[#This Row],['#_of_functional_handwashing_facilities_at_HH_level]]*6&gt;WWWW[[#This Row],[Total PoP ]],WWWW[[#This Row],[Total PoP ]],WWWW[[#This Row],['#_of_functional_handwashing_facilities_at_HH_level]]*6)</f>
        <v>0</v>
      </c>
      <c r="BJ459" s="552">
        <f>IF(WWWW[[#This Row],['# people reached by regular dedicated hygiene promotion]]&gt;WWWW[[#This Row],['# People received regular supply of hygiene items]],WWWW[[#This Row],['# people reached by regular dedicated hygiene promotion]],WWWW[[#This Row],['# People received regular supply of hygiene items]])</f>
        <v>0</v>
      </c>
      <c r="BK459" s="550">
        <f>IF(WWWW[[#This Row],[HRP3]]/WWWW[[#This Row],[Total PoP ]]&gt;100%,100%,WWWW[[#This Row],[HRP3]]/WWWW[[#This Row],[Total PoP ]])</f>
        <v>0</v>
      </c>
      <c r="BL459" s="553">
        <f>1-WWWW[[#This Row],[Hygiene Coverage%]]</f>
        <v>1</v>
      </c>
      <c r="BM459" s="551">
        <f>WWWW[[#This Row],['# people reached by regular dedicated hygiene promotion]]/WWWW[[#This Row],[Total PoP ]]</f>
        <v>0</v>
      </c>
      <c r="BN45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59" s="552">
        <f>WWWW[[#This Row],['#_of_affected_women_and_girls_receiving_a_sufficient_quantity_of_sanitary_pads]]</f>
        <v>0</v>
      </c>
      <c r="BP459" s="605">
        <f>IF(WWWW[[#This Row],['# People with access to soap]]&gt;WWWW[[#This Row],['# People with access to Sanity Pads]],WWWW[[#This Row],['# People with access to soap]],WWWW[[#This Row],['# People with access to Sanity Pads]])</f>
        <v>0</v>
      </c>
      <c r="BQ459" s="560" t="str">
        <f>IF(OR(WWWW[[#This Row],['#of students in school]]="",WWWW[[#This Row],['#of students in school]]=0),"No","Yes")</f>
        <v>Yes</v>
      </c>
      <c r="BR459" s="554" t="s">
        <v>796</v>
      </c>
      <c r="BS459" s="554" t="s">
        <v>796</v>
      </c>
      <c r="BT459" s="554" t="s">
        <v>296</v>
      </c>
      <c r="BU459" s="554">
        <v>0</v>
      </c>
      <c r="BV459" s="554">
        <v>0</v>
      </c>
      <c r="BW459" s="554">
        <v>0</v>
      </c>
      <c r="BX459" s="554" t="s">
        <v>33</v>
      </c>
      <c r="BY459" s="582"/>
    </row>
    <row r="460" spans="1:77" hidden="1">
      <c r="A460" s="606" t="s">
        <v>2381</v>
      </c>
      <c r="B460" s="606" t="s">
        <v>2864</v>
      </c>
      <c r="C460" s="453" t="s">
        <v>371</v>
      </c>
      <c r="D460" s="453" t="s">
        <v>3050</v>
      </c>
      <c r="E460" s="453" t="s">
        <v>2686</v>
      </c>
      <c r="F460" s="453" t="s">
        <v>307</v>
      </c>
      <c r="G460" s="546" t="str">
        <f>VLOOKUP(WWWW[[#This Row],[Village  Name]],SiteDB6[[Site Name]:[Location Type]],8,FALSE)</f>
        <v>Village</v>
      </c>
      <c r="H460" s="453" t="s">
        <v>3055</v>
      </c>
      <c r="I460" s="605">
        <v>54</v>
      </c>
      <c r="J460" s="605">
        <v>270</v>
      </c>
      <c r="K460" s="457">
        <v>43678</v>
      </c>
      <c r="L460" s="55">
        <v>44196</v>
      </c>
      <c r="M460" s="605">
        <v>45</v>
      </c>
      <c r="N460" s="605"/>
      <c r="O460" s="605"/>
      <c r="P460" s="605">
        <v>2</v>
      </c>
      <c r="Q460" s="605">
        <v>1</v>
      </c>
      <c r="R460" s="605"/>
      <c r="S460" s="605">
        <v>1</v>
      </c>
      <c r="T460" s="605"/>
      <c r="U460" s="637"/>
      <c r="V460" s="605"/>
      <c r="W460" s="605" t="s">
        <v>128</v>
      </c>
      <c r="X460" s="605">
        <v>4</v>
      </c>
      <c r="Y460" s="605"/>
      <c r="Z460" s="605"/>
      <c r="AA460" s="605"/>
      <c r="AB460" s="605"/>
      <c r="AC460" s="637"/>
      <c r="AD460" s="605"/>
      <c r="AE460" s="605"/>
      <c r="AF460" s="605"/>
      <c r="AG460" s="605"/>
      <c r="AH460" s="605"/>
      <c r="AI460" s="605"/>
      <c r="AJ460" s="605"/>
      <c r="AK460" s="605"/>
      <c r="AL460" s="605"/>
      <c r="AM460" s="605"/>
      <c r="AN460" s="637"/>
      <c r="AO460" s="551"/>
      <c r="AP460" s="551"/>
      <c r="AQ46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60" s="560">
        <f>WWWW[[#This Row],[%Equitable and continuous access to sufficient quantity of safe drinking water]]*WWWW[[#This Row],[Total PoP ]]</f>
        <v>270</v>
      </c>
      <c r="AS46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60" s="560">
        <f>WWWW[[#This Row],[% Access to unimproved water points]]*WWWW[[#This Row],[Total PoP ]]</f>
        <v>270</v>
      </c>
      <c r="AU46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6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AW460" s="560">
        <f>WWWW[[#This Row],[HRP1]]/250</f>
        <v>1.08</v>
      </c>
      <c r="AX460" s="550">
        <f>1-WWWW[[#This Row],[% Equitable and continuous access to sufficient quantity of domestic water]]</f>
        <v>0</v>
      </c>
      <c r="AY460" s="560">
        <f>WWWW[[#This Row],[%equitable and continuous access to sufficient quantity of safe drinking and domestic water''s GAP]]*WWWW[[#This Row],[Total PoP ]]</f>
        <v>0</v>
      </c>
      <c r="AZ460" s="552">
        <f>IF(WWWW[[#This Row],[Total required water points]]-WWWW[[#This Row],['#Water points coverage]]&lt;0,0,WWWW[[#This Row],[Total required water points]]-WWWW[[#This Row],['#Water points coverage]])</f>
        <v>0</v>
      </c>
      <c r="BA460" s="552">
        <f>ROUND(IF(WWWW[[#This Row],[Total PoP ]]&lt;250,1,WWWW[[#This Row],[Total PoP ]]/250),0)</f>
        <v>1</v>
      </c>
      <c r="BB46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0.7407407407407407</v>
      </c>
      <c r="BC460" s="560">
        <f>WWWW[[#This Row],[% people access to functioning Latrine]]*WWWW[[#This Row],[Total PoP ]]</f>
        <v>200</v>
      </c>
      <c r="BD460" s="552">
        <f>WWWW[[#This Row],['#_of_Functioning_latrines_in_school]]*50</f>
        <v>200</v>
      </c>
      <c r="BE460" s="552">
        <f>ROUND((WWWW[[#This Row],[Total PoP ]]/6),0)</f>
        <v>45</v>
      </c>
      <c r="BF460" s="552">
        <f>IF(WWWW[[#This Row],[Total required Latrines]]-(WWWW[[#This Row],['#_of_sanitary_fly-proof_HH_latrines]])&lt;0,0,WWWW[[#This Row],[Total required Latrines]]-(WWWW[[#This Row],['#_of_sanitary_fly-proof_HH_latrines]]))</f>
        <v>45</v>
      </c>
      <c r="BG460" s="553">
        <f>1-WWWW[[#This Row],[% people access to functioning Latrine]]</f>
        <v>0.2592592592592593</v>
      </c>
      <c r="BH46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0" s="560">
        <f>IF(WWWW[[#This Row],['#_of_functional_handwashing_facilities_at_HH_level]]*6&gt;WWWW[[#This Row],[Total PoP ]],WWWW[[#This Row],[Total PoP ]],WWWW[[#This Row],['#_of_functional_handwashing_facilities_at_HH_level]]*6)</f>
        <v>0</v>
      </c>
      <c r="BJ460" s="552">
        <f>IF(WWWW[[#This Row],['# people reached by regular dedicated hygiene promotion]]&gt;WWWW[[#This Row],['# People received regular supply of hygiene items]],WWWW[[#This Row],['# people reached by regular dedicated hygiene promotion]],WWWW[[#This Row],['# People received regular supply of hygiene items]])</f>
        <v>0</v>
      </c>
      <c r="BK460" s="550">
        <f>IF(WWWW[[#This Row],[HRP3]]/WWWW[[#This Row],[Total PoP ]]&gt;100%,100%,WWWW[[#This Row],[HRP3]]/WWWW[[#This Row],[Total PoP ]])</f>
        <v>0</v>
      </c>
      <c r="BL460" s="553">
        <f>1-WWWW[[#This Row],[Hygiene Coverage%]]</f>
        <v>1</v>
      </c>
      <c r="BM460" s="551">
        <f>WWWW[[#This Row],['# people reached by regular dedicated hygiene promotion]]/WWWW[[#This Row],[Total PoP ]]</f>
        <v>0</v>
      </c>
      <c r="BN46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0" s="552">
        <f>WWWW[[#This Row],['#_of_affected_women_and_girls_receiving_a_sufficient_quantity_of_sanitary_pads]]</f>
        <v>0</v>
      </c>
      <c r="BP460" s="605">
        <f>IF(WWWW[[#This Row],['# People with access to soap]]&gt;WWWW[[#This Row],['# People with access to Sanity Pads]],WWWW[[#This Row],['# People with access to soap]],WWWW[[#This Row],['# People with access to Sanity Pads]])</f>
        <v>0</v>
      </c>
      <c r="BQ460" s="560" t="str">
        <f>IF(OR(WWWW[[#This Row],['#of students in school]]="",WWWW[[#This Row],['#of students in school]]=0),"No","Yes")</f>
        <v>Yes</v>
      </c>
      <c r="BR460" s="554" t="s">
        <v>796</v>
      </c>
      <c r="BS460" s="554" t="s">
        <v>796</v>
      </c>
      <c r="BT460" s="554" t="s">
        <v>296</v>
      </c>
      <c r="BU460" s="554">
        <v>0</v>
      </c>
      <c r="BV460" s="554">
        <v>0</v>
      </c>
      <c r="BW460" s="554">
        <v>0</v>
      </c>
      <c r="BX460" s="554" t="s">
        <v>33</v>
      </c>
      <c r="BY460" s="582"/>
    </row>
    <row r="461" spans="1:77" hidden="1">
      <c r="A461" s="606" t="s">
        <v>2381</v>
      </c>
      <c r="B461" s="606" t="s">
        <v>2864</v>
      </c>
      <c r="C461" s="453" t="s">
        <v>371</v>
      </c>
      <c r="D461" s="453" t="s">
        <v>3050</v>
      </c>
      <c r="E461" s="453" t="s">
        <v>2686</v>
      </c>
      <c r="F461" s="453" t="s">
        <v>307</v>
      </c>
      <c r="G461" s="546" t="str">
        <f>VLOOKUP(WWWW[[#This Row],[Village  Name]],SiteDB6[[Site Name]:[Location Type]],8,FALSE)</f>
        <v>Village</v>
      </c>
      <c r="H461" s="453" t="s">
        <v>3056</v>
      </c>
      <c r="I461" s="605">
        <v>122</v>
      </c>
      <c r="J461" s="605">
        <v>693</v>
      </c>
      <c r="K461" s="457">
        <v>43678</v>
      </c>
      <c r="L461" s="55">
        <v>44196</v>
      </c>
      <c r="M461" s="605">
        <v>178</v>
      </c>
      <c r="N461" s="605"/>
      <c r="O461" s="605">
        <v>2</v>
      </c>
      <c r="P461" s="605">
        <v>40</v>
      </c>
      <c r="Q461" s="605"/>
      <c r="R461" s="605"/>
      <c r="S461" s="605">
        <v>1</v>
      </c>
      <c r="T461" s="605"/>
      <c r="U461" s="637"/>
      <c r="V461" s="605"/>
      <c r="W461" s="605" t="s">
        <v>128</v>
      </c>
      <c r="X461" s="605">
        <v>6</v>
      </c>
      <c r="Y461" s="605"/>
      <c r="Z461" s="605"/>
      <c r="AA461" s="605"/>
      <c r="AB461" s="605"/>
      <c r="AC461" s="637"/>
      <c r="AD461" s="605"/>
      <c r="AE461" s="605"/>
      <c r="AF461" s="605"/>
      <c r="AG461" s="605"/>
      <c r="AH461" s="605"/>
      <c r="AI461" s="605"/>
      <c r="AJ461" s="605"/>
      <c r="AK461" s="605"/>
      <c r="AL461" s="605"/>
      <c r="AM461" s="605"/>
      <c r="AN461" s="637"/>
      <c r="AO461" s="551"/>
      <c r="AP461" s="551"/>
      <c r="AQ46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61" s="560">
        <f>WWWW[[#This Row],[%Equitable and continuous access to sufficient quantity of safe drinking water]]*WWWW[[#This Row],[Total PoP ]]</f>
        <v>693</v>
      </c>
      <c r="AS46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1.443001443001443E-3</v>
      </c>
      <c r="AT461" s="560">
        <f>WWWW[[#This Row],[% Access to unimproved water points]]*WWWW[[#This Row],[Total PoP ]]</f>
        <v>1</v>
      </c>
      <c r="AU46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6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693</v>
      </c>
      <c r="AW461" s="560">
        <f>WWWW[[#This Row],[HRP1]]/250</f>
        <v>2.7719999999999998</v>
      </c>
      <c r="AX461" s="550">
        <f>1-WWWW[[#This Row],[% Equitable and continuous access to sufficient quantity of domestic water]]</f>
        <v>0</v>
      </c>
      <c r="AY461" s="560">
        <f>WWWW[[#This Row],[%equitable and continuous access to sufficient quantity of safe drinking and domestic water''s GAP]]*WWWW[[#This Row],[Total PoP ]]</f>
        <v>0</v>
      </c>
      <c r="AZ461" s="552">
        <f>IF(WWWW[[#This Row],[Total required water points]]-WWWW[[#This Row],['#Water points coverage]]&lt;0,0,WWWW[[#This Row],[Total required water points]]-WWWW[[#This Row],['#Water points coverage]])</f>
        <v>0.2280000000000002</v>
      </c>
      <c r="BA461" s="552">
        <f>ROUND(IF(WWWW[[#This Row],[Total PoP ]]&lt;250,1,WWWW[[#This Row],[Total PoP ]]/250),0)</f>
        <v>3</v>
      </c>
      <c r="BB46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0.4329004329004329</v>
      </c>
      <c r="BC461" s="560">
        <f>WWWW[[#This Row],[% people access to functioning Latrine]]*WWWW[[#This Row],[Total PoP ]]</f>
        <v>300</v>
      </c>
      <c r="BD461" s="552">
        <f>WWWW[[#This Row],['#_of_Functioning_latrines_in_school]]*50</f>
        <v>300</v>
      </c>
      <c r="BE461" s="552">
        <f>ROUND((WWWW[[#This Row],[Total PoP ]]/6),0)</f>
        <v>116</v>
      </c>
      <c r="BF461" s="552">
        <f>IF(WWWW[[#This Row],[Total required Latrines]]-(WWWW[[#This Row],['#_of_sanitary_fly-proof_HH_latrines]])&lt;0,0,WWWW[[#This Row],[Total required Latrines]]-(WWWW[[#This Row],['#_of_sanitary_fly-proof_HH_latrines]]))</f>
        <v>116</v>
      </c>
      <c r="BG461" s="553">
        <f>1-WWWW[[#This Row],[% people access to functioning Latrine]]</f>
        <v>0.5670995670995671</v>
      </c>
      <c r="BH46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1" s="560">
        <f>IF(WWWW[[#This Row],['#_of_functional_handwashing_facilities_at_HH_level]]*6&gt;WWWW[[#This Row],[Total PoP ]],WWWW[[#This Row],[Total PoP ]],WWWW[[#This Row],['#_of_functional_handwashing_facilities_at_HH_level]]*6)</f>
        <v>0</v>
      </c>
      <c r="BJ461" s="552">
        <f>IF(WWWW[[#This Row],['# people reached by regular dedicated hygiene promotion]]&gt;WWWW[[#This Row],['# People received regular supply of hygiene items]],WWWW[[#This Row],['# people reached by regular dedicated hygiene promotion]],WWWW[[#This Row],['# People received regular supply of hygiene items]])</f>
        <v>0</v>
      </c>
      <c r="BK461" s="550">
        <f>IF(WWWW[[#This Row],[HRP3]]/WWWW[[#This Row],[Total PoP ]]&gt;100%,100%,WWWW[[#This Row],[HRP3]]/WWWW[[#This Row],[Total PoP ]])</f>
        <v>0</v>
      </c>
      <c r="BL461" s="553">
        <f>1-WWWW[[#This Row],[Hygiene Coverage%]]</f>
        <v>1</v>
      </c>
      <c r="BM461" s="551">
        <f>WWWW[[#This Row],['# people reached by regular dedicated hygiene promotion]]/WWWW[[#This Row],[Total PoP ]]</f>
        <v>0</v>
      </c>
      <c r="BN46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1" s="552">
        <f>WWWW[[#This Row],['#_of_affected_women_and_girls_receiving_a_sufficient_quantity_of_sanitary_pads]]</f>
        <v>0</v>
      </c>
      <c r="BP461" s="605">
        <f>IF(WWWW[[#This Row],['# People with access to soap]]&gt;WWWW[[#This Row],['# People with access to Sanity Pads]],WWWW[[#This Row],['# People with access to soap]],WWWW[[#This Row],['# People with access to Sanity Pads]])</f>
        <v>0</v>
      </c>
      <c r="BQ461" s="560" t="str">
        <f>IF(OR(WWWW[[#This Row],['#of students in school]]="",WWWW[[#This Row],['#of students in school]]=0),"No","Yes")</f>
        <v>Yes</v>
      </c>
      <c r="BR461" s="554" t="s">
        <v>796</v>
      </c>
      <c r="BS461" s="554" t="s">
        <v>796</v>
      </c>
      <c r="BT461" s="554" t="s">
        <v>296</v>
      </c>
      <c r="BU461" s="554">
        <v>0</v>
      </c>
      <c r="BV461" s="554">
        <v>0</v>
      </c>
      <c r="BW461" s="554">
        <v>0</v>
      </c>
      <c r="BX461" s="554" t="s">
        <v>33</v>
      </c>
      <c r="BY461" s="582"/>
    </row>
    <row r="462" spans="1:77" hidden="1">
      <c r="A462" s="606" t="s">
        <v>2381</v>
      </c>
      <c r="B462" s="606" t="s">
        <v>2864</v>
      </c>
      <c r="C462" s="453" t="s">
        <v>371</v>
      </c>
      <c r="D462" s="453" t="s">
        <v>3050</v>
      </c>
      <c r="E462" s="453" t="s">
        <v>2686</v>
      </c>
      <c r="F462" s="453" t="s">
        <v>307</v>
      </c>
      <c r="G462" s="546" t="str">
        <f>VLOOKUP(WWWW[[#This Row],[Village  Name]],SiteDB6[[Site Name]:[Location Type]],8,FALSE)</f>
        <v>Village</v>
      </c>
      <c r="H462" s="453" t="s">
        <v>2095</v>
      </c>
      <c r="I462" s="605">
        <v>108</v>
      </c>
      <c r="J462" s="605">
        <v>522</v>
      </c>
      <c r="K462" s="457">
        <v>43678</v>
      </c>
      <c r="L462" s="55">
        <v>44196</v>
      </c>
      <c r="M462" s="605">
        <v>57</v>
      </c>
      <c r="N462" s="605"/>
      <c r="O462" s="605">
        <v>2</v>
      </c>
      <c r="P462" s="605">
        <v>5</v>
      </c>
      <c r="Q462" s="605">
        <v>1</v>
      </c>
      <c r="R462" s="605"/>
      <c r="S462" s="605">
        <v>1</v>
      </c>
      <c r="T462" s="605"/>
      <c r="U462" s="637"/>
      <c r="V462" s="605"/>
      <c r="W462" s="605" t="s">
        <v>128</v>
      </c>
      <c r="X462" s="605">
        <v>3</v>
      </c>
      <c r="Y462" s="605"/>
      <c r="Z462" s="605"/>
      <c r="AA462" s="605"/>
      <c r="AB462" s="605"/>
      <c r="AC462" s="637"/>
      <c r="AD462" s="605"/>
      <c r="AE462" s="605"/>
      <c r="AF462" s="605"/>
      <c r="AG462" s="605"/>
      <c r="AH462" s="605"/>
      <c r="AI462" s="605"/>
      <c r="AJ462" s="605"/>
      <c r="AK462" s="605"/>
      <c r="AL462" s="605"/>
      <c r="AM462" s="605"/>
      <c r="AN462" s="637"/>
      <c r="AO462" s="551"/>
      <c r="AP462" s="551"/>
      <c r="AQ46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62" s="560">
        <f>WWWW[[#This Row],[%Equitable and continuous access to sufficient quantity of safe drinking water]]*WWWW[[#This Row],[Total PoP ]]</f>
        <v>522</v>
      </c>
      <c r="AS46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62" s="560">
        <f>WWWW[[#This Row],[% Access to unimproved water points]]*WWWW[[#This Row],[Total PoP ]]</f>
        <v>522</v>
      </c>
      <c r="AU46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6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522</v>
      </c>
      <c r="AW462" s="560">
        <f>WWWW[[#This Row],[HRP1]]/250</f>
        <v>2.0880000000000001</v>
      </c>
      <c r="AX462" s="550">
        <f>1-WWWW[[#This Row],[% Equitable and continuous access to sufficient quantity of domestic water]]</f>
        <v>0</v>
      </c>
      <c r="AY462" s="560">
        <f>WWWW[[#This Row],[%equitable and continuous access to sufficient quantity of safe drinking and domestic water''s GAP]]*WWWW[[#This Row],[Total PoP ]]</f>
        <v>0</v>
      </c>
      <c r="AZ462" s="552">
        <f>IF(WWWW[[#This Row],[Total required water points]]-WWWW[[#This Row],['#Water points coverage]]&lt;0,0,WWWW[[#This Row],[Total required water points]]-WWWW[[#This Row],['#Water points coverage]])</f>
        <v>0</v>
      </c>
      <c r="BA462" s="552">
        <f>ROUND(IF(WWWW[[#This Row],[Total PoP ]]&lt;250,1,WWWW[[#This Row],[Total PoP ]]/250),0)</f>
        <v>2</v>
      </c>
      <c r="BB46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0.28735632183908044</v>
      </c>
      <c r="BC462" s="560">
        <f>WWWW[[#This Row],[% people access to functioning Latrine]]*WWWW[[#This Row],[Total PoP ]]</f>
        <v>150</v>
      </c>
      <c r="BD462" s="552">
        <f>WWWW[[#This Row],['#_of_Functioning_latrines_in_school]]*50</f>
        <v>150</v>
      </c>
      <c r="BE462" s="552">
        <f>ROUND((WWWW[[#This Row],[Total PoP ]]/6),0)</f>
        <v>87</v>
      </c>
      <c r="BF462" s="552">
        <f>IF(WWWW[[#This Row],[Total required Latrines]]-(WWWW[[#This Row],['#_of_sanitary_fly-proof_HH_latrines]])&lt;0,0,WWWW[[#This Row],[Total required Latrines]]-(WWWW[[#This Row],['#_of_sanitary_fly-proof_HH_latrines]]))</f>
        <v>87</v>
      </c>
      <c r="BG462" s="553">
        <f>1-WWWW[[#This Row],[% people access to functioning Latrine]]</f>
        <v>0.71264367816091956</v>
      </c>
      <c r="BH46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2" s="560">
        <f>IF(WWWW[[#This Row],['#_of_functional_handwashing_facilities_at_HH_level]]*6&gt;WWWW[[#This Row],[Total PoP ]],WWWW[[#This Row],[Total PoP ]],WWWW[[#This Row],['#_of_functional_handwashing_facilities_at_HH_level]]*6)</f>
        <v>0</v>
      </c>
      <c r="BJ462" s="552">
        <f>IF(WWWW[[#This Row],['# people reached by regular dedicated hygiene promotion]]&gt;WWWW[[#This Row],['# People received regular supply of hygiene items]],WWWW[[#This Row],['# people reached by regular dedicated hygiene promotion]],WWWW[[#This Row],['# People received regular supply of hygiene items]])</f>
        <v>0</v>
      </c>
      <c r="BK462" s="550">
        <f>IF(WWWW[[#This Row],[HRP3]]/WWWW[[#This Row],[Total PoP ]]&gt;100%,100%,WWWW[[#This Row],[HRP3]]/WWWW[[#This Row],[Total PoP ]])</f>
        <v>0</v>
      </c>
      <c r="BL462" s="553">
        <f>1-WWWW[[#This Row],[Hygiene Coverage%]]</f>
        <v>1</v>
      </c>
      <c r="BM462" s="551">
        <f>WWWW[[#This Row],['# people reached by regular dedicated hygiene promotion]]/WWWW[[#This Row],[Total PoP ]]</f>
        <v>0</v>
      </c>
      <c r="BN46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2" s="552">
        <f>WWWW[[#This Row],['#_of_affected_women_and_girls_receiving_a_sufficient_quantity_of_sanitary_pads]]</f>
        <v>0</v>
      </c>
      <c r="BP462" s="605">
        <f>IF(WWWW[[#This Row],['# People with access to soap]]&gt;WWWW[[#This Row],['# People with access to Sanity Pads]],WWWW[[#This Row],['# People with access to soap]],WWWW[[#This Row],['# People with access to Sanity Pads]])</f>
        <v>0</v>
      </c>
      <c r="BQ462" s="560" t="str">
        <f>IF(OR(WWWW[[#This Row],['#of students in school]]="",WWWW[[#This Row],['#of students in school]]=0),"No","Yes")</f>
        <v>Yes</v>
      </c>
      <c r="BR462" s="554" t="s">
        <v>796</v>
      </c>
      <c r="BS462" s="554" t="s">
        <v>796</v>
      </c>
      <c r="BT462" s="554" t="s">
        <v>296</v>
      </c>
      <c r="BU462" s="554">
        <v>20.931335449999999</v>
      </c>
      <c r="BV462" s="554">
        <v>92.381462099999993</v>
      </c>
      <c r="BW462" s="554">
        <v>220733</v>
      </c>
      <c r="BX462" s="554" t="s">
        <v>33</v>
      </c>
      <c r="BY462" s="582"/>
    </row>
    <row r="463" spans="1:77" hidden="1">
      <c r="A463" s="606" t="s">
        <v>2381</v>
      </c>
      <c r="B463" s="606" t="s">
        <v>2864</v>
      </c>
      <c r="C463" s="453" t="s">
        <v>371</v>
      </c>
      <c r="D463" s="453" t="s">
        <v>3050</v>
      </c>
      <c r="E463" s="453" t="s">
        <v>2686</v>
      </c>
      <c r="F463" s="453" t="s">
        <v>307</v>
      </c>
      <c r="G463" s="546" t="str">
        <f>VLOOKUP(WWWW[[#This Row],[Village  Name]],SiteDB6[[Site Name]:[Location Type]],8,FALSE)</f>
        <v>Village</v>
      </c>
      <c r="H463" s="453" t="s">
        <v>3066</v>
      </c>
      <c r="I463" s="605">
        <v>78</v>
      </c>
      <c r="J463" s="605">
        <v>368</v>
      </c>
      <c r="K463" s="457">
        <v>43678</v>
      </c>
      <c r="L463" s="55">
        <v>44196</v>
      </c>
      <c r="M463" s="605"/>
      <c r="N463" s="605"/>
      <c r="O463" s="605"/>
      <c r="P463" s="605"/>
      <c r="Q463" s="605"/>
      <c r="R463" s="605"/>
      <c r="S463" s="605"/>
      <c r="T463" s="605"/>
      <c r="U463" s="637"/>
      <c r="V463" s="605"/>
      <c r="W463" s="605" t="s">
        <v>128</v>
      </c>
      <c r="X463" s="605"/>
      <c r="Y463" s="605"/>
      <c r="Z463" s="605"/>
      <c r="AA463" s="605"/>
      <c r="AB463" s="605"/>
      <c r="AC463" s="637"/>
      <c r="AD463" s="605"/>
      <c r="AE463" s="605"/>
      <c r="AF463" s="605"/>
      <c r="AG463" s="605"/>
      <c r="AH463" s="605"/>
      <c r="AI463" s="605"/>
      <c r="AJ463" s="605"/>
      <c r="AK463" s="605"/>
      <c r="AL463" s="605"/>
      <c r="AM463" s="605"/>
      <c r="AN463" s="637"/>
      <c r="AO463" s="551"/>
      <c r="AP463" s="551"/>
      <c r="AQ46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63" s="560">
        <f>WWWW[[#This Row],[%Equitable and continuous access to sufficient quantity of safe drinking water]]*WWWW[[#This Row],[Total PoP ]]</f>
        <v>0</v>
      </c>
      <c r="AS46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63" s="560">
        <f>WWWW[[#This Row],[% Access to unimproved water points]]*WWWW[[#This Row],[Total PoP ]]</f>
        <v>0</v>
      </c>
      <c r="AU46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6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63" s="560">
        <f>WWWW[[#This Row],[HRP1]]/250</f>
        <v>0</v>
      </c>
      <c r="AX463" s="550">
        <f>1-WWWW[[#This Row],[% Equitable and continuous access to sufficient quantity of domestic water]]</f>
        <v>1</v>
      </c>
      <c r="AY463" s="560">
        <f>WWWW[[#This Row],[%equitable and continuous access to sufficient quantity of safe drinking and domestic water''s GAP]]*WWWW[[#This Row],[Total PoP ]]</f>
        <v>368</v>
      </c>
      <c r="AZ463" s="552">
        <f>IF(WWWW[[#This Row],[Total required water points]]-WWWW[[#This Row],['#Water points coverage]]&lt;0,0,WWWW[[#This Row],[Total required water points]]-WWWW[[#This Row],['#Water points coverage]])</f>
        <v>1</v>
      </c>
      <c r="BA463" s="552">
        <f>ROUND(IF(WWWW[[#This Row],[Total PoP ]]&lt;250,1,WWWW[[#This Row],[Total PoP ]]/250),0)</f>
        <v>1</v>
      </c>
      <c r="BB46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63" s="560">
        <f>WWWW[[#This Row],[% people access to functioning Latrine]]*WWWW[[#This Row],[Total PoP ]]</f>
        <v>0</v>
      </c>
      <c r="BD463" s="552">
        <f>WWWW[[#This Row],['#_of_Functioning_latrines_in_school]]*50</f>
        <v>0</v>
      </c>
      <c r="BE463" s="552">
        <f>ROUND((WWWW[[#This Row],[Total PoP ]]/6),0)</f>
        <v>61</v>
      </c>
      <c r="BF463" s="552">
        <f>IF(WWWW[[#This Row],[Total required Latrines]]-(WWWW[[#This Row],['#_of_sanitary_fly-proof_HH_latrines]])&lt;0,0,WWWW[[#This Row],[Total required Latrines]]-(WWWW[[#This Row],['#_of_sanitary_fly-proof_HH_latrines]]))</f>
        <v>61</v>
      </c>
      <c r="BG463" s="553">
        <f>1-WWWW[[#This Row],[% people access to functioning Latrine]]</f>
        <v>1</v>
      </c>
      <c r="BH46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3" s="560">
        <f>IF(WWWW[[#This Row],['#_of_functional_handwashing_facilities_at_HH_level]]*6&gt;WWWW[[#This Row],[Total PoP ]],WWWW[[#This Row],[Total PoP ]],WWWW[[#This Row],['#_of_functional_handwashing_facilities_at_HH_level]]*6)</f>
        <v>0</v>
      </c>
      <c r="BJ463" s="552">
        <f>IF(WWWW[[#This Row],['# people reached by regular dedicated hygiene promotion]]&gt;WWWW[[#This Row],['# People received regular supply of hygiene items]],WWWW[[#This Row],['# people reached by regular dedicated hygiene promotion]],WWWW[[#This Row],['# People received regular supply of hygiene items]])</f>
        <v>0</v>
      </c>
      <c r="BK463" s="550">
        <f>IF(WWWW[[#This Row],[HRP3]]/WWWW[[#This Row],[Total PoP ]]&gt;100%,100%,WWWW[[#This Row],[HRP3]]/WWWW[[#This Row],[Total PoP ]])</f>
        <v>0</v>
      </c>
      <c r="BL463" s="553">
        <f>1-WWWW[[#This Row],[Hygiene Coverage%]]</f>
        <v>1</v>
      </c>
      <c r="BM463" s="551">
        <f>WWWW[[#This Row],['# people reached by regular dedicated hygiene promotion]]/WWWW[[#This Row],[Total PoP ]]</f>
        <v>0</v>
      </c>
      <c r="BN46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3" s="552">
        <f>WWWW[[#This Row],['#_of_affected_women_and_girls_receiving_a_sufficient_quantity_of_sanitary_pads]]</f>
        <v>0</v>
      </c>
      <c r="BP463" s="605">
        <f>IF(WWWW[[#This Row],['# People with access to soap]]&gt;WWWW[[#This Row],['# People with access to Sanity Pads]],WWWW[[#This Row],['# People with access to soap]],WWWW[[#This Row],['# People with access to Sanity Pads]])</f>
        <v>0</v>
      </c>
      <c r="BQ463" s="560" t="str">
        <f>IF(OR(WWWW[[#This Row],['#of students in school]]="",WWWW[[#This Row],['#of students in school]]=0),"No","Yes")</f>
        <v>No</v>
      </c>
      <c r="BR463" s="554" t="s">
        <v>796</v>
      </c>
      <c r="BS463" s="554" t="s">
        <v>796</v>
      </c>
      <c r="BT463" s="554">
        <v>0</v>
      </c>
      <c r="BU463" s="554">
        <v>20.5168571472168</v>
      </c>
      <c r="BV463" s="554">
        <v>92.577987670898395</v>
      </c>
      <c r="BW463" s="554">
        <v>220746</v>
      </c>
      <c r="BX463" s="554" t="s">
        <v>33</v>
      </c>
      <c r="BY463" s="582"/>
    </row>
    <row r="464" spans="1:77" hidden="1">
      <c r="A464" s="606" t="s">
        <v>2381</v>
      </c>
      <c r="B464" s="606" t="s">
        <v>2864</v>
      </c>
      <c r="C464" s="453" t="s">
        <v>371</v>
      </c>
      <c r="D464" s="453" t="s">
        <v>3050</v>
      </c>
      <c r="E464" s="453" t="s">
        <v>2686</v>
      </c>
      <c r="F464" s="453" t="s">
        <v>307</v>
      </c>
      <c r="G464" s="546" t="str">
        <f>VLOOKUP(WWWW[[#This Row],[Village  Name]],SiteDB6[[Site Name]:[Location Type]],8,FALSE)</f>
        <v>Village</v>
      </c>
      <c r="H464" s="453" t="s">
        <v>3057</v>
      </c>
      <c r="I464" s="605">
        <v>77</v>
      </c>
      <c r="J464" s="605">
        <v>274</v>
      </c>
      <c r="K464" s="457">
        <v>43678</v>
      </c>
      <c r="L464" s="55">
        <v>44196</v>
      </c>
      <c r="M464" s="605"/>
      <c r="N464" s="605"/>
      <c r="O464" s="605"/>
      <c r="P464" s="605"/>
      <c r="Q464" s="605"/>
      <c r="R464" s="605"/>
      <c r="S464" s="605"/>
      <c r="T464" s="605"/>
      <c r="U464" s="637"/>
      <c r="V464" s="605"/>
      <c r="W464" s="605" t="s">
        <v>128</v>
      </c>
      <c r="X464" s="605"/>
      <c r="Y464" s="605"/>
      <c r="Z464" s="605"/>
      <c r="AA464" s="605"/>
      <c r="AB464" s="605"/>
      <c r="AC464" s="637"/>
      <c r="AD464" s="605"/>
      <c r="AE464" s="605"/>
      <c r="AF464" s="605"/>
      <c r="AG464" s="605"/>
      <c r="AH464" s="605"/>
      <c r="AI464" s="605"/>
      <c r="AJ464" s="605"/>
      <c r="AK464" s="605"/>
      <c r="AL464" s="605"/>
      <c r="AM464" s="605"/>
      <c r="AN464" s="637"/>
      <c r="AO464" s="551"/>
      <c r="AP464" s="551"/>
      <c r="AQ46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64" s="560">
        <f>WWWW[[#This Row],[%Equitable and continuous access to sufficient quantity of safe drinking water]]*WWWW[[#This Row],[Total PoP ]]</f>
        <v>0</v>
      </c>
      <c r="AS46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64" s="560">
        <f>WWWW[[#This Row],[% Access to unimproved water points]]*WWWW[[#This Row],[Total PoP ]]</f>
        <v>0</v>
      </c>
      <c r="AU46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6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64" s="560">
        <f>WWWW[[#This Row],[HRP1]]/250</f>
        <v>0</v>
      </c>
      <c r="AX464" s="550">
        <f>1-WWWW[[#This Row],[% Equitable and continuous access to sufficient quantity of domestic water]]</f>
        <v>1</v>
      </c>
      <c r="AY464" s="560">
        <f>WWWW[[#This Row],[%equitable and continuous access to sufficient quantity of safe drinking and domestic water''s GAP]]*WWWW[[#This Row],[Total PoP ]]</f>
        <v>274</v>
      </c>
      <c r="AZ464" s="552">
        <f>IF(WWWW[[#This Row],[Total required water points]]-WWWW[[#This Row],['#Water points coverage]]&lt;0,0,WWWW[[#This Row],[Total required water points]]-WWWW[[#This Row],['#Water points coverage]])</f>
        <v>1</v>
      </c>
      <c r="BA464" s="552">
        <f>ROUND(IF(WWWW[[#This Row],[Total PoP ]]&lt;250,1,WWWW[[#This Row],[Total PoP ]]/250),0)</f>
        <v>1</v>
      </c>
      <c r="BB46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64" s="560">
        <f>WWWW[[#This Row],[% people access to functioning Latrine]]*WWWW[[#This Row],[Total PoP ]]</f>
        <v>0</v>
      </c>
      <c r="BD464" s="552">
        <f>WWWW[[#This Row],['#_of_Functioning_latrines_in_school]]*50</f>
        <v>0</v>
      </c>
      <c r="BE464" s="552">
        <f>ROUND((WWWW[[#This Row],[Total PoP ]]/6),0)</f>
        <v>46</v>
      </c>
      <c r="BF464" s="552">
        <f>IF(WWWW[[#This Row],[Total required Latrines]]-(WWWW[[#This Row],['#_of_sanitary_fly-proof_HH_latrines]])&lt;0,0,WWWW[[#This Row],[Total required Latrines]]-(WWWW[[#This Row],['#_of_sanitary_fly-proof_HH_latrines]]))</f>
        <v>46</v>
      </c>
      <c r="BG464" s="553">
        <f>1-WWWW[[#This Row],[% people access to functioning Latrine]]</f>
        <v>1</v>
      </c>
      <c r="BH46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4" s="560">
        <f>IF(WWWW[[#This Row],['#_of_functional_handwashing_facilities_at_HH_level]]*6&gt;WWWW[[#This Row],[Total PoP ]],WWWW[[#This Row],[Total PoP ]],WWWW[[#This Row],['#_of_functional_handwashing_facilities_at_HH_level]]*6)</f>
        <v>0</v>
      </c>
      <c r="BJ464" s="552">
        <f>IF(WWWW[[#This Row],['# people reached by regular dedicated hygiene promotion]]&gt;WWWW[[#This Row],['# People received regular supply of hygiene items]],WWWW[[#This Row],['# people reached by regular dedicated hygiene promotion]],WWWW[[#This Row],['# People received regular supply of hygiene items]])</f>
        <v>0</v>
      </c>
      <c r="BK464" s="550">
        <f>IF(WWWW[[#This Row],[HRP3]]/WWWW[[#This Row],[Total PoP ]]&gt;100%,100%,WWWW[[#This Row],[HRP3]]/WWWW[[#This Row],[Total PoP ]])</f>
        <v>0</v>
      </c>
      <c r="BL464" s="553">
        <f>1-WWWW[[#This Row],[Hygiene Coverage%]]</f>
        <v>1</v>
      </c>
      <c r="BM464" s="551">
        <f>WWWW[[#This Row],['# people reached by regular dedicated hygiene promotion]]/WWWW[[#This Row],[Total PoP ]]</f>
        <v>0</v>
      </c>
      <c r="BN46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4" s="552">
        <f>WWWW[[#This Row],['#_of_affected_women_and_girls_receiving_a_sufficient_quantity_of_sanitary_pads]]</f>
        <v>0</v>
      </c>
      <c r="BP464" s="605">
        <f>IF(WWWW[[#This Row],['# People with access to soap]]&gt;WWWW[[#This Row],['# People with access to Sanity Pads]],WWWW[[#This Row],['# People with access to soap]],WWWW[[#This Row],['# People with access to Sanity Pads]])</f>
        <v>0</v>
      </c>
      <c r="BQ464" s="560" t="str">
        <f>IF(OR(WWWW[[#This Row],['#of students in school]]="",WWWW[[#This Row],['#of students in school]]=0),"No","Yes")</f>
        <v>No</v>
      </c>
      <c r="BR464" s="554" t="s">
        <v>796</v>
      </c>
      <c r="BS464" s="554" t="s">
        <v>796</v>
      </c>
      <c r="BT464" s="554">
        <v>0</v>
      </c>
      <c r="BU464" s="554">
        <v>21.139829635620099</v>
      </c>
      <c r="BV464" s="554">
        <v>92.330848693847699</v>
      </c>
      <c r="BW464" s="554">
        <v>197848</v>
      </c>
      <c r="BX464" s="554" t="s">
        <v>33</v>
      </c>
      <c r="BY464" s="582"/>
    </row>
    <row r="465" spans="1:77" hidden="1">
      <c r="A465" s="606" t="s">
        <v>2381</v>
      </c>
      <c r="B465" s="606" t="s">
        <v>2864</v>
      </c>
      <c r="C465" s="453" t="s">
        <v>371</v>
      </c>
      <c r="D465" s="453" t="s">
        <v>3050</v>
      </c>
      <c r="E465" s="453" t="s">
        <v>2686</v>
      </c>
      <c r="F465" s="453" t="s">
        <v>307</v>
      </c>
      <c r="G465" s="546" t="str">
        <f>VLOOKUP(WWWW[[#This Row],[Village  Name]],SiteDB6[[Site Name]:[Location Type]],8,FALSE)</f>
        <v>Village</v>
      </c>
      <c r="H465" s="453" t="s">
        <v>3068</v>
      </c>
      <c r="I465" s="605">
        <v>133</v>
      </c>
      <c r="J465" s="605">
        <v>910</v>
      </c>
      <c r="K465" s="457">
        <v>43678</v>
      </c>
      <c r="L465" s="55">
        <v>44196</v>
      </c>
      <c r="M465" s="605"/>
      <c r="N465" s="605"/>
      <c r="O465" s="605"/>
      <c r="P465" s="605"/>
      <c r="Q465" s="605"/>
      <c r="R465" s="605"/>
      <c r="S465" s="605"/>
      <c r="T465" s="605"/>
      <c r="U465" s="637"/>
      <c r="V465" s="605"/>
      <c r="W465" s="605" t="s">
        <v>128</v>
      </c>
      <c r="X465" s="605"/>
      <c r="Y465" s="605"/>
      <c r="Z465" s="605"/>
      <c r="AA465" s="605"/>
      <c r="AB465" s="605"/>
      <c r="AC465" s="637"/>
      <c r="AD465" s="605"/>
      <c r="AE465" s="605"/>
      <c r="AF465" s="605"/>
      <c r="AG465" s="605"/>
      <c r="AH465" s="605"/>
      <c r="AI465" s="605"/>
      <c r="AJ465" s="605"/>
      <c r="AK465" s="605"/>
      <c r="AL465" s="605"/>
      <c r="AM465" s="605"/>
      <c r="AN465" s="637"/>
      <c r="AO465" s="551"/>
      <c r="AP465" s="551"/>
      <c r="AQ46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65" s="560">
        <f>WWWW[[#This Row],[%Equitable and continuous access to sufficient quantity of safe drinking water]]*WWWW[[#This Row],[Total PoP ]]</f>
        <v>0</v>
      </c>
      <c r="AS46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65" s="560">
        <f>WWWW[[#This Row],[% Access to unimproved water points]]*WWWW[[#This Row],[Total PoP ]]</f>
        <v>0</v>
      </c>
      <c r="AU46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6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65" s="560">
        <f>WWWW[[#This Row],[HRP1]]/250</f>
        <v>0</v>
      </c>
      <c r="AX465" s="550">
        <f>1-WWWW[[#This Row],[% Equitable and continuous access to sufficient quantity of domestic water]]</f>
        <v>1</v>
      </c>
      <c r="AY465" s="560">
        <f>WWWW[[#This Row],[%equitable and continuous access to sufficient quantity of safe drinking and domestic water''s GAP]]*WWWW[[#This Row],[Total PoP ]]</f>
        <v>910</v>
      </c>
      <c r="AZ465" s="552">
        <f>IF(WWWW[[#This Row],[Total required water points]]-WWWW[[#This Row],['#Water points coverage]]&lt;0,0,WWWW[[#This Row],[Total required water points]]-WWWW[[#This Row],['#Water points coverage]])</f>
        <v>4</v>
      </c>
      <c r="BA465" s="552">
        <f>ROUND(IF(WWWW[[#This Row],[Total PoP ]]&lt;250,1,WWWW[[#This Row],[Total PoP ]]/250),0)</f>
        <v>4</v>
      </c>
      <c r="BB46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65" s="560">
        <f>WWWW[[#This Row],[% people access to functioning Latrine]]*WWWW[[#This Row],[Total PoP ]]</f>
        <v>0</v>
      </c>
      <c r="BD465" s="552">
        <f>WWWW[[#This Row],['#_of_Functioning_latrines_in_school]]*50</f>
        <v>0</v>
      </c>
      <c r="BE465" s="552">
        <f>ROUND((WWWW[[#This Row],[Total PoP ]]/6),0)</f>
        <v>152</v>
      </c>
      <c r="BF465" s="552">
        <f>IF(WWWW[[#This Row],[Total required Latrines]]-(WWWW[[#This Row],['#_of_sanitary_fly-proof_HH_latrines]])&lt;0,0,WWWW[[#This Row],[Total required Latrines]]-(WWWW[[#This Row],['#_of_sanitary_fly-proof_HH_latrines]]))</f>
        <v>152</v>
      </c>
      <c r="BG465" s="553">
        <f>1-WWWW[[#This Row],[% people access to functioning Latrine]]</f>
        <v>1</v>
      </c>
      <c r="BH46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5" s="560">
        <f>IF(WWWW[[#This Row],['#_of_functional_handwashing_facilities_at_HH_level]]*6&gt;WWWW[[#This Row],[Total PoP ]],WWWW[[#This Row],[Total PoP ]],WWWW[[#This Row],['#_of_functional_handwashing_facilities_at_HH_level]]*6)</f>
        <v>0</v>
      </c>
      <c r="BJ465" s="552">
        <f>IF(WWWW[[#This Row],['# people reached by regular dedicated hygiene promotion]]&gt;WWWW[[#This Row],['# People received regular supply of hygiene items]],WWWW[[#This Row],['# people reached by regular dedicated hygiene promotion]],WWWW[[#This Row],['# People received regular supply of hygiene items]])</f>
        <v>0</v>
      </c>
      <c r="BK465" s="550">
        <f>IF(WWWW[[#This Row],[HRP3]]/WWWW[[#This Row],[Total PoP ]]&gt;100%,100%,WWWW[[#This Row],[HRP3]]/WWWW[[#This Row],[Total PoP ]])</f>
        <v>0</v>
      </c>
      <c r="BL465" s="553">
        <f>1-WWWW[[#This Row],[Hygiene Coverage%]]</f>
        <v>1</v>
      </c>
      <c r="BM465" s="551">
        <f>WWWW[[#This Row],['# people reached by regular dedicated hygiene promotion]]/WWWW[[#This Row],[Total PoP ]]</f>
        <v>0</v>
      </c>
      <c r="BN46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5" s="552">
        <f>WWWW[[#This Row],['#_of_affected_women_and_girls_receiving_a_sufficient_quantity_of_sanitary_pads]]</f>
        <v>0</v>
      </c>
      <c r="BP465" s="605">
        <f>IF(WWWW[[#This Row],['# People with access to soap]]&gt;WWWW[[#This Row],['# People with access to Sanity Pads]],WWWW[[#This Row],['# People with access to soap]],WWWW[[#This Row],['# People with access to Sanity Pads]])</f>
        <v>0</v>
      </c>
      <c r="BQ465" s="560" t="str">
        <f>IF(OR(WWWW[[#This Row],['#of students in school]]="",WWWW[[#This Row],['#of students in school]]=0),"No","Yes")</f>
        <v>No</v>
      </c>
      <c r="BR465" s="554" t="s">
        <v>796</v>
      </c>
      <c r="BS465" s="554" t="s">
        <v>796</v>
      </c>
      <c r="BT465" s="554">
        <v>0</v>
      </c>
      <c r="BU465" s="554">
        <v>20.860589981079102</v>
      </c>
      <c r="BV465" s="554">
        <v>92.367843627929702</v>
      </c>
      <c r="BW465" s="554">
        <v>197975</v>
      </c>
      <c r="BX465" s="554" t="s">
        <v>33</v>
      </c>
      <c r="BY465" s="582"/>
    </row>
    <row r="466" spans="1:77" hidden="1">
      <c r="A466" s="606" t="s">
        <v>2381</v>
      </c>
      <c r="B466" s="606" t="s">
        <v>2864</v>
      </c>
      <c r="C466" s="453" t="s">
        <v>371</v>
      </c>
      <c r="D466" s="453" t="s">
        <v>3050</v>
      </c>
      <c r="E466" s="453" t="s">
        <v>2686</v>
      </c>
      <c r="F466" s="453" t="s">
        <v>307</v>
      </c>
      <c r="G466" s="546" t="str">
        <f>VLOOKUP(WWWW[[#This Row],[Village  Name]],SiteDB6[[Site Name]:[Location Type]],8,FALSE)</f>
        <v>Village</v>
      </c>
      <c r="H466" s="453" t="s">
        <v>3069</v>
      </c>
      <c r="I466" s="605">
        <v>30</v>
      </c>
      <c r="J466" s="605">
        <v>146</v>
      </c>
      <c r="K466" s="457">
        <v>43678</v>
      </c>
      <c r="L466" s="55">
        <v>44196</v>
      </c>
      <c r="M466" s="605"/>
      <c r="N466" s="605"/>
      <c r="O466" s="605"/>
      <c r="P466" s="605"/>
      <c r="Q466" s="605"/>
      <c r="R466" s="605"/>
      <c r="S466" s="605"/>
      <c r="T466" s="605"/>
      <c r="U466" s="637"/>
      <c r="V466" s="605"/>
      <c r="W466" s="605" t="s">
        <v>128</v>
      </c>
      <c r="X466" s="605"/>
      <c r="Y466" s="605"/>
      <c r="Z466" s="605"/>
      <c r="AA466" s="605"/>
      <c r="AB466" s="605"/>
      <c r="AC466" s="637"/>
      <c r="AD466" s="605"/>
      <c r="AE466" s="605"/>
      <c r="AF466" s="605"/>
      <c r="AG466" s="605"/>
      <c r="AH466" s="605"/>
      <c r="AI466" s="605"/>
      <c r="AJ466" s="605"/>
      <c r="AK466" s="605"/>
      <c r="AL466" s="605"/>
      <c r="AM466" s="605"/>
      <c r="AN466" s="637"/>
      <c r="AO466" s="551"/>
      <c r="AP466" s="551"/>
      <c r="AQ46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66" s="560">
        <f>WWWW[[#This Row],[%Equitable and continuous access to sufficient quantity of safe drinking water]]*WWWW[[#This Row],[Total PoP ]]</f>
        <v>0</v>
      </c>
      <c r="AS46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66" s="560">
        <f>WWWW[[#This Row],[% Access to unimproved water points]]*WWWW[[#This Row],[Total PoP ]]</f>
        <v>0</v>
      </c>
      <c r="AU46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6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66" s="560">
        <f>WWWW[[#This Row],[HRP1]]/250</f>
        <v>0</v>
      </c>
      <c r="AX466" s="550">
        <f>1-WWWW[[#This Row],[% Equitable and continuous access to sufficient quantity of domestic water]]</f>
        <v>1</v>
      </c>
      <c r="AY466" s="560">
        <f>WWWW[[#This Row],[%equitable and continuous access to sufficient quantity of safe drinking and domestic water''s GAP]]*WWWW[[#This Row],[Total PoP ]]</f>
        <v>146</v>
      </c>
      <c r="AZ466" s="552">
        <f>IF(WWWW[[#This Row],[Total required water points]]-WWWW[[#This Row],['#Water points coverage]]&lt;0,0,WWWW[[#This Row],[Total required water points]]-WWWW[[#This Row],['#Water points coverage]])</f>
        <v>1</v>
      </c>
      <c r="BA466" s="552">
        <f>ROUND(IF(WWWW[[#This Row],[Total PoP ]]&lt;250,1,WWWW[[#This Row],[Total PoP ]]/250),0)</f>
        <v>1</v>
      </c>
      <c r="BB46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66" s="560">
        <f>WWWW[[#This Row],[% people access to functioning Latrine]]*WWWW[[#This Row],[Total PoP ]]</f>
        <v>0</v>
      </c>
      <c r="BD466" s="552">
        <f>WWWW[[#This Row],['#_of_Functioning_latrines_in_school]]*50</f>
        <v>0</v>
      </c>
      <c r="BE466" s="552">
        <f>ROUND((WWWW[[#This Row],[Total PoP ]]/6),0)</f>
        <v>24</v>
      </c>
      <c r="BF466" s="552">
        <f>IF(WWWW[[#This Row],[Total required Latrines]]-(WWWW[[#This Row],['#_of_sanitary_fly-proof_HH_latrines]])&lt;0,0,WWWW[[#This Row],[Total required Latrines]]-(WWWW[[#This Row],['#_of_sanitary_fly-proof_HH_latrines]]))</f>
        <v>24</v>
      </c>
      <c r="BG466" s="553">
        <f>1-WWWW[[#This Row],[% people access to functioning Latrine]]</f>
        <v>1</v>
      </c>
      <c r="BH46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6" s="560">
        <f>IF(WWWW[[#This Row],['#_of_functional_handwashing_facilities_at_HH_level]]*6&gt;WWWW[[#This Row],[Total PoP ]],WWWW[[#This Row],[Total PoP ]],WWWW[[#This Row],['#_of_functional_handwashing_facilities_at_HH_level]]*6)</f>
        <v>0</v>
      </c>
      <c r="BJ466" s="552">
        <f>IF(WWWW[[#This Row],['# people reached by regular dedicated hygiene promotion]]&gt;WWWW[[#This Row],['# People received regular supply of hygiene items]],WWWW[[#This Row],['# people reached by regular dedicated hygiene promotion]],WWWW[[#This Row],['# People received regular supply of hygiene items]])</f>
        <v>0</v>
      </c>
      <c r="BK466" s="550">
        <f>IF(WWWW[[#This Row],[HRP3]]/WWWW[[#This Row],[Total PoP ]]&gt;100%,100%,WWWW[[#This Row],[HRP3]]/WWWW[[#This Row],[Total PoP ]])</f>
        <v>0</v>
      </c>
      <c r="BL466" s="553">
        <f>1-WWWW[[#This Row],[Hygiene Coverage%]]</f>
        <v>1</v>
      </c>
      <c r="BM466" s="551">
        <f>WWWW[[#This Row],['# people reached by regular dedicated hygiene promotion]]/WWWW[[#This Row],[Total PoP ]]</f>
        <v>0</v>
      </c>
      <c r="BN46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6" s="552">
        <f>WWWW[[#This Row],['#_of_affected_women_and_girls_receiving_a_sufficient_quantity_of_sanitary_pads]]</f>
        <v>0</v>
      </c>
      <c r="BP466" s="605">
        <f>IF(WWWW[[#This Row],['# People with access to soap]]&gt;WWWW[[#This Row],['# People with access to Sanity Pads]],WWWW[[#This Row],['# People with access to soap]],WWWW[[#This Row],['# People with access to Sanity Pads]])</f>
        <v>0</v>
      </c>
      <c r="BQ466" s="560" t="str">
        <f>IF(OR(WWWW[[#This Row],['#of students in school]]="",WWWW[[#This Row],['#of students in school]]=0),"No","Yes")</f>
        <v>No</v>
      </c>
      <c r="BR466" s="554" t="s">
        <v>796</v>
      </c>
      <c r="BS466" s="554" t="s">
        <v>796</v>
      </c>
      <c r="BT466" s="554">
        <v>0</v>
      </c>
      <c r="BU466" s="554">
        <v>20.6845893859863</v>
      </c>
      <c r="BV466" s="554">
        <v>92.443580627441406</v>
      </c>
      <c r="BW466" s="554">
        <v>198033</v>
      </c>
      <c r="BX466" s="554" t="s">
        <v>33</v>
      </c>
      <c r="BY466" s="582"/>
    </row>
    <row r="467" spans="1:77" hidden="1">
      <c r="A467" s="606" t="s">
        <v>2381</v>
      </c>
      <c r="B467" s="606" t="s">
        <v>2864</v>
      </c>
      <c r="C467" s="453" t="s">
        <v>371</v>
      </c>
      <c r="D467" s="453" t="s">
        <v>3050</v>
      </c>
      <c r="E467" s="453" t="s">
        <v>2686</v>
      </c>
      <c r="F467" s="453" t="s">
        <v>321</v>
      </c>
      <c r="G467" s="546" t="str">
        <f>VLOOKUP(WWWW[[#This Row],[Village  Name]],SiteDB6[[Site Name]:[Location Type]],8,FALSE)</f>
        <v>Village</v>
      </c>
      <c r="H467" s="453" t="s">
        <v>2542</v>
      </c>
      <c r="I467" s="605">
        <v>171</v>
      </c>
      <c r="J467" s="605">
        <v>908</v>
      </c>
      <c r="K467" s="457">
        <v>43678</v>
      </c>
      <c r="L467" s="55">
        <v>44196</v>
      </c>
      <c r="M467" s="605">
        <v>96</v>
      </c>
      <c r="N467" s="605"/>
      <c r="O467" s="605">
        <v>3</v>
      </c>
      <c r="P467" s="605">
        <v>34</v>
      </c>
      <c r="Q467" s="605">
        <v>1</v>
      </c>
      <c r="R467" s="605"/>
      <c r="S467" s="605"/>
      <c r="T467" s="605"/>
      <c r="U467" s="637"/>
      <c r="V467" s="605"/>
      <c r="W467" s="605" t="s">
        <v>128</v>
      </c>
      <c r="X467" s="605"/>
      <c r="Y467" s="605"/>
      <c r="Z467" s="605"/>
      <c r="AA467" s="605"/>
      <c r="AB467" s="605"/>
      <c r="AC467" s="637"/>
      <c r="AD467" s="605"/>
      <c r="AE467" s="605"/>
      <c r="AF467" s="605"/>
      <c r="AG467" s="605"/>
      <c r="AH467" s="605"/>
      <c r="AI467" s="605"/>
      <c r="AJ467" s="605"/>
      <c r="AK467" s="605"/>
      <c r="AL467" s="605"/>
      <c r="AM467" s="605"/>
      <c r="AN467" s="637"/>
      <c r="AO467" s="551"/>
      <c r="AP467" s="551"/>
      <c r="AQ46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67" s="560">
        <f>WWWW[[#This Row],[%Equitable and continuous access to sufficient quantity of safe drinking water]]*WWWW[[#This Row],[Total PoP ]]</f>
        <v>908</v>
      </c>
      <c r="AS46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67" s="560">
        <f>WWWW[[#This Row],[% Access to unimproved water points]]*WWWW[[#This Row],[Total PoP ]]</f>
        <v>908</v>
      </c>
      <c r="AU46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6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908</v>
      </c>
      <c r="AW467" s="560">
        <f>WWWW[[#This Row],[HRP1]]/250</f>
        <v>3.6320000000000001</v>
      </c>
      <c r="AX467" s="550">
        <f>1-WWWW[[#This Row],[% Equitable and continuous access to sufficient quantity of domestic water]]</f>
        <v>0</v>
      </c>
      <c r="AY467" s="560">
        <f>WWWW[[#This Row],[%equitable and continuous access to sufficient quantity of safe drinking and domestic water''s GAP]]*WWWW[[#This Row],[Total PoP ]]</f>
        <v>0</v>
      </c>
      <c r="AZ467" s="552">
        <f>IF(WWWW[[#This Row],[Total required water points]]-WWWW[[#This Row],['#Water points coverage]]&lt;0,0,WWWW[[#This Row],[Total required water points]]-WWWW[[#This Row],['#Water points coverage]])</f>
        <v>0.36799999999999988</v>
      </c>
      <c r="BA467" s="552">
        <f>ROUND(IF(WWWW[[#This Row],[Total PoP ]]&lt;250,1,WWWW[[#This Row],[Total PoP ]]/250),0)</f>
        <v>4</v>
      </c>
      <c r="BB46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67" s="560">
        <f>WWWW[[#This Row],[% people access to functioning Latrine]]*WWWW[[#This Row],[Total PoP ]]</f>
        <v>0</v>
      </c>
      <c r="BD467" s="552">
        <f>WWWW[[#This Row],['#_of_Functioning_latrines_in_school]]*50</f>
        <v>0</v>
      </c>
      <c r="BE467" s="552">
        <f>ROUND((WWWW[[#This Row],[Total PoP ]]/6),0)</f>
        <v>151</v>
      </c>
      <c r="BF467" s="552">
        <f>IF(WWWW[[#This Row],[Total required Latrines]]-(WWWW[[#This Row],['#_of_sanitary_fly-proof_HH_latrines]])&lt;0,0,WWWW[[#This Row],[Total required Latrines]]-(WWWW[[#This Row],['#_of_sanitary_fly-proof_HH_latrines]]))</f>
        <v>151</v>
      </c>
      <c r="BG467" s="553">
        <f>1-WWWW[[#This Row],[% people access to functioning Latrine]]</f>
        <v>1</v>
      </c>
      <c r="BH46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7" s="560">
        <f>IF(WWWW[[#This Row],['#_of_functional_handwashing_facilities_at_HH_level]]*6&gt;WWWW[[#This Row],[Total PoP ]],WWWW[[#This Row],[Total PoP ]],WWWW[[#This Row],['#_of_functional_handwashing_facilities_at_HH_level]]*6)</f>
        <v>0</v>
      </c>
      <c r="BJ467" s="552">
        <f>IF(WWWW[[#This Row],['# people reached by regular dedicated hygiene promotion]]&gt;WWWW[[#This Row],['# People received regular supply of hygiene items]],WWWW[[#This Row],['# people reached by regular dedicated hygiene promotion]],WWWW[[#This Row],['# People received regular supply of hygiene items]])</f>
        <v>0</v>
      </c>
      <c r="BK467" s="550">
        <f>IF(WWWW[[#This Row],[HRP3]]/WWWW[[#This Row],[Total PoP ]]&gt;100%,100%,WWWW[[#This Row],[HRP3]]/WWWW[[#This Row],[Total PoP ]])</f>
        <v>0</v>
      </c>
      <c r="BL467" s="553">
        <f>1-WWWW[[#This Row],[Hygiene Coverage%]]</f>
        <v>1</v>
      </c>
      <c r="BM467" s="551">
        <f>WWWW[[#This Row],['# people reached by regular dedicated hygiene promotion]]/WWWW[[#This Row],[Total PoP ]]</f>
        <v>0</v>
      </c>
      <c r="BN46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7" s="552">
        <f>WWWW[[#This Row],['#_of_affected_women_and_girls_receiving_a_sufficient_quantity_of_sanitary_pads]]</f>
        <v>0</v>
      </c>
      <c r="BP467" s="605">
        <f>IF(WWWW[[#This Row],['# People with access to soap]]&gt;WWWW[[#This Row],['# People with access to Sanity Pads]],WWWW[[#This Row],['# People with access to soap]],WWWW[[#This Row],['# People with access to Sanity Pads]])</f>
        <v>0</v>
      </c>
      <c r="BQ467" s="560" t="str">
        <f>IF(OR(WWWW[[#This Row],['#of students in school]]="",WWWW[[#This Row],['#of students in school]]=0),"No","Yes")</f>
        <v>Yes</v>
      </c>
      <c r="BR467" s="554" t="s">
        <v>796</v>
      </c>
      <c r="BS467" s="554" t="s">
        <v>796</v>
      </c>
      <c r="BT467" s="554" t="s">
        <v>793</v>
      </c>
      <c r="BU467" s="554">
        <v>0</v>
      </c>
      <c r="BV467" s="554">
        <v>0</v>
      </c>
      <c r="BW467" s="554">
        <v>198350</v>
      </c>
      <c r="BX467" s="554" t="s">
        <v>33</v>
      </c>
      <c r="BY467" s="582"/>
    </row>
    <row r="468" spans="1:77" hidden="1">
      <c r="A468" s="606" t="s">
        <v>2381</v>
      </c>
      <c r="B468" s="606" t="s">
        <v>2864</v>
      </c>
      <c r="C468" s="453" t="s">
        <v>371</v>
      </c>
      <c r="D468" s="453" t="s">
        <v>3050</v>
      </c>
      <c r="E468" s="453" t="s">
        <v>2686</v>
      </c>
      <c r="F468" s="453" t="s">
        <v>321</v>
      </c>
      <c r="G468" s="546" t="str">
        <f>VLOOKUP(WWWW[[#This Row],[Village  Name]],SiteDB6[[Site Name]:[Location Type]],8,FALSE)</f>
        <v>Village</v>
      </c>
      <c r="H468" s="453" t="s">
        <v>2543</v>
      </c>
      <c r="I468" s="605">
        <v>153</v>
      </c>
      <c r="J468" s="605">
        <v>835</v>
      </c>
      <c r="K468" s="457">
        <v>43678</v>
      </c>
      <c r="L468" s="55">
        <v>44196</v>
      </c>
      <c r="M468" s="605">
        <v>281</v>
      </c>
      <c r="N468" s="605"/>
      <c r="O468" s="605"/>
      <c r="P468" s="605">
        <v>1</v>
      </c>
      <c r="Q468" s="605">
        <v>2</v>
      </c>
      <c r="R468" s="605"/>
      <c r="S468" s="605">
        <v>2</v>
      </c>
      <c r="T468" s="605"/>
      <c r="U468" s="637"/>
      <c r="V468" s="605"/>
      <c r="W468" s="605" t="s">
        <v>128</v>
      </c>
      <c r="X468" s="605"/>
      <c r="Y468" s="605"/>
      <c r="Z468" s="605"/>
      <c r="AA468" s="605"/>
      <c r="AB468" s="605"/>
      <c r="AC468" s="637"/>
      <c r="AD468" s="605"/>
      <c r="AE468" s="605"/>
      <c r="AF468" s="605"/>
      <c r="AG468" s="605"/>
      <c r="AH468" s="605"/>
      <c r="AI468" s="605"/>
      <c r="AJ468" s="605"/>
      <c r="AK468" s="605"/>
      <c r="AL468" s="605"/>
      <c r="AM468" s="605"/>
      <c r="AN468" s="637"/>
      <c r="AO468" s="551"/>
      <c r="AP468" s="551"/>
      <c r="AQ46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68" s="560">
        <f>WWWW[[#This Row],[%Equitable and continuous access to sufficient quantity of safe drinking water]]*WWWW[[#This Row],[Total PoP ]]</f>
        <v>835</v>
      </c>
      <c r="AS46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68" s="560">
        <f>WWWW[[#This Row],[% Access to unimproved water points]]*WWWW[[#This Row],[Total PoP ]]</f>
        <v>835</v>
      </c>
      <c r="AU46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6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835</v>
      </c>
      <c r="AW468" s="560">
        <f>WWWW[[#This Row],[HRP1]]/250</f>
        <v>3.34</v>
      </c>
      <c r="AX468" s="550">
        <f>1-WWWW[[#This Row],[% Equitable and continuous access to sufficient quantity of domestic water]]</f>
        <v>0</v>
      </c>
      <c r="AY468" s="560">
        <f>WWWW[[#This Row],[%equitable and continuous access to sufficient quantity of safe drinking and domestic water''s GAP]]*WWWW[[#This Row],[Total PoP ]]</f>
        <v>0</v>
      </c>
      <c r="AZ468" s="552">
        <f>IF(WWWW[[#This Row],[Total required water points]]-WWWW[[#This Row],['#Water points coverage]]&lt;0,0,WWWW[[#This Row],[Total required water points]]-WWWW[[#This Row],['#Water points coverage]])</f>
        <v>0</v>
      </c>
      <c r="BA468" s="552">
        <f>ROUND(IF(WWWW[[#This Row],[Total PoP ]]&lt;250,1,WWWW[[#This Row],[Total PoP ]]/250),0)</f>
        <v>3</v>
      </c>
      <c r="BB46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68" s="560">
        <f>WWWW[[#This Row],[% people access to functioning Latrine]]*WWWW[[#This Row],[Total PoP ]]</f>
        <v>0</v>
      </c>
      <c r="BD468" s="552">
        <f>WWWW[[#This Row],['#_of_Functioning_latrines_in_school]]*50</f>
        <v>0</v>
      </c>
      <c r="BE468" s="552">
        <f>ROUND((WWWW[[#This Row],[Total PoP ]]/6),0)</f>
        <v>139</v>
      </c>
      <c r="BF468" s="552">
        <f>IF(WWWW[[#This Row],[Total required Latrines]]-(WWWW[[#This Row],['#_of_sanitary_fly-proof_HH_latrines]])&lt;0,0,WWWW[[#This Row],[Total required Latrines]]-(WWWW[[#This Row],['#_of_sanitary_fly-proof_HH_latrines]]))</f>
        <v>139</v>
      </c>
      <c r="BG468" s="553">
        <f>1-WWWW[[#This Row],[% people access to functioning Latrine]]</f>
        <v>1</v>
      </c>
      <c r="BH46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8" s="560">
        <f>IF(WWWW[[#This Row],['#_of_functional_handwashing_facilities_at_HH_level]]*6&gt;WWWW[[#This Row],[Total PoP ]],WWWW[[#This Row],[Total PoP ]],WWWW[[#This Row],['#_of_functional_handwashing_facilities_at_HH_level]]*6)</f>
        <v>0</v>
      </c>
      <c r="BJ468" s="552">
        <f>IF(WWWW[[#This Row],['# people reached by regular dedicated hygiene promotion]]&gt;WWWW[[#This Row],['# People received regular supply of hygiene items]],WWWW[[#This Row],['# people reached by regular dedicated hygiene promotion]],WWWW[[#This Row],['# People received regular supply of hygiene items]])</f>
        <v>0</v>
      </c>
      <c r="BK468" s="550">
        <f>IF(WWWW[[#This Row],[HRP3]]/WWWW[[#This Row],[Total PoP ]]&gt;100%,100%,WWWW[[#This Row],[HRP3]]/WWWW[[#This Row],[Total PoP ]])</f>
        <v>0</v>
      </c>
      <c r="BL468" s="553">
        <f>1-WWWW[[#This Row],[Hygiene Coverage%]]</f>
        <v>1</v>
      </c>
      <c r="BM468" s="551">
        <f>WWWW[[#This Row],['# people reached by regular dedicated hygiene promotion]]/WWWW[[#This Row],[Total PoP ]]</f>
        <v>0</v>
      </c>
      <c r="BN46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8" s="552">
        <f>WWWW[[#This Row],['#_of_affected_women_and_girls_receiving_a_sufficient_quantity_of_sanitary_pads]]</f>
        <v>0</v>
      </c>
      <c r="BP468" s="605">
        <f>IF(WWWW[[#This Row],['# People with access to soap]]&gt;WWWW[[#This Row],['# People with access to Sanity Pads]],WWWW[[#This Row],['# People with access to soap]],WWWW[[#This Row],['# People with access to Sanity Pads]])</f>
        <v>0</v>
      </c>
      <c r="BQ468" s="560" t="str">
        <f>IF(OR(WWWW[[#This Row],['#of students in school]]="",WWWW[[#This Row],['#of students in school]]=0),"No","Yes")</f>
        <v>Yes</v>
      </c>
      <c r="BR468" s="554" t="s">
        <v>796</v>
      </c>
      <c r="BS468" s="554" t="s">
        <v>796</v>
      </c>
      <c r="BT468" s="554" t="s">
        <v>793</v>
      </c>
      <c r="BU468" s="554">
        <v>20.819919586181602</v>
      </c>
      <c r="BV468" s="554">
        <v>92.589729309082003</v>
      </c>
      <c r="BW468" s="554">
        <v>198349</v>
      </c>
      <c r="BX468" s="554" t="s">
        <v>33</v>
      </c>
      <c r="BY468" s="582"/>
    </row>
    <row r="469" spans="1:77" hidden="1">
      <c r="A469" s="606" t="s">
        <v>2381</v>
      </c>
      <c r="B469" s="606" t="s">
        <v>2864</v>
      </c>
      <c r="C469" s="453" t="s">
        <v>371</v>
      </c>
      <c r="D469" s="453" t="s">
        <v>3050</v>
      </c>
      <c r="E469" s="453" t="s">
        <v>2686</v>
      </c>
      <c r="F469" s="453" t="s">
        <v>321</v>
      </c>
      <c r="G469" s="546" t="str">
        <f>VLOOKUP(WWWW[[#This Row],[Village  Name]],SiteDB6[[Site Name]:[Location Type]],8,FALSE)</f>
        <v>Village</v>
      </c>
      <c r="H469" s="453" t="s">
        <v>2552</v>
      </c>
      <c r="I469" s="605">
        <v>128</v>
      </c>
      <c r="J469" s="605">
        <v>658</v>
      </c>
      <c r="K469" s="457">
        <v>43678</v>
      </c>
      <c r="L469" s="55">
        <v>44196</v>
      </c>
      <c r="M469" s="605"/>
      <c r="N469" s="605"/>
      <c r="O469" s="605"/>
      <c r="P469" s="605"/>
      <c r="Q469" s="605"/>
      <c r="R469" s="605"/>
      <c r="S469" s="605"/>
      <c r="T469" s="605"/>
      <c r="U469" s="637"/>
      <c r="V469" s="605"/>
      <c r="W469" s="605" t="s">
        <v>128</v>
      </c>
      <c r="X469" s="605"/>
      <c r="Y469" s="605"/>
      <c r="Z469" s="605"/>
      <c r="AA469" s="605"/>
      <c r="AB469" s="605"/>
      <c r="AC469" s="637"/>
      <c r="AD469" s="605"/>
      <c r="AE469" s="605"/>
      <c r="AF469" s="605"/>
      <c r="AG469" s="605"/>
      <c r="AH469" s="605"/>
      <c r="AI469" s="605"/>
      <c r="AJ469" s="605"/>
      <c r="AK469" s="605"/>
      <c r="AL469" s="605"/>
      <c r="AM469" s="605"/>
      <c r="AN469" s="637"/>
      <c r="AO469" s="551"/>
      <c r="AP469" s="551"/>
      <c r="AQ46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69" s="560">
        <f>WWWW[[#This Row],[%Equitable and continuous access to sufficient quantity of safe drinking water]]*WWWW[[#This Row],[Total PoP ]]</f>
        <v>0</v>
      </c>
      <c r="AS46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69" s="560">
        <f>WWWW[[#This Row],[% Access to unimproved water points]]*WWWW[[#This Row],[Total PoP ]]</f>
        <v>0</v>
      </c>
      <c r="AU46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6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69" s="560">
        <f>WWWW[[#This Row],[HRP1]]/250</f>
        <v>0</v>
      </c>
      <c r="AX469" s="550">
        <f>1-WWWW[[#This Row],[% Equitable and continuous access to sufficient quantity of domestic water]]</f>
        <v>1</v>
      </c>
      <c r="AY469" s="560">
        <f>WWWW[[#This Row],[%equitable and continuous access to sufficient quantity of safe drinking and domestic water''s GAP]]*WWWW[[#This Row],[Total PoP ]]</f>
        <v>658</v>
      </c>
      <c r="AZ469" s="552">
        <f>IF(WWWW[[#This Row],[Total required water points]]-WWWW[[#This Row],['#Water points coverage]]&lt;0,0,WWWW[[#This Row],[Total required water points]]-WWWW[[#This Row],['#Water points coverage]])</f>
        <v>3</v>
      </c>
      <c r="BA469" s="552">
        <f>ROUND(IF(WWWW[[#This Row],[Total PoP ]]&lt;250,1,WWWW[[#This Row],[Total PoP ]]/250),0)</f>
        <v>3</v>
      </c>
      <c r="BB46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69" s="560">
        <f>WWWW[[#This Row],[% people access to functioning Latrine]]*WWWW[[#This Row],[Total PoP ]]</f>
        <v>0</v>
      </c>
      <c r="BD469" s="552">
        <f>WWWW[[#This Row],['#_of_Functioning_latrines_in_school]]*50</f>
        <v>0</v>
      </c>
      <c r="BE469" s="552">
        <f>ROUND((WWWW[[#This Row],[Total PoP ]]/6),0)</f>
        <v>110</v>
      </c>
      <c r="BF469" s="552">
        <f>IF(WWWW[[#This Row],[Total required Latrines]]-(WWWW[[#This Row],['#_of_sanitary_fly-proof_HH_latrines]])&lt;0,0,WWWW[[#This Row],[Total required Latrines]]-(WWWW[[#This Row],['#_of_sanitary_fly-proof_HH_latrines]]))</f>
        <v>110</v>
      </c>
      <c r="BG469" s="553">
        <f>1-WWWW[[#This Row],[% people access to functioning Latrine]]</f>
        <v>1</v>
      </c>
      <c r="BH46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69" s="560">
        <f>IF(WWWW[[#This Row],['#_of_functional_handwashing_facilities_at_HH_level]]*6&gt;WWWW[[#This Row],[Total PoP ]],WWWW[[#This Row],[Total PoP ]],WWWW[[#This Row],['#_of_functional_handwashing_facilities_at_HH_level]]*6)</f>
        <v>0</v>
      </c>
      <c r="BJ469" s="552">
        <f>IF(WWWW[[#This Row],['# people reached by regular dedicated hygiene promotion]]&gt;WWWW[[#This Row],['# People received regular supply of hygiene items]],WWWW[[#This Row],['# people reached by regular dedicated hygiene promotion]],WWWW[[#This Row],['# People received regular supply of hygiene items]])</f>
        <v>0</v>
      </c>
      <c r="BK469" s="550">
        <f>IF(WWWW[[#This Row],[HRP3]]/WWWW[[#This Row],[Total PoP ]]&gt;100%,100%,WWWW[[#This Row],[HRP3]]/WWWW[[#This Row],[Total PoP ]])</f>
        <v>0</v>
      </c>
      <c r="BL469" s="553">
        <f>1-WWWW[[#This Row],[Hygiene Coverage%]]</f>
        <v>1</v>
      </c>
      <c r="BM469" s="551">
        <f>WWWW[[#This Row],['# people reached by regular dedicated hygiene promotion]]/WWWW[[#This Row],[Total PoP ]]</f>
        <v>0</v>
      </c>
      <c r="BN46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69" s="552">
        <f>WWWW[[#This Row],['#_of_affected_women_and_girls_receiving_a_sufficient_quantity_of_sanitary_pads]]</f>
        <v>0</v>
      </c>
      <c r="BP469" s="605">
        <f>IF(WWWW[[#This Row],['# People with access to soap]]&gt;WWWW[[#This Row],['# People with access to Sanity Pads]],WWWW[[#This Row],['# People with access to soap]],WWWW[[#This Row],['# People with access to Sanity Pads]])</f>
        <v>0</v>
      </c>
      <c r="BQ469" s="560" t="str">
        <f>IF(OR(WWWW[[#This Row],['#of students in school]]="",WWWW[[#This Row],['#of students in school]]=0),"No","Yes")</f>
        <v>No</v>
      </c>
      <c r="BR469" s="554" t="s">
        <v>796</v>
      </c>
      <c r="BS469" s="554" t="s">
        <v>796</v>
      </c>
      <c r="BT469" s="554" t="s">
        <v>296</v>
      </c>
      <c r="BU469" s="554">
        <v>20.703920360000001</v>
      </c>
      <c r="BV469" s="554">
        <v>92.631500239999994</v>
      </c>
      <c r="BW469" s="554">
        <v>198428</v>
      </c>
      <c r="BX469" s="554" t="s">
        <v>33</v>
      </c>
      <c r="BY469" s="582"/>
    </row>
    <row r="470" spans="1:77" hidden="1">
      <c r="A470" s="606" t="s">
        <v>2381</v>
      </c>
      <c r="B470" s="606" t="s">
        <v>2864</v>
      </c>
      <c r="C470" s="453" t="s">
        <v>371</v>
      </c>
      <c r="D470" s="453" t="s">
        <v>3050</v>
      </c>
      <c r="E470" s="453" t="s">
        <v>2686</v>
      </c>
      <c r="F470" s="453" t="s">
        <v>321</v>
      </c>
      <c r="G470" s="546" t="str">
        <f>VLOOKUP(WWWW[[#This Row],[Village  Name]],SiteDB6[[Site Name]:[Location Type]],8,FALSE)</f>
        <v>Village</v>
      </c>
      <c r="H470" s="453" t="s">
        <v>540</v>
      </c>
      <c r="I470" s="605">
        <v>120</v>
      </c>
      <c r="J470" s="605">
        <v>491</v>
      </c>
      <c r="K470" s="457">
        <v>43678</v>
      </c>
      <c r="L470" s="55">
        <v>44196</v>
      </c>
      <c r="M470" s="605">
        <v>120</v>
      </c>
      <c r="N470" s="605"/>
      <c r="O470" s="605"/>
      <c r="P470" s="605">
        <v>2</v>
      </c>
      <c r="Q470" s="605">
        <v>1</v>
      </c>
      <c r="R470" s="605"/>
      <c r="S470" s="605"/>
      <c r="T470" s="605"/>
      <c r="U470" s="637"/>
      <c r="V470" s="605"/>
      <c r="W470" s="605" t="s">
        <v>128</v>
      </c>
      <c r="X470" s="605">
        <v>3</v>
      </c>
      <c r="Y470" s="605"/>
      <c r="Z470" s="605"/>
      <c r="AA470" s="605"/>
      <c r="AB470" s="605"/>
      <c r="AC470" s="637"/>
      <c r="AD470" s="605"/>
      <c r="AE470" s="605"/>
      <c r="AF470" s="605"/>
      <c r="AG470" s="605"/>
      <c r="AH470" s="605"/>
      <c r="AI470" s="605"/>
      <c r="AJ470" s="605"/>
      <c r="AK470" s="605"/>
      <c r="AL470" s="605"/>
      <c r="AM470" s="605"/>
      <c r="AN470" s="637"/>
      <c r="AO470" s="551"/>
      <c r="AP470" s="551"/>
      <c r="AQ47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70" s="560">
        <f>WWWW[[#This Row],[%Equitable and continuous access to sufficient quantity of safe drinking water]]*WWWW[[#This Row],[Total PoP ]]</f>
        <v>491</v>
      </c>
      <c r="AS47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70" s="560">
        <f>WWWW[[#This Row],[% Access to unimproved water points]]*WWWW[[#This Row],[Total PoP ]]</f>
        <v>491</v>
      </c>
      <c r="AU47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7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491</v>
      </c>
      <c r="AW470" s="560">
        <f>WWWW[[#This Row],[HRP1]]/250</f>
        <v>1.964</v>
      </c>
      <c r="AX470" s="550">
        <f>1-WWWW[[#This Row],[% Equitable and continuous access to sufficient quantity of domestic water]]</f>
        <v>0</v>
      </c>
      <c r="AY470" s="560">
        <f>WWWW[[#This Row],[%equitable and continuous access to sufficient quantity of safe drinking and domestic water''s GAP]]*WWWW[[#This Row],[Total PoP ]]</f>
        <v>0</v>
      </c>
      <c r="AZ470" s="552">
        <f>IF(WWWW[[#This Row],[Total required water points]]-WWWW[[#This Row],['#Water points coverage]]&lt;0,0,WWWW[[#This Row],[Total required water points]]-WWWW[[#This Row],['#Water points coverage]])</f>
        <v>3.6000000000000032E-2</v>
      </c>
      <c r="BA470" s="552">
        <f>ROUND(IF(WWWW[[#This Row],[Total PoP ]]&lt;250,1,WWWW[[#This Row],[Total PoP ]]/250),0)</f>
        <v>2</v>
      </c>
      <c r="BB47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0.30549898167006112</v>
      </c>
      <c r="BC470" s="560">
        <f>WWWW[[#This Row],[% people access to functioning Latrine]]*WWWW[[#This Row],[Total PoP ]]</f>
        <v>150</v>
      </c>
      <c r="BD470" s="552">
        <f>WWWW[[#This Row],['#_of_Functioning_latrines_in_school]]*50</f>
        <v>150</v>
      </c>
      <c r="BE470" s="552">
        <f>ROUND((WWWW[[#This Row],[Total PoP ]]/6),0)</f>
        <v>82</v>
      </c>
      <c r="BF470" s="552">
        <f>IF(WWWW[[#This Row],[Total required Latrines]]-(WWWW[[#This Row],['#_of_sanitary_fly-proof_HH_latrines]])&lt;0,0,WWWW[[#This Row],[Total required Latrines]]-(WWWW[[#This Row],['#_of_sanitary_fly-proof_HH_latrines]]))</f>
        <v>82</v>
      </c>
      <c r="BG470" s="553">
        <f>1-WWWW[[#This Row],[% people access to functioning Latrine]]</f>
        <v>0.69450101832993894</v>
      </c>
      <c r="BH47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0" s="560">
        <f>IF(WWWW[[#This Row],['#_of_functional_handwashing_facilities_at_HH_level]]*6&gt;WWWW[[#This Row],[Total PoP ]],WWWW[[#This Row],[Total PoP ]],WWWW[[#This Row],['#_of_functional_handwashing_facilities_at_HH_level]]*6)</f>
        <v>0</v>
      </c>
      <c r="BJ470" s="552">
        <f>IF(WWWW[[#This Row],['# people reached by regular dedicated hygiene promotion]]&gt;WWWW[[#This Row],['# People received regular supply of hygiene items]],WWWW[[#This Row],['# people reached by regular dedicated hygiene promotion]],WWWW[[#This Row],['# People received regular supply of hygiene items]])</f>
        <v>0</v>
      </c>
      <c r="BK470" s="550">
        <f>IF(WWWW[[#This Row],[HRP3]]/WWWW[[#This Row],[Total PoP ]]&gt;100%,100%,WWWW[[#This Row],[HRP3]]/WWWW[[#This Row],[Total PoP ]])</f>
        <v>0</v>
      </c>
      <c r="BL470" s="553">
        <f>1-WWWW[[#This Row],[Hygiene Coverage%]]</f>
        <v>1</v>
      </c>
      <c r="BM470" s="551">
        <f>WWWW[[#This Row],['# people reached by regular dedicated hygiene promotion]]/WWWW[[#This Row],[Total PoP ]]</f>
        <v>0</v>
      </c>
      <c r="BN47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0" s="552">
        <f>WWWW[[#This Row],['#_of_affected_women_and_girls_receiving_a_sufficient_quantity_of_sanitary_pads]]</f>
        <v>0</v>
      </c>
      <c r="BP470" s="605">
        <f>IF(WWWW[[#This Row],['# People with access to soap]]&gt;WWWW[[#This Row],['# People with access to Sanity Pads]],WWWW[[#This Row],['# People with access to soap]],WWWW[[#This Row],['# People with access to Sanity Pads]])</f>
        <v>0</v>
      </c>
      <c r="BQ470" s="560" t="str">
        <f>IF(OR(WWWW[[#This Row],['#of students in school]]="",WWWW[[#This Row],['#of students in school]]=0),"No","Yes")</f>
        <v>Yes</v>
      </c>
      <c r="BR470" s="554" t="s">
        <v>796</v>
      </c>
      <c r="BS470" s="554" t="s">
        <v>796</v>
      </c>
      <c r="BT470" s="554">
        <v>0</v>
      </c>
      <c r="BU470" s="554">
        <v>20.685689929999999</v>
      </c>
      <c r="BV470" s="554">
        <v>92.572860719999994</v>
      </c>
      <c r="BW470" s="554">
        <v>220754</v>
      </c>
      <c r="BX470" s="554" t="s">
        <v>33</v>
      </c>
      <c r="BY470" s="582"/>
    </row>
    <row r="471" spans="1:77" hidden="1">
      <c r="A471" s="606" t="s">
        <v>2381</v>
      </c>
      <c r="B471" s="606" t="s">
        <v>2864</v>
      </c>
      <c r="C471" s="453" t="s">
        <v>371</v>
      </c>
      <c r="D471" s="453" t="s">
        <v>3050</v>
      </c>
      <c r="E471" s="453" t="s">
        <v>2686</v>
      </c>
      <c r="F471" s="453" t="s">
        <v>321</v>
      </c>
      <c r="G471" s="546" t="str">
        <f>VLOOKUP(WWWW[[#This Row],[Village  Name]],SiteDB6[[Site Name]:[Location Type]],8,FALSE)</f>
        <v>Village</v>
      </c>
      <c r="H471" s="453" t="s">
        <v>2967</v>
      </c>
      <c r="I471" s="605">
        <v>350</v>
      </c>
      <c r="J471" s="605">
        <v>2722</v>
      </c>
      <c r="K471" s="457">
        <v>43678</v>
      </c>
      <c r="L471" s="55">
        <v>44196</v>
      </c>
      <c r="M471" s="605"/>
      <c r="N471" s="605"/>
      <c r="O471" s="605">
        <v>2</v>
      </c>
      <c r="P471" s="605">
        <v>3</v>
      </c>
      <c r="Q471" s="605"/>
      <c r="R471" s="605"/>
      <c r="S471" s="605"/>
      <c r="T471" s="605"/>
      <c r="U471" s="637"/>
      <c r="V471" s="605"/>
      <c r="W471" s="605" t="s">
        <v>128</v>
      </c>
      <c r="X471" s="605">
        <v>3</v>
      </c>
      <c r="Y471" s="605"/>
      <c r="Z471" s="605"/>
      <c r="AA471" s="605"/>
      <c r="AB471" s="605"/>
      <c r="AC471" s="637"/>
      <c r="AD471" s="605"/>
      <c r="AE471" s="605"/>
      <c r="AF471" s="605"/>
      <c r="AG471" s="605"/>
      <c r="AH471" s="605"/>
      <c r="AI471" s="605"/>
      <c r="AJ471" s="605"/>
      <c r="AK471" s="605"/>
      <c r="AL471" s="605"/>
      <c r="AM471" s="605"/>
      <c r="AN471" s="637"/>
      <c r="AO471" s="551"/>
      <c r="AP471" s="551"/>
      <c r="AQ47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71" s="560">
        <f>WWWW[[#This Row],[%Equitable and continuous access to sufficient quantity of safe drinking water]]*WWWW[[#This Row],[Total PoP ]]</f>
        <v>2722</v>
      </c>
      <c r="AS47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71" s="560">
        <f>WWWW[[#This Row],[% Access to unimproved water points]]*WWWW[[#This Row],[Total PoP ]]</f>
        <v>0</v>
      </c>
      <c r="AU47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7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2722</v>
      </c>
      <c r="AW471" s="560">
        <f>WWWW[[#This Row],[HRP1]]/250</f>
        <v>10.888</v>
      </c>
      <c r="AX471" s="550">
        <f>1-WWWW[[#This Row],[% Equitable and continuous access to sufficient quantity of domestic water]]</f>
        <v>0</v>
      </c>
      <c r="AY471" s="560">
        <f>WWWW[[#This Row],[%equitable and continuous access to sufficient quantity of safe drinking and domestic water''s GAP]]*WWWW[[#This Row],[Total PoP ]]</f>
        <v>0</v>
      </c>
      <c r="AZ471" s="552">
        <f>IF(WWWW[[#This Row],[Total required water points]]-WWWW[[#This Row],['#Water points coverage]]&lt;0,0,WWWW[[#This Row],[Total required water points]]-WWWW[[#This Row],['#Water points coverage]])</f>
        <v>0.1120000000000001</v>
      </c>
      <c r="BA471" s="552">
        <f>ROUND(IF(WWWW[[#This Row],[Total PoP ]]&lt;250,1,WWWW[[#This Row],[Total PoP ]]/250),0)</f>
        <v>11</v>
      </c>
      <c r="BB47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5.5106539309331376E-2</v>
      </c>
      <c r="BC471" s="560">
        <f>WWWW[[#This Row],[% people access to functioning Latrine]]*WWWW[[#This Row],[Total PoP ]]</f>
        <v>150</v>
      </c>
      <c r="BD471" s="552">
        <f>WWWW[[#This Row],['#_of_Functioning_latrines_in_school]]*50</f>
        <v>150</v>
      </c>
      <c r="BE471" s="552">
        <f>ROUND((WWWW[[#This Row],[Total PoP ]]/6),0)</f>
        <v>454</v>
      </c>
      <c r="BF471" s="552">
        <f>IF(WWWW[[#This Row],[Total required Latrines]]-(WWWW[[#This Row],['#_of_sanitary_fly-proof_HH_latrines]])&lt;0,0,WWWW[[#This Row],[Total required Latrines]]-(WWWW[[#This Row],['#_of_sanitary_fly-proof_HH_latrines]]))</f>
        <v>454</v>
      </c>
      <c r="BG471" s="553">
        <f>1-WWWW[[#This Row],[% people access to functioning Latrine]]</f>
        <v>0.9448934606906686</v>
      </c>
      <c r="BH47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1" s="560">
        <f>IF(WWWW[[#This Row],['#_of_functional_handwashing_facilities_at_HH_level]]*6&gt;WWWW[[#This Row],[Total PoP ]],WWWW[[#This Row],[Total PoP ]],WWWW[[#This Row],['#_of_functional_handwashing_facilities_at_HH_level]]*6)</f>
        <v>0</v>
      </c>
      <c r="BJ471" s="552">
        <f>IF(WWWW[[#This Row],['# people reached by regular dedicated hygiene promotion]]&gt;WWWW[[#This Row],['# People received regular supply of hygiene items]],WWWW[[#This Row],['# people reached by regular dedicated hygiene promotion]],WWWW[[#This Row],['# People received regular supply of hygiene items]])</f>
        <v>0</v>
      </c>
      <c r="BK471" s="550">
        <f>IF(WWWW[[#This Row],[HRP3]]/WWWW[[#This Row],[Total PoP ]]&gt;100%,100%,WWWW[[#This Row],[HRP3]]/WWWW[[#This Row],[Total PoP ]])</f>
        <v>0</v>
      </c>
      <c r="BL471" s="553">
        <f>1-WWWW[[#This Row],[Hygiene Coverage%]]</f>
        <v>1</v>
      </c>
      <c r="BM471" s="551">
        <f>WWWW[[#This Row],['# people reached by regular dedicated hygiene promotion]]/WWWW[[#This Row],[Total PoP ]]</f>
        <v>0</v>
      </c>
      <c r="BN47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1" s="552">
        <f>WWWW[[#This Row],['#_of_affected_women_and_girls_receiving_a_sufficient_quantity_of_sanitary_pads]]</f>
        <v>0</v>
      </c>
      <c r="BP471" s="605">
        <f>IF(WWWW[[#This Row],['# People with access to soap]]&gt;WWWW[[#This Row],['# People with access to Sanity Pads]],WWWW[[#This Row],['# People with access to soap]],WWWW[[#This Row],['# People with access to Sanity Pads]])</f>
        <v>0</v>
      </c>
      <c r="BQ471" s="560" t="str">
        <f>IF(OR(WWWW[[#This Row],['#of students in school]]="",WWWW[[#This Row],['#of students in school]]=0),"No","Yes")</f>
        <v>No</v>
      </c>
      <c r="BR471" s="554" t="s">
        <v>796</v>
      </c>
      <c r="BS471" s="554" t="s">
        <v>796</v>
      </c>
      <c r="BT471" s="554" t="s">
        <v>793</v>
      </c>
      <c r="BU471" s="554">
        <v>20.692510599999999</v>
      </c>
      <c r="BV471" s="554">
        <v>92.579689029999997</v>
      </c>
      <c r="BW471" s="554">
        <v>198442</v>
      </c>
      <c r="BX471" s="554" t="s">
        <v>33</v>
      </c>
      <c r="BY471" s="582"/>
    </row>
    <row r="472" spans="1:77" hidden="1">
      <c r="A472" s="606" t="s">
        <v>2381</v>
      </c>
      <c r="B472" s="606" t="s">
        <v>2864</v>
      </c>
      <c r="C472" s="453" t="s">
        <v>371</v>
      </c>
      <c r="D472" s="453" t="s">
        <v>3050</v>
      </c>
      <c r="E472" s="453" t="s">
        <v>2686</v>
      </c>
      <c r="F472" s="453" t="s">
        <v>321</v>
      </c>
      <c r="G472" s="546" t="str">
        <f>VLOOKUP(WWWW[[#This Row],[Village  Name]],SiteDB6[[Site Name]:[Location Type]],8,FALSE)</f>
        <v>Village</v>
      </c>
      <c r="H472" s="453" t="s">
        <v>542</v>
      </c>
      <c r="I472" s="605">
        <v>272</v>
      </c>
      <c r="J472" s="605">
        <v>1757</v>
      </c>
      <c r="K472" s="457">
        <v>43678</v>
      </c>
      <c r="L472" s="55">
        <v>44196</v>
      </c>
      <c r="M472" s="605"/>
      <c r="N472" s="605"/>
      <c r="O472" s="605">
        <v>2</v>
      </c>
      <c r="P472" s="605"/>
      <c r="Q472" s="605">
        <v>2</v>
      </c>
      <c r="R472" s="605"/>
      <c r="S472" s="605">
        <v>1</v>
      </c>
      <c r="T472" s="605"/>
      <c r="U472" s="637"/>
      <c r="V472" s="605"/>
      <c r="W472" s="605" t="s">
        <v>128</v>
      </c>
      <c r="X472" s="605">
        <v>4</v>
      </c>
      <c r="Y472" s="605"/>
      <c r="Z472" s="605"/>
      <c r="AA472" s="605"/>
      <c r="AB472" s="605"/>
      <c r="AC472" s="637"/>
      <c r="AD472" s="605"/>
      <c r="AE472" s="605"/>
      <c r="AF472" s="605"/>
      <c r="AG472" s="605"/>
      <c r="AH472" s="605"/>
      <c r="AI472" s="605"/>
      <c r="AJ472" s="605"/>
      <c r="AK472" s="605"/>
      <c r="AL472" s="605"/>
      <c r="AM472" s="605"/>
      <c r="AN472" s="637"/>
      <c r="AO472" s="551"/>
      <c r="AP472" s="551"/>
      <c r="AQ47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72" s="560">
        <f>WWWW[[#This Row],[%Equitable and continuous access to sufficient quantity of safe drinking water]]*WWWW[[#This Row],[Total PoP ]]</f>
        <v>1757</v>
      </c>
      <c r="AS47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72" s="560">
        <f>WWWW[[#This Row],[% Access to unimproved water points]]*WWWW[[#This Row],[Total PoP ]]</f>
        <v>1757</v>
      </c>
      <c r="AU47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7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1757</v>
      </c>
      <c r="AW472" s="560">
        <f>WWWW[[#This Row],[HRP1]]/250</f>
        <v>7.0279999999999996</v>
      </c>
      <c r="AX472" s="550">
        <f>1-WWWW[[#This Row],[% Equitable and continuous access to sufficient quantity of domestic water]]</f>
        <v>0</v>
      </c>
      <c r="AY472" s="560">
        <f>WWWW[[#This Row],[%equitable and continuous access to sufficient quantity of safe drinking and domestic water''s GAP]]*WWWW[[#This Row],[Total PoP ]]</f>
        <v>0</v>
      </c>
      <c r="AZ472" s="552">
        <f>IF(WWWW[[#This Row],[Total required water points]]-WWWW[[#This Row],['#Water points coverage]]&lt;0,0,WWWW[[#This Row],[Total required water points]]-WWWW[[#This Row],['#Water points coverage]])</f>
        <v>0</v>
      </c>
      <c r="BA472" s="552">
        <f>ROUND(IF(WWWW[[#This Row],[Total PoP ]]&lt;250,1,WWWW[[#This Row],[Total PoP ]]/250),0)</f>
        <v>7</v>
      </c>
      <c r="BB47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0.11383039271485487</v>
      </c>
      <c r="BC472" s="560">
        <f>WWWW[[#This Row],[% people access to functioning Latrine]]*WWWW[[#This Row],[Total PoP ]]</f>
        <v>200</v>
      </c>
      <c r="BD472" s="552">
        <f>WWWW[[#This Row],['#_of_Functioning_latrines_in_school]]*50</f>
        <v>200</v>
      </c>
      <c r="BE472" s="552">
        <f>ROUND((WWWW[[#This Row],[Total PoP ]]/6),0)</f>
        <v>293</v>
      </c>
      <c r="BF472" s="552">
        <f>IF(WWWW[[#This Row],[Total required Latrines]]-(WWWW[[#This Row],['#_of_sanitary_fly-proof_HH_latrines]])&lt;0,0,WWWW[[#This Row],[Total required Latrines]]-(WWWW[[#This Row],['#_of_sanitary_fly-proof_HH_latrines]]))</f>
        <v>293</v>
      </c>
      <c r="BG472" s="553">
        <f>1-WWWW[[#This Row],[% people access to functioning Latrine]]</f>
        <v>0.88616960728514516</v>
      </c>
      <c r="BH47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2" s="560">
        <f>IF(WWWW[[#This Row],['#_of_functional_handwashing_facilities_at_HH_level]]*6&gt;WWWW[[#This Row],[Total PoP ]],WWWW[[#This Row],[Total PoP ]],WWWW[[#This Row],['#_of_functional_handwashing_facilities_at_HH_level]]*6)</f>
        <v>0</v>
      </c>
      <c r="BJ472" s="552">
        <f>IF(WWWW[[#This Row],['# people reached by regular dedicated hygiene promotion]]&gt;WWWW[[#This Row],['# People received regular supply of hygiene items]],WWWW[[#This Row],['# people reached by regular dedicated hygiene promotion]],WWWW[[#This Row],['# People received regular supply of hygiene items]])</f>
        <v>0</v>
      </c>
      <c r="BK472" s="550">
        <f>IF(WWWW[[#This Row],[HRP3]]/WWWW[[#This Row],[Total PoP ]]&gt;100%,100%,WWWW[[#This Row],[HRP3]]/WWWW[[#This Row],[Total PoP ]])</f>
        <v>0</v>
      </c>
      <c r="BL472" s="553">
        <f>1-WWWW[[#This Row],[Hygiene Coverage%]]</f>
        <v>1</v>
      </c>
      <c r="BM472" s="551">
        <f>WWWW[[#This Row],['# people reached by regular dedicated hygiene promotion]]/WWWW[[#This Row],[Total PoP ]]</f>
        <v>0</v>
      </c>
      <c r="BN47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2" s="552">
        <f>WWWW[[#This Row],['#_of_affected_women_and_girls_receiving_a_sufficient_quantity_of_sanitary_pads]]</f>
        <v>0</v>
      </c>
      <c r="BP472" s="605">
        <f>IF(WWWW[[#This Row],['# People with access to soap]]&gt;WWWW[[#This Row],['# People with access to Sanity Pads]],WWWW[[#This Row],['# People with access to soap]],WWWW[[#This Row],['# People with access to Sanity Pads]])</f>
        <v>0</v>
      </c>
      <c r="BQ472" s="560" t="str">
        <f>IF(OR(WWWW[[#This Row],['#of students in school]]="",WWWW[[#This Row],['#of students in school]]=0),"No","Yes")</f>
        <v>No</v>
      </c>
      <c r="BR472" s="554" t="s">
        <v>796</v>
      </c>
      <c r="BS472" s="554" t="s">
        <v>796</v>
      </c>
      <c r="BT472" s="554" t="s">
        <v>793</v>
      </c>
      <c r="BU472" s="554">
        <v>20.686819079999999</v>
      </c>
      <c r="BV472" s="554">
        <v>92.57855988</v>
      </c>
      <c r="BW472" s="554">
        <v>198443</v>
      </c>
      <c r="BX472" s="554" t="s">
        <v>33</v>
      </c>
      <c r="BY472" s="582"/>
    </row>
    <row r="473" spans="1:77" hidden="1">
      <c r="A473" s="606" t="s">
        <v>2381</v>
      </c>
      <c r="B473" s="606" t="s">
        <v>2864</v>
      </c>
      <c r="C473" s="453" t="s">
        <v>371</v>
      </c>
      <c r="D473" s="453" t="s">
        <v>3050</v>
      </c>
      <c r="E473" s="453" t="s">
        <v>2686</v>
      </c>
      <c r="F473" s="453" t="s">
        <v>321</v>
      </c>
      <c r="G473" s="546" t="str">
        <f>VLOOKUP(WWWW[[#This Row],[Village  Name]],SiteDB6[[Site Name]:[Location Type]],8,FALSE)</f>
        <v>Village</v>
      </c>
      <c r="H473" s="453" t="s">
        <v>3058</v>
      </c>
      <c r="I473" s="605">
        <v>395</v>
      </c>
      <c r="J473" s="605">
        <v>2435</v>
      </c>
      <c r="K473" s="457">
        <v>43678</v>
      </c>
      <c r="L473" s="55">
        <v>44196</v>
      </c>
      <c r="M473" s="605">
        <v>630</v>
      </c>
      <c r="N473" s="605"/>
      <c r="O473" s="605"/>
      <c r="P473" s="605">
        <v>1</v>
      </c>
      <c r="Q473" s="605">
        <v>6</v>
      </c>
      <c r="R473" s="605"/>
      <c r="S473" s="605">
        <v>1</v>
      </c>
      <c r="T473" s="605"/>
      <c r="U473" s="637"/>
      <c r="V473" s="605"/>
      <c r="W473" s="605" t="s">
        <v>128</v>
      </c>
      <c r="X473" s="605">
        <v>2</v>
      </c>
      <c r="Y473" s="605"/>
      <c r="Z473" s="605"/>
      <c r="AA473" s="605"/>
      <c r="AB473" s="605"/>
      <c r="AC473" s="637"/>
      <c r="AD473" s="605"/>
      <c r="AE473" s="605"/>
      <c r="AF473" s="605"/>
      <c r="AG473" s="605"/>
      <c r="AH473" s="605"/>
      <c r="AI473" s="605"/>
      <c r="AJ473" s="605"/>
      <c r="AK473" s="605"/>
      <c r="AL473" s="605"/>
      <c r="AM473" s="605"/>
      <c r="AN473" s="637"/>
      <c r="AO473" s="551"/>
      <c r="AP473" s="551"/>
      <c r="AQ47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73" s="560">
        <f>WWWW[[#This Row],[%Equitable and continuous access to sufficient quantity of safe drinking water]]*WWWW[[#This Row],[Total PoP ]]</f>
        <v>2435</v>
      </c>
      <c r="AS47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73" s="560">
        <f>WWWW[[#This Row],[% Access to unimproved water points]]*WWWW[[#This Row],[Total PoP ]]</f>
        <v>2435</v>
      </c>
      <c r="AU47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7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2435</v>
      </c>
      <c r="AW473" s="560">
        <f>WWWW[[#This Row],[HRP1]]/250</f>
        <v>9.74</v>
      </c>
      <c r="AX473" s="550">
        <f>1-WWWW[[#This Row],[% Equitable and continuous access to sufficient quantity of domestic water]]</f>
        <v>0</v>
      </c>
      <c r="AY473" s="560">
        <f>WWWW[[#This Row],[%equitable and continuous access to sufficient quantity of safe drinking and domestic water''s GAP]]*WWWW[[#This Row],[Total PoP ]]</f>
        <v>0</v>
      </c>
      <c r="AZ473" s="552">
        <f>IF(WWWW[[#This Row],[Total required water points]]-WWWW[[#This Row],['#Water points coverage]]&lt;0,0,WWWW[[#This Row],[Total required water points]]-WWWW[[#This Row],['#Water points coverage]])</f>
        <v>0.25999999999999979</v>
      </c>
      <c r="BA473" s="552">
        <f>ROUND(IF(WWWW[[#This Row],[Total PoP ]]&lt;250,1,WWWW[[#This Row],[Total PoP ]]/250),0)</f>
        <v>10</v>
      </c>
      <c r="BB47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4.1067761806981518E-2</v>
      </c>
      <c r="BC473" s="560">
        <f>WWWW[[#This Row],[% people access to functioning Latrine]]*WWWW[[#This Row],[Total PoP ]]</f>
        <v>100</v>
      </c>
      <c r="BD473" s="552">
        <f>WWWW[[#This Row],['#_of_Functioning_latrines_in_school]]*50</f>
        <v>100</v>
      </c>
      <c r="BE473" s="552">
        <f>ROUND((WWWW[[#This Row],[Total PoP ]]/6),0)</f>
        <v>406</v>
      </c>
      <c r="BF473" s="552">
        <f>IF(WWWW[[#This Row],[Total required Latrines]]-(WWWW[[#This Row],['#_of_sanitary_fly-proof_HH_latrines]])&lt;0,0,WWWW[[#This Row],[Total required Latrines]]-(WWWW[[#This Row],['#_of_sanitary_fly-proof_HH_latrines]]))</f>
        <v>406</v>
      </c>
      <c r="BG473" s="553">
        <f>1-WWWW[[#This Row],[% people access to functioning Latrine]]</f>
        <v>0.95893223819301854</v>
      </c>
      <c r="BH47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3" s="560">
        <f>IF(WWWW[[#This Row],['#_of_functional_handwashing_facilities_at_HH_level]]*6&gt;WWWW[[#This Row],[Total PoP ]],WWWW[[#This Row],[Total PoP ]],WWWW[[#This Row],['#_of_functional_handwashing_facilities_at_HH_level]]*6)</f>
        <v>0</v>
      </c>
      <c r="BJ473" s="552">
        <f>IF(WWWW[[#This Row],['# people reached by regular dedicated hygiene promotion]]&gt;WWWW[[#This Row],['# People received regular supply of hygiene items]],WWWW[[#This Row],['# people reached by regular dedicated hygiene promotion]],WWWW[[#This Row],['# People received regular supply of hygiene items]])</f>
        <v>0</v>
      </c>
      <c r="BK473" s="550">
        <f>IF(WWWW[[#This Row],[HRP3]]/WWWW[[#This Row],[Total PoP ]]&gt;100%,100%,WWWW[[#This Row],[HRP3]]/WWWW[[#This Row],[Total PoP ]])</f>
        <v>0</v>
      </c>
      <c r="BL473" s="553">
        <f>1-WWWW[[#This Row],[Hygiene Coverage%]]</f>
        <v>1</v>
      </c>
      <c r="BM473" s="551">
        <f>WWWW[[#This Row],['# people reached by regular dedicated hygiene promotion]]/WWWW[[#This Row],[Total PoP ]]</f>
        <v>0</v>
      </c>
      <c r="BN47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3" s="552">
        <f>WWWW[[#This Row],['#_of_affected_women_and_girls_receiving_a_sufficient_quantity_of_sanitary_pads]]</f>
        <v>0</v>
      </c>
      <c r="BP473" s="605">
        <f>IF(WWWW[[#This Row],['# People with access to soap]]&gt;WWWW[[#This Row],['# People with access to Sanity Pads]],WWWW[[#This Row],['# People with access to soap]],WWWW[[#This Row],['# People with access to Sanity Pads]])</f>
        <v>0</v>
      </c>
      <c r="BQ473" s="560" t="str">
        <f>IF(OR(WWWW[[#This Row],['#of students in school]]="",WWWW[[#This Row],['#of students in school]]=0),"No","Yes")</f>
        <v>Yes</v>
      </c>
      <c r="BR473" s="554" t="s">
        <v>796</v>
      </c>
      <c r="BS473" s="554" t="s">
        <v>796</v>
      </c>
      <c r="BT473" s="554" t="s">
        <v>296</v>
      </c>
      <c r="BU473" s="554">
        <v>20.864589691162099</v>
      </c>
      <c r="BV473" s="554">
        <v>92.575378417968807</v>
      </c>
      <c r="BW473" s="554">
        <v>198290</v>
      </c>
      <c r="BX473" s="554" t="s">
        <v>33</v>
      </c>
      <c r="BY473" s="582"/>
    </row>
    <row r="474" spans="1:77" hidden="1">
      <c r="A474" s="606" t="s">
        <v>2381</v>
      </c>
      <c r="B474" s="606" t="s">
        <v>2864</v>
      </c>
      <c r="C474" s="453" t="s">
        <v>371</v>
      </c>
      <c r="D474" s="453" t="s">
        <v>3050</v>
      </c>
      <c r="E474" s="453" t="s">
        <v>2686</v>
      </c>
      <c r="F474" s="453" t="s">
        <v>321</v>
      </c>
      <c r="G474" s="546" t="str">
        <f>VLOOKUP(WWWW[[#This Row],[Village  Name]],SiteDB6[[Site Name]:[Location Type]],8,FALSE)</f>
        <v>Village</v>
      </c>
      <c r="H474" s="453" t="s">
        <v>3059</v>
      </c>
      <c r="I474" s="605">
        <v>59</v>
      </c>
      <c r="J474" s="605">
        <v>251</v>
      </c>
      <c r="K474" s="457">
        <v>43678</v>
      </c>
      <c r="L474" s="55">
        <v>44196</v>
      </c>
      <c r="M474" s="605">
        <v>74</v>
      </c>
      <c r="N474" s="605"/>
      <c r="O474" s="605">
        <v>1</v>
      </c>
      <c r="P474" s="605">
        <v>4</v>
      </c>
      <c r="Q474" s="605">
        <v>2</v>
      </c>
      <c r="R474" s="605"/>
      <c r="S474" s="605"/>
      <c r="T474" s="605"/>
      <c r="U474" s="637"/>
      <c r="V474" s="605"/>
      <c r="W474" s="605" t="s">
        <v>128</v>
      </c>
      <c r="X474" s="605"/>
      <c r="Y474" s="605"/>
      <c r="Z474" s="605"/>
      <c r="AA474" s="605"/>
      <c r="AB474" s="605"/>
      <c r="AC474" s="637"/>
      <c r="AD474" s="605"/>
      <c r="AE474" s="605"/>
      <c r="AF474" s="605"/>
      <c r="AG474" s="605"/>
      <c r="AH474" s="605"/>
      <c r="AI474" s="605"/>
      <c r="AJ474" s="605"/>
      <c r="AK474" s="605"/>
      <c r="AL474" s="605"/>
      <c r="AM474" s="605"/>
      <c r="AN474" s="637"/>
      <c r="AO474" s="551"/>
      <c r="AP474" s="551"/>
      <c r="AQ47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74" s="560">
        <f>WWWW[[#This Row],[%Equitable and continuous access to sufficient quantity of safe drinking water]]*WWWW[[#This Row],[Total PoP ]]</f>
        <v>251</v>
      </c>
      <c r="AS47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74" s="560">
        <f>WWWW[[#This Row],[% Access to unimproved water points]]*WWWW[[#This Row],[Total PoP ]]</f>
        <v>251</v>
      </c>
      <c r="AU47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7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AW474" s="560">
        <f>WWWW[[#This Row],[HRP1]]/250</f>
        <v>1.004</v>
      </c>
      <c r="AX474" s="550">
        <f>1-WWWW[[#This Row],[% Equitable and continuous access to sufficient quantity of domestic water]]</f>
        <v>0</v>
      </c>
      <c r="AY474" s="560">
        <f>WWWW[[#This Row],[%equitable and continuous access to sufficient quantity of safe drinking and domestic water''s GAP]]*WWWW[[#This Row],[Total PoP ]]</f>
        <v>0</v>
      </c>
      <c r="AZ474" s="552">
        <f>IF(WWWW[[#This Row],[Total required water points]]-WWWW[[#This Row],['#Water points coverage]]&lt;0,0,WWWW[[#This Row],[Total required water points]]-WWWW[[#This Row],['#Water points coverage]])</f>
        <v>0</v>
      </c>
      <c r="BA474" s="552">
        <f>ROUND(IF(WWWW[[#This Row],[Total PoP ]]&lt;250,1,WWWW[[#This Row],[Total PoP ]]/250),0)</f>
        <v>1</v>
      </c>
      <c r="BB47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74" s="560">
        <f>WWWW[[#This Row],[% people access to functioning Latrine]]*WWWW[[#This Row],[Total PoP ]]</f>
        <v>0</v>
      </c>
      <c r="BD474" s="552">
        <f>WWWW[[#This Row],['#_of_Functioning_latrines_in_school]]*50</f>
        <v>0</v>
      </c>
      <c r="BE474" s="552">
        <f>ROUND((WWWW[[#This Row],[Total PoP ]]/6),0)</f>
        <v>42</v>
      </c>
      <c r="BF474" s="552">
        <f>IF(WWWW[[#This Row],[Total required Latrines]]-(WWWW[[#This Row],['#_of_sanitary_fly-proof_HH_latrines]])&lt;0,0,WWWW[[#This Row],[Total required Latrines]]-(WWWW[[#This Row],['#_of_sanitary_fly-proof_HH_latrines]]))</f>
        <v>42</v>
      </c>
      <c r="BG474" s="553">
        <f>1-WWWW[[#This Row],[% people access to functioning Latrine]]</f>
        <v>1</v>
      </c>
      <c r="BH47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4" s="560">
        <f>IF(WWWW[[#This Row],['#_of_functional_handwashing_facilities_at_HH_level]]*6&gt;WWWW[[#This Row],[Total PoP ]],WWWW[[#This Row],[Total PoP ]],WWWW[[#This Row],['#_of_functional_handwashing_facilities_at_HH_level]]*6)</f>
        <v>0</v>
      </c>
      <c r="BJ474" s="552">
        <f>IF(WWWW[[#This Row],['# people reached by regular dedicated hygiene promotion]]&gt;WWWW[[#This Row],['# People received regular supply of hygiene items]],WWWW[[#This Row],['# people reached by regular dedicated hygiene promotion]],WWWW[[#This Row],['# People received regular supply of hygiene items]])</f>
        <v>0</v>
      </c>
      <c r="BK474" s="550">
        <f>IF(WWWW[[#This Row],[HRP3]]/WWWW[[#This Row],[Total PoP ]]&gt;100%,100%,WWWW[[#This Row],[HRP3]]/WWWW[[#This Row],[Total PoP ]])</f>
        <v>0</v>
      </c>
      <c r="BL474" s="553">
        <f>1-WWWW[[#This Row],[Hygiene Coverage%]]</f>
        <v>1</v>
      </c>
      <c r="BM474" s="551">
        <f>WWWW[[#This Row],['# people reached by regular dedicated hygiene promotion]]/WWWW[[#This Row],[Total PoP ]]</f>
        <v>0</v>
      </c>
      <c r="BN47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4" s="552">
        <f>WWWW[[#This Row],['#_of_affected_women_and_girls_receiving_a_sufficient_quantity_of_sanitary_pads]]</f>
        <v>0</v>
      </c>
      <c r="BP474" s="605">
        <f>IF(WWWW[[#This Row],['# People with access to soap]]&gt;WWWW[[#This Row],['# People with access to Sanity Pads]],WWWW[[#This Row],['# People with access to soap]],WWWW[[#This Row],['# People with access to Sanity Pads]])</f>
        <v>0</v>
      </c>
      <c r="BQ474" s="560" t="str">
        <f>IF(OR(WWWW[[#This Row],['#of students in school]]="",WWWW[[#This Row],['#of students in school]]=0),"No","Yes")</f>
        <v>Yes</v>
      </c>
      <c r="BR474" s="554" t="s">
        <v>796</v>
      </c>
      <c r="BS474" s="554" t="s">
        <v>796</v>
      </c>
      <c r="BT474" s="554">
        <v>0</v>
      </c>
      <c r="BU474" s="554">
        <v>20.8534545898438</v>
      </c>
      <c r="BV474" s="554">
        <v>92.568794250488295</v>
      </c>
      <c r="BW474" s="554">
        <v>220751</v>
      </c>
      <c r="BX474" s="554" t="s">
        <v>33</v>
      </c>
      <c r="BY474" s="582"/>
    </row>
    <row r="475" spans="1:77" hidden="1">
      <c r="A475" s="606" t="s">
        <v>2381</v>
      </c>
      <c r="B475" s="606" t="s">
        <v>2864</v>
      </c>
      <c r="C475" s="453" t="s">
        <v>371</v>
      </c>
      <c r="D475" s="453" t="s">
        <v>3050</v>
      </c>
      <c r="E475" s="453" t="s">
        <v>2686</v>
      </c>
      <c r="F475" s="453" t="s">
        <v>321</v>
      </c>
      <c r="G475" s="546" t="str">
        <f>VLOOKUP(WWWW[[#This Row],[Village  Name]],SiteDB6[[Site Name]:[Location Type]],8,FALSE)</f>
        <v>Village</v>
      </c>
      <c r="H475" s="453" t="s">
        <v>3070</v>
      </c>
      <c r="I475" s="605">
        <v>368</v>
      </c>
      <c r="J475" s="605">
        <v>2499</v>
      </c>
      <c r="K475" s="457">
        <v>43678</v>
      </c>
      <c r="L475" s="55">
        <v>44196</v>
      </c>
      <c r="M475" s="605">
        <v>500</v>
      </c>
      <c r="N475" s="605"/>
      <c r="O475" s="605"/>
      <c r="P475" s="605"/>
      <c r="Q475" s="605"/>
      <c r="R475" s="605"/>
      <c r="S475" s="605"/>
      <c r="T475" s="605"/>
      <c r="U475" s="637"/>
      <c r="V475" s="605"/>
      <c r="W475" s="605" t="s">
        <v>128</v>
      </c>
      <c r="X475" s="605"/>
      <c r="Y475" s="605"/>
      <c r="Z475" s="605"/>
      <c r="AA475" s="605"/>
      <c r="AB475" s="605"/>
      <c r="AC475" s="637"/>
      <c r="AD475" s="605"/>
      <c r="AE475" s="605"/>
      <c r="AF475" s="605"/>
      <c r="AG475" s="605"/>
      <c r="AH475" s="605"/>
      <c r="AI475" s="605"/>
      <c r="AJ475" s="605"/>
      <c r="AK475" s="605"/>
      <c r="AL475" s="605"/>
      <c r="AM475" s="605"/>
      <c r="AN475" s="637"/>
      <c r="AO475" s="551"/>
      <c r="AP475" s="551"/>
      <c r="AQ47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75" s="560">
        <f>WWWW[[#This Row],[%Equitable and continuous access to sufficient quantity of safe drinking water]]*WWWW[[#This Row],[Total PoP ]]</f>
        <v>0</v>
      </c>
      <c r="AS47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75" s="560">
        <f>WWWW[[#This Row],[% Access to unimproved water points]]*WWWW[[#This Row],[Total PoP ]]</f>
        <v>0</v>
      </c>
      <c r="AU47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7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75" s="560">
        <f>WWWW[[#This Row],[HRP1]]/250</f>
        <v>0</v>
      </c>
      <c r="AX475" s="550">
        <f>1-WWWW[[#This Row],[% Equitable and continuous access to sufficient quantity of domestic water]]</f>
        <v>1</v>
      </c>
      <c r="AY475" s="560">
        <f>WWWW[[#This Row],[%equitable and continuous access to sufficient quantity of safe drinking and domestic water''s GAP]]*WWWW[[#This Row],[Total PoP ]]</f>
        <v>2499</v>
      </c>
      <c r="AZ475" s="552">
        <f>IF(WWWW[[#This Row],[Total required water points]]-WWWW[[#This Row],['#Water points coverage]]&lt;0,0,WWWW[[#This Row],[Total required water points]]-WWWW[[#This Row],['#Water points coverage]])</f>
        <v>10</v>
      </c>
      <c r="BA475" s="552">
        <f>ROUND(IF(WWWW[[#This Row],[Total PoP ]]&lt;250,1,WWWW[[#This Row],[Total PoP ]]/250),0)</f>
        <v>10</v>
      </c>
      <c r="BB47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75" s="560">
        <f>WWWW[[#This Row],[% people access to functioning Latrine]]*WWWW[[#This Row],[Total PoP ]]</f>
        <v>0</v>
      </c>
      <c r="BD475" s="552">
        <f>WWWW[[#This Row],['#_of_Functioning_latrines_in_school]]*50</f>
        <v>0</v>
      </c>
      <c r="BE475" s="552">
        <f>ROUND((WWWW[[#This Row],[Total PoP ]]/6),0)</f>
        <v>417</v>
      </c>
      <c r="BF475" s="552">
        <f>IF(WWWW[[#This Row],[Total required Latrines]]-(WWWW[[#This Row],['#_of_sanitary_fly-proof_HH_latrines]])&lt;0,0,WWWW[[#This Row],[Total required Latrines]]-(WWWW[[#This Row],['#_of_sanitary_fly-proof_HH_latrines]]))</f>
        <v>417</v>
      </c>
      <c r="BG475" s="553">
        <f>1-WWWW[[#This Row],[% people access to functioning Latrine]]</f>
        <v>1</v>
      </c>
      <c r="BH47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5" s="560">
        <f>IF(WWWW[[#This Row],['#_of_functional_handwashing_facilities_at_HH_level]]*6&gt;WWWW[[#This Row],[Total PoP ]],WWWW[[#This Row],[Total PoP ]],WWWW[[#This Row],['#_of_functional_handwashing_facilities_at_HH_level]]*6)</f>
        <v>0</v>
      </c>
      <c r="BJ475" s="552">
        <f>IF(WWWW[[#This Row],['# people reached by regular dedicated hygiene promotion]]&gt;WWWW[[#This Row],['# People received regular supply of hygiene items]],WWWW[[#This Row],['# people reached by regular dedicated hygiene promotion]],WWWW[[#This Row],['# People received regular supply of hygiene items]])</f>
        <v>0</v>
      </c>
      <c r="BK475" s="550">
        <f>IF(WWWW[[#This Row],[HRP3]]/WWWW[[#This Row],[Total PoP ]]&gt;100%,100%,WWWW[[#This Row],[HRP3]]/WWWW[[#This Row],[Total PoP ]])</f>
        <v>0</v>
      </c>
      <c r="BL475" s="553">
        <f>1-WWWW[[#This Row],[Hygiene Coverage%]]</f>
        <v>1</v>
      </c>
      <c r="BM475" s="551">
        <f>WWWW[[#This Row],['# people reached by regular dedicated hygiene promotion]]/WWWW[[#This Row],[Total PoP ]]</f>
        <v>0</v>
      </c>
      <c r="BN47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5" s="552">
        <f>WWWW[[#This Row],['#_of_affected_women_and_girls_receiving_a_sufficient_quantity_of_sanitary_pads]]</f>
        <v>0</v>
      </c>
      <c r="BP475" s="605">
        <f>IF(WWWW[[#This Row],['# People with access to soap]]&gt;WWWW[[#This Row],['# People with access to Sanity Pads]],WWWW[[#This Row],['# People with access to soap]],WWWW[[#This Row],['# People with access to Sanity Pads]])</f>
        <v>0</v>
      </c>
      <c r="BQ475" s="560" t="str">
        <f>IF(OR(WWWW[[#This Row],['#of students in school]]="",WWWW[[#This Row],['#of students in school]]=0),"No","Yes")</f>
        <v>Yes</v>
      </c>
      <c r="BR475" s="554" t="s">
        <v>796</v>
      </c>
      <c r="BS475" s="554" t="s">
        <v>796</v>
      </c>
      <c r="BT475" s="554" t="s">
        <v>793</v>
      </c>
      <c r="BU475" s="554">
        <v>20.897079467773398</v>
      </c>
      <c r="BV475" s="554">
        <v>92.469520568847699</v>
      </c>
      <c r="BW475" s="554">
        <v>198168</v>
      </c>
      <c r="BX475" s="554" t="s">
        <v>33</v>
      </c>
      <c r="BY475" s="582"/>
    </row>
    <row r="476" spans="1:77" hidden="1">
      <c r="A476" s="606" t="s">
        <v>2381</v>
      </c>
      <c r="B476" s="606" t="s">
        <v>2864</v>
      </c>
      <c r="C476" s="453" t="s">
        <v>371</v>
      </c>
      <c r="D476" s="453" t="s">
        <v>3050</v>
      </c>
      <c r="E476" s="453" t="s">
        <v>2686</v>
      </c>
      <c r="F476" s="453" t="s">
        <v>321</v>
      </c>
      <c r="G476" s="546" t="str">
        <f>VLOOKUP(WWWW[[#This Row],[Village  Name]],SiteDB6[[Site Name]:[Location Type]],8,FALSE)</f>
        <v>Village</v>
      </c>
      <c r="H476" s="453" t="s">
        <v>3071</v>
      </c>
      <c r="I476" s="605">
        <v>33</v>
      </c>
      <c r="J476" s="605">
        <v>140</v>
      </c>
      <c r="K476" s="457">
        <v>43678</v>
      </c>
      <c r="L476" s="55">
        <v>44196</v>
      </c>
      <c r="M476" s="605">
        <v>40</v>
      </c>
      <c r="N476" s="605"/>
      <c r="O476" s="605">
        <v>3</v>
      </c>
      <c r="P476" s="605"/>
      <c r="Q476" s="605"/>
      <c r="R476" s="605"/>
      <c r="S476" s="605">
        <v>1</v>
      </c>
      <c r="T476" s="605"/>
      <c r="U476" s="637"/>
      <c r="V476" s="605"/>
      <c r="W476" s="605" t="s">
        <v>128</v>
      </c>
      <c r="X476" s="605"/>
      <c r="Y476" s="605"/>
      <c r="Z476" s="605"/>
      <c r="AA476" s="605"/>
      <c r="AB476" s="605"/>
      <c r="AC476" s="637"/>
      <c r="AD476" s="605"/>
      <c r="AE476" s="605"/>
      <c r="AF476" s="605"/>
      <c r="AG476" s="605"/>
      <c r="AH476" s="605"/>
      <c r="AI476" s="605"/>
      <c r="AJ476" s="605"/>
      <c r="AK476" s="605"/>
      <c r="AL476" s="605"/>
      <c r="AM476" s="605"/>
      <c r="AN476" s="637"/>
      <c r="AO476" s="551"/>
      <c r="AP476" s="551"/>
      <c r="AQ47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76" s="560">
        <f>WWWW[[#This Row],[%Equitable and continuous access to sufficient quantity of safe drinking water]]*WWWW[[#This Row],[Total PoP ]]</f>
        <v>140</v>
      </c>
      <c r="AS47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7.1428571428571426E-3</v>
      </c>
      <c r="AT476" s="560">
        <f>WWWW[[#This Row],[% Access to unimproved water points]]*WWWW[[#This Row],[Total PoP ]]</f>
        <v>1</v>
      </c>
      <c r="AU47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7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v>
      </c>
      <c r="AW476" s="560">
        <f>WWWW[[#This Row],[HRP1]]/250</f>
        <v>0.56000000000000005</v>
      </c>
      <c r="AX476" s="550">
        <f>1-WWWW[[#This Row],[% Equitable and continuous access to sufficient quantity of domestic water]]</f>
        <v>0</v>
      </c>
      <c r="AY476" s="560">
        <f>WWWW[[#This Row],[%equitable and continuous access to sufficient quantity of safe drinking and domestic water''s GAP]]*WWWW[[#This Row],[Total PoP ]]</f>
        <v>0</v>
      </c>
      <c r="AZ476" s="552">
        <f>IF(WWWW[[#This Row],[Total required water points]]-WWWW[[#This Row],['#Water points coverage]]&lt;0,0,WWWW[[#This Row],[Total required water points]]-WWWW[[#This Row],['#Water points coverage]])</f>
        <v>0.43999999999999995</v>
      </c>
      <c r="BA476" s="552">
        <f>ROUND(IF(WWWW[[#This Row],[Total PoP ]]&lt;250,1,WWWW[[#This Row],[Total PoP ]]/250),0)</f>
        <v>1</v>
      </c>
      <c r="BB47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76" s="560">
        <f>WWWW[[#This Row],[% people access to functioning Latrine]]*WWWW[[#This Row],[Total PoP ]]</f>
        <v>0</v>
      </c>
      <c r="BD476" s="552">
        <f>WWWW[[#This Row],['#_of_Functioning_latrines_in_school]]*50</f>
        <v>0</v>
      </c>
      <c r="BE476" s="552">
        <f>ROUND((WWWW[[#This Row],[Total PoP ]]/6),0)</f>
        <v>23</v>
      </c>
      <c r="BF476" s="552">
        <f>IF(WWWW[[#This Row],[Total required Latrines]]-(WWWW[[#This Row],['#_of_sanitary_fly-proof_HH_latrines]])&lt;0,0,WWWW[[#This Row],[Total required Latrines]]-(WWWW[[#This Row],['#_of_sanitary_fly-proof_HH_latrines]]))</f>
        <v>23</v>
      </c>
      <c r="BG476" s="553">
        <f>1-WWWW[[#This Row],[% people access to functioning Latrine]]</f>
        <v>1</v>
      </c>
      <c r="BH47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6" s="560">
        <f>IF(WWWW[[#This Row],['#_of_functional_handwashing_facilities_at_HH_level]]*6&gt;WWWW[[#This Row],[Total PoP ]],WWWW[[#This Row],[Total PoP ]],WWWW[[#This Row],['#_of_functional_handwashing_facilities_at_HH_level]]*6)</f>
        <v>0</v>
      </c>
      <c r="BJ476" s="552">
        <f>IF(WWWW[[#This Row],['# people reached by regular dedicated hygiene promotion]]&gt;WWWW[[#This Row],['# People received regular supply of hygiene items]],WWWW[[#This Row],['# people reached by regular dedicated hygiene promotion]],WWWW[[#This Row],['# People received regular supply of hygiene items]])</f>
        <v>0</v>
      </c>
      <c r="BK476" s="550">
        <f>IF(WWWW[[#This Row],[HRP3]]/WWWW[[#This Row],[Total PoP ]]&gt;100%,100%,WWWW[[#This Row],[HRP3]]/WWWW[[#This Row],[Total PoP ]])</f>
        <v>0</v>
      </c>
      <c r="BL476" s="553">
        <f>1-WWWW[[#This Row],[Hygiene Coverage%]]</f>
        <v>1</v>
      </c>
      <c r="BM476" s="551">
        <f>WWWW[[#This Row],['# people reached by regular dedicated hygiene promotion]]/WWWW[[#This Row],[Total PoP ]]</f>
        <v>0</v>
      </c>
      <c r="BN47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6" s="552">
        <f>WWWW[[#This Row],['#_of_affected_women_and_girls_receiving_a_sufficient_quantity_of_sanitary_pads]]</f>
        <v>0</v>
      </c>
      <c r="BP476" s="605">
        <f>IF(WWWW[[#This Row],['# People with access to soap]]&gt;WWWW[[#This Row],['# People with access to Sanity Pads]],WWWW[[#This Row],['# People with access to soap]],WWWW[[#This Row],['# People with access to Sanity Pads]])</f>
        <v>0</v>
      </c>
      <c r="BQ476" s="560" t="str">
        <f>IF(OR(WWWW[[#This Row],['#of students in school]]="",WWWW[[#This Row],['#of students in school]]=0),"No","Yes")</f>
        <v>Yes</v>
      </c>
      <c r="BR476" s="554" t="s">
        <v>796</v>
      </c>
      <c r="BS476" s="554" t="s">
        <v>796</v>
      </c>
      <c r="BT476" s="554" t="s">
        <v>3074</v>
      </c>
      <c r="BU476" s="554">
        <v>20.897079467773398</v>
      </c>
      <c r="BV476" s="554">
        <v>92.469520568847699</v>
      </c>
      <c r="BW476" s="554">
        <v>198168</v>
      </c>
      <c r="BX476" s="554" t="s">
        <v>33</v>
      </c>
      <c r="BY476" s="582"/>
    </row>
    <row r="477" spans="1:77" hidden="1">
      <c r="A477" s="606" t="s">
        <v>2381</v>
      </c>
      <c r="B477" s="606" t="s">
        <v>2864</v>
      </c>
      <c r="C477" s="453" t="s">
        <v>371</v>
      </c>
      <c r="D477" s="453" t="s">
        <v>3050</v>
      </c>
      <c r="E477" s="453" t="s">
        <v>2686</v>
      </c>
      <c r="F477" s="453" t="s">
        <v>321</v>
      </c>
      <c r="G477" s="546" t="str">
        <f>VLOOKUP(WWWW[[#This Row],[Village  Name]],SiteDB6[[Site Name]:[Location Type]],8,FALSE)</f>
        <v>Village</v>
      </c>
      <c r="H477" s="453" t="s">
        <v>642</v>
      </c>
      <c r="I477" s="605">
        <v>115</v>
      </c>
      <c r="J477" s="605">
        <v>658</v>
      </c>
      <c r="K477" s="457">
        <v>43678</v>
      </c>
      <c r="L477" s="55">
        <v>44196</v>
      </c>
      <c r="M477" s="605"/>
      <c r="N477" s="605"/>
      <c r="O477" s="605"/>
      <c r="P477" s="605"/>
      <c r="Q477" s="605"/>
      <c r="R477" s="605"/>
      <c r="S477" s="605"/>
      <c r="T477" s="605"/>
      <c r="U477" s="637"/>
      <c r="V477" s="605"/>
      <c r="W477" s="605" t="s">
        <v>128</v>
      </c>
      <c r="X477" s="605"/>
      <c r="Y477" s="605"/>
      <c r="Z477" s="605"/>
      <c r="AA477" s="605"/>
      <c r="AB477" s="605"/>
      <c r="AC477" s="637"/>
      <c r="AD477" s="605"/>
      <c r="AE477" s="605"/>
      <c r="AF477" s="605"/>
      <c r="AG477" s="605"/>
      <c r="AH477" s="605"/>
      <c r="AI477" s="605"/>
      <c r="AJ477" s="605"/>
      <c r="AK477" s="605"/>
      <c r="AL477" s="605"/>
      <c r="AM477" s="605"/>
      <c r="AN477" s="637"/>
      <c r="AO477" s="551"/>
      <c r="AP477" s="551"/>
      <c r="AQ47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77" s="560">
        <f>WWWW[[#This Row],[%Equitable and continuous access to sufficient quantity of safe drinking water]]*WWWW[[#This Row],[Total PoP ]]</f>
        <v>0</v>
      </c>
      <c r="AS47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77" s="560">
        <f>WWWW[[#This Row],[% Access to unimproved water points]]*WWWW[[#This Row],[Total PoP ]]</f>
        <v>0</v>
      </c>
      <c r="AU47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7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77" s="560">
        <f>WWWW[[#This Row],[HRP1]]/250</f>
        <v>0</v>
      </c>
      <c r="AX477" s="550">
        <f>1-WWWW[[#This Row],[% Equitable and continuous access to sufficient quantity of domestic water]]</f>
        <v>1</v>
      </c>
      <c r="AY477" s="560">
        <f>WWWW[[#This Row],[%equitable and continuous access to sufficient quantity of safe drinking and domestic water''s GAP]]*WWWW[[#This Row],[Total PoP ]]</f>
        <v>658</v>
      </c>
      <c r="AZ477" s="552">
        <f>IF(WWWW[[#This Row],[Total required water points]]-WWWW[[#This Row],['#Water points coverage]]&lt;0,0,WWWW[[#This Row],[Total required water points]]-WWWW[[#This Row],['#Water points coverage]])</f>
        <v>3</v>
      </c>
      <c r="BA477" s="552">
        <f>ROUND(IF(WWWW[[#This Row],[Total PoP ]]&lt;250,1,WWWW[[#This Row],[Total PoP ]]/250),0)</f>
        <v>3</v>
      </c>
      <c r="BB47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77" s="560">
        <f>WWWW[[#This Row],[% people access to functioning Latrine]]*WWWW[[#This Row],[Total PoP ]]</f>
        <v>0</v>
      </c>
      <c r="BD477" s="552">
        <f>WWWW[[#This Row],['#_of_Functioning_latrines_in_school]]*50</f>
        <v>0</v>
      </c>
      <c r="BE477" s="552">
        <f>ROUND((WWWW[[#This Row],[Total PoP ]]/6),0)</f>
        <v>110</v>
      </c>
      <c r="BF477" s="552">
        <f>IF(WWWW[[#This Row],[Total required Latrines]]-(WWWW[[#This Row],['#_of_sanitary_fly-proof_HH_latrines]])&lt;0,0,WWWW[[#This Row],[Total required Latrines]]-(WWWW[[#This Row],['#_of_sanitary_fly-proof_HH_latrines]]))</f>
        <v>110</v>
      </c>
      <c r="BG477" s="553">
        <f>1-WWWW[[#This Row],[% people access to functioning Latrine]]</f>
        <v>1</v>
      </c>
      <c r="BH47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7" s="560">
        <f>IF(WWWW[[#This Row],['#_of_functional_handwashing_facilities_at_HH_level]]*6&gt;WWWW[[#This Row],[Total PoP ]],WWWW[[#This Row],[Total PoP ]],WWWW[[#This Row],['#_of_functional_handwashing_facilities_at_HH_level]]*6)</f>
        <v>0</v>
      </c>
      <c r="BJ477" s="552">
        <f>IF(WWWW[[#This Row],['# people reached by regular dedicated hygiene promotion]]&gt;WWWW[[#This Row],['# People received regular supply of hygiene items]],WWWW[[#This Row],['# people reached by regular dedicated hygiene promotion]],WWWW[[#This Row],['# People received regular supply of hygiene items]])</f>
        <v>0</v>
      </c>
      <c r="BK477" s="550">
        <f>IF(WWWW[[#This Row],[HRP3]]/WWWW[[#This Row],[Total PoP ]]&gt;100%,100%,WWWW[[#This Row],[HRP3]]/WWWW[[#This Row],[Total PoP ]])</f>
        <v>0</v>
      </c>
      <c r="BL477" s="553">
        <f>1-WWWW[[#This Row],[Hygiene Coverage%]]</f>
        <v>1</v>
      </c>
      <c r="BM477" s="551">
        <f>WWWW[[#This Row],['# people reached by regular dedicated hygiene promotion]]/WWWW[[#This Row],[Total PoP ]]</f>
        <v>0</v>
      </c>
      <c r="BN47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7" s="552">
        <f>WWWW[[#This Row],['#_of_affected_women_and_girls_receiving_a_sufficient_quantity_of_sanitary_pads]]</f>
        <v>0</v>
      </c>
      <c r="BP477" s="605">
        <f>IF(WWWW[[#This Row],['# People with access to soap]]&gt;WWWW[[#This Row],['# People with access to Sanity Pads]],WWWW[[#This Row],['# People with access to soap]],WWWW[[#This Row],['# People with access to Sanity Pads]])</f>
        <v>0</v>
      </c>
      <c r="BQ477" s="560" t="str">
        <f>IF(OR(WWWW[[#This Row],['#of students in school]]="",WWWW[[#This Row],['#of students in school]]=0),"No","Yes")</f>
        <v>No</v>
      </c>
      <c r="BR477" s="554" t="s">
        <v>796</v>
      </c>
      <c r="BS477" s="554" t="s">
        <v>796</v>
      </c>
      <c r="BT477" s="554" t="s">
        <v>793</v>
      </c>
      <c r="BU477" s="554">
        <v>20.876710889999998</v>
      </c>
      <c r="BV477" s="554">
        <v>92.537406919999995</v>
      </c>
      <c r="BW477" s="554">
        <v>198301</v>
      </c>
      <c r="BX477" s="554" t="s">
        <v>33</v>
      </c>
      <c r="BY477" s="582"/>
    </row>
    <row r="478" spans="1:77" hidden="1">
      <c r="A478" s="606" t="s">
        <v>2381</v>
      </c>
      <c r="B478" s="606" t="s">
        <v>2864</v>
      </c>
      <c r="C478" s="453" t="s">
        <v>371</v>
      </c>
      <c r="D478" s="453" t="s">
        <v>3050</v>
      </c>
      <c r="E478" s="453" t="s">
        <v>2686</v>
      </c>
      <c r="F478" s="453" t="s">
        <v>321</v>
      </c>
      <c r="G478" s="546" t="str">
        <f>VLOOKUP(WWWW[[#This Row],[Village  Name]],SiteDB6[[Site Name]:[Location Type]],8,FALSE)</f>
        <v>Village</v>
      </c>
      <c r="H478" s="453" t="s">
        <v>3072</v>
      </c>
      <c r="I478" s="605">
        <v>143</v>
      </c>
      <c r="J478" s="605">
        <v>801</v>
      </c>
      <c r="K478" s="457">
        <v>43678</v>
      </c>
      <c r="L478" s="55">
        <v>44196</v>
      </c>
      <c r="M478" s="605"/>
      <c r="N478" s="605"/>
      <c r="O478" s="605"/>
      <c r="P478" s="605"/>
      <c r="Q478" s="605"/>
      <c r="R478" s="605"/>
      <c r="S478" s="605"/>
      <c r="T478" s="605"/>
      <c r="U478" s="637"/>
      <c r="V478" s="605"/>
      <c r="W478" s="605" t="s">
        <v>128</v>
      </c>
      <c r="X478" s="605"/>
      <c r="Y478" s="605"/>
      <c r="Z478" s="605"/>
      <c r="AA478" s="605"/>
      <c r="AB478" s="605"/>
      <c r="AC478" s="637"/>
      <c r="AD478" s="605"/>
      <c r="AE478" s="605"/>
      <c r="AF478" s="605"/>
      <c r="AG478" s="605"/>
      <c r="AH478" s="605"/>
      <c r="AI478" s="605"/>
      <c r="AJ478" s="605"/>
      <c r="AK478" s="605"/>
      <c r="AL478" s="605"/>
      <c r="AM478" s="605"/>
      <c r="AN478" s="637"/>
      <c r="AO478" s="551"/>
      <c r="AP478" s="551"/>
      <c r="AQ47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78" s="560">
        <f>WWWW[[#This Row],[%Equitable and continuous access to sufficient quantity of safe drinking water]]*WWWW[[#This Row],[Total PoP ]]</f>
        <v>0</v>
      </c>
      <c r="AS47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78" s="560">
        <f>WWWW[[#This Row],[% Access to unimproved water points]]*WWWW[[#This Row],[Total PoP ]]</f>
        <v>0</v>
      </c>
      <c r="AU47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7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78" s="560">
        <f>WWWW[[#This Row],[HRP1]]/250</f>
        <v>0</v>
      </c>
      <c r="AX478" s="550">
        <f>1-WWWW[[#This Row],[% Equitable and continuous access to sufficient quantity of domestic water]]</f>
        <v>1</v>
      </c>
      <c r="AY478" s="560">
        <f>WWWW[[#This Row],[%equitable and continuous access to sufficient quantity of safe drinking and domestic water''s GAP]]*WWWW[[#This Row],[Total PoP ]]</f>
        <v>801</v>
      </c>
      <c r="AZ478" s="552">
        <f>IF(WWWW[[#This Row],[Total required water points]]-WWWW[[#This Row],['#Water points coverage]]&lt;0,0,WWWW[[#This Row],[Total required water points]]-WWWW[[#This Row],['#Water points coverage]])</f>
        <v>3</v>
      </c>
      <c r="BA478" s="552">
        <f>ROUND(IF(WWWW[[#This Row],[Total PoP ]]&lt;250,1,WWWW[[#This Row],[Total PoP ]]/250),0)</f>
        <v>3</v>
      </c>
      <c r="BB47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78" s="560">
        <f>WWWW[[#This Row],[% people access to functioning Latrine]]*WWWW[[#This Row],[Total PoP ]]</f>
        <v>0</v>
      </c>
      <c r="BD478" s="552">
        <f>WWWW[[#This Row],['#_of_Functioning_latrines_in_school]]*50</f>
        <v>0</v>
      </c>
      <c r="BE478" s="552">
        <f>ROUND((WWWW[[#This Row],[Total PoP ]]/6),0)</f>
        <v>134</v>
      </c>
      <c r="BF478" s="552">
        <f>IF(WWWW[[#This Row],[Total required Latrines]]-(WWWW[[#This Row],['#_of_sanitary_fly-proof_HH_latrines]])&lt;0,0,WWWW[[#This Row],[Total required Latrines]]-(WWWW[[#This Row],['#_of_sanitary_fly-proof_HH_latrines]]))</f>
        <v>134</v>
      </c>
      <c r="BG478" s="553">
        <f>1-WWWW[[#This Row],[% people access to functioning Latrine]]</f>
        <v>1</v>
      </c>
      <c r="BH47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8" s="560">
        <f>IF(WWWW[[#This Row],['#_of_functional_handwashing_facilities_at_HH_level]]*6&gt;WWWW[[#This Row],[Total PoP ]],WWWW[[#This Row],[Total PoP ]],WWWW[[#This Row],['#_of_functional_handwashing_facilities_at_HH_level]]*6)</f>
        <v>0</v>
      </c>
      <c r="BJ478" s="552">
        <f>IF(WWWW[[#This Row],['# people reached by regular dedicated hygiene promotion]]&gt;WWWW[[#This Row],['# People received regular supply of hygiene items]],WWWW[[#This Row],['# people reached by regular dedicated hygiene promotion]],WWWW[[#This Row],['# People received regular supply of hygiene items]])</f>
        <v>0</v>
      </c>
      <c r="BK478" s="550">
        <f>IF(WWWW[[#This Row],[HRP3]]/WWWW[[#This Row],[Total PoP ]]&gt;100%,100%,WWWW[[#This Row],[HRP3]]/WWWW[[#This Row],[Total PoP ]])</f>
        <v>0</v>
      </c>
      <c r="BL478" s="553">
        <f>1-WWWW[[#This Row],[Hygiene Coverage%]]</f>
        <v>1</v>
      </c>
      <c r="BM478" s="551">
        <f>WWWW[[#This Row],['# people reached by regular dedicated hygiene promotion]]/WWWW[[#This Row],[Total PoP ]]</f>
        <v>0</v>
      </c>
      <c r="BN47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8" s="552">
        <f>WWWW[[#This Row],['#_of_affected_women_and_girls_receiving_a_sufficient_quantity_of_sanitary_pads]]</f>
        <v>0</v>
      </c>
      <c r="BP478" s="605">
        <f>IF(WWWW[[#This Row],['# People with access to soap]]&gt;WWWW[[#This Row],['# People with access to Sanity Pads]],WWWW[[#This Row],['# People with access to soap]],WWWW[[#This Row],['# People with access to Sanity Pads]])</f>
        <v>0</v>
      </c>
      <c r="BQ478" s="560" t="str">
        <f>IF(OR(WWWW[[#This Row],['#of students in school]]="",WWWW[[#This Row],['#of students in school]]=0),"No","Yes")</f>
        <v>No</v>
      </c>
      <c r="BR478" s="554" t="s">
        <v>796</v>
      </c>
      <c r="BS478" s="554" t="s">
        <v>796</v>
      </c>
      <c r="BT478" s="554" t="s">
        <v>793</v>
      </c>
      <c r="BU478" s="554">
        <v>20.753370289999999</v>
      </c>
      <c r="BV478" s="554">
        <v>92.545188899999999</v>
      </c>
      <c r="BW478" s="554">
        <v>198390</v>
      </c>
      <c r="BX478" s="554" t="s">
        <v>33</v>
      </c>
      <c r="BY478" s="582"/>
    </row>
    <row r="479" spans="1:77" hidden="1">
      <c r="A479" s="606" t="s">
        <v>2381</v>
      </c>
      <c r="B479" s="606" t="s">
        <v>2864</v>
      </c>
      <c r="C479" s="453" t="s">
        <v>371</v>
      </c>
      <c r="D479" s="453" t="s">
        <v>3050</v>
      </c>
      <c r="E479" s="453" t="s">
        <v>2686</v>
      </c>
      <c r="F479" s="453" t="s">
        <v>321</v>
      </c>
      <c r="G479" s="546" t="str">
        <f>VLOOKUP(WWWW[[#This Row],[Village  Name]],SiteDB6[[Site Name]:[Location Type]],8,FALSE)</f>
        <v>Village</v>
      </c>
      <c r="H479" s="453" t="s">
        <v>3060</v>
      </c>
      <c r="I479" s="605">
        <v>220</v>
      </c>
      <c r="J479" s="605">
        <v>1028</v>
      </c>
      <c r="K479" s="457">
        <v>43678</v>
      </c>
      <c r="L479" s="55">
        <v>44196</v>
      </c>
      <c r="M479" s="605"/>
      <c r="N479" s="605"/>
      <c r="O479" s="605"/>
      <c r="P479" s="605"/>
      <c r="Q479" s="605"/>
      <c r="R479" s="605"/>
      <c r="S479" s="605"/>
      <c r="T479" s="605"/>
      <c r="U479" s="637"/>
      <c r="V479" s="605"/>
      <c r="W479" s="605" t="s">
        <v>128</v>
      </c>
      <c r="X479" s="605"/>
      <c r="Y479" s="605"/>
      <c r="Z479" s="605"/>
      <c r="AA479" s="605"/>
      <c r="AB479" s="605"/>
      <c r="AC479" s="637"/>
      <c r="AD479" s="605"/>
      <c r="AE479" s="605"/>
      <c r="AF479" s="605"/>
      <c r="AG479" s="605"/>
      <c r="AH479" s="605"/>
      <c r="AI479" s="605"/>
      <c r="AJ479" s="605"/>
      <c r="AK479" s="605"/>
      <c r="AL479" s="605"/>
      <c r="AM479" s="605"/>
      <c r="AN479" s="637"/>
      <c r="AO479" s="551"/>
      <c r="AP479" s="551"/>
      <c r="AQ47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79" s="560">
        <f>WWWW[[#This Row],[%Equitable and continuous access to sufficient quantity of safe drinking water]]*WWWW[[#This Row],[Total PoP ]]</f>
        <v>0</v>
      </c>
      <c r="AS47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79" s="560">
        <f>WWWW[[#This Row],[% Access to unimproved water points]]*WWWW[[#This Row],[Total PoP ]]</f>
        <v>0</v>
      </c>
      <c r="AU47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7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79" s="560">
        <f>WWWW[[#This Row],[HRP1]]/250</f>
        <v>0</v>
      </c>
      <c r="AX479" s="550">
        <f>1-WWWW[[#This Row],[% Equitable and continuous access to sufficient quantity of domestic water]]</f>
        <v>1</v>
      </c>
      <c r="AY479" s="560">
        <f>WWWW[[#This Row],[%equitable and continuous access to sufficient quantity of safe drinking and domestic water''s GAP]]*WWWW[[#This Row],[Total PoP ]]</f>
        <v>1028</v>
      </c>
      <c r="AZ479" s="552">
        <f>IF(WWWW[[#This Row],[Total required water points]]-WWWW[[#This Row],['#Water points coverage]]&lt;0,0,WWWW[[#This Row],[Total required water points]]-WWWW[[#This Row],['#Water points coverage]])</f>
        <v>4</v>
      </c>
      <c r="BA479" s="552">
        <f>ROUND(IF(WWWW[[#This Row],[Total PoP ]]&lt;250,1,WWWW[[#This Row],[Total PoP ]]/250),0)</f>
        <v>4</v>
      </c>
      <c r="BB47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79" s="560">
        <f>WWWW[[#This Row],[% people access to functioning Latrine]]*WWWW[[#This Row],[Total PoP ]]</f>
        <v>0</v>
      </c>
      <c r="BD479" s="552">
        <f>WWWW[[#This Row],['#_of_Functioning_latrines_in_school]]*50</f>
        <v>0</v>
      </c>
      <c r="BE479" s="552">
        <f>ROUND((WWWW[[#This Row],[Total PoP ]]/6),0)</f>
        <v>171</v>
      </c>
      <c r="BF479" s="552">
        <f>IF(WWWW[[#This Row],[Total required Latrines]]-(WWWW[[#This Row],['#_of_sanitary_fly-proof_HH_latrines]])&lt;0,0,WWWW[[#This Row],[Total required Latrines]]-(WWWW[[#This Row],['#_of_sanitary_fly-proof_HH_latrines]]))</f>
        <v>171</v>
      </c>
      <c r="BG479" s="553">
        <f>1-WWWW[[#This Row],[% people access to functioning Latrine]]</f>
        <v>1</v>
      </c>
      <c r="BH47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79" s="560">
        <f>IF(WWWW[[#This Row],['#_of_functional_handwashing_facilities_at_HH_level]]*6&gt;WWWW[[#This Row],[Total PoP ]],WWWW[[#This Row],[Total PoP ]],WWWW[[#This Row],['#_of_functional_handwashing_facilities_at_HH_level]]*6)</f>
        <v>0</v>
      </c>
      <c r="BJ479" s="552">
        <f>IF(WWWW[[#This Row],['# people reached by regular dedicated hygiene promotion]]&gt;WWWW[[#This Row],['# People received regular supply of hygiene items]],WWWW[[#This Row],['# people reached by regular dedicated hygiene promotion]],WWWW[[#This Row],['# People received regular supply of hygiene items]])</f>
        <v>0</v>
      </c>
      <c r="BK479" s="550">
        <f>IF(WWWW[[#This Row],[HRP3]]/WWWW[[#This Row],[Total PoP ]]&gt;100%,100%,WWWW[[#This Row],[HRP3]]/WWWW[[#This Row],[Total PoP ]])</f>
        <v>0</v>
      </c>
      <c r="BL479" s="553">
        <f>1-WWWW[[#This Row],[Hygiene Coverage%]]</f>
        <v>1</v>
      </c>
      <c r="BM479" s="551">
        <f>WWWW[[#This Row],['# people reached by regular dedicated hygiene promotion]]/WWWW[[#This Row],[Total PoP ]]</f>
        <v>0</v>
      </c>
      <c r="BN47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79" s="552">
        <f>WWWW[[#This Row],['#_of_affected_women_and_girls_receiving_a_sufficient_quantity_of_sanitary_pads]]</f>
        <v>0</v>
      </c>
      <c r="BP479" s="605">
        <f>IF(WWWW[[#This Row],['# People with access to soap]]&gt;WWWW[[#This Row],['# People with access to Sanity Pads]],WWWW[[#This Row],['# People with access to soap]],WWWW[[#This Row],['# People with access to Sanity Pads]])</f>
        <v>0</v>
      </c>
      <c r="BQ479" s="560" t="str">
        <f>IF(OR(WWWW[[#This Row],['#of students in school]]="",WWWW[[#This Row],['#of students in school]]=0),"No","Yes")</f>
        <v>No</v>
      </c>
      <c r="BR479" s="554" t="s">
        <v>796</v>
      </c>
      <c r="BS479" s="554" t="s">
        <v>796</v>
      </c>
      <c r="BT479" s="554">
        <v>0</v>
      </c>
      <c r="BU479" s="554">
        <v>21.169160842895501</v>
      </c>
      <c r="BV479" s="554">
        <v>92.569076538085895</v>
      </c>
      <c r="BW479" s="554">
        <v>198249</v>
      </c>
      <c r="BX479" s="554" t="s">
        <v>33</v>
      </c>
      <c r="BY479" s="582"/>
    </row>
    <row r="480" spans="1:77" hidden="1">
      <c r="A480" s="606" t="s">
        <v>2381</v>
      </c>
      <c r="B480" s="606" t="s">
        <v>2864</v>
      </c>
      <c r="C480" s="453" t="s">
        <v>371</v>
      </c>
      <c r="D480" s="453" t="s">
        <v>3050</v>
      </c>
      <c r="E480" s="453" t="s">
        <v>2686</v>
      </c>
      <c r="F480" s="453" t="s">
        <v>321</v>
      </c>
      <c r="G480" s="546" t="str">
        <f>VLOOKUP(WWWW[[#This Row],[Village  Name]],SiteDB6[[Site Name]:[Location Type]],8,FALSE)</f>
        <v>Village</v>
      </c>
      <c r="H480" s="453" t="s">
        <v>3061</v>
      </c>
      <c r="I480" s="605">
        <v>90</v>
      </c>
      <c r="J480" s="605">
        <v>387</v>
      </c>
      <c r="K480" s="457">
        <v>43678</v>
      </c>
      <c r="L480" s="55">
        <v>44196</v>
      </c>
      <c r="M480" s="605"/>
      <c r="N480" s="605"/>
      <c r="O480" s="605"/>
      <c r="P480" s="605"/>
      <c r="Q480" s="605"/>
      <c r="R480" s="605"/>
      <c r="S480" s="605"/>
      <c r="T480" s="605"/>
      <c r="U480" s="637"/>
      <c r="V480" s="605"/>
      <c r="W480" s="605" t="s">
        <v>128</v>
      </c>
      <c r="X480" s="605"/>
      <c r="Y480" s="605"/>
      <c r="Z480" s="605"/>
      <c r="AA480" s="605"/>
      <c r="AB480" s="605"/>
      <c r="AC480" s="637"/>
      <c r="AD480" s="605"/>
      <c r="AE480" s="605"/>
      <c r="AF480" s="605"/>
      <c r="AG480" s="605"/>
      <c r="AH480" s="605"/>
      <c r="AI480" s="605"/>
      <c r="AJ480" s="605"/>
      <c r="AK480" s="605"/>
      <c r="AL480" s="605"/>
      <c r="AM480" s="605"/>
      <c r="AN480" s="637"/>
      <c r="AO480" s="551"/>
      <c r="AP480" s="551"/>
      <c r="AQ480"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0" s="560">
        <f>WWWW[[#This Row],[%Equitable and continuous access to sufficient quantity of safe drinking water]]*WWWW[[#This Row],[Total PoP ]]</f>
        <v>0</v>
      </c>
      <c r="AS480"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0" s="560">
        <f>WWWW[[#This Row],[% Access to unimproved water points]]*WWWW[[#This Row],[Total PoP ]]</f>
        <v>0</v>
      </c>
      <c r="AU480"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0"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0" s="560">
        <f>WWWW[[#This Row],[HRP1]]/250</f>
        <v>0</v>
      </c>
      <c r="AX480" s="550">
        <f>1-WWWW[[#This Row],[% Equitable and continuous access to sufficient quantity of domestic water]]</f>
        <v>1</v>
      </c>
      <c r="AY480" s="560">
        <f>WWWW[[#This Row],[%equitable and continuous access to sufficient quantity of safe drinking and domestic water''s GAP]]*WWWW[[#This Row],[Total PoP ]]</f>
        <v>387</v>
      </c>
      <c r="AZ480" s="552">
        <f>IF(WWWW[[#This Row],[Total required water points]]-WWWW[[#This Row],['#Water points coverage]]&lt;0,0,WWWW[[#This Row],[Total required water points]]-WWWW[[#This Row],['#Water points coverage]])</f>
        <v>2</v>
      </c>
      <c r="BA480" s="552">
        <f>ROUND(IF(WWWW[[#This Row],[Total PoP ]]&lt;250,1,WWWW[[#This Row],[Total PoP ]]/250),0)</f>
        <v>2</v>
      </c>
      <c r="BB48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0" s="560">
        <f>WWWW[[#This Row],[% people access to functioning Latrine]]*WWWW[[#This Row],[Total PoP ]]</f>
        <v>0</v>
      </c>
      <c r="BD480" s="552">
        <f>WWWW[[#This Row],['#_of_Functioning_latrines_in_school]]*50</f>
        <v>0</v>
      </c>
      <c r="BE480" s="552">
        <f>ROUND((WWWW[[#This Row],[Total PoP ]]/6),0)</f>
        <v>65</v>
      </c>
      <c r="BF480" s="552">
        <f>IF(WWWW[[#This Row],[Total required Latrines]]-(WWWW[[#This Row],['#_of_sanitary_fly-proof_HH_latrines]])&lt;0,0,WWWW[[#This Row],[Total required Latrines]]-(WWWW[[#This Row],['#_of_sanitary_fly-proof_HH_latrines]]))</f>
        <v>65</v>
      </c>
      <c r="BG480" s="553">
        <f>1-WWWW[[#This Row],[% people access to functioning Latrine]]</f>
        <v>1</v>
      </c>
      <c r="BH480"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0" s="560">
        <f>IF(WWWW[[#This Row],['#_of_functional_handwashing_facilities_at_HH_level]]*6&gt;WWWW[[#This Row],[Total PoP ]],WWWW[[#This Row],[Total PoP ]],WWWW[[#This Row],['#_of_functional_handwashing_facilities_at_HH_level]]*6)</f>
        <v>0</v>
      </c>
      <c r="BJ480" s="552">
        <f>IF(WWWW[[#This Row],['# people reached by regular dedicated hygiene promotion]]&gt;WWWW[[#This Row],['# People received regular supply of hygiene items]],WWWW[[#This Row],['# people reached by regular dedicated hygiene promotion]],WWWW[[#This Row],['# People received regular supply of hygiene items]])</f>
        <v>0</v>
      </c>
      <c r="BK480" s="550">
        <f>IF(WWWW[[#This Row],[HRP3]]/WWWW[[#This Row],[Total PoP ]]&gt;100%,100%,WWWW[[#This Row],[HRP3]]/WWWW[[#This Row],[Total PoP ]])</f>
        <v>0</v>
      </c>
      <c r="BL480" s="553">
        <f>1-WWWW[[#This Row],[Hygiene Coverage%]]</f>
        <v>1</v>
      </c>
      <c r="BM480" s="551">
        <f>WWWW[[#This Row],['# people reached by regular dedicated hygiene promotion]]/WWWW[[#This Row],[Total PoP ]]</f>
        <v>0</v>
      </c>
      <c r="BN48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80" s="552">
        <f>WWWW[[#This Row],['#_of_affected_women_and_girls_receiving_a_sufficient_quantity_of_sanitary_pads]]</f>
        <v>0</v>
      </c>
      <c r="BP480" s="605">
        <f>IF(WWWW[[#This Row],['# People with access to soap]]&gt;WWWW[[#This Row],['# People with access to Sanity Pads]],WWWW[[#This Row],['# People with access to soap]],WWWW[[#This Row],['# People with access to Sanity Pads]])</f>
        <v>0</v>
      </c>
      <c r="BQ480" s="560" t="str">
        <f>IF(OR(WWWW[[#This Row],['#of students in school]]="",WWWW[[#This Row],['#of students in school]]=0),"No","Yes")</f>
        <v>No</v>
      </c>
      <c r="BR480" s="554" t="s">
        <v>796</v>
      </c>
      <c r="BS480" s="554" t="s">
        <v>796</v>
      </c>
      <c r="BT480" s="554">
        <v>0</v>
      </c>
      <c r="BU480" s="554">
        <v>20.938350677490199</v>
      </c>
      <c r="BV480" s="554">
        <v>92.490928649902301</v>
      </c>
      <c r="BW480" s="554">
        <v>198173</v>
      </c>
      <c r="BX480" s="554" t="s">
        <v>33</v>
      </c>
      <c r="BY480" s="582"/>
    </row>
    <row r="481" spans="1:77" hidden="1">
      <c r="A481" s="606" t="s">
        <v>2381</v>
      </c>
      <c r="B481" s="606" t="s">
        <v>2864</v>
      </c>
      <c r="C481" s="453" t="s">
        <v>371</v>
      </c>
      <c r="D481" s="453" t="s">
        <v>3050</v>
      </c>
      <c r="E481" s="453" t="s">
        <v>2686</v>
      </c>
      <c r="F481" s="453" t="s">
        <v>321</v>
      </c>
      <c r="G481" s="546" t="str">
        <f>VLOOKUP(WWWW[[#This Row],[Village  Name]],SiteDB6[[Site Name]:[Location Type]],8,FALSE)</f>
        <v>Village</v>
      </c>
      <c r="H481" s="453" t="s">
        <v>3073</v>
      </c>
      <c r="I481" s="605">
        <v>61</v>
      </c>
      <c r="J481" s="605">
        <v>237</v>
      </c>
      <c r="K481" s="457">
        <v>43678</v>
      </c>
      <c r="L481" s="55">
        <v>44196</v>
      </c>
      <c r="M481" s="605"/>
      <c r="N481" s="605"/>
      <c r="O481" s="605"/>
      <c r="P481" s="605"/>
      <c r="Q481" s="605"/>
      <c r="R481" s="605"/>
      <c r="S481" s="605"/>
      <c r="T481" s="605"/>
      <c r="U481" s="637"/>
      <c r="V481" s="605"/>
      <c r="W481" s="605" t="s">
        <v>128</v>
      </c>
      <c r="X481" s="605"/>
      <c r="Y481" s="605"/>
      <c r="Z481" s="605"/>
      <c r="AA481" s="605"/>
      <c r="AB481" s="605"/>
      <c r="AC481" s="637"/>
      <c r="AD481" s="605"/>
      <c r="AE481" s="605"/>
      <c r="AF481" s="605"/>
      <c r="AG481" s="605"/>
      <c r="AH481" s="605"/>
      <c r="AI481" s="605"/>
      <c r="AJ481" s="605"/>
      <c r="AK481" s="605"/>
      <c r="AL481" s="605"/>
      <c r="AM481" s="605"/>
      <c r="AN481" s="637"/>
      <c r="AO481" s="551"/>
      <c r="AP481" s="551"/>
      <c r="AQ481"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1" s="560">
        <f>WWWW[[#This Row],[%Equitable and continuous access to sufficient quantity of safe drinking water]]*WWWW[[#This Row],[Total PoP ]]</f>
        <v>0</v>
      </c>
      <c r="AS481"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1" s="560">
        <f>WWWW[[#This Row],[% Access to unimproved water points]]*WWWW[[#This Row],[Total PoP ]]</f>
        <v>0</v>
      </c>
      <c r="AU481"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1"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1" s="560">
        <f>WWWW[[#This Row],[HRP1]]/250</f>
        <v>0</v>
      </c>
      <c r="AX481" s="550">
        <f>1-WWWW[[#This Row],[% Equitable and continuous access to sufficient quantity of domestic water]]</f>
        <v>1</v>
      </c>
      <c r="AY481" s="560">
        <f>WWWW[[#This Row],[%equitable and continuous access to sufficient quantity of safe drinking and domestic water''s GAP]]*WWWW[[#This Row],[Total PoP ]]</f>
        <v>237</v>
      </c>
      <c r="AZ481" s="552">
        <f>IF(WWWW[[#This Row],[Total required water points]]-WWWW[[#This Row],['#Water points coverage]]&lt;0,0,WWWW[[#This Row],[Total required water points]]-WWWW[[#This Row],['#Water points coverage]])</f>
        <v>1</v>
      </c>
      <c r="BA481" s="552">
        <f>ROUND(IF(WWWW[[#This Row],[Total PoP ]]&lt;250,1,WWWW[[#This Row],[Total PoP ]]/250),0)</f>
        <v>1</v>
      </c>
      <c r="BB48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1" s="560">
        <f>WWWW[[#This Row],[% people access to functioning Latrine]]*WWWW[[#This Row],[Total PoP ]]</f>
        <v>0</v>
      </c>
      <c r="BD481" s="552">
        <f>WWWW[[#This Row],['#_of_Functioning_latrines_in_school]]*50</f>
        <v>0</v>
      </c>
      <c r="BE481" s="552">
        <f>ROUND((WWWW[[#This Row],[Total PoP ]]/6),0)</f>
        <v>40</v>
      </c>
      <c r="BF481" s="552">
        <f>IF(WWWW[[#This Row],[Total required Latrines]]-(WWWW[[#This Row],['#_of_sanitary_fly-proof_HH_latrines]])&lt;0,0,WWWW[[#This Row],[Total required Latrines]]-(WWWW[[#This Row],['#_of_sanitary_fly-proof_HH_latrines]]))</f>
        <v>40</v>
      </c>
      <c r="BG481" s="553">
        <f>1-WWWW[[#This Row],[% people access to functioning Latrine]]</f>
        <v>1</v>
      </c>
      <c r="BH481"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1" s="560">
        <f>IF(WWWW[[#This Row],['#_of_functional_handwashing_facilities_at_HH_level]]*6&gt;WWWW[[#This Row],[Total PoP ]],WWWW[[#This Row],[Total PoP ]],WWWW[[#This Row],['#_of_functional_handwashing_facilities_at_HH_level]]*6)</f>
        <v>0</v>
      </c>
      <c r="BJ481" s="552">
        <f>IF(WWWW[[#This Row],['# people reached by regular dedicated hygiene promotion]]&gt;WWWW[[#This Row],['# People received regular supply of hygiene items]],WWWW[[#This Row],['# people reached by regular dedicated hygiene promotion]],WWWW[[#This Row],['# People received regular supply of hygiene items]])</f>
        <v>0</v>
      </c>
      <c r="BK481" s="550">
        <f>IF(WWWW[[#This Row],[HRP3]]/WWWW[[#This Row],[Total PoP ]]&gt;100%,100%,WWWW[[#This Row],[HRP3]]/WWWW[[#This Row],[Total PoP ]])</f>
        <v>0</v>
      </c>
      <c r="BL481" s="553">
        <f>1-WWWW[[#This Row],[Hygiene Coverage%]]</f>
        <v>1</v>
      </c>
      <c r="BM481" s="551">
        <f>WWWW[[#This Row],['# people reached by regular dedicated hygiene promotion]]/WWWW[[#This Row],[Total PoP ]]</f>
        <v>0</v>
      </c>
      <c r="BN48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81" s="552">
        <f>WWWW[[#This Row],['#_of_affected_women_and_girls_receiving_a_sufficient_quantity_of_sanitary_pads]]</f>
        <v>0</v>
      </c>
      <c r="BP481" s="605">
        <f>IF(WWWW[[#This Row],['# People with access to soap]]&gt;WWWW[[#This Row],['# People with access to Sanity Pads]],WWWW[[#This Row],['# People with access to soap]],WWWW[[#This Row],['# People with access to Sanity Pads]])</f>
        <v>0</v>
      </c>
      <c r="BQ481" s="560" t="str">
        <f>IF(OR(WWWW[[#This Row],['#of students in school]]="",WWWW[[#This Row],['#of students in school]]=0),"No","Yes")</f>
        <v>No</v>
      </c>
      <c r="BR481" s="554" t="s">
        <v>796</v>
      </c>
      <c r="BS481" s="554" t="s">
        <v>796</v>
      </c>
      <c r="BT481" s="554" t="s">
        <v>296</v>
      </c>
      <c r="BU481" s="554">
        <v>20.7940998077393</v>
      </c>
      <c r="BV481" s="554">
        <v>92.5543212890625</v>
      </c>
      <c r="BW481" s="554">
        <v>198377</v>
      </c>
      <c r="BX481" s="554" t="s">
        <v>33</v>
      </c>
      <c r="BY481" s="582"/>
    </row>
    <row r="482" spans="1:77" hidden="1">
      <c r="A482" s="606" t="s">
        <v>2381</v>
      </c>
      <c r="B482" s="606" t="s">
        <v>233</v>
      </c>
      <c r="C482" s="453" t="s">
        <v>2727</v>
      </c>
      <c r="D482" s="453"/>
      <c r="E482" s="546" t="s">
        <v>2686</v>
      </c>
      <c r="F482" s="453" t="s">
        <v>321</v>
      </c>
      <c r="G482" s="554" t="str">
        <f>VLOOKUP(WWWW[[#This Row],[Village  Name]],SiteDB6[[Site Name]:[Location Type]],8,FALSE)</f>
        <v>Village</v>
      </c>
      <c r="H482" s="453" t="s">
        <v>3076</v>
      </c>
      <c r="I482" s="605">
        <f>WWWW[[#This Row],[Total PoP ]]/5</f>
        <v>229.8</v>
      </c>
      <c r="J482" s="605">
        <v>1149</v>
      </c>
      <c r="K482" s="457"/>
      <c r="L482" s="55"/>
      <c r="M482" s="605"/>
      <c r="N482" s="605"/>
      <c r="O482" s="605"/>
      <c r="P482" s="605"/>
      <c r="Q482" s="605"/>
      <c r="R482" s="605"/>
      <c r="S482" s="605"/>
      <c r="T482" s="605"/>
      <c r="U482" s="637"/>
      <c r="V482" s="605"/>
      <c r="W482" s="605"/>
      <c r="X482" s="605"/>
      <c r="Y482" s="605"/>
      <c r="Z482" s="605"/>
      <c r="AA482" s="605"/>
      <c r="AB482" s="605"/>
      <c r="AC482" s="637"/>
      <c r="AD482" s="605"/>
      <c r="AE482" s="605"/>
      <c r="AF482" s="605"/>
      <c r="AG482" s="605"/>
      <c r="AH482" s="605"/>
      <c r="AI482" s="605"/>
      <c r="AJ482" s="605"/>
      <c r="AK482" s="605"/>
      <c r="AL482" s="605">
        <v>229.8</v>
      </c>
      <c r="AM482" s="605"/>
      <c r="AN482" s="637"/>
      <c r="AO482" s="551"/>
      <c r="AP482" s="551"/>
      <c r="AQ482"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2" s="560">
        <f>WWWW[[#This Row],[%Equitable and continuous access to sufficient quantity of safe drinking water]]*WWWW[[#This Row],[Total PoP ]]</f>
        <v>0</v>
      </c>
      <c r="AS482"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2" s="560">
        <f>WWWW[[#This Row],[% Access to unimproved water points]]*WWWW[[#This Row],[Total PoP ]]</f>
        <v>0</v>
      </c>
      <c r="AU482"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2"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2" s="560">
        <f>WWWW[[#This Row],[HRP1]]/250</f>
        <v>0</v>
      </c>
      <c r="AX482" s="550">
        <f>1-WWWW[[#This Row],[% Equitable and continuous access to sufficient quantity of domestic water]]</f>
        <v>1</v>
      </c>
      <c r="AY482" s="560">
        <f>WWWW[[#This Row],[%equitable and continuous access to sufficient quantity of safe drinking and domestic water''s GAP]]*WWWW[[#This Row],[Total PoP ]]</f>
        <v>1149</v>
      </c>
      <c r="AZ482" s="552">
        <f>IF(WWWW[[#This Row],[Total required water points]]-WWWW[[#This Row],['#Water points coverage]]&lt;0,0,WWWW[[#This Row],[Total required water points]]-WWWW[[#This Row],['#Water points coverage]])</f>
        <v>5</v>
      </c>
      <c r="BA482" s="552">
        <f>ROUND(IF(WWWW[[#This Row],[Total PoP ]]&lt;250,1,WWWW[[#This Row],[Total PoP ]]/250),0)</f>
        <v>5</v>
      </c>
      <c r="BB48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2" s="560">
        <f>WWWW[[#This Row],[% people access to functioning Latrine]]*WWWW[[#This Row],[Total PoP ]]</f>
        <v>0</v>
      </c>
      <c r="BD482" s="552">
        <f>WWWW[[#This Row],['#_of_Functioning_latrines_in_school]]*50</f>
        <v>0</v>
      </c>
      <c r="BE482" s="552">
        <f>ROUND((WWWW[[#This Row],[Total PoP ]]/6),0)</f>
        <v>192</v>
      </c>
      <c r="BF482" s="552">
        <f>IF(WWWW[[#This Row],[Total required Latrines]]-(WWWW[[#This Row],['#_of_sanitary_fly-proof_HH_latrines]])&lt;0,0,WWWW[[#This Row],[Total required Latrines]]-(WWWW[[#This Row],['#_of_sanitary_fly-proof_HH_latrines]]))</f>
        <v>192</v>
      </c>
      <c r="BG482" s="553">
        <f>1-WWWW[[#This Row],[% people access to functioning Latrine]]</f>
        <v>1</v>
      </c>
      <c r="BH482"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2" s="560">
        <f>IF(WWWW[[#This Row],['#_of_functional_handwashing_facilities_at_HH_level]]*6&gt;WWWW[[#This Row],[Total PoP ]],WWWW[[#This Row],[Total PoP ]],WWWW[[#This Row],['#_of_functional_handwashing_facilities_at_HH_level]]*6)</f>
        <v>0</v>
      </c>
      <c r="BJ482" s="552">
        <f>IF(WWWW[[#This Row],['# people reached by regular dedicated hygiene promotion]]&gt;WWWW[[#This Row],['# People received regular supply of hygiene items]],WWWW[[#This Row],['# people reached by regular dedicated hygiene promotion]],WWWW[[#This Row],['# People received regular supply of hygiene items]])</f>
        <v>1149</v>
      </c>
      <c r="BK482" s="550">
        <f>IF(WWWW[[#This Row],[HRP3]]/WWWW[[#This Row],[Total PoP ]]&gt;100%,100%,WWWW[[#This Row],[HRP3]]/WWWW[[#This Row],[Total PoP ]])</f>
        <v>1</v>
      </c>
      <c r="BL482" s="553">
        <f>1-WWWW[[#This Row],[Hygiene Coverage%]]</f>
        <v>0</v>
      </c>
      <c r="BM482" s="551">
        <f>WWWW[[#This Row],['# people reached by regular dedicated hygiene promotion]]/WWWW[[#This Row],[Total PoP ]]</f>
        <v>0</v>
      </c>
      <c r="BN48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1149</v>
      </c>
      <c r="BO482" s="552">
        <f>WWWW[[#This Row],['#_of_affected_women_and_girls_receiving_a_sufficient_quantity_of_sanitary_pads]]</f>
        <v>0</v>
      </c>
      <c r="BP482" s="605">
        <f>IF(WWWW[[#This Row],['# People with access to soap]]&gt;WWWW[[#This Row],['# People with access to Sanity Pads]],WWWW[[#This Row],['# People with access to soap]],WWWW[[#This Row],['# People with access to Sanity Pads]])</f>
        <v>1149</v>
      </c>
      <c r="BQ482" s="560" t="str">
        <f>IF(OR(WWWW[[#This Row],['#of students in school]]="",WWWW[[#This Row],['#of students in school]]=0),"No","Yes")</f>
        <v>No</v>
      </c>
      <c r="BR482" s="554" t="s">
        <v>796</v>
      </c>
      <c r="BS482" s="554" t="s">
        <v>796</v>
      </c>
      <c r="BT482" s="554">
        <v>0</v>
      </c>
      <c r="BU482" s="554">
        <v>21.004440307617202</v>
      </c>
      <c r="BV482" s="554">
        <v>92.500228881835895</v>
      </c>
      <c r="BW482" s="554">
        <v>198188</v>
      </c>
      <c r="BX482" s="554" t="s">
        <v>33</v>
      </c>
      <c r="BY482" s="582"/>
    </row>
    <row r="483" spans="1:77" hidden="1">
      <c r="A483" s="606" t="s">
        <v>2381</v>
      </c>
      <c r="B483" s="606" t="s">
        <v>233</v>
      </c>
      <c r="C483" s="453" t="s">
        <v>2727</v>
      </c>
      <c r="D483" s="453"/>
      <c r="E483" s="546" t="s">
        <v>2686</v>
      </c>
      <c r="F483" s="453" t="s">
        <v>321</v>
      </c>
      <c r="G483" s="554" t="str">
        <f>VLOOKUP(WWWW[[#This Row],[Village  Name]],SiteDB6[[Site Name]:[Location Type]],8,FALSE)</f>
        <v>Village</v>
      </c>
      <c r="H483" s="453" t="s">
        <v>2078</v>
      </c>
      <c r="I483" s="605">
        <f>WWWW[[#This Row],[Total PoP ]]/5</f>
        <v>1123.4000000000001</v>
      </c>
      <c r="J483" s="605">
        <v>5617</v>
      </c>
      <c r="K483" s="457"/>
      <c r="L483" s="55"/>
      <c r="M483" s="605"/>
      <c r="N483" s="605"/>
      <c r="O483" s="605"/>
      <c r="P483" s="605"/>
      <c r="Q483" s="605"/>
      <c r="R483" s="605"/>
      <c r="S483" s="605"/>
      <c r="T483" s="605"/>
      <c r="U483" s="637"/>
      <c r="V483" s="605"/>
      <c r="W483" s="605"/>
      <c r="X483" s="605"/>
      <c r="Y483" s="605"/>
      <c r="Z483" s="605"/>
      <c r="AA483" s="605"/>
      <c r="AB483" s="605"/>
      <c r="AC483" s="637"/>
      <c r="AD483" s="605"/>
      <c r="AE483" s="605"/>
      <c r="AF483" s="605"/>
      <c r="AG483" s="605"/>
      <c r="AH483" s="605"/>
      <c r="AI483" s="605"/>
      <c r="AJ483" s="605"/>
      <c r="AK483" s="605"/>
      <c r="AL483" s="605">
        <v>1123.4000000000001</v>
      </c>
      <c r="AM483" s="605"/>
      <c r="AN483" s="637"/>
      <c r="AO483" s="551"/>
      <c r="AP483" s="551"/>
      <c r="AQ483"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3" s="560">
        <f>WWWW[[#This Row],[%Equitable and continuous access to sufficient quantity of safe drinking water]]*WWWW[[#This Row],[Total PoP ]]</f>
        <v>0</v>
      </c>
      <c r="AS483"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3" s="560">
        <f>WWWW[[#This Row],[% Access to unimproved water points]]*WWWW[[#This Row],[Total PoP ]]</f>
        <v>0</v>
      </c>
      <c r="AU483"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3"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3" s="560">
        <f>WWWW[[#This Row],[HRP1]]/250</f>
        <v>0</v>
      </c>
      <c r="AX483" s="550">
        <f>1-WWWW[[#This Row],[% Equitable and continuous access to sufficient quantity of domestic water]]</f>
        <v>1</v>
      </c>
      <c r="AY483" s="560">
        <f>WWWW[[#This Row],[%equitable and continuous access to sufficient quantity of safe drinking and domestic water''s GAP]]*WWWW[[#This Row],[Total PoP ]]</f>
        <v>5617</v>
      </c>
      <c r="AZ483" s="552">
        <f>IF(WWWW[[#This Row],[Total required water points]]-WWWW[[#This Row],['#Water points coverage]]&lt;0,0,WWWW[[#This Row],[Total required water points]]-WWWW[[#This Row],['#Water points coverage]])</f>
        <v>22</v>
      </c>
      <c r="BA483" s="552">
        <f>ROUND(IF(WWWW[[#This Row],[Total PoP ]]&lt;250,1,WWWW[[#This Row],[Total PoP ]]/250),0)</f>
        <v>22</v>
      </c>
      <c r="BB48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3" s="560">
        <f>WWWW[[#This Row],[% people access to functioning Latrine]]*WWWW[[#This Row],[Total PoP ]]</f>
        <v>0</v>
      </c>
      <c r="BD483" s="552">
        <f>WWWW[[#This Row],['#_of_Functioning_latrines_in_school]]*50</f>
        <v>0</v>
      </c>
      <c r="BE483" s="552">
        <f>ROUND((WWWW[[#This Row],[Total PoP ]]/6),0)</f>
        <v>936</v>
      </c>
      <c r="BF483" s="552">
        <f>IF(WWWW[[#This Row],[Total required Latrines]]-(WWWW[[#This Row],['#_of_sanitary_fly-proof_HH_latrines]])&lt;0,0,WWWW[[#This Row],[Total required Latrines]]-(WWWW[[#This Row],['#_of_sanitary_fly-proof_HH_latrines]]))</f>
        <v>936</v>
      </c>
      <c r="BG483" s="553">
        <f>1-WWWW[[#This Row],[% people access to functioning Latrine]]</f>
        <v>1</v>
      </c>
      <c r="BH483"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3" s="560">
        <f>IF(WWWW[[#This Row],['#_of_functional_handwashing_facilities_at_HH_level]]*6&gt;WWWW[[#This Row],[Total PoP ]],WWWW[[#This Row],[Total PoP ]],WWWW[[#This Row],['#_of_functional_handwashing_facilities_at_HH_level]]*6)</f>
        <v>0</v>
      </c>
      <c r="BJ483" s="552">
        <f>IF(WWWW[[#This Row],['# people reached by regular dedicated hygiene promotion]]&gt;WWWW[[#This Row],['# People received regular supply of hygiene items]],WWWW[[#This Row],['# people reached by regular dedicated hygiene promotion]],WWWW[[#This Row],['# People received regular supply of hygiene items]])</f>
        <v>5617</v>
      </c>
      <c r="BK483" s="550">
        <f>IF(WWWW[[#This Row],[HRP3]]/WWWW[[#This Row],[Total PoP ]]&gt;100%,100%,WWWW[[#This Row],[HRP3]]/WWWW[[#This Row],[Total PoP ]])</f>
        <v>1</v>
      </c>
      <c r="BL483" s="553">
        <f>1-WWWW[[#This Row],[Hygiene Coverage%]]</f>
        <v>0</v>
      </c>
      <c r="BM483" s="551">
        <f>WWWW[[#This Row],['# people reached by regular dedicated hygiene promotion]]/WWWW[[#This Row],[Total PoP ]]</f>
        <v>0</v>
      </c>
      <c r="BN48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5617</v>
      </c>
      <c r="BO483" s="552">
        <f>WWWW[[#This Row],['#_of_affected_women_and_girls_receiving_a_sufficient_quantity_of_sanitary_pads]]</f>
        <v>0</v>
      </c>
      <c r="BP483" s="605">
        <f>IF(WWWW[[#This Row],['# People with access to soap]]&gt;WWWW[[#This Row],['# People with access to Sanity Pads]],WWWW[[#This Row],['# People with access to soap]],WWWW[[#This Row],['# People with access to Sanity Pads]])</f>
        <v>5617</v>
      </c>
      <c r="BQ483" s="560" t="str">
        <f>IF(OR(WWWW[[#This Row],['#of students in school]]="",WWWW[[#This Row],['#of students in school]]=0),"No","Yes")</f>
        <v>No</v>
      </c>
      <c r="BR483" s="554" t="s">
        <v>796</v>
      </c>
      <c r="BS483" s="554" t="s">
        <v>796</v>
      </c>
      <c r="BT483" s="554">
        <v>0</v>
      </c>
      <c r="BU483" s="554">
        <v>20.847490310668899</v>
      </c>
      <c r="BV483" s="554">
        <v>92.556472778320298</v>
      </c>
      <c r="BW483" s="554">
        <v>198348</v>
      </c>
      <c r="BX483" s="554" t="s">
        <v>33</v>
      </c>
      <c r="BY483" s="582"/>
    </row>
    <row r="484" spans="1:77" hidden="1">
      <c r="A484" s="606" t="s">
        <v>2381</v>
      </c>
      <c r="B484" s="606" t="s">
        <v>233</v>
      </c>
      <c r="C484" s="453" t="s">
        <v>2727</v>
      </c>
      <c r="D484" s="453"/>
      <c r="E484" s="546" t="s">
        <v>2686</v>
      </c>
      <c r="F484" s="453" t="s">
        <v>321</v>
      </c>
      <c r="G484" s="554" t="str">
        <f>VLOOKUP(WWWW[[#This Row],[Village  Name]],SiteDB6[[Site Name]:[Location Type]],8,FALSE)</f>
        <v>Village</v>
      </c>
      <c r="H484" s="453" t="s">
        <v>2543</v>
      </c>
      <c r="I484" s="605">
        <f>WWWW[[#This Row],[Total PoP ]]/5</f>
        <v>2622</v>
      </c>
      <c r="J484" s="605">
        <v>13110</v>
      </c>
      <c r="K484" s="457"/>
      <c r="L484" s="55"/>
      <c r="M484" s="605"/>
      <c r="N484" s="605"/>
      <c r="O484" s="605"/>
      <c r="P484" s="605"/>
      <c r="Q484" s="605"/>
      <c r="R484" s="605"/>
      <c r="S484" s="605"/>
      <c r="T484" s="605"/>
      <c r="U484" s="637"/>
      <c r="V484" s="605"/>
      <c r="W484" s="605"/>
      <c r="X484" s="605"/>
      <c r="Y484" s="605"/>
      <c r="Z484" s="605"/>
      <c r="AA484" s="605"/>
      <c r="AB484" s="605"/>
      <c r="AC484" s="637"/>
      <c r="AD484" s="605"/>
      <c r="AE484" s="605"/>
      <c r="AF484" s="605"/>
      <c r="AG484" s="605"/>
      <c r="AH484" s="605"/>
      <c r="AI484" s="605"/>
      <c r="AJ484" s="605"/>
      <c r="AK484" s="605"/>
      <c r="AL484" s="605">
        <v>2622</v>
      </c>
      <c r="AM484" s="605"/>
      <c r="AN484" s="637"/>
      <c r="AO484" s="551"/>
      <c r="AP484" s="551"/>
      <c r="AQ484"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4" s="560">
        <f>WWWW[[#This Row],[%Equitable and continuous access to sufficient quantity of safe drinking water]]*WWWW[[#This Row],[Total PoP ]]</f>
        <v>0</v>
      </c>
      <c r="AS484"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4" s="560">
        <f>WWWW[[#This Row],[% Access to unimproved water points]]*WWWW[[#This Row],[Total PoP ]]</f>
        <v>0</v>
      </c>
      <c r="AU484"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4"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4" s="560">
        <f>WWWW[[#This Row],[HRP1]]/250</f>
        <v>0</v>
      </c>
      <c r="AX484" s="550">
        <f>1-WWWW[[#This Row],[% Equitable and continuous access to sufficient quantity of domestic water]]</f>
        <v>1</v>
      </c>
      <c r="AY484" s="560">
        <f>WWWW[[#This Row],[%equitable and continuous access to sufficient quantity of safe drinking and domestic water''s GAP]]*WWWW[[#This Row],[Total PoP ]]</f>
        <v>13110</v>
      </c>
      <c r="AZ484" s="552">
        <f>IF(WWWW[[#This Row],[Total required water points]]-WWWW[[#This Row],['#Water points coverage]]&lt;0,0,WWWW[[#This Row],[Total required water points]]-WWWW[[#This Row],['#Water points coverage]])</f>
        <v>52</v>
      </c>
      <c r="BA484" s="552">
        <f>ROUND(IF(WWWW[[#This Row],[Total PoP ]]&lt;250,1,WWWW[[#This Row],[Total PoP ]]/250),0)</f>
        <v>52</v>
      </c>
      <c r="BB48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4" s="560">
        <f>WWWW[[#This Row],[% people access to functioning Latrine]]*WWWW[[#This Row],[Total PoP ]]</f>
        <v>0</v>
      </c>
      <c r="BD484" s="552">
        <f>WWWW[[#This Row],['#_of_Functioning_latrines_in_school]]*50</f>
        <v>0</v>
      </c>
      <c r="BE484" s="552">
        <f>ROUND((WWWW[[#This Row],[Total PoP ]]/6),0)</f>
        <v>2185</v>
      </c>
      <c r="BF484" s="552">
        <f>IF(WWWW[[#This Row],[Total required Latrines]]-(WWWW[[#This Row],['#_of_sanitary_fly-proof_HH_latrines]])&lt;0,0,WWWW[[#This Row],[Total required Latrines]]-(WWWW[[#This Row],['#_of_sanitary_fly-proof_HH_latrines]]))</f>
        <v>2185</v>
      </c>
      <c r="BG484" s="553">
        <f>1-WWWW[[#This Row],[% people access to functioning Latrine]]</f>
        <v>1</v>
      </c>
      <c r="BH484"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4" s="560">
        <f>IF(WWWW[[#This Row],['#_of_functional_handwashing_facilities_at_HH_level]]*6&gt;WWWW[[#This Row],[Total PoP ]],WWWW[[#This Row],[Total PoP ]],WWWW[[#This Row],['#_of_functional_handwashing_facilities_at_HH_level]]*6)</f>
        <v>0</v>
      </c>
      <c r="BJ484" s="552">
        <f>IF(WWWW[[#This Row],['# people reached by regular dedicated hygiene promotion]]&gt;WWWW[[#This Row],['# People received regular supply of hygiene items]],WWWW[[#This Row],['# people reached by regular dedicated hygiene promotion]],WWWW[[#This Row],['# People received regular supply of hygiene items]])</f>
        <v>13110</v>
      </c>
      <c r="BK484" s="550">
        <f>IF(WWWW[[#This Row],[HRP3]]/WWWW[[#This Row],[Total PoP ]]&gt;100%,100%,WWWW[[#This Row],[HRP3]]/WWWW[[#This Row],[Total PoP ]])</f>
        <v>1</v>
      </c>
      <c r="BL484" s="553">
        <f>1-WWWW[[#This Row],[Hygiene Coverage%]]</f>
        <v>0</v>
      </c>
      <c r="BM484" s="551">
        <f>WWWW[[#This Row],['# people reached by regular dedicated hygiene promotion]]/WWWW[[#This Row],[Total PoP ]]</f>
        <v>0</v>
      </c>
      <c r="BN48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13110</v>
      </c>
      <c r="BO484" s="552">
        <f>WWWW[[#This Row],['#_of_affected_women_and_girls_receiving_a_sufficient_quantity_of_sanitary_pads]]</f>
        <v>0</v>
      </c>
      <c r="BP484" s="605">
        <f>IF(WWWW[[#This Row],['# People with access to soap]]&gt;WWWW[[#This Row],['# People with access to Sanity Pads]],WWWW[[#This Row],['# People with access to soap]],WWWW[[#This Row],['# People with access to Sanity Pads]])</f>
        <v>13110</v>
      </c>
      <c r="BQ484" s="560" t="str">
        <f>IF(OR(WWWW[[#This Row],['#of students in school]]="",WWWW[[#This Row],['#of students in school]]=0),"No","Yes")</f>
        <v>No</v>
      </c>
      <c r="BR484" s="554" t="s">
        <v>796</v>
      </c>
      <c r="BS484" s="554" t="s">
        <v>796</v>
      </c>
      <c r="BT484" s="554" t="s">
        <v>793</v>
      </c>
      <c r="BU484" s="554">
        <v>20.819919586181602</v>
      </c>
      <c r="BV484" s="554">
        <v>92.589729309082003</v>
      </c>
      <c r="BW484" s="554">
        <v>198349</v>
      </c>
      <c r="BX484" s="554" t="s">
        <v>33</v>
      </c>
      <c r="BY484" s="582"/>
    </row>
    <row r="485" spans="1:77" hidden="1">
      <c r="A485" s="606" t="s">
        <v>2381</v>
      </c>
      <c r="B485" s="606" t="s">
        <v>233</v>
      </c>
      <c r="C485" s="453" t="s">
        <v>2727</v>
      </c>
      <c r="D485" s="453"/>
      <c r="E485" s="546" t="s">
        <v>2686</v>
      </c>
      <c r="F485" s="453" t="s">
        <v>321</v>
      </c>
      <c r="G485" s="554" t="str">
        <f>VLOOKUP(WWWW[[#This Row],[Village  Name]],SiteDB6[[Site Name]:[Location Type]],8,FALSE)</f>
        <v>Village</v>
      </c>
      <c r="H485" s="453" t="s">
        <v>3077</v>
      </c>
      <c r="I485" s="605">
        <f>WWWW[[#This Row],[Total PoP ]]/5</f>
        <v>349.4</v>
      </c>
      <c r="J485" s="605">
        <v>1747</v>
      </c>
      <c r="K485" s="457"/>
      <c r="L485" s="55"/>
      <c r="M485" s="605"/>
      <c r="N485" s="605"/>
      <c r="O485" s="605"/>
      <c r="P485" s="605"/>
      <c r="Q485" s="605"/>
      <c r="R485" s="605"/>
      <c r="S485" s="605"/>
      <c r="T485" s="605"/>
      <c r="U485" s="637"/>
      <c r="V485" s="605"/>
      <c r="W485" s="605"/>
      <c r="X485" s="605"/>
      <c r="Y485" s="605"/>
      <c r="Z485" s="605"/>
      <c r="AA485" s="605"/>
      <c r="AB485" s="605"/>
      <c r="AC485" s="637"/>
      <c r="AD485" s="605"/>
      <c r="AE485" s="605"/>
      <c r="AF485" s="605"/>
      <c r="AG485" s="605"/>
      <c r="AH485" s="605"/>
      <c r="AI485" s="605"/>
      <c r="AJ485" s="605"/>
      <c r="AK485" s="605"/>
      <c r="AL485" s="605">
        <v>349.4</v>
      </c>
      <c r="AM485" s="605"/>
      <c r="AN485" s="637"/>
      <c r="AO485" s="551"/>
      <c r="AP485" s="551"/>
      <c r="AQ485"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5" s="560">
        <f>WWWW[[#This Row],[%Equitable and continuous access to sufficient quantity of safe drinking water]]*WWWW[[#This Row],[Total PoP ]]</f>
        <v>0</v>
      </c>
      <c r="AS485"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5" s="560">
        <f>WWWW[[#This Row],[% Access to unimproved water points]]*WWWW[[#This Row],[Total PoP ]]</f>
        <v>0</v>
      </c>
      <c r="AU485"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5"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5" s="560">
        <f>WWWW[[#This Row],[HRP1]]/250</f>
        <v>0</v>
      </c>
      <c r="AX485" s="550">
        <f>1-WWWW[[#This Row],[% Equitable and continuous access to sufficient quantity of domestic water]]</f>
        <v>1</v>
      </c>
      <c r="AY485" s="560">
        <f>WWWW[[#This Row],[%equitable and continuous access to sufficient quantity of safe drinking and domestic water''s GAP]]*WWWW[[#This Row],[Total PoP ]]</f>
        <v>1747</v>
      </c>
      <c r="AZ485" s="552">
        <f>IF(WWWW[[#This Row],[Total required water points]]-WWWW[[#This Row],['#Water points coverage]]&lt;0,0,WWWW[[#This Row],[Total required water points]]-WWWW[[#This Row],['#Water points coverage]])</f>
        <v>7</v>
      </c>
      <c r="BA485" s="552">
        <f>ROUND(IF(WWWW[[#This Row],[Total PoP ]]&lt;250,1,WWWW[[#This Row],[Total PoP ]]/250),0)</f>
        <v>7</v>
      </c>
      <c r="BB48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5" s="560">
        <f>WWWW[[#This Row],[% people access to functioning Latrine]]*WWWW[[#This Row],[Total PoP ]]</f>
        <v>0</v>
      </c>
      <c r="BD485" s="552">
        <f>WWWW[[#This Row],['#_of_Functioning_latrines_in_school]]*50</f>
        <v>0</v>
      </c>
      <c r="BE485" s="552">
        <f>ROUND((WWWW[[#This Row],[Total PoP ]]/6),0)</f>
        <v>291</v>
      </c>
      <c r="BF485" s="552">
        <f>IF(WWWW[[#This Row],[Total required Latrines]]-(WWWW[[#This Row],['#_of_sanitary_fly-proof_HH_latrines]])&lt;0,0,WWWW[[#This Row],[Total required Latrines]]-(WWWW[[#This Row],['#_of_sanitary_fly-proof_HH_latrines]]))</f>
        <v>291</v>
      </c>
      <c r="BG485" s="553">
        <f>1-WWWW[[#This Row],[% people access to functioning Latrine]]</f>
        <v>1</v>
      </c>
      <c r="BH485"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5" s="560">
        <f>IF(WWWW[[#This Row],['#_of_functional_handwashing_facilities_at_HH_level]]*6&gt;WWWW[[#This Row],[Total PoP ]],WWWW[[#This Row],[Total PoP ]],WWWW[[#This Row],['#_of_functional_handwashing_facilities_at_HH_level]]*6)</f>
        <v>0</v>
      </c>
      <c r="BJ485" s="552">
        <f>IF(WWWW[[#This Row],['# people reached by regular dedicated hygiene promotion]]&gt;WWWW[[#This Row],['# People received regular supply of hygiene items]],WWWW[[#This Row],['# people reached by regular dedicated hygiene promotion]],WWWW[[#This Row],['# People received regular supply of hygiene items]])</f>
        <v>1747</v>
      </c>
      <c r="BK485" s="550">
        <f>IF(WWWW[[#This Row],[HRP3]]/WWWW[[#This Row],[Total PoP ]]&gt;100%,100%,WWWW[[#This Row],[HRP3]]/WWWW[[#This Row],[Total PoP ]])</f>
        <v>1</v>
      </c>
      <c r="BL485" s="553">
        <f>1-WWWW[[#This Row],[Hygiene Coverage%]]</f>
        <v>0</v>
      </c>
      <c r="BM485" s="551">
        <f>WWWW[[#This Row],['# people reached by regular dedicated hygiene promotion]]/WWWW[[#This Row],[Total PoP ]]</f>
        <v>0</v>
      </c>
      <c r="BN48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1747</v>
      </c>
      <c r="BO485" s="552">
        <f>WWWW[[#This Row],['#_of_affected_women_and_girls_receiving_a_sufficient_quantity_of_sanitary_pads]]</f>
        <v>0</v>
      </c>
      <c r="BP485" s="605">
        <f>IF(WWWW[[#This Row],['# People with access to soap]]&gt;WWWW[[#This Row],['# People with access to Sanity Pads]],WWWW[[#This Row],['# People with access to soap]],WWWW[[#This Row],['# People with access to Sanity Pads]])</f>
        <v>1747</v>
      </c>
      <c r="BQ485" s="560" t="str">
        <f>IF(OR(WWWW[[#This Row],['#of students in school]]="",WWWW[[#This Row],['#of students in school]]=0),"No","Yes")</f>
        <v>No</v>
      </c>
      <c r="BR485" s="554" t="s">
        <v>796</v>
      </c>
      <c r="BS485" s="554" t="s">
        <v>796</v>
      </c>
      <c r="BT485" s="554">
        <v>0</v>
      </c>
      <c r="BU485" s="554">
        <v>20.9363498687744</v>
      </c>
      <c r="BV485" s="554">
        <v>92.5257568359375</v>
      </c>
      <c r="BW485" s="554">
        <v>198223</v>
      </c>
      <c r="BX485" s="554" t="s">
        <v>33</v>
      </c>
      <c r="BY485" s="582"/>
    </row>
    <row r="486" spans="1:77" hidden="1">
      <c r="A486" s="606" t="s">
        <v>2381</v>
      </c>
      <c r="B486" s="606" t="s">
        <v>233</v>
      </c>
      <c r="C486" s="453" t="s">
        <v>2727</v>
      </c>
      <c r="D486" s="453"/>
      <c r="E486" s="546" t="s">
        <v>2686</v>
      </c>
      <c r="F486" s="453" t="s">
        <v>321</v>
      </c>
      <c r="G486" s="554" t="str">
        <f>VLOOKUP(WWWW[[#This Row],[Village  Name]],SiteDB6[[Site Name]:[Location Type]],8,FALSE)</f>
        <v>Village</v>
      </c>
      <c r="H486" s="453" t="s">
        <v>3078</v>
      </c>
      <c r="I486" s="605">
        <f>WWWW[[#This Row],[Total PoP ]]/5</f>
        <v>339</v>
      </c>
      <c r="J486" s="605">
        <v>1695</v>
      </c>
      <c r="K486" s="457"/>
      <c r="L486" s="55"/>
      <c r="M486" s="605"/>
      <c r="N486" s="605"/>
      <c r="O486" s="605"/>
      <c r="P486" s="605"/>
      <c r="Q486" s="605"/>
      <c r="R486" s="605"/>
      <c r="S486" s="605"/>
      <c r="T486" s="605"/>
      <c r="U486" s="637"/>
      <c r="V486" s="605"/>
      <c r="W486" s="605"/>
      <c r="X486" s="605"/>
      <c r="Y486" s="605"/>
      <c r="Z486" s="605"/>
      <c r="AA486" s="605"/>
      <c r="AB486" s="605"/>
      <c r="AC486" s="637"/>
      <c r="AD486" s="605"/>
      <c r="AE486" s="605"/>
      <c r="AF486" s="605"/>
      <c r="AG486" s="605"/>
      <c r="AH486" s="605"/>
      <c r="AI486" s="605"/>
      <c r="AJ486" s="605"/>
      <c r="AK486" s="605"/>
      <c r="AL486" s="605">
        <v>339</v>
      </c>
      <c r="AM486" s="605"/>
      <c r="AN486" s="637"/>
      <c r="AO486" s="551"/>
      <c r="AP486" s="551"/>
      <c r="AQ486"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6" s="560">
        <f>WWWW[[#This Row],[%Equitable and continuous access to sufficient quantity of safe drinking water]]*WWWW[[#This Row],[Total PoP ]]</f>
        <v>0</v>
      </c>
      <c r="AS486"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6" s="560">
        <f>WWWW[[#This Row],[% Access to unimproved water points]]*WWWW[[#This Row],[Total PoP ]]</f>
        <v>0</v>
      </c>
      <c r="AU486"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6"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6" s="560">
        <f>WWWW[[#This Row],[HRP1]]/250</f>
        <v>0</v>
      </c>
      <c r="AX486" s="550">
        <f>1-WWWW[[#This Row],[% Equitable and continuous access to sufficient quantity of domestic water]]</f>
        <v>1</v>
      </c>
      <c r="AY486" s="560">
        <f>WWWW[[#This Row],[%equitable and continuous access to sufficient quantity of safe drinking and domestic water''s GAP]]*WWWW[[#This Row],[Total PoP ]]</f>
        <v>1695</v>
      </c>
      <c r="AZ486" s="552">
        <f>IF(WWWW[[#This Row],[Total required water points]]-WWWW[[#This Row],['#Water points coverage]]&lt;0,0,WWWW[[#This Row],[Total required water points]]-WWWW[[#This Row],['#Water points coverage]])</f>
        <v>7</v>
      </c>
      <c r="BA486" s="552">
        <f>ROUND(IF(WWWW[[#This Row],[Total PoP ]]&lt;250,1,WWWW[[#This Row],[Total PoP ]]/250),0)</f>
        <v>7</v>
      </c>
      <c r="BB48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6" s="560">
        <f>WWWW[[#This Row],[% people access to functioning Latrine]]*WWWW[[#This Row],[Total PoP ]]</f>
        <v>0</v>
      </c>
      <c r="BD486" s="552">
        <f>WWWW[[#This Row],['#_of_Functioning_latrines_in_school]]*50</f>
        <v>0</v>
      </c>
      <c r="BE486" s="552">
        <f>ROUND((WWWW[[#This Row],[Total PoP ]]/6),0)</f>
        <v>283</v>
      </c>
      <c r="BF486" s="552">
        <f>IF(WWWW[[#This Row],[Total required Latrines]]-(WWWW[[#This Row],['#_of_sanitary_fly-proof_HH_latrines]])&lt;0,0,WWWW[[#This Row],[Total required Latrines]]-(WWWW[[#This Row],['#_of_sanitary_fly-proof_HH_latrines]]))</f>
        <v>283</v>
      </c>
      <c r="BG486" s="553">
        <f>1-WWWW[[#This Row],[% people access to functioning Latrine]]</f>
        <v>1</v>
      </c>
      <c r="BH486"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6" s="560">
        <f>IF(WWWW[[#This Row],['#_of_functional_handwashing_facilities_at_HH_level]]*6&gt;WWWW[[#This Row],[Total PoP ]],WWWW[[#This Row],[Total PoP ]],WWWW[[#This Row],['#_of_functional_handwashing_facilities_at_HH_level]]*6)</f>
        <v>0</v>
      </c>
      <c r="BJ486" s="552">
        <f>IF(WWWW[[#This Row],['# people reached by regular dedicated hygiene promotion]]&gt;WWWW[[#This Row],['# People received regular supply of hygiene items]],WWWW[[#This Row],['# people reached by regular dedicated hygiene promotion]],WWWW[[#This Row],['# People received regular supply of hygiene items]])</f>
        <v>1695</v>
      </c>
      <c r="BK486" s="550">
        <f>IF(WWWW[[#This Row],[HRP3]]/WWWW[[#This Row],[Total PoP ]]&gt;100%,100%,WWWW[[#This Row],[HRP3]]/WWWW[[#This Row],[Total PoP ]])</f>
        <v>1</v>
      </c>
      <c r="BL486" s="553">
        <f>1-WWWW[[#This Row],[Hygiene Coverage%]]</f>
        <v>0</v>
      </c>
      <c r="BM486" s="551">
        <f>WWWW[[#This Row],['# people reached by regular dedicated hygiene promotion]]/WWWW[[#This Row],[Total PoP ]]</f>
        <v>0</v>
      </c>
      <c r="BN48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1695</v>
      </c>
      <c r="BO486" s="552">
        <f>WWWW[[#This Row],['#_of_affected_women_and_girls_receiving_a_sufficient_quantity_of_sanitary_pads]]</f>
        <v>0</v>
      </c>
      <c r="BP486" s="605">
        <f>IF(WWWW[[#This Row],['# People with access to soap]]&gt;WWWW[[#This Row],['# People with access to Sanity Pads]],WWWW[[#This Row],['# People with access to soap]],WWWW[[#This Row],['# People with access to Sanity Pads]])</f>
        <v>1695</v>
      </c>
      <c r="BQ486" s="560" t="str">
        <f>IF(OR(WWWW[[#This Row],['#of students in school]]="",WWWW[[#This Row],['#of students in school]]=0),"No","Yes")</f>
        <v>No</v>
      </c>
      <c r="BR486" s="554" t="s">
        <v>796</v>
      </c>
      <c r="BS486" s="554" t="s">
        <v>796</v>
      </c>
      <c r="BT486" s="554">
        <v>0</v>
      </c>
      <c r="BU486" s="554">
        <v>20.945339202880898</v>
      </c>
      <c r="BV486" s="554">
        <v>92.496063232421903</v>
      </c>
      <c r="BW486" s="554">
        <v>198179</v>
      </c>
      <c r="BX486" s="554" t="s">
        <v>33</v>
      </c>
      <c r="BY486" s="582"/>
    </row>
    <row r="487" spans="1:77" hidden="1">
      <c r="A487" s="606" t="s">
        <v>2381</v>
      </c>
      <c r="B487" s="606" t="s">
        <v>233</v>
      </c>
      <c r="C487" s="453" t="s">
        <v>2727</v>
      </c>
      <c r="D487" s="453"/>
      <c r="E487" s="546" t="s">
        <v>2686</v>
      </c>
      <c r="F487" s="453" t="s">
        <v>307</v>
      </c>
      <c r="G487" s="554" t="str">
        <f>VLOOKUP(WWWW[[#This Row],[Village  Name]],SiteDB6[[Site Name]:[Location Type]],8,FALSE)</f>
        <v>Village</v>
      </c>
      <c r="H487" s="453" t="s">
        <v>2723</v>
      </c>
      <c r="I487" s="605">
        <f>WWWW[[#This Row],[Total PoP ]]/5</f>
        <v>131.80000000000001</v>
      </c>
      <c r="J487" s="605">
        <v>659</v>
      </c>
      <c r="K487" s="457"/>
      <c r="L487" s="55"/>
      <c r="M487" s="605"/>
      <c r="N487" s="605"/>
      <c r="O487" s="605"/>
      <c r="P487" s="605"/>
      <c r="Q487" s="605"/>
      <c r="R487" s="605"/>
      <c r="S487" s="605"/>
      <c r="T487" s="605"/>
      <c r="U487" s="637"/>
      <c r="V487" s="605"/>
      <c r="W487" s="605"/>
      <c r="X487" s="605"/>
      <c r="Y487" s="605"/>
      <c r="Z487" s="605"/>
      <c r="AA487" s="605"/>
      <c r="AB487" s="605"/>
      <c r="AC487" s="637"/>
      <c r="AD487" s="605"/>
      <c r="AE487" s="605"/>
      <c r="AF487" s="605"/>
      <c r="AG487" s="605"/>
      <c r="AH487" s="605"/>
      <c r="AI487" s="605"/>
      <c r="AJ487" s="605"/>
      <c r="AK487" s="605"/>
      <c r="AL487" s="605">
        <v>131.80000000000001</v>
      </c>
      <c r="AM487" s="605"/>
      <c r="AN487" s="637"/>
      <c r="AO487" s="551"/>
      <c r="AP487" s="551"/>
      <c r="AQ487"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7" s="560">
        <f>WWWW[[#This Row],[%Equitable and continuous access to sufficient quantity of safe drinking water]]*WWWW[[#This Row],[Total PoP ]]</f>
        <v>0</v>
      </c>
      <c r="AS487"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7" s="560">
        <f>WWWW[[#This Row],[% Access to unimproved water points]]*WWWW[[#This Row],[Total PoP ]]</f>
        <v>0</v>
      </c>
      <c r="AU487"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7"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7" s="560">
        <f>WWWW[[#This Row],[HRP1]]/250</f>
        <v>0</v>
      </c>
      <c r="AX487" s="550">
        <f>1-WWWW[[#This Row],[% Equitable and continuous access to sufficient quantity of domestic water]]</f>
        <v>1</v>
      </c>
      <c r="AY487" s="560">
        <f>WWWW[[#This Row],[%equitable and continuous access to sufficient quantity of safe drinking and domestic water''s GAP]]*WWWW[[#This Row],[Total PoP ]]</f>
        <v>659</v>
      </c>
      <c r="AZ487" s="552">
        <f>IF(WWWW[[#This Row],[Total required water points]]-WWWW[[#This Row],['#Water points coverage]]&lt;0,0,WWWW[[#This Row],[Total required water points]]-WWWW[[#This Row],['#Water points coverage]])</f>
        <v>3</v>
      </c>
      <c r="BA487" s="552">
        <f>ROUND(IF(WWWW[[#This Row],[Total PoP ]]&lt;250,1,WWWW[[#This Row],[Total PoP ]]/250),0)</f>
        <v>3</v>
      </c>
      <c r="BB48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7" s="560">
        <f>WWWW[[#This Row],[% people access to functioning Latrine]]*WWWW[[#This Row],[Total PoP ]]</f>
        <v>0</v>
      </c>
      <c r="BD487" s="552">
        <f>WWWW[[#This Row],['#_of_Functioning_latrines_in_school]]*50</f>
        <v>0</v>
      </c>
      <c r="BE487" s="552">
        <f>ROUND((WWWW[[#This Row],[Total PoP ]]/6),0)</f>
        <v>110</v>
      </c>
      <c r="BF487" s="552">
        <f>IF(WWWW[[#This Row],[Total required Latrines]]-(WWWW[[#This Row],['#_of_sanitary_fly-proof_HH_latrines]])&lt;0,0,WWWW[[#This Row],[Total required Latrines]]-(WWWW[[#This Row],['#_of_sanitary_fly-proof_HH_latrines]]))</f>
        <v>110</v>
      </c>
      <c r="BG487" s="553">
        <f>1-WWWW[[#This Row],[% people access to functioning Latrine]]</f>
        <v>1</v>
      </c>
      <c r="BH487"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7" s="560">
        <f>IF(WWWW[[#This Row],['#_of_functional_handwashing_facilities_at_HH_level]]*6&gt;WWWW[[#This Row],[Total PoP ]],WWWW[[#This Row],[Total PoP ]],WWWW[[#This Row],['#_of_functional_handwashing_facilities_at_HH_level]]*6)</f>
        <v>0</v>
      </c>
      <c r="BJ487" s="552">
        <f>IF(WWWW[[#This Row],['# people reached by regular dedicated hygiene promotion]]&gt;WWWW[[#This Row],['# People received regular supply of hygiene items]],WWWW[[#This Row],['# people reached by regular dedicated hygiene promotion]],WWWW[[#This Row],['# People received regular supply of hygiene items]])</f>
        <v>659</v>
      </c>
      <c r="BK487" s="550">
        <f>IF(WWWW[[#This Row],[HRP3]]/WWWW[[#This Row],[Total PoP ]]&gt;100%,100%,WWWW[[#This Row],[HRP3]]/WWWW[[#This Row],[Total PoP ]])</f>
        <v>1</v>
      </c>
      <c r="BL487" s="553">
        <f>1-WWWW[[#This Row],[Hygiene Coverage%]]</f>
        <v>0</v>
      </c>
      <c r="BM487" s="551">
        <f>WWWW[[#This Row],['# people reached by regular dedicated hygiene promotion]]/WWWW[[#This Row],[Total PoP ]]</f>
        <v>0</v>
      </c>
      <c r="BN48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659</v>
      </c>
      <c r="BO487" s="552">
        <f>WWWW[[#This Row],['#_of_affected_women_and_girls_receiving_a_sufficient_quantity_of_sanitary_pads]]</f>
        <v>0</v>
      </c>
      <c r="BP487" s="605">
        <f>IF(WWWW[[#This Row],['# People with access to soap]]&gt;WWWW[[#This Row],['# People with access to Sanity Pads]],WWWW[[#This Row],['# People with access to soap]],WWWW[[#This Row],['# People with access to Sanity Pads]])</f>
        <v>659</v>
      </c>
      <c r="BQ487" s="560" t="str">
        <f>IF(OR(WWWW[[#This Row],['#of students in school]]="",WWWW[[#This Row],['#of students in school]]=0),"No","Yes")</f>
        <v>No</v>
      </c>
      <c r="BR487" s="554" t="s">
        <v>796</v>
      </c>
      <c r="BS487" s="554" t="s">
        <v>796</v>
      </c>
      <c r="BT487" s="554">
        <v>0</v>
      </c>
      <c r="BU487" s="554">
        <v>21.270368576049801</v>
      </c>
      <c r="BV487" s="554">
        <v>92.2763671875</v>
      </c>
      <c r="BW487" s="554">
        <v>197817</v>
      </c>
      <c r="BX487" s="554" t="s">
        <v>33</v>
      </c>
      <c r="BY487" s="582"/>
    </row>
    <row r="488" spans="1:77" hidden="1">
      <c r="A488" s="606" t="s">
        <v>2381</v>
      </c>
      <c r="B488" s="606" t="s">
        <v>233</v>
      </c>
      <c r="C488" s="453" t="s">
        <v>2727</v>
      </c>
      <c r="D488" s="453"/>
      <c r="E488" s="546" t="s">
        <v>2686</v>
      </c>
      <c r="F488" s="453" t="s">
        <v>307</v>
      </c>
      <c r="G488" s="554" t="str">
        <f>VLOOKUP(WWWW[[#This Row],[Village  Name]],SiteDB6[[Site Name]:[Location Type]],8,FALSE)</f>
        <v>Village</v>
      </c>
      <c r="H488" s="453" t="s">
        <v>2724</v>
      </c>
      <c r="I488" s="605">
        <f>WWWW[[#This Row],[Total PoP ]]/5</f>
        <v>323.2</v>
      </c>
      <c r="J488" s="605">
        <v>1616</v>
      </c>
      <c r="K488" s="457"/>
      <c r="L488" s="55"/>
      <c r="M488" s="605"/>
      <c r="N488" s="605"/>
      <c r="O488" s="605"/>
      <c r="P488" s="605"/>
      <c r="Q488" s="605"/>
      <c r="R488" s="605"/>
      <c r="S488" s="605"/>
      <c r="T488" s="605"/>
      <c r="U488" s="637"/>
      <c r="V488" s="605"/>
      <c r="W488" s="605"/>
      <c r="X488" s="605"/>
      <c r="Y488" s="605"/>
      <c r="Z488" s="605"/>
      <c r="AA488" s="605"/>
      <c r="AB488" s="605"/>
      <c r="AC488" s="637"/>
      <c r="AD488" s="605"/>
      <c r="AE488" s="605"/>
      <c r="AF488" s="605"/>
      <c r="AG488" s="605"/>
      <c r="AH488" s="605"/>
      <c r="AI488" s="605"/>
      <c r="AJ488" s="605"/>
      <c r="AK488" s="605"/>
      <c r="AL488" s="605">
        <v>323.2</v>
      </c>
      <c r="AM488" s="605"/>
      <c r="AN488" s="637"/>
      <c r="AO488" s="551"/>
      <c r="AP488" s="551"/>
      <c r="AQ48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8" s="560">
        <f>WWWW[[#This Row],[%Equitable and continuous access to sufficient quantity of safe drinking water]]*WWWW[[#This Row],[Total PoP ]]</f>
        <v>0</v>
      </c>
      <c r="AS48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8" s="560">
        <f>WWWW[[#This Row],[% Access to unimproved water points]]*WWWW[[#This Row],[Total PoP ]]</f>
        <v>0</v>
      </c>
      <c r="AU48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8" s="560">
        <f>WWWW[[#This Row],[HRP1]]/250</f>
        <v>0</v>
      </c>
      <c r="AX488" s="550">
        <f>1-WWWW[[#This Row],[% Equitable and continuous access to sufficient quantity of domestic water]]</f>
        <v>1</v>
      </c>
      <c r="AY488" s="560">
        <f>WWWW[[#This Row],[%equitable and continuous access to sufficient quantity of safe drinking and domestic water''s GAP]]*WWWW[[#This Row],[Total PoP ]]</f>
        <v>1616</v>
      </c>
      <c r="AZ488" s="552">
        <f>IF(WWWW[[#This Row],[Total required water points]]-WWWW[[#This Row],['#Water points coverage]]&lt;0,0,WWWW[[#This Row],[Total required water points]]-WWWW[[#This Row],['#Water points coverage]])</f>
        <v>6</v>
      </c>
      <c r="BA488" s="552">
        <f>ROUND(IF(WWWW[[#This Row],[Total PoP ]]&lt;250,1,WWWW[[#This Row],[Total PoP ]]/250),0)</f>
        <v>6</v>
      </c>
      <c r="BB48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8" s="560">
        <f>WWWW[[#This Row],[% people access to functioning Latrine]]*WWWW[[#This Row],[Total PoP ]]</f>
        <v>0</v>
      </c>
      <c r="BD488" s="552">
        <f>WWWW[[#This Row],['#_of_Functioning_latrines_in_school]]*50</f>
        <v>0</v>
      </c>
      <c r="BE488" s="552">
        <f>ROUND((WWWW[[#This Row],[Total PoP ]]/6),0)</f>
        <v>269</v>
      </c>
      <c r="BF488" s="552">
        <f>IF(WWWW[[#This Row],[Total required Latrines]]-(WWWW[[#This Row],['#_of_sanitary_fly-proof_HH_latrines]])&lt;0,0,WWWW[[#This Row],[Total required Latrines]]-(WWWW[[#This Row],['#_of_sanitary_fly-proof_HH_latrines]]))</f>
        <v>269</v>
      </c>
      <c r="BG488" s="553">
        <f>1-WWWW[[#This Row],[% people access to functioning Latrine]]</f>
        <v>1</v>
      </c>
      <c r="BH48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8" s="560">
        <f>IF(WWWW[[#This Row],['#_of_functional_handwashing_facilities_at_HH_level]]*6&gt;WWWW[[#This Row],[Total PoP ]],WWWW[[#This Row],[Total PoP ]],WWWW[[#This Row],['#_of_functional_handwashing_facilities_at_HH_level]]*6)</f>
        <v>0</v>
      </c>
      <c r="BJ488" s="552">
        <f>IF(WWWW[[#This Row],['# people reached by regular dedicated hygiene promotion]]&gt;WWWW[[#This Row],['# People received regular supply of hygiene items]],WWWW[[#This Row],['# people reached by regular dedicated hygiene promotion]],WWWW[[#This Row],['# People received regular supply of hygiene items]])</f>
        <v>1616</v>
      </c>
      <c r="BK488" s="550">
        <f>IF(WWWW[[#This Row],[HRP3]]/WWWW[[#This Row],[Total PoP ]]&gt;100%,100%,WWWW[[#This Row],[HRP3]]/WWWW[[#This Row],[Total PoP ]])</f>
        <v>1</v>
      </c>
      <c r="BL488" s="553">
        <f>1-WWWW[[#This Row],[Hygiene Coverage%]]</f>
        <v>0</v>
      </c>
      <c r="BM488" s="551">
        <f>WWWW[[#This Row],['# people reached by regular dedicated hygiene promotion]]/WWWW[[#This Row],[Total PoP ]]</f>
        <v>0</v>
      </c>
      <c r="BN48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1616</v>
      </c>
      <c r="BO488" s="552">
        <f>WWWW[[#This Row],['#_of_affected_women_and_girls_receiving_a_sufficient_quantity_of_sanitary_pads]]</f>
        <v>0</v>
      </c>
      <c r="BP488" s="605">
        <f>IF(WWWW[[#This Row],['# People with access to soap]]&gt;WWWW[[#This Row],['# People with access to Sanity Pads]],WWWW[[#This Row],['# People with access to soap]],WWWW[[#This Row],['# People with access to Sanity Pads]])</f>
        <v>1616</v>
      </c>
      <c r="BQ488" s="560" t="str">
        <f>IF(OR(WWWW[[#This Row],['#of students in school]]="",WWWW[[#This Row],['#of students in school]]=0),"No","Yes")</f>
        <v>No</v>
      </c>
      <c r="BR488" s="554" t="s">
        <v>796</v>
      </c>
      <c r="BS488" s="554" t="s">
        <v>796</v>
      </c>
      <c r="BT488" s="554">
        <v>0</v>
      </c>
      <c r="BU488" s="554">
        <v>21.1420993804932</v>
      </c>
      <c r="BV488" s="554">
        <v>92.338172912597699</v>
      </c>
      <c r="BW488" s="554">
        <v>197860</v>
      </c>
      <c r="BX488" s="554" t="s">
        <v>33</v>
      </c>
      <c r="BY488" s="582"/>
    </row>
    <row r="489" spans="1:77" hidden="1">
      <c r="A489" s="606" t="s">
        <v>2381</v>
      </c>
      <c r="B489" s="606" t="s">
        <v>233</v>
      </c>
      <c r="C489" s="453" t="s">
        <v>2727</v>
      </c>
      <c r="D489" s="453"/>
      <c r="E489" s="546" t="s">
        <v>2686</v>
      </c>
      <c r="F489" s="453" t="s">
        <v>307</v>
      </c>
      <c r="G489" s="554" t="str">
        <f>VLOOKUP(WWWW[[#This Row],[Village  Name]],SiteDB6[[Site Name]:[Location Type]],8,FALSE)</f>
        <v>Village</v>
      </c>
      <c r="H489" s="453" t="s">
        <v>2725</v>
      </c>
      <c r="I489" s="605">
        <f>WWWW[[#This Row],[Total PoP ]]/5</f>
        <v>263</v>
      </c>
      <c r="J489" s="605">
        <v>1315</v>
      </c>
      <c r="K489" s="457"/>
      <c r="L489" s="55"/>
      <c r="M489" s="605"/>
      <c r="N489" s="605"/>
      <c r="O489" s="605"/>
      <c r="P489" s="605"/>
      <c r="Q489" s="605"/>
      <c r="R489" s="605"/>
      <c r="S489" s="605"/>
      <c r="T489" s="605"/>
      <c r="U489" s="637"/>
      <c r="V489" s="605"/>
      <c r="W489" s="605"/>
      <c r="X489" s="605"/>
      <c r="Y489" s="605"/>
      <c r="Z489" s="605"/>
      <c r="AA489" s="605"/>
      <c r="AB489" s="605"/>
      <c r="AC489" s="637"/>
      <c r="AD489" s="605"/>
      <c r="AE489" s="605"/>
      <c r="AF489" s="605"/>
      <c r="AG489" s="605"/>
      <c r="AH489" s="605"/>
      <c r="AI489" s="605"/>
      <c r="AJ489" s="605"/>
      <c r="AK489" s="605"/>
      <c r="AL489" s="605">
        <v>263</v>
      </c>
      <c r="AM489" s="605"/>
      <c r="AN489" s="637"/>
      <c r="AO489" s="551"/>
      <c r="AP489" s="551"/>
      <c r="AQ489"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89" s="560">
        <f>WWWW[[#This Row],[%Equitable and continuous access to sufficient quantity of safe drinking water]]*WWWW[[#This Row],[Total PoP ]]</f>
        <v>0</v>
      </c>
      <c r="AS489"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489" s="560">
        <f>WWWW[[#This Row],[% Access to unimproved water points]]*WWWW[[#This Row],[Total PoP ]]</f>
        <v>0</v>
      </c>
      <c r="AU489"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489"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489" s="560">
        <f>WWWW[[#This Row],[HRP1]]/250</f>
        <v>0</v>
      </c>
      <c r="AX489" s="550">
        <f>1-WWWW[[#This Row],[% Equitable and continuous access to sufficient quantity of domestic water]]</f>
        <v>1</v>
      </c>
      <c r="AY489" s="560">
        <f>WWWW[[#This Row],[%equitable and continuous access to sufficient quantity of safe drinking and domestic water''s GAP]]*WWWW[[#This Row],[Total PoP ]]</f>
        <v>1315</v>
      </c>
      <c r="AZ489" s="552">
        <f>IF(WWWW[[#This Row],[Total required water points]]-WWWW[[#This Row],['#Water points coverage]]&lt;0,0,WWWW[[#This Row],[Total required water points]]-WWWW[[#This Row],['#Water points coverage]])</f>
        <v>5</v>
      </c>
      <c r="BA489" s="552">
        <f>ROUND(IF(WWWW[[#This Row],[Total PoP ]]&lt;250,1,WWWW[[#This Row],[Total PoP ]]/250),0)</f>
        <v>5</v>
      </c>
      <c r="BB48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489" s="560">
        <f>WWWW[[#This Row],[% people access to functioning Latrine]]*WWWW[[#This Row],[Total PoP ]]</f>
        <v>0</v>
      </c>
      <c r="BD489" s="552">
        <f>WWWW[[#This Row],['#_of_Functioning_latrines_in_school]]*50</f>
        <v>0</v>
      </c>
      <c r="BE489" s="552">
        <f>ROUND((WWWW[[#This Row],[Total PoP ]]/6),0)</f>
        <v>219</v>
      </c>
      <c r="BF489" s="552">
        <f>IF(WWWW[[#This Row],[Total required Latrines]]-(WWWW[[#This Row],['#_of_sanitary_fly-proof_HH_latrines]])&lt;0,0,WWWW[[#This Row],[Total required Latrines]]-(WWWW[[#This Row],['#_of_sanitary_fly-proof_HH_latrines]]))</f>
        <v>219</v>
      </c>
      <c r="BG489" s="553">
        <f>1-WWWW[[#This Row],[% people access to functioning Latrine]]</f>
        <v>1</v>
      </c>
      <c r="BH489"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489" s="560">
        <f>IF(WWWW[[#This Row],['#_of_functional_handwashing_facilities_at_HH_level]]*6&gt;WWWW[[#This Row],[Total PoP ]],WWWW[[#This Row],[Total PoP ]],WWWW[[#This Row],['#_of_functional_handwashing_facilities_at_HH_level]]*6)</f>
        <v>0</v>
      </c>
      <c r="BJ489" s="552">
        <f>IF(WWWW[[#This Row],['# people reached by regular dedicated hygiene promotion]]&gt;WWWW[[#This Row],['# People received regular supply of hygiene items]],WWWW[[#This Row],['# people reached by regular dedicated hygiene promotion]],WWWW[[#This Row],['# People received regular supply of hygiene items]])</f>
        <v>1315</v>
      </c>
      <c r="BK489" s="550">
        <f>IF(WWWW[[#This Row],[HRP3]]/WWWW[[#This Row],[Total PoP ]]&gt;100%,100%,WWWW[[#This Row],[HRP3]]/WWWW[[#This Row],[Total PoP ]])</f>
        <v>1</v>
      </c>
      <c r="BL489" s="553">
        <f>1-WWWW[[#This Row],[Hygiene Coverage%]]</f>
        <v>0</v>
      </c>
      <c r="BM489" s="551">
        <f>WWWW[[#This Row],['# people reached by regular dedicated hygiene promotion]]/WWWW[[#This Row],[Total PoP ]]</f>
        <v>0</v>
      </c>
      <c r="BN48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1315</v>
      </c>
      <c r="BO489" s="552">
        <f>WWWW[[#This Row],['#_of_affected_women_and_girls_receiving_a_sufficient_quantity_of_sanitary_pads]]</f>
        <v>0</v>
      </c>
      <c r="BP489" s="605">
        <f>IF(WWWW[[#This Row],['# People with access to soap]]&gt;WWWW[[#This Row],['# People with access to Sanity Pads]],WWWW[[#This Row],['# People with access to soap]],WWWW[[#This Row],['# People with access to Sanity Pads]])</f>
        <v>1315</v>
      </c>
      <c r="BQ489" s="560" t="str">
        <f>IF(OR(WWWW[[#This Row],['#of students in school]]="",WWWW[[#This Row],['#of students in school]]=0),"No","Yes")</f>
        <v>No</v>
      </c>
      <c r="BR489" s="554" t="s">
        <v>796</v>
      </c>
      <c r="BS489" s="554" t="s">
        <v>796</v>
      </c>
      <c r="BT489" s="554">
        <v>0</v>
      </c>
      <c r="BU489" s="554">
        <v>0</v>
      </c>
      <c r="BV489" s="554">
        <v>0</v>
      </c>
      <c r="BW489" s="554">
        <v>0</v>
      </c>
      <c r="BX489" s="554" t="s">
        <v>33</v>
      </c>
      <c r="BY489" s="582"/>
    </row>
    <row r="490" spans="1:77">
      <c r="A490" s="777" t="s">
        <v>2382</v>
      </c>
      <c r="B490" s="777" t="s">
        <v>289</v>
      </c>
      <c r="C490" s="778" t="s">
        <v>289</v>
      </c>
      <c r="D490" s="778" t="s">
        <v>329</v>
      </c>
      <c r="E490" s="779" t="s">
        <v>2687</v>
      </c>
      <c r="F490" s="778" t="s">
        <v>404</v>
      </c>
      <c r="G490" s="780" t="str">
        <f>VLOOKUP(WWWW[[#This Row],[Village  Name]],SiteDB6[[Site Name]:[Location Type]],8,FALSE)</f>
        <v>Village</v>
      </c>
      <c r="H490" s="778" t="s">
        <v>2564</v>
      </c>
      <c r="I490" s="782">
        <v>217</v>
      </c>
      <c r="J490" s="782">
        <v>663</v>
      </c>
      <c r="K490" s="783">
        <v>43359</v>
      </c>
      <c r="L490" s="784">
        <v>43830</v>
      </c>
      <c r="M490" s="782">
        <v>88</v>
      </c>
      <c r="N490" s="782"/>
      <c r="O490" s="605"/>
      <c r="P490" s="782">
        <v>1</v>
      </c>
      <c r="Q490" s="782">
        <v>1</v>
      </c>
      <c r="R490" s="782"/>
      <c r="S490" s="782">
        <v>663</v>
      </c>
      <c r="T490" s="782"/>
      <c r="U490" s="785"/>
      <c r="V490" s="782">
        <v>30</v>
      </c>
      <c r="W490" s="782" t="s">
        <v>132</v>
      </c>
      <c r="X490" s="782"/>
      <c r="Y490" s="782"/>
      <c r="Z490" s="782"/>
      <c r="AA490" s="782"/>
      <c r="AB490" s="782"/>
      <c r="AC490" s="785"/>
      <c r="AD490" s="782">
        <v>204</v>
      </c>
      <c r="AE490" s="782">
        <v>185</v>
      </c>
      <c r="AF490" s="782">
        <v>135</v>
      </c>
      <c r="AG490" s="782">
        <v>139</v>
      </c>
      <c r="AH490" s="782"/>
      <c r="AI490" s="782"/>
      <c r="AJ490" s="605"/>
      <c r="AK490" s="782"/>
      <c r="AL490" s="605"/>
      <c r="AM490" s="605"/>
      <c r="AN490" s="785"/>
      <c r="AO490" s="551"/>
      <c r="AP490" s="551"/>
      <c r="AQ49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90" s="788">
        <f>WWWW[[#This Row],[%Equitable and continuous access to sufficient quantity of safe drinking water]]*WWWW[[#This Row],[Total PoP ]]</f>
        <v>663</v>
      </c>
      <c r="AS49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0" s="788">
        <f>WWWW[[#This Row],[% Access to unimproved water points]]*WWWW[[#This Row],[Total PoP ]]</f>
        <v>663</v>
      </c>
      <c r="AU49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663</v>
      </c>
      <c r="AW490" s="788">
        <f>WWWW[[#This Row],[HRP1]]/250</f>
        <v>2.6520000000000001</v>
      </c>
      <c r="AX490" s="790">
        <f>1-WWWW[[#This Row],[% Equitable and continuous access to sufficient quantity of domestic water]]</f>
        <v>0</v>
      </c>
      <c r="AY490" s="788">
        <f>WWWW[[#This Row],[%equitable and continuous access to sufficient quantity of safe drinking and domestic water''s GAP]]*WWWW[[#This Row],[Total PoP ]]</f>
        <v>0</v>
      </c>
      <c r="AZ490" s="791">
        <f>IF(WWWW[[#This Row],[Total required water points]]-WWWW[[#This Row],['#Water points coverage]]&lt;0,0,WWWW[[#This Row],[Total required water points]]-WWWW[[#This Row],['#Water points coverage]])</f>
        <v>0.34799999999999986</v>
      </c>
      <c r="BA490" s="791">
        <f>ROUND(IF(WWWW[[#This Row],[Total PoP ]]&lt;250,1,WWWW[[#This Row],[Total PoP ]]/250),0)</f>
        <v>3</v>
      </c>
      <c r="BB49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0.27149321266968324</v>
      </c>
      <c r="BC490" s="788">
        <f>WWWW[[#This Row],[% people access to functioning Latrine]]*WWWW[[#This Row],[Total PoP ]]</f>
        <v>180</v>
      </c>
      <c r="BD490" s="791">
        <f>WWWW[[#This Row],['#_of_Functioning_latrines_in_school]]*50</f>
        <v>0</v>
      </c>
      <c r="BE490" s="791">
        <f>ROUND((WWWW[[#This Row],[Total PoP ]]/6),0)</f>
        <v>111</v>
      </c>
      <c r="BF490" s="791">
        <f>IF(WWWW[[#This Row],[Total required Latrines]]-(WWWW[[#This Row],['#_of_sanitary_fly-proof_HH_latrines]])&lt;0,0,WWWW[[#This Row],[Total required Latrines]]-(WWWW[[#This Row],['#_of_sanitary_fly-proof_HH_latrines]]))</f>
        <v>81</v>
      </c>
      <c r="BG490" s="787">
        <f>1-WWWW[[#This Row],[% people access to functioning Latrine]]</f>
        <v>0.72850678733031682</v>
      </c>
      <c r="BH49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663</v>
      </c>
      <c r="BI490" s="560">
        <f>IF(WWWW[[#This Row],['#_of_functional_handwashing_facilities_at_HH_level]]*6&gt;WWWW[[#This Row],[Total PoP ]],WWWW[[#This Row],[Total PoP ]],WWWW[[#This Row],['#_of_functional_handwashing_facilities_at_HH_level]]*6)</f>
        <v>0</v>
      </c>
      <c r="BJ490" s="791">
        <f>IF(WWWW[[#This Row],['# people reached by regular dedicated hygiene promotion]]&gt;WWWW[[#This Row],['# People received regular supply of hygiene items]],WWWW[[#This Row],['# people reached by regular dedicated hygiene promotion]],WWWW[[#This Row],['# People received regular supply of hygiene items]])</f>
        <v>663</v>
      </c>
      <c r="BK490" s="790">
        <f>IF(WWWW[[#This Row],[HRP3]]/WWWW[[#This Row],[Total PoP ]]&gt;100%,100%,WWWW[[#This Row],[HRP3]]/WWWW[[#This Row],[Total PoP ]])</f>
        <v>1</v>
      </c>
      <c r="BL490" s="787">
        <f>1-WWWW[[#This Row],[Hygiene Coverage%]]</f>
        <v>0</v>
      </c>
      <c r="BM490" s="789">
        <f>WWWW[[#This Row],['# people reached by regular dedicated hygiene promotion]]/WWWW[[#This Row],[Total PoP ]]</f>
        <v>1</v>
      </c>
      <c r="BN49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0" s="552">
        <f>WWWW[[#This Row],['#_of_affected_women_and_girls_receiving_a_sufficient_quantity_of_sanitary_pads]]</f>
        <v>0</v>
      </c>
      <c r="BP490" s="605">
        <f>IF(WWWW[[#This Row],['# People with access to soap]]&gt;WWWW[[#This Row],['# People with access to Sanity Pads]],WWWW[[#This Row],['# People with access to soap]],WWWW[[#This Row],['# People with access to Sanity Pads]])</f>
        <v>0</v>
      </c>
      <c r="BQ490" s="560" t="str">
        <f>IF(OR(WWWW[[#This Row],['#of students in school]]="",WWWW[[#This Row],['#of students in school]]=0),"No","Yes")</f>
        <v>Yes</v>
      </c>
      <c r="BR490" s="781" t="str">
        <f>VLOOKUP(WWWW[[#This Row],[Village  Name]],SiteDB6[[Site Name]:[Location Type 1]],9,FALSE)</f>
        <v>Village</v>
      </c>
      <c r="BS490" s="781" t="str">
        <f>VLOOKUP(WWWW[[#This Row],[Village  Name]],SiteDB6[[Site Name]:[Type of Accommodation]],10,FALSE)</f>
        <v>Village</v>
      </c>
      <c r="BT490" s="781">
        <f>VLOOKUP(WWWW[[#This Row],[Village  Name]],SiteDB6[[Site Name]:[Ethnic or GCA/NGCA]],11,FALSE)</f>
        <v>0</v>
      </c>
      <c r="BU490" s="781">
        <f>VLOOKUP(WWWW[[#This Row],[Village  Name]],SiteDB6[[Site Name]:[Lat]],12,FALSE)</f>
        <v>20.072999954223601</v>
      </c>
      <c r="BV490" s="781">
        <f>VLOOKUP(WWWW[[#This Row],[Village  Name]],SiteDB6[[Site Name]:[Long]],13,FALSE)</f>
        <v>92.924957275390597</v>
      </c>
      <c r="BW490" s="781">
        <f>VLOOKUP(WWWW[[#This Row],[Village  Name]],SiteDB6[[Site Name]:[Pcode]],3,FALSE)</f>
        <v>197561</v>
      </c>
      <c r="BX490" s="781" t="str">
        <f t="shared" ref="BX490:BX501" si="0">IF(C490="none","Notcovered","Covered")</f>
        <v>Covered</v>
      </c>
      <c r="BY490" s="792"/>
    </row>
    <row r="491" spans="1:77">
      <c r="A491" s="777" t="s">
        <v>2382</v>
      </c>
      <c r="B491" s="777" t="s">
        <v>289</v>
      </c>
      <c r="C491" s="778" t="s">
        <v>289</v>
      </c>
      <c r="D491" s="778" t="s">
        <v>329</v>
      </c>
      <c r="E491" s="779" t="s">
        <v>2687</v>
      </c>
      <c r="F491" s="778" t="s">
        <v>404</v>
      </c>
      <c r="G491" s="780" t="str">
        <f>VLOOKUP(WWWW[[#This Row],[Village  Name]],SiteDB6[[Site Name]:[Location Type]],8,FALSE)</f>
        <v>Village</v>
      </c>
      <c r="H491" s="778" t="s">
        <v>2569</v>
      </c>
      <c r="I491" s="782">
        <v>90</v>
      </c>
      <c r="J491" s="782">
        <v>393</v>
      </c>
      <c r="K491" s="783">
        <v>43359</v>
      </c>
      <c r="L491" s="784">
        <v>43830</v>
      </c>
      <c r="M491" s="782">
        <v>65</v>
      </c>
      <c r="N491" s="782"/>
      <c r="O491" s="605"/>
      <c r="P491" s="782">
        <v>1</v>
      </c>
      <c r="Q491" s="782">
        <v>1</v>
      </c>
      <c r="R491" s="782"/>
      <c r="S491" s="782">
        <v>393</v>
      </c>
      <c r="T491" s="782"/>
      <c r="U491" s="785"/>
      <c r="V491" s="782">
        <v>10</v>
      </c>
      <c r="W491" s="782" t="s">
        <v>132</v>
      </c>
      <c r="X491" s="782">
        <v>4</v>
      </c>
      <c r="Y491" s="782"/>
      <c r="Z491" s="782"/>
      <c r="AA491" s="782"/>
      <c r="AB491" s="782"/>
      <c r="AC491" s="785"/>
      <c r="AD491" s="782">
        <v>142</v>
      </c>
      <c r="AE491" s="782">
        <v>107</v>
      </c>
      <c r="AF491" s="782">
        <v>63</v>
      </c>
      <c r="AG491" s="782">
        <v>81</v>
      </c>
      <c r="AH491" s="782"/>
      <c r="AI491" s="782"/>
      <c r="AJ491" s="605"/>
      <c r="AK491" s="782"/>
      <c r="AL491" s="605"/>
      <c r="AM491" s="605"/>
      <c r="AN491" s="785"/>
      <c r="AO491" s="551"/>
      <c r="AP491" s="551"/>
      <c r="AQ49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491" s="788">
        <f>WWWW[[#This Row],[%Equitable and continuous access to sufficient quantity of safe drinking water]]*WWWW[[#This Row],[Total PoP ]]</f>
        <v>393</v>
      </c>
      <c r="AS49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1" s="788">
        <f>WWWW[[#This Row],[% Access to unimproved water points]]*WWWW[[#This Row],[Total PoP ]]</f>
        <v>393</v>
      </c>
      <c r="AU49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393</v>
      </c>
      <c r="AW491" s="788">
        <f>WWWW[[#This Row],[HRP1]]/250</f>
        <v>1.5720000000000001</v>
      </c>
      <c r="AX491" s="790">
        <f>1-WWWW[[#This Row],[% Equitable and continuous access to sufficient quantity of domestic water]]</f>
        <v>0</v>
      </c>
      <c r="AY491" s="788">
        <f>WWWW[[#This Row],[%equitable and continuous access to sufficient quantity of safe drinking and domestic water''s GAP]]*WWWW[[#This Row],[Total PoP ]]</f>
        <v>0</v>
      </c>
      <c r="AZ491" s="791">
        <f>IF(WWWW[[#This Row],[Total required water points]]-WWWW[[#This Row],['#Water points coverage]]&lt;0,0,WWWW[[#This Row],[Total required water points]]-WWWW[[#This Row],['#Water points coverage]])</f>
        <v>0.42799999999999994</v>
      </c>
      <c r="BA491" s="791">
        <f>ROUND(IF(WWWW[[#This Row],[Total PoP ]]&lt;250,1,WWWW[[#This Row],[Total PoP ]]/250),0)</f>
        <v>2</v>
      </c>
      <c r="BB49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0.66157760814249367</v>
      </c>
      <c r="BC491" s="788">
        <f>WWWW[[#This Row],[% people access to functioning Latrine]]*WWWW[[#This Row],[Total PoP ]]</f>
        <v>260</v>
      </c>
      <c r="BD491" s="791">
        <f>WWWW[[#This Row],['#_of_Functioning_latrines_in_school]]*50</f>
        <v>200</v>
      </c>
      <c r="BE491" s="791">
        <f>ROUND((WWWW[[#This Row],[Total PoP ]]/6),0)</f>
        <v>66</v>
      </c>
      <c r="BF491" s="791">
        <f>IF(WWWW[[#This Row],[Total required Latrines]]-(WWWW[[#This Row],['#_of_sanitary_fly-proof_HH_latrines]])&lt;0,0,WWWW[[#This Row],[Total required Latrines]]-(WWWW[[#This Row],['#_of_sanitary_fly-proof_HH_latrines]]))</f>
        <v>56</v>
      </c>
      <c r="BG491" s="787">
        <f>1-WWWW[[#This Row],[% people access to functioning Latrine]]</f>
        <v>0.33842239185750633</v>
      </c>
      <c r="BH49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393</v>
      </c>
      <c r="BI491" s="560">
        <f>IF(WWWW[[#This Row],['#_of_functional_handwashing_facilities_at_HH_level]]*6&gt;WWWW[[#This Row],[Total PoP ]],WWWW[[#This Row],[Total PoP ]],WWWW[[#This Row],['#_of_functional_handwashing_facilities_at_HH_level]]*6)</f>
        <v>0</v>
      </c>
      <c r="BJ491" s="791">
        <f>IF(WWWW[[#This Row],['# people reached by regular dedicated hygiene promotion]]&gt;WWWW[[#This Row],['# People received regular supply of hygiene items]],WWWW[[#This Row],['# people reached by regular dedicated hygiene promotion]],WWWW[[#This Row],['# People received regular supply of hygiene items]])</f>
        <v>393</v>
      </c>
      <c r="BK491" s="790">
        <f>IF(WWWW[[#This Row],[HRP3]]/WWWW[[#This Row],[Total PoP ]]&gt;100%,100%,WWWW[[#This Row],[HRP3]]/WWWW[[#This Row],[Total PoP ]])</f>
        <v>1</v>
      </c>
      <c r="BL491" s="787">
        <f>1-WWWW[[#This Row],[Hygiene Coverage%]]</f>
        <v>0</v>
      </c>
      <c r="BM491" s="789">
        <f>WWWW[[#This Row],['# people reached by regular dedicated hygiene promotion]]/WWWW[[#This Row],[Total PoP ]]</f>
        <v>1</v>
      </c>
      <c r="BN49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1" s="552">
        <f>WWWW[[#This Row],['#_of_affected_women_and_girls_receiving_a_sufficient_quantity_of_sanitary_pads]]</f>
        <v>0</v>
      </c>
      <c r="BP491" s="605">
        <f>IF(WWWW[[#This Row],['# People with access to soap]]&gt;WWWW[[#This Row],['# People with access to Sanity Pads]],WWWW[[#This Row],['# People with access to soap]],WWWW[[#This Row],['# People with access to Sanity Pads]])</f>
        <v>0</v>
      </c>
      <c r="BQ491" s="560" t="str">
        <f>IF(OR(WWWW[[#This Row],['#of students in school]]="",WWWW[[#This Row],['#of students in school]]=0),"No","Yes")</f>
        <v>Yes</v>
      </c>
      <c r="BR491" s="781" t="str">
        <f>VLOOKUP(WWWW[[#This Row],[Village  Name]],SiteDB6[[Site Name]:[Location Type 1]],9,FALSE)</f>
        <v>Village</v>
      </c>
      <c r="BS491" s="781" t="str">
        <f>VLOOKUP(WWWW[[#This Row],[Village  Name]],SiteDB6[[Site Name]:[Type of Accommodation]],10,FALSE)</f>
        <v>Village</v>
      </c>
      <c r="BT491" s="781">
        <f>VLOOKUP(WWWW[[#This Row],[Village  Name]],SiteDB6[[Site Name]:[Ethnic or GCA/NGCA]],11,FALSE)</f>
        <v>0</v>
      </c>
      <c r="BU491" s="781">
        <f>VLOOKUP(WWWW[[#This Row],[Village  Name]],SiteDB6[[Site Name]:[Lat]],12,FALSE)</f>
        <v>19.986650466918899</v>
      </c>
      <c r="BV491" s="781">
        <f>VLOOKUP(WWWW[[#This Row],[Village  Name]],SiteDB6[[Site Name]:[Long]],13,FALSE)</f>
        <v>92.986160278320298</v>
      </c>
      <c r="BW491" s="781">
        <f>VLOOKUP(WWWW[[#This Row],[Village  Name]],SiteDB6[[Site Name]:[Pcode]],3,FALSE)</f>
        <v>197546</v>
      </c>
      <c r="BX491" s="781" t="str">
        <f t="shared" si="0"/>
        <v>Covered</v>
      </c>
      <c r="BY491" s="792"/>
    </row>
    <row r="492" spans="1:77">
      <c r="A492" s="777" t="s">
        <v>2382</v>
      </c>
      <c r="B492" s="777" t="s">
        <v>289</v>
      </c>
      <c r="C492" s="778" t="s">
        <v>289</v>
      </c>
      <c r="D492" s="778" t="s">
        <v>329</v>
      </c>
      <c r="E492" s="779" t="s">
        <v>2687</v>
      </c>
      <c r="F492" s="778" t="s">
        <v>404</v>
      </c>
      <c r="G492" s="780" t="str">
        <f>VLOOKUP(WWWW[[#This Row],[Village  Name]],SiteDB6[[Site Name]:[Location Type]],8,FALSE)</f>
        <v>Village</v>
      </c>
      <c r="H492" s="778" t="s">
        <v>2966</v>
      </c>
      <c r="I492" s="782">
        <v>53</v>
      </c>
      <c r="J492" s="782">
        <v>248</v>
      </c>
      <c r="K492" s="783">
        <v>43359</v>
      </c>
      <c r="L492" s="784">
        <v>43830</v>
      </c>
      <c r="M492" s="782">
        <v>43</v>
      </c>
      <c r="N492" s="782"/>
      <c r="O492" s="605"/>
      <c r="P492" s="782"/>
      <c r="Q492" s="782">
        <v>1</v>
      </c>
      <c r="R492" s="782"/>
      <c r="S492" s="782">
        <v>248</v>
      </c>
      <c r="T492" s="782"/>
      <c r="U492" s="785"/>
      <c r="V492" s="782">
        <v>10</v>
      </c>
      <c r="W492" s="782" t="s">
        <v>132</v>
      </c>
      <c r="X492" s="782">
        <v>3</v>
      </c>
      <c r="Y492" s="782"/>
      <c r="Z492" s="782"/>
      <c r="AA492" s="782"/>
      <c r="AB492" s="782"/>
      <c r="AC492" s="785"/>
      <c r="AD492" s="782">
        <v>69</v>
      </c>
      <c r="AE492" s="782">
        <v>59</v>
      </c>
      <c r="AF492" s="782">
        <v>56</v>
      </c>
      <c r="AG492" s="782">
        <v>41</v>
      </c>
      <c r="AH492" s="782"/>
      <c r="AI492" s="782"/>
      <c r="AJ492" s="605"/>
      <c r="AK492" s="782"/>
      <c r="AL492" s="605"/>
      <c r="AM492" s="605"/>
      <c r="AN492" s="785"/>
      <c r="AO492" s="551"/>
      <c r="AP492" s="551"/>
      <c r="AQ49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92" s="788">
        <f>WWWW[[#This Row],[%Equitable and continuous access to sufficient quantity of safe drinking water]]*WWWW[[#This Row],[Total PoP ]]</f>
        <v>0</v>
      </c>
      <c r="AS49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2" s="788">
        <f>WWWW[[#This Row],[% Access to unimproved water points]]*WWWW[[#This Row],[Total PoP ]]</f>
        <v>248</v>
      </c>
      <c r="AU49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248</v>
      </c>
      <c r="AW492" s="788">
        <f>WWWW[[#This Row],[HRP1]]/250</f>
        <v>0.99199999999999999</v>
      </c>
      <c r="AX492" s="790">
        <f>1-WWWW[[#This Row],[% Equitable and continuous access to sufficient quantity of domestic water]]</f>
        <v>0</v>
      </c>
      <c r="AY492" s="788">
        <f>WWWW[[#This Row],[%equitable and continuous access to sufficient quantity of safe drinking and domestic water''s GAP]]*WWWW[[#This Row],[Total PoP ]]</f>
        <v>0</v>
      </c>
      <c r="AZ492" s="791">
        <f>IF(WWWW[[#This Row],[Total required water points]]-WWWW[[#This Row],['#Water points coverage]]&lt;0,0,WWWW[[#This Row],[Total required water points]]-WWWW[[#This Row],['#Water points coverage]])</f>
        <v>8.0000000000000071E-3</v>
      </c>
      <c r="BA492" s="791">
        <f>ROUND(IF(WWWW[[#This Row],[Total PoP ]]&lt;250,1,WWWW[[#This Row],[Total PoP ]]/250),0)</f>
        <v>1</v>
      </c>
      <c r="BB49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0.84677419354838712</v>
      </c>
      <c r="BC492" s="788">
        <f>WWWW[[#This Row],[% people access to functioning Latrine]]*WWWW[[#This Row],[Total PoP ]]</f>
        <v>210</v>
      </c>
      <c r="BD492" s="791">
        <f>WWWW[[#This Row],['#_of_Functioning_latrines_in_school]]*50</f>
        <v>150</v>
      </c>
      <c r="BE492" s="791">
        <f>ROUND((WWWW[[#This Row],[Total PoP ]]/6),0)</f>
        <v>41</v>
      </c>
      <c r="BF492" s="791">
        <f>IF(WWWW[[#This Row],[Total required Latrines]]-(WWWW[[#This Row],['#_of_sanitary_fly-proof_HH_latrines]])&lt;0,0,WWWW[[#This Row],[Total required Latrines]]-(WWWW[[#This Row],['#_of_sanitary_fly-proof_HH_latrines]]))</f>
        <v>31</v>
      </c>
      <c r="BG492" s="787">
        <f>1-WWWW[[#This Row],[% people access to functioning Latrine]]</f>
        <v>0.15322580645161288</v>
      </c>
      <c r="BH49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225</v>
      </c>
      <c r="BI492" s="560">
        <f>IF(WWWW[[#This Row],['#_of_functional_handwashing_facilities_at_HH_level]]*6&gt;WWWW[[#This Row],[Total PoP ]],WWWW[[#This Row],[Total PoP ]],WWWW[[#This Row],['#_of_functional_handwashing_facilities_at_HH_level]]*6)</f>
        <v>0</v>
      </c>
      <c r="BJ492" s="791">
        <f>IF(WWWW[[#This Row],['# people reached by regular dedicated hygiene promotion]]&gt;WWWW[[#This Row],['# People received regular supply of hygiene items]],WWWW[[#This Row],['# people reached by regular dedicated hygiene promotion]],WWWW[[#This Row],['# People received regular supply of hygiene items]])</f>
        <v>225</v>
      </c>
      <c r="BK492" s="790">
        <f>IF(WWWW[[#This Row],[HRP3]]/WWWW[[#This Row],[Total PoP ]]&gt;100%,100%,WWWW[[#This Row],[HRP3]]/WWWW[[#This Row],[Total PoP ]])</f>
        <v>0.907258064516129</v>
      </c>
      <c r="BL492" s="787">
        <f>1-WWWW[[#This Row],[Hygiene Coverage%]]</f>
        <v>9.2741935483870996E-2</v>
      </c>
      <c r="BM492" s="789">
        <f>WWWW[[#This Row],['# people reached by regular dedicated hygiene promotion]]/WWWW[[#This Row],[Total PoP ]]</f>
        <v>0.907258064516129</v>
      </c>
      <c r="BN49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2" s="552">
        <f>WWWW[[#This Row],['#_of_affected_women_and_girls_receiving_a_sufficient_quantity_of_sanitary_pads]]</f>
        <v>0</v>
      </c>
      <c r="BP492" s="605">
        <f>IF(WWWW[[#This Row],['# People with access to soap]]&gt;WWWW[[#This Row],['# People with access to Sanity Pads]],WWWW[[#This Row],['# People with access to soap]],WWWW[[#This Row],['# People with access to Sanity Pads]])</f>
        <v>0</v>
      </c>
      <c r="BQ492" s="560" t="str">
        <f>IF(OR(WWWW[[#This Row],['#of students in school]]="",WWWW[[#This Row],['#of students in school]]=0),"No","Yes")</f>
        <v>Yes</v>
      </c>
      <c r="BR492" s="781" t="str">
        <f>VLOOKUP(WWWW[[#This Row],[Village  Name]],SiteDB6[[Site Name]:[Location Type 1]],9,FALSE)</f>
        <v>Village</v>
      </c>
      <c r="BS492" s="781" t="str">
        <f>VLOOKUP(WWWW[[#This Row],[Village  Name]],SiteDB6[[Site Name]:[Type of Accommodation]],10,FALSE)</f>
        <v>Village</v>
      </c>
      <c r="BT492" s="781">
        <f>VLOOKUP(WWWW[[#This Row],[Village  Name]],SiteDB6[[Site Name]:[Ethnic or GCA/NGCA]],11,FALSE)</f>
        <v>0</v>
      </c>
      <c r="BU492" s="781">
        <f>VLOOKUP(WWWW[[#This Row],[Village  Name]],SiteDB6[[Site Name]:[Lat]],12,FALSE)</f>
        <v>19.863630294799801</v>
      </c>
      <c r="BV492" s="781">
        <f>VLOOKUP(WWWW[[#This Row],[Village  Name]],SiteDB6[[Site Name]:[Long]],13,FALSE)</f>
        <v>93.030677795410199</v>
      </c>
      <c r="BW492" s="781">
        <f>VLOOKUP(WWWW[[#This Row],[Village  Name]],SiteDB6[[Site Name]:[Pcode]],3,FALSE)</f>
        <v>217985</v>
      </c>
      <c r="BX492" s="781" t="str">
        <f t="shared" si="0"/>
        <v>Covered</v>
      </c>
      <c r="BY492" s="792"/>
    </row>
    <row r="493" spans="1:77">
      <c r="A493" s="777" t="s">
        <v>2382</v>
      </c>
      <c r="B493" s="777" t="s">
        <v>289</v>
      </c>
      <c r="C493" s="778" t="s">
        <v>289</v>
      </c>
      <c r="D493" s="778" t="s">
        <v>329</v>
      </c>
      <c r="E493" s="779" t="s">
        <v>2687</v>
      </c>
      <c r="F493" s="778" t="s">
        <v>404</v>
      </c>
      <c r="G493" s="780" t="str">
        <f>VLOOKUP(WWWW[[#This Row],[Village  Name]],SiteDB6[[Site Name]:[Location Type]],8,FALSE)</f>
        <v>Village</v>
      </c>
      <c r="H493" s="778" t="s">
        <v>2846</v>
      </c>
      <c r="I493" s="782">
        <v>43</v>
      </c>
      <c r="J493" s="782">
        <v>193</v>
      </c>
      <c r="K493" s="783">
        <v>43359</v>
      </c>
      <c r="L493" s="784">
        <v>43830</v>
      </c>
      <c r="M493" s="782">
        <v>41</v>
      </c>
      <c r="N493" s="782"/>
      <c r="O493" s="605"/>
      <c r="P493" s="782"/>
      <c r="Q493" s="782">
        <v>2</v>
      </c>
      <c r="R493" s="782"/>
      <c r="S493" s="782">
        <v>193</v>
      </c>
      <c r="T493" s="782"/>
      <c r="U493" s="785"/>
      <c r="V493" s="782">
        <v>20</v>
      </c>
      <c r="W493" s="782" t="s">
        <v>132</v>
      </c>
      <c r="X493" s="782">
        <v>1</v>
      </c>
      <c r="Y493" s="782"/>
      <c r="Z493" s="782"/>
      <c r="AA493" s="782"/>
      <c r="AB493" s="782"/>
      <c r="AC493" s="785"/>
      <c r="AD493" s="782">
        <v>66</v>
      </c>
      <c r="AE493" s="782">
        <v>58</v>
      </c>
      <c r="AF493" s="782">
        <v>44</v>
      </c>
      <c r="AG493" s="782">
        <v>25</v>
      </c>
      <c r="AH493" s="782"/>
      <c r="AI493" s="782"/>
      <c r="AJ493" s="605"/>
      <c r="AK493" s="782"/>
      <c r="AL493" s="605"/>
      <c r="AM493" s="605"/>
      <c r="AN493" s="785"/>
      <c r="AO493" s="551"/>
      <c r="AP493" s="551"/>
      <c r="AQ49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93" s="788">
        <f>WWWW[[#This Row],[%Equitable and continuous access to sufficient quantity of safe drinking water]]*WWWW[[#This Row],[Total PoP ]]</f>
        <v>0</v>
      </c>
      <c r="AS49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3" s="788">
        <f>WWWW[[#This Row],[% Access to unimproved water points]]*WWWW[[#This Row],[Total PoP ]]</f>
        <v>193</v>
      </c>
      <c r="AU49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193</v>
      </c>
      <c r="AW493" s="788">
        <f>WWWW[[#This Row],[HRP1]]/250</f>
        <v>0.77200000000000002</v>
      </c>
      <c r="AX493" s="790">
        <f>1-WWWW[[#This Row],[% Equitable and continuous access to sufficient quantity of domestic water]]</f>
        <v>0</v>
      </c>
      <c r="AY493" s="788">
        <f>WWWW[[#This Row],[%equitable and continuous access to sufficient quantity of safe drinking and domestic water''s GAP]]*WWWW[[#This Row],[Total PoP ]]</f>
        <v>0</v>
      </c>
      <c r="AZ493" s="791">
        <f>IF(WWWW[[#This Row],[Total required water points]]-WWWW[[#This Row],['#Water points coverage]]&lt;0,0,WWWW[[#This Row],[Total required water points]]-WWWW[[#This Row],['#Water points coverage]])</f>
        <v>0.22799999999999998</v>
      </c>
      <c r="BA493" s="791">
        <f>ROUND(IF(WWWW[[#This Row],[Total PoP ]]&lt;250,1,WWWW[[#This Row],[Total PoP ]]/250),0)</f>
        <v>1</v>
      </c>
      <c r="BB49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0.88082901554404147</v>
      </c>
      <c r="BC493" s="788">
        <f>WWWW[[#This Row],[% people access to functioning Latrine]]*WWWW[[#This Row],[Total PoP ]]</f>
        <v>170</v>
      </c>
      <c r="BD493" s="791">
        <f>WWWW[[#This Row],['#_of_Functioning_latrines_in_school]]*50</f>
        <v>50</v>
      </c>
      <c r="BE493" s="791">
        <f>ROUND((WWWW[[#This Row],[Total PoP ]]/6),0)</f>
        <v>32</v>
      </c>
      <c r="BF493" s="791">
        <f>IF(WWWW[[#This Row],[Total required Latrines]]-(WWWW[[#This Row],['#_of_sanitary_fly-proof_HH_latrines]])&lt;0,0,WWWW[[#This Row],[Total required Latrines]]-(WWWW[[#This Row],['#_of_sanitary_fly-proof_HH_latrines]]))</f>
        <v>12</v>
      </c>
      <c r="BG493" s="787">
        <f>1-WWWW[[#This Row],[% people access to functioning Latrine]]</f>
        <v>0.11917098445595853</v>
      </c>
      <c r="BH49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193</v>
      </c>
      <c r="BI493" s="560">
        <f>IF(WWWW[[#This Row],['#_of_functional_handwashing_facilities_at_HH_level]]*6&gt;WWWW[[#This Row],[Total PoP ]],WWWW[[#This Row],[Total PoP ]],WWWW[[#This Row],['#_of_functional_handwashing_facilities_at_HH_level]]*6)</f>
        <v>0</v>
      </c>
      <c r="BJ493" s="791">
        <f>IF(WWWW[[#This Row],['# people reached by regular dedicated hygiene promotion]]&gt;WWWW[[#This Row],['# People received regular supply of hygiene items]],WWWW[[#This Row],['# people reached by regular dedicated hygiene promotion]],WWWW[[#This Row],['# People received regular supply of hygiene items]])</f>
        <v>193</v>
      </c>
      <c r="BK493" s="790">
        <f>IF(WWWW[[#This Row],[HRP3]]/WWWW[[#This Row],[Total PoP ]]&gt;100%,100%,WWWW[[#This Row],[HRP3]]/WWWW[[#This Row],[Total PoP ]])</f>
        <v>1</v>
      </c>
      <c r="BL493" s="787">
        <f>1-WWWW[[#This Row],[Hygiene Coverage%]]</f>
        <v>0</v>
      </c>
      <c r="BM493" s="789">
        <f>WWWW[[#This Row],['# people reached by regular dedicated hygiene promotion]]/WWWW[[#This Row],[Total PoP ]]</f>
        <v>1</v>
      </c>
      <c r="BN49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3" s="552">
        <f>WWWW[[#This Row],['#_of_affected_women_and_girls_receiving_a_sufficient_quantity_of_sanitary_pads]]</f>
        <v>0</v>
      </c>
      <c r="BP493" s="605">
        <f>IF(WWWW[[#This Row],['# People with access to soap]]&gt;WWWW[[#This Row],['# People with access to Sanity Pads]],WWWW[[#This Row],['# People with access to soap]],WWWW[[#This Row],['# People with access to Sanity Pads]])</f>
        <v>0</v>
      </c>
      <c r="BQ493" s="560" t="str">
        <f>IF(OR(WWWW[[#This Row],['#of students in school]]="",WWWW[[#This Row],['#of students in school]]=0),"No","Yes")</f>
        <v>Yes</v>
      </c>
      <c r="BR493" s="781" t="str">
        <f>VLOOKUP(WWWW[[#This Row],[Village  Name]],SiteDB6[[Site Name]:[Location Type 1]],9,FALSE)</f>
        <v>Village</v>
      </c>
      <c r="BS493" s="781" t="str">
        <f>VLOOKUP(WWWW[[#This Row],[Village  Name]],SiteDB6[[Site Name]:[Type of Accommodation]],10,FALSE)</f>
        <v>Village</v>
      </c>
      <c r="BT493" s="781">
        <f>VLOOKUP(WWWW[[#This Row],[Village  Name]],SiteDB6[[Site Name]:[Ethnic or GCA/NGCA]],11,FALSE)</f>
        <v>0</v>
      </c>
      <c r="BU493" s="781">
        <f>VLOOKUP(WWWW[[#This Row],[Village  Name]],SiteDB6[[Site Name]:[Lat]],12,FALSE)</f>
        <v>19.9233303070068</v>
      </c>
      <c r="BV493" s="781">
        <f>VLOOKUP(WWWW[[#This Row],[Village  Name]],SiteDB6[[Site Name]:[Long]],13,FALSE)</f>
        <v>93.018592834472699</v>
      </c>
      <c r="BW493" s="781">
        <f>VLOOKUP(WWWW[[#This Row],[Village  Name]],SiteDB6[[Site Name]:[Pcode]],3,FALSE)</f>
        <v>197547</v>
      </c>
      <c r="BX493" s="781" t="str">
        <f t="shared" si="0"/>
        <v>Covered</v>
      </c>
      <c r="BY493" s="792"/>
    </row>
    <row r="494" spans="1:77">
      <c r="A494" s="777" t="s">
        <v>2382</v>
      </c>
      <c r="B494" s="777" t="s">
        <v>289</v>
      </c>
      <c r="C494" s="778" t="s">
        <v>289</v>
      </c>
      <c r="D494" s="778" t="s">
        <v>329</v>
      </c>
      <c r="E494" s="779" t="s">
        <v>2687</v>
      </c>
      <c r="F494" s="778" t="s">
        <v>404</v>
      </c>
      <c r="G494" s="780" t="str">
        <f>VLOOKUP(WWWW[[#This Row],[Village  Name]],SiteDB6[[Site Name]:[Location Type]],8,FALSE)</f>
        <v>Village</v>
      </c>
      <c r="H494" s="778" t="s">
        <v>3003</v>
      </c>
      <c r="I494" s="782">
        <v>83</v>
      </c>
      <c r="J494" s="782">
        <v>493</v>
      </c>
      <c r="K494" s="783">
        <v>43359</v>
      </c>
      <c r="L494" s="784">
        <v>43830</v>
      </c>
      <c r="M494" s="782">
        <v>65</v>
      </c>
      <c r="N494" s="782"/>
      <c r="O494" s="605"/>
      <c r="P494" s="782"/>
      <c r="Q494" s="782"/>
      <c r="R494" s="782"/>
      <c r="S494" s="782">
        <v>493</v>
      </c>
      <c r="T494" s="782"/>
      <c r="U494" s="785"/>
      <c r="V494" s="782">
        <v>0</v>
      </c>
      <c r="W494" s="782" t="s">
        <v>132</v>
      </c>
      <c r="X494" s="782">
        <v>2</v>
      </c>
      <c r="Y494" s="782"/>
      <c r="Z494" s="782"/>
      <c r="AA494" s="782"/>
      <c r="AB494" s="782"/>
      <c r="AC494" s="785"/>
      <c r="AD494" s="782">
        <v>145</v>
      </c>
      <c r="AE494" s="782">
        <v>142</v>
      </c>
      <c r="AF494" s="782">
        <v>106</v>
      </c>
      <c r="AG494" s="782">
        <v>100</v>
      </c>
      <c r="AH494" s="782"/>
      <c r="AI494" s="782"/>
      <c r="AJ494" s="605"/>
      <c r="AK494" s="782"/>
      <c r="AL494" s="605"/>
      <c r="AM494" s="605"/>
      <c r="AN494" s="785"/>
      <c r="AO494" s="551"/>
      <c r="AP494" s="551"/>
      <c r="AQ49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94" s="788">
        <f>WWWW[[#This Row],[%Equitable and continuous access to sufficient quantity of safe drinking water]]*WWWW[[#This Row],[Total PoP ]]</f>
        <v>0</v>
      </c>
      <c r="AS49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4" s="788">
        <f>WWWW[[#This Row],[% Access to unimproved water points]]*WWWW[[#This Row],[Total PoP ]]</f>
        <v>493</v>
      </c>
      <c r="AU49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493</v>
      </c>
      <c r="AW494" s="788">
        <f>WWWW[[#This Row],[HRP1]]/250</f>
        <v>1.972</v>
      </c>
      <c r="AX494" s="790">
        <f>1-WWWW[[#This Row],[% Equitable and continuous access to sufficient quantity of domestic water]]</f>
        <v>0</v>
      </c>
      <c r="AY494" s="788">
        <f>WWWW[[#This Row],[%equitable and continuous access to sufficient quantity of safe drinking and domestic water''s GAP]]*WWWW[[#This Row],[Total PoP ]]</f>
        <v>0</v>
      </c>
      <c r="AZ494" s="791">
        <f>IF(WWWW[[#This Row],[Total required water points]]-WWWW[[#This Row],['#Water points coverage]]&lt;0,0,WWWW[[#This Row],[Total required water points]]-WWWW[[#This Row],['#Water points coverage]])</f>
        <v>2.8000000000000025E-2</v>
      </c>
      <c r="BA494" s="791">
        <f>ROUND(IF(WWWW[[#This Row],[Total PoP ]]&lt;250,1,WWWW[[#This Row],[Total PoP ]]/250),0)</f>
        <v>2</v>
      </c>
      <c r="BB49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0.20283975659229209</v>
      </c>
      <c r="BC494" s="788">
        <f>WWWW[[#This Row],[% people access to functioning Latrine]]*WWWW[[#This Row],[Total PoP ]]</f>
        <v>100</v>
      </c>
      <c r="BD494" s="791">
        <f>WWWW[[#This Row],['#_of_Functioning_latrines_in_school]]*50</f>
        <v>100</v>
      </c>
      <c r="BE494" s="791">
        <f>ROUND((WWWW[[#This Row],[Total PoP ]]/6),0)</f>
        <v>82</v>
      </c>
      <c r="BF494" s="791">
        <f>IF(WWWW[[#This Row],[Total required Latrines]]-(WWWW[[#This Row],['#_of_sanitary_fly-proof_HH_latrines]])&lt;0,0,WWWW[[#This Row],[Total required Latrines]]-(WWWW[[#This Row],['#_of_sanitary_fly-proof_HH_latrines]]))</f>
        <v>82</v>
      </c>
      <c r="BG494" s="787">
        <f>1-WWWW[[#This Row],[% people access to functioning Latrine]]</f>
        <v>0.79716024340770786</v>
      </c>
      <c r="BH49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493</v>
      </c>
      <c r="BI494" s="560">
        <f>IF(WWWW[[#This Row],['#_of_functional_handwashing_facilities_at_HH_level]]*6&gt;WWWW[[#This Row],[Total PoP ]],WWWW[[#This Row],[Total PoP ]],WWWW[[#This Row],['#_of_functional_handwashing_facilities_at_HH_level]]*6)</f>
        <v>0</v>
      </c>
      <c r="BJ494" s="791">
        <f>IF(WWWW[[#This Row],['# people reached by regular dedicated hygiene promotion]]&gt;WWWW[[#This Row],['# People received regular supply of hygiene items]],WWWW[[#This Row],['# people reached by regular dedicated hygiene promotion]],WWWW[[#This Row],['# People received regular supply of hygiene items]])</f>
        <v>493</v>
      </c>
      <c r="BK494" s="790">
        <f>IF(WWWW[[#This Row],[HRP3]]/WWWW[[#This Row],[Total PoP ]]&gt;100%,100%,WWWW[[#This Row],[HRP3]]/WWWW[[#This Row],[Total PoP ]])</f>
        <v>1</v>
      </c>
      <c r="BL494" s="787">
        <f>1-WWWW[[#This Row],[Hygiene Coverage%]]</f>
        <v>0</v>
      </c>
      <c r="BM494" s="789">
        <f>WWWW[[#This Row],['# people reached by regular dedicated hygiene promotion]]/WWWW[[#This Row],[Total PoP ]]</f>
        <v>1</v>
      </c>
      <c r="BN49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4" s="552">
        <f>WWWW[[#This Row],['#_of_affected_women_and_girls_receiving_a_sufficient_quantity_of_sanitary_pads]]</f>
        <v>0</v>
      </c>
      <c r="BP494" s="605">
        <f>IF(WWWW[[#This Row],['# People with access to soap]]&gt;WWWW[[#This Row],['# People with access to Sanity Pads]],WWWW[[#This Row],['# People with access to soap]],WWWW[[#This Row],['# People with access to Sanity Pads]])</f>
        <v>0</v>
      </c>
      <c r="BQ494" s="560" t="str">
        <f>IF(OR(WWWW[[#This Row],['#of students in school]]="",WWWW[[#This Row],['#of students in school]]=0),"No","Yes")</f>
        <v>Yes</v>
      </c>
      <c r="BR494" s="781" t="str">
        <f>VLOOKUP(WWWW[[#This Row],[Village  Name]],SiteDB6[[Site Name]:[Location Type 1]],9,FALSE)</f>
        <v>Village</v>
      </c>
      <c r="BS494" s="781" t="str">
        <f>VLOOKUP(WWWW[[#This Row],[Village  Name]],SiteDB6[[Site Name]:[Type of Accommodation]],10,FALSE)</f>
        <v>Village</v>
      </c>
      <c r="BT494" s="781">
        <f>VLOOKUP(WWWW[[#This Row],[Village  Name]],SiteDB6[[Site Name]:[Ethnic or GCA/NGCA]],11,FALSE)</f>
        <v>0</v>
      </c>
      <c r="BU494" s="781">
        <f>VLOOKUP(WWWW[[#This Row],[Village  Name]],SiteDB6[[Site Name]:[Lat]],12,FALSE)</f>
        <v>20.074710845947301</v>
      </c>
      <c r="BV494" s="781">
        <f>VLOOKUP(WWWW[[#This Row],[Village  Name]],SiteDB6[[Site Name]:[Long]],13,FALSE)</f>
        <v>92.949638366699205</v>
      </c>
      <c r="BW494" s="781">
        <f>VLOOKUP(WWWW[[#This Row],[Village  Name]],SiteDB6[[Site Name]:[Pcode]],3,FALSE)</f>
        <v>197570</v>
      </c>
      <c r="BX494" s="781" t="str">
        <f t="shared" si="0"/>
        <v>Covered</v>
      </c>
      <c r="BY494" s="792"/>
    </row>
    <row r="495" spans="1:77">
      <c r="A495" s="777" t="s">
        <v>2382</v>
      </c>
      <c r="B495" s="777" t="s">
        <v>289</v>
      </c>
      <c r="C495" s="778" t="s">
        <v>289</v>
      </c>
      <c r="D495" s="778" t="s">
        <v>236</v>
      </c>
      <c r="E495" s="779" t="s">
        <v>2687</v>
      </c>
      <c r="F495" s="779" t="s">
        <v>404</v>
      </c>
      <c r="G495" s="780" t="str">
        <f>VLOOKUP(WWWW[[#This Row],[Village  Name]],SiteDB6[[Site Name]:[Location Type]],8,FALSE)</f>
        <v>Village</v>
      </c>
      <c r="H495" s="778" t="s">
        <v>410</v>
      </c>
      <c r="I495" s="782">
        <v>204</v>
      </c>
      <c r="J495" s="782">
        <v>1055</v>
      </c>
      <c r="K495" s="783">
        <v>43556</v>
      </c>
      <c r="L495" s="784">
        <v>43921</v>
      </c>
      <c r="M495" s="782">
        <v>241</v>
      </c>
      <c r="N495" s="782"/>
      <c r="O495" s="605"/>
      <c r="P495" s="782"/>
      <c r="Q495" s="782">
        <v>3</v>
      </c>
      <c r="R495" s="782"/>
      <c r="S495" s="782">
        <v>1055</v>
      </c>
      <c r="T495" s="782"/>
      <c r="U495" s="785"/>
      <c r="V495" s="782"/>
      <c r="W495" s="782" t="s">
        <v>41</v>
      </c>
      <c r="X495" s="782">
        <v>2</v>
      </c>
      <c r="Y495" s="782"/>
      <c r="Z495" s="782"/>
      <c r="AA495" s="782"/>
      <c r="AB495" s="782"/>
      <c r="AC495" s="785"/>
      <c r="AD495" s="782">
        <v>60</v>
      </c>
      <c r="AE495" s="782">
        <v>87</v>
      </c>
      <c r="AF495" s="782">
        <v>56</v>
      </c>
      <c r="AG495" s="782">
        <v>54</v>
      </c>
      <c r="AH495" s="782">
        <v>36</v>
      </c>
      <c r="AI495" s="782">
        <v>53</v>
      </c>
      <c r="AJ495" s="605"/>
      <c r="AK495" s="782">
        <v>1</v>
      </c>
      <c r="AL495" s="605"/>
      <c r="AM495" s="605"/>
      <c r="AN495" s="785"/>
      <c r="AO495" s="551"/>
      <c r="AP495" s="551"/>
      <c r="AQ49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95" s="788">
        <f>WWWW[[#This Row],[%Equitable and continuous access to sufficient quantity of safe drinking water]]*WWWW[[#This Row],[Total PoP ]]</f>
        <v>0</v>
      </c>
      <c r="AS49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5" s="788">
        <f>WWWW[[#This Row],[% Access to unimproved water points]]*WWWW[[#This Row],[Total PoP ]]</f>
        <v>1055</v>
      </c>
      <c r="AU49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1055</v>
      </c>
      <c r="AW495" s="788">
        <f>WWWW[[#This Row],[HRP1]]/250</f>
        <v>4.22</v>
      </c>
      <c r="AX495" s="790">
        <f>1-WWWW[[#This Row],[% Equitable and continuous access to sufficient quantity of domestic water]]</f>
        <v>0</v>
      </c>
      <c r="AY495" s="788">
        <f>WWWW[[#This Row],[%equitable and continuous access to sufficient quantity of safe drinking and domestic water''s GAP]]*WWWW[[#This Row],[Total PoP ]]</f>
        <v>0</v>
      </c>
      <c r="AZ495" s="791">
        <f>IF(WWWW[[#This Row],[Total required water points]]-WWWW[[#This Row],['#Water points coverage]]&lt;0,0,WWWW[[#This Row],[Total required water points]]-WWWW[[#This Row],['#Water points coverage]])</f>
        <v>0</v>
      </c>
      <c r="BA495" s="791">
        <f>ROUND(IF(WWWW[[#This Row],[Total PoP ]]&lt;250,1,WWWW[[#This Row],[Total PoP ]]/250),0)</f>
        <v>4</v>
      </c>
      <c r="BB49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9.4786729857819899E-2</v>
      </c>
      <c r="BC495" s="788">
        <f>WWWW[[#This Row],[% people access to functioning Latrine]]*WWWW[[#This Row],[Total PoP ]]</f>
        <v>100</v>
      </c>
      <c r="BD495" s="791">
        <f>WWWW[[#This Row],['#_of_Functioning_latrines_in_school]]*50</f>
        <v>100</v>
      </c>
      <c r="BE495" s="791">
        <f>ROUND((WWWW[[#This Row],[Total PoP ]]/6),0)</f>
        <v>176</v>
      </c>
      <c r="BF495" s="791">
        <f>IF(WWWW[[#This Row],[Total required Latrines]]-(WWWW[[#This Row],['#_of_sanitary_fly-proof_HH_latrines]])&lt;0,0,WWWW[[#This Row],[Total required Latrines]]-(WWWW[[#This Row],['#_of_sanitary_fly-proof_HH_latrines]]))</f>
        <v>176</v>
      </c>
      <c r="BG495" s="787">
        <f>1-WWWW[[#This Row],[% people access to functioning Latrine]]</f>
        <v>0.90521327014218012</v>
      </c>
      <c r="BH49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346</v>
      </c>
      <c r="BI495" s="560">
        <f>IF(WWWW[[#This Row],['#_of_functional_handwashing_facilities_at_HH_level]]*6&gt;WWWW[[#This Row],[Total PoP ]],WWWW[[#This Row],[Total PoP ]],WWWW[[#This Row],['#_of_functional_handwashing_facilities_at_HH_level]]*6)</f>
        <v>0</v>
      </c>
      <c r="BJ495" s="791">
        <f>IF(WWWW[[#This Row],['# people reached by regular dedicated hygiene promotion]]&gt;WWWW[[#This Row],['# People received regular supply of hygiene items]],WWWW[[#This Row],['# people reached by regular dedicated hygiene promotion]],WWWW[[#This Row],['# People received regular supply of hygiene items]])</f>
        <v>346</v>
      </c>
      <c r="BK495" s="790">
        <f>IF(WWWW[[#This Row],[HRP3]]/WWWW[[#This Row],[Total PoP ]]&gt;100%,100%,WWWW[[#This Row],[HRP3]]/WWWW[[#This Row],[Total PoP ]])</f>
        <v>0.32796208530805687</v>
      </c>
      <c r="BL495" s="787">
        <f>1-WWWW[[#This Row],[Hygiene Coverage%]]</f>
        <v>0.67203791469194307</v>
      </c>
      <c r="BM495" s="789">
        <f>WWWW[[#This Row],['# people reached by regular dedicated hygiene promotion]]/WWWW[[#This Row],[Total PoP ]]</f>
        <v>0.32796208530805687</v>
      </c>
      <c r="BN49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5" s="552">
        <f>WWWW[[#This Row],['#_of_affected_women_and_girls_receiving_a_sufficient_quantity_of_sanitary_pads]]</f>
        <v>0</v>
      </c>
      <c r="BP495" s="605">
        <f>IF(WWWW[[#This Row],['# People with access to soap]]&gt;WWWW[[#This Row],['# People with access to Sanity Pads]],WWWW[[#This Row],['# People with access to soap]],WWWW[[#This Row],['# People with access to Sanity Pads]])</f>
        <v>0</v>
      </c>
      <c r="BQ495" s="560" t="str">
        <f>IF(OR(WWWW[[#This Row],['#of students in school]]="",WWWW[[#This Row],['#of students in school]]=0),"No","Yes")</f>
        <v>Yes</v>
      </c>
      <c r="BR495" s="781" t="str">
        <f>VLOOKUP(WWWW[[#This Row],[Village  Name]],SiteDB6[[Site Name]:[Location Type 1]],9,FALSE)</f>
        <v>Village</v>
      </c>
      <c r="BS495" s="781" t="str">
        <f>VLOOKUP(WWWW[[#This Row],[Village  Name]],SiteDB6[[Site Name]:[Type of Accommodation]],10,FALSE)</f>
        <v>Village</v>
      </c>
      <c r="BT495" s="781" t="str">
        <f>VLOOKUP(WWWW[[#This Row],[Village  Name]],SiteDB6[[Site Name]:[Ethnic or GCA/NGCA]],11,FALSE)</f>
        <v>Rakhine</v>
      </c>
      <c r="BU495" s="781">
        <f>VLOOKUP(WWWW[[#This Row],[Village  Name]],SiteDB6[[Site Name]:[Lat]],12,FALSE)</f>
        <v>20.0839</v>
      </c>
      <c r="BV495" s="781">
        <f>VLOOKUP(WWWW[[#This Row],[Village  Name]],SiteDB6[[Site Name]:[Long]],13,FALSE)</f>
        <v>92.993799999999993</v>
      </c>
      <c r="BW495" s="781">
        <f>VLOOKUP(WWWW[[#This Row],[Village  Name]],SiteDB6[[Site Name]:[Pcode]],3,FALSE)</f>
        <v>197557</v>
      </c>
      <c r="BX495" s="781" t="str">
        <f t="shared" si="0"/>
        <v>Covered</v>
      </c>
      <c r="BY495" s="792"/>
    </row>
    <row r="496" spans="1:77">
      <c r="A496" s="777" t="s">
        <v>2382</v>
      </c>
      <c r="B496" s="777" t="s">
        <v>289</v>
      </c>
      <c r="C496" s="778" t="s">
        <v>289</v>
      </c>
      <c r="D496" s="778" t="s">
        <v>236</v>
      </c>
      <c r="E496" s="779" t="s">
        <v>2687</v>
      </c>
      <c r="F496" s="778" t="s">
        <v>404</v>
      </c>
      <c r="G496" s="780" t="str">
        <f>VLOOKUP(WWWW[[#This Row],[Village  Name]],SiteDB6[[Site Name]:[Location Type]],8,FALSE)</f>
        <v>Village</v>
      </c>
      <c r="H496" s="778" t="s">
        <v>406</v>
      </c>
      <c r="I496" s="782">
        <v>948</v>
      </c>
      <c r="J496" s="782">
        <v>3946</v>
      </c>
      <c r="K496" s="783">
        <v>43556</v>
      </c>
      <c r="L496" s="784">
        <v>43921</v>
      </c>
      <c r="M496" s="782">
        <v>342</v>
      </c>
      <c r="N496" s="782"/>
      <c r="O496" s="605"/>
      <c r="P496" s="782"/>
      <c r="Q496" s="782">
        <v>3</v>
      </c>
      <c r="R496" s="782"/>
      <c r="S496" s="782">
        <v>3946</v>
      </c>
      <c r="T496" s="782">
        <v>2</v>
      </c>
      <c r="U496" s="785"/>
      <c r="V496" s="782"/>
      <c r="W496" s="782" t="s">
        <v>41</v>
      </c>
      <c r="X496" s="782">
        <v>2</v>
      </c>
      <c r="Y496" s="782"/>
      <c r="Z496" s="782"/>
      <c r="AA496" s="782"/>
      <c r="AB496" s="782"/>
      <c r="AC496" s="785"/>
      <c r="AD496" s="782">
        <v>437</v>
      </c>
      <c r="AE496" s="782">
        <v>496</v>
      </c>
      <c r="AF496" s="782">
        <v>160</v>
      </c>
      <c r="AG496" s="782">
        <v>154</v>
      </c>
      <c r="AH496" s="782">
        <v>74</v>
      </c>
      <c r="AI496" s="782">
        <v>122</v>
      </c>
      <c r="AJ496" s="605"/>
      <c r="AK496" s="782">
        <v>1</v>
      </c>
      <c r="AL496" s="605"/>
      <c r="AM496" s="605"/>
      <c r="AN496" s="785"/>
      <c r="AO496" s="551"/>
      <c r="AP496" s="551"/>
      <c r="AQ49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0.12671059300557527</v>
      </c>
      <c r="AR496" s="788">
        <f>WWWW[[#This Row],[%Equitable and continuous access to sufficient quantity of safe drinking water]]*WWWW[[#This Row],[Total PoP ]]</f>
        <v>500</v>
      </c>
      <c r="AS49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6" s="788">
        <f>WWWW[[#This Row],[% Access to unimproved water points]]*WWWW[[#This Row],[Total PoP ]]</f>
        <v>3946</v>
      </c>
      <c r="AU49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3946</v>
      </c>
      <c r="AW496" s="788">
        <f>WWWW[[#This Row],[HRP1]]/250</f>
        <v>15.784000000000001</v>
      </c>
      <c r="AX496" s="790">
        <f>1-WWWW[[#This Row],[% Equitable and continuous access to sufficient quantity of domestic water]]</f>
        <v>0</v>
      </c>
      <c r="AY496" s="788">
        <f>WWWW[[#This Row],[%equitable and continuous access to sufficient quantity of safe drinking and domestic water''s GAP]]*WWWW[[#This Row],[Total PoP ]]</f>
        <v>0</v>
      </c>
      <c r="AZ496" s="791">
        <f>IF(WWWW[[#This Row],[Total required water points]]-WWWW[[#This Row],['#Water points coverage]]&lt;0,0,WWWW[[#This Row],[Total required water points]]-WWWW[[#This Row],['#Water points coverage]])</f>
        <v>0.2159999999999993</v>
      </c>
      <c r="BA496" s="791">
        <f>ROUND(IF(WWWW[[#This Row],[Total PoP ]]&lt;250,1,WWWW[[#This Row],[Total PoP ]]/250),0)</f>
        <v>16</v>
      </c>
      <c r="BB49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2.5342118601115054E-2</v>
      </c>
      <c r="BC496" s="788">
        <f>WWWW[[#This Row],[% people access to functioning Latrine]]*WWWW[[#This Row],[Total PoP ]]</f>
        <v>100</v>
      </c>
      <c r="BD496" s="791">
        <f>WWWW[[#This Row],['#_of_Functioning_latrines_in_school]]*50</f>
        <v>100</v>
      </c>
      <c r="BE496" s="791">
        <f>ROUND((WWWW[[#This Row],[Total PoP ]]/6),0)</f>
        <v>658</v>
      </c>
      <c r="BF496" s="791">
        <f>IF(WWWW[[#This Row],[Total required Latrines]]-(WWWW[[#This Row],['#_of_sanitary_fly-proof_HH_latrines]])&lt;0,0,WWWW[[#This Row],[Total required Latrines]]-(WWWW[[#This Row],['#_of_sanitary_fly-proof_HH_latrines]]))</f>
        <v>658</v>
      </c>
      <c r="BG496" s="787">
        <f>1-WWWW[[#This Row],[% people access to functioning Latrine]]</f>
        <v>0.97465788139888498</v>
      </c>
      <c r="BH49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1443</v>
      </c>
      <c r="BI496" s="560">
        <f>IF(WWWW[[#This Row],['#_of_functional_handwashing_facilities_at_HH_level]]*6&gt;WWWW[[#This Row],[Total PoP ]],WWWW[[#This Row],[Total PoP ]],WWWW[[#This Row],['#_of_functional_handwashing_facilities_at_HH_level]]*6)</f>
        <v>0</v>
      </c>
      <c r="BJ496" s="791">
        <f>IF(WWWW[[#This Row],['# people reached by regular dedicated hygiene promotion]]&gt;WWWW[[#This Row],['# People received regular supply of hygiene items]],WWWW[[#This Row],['# people reached by regular dedicated hygiene promotion]],WWWW[[#This Row],['# People received regular supply of hygiene items]])</f>
        <v>1443</v>
      </c>
      <c r="BK496" s="790">
        <f>IF(WWWW[[#This Row],[HRP3]]/WWWW[[#This Row],[Total PoP ]]&gt;100%,100%,WWWW[[#This Row],[HRP3]]/WWWW[[#This Row],[Total PoP ]])</f>
        <v>0.36568677141409023</v>
      </c>
      <c r="BL496" s="787">
        <f>1-WWWW[[#This Row],[Hygiene Coverage%]]</f>
        <v>0.63431322858590977</v>
      </c>
      <c r="BM496" s="789">
        <f>WWWW[[#This Row],['# people reached by regular dedicated hygiene promotion]]/WWWW[[#This Row],[Total PoP ]]</f>
        <v>0.36568677141409023</v>
      </c>
      <c r="BN49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6" s="552">
        <f>WWWW[[#This Row],['#_of_affected_women_and_girls_receiving_a_sufficient_quantity_of_sanitary_pads]]</f>
        <v>0</v>
      </c>
      <c r="BP496" s="605">
        <f>IF(WWWW[[#This Row],['# People with access to soap]]&gt;WWWW[[#This Row],['# People with access to Sanity Pads]],WWWW[[#This Row],['# People with access to soap]],WWWW[[#This Row],['# People with access to Sanity Pads]])</f>
        <v>0</v>
      </c>
      <c r="BQ496" s="560" t="str">
        <f>IF(OR(WWWW[[#This Row],['#of students in school]]="",WWWW[[#This Row],['#of students in school]]=0),"No","Yes")</f>
        <v>Yes</v>
      </c>
      <c r="BR496" s="781" t="str">
        <f>VLOOKUP(WWWW[[#This Row],[Village  Name]],SiteDB6[[Site Name]:[Location Type 1]],9,FALSE)</f>
        <v>Village</v>
      </c>
      <c r="BS496" s="781" t="str">
        <f>VLOOKUP(WWWW[[#This Row],[Village  Name]],SiteDB6[[Site Name]:[Type of Accommodation]],10,FALSE)</f>
        <v>Village</v>
      </c>
      <c r="BT496" s="781" t="str">
        <f>VLOOKUP(WWWW[[#This Row],[Village  Name]],SiteDB6[[Site Name]:[Ethnic or GCA/NGCA]],11,FALSE)</f>
        <v>Muslim</v>
      </c>
      <c r="BU496" s="781">
        <f>VLOOKUP(WWWW[[#This Row],[Village  Name]],SiteDB6[[Site Name]:[Lat]],12,FALSE)</f>
        <v>20.0641</v>
      </c>
      <c r="BV496" s="781">
        <f>VLOOKUP(WWWW[[#This Row],[Village  Name]],SiteDB6[[Site Name]:[Long]],13,FALSE)</f>
        <v>92.994600000000005</v>
      </c>
      <c r="BW496" s="781">
        <f>VLOOKUP(WWWW[[#This Row],[Village  Name]],SiteDB6[[Site Name]:[Pcode]],3,FALSE)</f>
        <v>197548</v>
      </c>
      <c r="BX496" s="781" t="str">
        <f t="shared" si="0"/>
        <v>Covered</v>
      </c>
      <c r="BY496" s="792"/>
    </row>
    <row r="497" spans="1:93">
      <c r="A497" s="777" t="s">
        <v>2382</v>
      </c>
      <c r="B497" s="777" t="s">
        <v>289</v>
      </c>
      <c r="C497" s="778" t="s">
        <v>289</v>
      </c>
      <c r="D497" s="778" t="s">
        <v>236</v>
      </c>
      <c r="E497" s="779" t="s">
        <v>2687</v>
      </c>
      <c r="F497" s="778" t="s">
        <v>404</v>
      </c>
      <c r="G497" s="780" t="str">
        <f>VLOOKUP(WWWW[[#This Row],[Village  Name]],SiteDB6[[Site Name]:[Location Type]],8,FALSE)</f>
        <v>Village</v>
      </c>
      <c r="H497" s="778" t="s">
        <v>405</v>
      </c>
      <c r="I497" s="782">
        <v>477</v>
      </c>
      <c r="J497" s="782">
        <v>2034</v>
      </c>
      <c r="K497" s="783">
        <v>43556</v>
      </c>
      <c r="L497" s="784">
        <v>43921</v>
      </c>
      <c r="M497" s="782">
        <v>462</v>
      </c>
      <c r="N497" s="782"/>
      <c r="O497" s="605"/>
      <c r="P497" s="782"/>
      <c r="Q497" s="782">
        <v>1</v>
      </c>
      <c r="R497" s="782"/>
      <c r="S497" s="782">
        <v>2034</v>
      </c>
      <c r="T497" s="782">
        <v>2</v>
      </c>
      <c r="U497" s="785"/>
      <c r="V497" s="782"/>
      <c r="W497" s="782" t="s">
        <v>41</v>
      </c>
      <c r="X497" s="782">
        <v>8</v>
      </c>
      <c r="Y497" s="782"/>
      <c r="Z497" s="782"/>
      <c r="AA497" s="782"/>
      <c r="AB497" s="782"/>
      <c r="AC497" s="785"/>
      <c r="AD497" s="782">
        <v>27</v>
      </c>
      <c r="AE497" s="782">
        <v>393</v>
      </c>
      <c r="AF497" s="782">
        <v>48</v>
      </c>
      <c r="AG497" s="782">
        <v>58</v>
      </c>
      <c r="AH497" s="782">
        <v>0</v>
      </c>
      <c r="AI497" s="782">
        <v>0</v>
      </c>
      <c r="AJ497" s="605"/>
      <c r="AK497" s="782"/>
      <c r="AL497" s="605"/>
      <c r="AM497" s="605"/>
      <c r="AN497" s="785"/>
      <c r="AO497" s="551"/>
      <c r="AP497" s="551"/>
      <c r="AQ49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0.24582104228121926</v>
      </c>
      <c r="AR497" s="788">
        <f>WWWW[[#This Row],[%Equitable and continuous access to sufficient quantity of safe drinking water]]*WWWW[[#This Row],[Total PoP ]]</f>
        <v>500</v>
      </c>
      <c r="AS49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7" s="788">
        <f>WWWW[[#This Row],[% Access to unimproved water points]]*WWWW[[#This Row],[Total PoP ]]</f>
        <v>2034</v>
      </c>
      <c r="AU49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2034</v>
      </c>
      <c r="AW497" s="788">
        <f>WWWW[[#This Row],[HRP1]]/250</f>
        <v>8.1359999999999992</v>
      </c>
      <c r="AX497" s="790">
        <f>1-WWWW[[#This Row],[% Equitable and continuous access to sufficient quantity of domestic water]]</f>
        <v>0</v>
      </c>
      <c r="AY497" s="788">
        <f>WWWW[[#This Row],[%equitable and continuous access to sufficient quantity of safe drinking and domestic water''s GAP]]*WWWW[[#This Row],[Total PoP ]]</f>
        <v>0</v>
      </c>
      <c r="AZ497" s="791">
        <f>IF(WWWW[[#This Row],[Total required water points]]-WWWW[[#This Row],['#Water points coverage]]&lt;0,0,WWWW[[#This Row],[Total required water points]]-WWWW[[#This Row],['#Water points coverage]])</f>
        <v>0</v>
      </c>
      <c r="BA497" s="791">
        <f>ROUND(IF(WWWW[[#This Row],[Total PoP ]]&lt;250,1,WWWW[[#This Row],[Total PoP ]]/250),0)</f>
        <v>8</v>
      </c>
      <c r="BB49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0.19665683382497542</v>
      </c>
      <c r="BC497" s="788">
        <f>WWWW[[#This Row],[% people access to functioning Latrine]]*WWWW[[#This Row],[Total PoP ]]</f>
        <v>400</v>
      </c>
      <c r="BD497" s="791">
        <f>WWWW[[#This Row],['#_of_Functioning_latrines_in_school]]*50</f>
        <v>400</v>
      </c>
      <c r="BE497" s="791">
        <f>ROUND((WWWW[[#This Row],[Total PoP ]]/6),0)</f>
        <v>339</v>
      </c>
      <c r="BF497" s="791">
        <f>IF(WWWW[[#This Row],[Total required Latrines]]-(WWWW[[#This Row],['#_of_sanitary_fly-proof_HH_latrines]])&lt;0,0,WWWW[[#This Row],[Total required Latrines]]-(WWWW[[#This Row],['#_of_sanitary_fly-proof_HH_latrines]]))</f>
        <v>339</v>
      </c>
      <c r="BG497" s="787">
        <f>1-WWWW[[#This Row],[% people access to functioning Latrine]]</f>
        <v>0.80334316617502455</v>
      </c>
      <c r="BH49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526</v>
      </c>
      <c r="BI497" s="560">
        <f>IF(WWWW[[#This Row],['#_of_functional_handwashing_facilities_at_HH_level]]*6&gt;WWWW[[#This Row],[Total PoP ]],WWWW[[#This Row],[Total PoP ]],WWWW[[#This Row],['#_of_functional_handwashing_facilities_at_HH_level]]*6)</f>
        <v>0</v>
      </c>
      <c r="BJ497" s="791">
        <f>IF(WWWW[[#This Row],['# people reached by regular dedicated hygiene promotion]]&gt;WWWW[[#This Row],['# People received regular supply of hygiene items]],WWWW[[#This Row],['# people reached by regular dedicated hygiene promotion]],WWWW[[#This Row],['# People received regular supply of hygiene items]])</f>
        <v>526</v>
      </c>
      <c r="BK497" s="790">
        <f>IF(WWWW[[#This Row],[HRP3]]/WWWW[[#This Row],[Total PoP ]]&gt;100%,100%,WWWW[[#This Row],[HRP3]]/WWWW[[#This Row],[Total PoP ]])</f>
        <v>0.25860373647984269</v>
      </c>
      <c r="BL497" s="787">
        <f>1-WWWW[[#This Row],[Hygiene Coverage%]]</f>
        <v>0.74139626352015731</v>
      </c>
      <c r="BM497" s="789">
        <f>WWWW[[#This Row],['# people reached by regular dedicated hygiene promotion]]/WWWW[[#This Row],[Total PoP ]]</f>
        <v>0.25860373647984269</v>
      </c>
      <c r="BN49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7" s="552">
        <f>WWWW[[#This Row],['#_of_affected_women_and_girls_receiving_a_sufficient_quantity_of_sanitary_pads]]</f>
        <v>0</v>
      </c>
      <c r="BP497" s="605">
        <f>IF(WWWW[[#This Row],['# People with access to soap]]&gt;WWWW[[#This Row],['# People with access to Sanity Pads]],WWWW[[#This Row],['# People with access to soap]],WWWW[[#This Row],['# People with access to Sanity Pads]])</f>
        <v>0</v>
      </c>
      <c r="BQ497" s="560" t="str">
        <f>IF(OR(WWWW[[#This Row],['#of students in school]]="",WWWW[[#This Row],['#of students in school]]=0),"No","Yes")</f>
        <v>Yes</v>
      </c>
      <c r="BR497" s="781" t="str">
        <f>VLOOKUP(WWWW[[#This Row],[Village  Name]],SiteDB6[[Site Name]:[Location Type 1]],9,FALSE)</f>
        <v>Village</v>
      </c>
      <c r="BS497" s="781" t="str">
        <f>VLOOKUP(WWWW[[#This Row],[Village  Name]],SiteDB6[[Site Name]:[Type of Accommodation]],10,FALSE)</f>
        <v>Village</v>
      </c>
      <c r="BT497" s="781" t="str">
        <f>VLOOKUP(WWWW[[#This Row],[Village  Name]],SiteDB6[[Site Name]:[Ethnic or GCA/NGCA]],11,FALSE)</f>
        <v>Rakhine</v>
      </c>
      <c r="BU497" s="781">
        <f>VLOOKUP(WWWW[[#This Row],[Village  Name]],SiteDB6[[Site Name]:[Lat]],12,FALSE)</f>
        <v>20.057860999999999</v>
      </c>
      <c r="BV497" s="781">
        <f>VLOOKUP(WWWW[[#This Row],[Village  Name]],SiteDB6[[Site Name]:[Long]],13,FALSE)</f>
        <v>92.995181000000002</v>
      </c>
      <c r="BW497" s="781">
        <f>VLOOKUP(WWWW[[#This Row],[Village  Name]],SiteDB6[[Site Name]:[Pcode]],3,FALSE)</f>
        <v>197550</v>
      </c>
      <c r="BX497" s="781" t="str">
        <f t="shared" si="0"/>
        <v>Covered</v>
      </c>
      <c r="BY497" s="792"/>
    </row>
    <row r="498" spans="1:93">
      <c r="A498" s="777" t="s">
        <v>2382</v>
      </c>
      <c r="B498" s="777" t="s">
        <v>289</v>
      </c>
      <c r="C498" s="778" t="s">
        <v>289</v>
      </c>
      <c r="D498" s="778" t="s">
        <v>329</v>
      </c>
      <c r="E498" s="779" t="s">
        <v>2687</v>
      </c>
      <c r="F498" s="778" t="s">
        <v>404</v>
      </c>
      <c r="G498" s="780" t="str">
        <f>VLOOKUP(WWWW[[#This Row],[Village  Name]],SiteDB6[[Site Name]:[Location Type]],8,FALSE)</f>
        <v>Village</v>
      </c>
      <c r="H498" s="778" t="s">
        <v>2845</v>
      </c>
      <c r="I498" s="782">
        <v>97</v>
      </c>
      <c r="J498" s="782">
        <v>97</v>
      </c>
      <c r="K498" s="783">
        <v>43359</v>
      </c>
      <c r="L498" s="784">
        <v>43830</v>
      </c>
      <c r="M498" s="782">
        <v>82</v>
      </c>
      <c r="N498" s="782"/>
      <c r="O498" s="605"/>
      <c r="P498" s="782"/>
      <c r="Q498" s="782">
        <v>3</v>
      </c>
      <c r="R498" s="782"/>
      <c r="S498" s="782">
        <v>97</v>
      </c>
      <c r="T498" s="782"/>
      <c r="U498" s="785"/>
      <c r="V498" s="782">
        <v>13</v>
      </c>
      <c r="W498" s="782" t="s">
        <v>132</v>
      </c>
      <c r="X498" s="782">
        <v>1</v>
      </c>
      <c r="Y498" s="782"/>
      <c r="Z498" s="782"/>
      <c r="AA498" s="782"/>
      <c r="AB498" s="782"/>
      <c r="AC498" s="785"/>
      <c r="AD498" s="782">
        <v>123</v>
      </c>
      <c r="AE498" s="782">
        <v>236</v>
      </c>
      <c r="AF498" s="782">
        <v>91</v>
      </c>
      <c r="AG498" s="782">
        <v>99</v>
      </c>
      <c r="AH498" s="782"/>
      <c r="AI498" s="782"/>
      <c r="AJ498" s="605"/>
      <c r="AK498" s="782"/>
      <c r="AL498" s="605"/>
      <c r="AM498" s="605"/>
      <c r="AN498" s="785"/>
      <c r="AO498" s="551"/>
      <c r="AP498" s="551"/>
      <c r="AQ49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98" s="788">
        <f>WWWW[[#This Row],[%Equitable and continuous access to sufficient quantity of safe drinking water]]*WWWW[[#This Row],[Total PoP ]]</f>
        <v>0</v>
      </c>
      <c r="AS49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8" s="788">
        <f>WWWW[[#This Row],[% Access to unimproved water points]]*WWWW[[#This Row],[Total PoP ]]</f>
        <v>97</v>
      </c>
      <c r="AU49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97</v>
      </c>
      <c r="AW498" s="788">
        <f>WWWW[[#This Row],[HRP1]]/250</f>
        <v>0.38800000000000001</v>
      </c>
      <c r="AX498" s="790">
        <f>1-WWWW[[#This Row],[% Equitable and continuous access to sufficient quantity of domestic water]]</f>
        <v>0</v>
      </c>
      <c r="AY498" s="788">
        <f>WWWW[[#This Row],[%equitable and continuous access to sufficient quantity of safe drinking and domestic water''s GAP]]*WWWW[[#This Row],[Total PoP ]]</f>
        <v>0</v>
      </c>
      <c r="AZ498" s="791">
        <f>IF(WWWW[[#This Row],[Total required water points]]-WWWW[[#This Row],['#Water points coverage]]&lt;0,0,WWWW[[#This Row],[Total required water points]]-WWWW[[#This Row],['#Water points coverage]])</f>
        <v>0.61199999999999999</v>
      </c>
      <c r="BA498" s="791">
        <f>ROUND(IF(WWWW[[#This Row],[Total PoP ]]&lt;250,1,WWWW[[#This Row],[Total PoP ]]/250),0)</f>
        <v>1</v>
      </c>
      <c r="BB49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498" s="788">
        <f>WWWW[[#This Row],[% people access to functioning Latrine]]*WWWW[[#This Row],[Total PoP ]]</f>
        <v>97</v>
      </c>
      <c r="BD498" s="791">
        <f>WWWW[[#This Row],['#_of_Functioning_latrines_in_school]]*50</f>
        <v>50</v>
      </c>
      <c r="BE498" s="791">
        <f>ROUND((WWWW[[#This Row],[Total PoP ]]/6),0)</f>
        <v>16</v>
      </c>
      <c r="BF498" s="791">
        <f>IF(WWWW[[#This Row],[Total required Latrines]]-(WWWW[[#This Row],['#_of_sanitary_fly-proof_HH_latrines]])&lt;0,0,WWWW[[#This Row],[Total required Latrines]]-(WWWW[[#This Row],['#_of_sanitary_fly-proof_HH_latrines]]))</f>
        <v>3</v>
      </c>
      <c r="BG498" s="787">
        <f>1-WWWW[[#This Row],[% people access to functioning Latrine]]</f>
        <v>0</v>
      </c>
      <c r="BH49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97</v>
      </c>
      <c r="BI498" s="560">
        <f>IF(WWWW[[#This Row],['#_of_functional_handwashing_facilities_at_HH_level]]*6&gt;WWWW[[#This Row],[Total PoP ]],WWWW[[#This Row],[Total PoP ]],WWWW[[#This Row],['#_of_functional_handwashing_facilities_at_HH_level]]*6)</f>
        <v>0</v>
      </c>
      <c r="BJ498" s="791">
        <f>IF(WWWW[[#This Row],['# people reached by regular dedicated hygiene promotion]]&gt;WWWW[[#This Row],['# People received regular supply of hygiene items]],WWWW[[#This Row],['# people reached by regular dedicated hygiene promotion]],WWWW[[#This Row],['# People received regular supply of hygiene items]])</f>
        <v>97</v>
      </c>
      <c r="BK498" s="790">
        <f>IF(WWWW[[#This Row],[HRP3]]/WWWW[[#This Row],[Total PoP ]]&gt;100%,100%,WWWW[[#This Row],[HRP3]]/WWWW[[#This Row],[Total PoP ]])</f>
        <v>1</v>
      </c>
      <c r="BL498" s="787">
        <f>1-WWWW[[#This Row],[Hygiene Coverage%]]</f>
        <v>0</v>
      </c>
      <c r="BM498" s="789">
        <f>WWWW[[#This Row],['# people reached by regular dedicated hygiene promotion]]/WWWW[[#This Row],[Total PoP ]]</f>
        <v>1</v>
      </c>
      <c r="BN49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8" s="552">
        <f>WWWW[[#This Row],['#_of_affected_women_and_girls_receiving_a_sufficient_quantity_of_sanitary_pads]]</f>
        <v>0</v>
      </c>
      <c r="BP498" s="605">
        <f>IF(WWWW[[#This Row],['# People with access to soap]]&gt;WWWW[[#This Row],['# People with access to Sanity Pads]],WWWW[[#This Row],['# People with access to soap]],WWWW[[#This Row],['# People with access to Sanity Pads]])</f>
        <v>0</v>
      </c>
      <c r="BQ498" s="560" t="str">
        <f>IF(OR(WWWW[[#This Row],['#of students in school]]="",WWWW[[#This Row],['#of students in school]]=0),"No","Yes")</f>
        <v>Yes</v>
      </c>
      <c r="BR498" s="781" t="str">
        <f>VLOOKUP(WWWW[[#This Row],[Village  Name]],SiteDB6[[Site Name]:[Location Type 1]],9,FALSE)</f>
        <v>Village</v>
      </c>
      <c r="BS498" s="781" t="str">
        <f>VLOOKUP(WWWW[[#This Row],[Village  Name]],SiteDB6[[Site Name]:[Type of Accommodation]],10,FALSE)</f>
        <v>Village</v>
      </c>
      <c r="BT498" s="781">
        <f>VLOOKUP(WWWW[[#This Row],[Village  Name]],SiteDB6[[Site Name]:[Ethnic or GCA/NGCA]],11,FALSE)</f>
        <v>0</v>
      </c>
      <c r="BU498" s="781">
        <f>VLOOKUP(WWWW[[#This Row],[Village  Name]],SiteDB6[[Site Name]:[Lat]],12,FALSE)</f>
        <v>19.9964408874512</v>
      </c>
      <c r="BV498" s="781">
        <f>VLOOKUP(WWWW[[#This Row],[Village  Name]],SiteDB6[[Site Name]:[Long]],13,FALSE)</f>
        <v>92.951683044433594</v>
      </c>
      <c r="BW498" s="781">
        <f>VLOOKUP(WWWW[[#This Row],[Village  Name]],SiteDB6[[Site Name]:[Pcode]],3,FALSE)</f>
        <v>217986</v>
      </c>
      <c r="BX498" s="781" t="str">
        <f t="shared" si="0"/>
        <v>Covered</v>
      </c>
      <c r="BY498" s="792"/>
    </row>
    <row r="499" spans="1:93">
      <c r="A499" s="777" t="s">
        <v>2382</v>
      </c>
      <c r="B499" s="777" t="s">
        <v>289</v>
      </c>
      <c r="C499" s="778" t="s">
        <v>289</v>
      </c>
      <c r="D499" s="778" t="s">
        <v>329</v>
      </c>
      <c r="E499" s="779" t="s">
        <v>2687</v>
      </c>
      <c r="F499" s="778" t="s">
        <v>404</v>
      </c>
      <c r="G499" s="780" t="str">
        <f>VLOOKUP(WWWW[[#This Row],[Village  Name]],SiteDB6[[Site Name]:[Location Type]],8,FALSE)</f>
        <v>Village</v>
      </c>
      <c r="H499" s="778" t="s">
        <v>2969</v>
      </c>
      <c r="I499" s="782">
        <v>47</v>
      </c>
      <c r="J499" s="782">
        <v>239</v>
      </c>
      <c r="K499" s="783">
        <v>43359</v>
      </c>
      <c r="L499" s="784">
        <v>43830</v>
      </c>
      <c r="M499" s="782">
        <v>25</v>
      </c>
      <c r="N499" s="782"/>
      <c r="O499" s="605"/>
      <c r="P499" s="782"/>
      <c r="Q499" s="782">
        <v>3</v>
      </c>
      <c r="R499" s="782"/>
      <c r="S499" s="782">
        <v>239</v>
      </c>
      <c r="T499" s="782"/>
      <c r="U499" s="785"/>
      <c r="V499" s="782">
        <v>17</v>
      </c>
      <c r="W499" s="782" t="s">
        <v>132</v>
      </c>
      <c r="X499" s="782">
        <v>1</v>
      </c>
      <c r="Y499" s="782"/>
      <c r="Z499" s="782"/>
      <c r="AA499" s="782"/>
      <c r="AB499" s="782"/>
      <c r="AC499" s="785"/>
      <c r="AD499" s="782">
        <v>85</v>
      </c>
      <c r="AE499" s="782">
        <v>87</v>
      </c>
      <c r="AF499" s="782">
        <v>25</v>
      </c>
      <c r="AG499" s="782">
        <v>42</v>
      </c>
      <c r="AH499" s="782"/>
      <c r="AI499" s="782"/>
      <c r="AJ499" s="605"/>
      <c r="AK499" s="782"/>
      <c r="AL499" s="605"/>
      <c r="AM499" s="605"/>
      <c r="AN499" s="785"/>
      <c r="AO499" s="551"/>
      <c r="AP499" s="551"/>
      <c r="AQ49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499" s="788">
        <f>WWWW[[#This Row],[%Equitable and continuous access to sufficient quantity of safe drinking water]]*WWWW[[#This Row],[Total PoP ]]</f>
        <v>0</v>
      </c>
      <c r="AS49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499" s="788">
        <f>WWWW[[#This Row],[% Access to unimproved water points]]*WWWW[[#This Row],[Total PoP ]]</f>
        <v>239</v>
      </c>
      <c r="AU49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49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239</v>
      </c>
      <c r="AW499" s="788">
        <f>WWWW[[#This Row],[HRP1]]/250</f>
        <v>0.95599999999999996</v>
      </c>
      <c r="AX499" s="790">
        <f>1-WWWW[[#This Row],[% Equitable and continuous access to sufficient quantity of domestic water]]</f>
        <v>0</v>
      </c>
      <c r="AY499" s="788">
        <f>WWWW[[#This Row],[%equitable and continuous access to sufficient quantity of safe drinking and domestic water''s GAP]]*WWWW[[#This Row],[Total PoP ]]</f>
        <v>0</v>
      </c>
      <c r="AZ499" s="791">
        <f>IF(WWWW[[#This Row],[Total required water points]]-WWWW[[#This Row],['#Water points coverage]]&lt;0,0,WWWW[[#This Row],[Total required water points]]-WWWW[[#This Row],['#Water points coverage]])</f>
        <v>4.4000000000000039E-2</v>
      </c>
      <c r="BA499" s="791">
        <f>ROUND(IF(WWWW[[#This Row],[Total PoP ]]&lt;250,1,WWWW[[#This Row],[Total PoP ]]/250),0)</f>
        <v>1</v>
      </c>
      <c r="BB49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0.63598326359832635</v>
      </c>
      <c r="BC499" s="788">
        <f>WWWW[[#This Row],[% people access to functioning Latrine]]*WWWW[[#This Row],[Total PoP ]]</f>
        <v>152</v>
      </c>
      <c r="BD499" s="791">
        <f>WWWW[[#This Row],['#_of_Functioning_latrines_in_school]]*50</f>
        <v>50</v>
      </c>
      <c r="BE499" s="791">
        <f>ROUND((WWWW[[#This Row],[Total PoP ]]/6),0)</f>
        <v>40</v>
      </c>
      <c r="BF499" s="791">
        <f>IF(WWWW[[#This Row],[Total required Latrines]]-(WWWW[[#This Row],['#_of_sanitary_fly-proof_HH_latrines]])&lt;0,0,WWWW[[#This Row],[Total required Latrines]]-(WWWW[[#This Row],['#_of_sanitary_fly-proof_HH_latrines]]))</f>
        <v>23</v>
      </c>
      <c r="BG499" s="787">
        <f>1-WWWW[[#This Row],[% people access to functioning Latrine]]</f>
        <v>0.36401673640167365</v>
      </c>
      <c r="BH49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239</v>
      </c>
      <c r="BI499" s="560">
        <f>IF(WWWW[[#This Row],['#_of_functional_handwashing_facilities_at_HH_level]]*6&gt;WWWW[[#This Row],[Total PoP ]],WWWW[[#This Row],[Total PoP ]],WWWW[[#This Row],['#_of_functional_handwashing_facilities_at_HH_level]]*6)</f>
        <v>0</v>
      </c>
      <c r="BJ499" s="791">
        <f>IF(WWWW[[#This Row],['# people reached by regular dedicated hygiene promotion]]&gt;WWWW[[#This Row],['# People received regular supply of hygiene items]],WWWW[[#This Row],['# people reached by regular dedicated hygiene promotion]],WWWW[[#This Row],['# People received regular supply of hygiene items]])</f>
        <v>239</v>
      </c>
      <c r="BK499" s="790">
        <f>IF(WWWW[[#This Row],[HRP3]]/WWWW[[#This Row],[Total PoP ]]&gt;100%,100%,WWWW[[#This Row],[HRP3]]/WWWW[[#This Row],[Total PoP ]])</f>
        <v>1</v>
      </c>
      <c r="BL499" s="787">
        <f>1-WWWW[[#This Row],[Hygiene Coverage%]]</f>
        <v>0</v>
      </c>
      <c r="BM499" s="789">
        <f>WWWW[[#This Row],['# people reached by regular dedicated hygiene promotion]]/WWWW[[#This Row],[Total PoP ]]</f>
        <v>1</v>
      </c>
      <c r="BN49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499" s="552">
        <f>WWWW[[#This Row],['#_of_affected_women_and_girls_receiving_a_sufficient_quantity_of_sanitary_pads]]</f>
        <v>0</v>
      </c>
      <c r="BP499" s="605">
        <f>IF(WWWW[[#This Row],['# People with access to soap]]&gt;WWWW[[#This Row],['# People with access to Sanity Pads]],WWWW[[#This Row],['# People with access to soap]],WWWW[[#This Row],['# People with access to Sanity Pads]])</f>
        <v>0</v>
      </c>
      <c r="BQ499" s="560" t="str">
        <f>IF(OR(WWWW[[#This Row],['#of students in school]]="",WWWW[[#This Row],['#of students in school]]=0),"No","Yes")</f>
        <v>Yes</v>
      </c>
      <c r="BR499" s="781" t="str">
        <f>VLOOKUP(WWWW[[#This Row],[Village  Name]],SiteDB6[[Site Name]:[Location Type 1]],9,FALSE)</f>
        <v>Village</v>
      </c>
      <c r="BS499" s="781" t="str">
        <f>VLOOKUP(WWWW[[#This Row],[Village  Name]],SiteDB6[[Site Name]:[Type of Accommodation]],10,FALSE)</f>
        <v>Village</v>
      </c>
      <c r="BT499" s="781">
        <f>VLOOKUP(WWWW[[#This Row],[Village  Name]],SiteDB6[[Site Name]:[Ethnic or GCA/NGCA]],11,FALSE)</f>
        <v>0</v>
      </c>
      <c r="BU499" s="781">
        <f>VLOOKUP(WWWW[[#This Row],[Village  Name]],SiteDB6[[Site Name]:[Lat]],12,FALSE)</f>
        <v>20.032600402831999</v>
      </c>
      <c r="BV499" s="781">
        <f>VLOOKUP(WWWW[[#This Row],[Village  Name]],SiteDB6[[Site Name]:[Long]],13,FALSE)</f>
        <v>92.931488037109403</v>
      </c>
      <c r="BW499" s="781">
        <f>VLOOKUP(WWWW[[#This Row],[Village  Name]],SiteDB6[[Site Name]:[Pcode]],3,FALSE)</f>
        <v>197563</v>
      </c>
      <c r="BX499" s="781" t="str">
        <f t="shared" si="0"/>
        <v>Covered</v>
      </c>
      <c r="BY499" s="792"/>
    </row>
    <row r="500" spans="1:93">
      <c r="A500" s="777" t="s">
        <v>2382</v>
      </c>
      <c r="B500" s="777" t="s">
        <v>289</v>
      </c>
      <c r="C500" s="778" t="s">
        <v>289</v>
      </c>
      <c r="D500" s="778" t="s">
        <v>329</v>
      </c>
      <c r="E500" s="779" t="s">
        <v>2687</v>
      </c>
      <c r="F500" s="778" t="s">
        <v>404</v>
      </c>
      <c r="G500" s="780" t="str">
        <f>VLOOKUP(WWWW[[#This Row],[Village  Name]],SiteDB6[[Site Name]:[Location Type]],8,FALSE)</f>
        <v>Village</v>
      </c>
      <c r="H500" s="778" t="s">
        <v>2970</v>
      </c>
      <c r="I500" s="782">
        <v>113</v>
      </c>
      <c r="J500" s="782">
        <v>506</v>
      </c>
      <c r="K500" s="783">
        <v>43359</v>
      </c>
      <c r="L500" s="784">
        <v>43830</v>
      </c>
      <c r="M500" s="782">
        <v>183</v>
      </c>
      <c r="N500" s="782"/>
      <c r="O500" s="605"/>
      <c r="P500" s="782"/>
      <c r="Q500" s="782">
        <v>1</v>
      </c>
      <c r="R500" s="782"/>
      <c r="S500" s="782">
        <v>506</v>
      </c>
      <c r="T500" s="782"/>
      <c r="U500" s="785"/>
      <c r="V500" s="782">
        <v>22</v>
      </c>
      <c r="W500" s="782" t="s">
        <v>132</v>
      </c>
      <c r="X500" s="782">
        <v>2</v>
      </c>
      <c r="Y500" s="782"/>
      <c r="Z500" s="782"/>
      <c r="AA500" s="782"/>
      <c r="AB500" s="782"/>
      <c r="AC500" s="785"/>
      <c r="AD500" s="782">
        <v>149</v>
      </c>
      <c r="AE500" s="782">
        <v>168</v>
      </c>
      <c r="AF500" s="782">
        <v>99</v>
      </c>
      <c r="AG500" s="782">
        <v>108</v>
      </c>
      <c r="AH500" s="782"/>
      <c r="AI500" s="782"/>
      <c r="AJ500" s="605"/>
      <c r="AK500" s="782"/>
      <c r="AL500" s="605"/>
      <c r="AM500" s="605"/>
      <c r="AN500" s="785"/>
      <c r="AO500" s="551"/>
      <c r="AP500" s="551"/>
      <c r="AQ50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0" s="788">
        <f>WWWW[[#This Row],[%Equitable and continuous access to sufficient quantity of safe drinking water]]*WWWW[[#This Row],[Total PoP ]]</f>
        <v>0</v>
      </c>
      <c r="AS50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00" s="788">
        <f>WWWW[[#This Row],[% Access to unimproved water points]]*WWWW[[#This Row],[Total PoP ]]</f>
        <v>506</v>
      </c>
      <c r="AU50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0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506</v>
      </c>
      <c r="AW500" s="788">
        <f>WWWW[[#This Row],[HRP1]]/250</f>
        <v>2.024</v>
      </c>
      <c r="AX500" s="790">
        <f>1-WWWW[[#This Row],[% Equitable and continuous access to sufficient quantity of domestic water]]</f>
        <v>0</v>
      </c>
      <c r="AY500" s="788">
        <f>WWWW[[#This Row],[%equitable and continuous access to sufficient quantity of safe drinking and domestic water''s GAP]]*WWWW[[#This Row],[Total PoP ]]</f>
        <v>0</v>
      </c>
      <c r="AZ500" s="791">
        <f>IF(WWWW[[#This Row],[Total required water points]]-WWWW[[#This Row],['#Water points coverage]]&lt;0,0,WWWW[[#This Row],[Total required water points]]-WWWW[[#This Row],['#Water points coverage]])</f>
        <v>0</v>
      </c>
      <c r="BA500" s="791">
        <f>ROUND(IF(WWWW[[#This Row],[Total PoP ]]&lt;250,1,WWWW[[#This Row],[Total PoP ]]/250),0)</f>
        <v>2</v>
      </c>
      <c r="BB50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0.45849802371541504</v>
      </c>
      <c r="BC500" s="788">
        <f>WWWW[[#This Row],[% people access to functioning Latrine]]*WWWW[[#This Row],[Total PoP ]]</f>
        <v>232</v>
      </c>
      <c r="BD500" s="791">
        <f>WWWW[[#This Row],['#_of_Functioning_latrines_in_school]]*50</f>
        <v>100</v>
      </c>
      <c r="BE500" s="791">
        <f>ROUND((WWWW[[#This Row],[Total PoP ]]/6),0)</f>
        <v>84</v>
      </c>
      <c r="BF500" s="791">
        <f>IF(WWWW[[#This Row],[Total required Latrines]]-(WWWW[[#This Row],['#_of_sanitary_fly-proof_HH_latrines]])&lt;0,0,WWWW[[#This Row],[Total required Latrines]]-(WWWW[[#This Row],['#_of_sanitary_fly-proof_HH_latrines]]))</f>
        <v>62</v>
      </c>
      <c r="BG500" s="787">
        <f>1-WWWW[[#This Row],[% people access to functioning Latrine]]</f>
        <v>0.54150197628458496</v>
      </c>
      <c r="BH50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506</v>
      </c>
      <c r="BI500" s="560">
        <f>IF(WWWW[[#This Row],['#_of_functional_handwashing_facilities_at_HH_level]]*6&gt;WWWW[[#This Row],[Total PoP ]],WWWW[[#This Row],[Total PoP ]],WWWW[[#This Row],['#_of_functional_handwashing_facilities_at_HH_level]]*6)</f>
        <v>0</v>
      </c>
      <c r="BJ500" s="791">
        <f>IF(WWWW[[#This Row],['# people reached by regular dedicated hygiene promotion]]&gt;WWWW[[#This Row],['# People received regular supply of hygiene items]],WWWW[[#This Row],['# people reached by regular dedicated hygiene promotion]],WWWW[[#This Row],['# People received regular supply of hygiene items]])</f>
        <v>506</v>
      </c>
      <c r="BK500" s="790">
        <f>IF(WWWW[[#This Row],[HRP3]]/WWWW[[#This Row],[Total PoP ]]&gt;100%,100%,WWWW[[#This Row],[HRP3]]/WWWW[[#This Row],[Total PoP ]])</f>
        <v>1</v>
      </c>
      <c r="BL500" s="787">
        <f>1-WWWW[[#This Row],[Hygiene Coverage%]]</f>
        <v>0</v>
      </c>
      <c r="BM500" s="789">
        <f>WWWW[[#This Row],['# people reached by regular dedicated hygiene promotion]]/WWWW[[#This Row],[Total PoP ]]</f>
        <v>1</v>
      </c>
      <c r="BN50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00" s="552">
        <f>WWWW[[#This Row],['#_of_affected_women_and_girls_receiving_a_sufficient_quantity_of_sanitary_pads]]</f>
        <v>0</v>
      </c>
      <c r="BP500" s="605">
        <f>IF(WWWW[[#This Row],['# People with access to soap]]&gt;WWWW[[#This Row],['# People with access to Sanity Pads]],WWWW[[#This Row],['# People with access to soap]],WWWW[[#This Row],['# People with access to Sanity Pads]])</f>
        <v>0</v>
      </c>
      <c r="BQ500" s="560" t="str">
        <f>IF(OR(WWWW[[#This Row],['#of students in school]]="",WWWW[[#This Row],['#of students in school]]=0),"No","Yes")</f>
        <v>Yes</v>
      </c>
      <c r="BR500" s="781" t="str">
        <f>VLOOKUP(WWWW[[#This Row],[Village  Name]],SiteDB6[[Site Name]:[Location Type 1]],9,FALSE)</f>
        <v>Village</v>
      </c>
      <c r="BS500" s="781" t="str">
        <f>VLOOKUP(WWWW[[#This Row],[Village  Name]],SiteDB6[[Site Name]:[Type of Accommodation]],10,FALSE)</f>
        <v>Village</v>
      </c>
      <c r="BT500" s="781">
        <f>VLOOKUP(WWWW[[#This Row],[Village  Name]],SiteDB6[[Site Name]:[Ethnic or GCA/NGCA]],11,FALSE)</f>
        <v>0</v>
      </c>
      <c r="BU500" s="781">
        <f>VLOOKUP(WWWW[[#This Row],[Village  Name]],SiteDB6[[Site Name]:[Lat]],12,FALSE)</f>
        <v>20.0275993347168</v>
      </c>
      <c r="BV500" s="781">
        <f>VLOOKUP(WWWW[[#This Row],[Village  Name]],SiteDB6[[Site Name]:[Long]],13,FALSE)</f>
        <v>92.936653137207003</v>
      </c>
      <c r="BW500" s="781">
        <f>VLOOKUP(WWWW[[#This Row],[Village  Name]],SiteDB6[[Site Name]:[Pcode]],3,FALSE)</f>
        <v>197564</v>
      </c>
      <c r="BX500" s="781" t="str">
        <f t="shared" si="0"/>
        <v>Covered</v>
      </c>
      <c r="BY500" s="792"/>
    </row>
    <row r="501" spans="1:93">
      <c r="A501" s="777" t="s">
        <v>2382</v>
      </c>
      <c r="B501" s="777" t="s">
        <v>289</v>
      </c>
      <c r="C501" s="778" t="s">
        <v>289</v>
      </c>
      <c r="D501" s="778" t="s">
        <v>329</v>
      </c>
      <c r="E501" s="779" t="s">
        <v>2687</v>
      </c>
      <c r="F501" s="778" t="s">
        <v>404</v>
      </c>
      <c r="G501" s="780" t="str">
        <f>VLOOKUP(WWWW[[#This Row],[Village  Name]],SiteDB6[[Site Name]:[Location Type]],8,FALSE)</f>
        <v>Village</v>
      </c>
      <c r="H501" s="778" t="s">
        <v>2567</v>
      </c>
      <c r="I501" s="782">
        <v>66</v>
      </c>
      <c r="J501" s="782">
        <v>315</v>
      </c>
      <c r="K501" s="783">
        <v>43359</v>
      </c>
      <c r="L501" s="784">
        <v>43830</v>
      </c>
      <c r="M501" s="782">
        <v>38</v>
      </c>
      <c r="N501" s="782"/>
      <c r="O501" s="605"/>
      <c r="P501" s="782"/>
      <c r="Q501" s="782">
        <v>3</v>
      </c>
      <c r="R501" s="782"/>
      <c r="S501" s="782">
        <v>315</v>
      </c>
      <c r="T501" s="782"/>
      <c r="U501" s="785"/>
      <c r="V501" s="782">
        <v>20</v>
      </c>
      <c r="W501" s="782" t="s">
        <v>132</v>
      </c>
      <c r="X501" s="782"/>
      <c r="Y501" s="782"/>
      <c r="Z501" s="782"/>
      <c r="AA501" s="782"/>
      <c r="AB501" s="782"/>
      <c r="AC501" s="785"/>
      <c r="AD501" s="782">
        <v>102</v>
      </c>
      <c r="AE501" s="782">
        <v>170</v>
      </c>
      <c r="AF501" s="782">
        <v>18</v>
      </c>
      <c r="AG501" s="782">
        <v>25</v>
      </c>
      <c r="AH501" s="782"/>
      <c r="AI501" s="782"/>
      <c r="AJ501" s="605"/>
      <c r="AK501" s="782"/>
      <c r="AL501" s="605"/>
      <c r="AM501" s="605"/>
      <c r="AN501" s="785"/>
      <c r="AO501" s="551"/>
      <c r="AP501" s="551"/>
      <c r="AQ50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1" s="788">
        <f>WWWW[[#This Row],[%Equitable and continuous access to sufficient quantity of safe drinking water]]*WWWW[[#This Row],[Total PoP ]]</f>
        <v>0</v>
      </c>
      <c r="AS50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01" s="788">
        <f>WWWW[[#This Row],[% Access to unimproved water points]]*WWWW[[#This Row],[Total PoP ]]</f>
        <v>315</v>
      </c>
      <c r="AU50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0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315</v>
      </c>
      <c r="AW501" s="788">
        <f>WWWW[[#This Row],[HRP1]]/250</f>
        <v>1.26</v>
      </c>
      <c r="AX501" s="790">
        <f>1-WWWW[[#This Row],[% Equitable and continuous access to sufficient quantity of domestic water]]</f>
        <v>0</v>
      </c>
      <c r="AY501" s="788">
        <f>WWWW[[#This Row],[%equitable and continuous access to sufficient quantity of safe drinking and domestic water''s GAP]]*WWWW[[#This Row],[Total PoP ]]</f>
        <v>0</v>
      </c>
      <c r="AZ501" s="791">
        <f>IF(WWWW[[#This Row],[Total required water points]]-WWWW[[#This Row],['#Water points coverage]]&lt;0,0,WWWW[[#This Row],[Total required water points]]-WWWW[[#This Row],['#Water points coverage]])</f>
        <v>0</v>
      </c>
      <c r="BA501" s="791">
        <f>ROUND(IF(WWWW[[#This Row],[Total PoP ]]&lt;250,1,WWWW[[#This Row],[Total PoP ]]/250),0)</f>
        <v>1</v>
      </c>
      <c r="BB50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0.38095238095238093</v>
      </c>
      <c r="BC501" s="788">
        <f>WWWW[[#This Row],[% people access to functioning Latrine]]*WWWW[[#This Row],[Total PoP ]]</f>
        <v>120</v>
      </c>
      <c r="BD501" s="791">
        <f>WWWW[[#This Row],['#_of_Functioning_latrines_in_school]]*50</f>
        <v>0</v>
      </c>
      <c r="BE501" s="791">
        <f>ROUND((WWWW[[#This Row],[Total PoP ]]/6),0)</f>
        <v>53</v>
      </c>
      <c r="BF501" s="791">
        <f>IF(WWWW[[#This Row],[Total required Latrines]]-(WWWW[[#This Row],['#_of_sanitary_fly-proof_HH_latrines]])&lt;0,0,WWWW[[#This Row],[Total required Latrines]]-(WWWW[[#This Row],['#_of_sanitary_fly-proof_HH_latrines]]))</f>
        <v>33</v>
      </c>
      <c r="BG501" s="787">
        <f>1-WWWW[[#This Row],[% people access to functioning Latrine]]</f>
        <v>0.61904761904761907</v>
      </c>
      <c r="BH50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315</v>
      </c>
      <c r="BI501" s="560">
        <f>IF(WWWW[[#This Row],['#_of_functional_handwashing_facilities_at_HH_level]]*6&gt;WWWW[[#This Row],[Total PoP ]],WWWW[[#This Row],[Total PoP ]],WWWW[[#This Row],['#_of_functional_handwashing_facilities_at_HH_level]]*6)</f>
        <v>0</v>
      </c>
      <c r="BJ501" s="791">
        <f>IF(WWWW[[#This Row],['# people reached by regular dedicated hygiene promotion]]&gt;WWWW[[#This Row],['# People received regular supply of hygiene items]],WWWW[[#This Row],['# people reached by regular dedicated hygiene promotion]],WWWW[[#This Row],['# People received regular supply of hygiene items]])</f>
        <v>315</v>
      </c>
      <c r="BK501" s="790">
        <f>IF(WWWW[[#This Row],[HRP3]]/WWWW[[#This Row],[Total PoP ]]&gt;100%,100%,WWWW[[#This Row],[HRP3]]/WWWW[[#This Row],[Total PoP ]])</f>
        <v>1</v>
      </c>
      <c r="BL501" s="787">
        <f>1-WWWW[[#This Row],[Hygiene Coverage%]]</f>
        <v>0</v>
      </c>
      <c r="BM501" s="789">
        <f>WWWW[[#This Row],['# people reached by regular dedicated hygiene promotion]]/WWWW[[#This Row],[Total PoP ]]</f>
        <v>1</v>
      </c>
      <c r="BN50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01" s="552">
        <f>WWWW[[#This Row],['#_of_affected_women_and_girls_receiving_a_sufficient_quantity_of_sanitary_pads]]</f>
        <v>0</v>
      </c>
      <c r="BP501" s="605">
        <f>IF(WWWW[[#This Row],['# People with access to soap]]&gt;WWWW[[#This Row],['# People with access to Sanity Pads]],WWWW[[#This Row],['# People with access to soap]],WWWW[[#This Row],['# People with access to Sanity Pads]])</f>
        <v>0</v>
      </c>
      <c r="BQ501" s="560" t="str">
        <f>IF(OR(WWWW[[#This Row],['#of students in school]]="",WWWW[[#This Row],['#of students in school]]=0),"No","Yes")</f>
        <v>Yes</v>
      </c>
      <c r="BR501" s="781" t="str">
        <f>VLOOKUP(WWWW[[#This Row],[Village  Name]],SiteDB6[[Site Name]:[Location Type 1]],9,FALSE)</f>
        <v>Village</v>
      </c>
      <c r="BS501" s="781" t="str">
        <f>VLOOKUP(WWWW[[#This Row],[Village  Name]],SiteDB6[[Site Name]:[Type of Accommodation]],10,FALSE)</f>
        <v>Village</v>
      </c>
      <c r="BT501" s="781">
        <f>VLOOKUP(WWWW[[#This Row],[Village  Name]],SiteDB6[[Site Name]:[Ethnic or GCA/NGCA]],11,FALSE)</f>
        <v>0</v>
      </c>
      <c r="BU501" s="781">
        <f>VLOOKUP(WWWW[[#This Row],[Village  Name]],SiteDB6[[Site Name]:[Lat]],12,FALSE)</f>
        <v>19.9403591156006</v>
      </c>
      <c r="BV501" s="781">
        <f>VLOOKUP(WWWW[[#This Row],[Village  Name]],SiteDB6[[Site Name]:[Long]],13,FALSE)</f>
        <v>93.009452819824205</v>
      </c>
      <c r="BW501" s="781">
        <f>VLOOKUP(WWWW[[#This Row],[Village  Name]],SiteDB6[[Site Name]:[Pcode]],3,FALSE)</f>
        <v>197543</v>
      </c>
      <c r="BX501" s="781" t="str">
        <f t="shared" si="0"/>
        <v>Covered</v>
      </c>
      <c r="BY501" s="792"/>
    </row>
    <row r="502" spans="1:93">
      <c r="A502" s="777" t="s">
        <v>2382</v>
      </c>
      <c r="B502" s="777" t="s">
        <v>233</v>
      </c>
      <c r="C502" s="778" t="s">
        <v>2727</v>
      </c>
      <c r="D502" s="778"/>
      <c r="E502" s="779" t="s">
        <v>2686</v>
      </c>
      <c r="F502" s="778" t="s">
        <v>321</v>
      </c>
      <c r="G502" s="780" t="str">
        <f>VLOOKUP(WWWW[[#This Row],[Village  Name]],SiteDB6[[Site Name]:[Location Type]],8,FALSE)</f>
        <v>Village</v>
      </c>
      <c r="H502" s="778" t="s">
        <v>2716</v>
      </c>
      <c r="I502" s="782">
        <f>WWWW[[#This Row],[Total PoP ]]/5</f>
        <v>3534.4</v>
      </c>
      <c r="J502" s="782">
        <v>17672</v>
      </c>
      <c r="K502" s="783"/>
      <c r="L502" s="784"/>
      <c r="M502" s="782"/>
      <c r="N502" s="782"/>
      <c r="O502" s="605"/>
      <c r="P502" s="782"/>
      <c r="Q502" s="782"/>
      <c r="R502" s="782"/>
      <c r="S502" s="782"/>
      <c r="T502" s="782"/>
      <c r="U502" s="785"/>
      <c r="V502" s="782"/>
      <c r="W502" s="782" t="s">
        <v>132</v>
      </c>
      <c r="X502" s="782"/>
      <c r="Y502" s="782"/>
      <c r="Z502" s="782"/>
      <c r="AA502" s="782"/>
      <c r="AB502" s="782"/>
      <c r="AC502" s="785"/>
      <c r="AD502" s="782"/>
      <c r="AE502" s="782"/>
      <c r="AF502" s="782"/>
      <c r="AG502" s="782"/>
      <c r="AH502" s="782"/>
      <c r="AI502" s="782"/>
      <c r="AJ502" s="605"/>
      <c r="AK502" s="782"/>
      <c r="AL502" s="605">
        <v>3534</v>
      </c>
      <c r="AM502" s="605"/>
      <c r="AN502" s="785"/>
      <c r="AO502" s="551"/>
      <c r="AP502" s="551"/>
      <c r="AQ50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2" s="788">
        <f>WWWW[[#This Row],[%Equitable and continuous access to sufficient quantity of safe drinking water]]*WWWW[[#This Row],[Total PoP ]]</f>
        <v>0</v>
      </c>
      <c r="AS50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02" s="788">
        <f>WWWW[[#This Row],[% Access to unimproved water points]]*WWWW[[#This Row],[Total PoP ]]</f>
        <v>0</v>
      </c>
      <c r="AU50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0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02" s="788">
        <f>WWWW[[#This Row],[HRP1]]/250</f>
        <v>0</v>
      </c>
      <c r="AX502" s="790">
        <f>1-WWWW[[#This Row],[% Equitable and continuous access to sufficient quantity of domestic water]]</f>
        <v>1</v>
      </c>
      <c r="AY502" s="788">
        <f>WWWW[[#This Row],[%equitable and continuous access to sufficient quantity of safe drinking and domestic water''s GAP]]*WWWW[[#This Row],[Total PoP ]]</f>
        <v>17672</v>
      </c>
      <c r="AZ502" s="791">
        <f>IF(WWWW[[#This Row],[Total required water points]]-WWWW[[#This Row],['#Water points coverage]]&lt;0,0,WWWW[[#This Row],[Total required water points]]-WWWW[[#This Row],['#Water points coverage]])</f>
        <v>71</v>
      </c>
      <c r="BA502" s="791">
        <f>ROUND(IF(WWWW[[#This Row],[Total PoP ]]&lt;250,1,WWWW[[#This Row],[Total PoP ]]/250),0)</f>
        <v>71</v>
      </c>
      <c r="BB50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02" s="788">
        <f>WWWW[[#This Row],[% people access to functioning Latrine]]*WWWW[[#This Row],[Total PoP ]]</f>
        <v>0</v>
      </c>
      <c r="BD502" s="791">
        <f>WWWW[[#This Row],['#_of_Functioning_latrines_in_school]]*50</f>
        <v>0</v>
      </c>
      <c r="BE502" s="791">
        <f>ROUND((WWWW[[#This Row],[Total PoP ]]/6),0)</f>
        <v>2945</v>
      </c>
      <c r="BF502" s="791">
        <f>IF(WWWW[[#This Row],[Total required Latrines]]-(WWWW[[#This Row],['#_of_sanitary_fly-proof_HH_latrines]])&lt;0,0,WWWW[[#This Row],[Total required Latrines]]-(WWWW[[#This Row],['#_of_sanitary_fly-proof_HH_latrines]]))</f>
        <v>2945</v>
      </c>
      <c r="BG502" s="787">
        <f>1-WWWW[[#This Row],[% people access to functioning Latrine]]</f>
        <v>1</v>
      </c>
      <c r="BH50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02" s="560">
        <f>IF(WWWW[[#This Row],['#_of_functional_handwashing_facilities_at_HH_level]]*6&gt;WWWW[[#This Row],[Total PoP ]],WWWW[[#This Row],[Total PoP ]],WWWW[[#This Row],['#_of_functional_handwashing_facilities_at_HH_level]]*6)</f>
        <v>0</v>
      </c>
      <c r="BJ502" s="791">
        <f>IF(WWWW[[#This Row],['# people reached by regular dedicated hygiene promotion]]&gt;WWWW[[#This Row],['# People received regular supply of hygiene items]],WWWW[[#This Row],['# people reached by regular dedicated hygiene promotion]],WWWW[[#This Row],['# People received regular supply of hygiene items]])</f>
        <v>17670</v>
      </c>
      <c r="BK502" s="790">
        <f>IF(WWWW[[#This Row],[HRP3]]/WWWW[[#This Row],[Total PoP ]]&gt;100%,100%,WWWW[[#This Row],[HRP3]]/WWWW[[#This Row],[Total PoP ]])</f>
        <v>0.99988682661837935</v>
      </c>
      <c r="BL502" s="787">
        <f>1-WWWW[[#This Row],[Hygiene Coverage%]]</f>
        <v>1.1317338162064594E-4</v>
      </c>
      <c r="BM502" s="789">
        <f>WWWW[[#This Row],['# people reached by regular dedicated hygiene promotion]]/WWWW[[#This Row],[Total PoP ]]</f>
        <v>0</v>
      </c>
      <c r="BN50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17670</v>
      </c>
      <c r="BO502" s="552">
        <f>WWWW[[#This Row],['#_of_affected_women_and_girls_receiving_a_sufficient_quantity_of_sanitary_pads]]</f>
        <v>0</v>
      </c>
      <c r="BP502" s="605">
        <f>IF(WWWW[[#This Row],['# People with access to soap]]&gt;WWWW[[#This Row],['# People with access to Sanity Pads]],WWWW[[#This Row],['# People with access to soap]],WWWW[[#This Row],['# People with access to Sanity Pads]])</f>
        <v>17670</v>
      </c>
      <c r="BQ502" s="560" t="str">
        <f>IF(OR(WWWW[[#This Row],['#of students in school]]="",WWWW[[#This Row],['#of students in school]]=0),"No","Yes")</f>
        <v>No</v>
      </c>
      <c r="BR502" s="781" t="str">
        <f>VLOOKUP(WWWW[[#This Row],[Village  Name]],SiteDB6[[Site Name]:[Location Type 1]],9,FALSE)</f>
        <v>Village</v>
      </c>
      <c r="BS502" s="781" t="str">
        <f>VLOOKUP(WWWW[[#This Row],[Village  Name]],SiteDB6[[Site Name]:[Type of Accommodation]],10,FALSE)</f>
        <v>Village</v>
      </c>
      <c r="BT502" s="781">
        <f>VLOOKUP(WWWW[[#This Row],[Village  Name]],SiteDB6[[Site Name]:[Ethnic or GCA/NGCA]],11,FALSE)</f>
        <v>0</v>
      </c>
      <c r="BU502" s="781">
        <f>VLOOKUP(WWWW[[#This Row],[Village  Name]],SiteDB6[[Site Name]:[Lat]],12,FALSE)</f>
        <v>20.825700759887699</v>
      </c>
      <c r="BV502" s="781">
        <f>VLOOKUP(WWWW[[#This Row],[Village  Name]],SiteDB6[[Site Name]:[Long]],13,FALSE)</f>
        <v>92.542686462402301</v>
      </c>
      <c r="BW502" s="781">
        <f>VLOOKUP(WWWW[[#This Row],[Village  Name]],SiteDB6[[Site Name]:[Pcode]],3,FALSE)</f>
        <v>198334</v>
      </c>
      <c r="BX502" s="781" t="str">
        <f t="shared" ref="BX502:BX565" si="1">IF(C502="none","Notcovered","Covered")</f>
        <v>Covered</v>
      </c>
      <c r="BY502" s="792"/>
    </row>
    <row r="503" spans="1:93">
      <c r="A503" s="777" t="s">
        <v>2382</v>
      </c>
      <c r="B503" s="777" t="s">
        <v>233</v>
      </c>
      <c r="C503" s="778" t="s">
        <v>2727</v>
      </c>
      <c r="D503" s="778"/>
      <c r="E503" s="779" t="s">
        <v>2686</v>
      </c>
      <c r="F503" s="778" t="s">
        <v>307</v>
      </c>
      <c r="G503" s="781" t="str">
        <f>VLOOKUP(WWWW[[#This Row],[Village  Name]],SiteDB6[[Site Name]:[Location Type]],8,FALSE)</f>
        <v>Village</v>
      </c>
      <c r="H503" s="778" t="s">
        <v>2725</v>
      </c>
      <c r="I503" s="782">
        <f>WWWW[[#This Row],[Total PoP ]]/5</f>
        <v>265.60000000000002</v>
      </c>
      <c r="J503" s="782">
        <v>1328</v>
      </c>
      <c r="K503" s="783"/>
      <c r="L503" s="784"/>
      <c r="M503" s="782"/>
      <c r="N503" s="782"/>
      <c r="O503" s="605"/>
      <c r="P503" s="782"/>
      <c r="Q503" s="782"/>
      <c r="R503" s="782"/>
      <c r="S503" s="782"/>
      <c r="T503" s="782"/>
      <c r="U503" s="785"/>
      <c r="V503" s="782"/>
      <c r="W503" s="782"/>
      <c r="X503" s="782"/>
      <c r="Y503" s="782"/>
      <c r="Z503" s="782"/>
      <c r="AA503" s="782"/>
      <c r="AB503" s="782"/>
      <c r="AC503" s="785"/>
      <c r="AD503" s="782"/>
      <c r="AE503" s="782"/>
      <c r="AF503" s="782"/>
      <c r="AG503" s="782"/>
      <c r="AH503" s="782"/>
      <c r="AI503" s="782"/>
      <c r="AJ503" s="605"/>
      <c r="AK503" s="782"/>
      <c r="AL503" s="605">
        <v>266</v>
      </c>
      <c r="AM503" s="605"/>
      <c r="AN503" s="785"/>
      <c r="AO503" s="551"/>
      <c r="AP503" s="551"/>
      <c r="AQ50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3" s="788">
        <f>WWWW[[#This Row],[%Equitable and continuous access to sufficient quantity of safe drinking water]]*WWWW[[#This Row],[Total PoP ]]</f>
        <v>0</v>
      </c>
      <c r="AS50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03" s="788">
        <f>WWWW[[#This Row],[% Access to unimproved water points]]*WWWW[[#This Row],[Total PoP ]]</f>
        <v>0</v>
      </c>
      <c r="AU50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0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03" s="788">
        <f>WWWW[[#This Row],[HRP1]]/250</f>
        <v>0</v>
      </c>
      <c r="AX503" s="790">
        <f>1-WWWW[[#This Row],[% Equitable and continuous access to sufficient quantity of domestic water]]</f>
        <v>1</v>
      </c>
      <c r="AY503" s="788">
        <f>WWWW[[#This Row],[%equitable and continuous access to sufficient quantity of safe drinking and domestic water''s GAP]]*WWWW[[#This Row],[Total PoP ]]</f>
        <v>1328</v>
      </c>
      <c r="AZ503" s="791">
        <f>IF(WWWW[[#This Row],[Total required water points]]-WWWW[[#This Row],['#Water points coverage]]&lt;0,0,WWWW[[#This Row],[Total required water points]]-WWWW[[#This Row],['#Water points coverage]])</f>
        <v>5</v>
      </c>
      <c r="BA503" s="791">
        <f>ROUND(IF(WWWW[[#This Row],[Total PoP ]]&lt;250,1,WWWW[[#This Row],[Total PoP ]]/250),0)</f>
        <v>5</v>
      </c>
      <c r="BB50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03" s="788">
        <f>WWWW[[#This Row],[% people access to functioning Latrine]]*WWWW[[#This Row],[Total PoP ]]</f>
        <v>0</v>
      </c>
      <c r="BD503" s="791">
        <f>WWWW[[#This Row],['#_of_Functioning_latrines_in_school]]*50</f>
        <v>0</v>
      </c>
      <c r="BE503" s="791">
        <f>ROUND((WWWW[[#This Row],[Total PoP ]]/6),0)</f>
        <v>221</v>
      </c>
      <c r="BF503" s="791">
        <f>IF(WWWW[[#This Row],[Total required Latrines]]-(WWWW[[#This Row],['#_of_sanitary_fly-proof_HH_latrines]])&lt;0,0,WWWW[[#This Row],[Total required Latrines]]-(WWWW[[#This Row],['#_of_sanitary_fly-proof_HH_latrines]]))</f>
        <v>221</v>
      </c>
      <c r="BG503" s="787">
        <f>1-WWWW[[#This Row],[% people access to functioning Latrine]]</f>
        <v>1</v>
      </c>
      <c r="BH50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03" s="560">
        <f>IF(WWWW[[#This Row],['#_of_functional_handwashing_facilities_at_HH_level]]*6&gt;WWWW[[#This Row],[Total PoP ]],WWWW[[#This Row],[Total PoP ]],WWWW[[#This Row],['#_of_functional_handwashing_facilities_at_HH_level]]*6)</f>
        <v>0</v>
      </c>
      <c r="BJ503" s="791">
        <f>IF(WWWW[[#This Row],['# people reached by regular dedicated hygiene promotion]]&gt;WWWW[[#This Row],['# People received regular supply of hygiene items]],WWWW[[#This Row],['# people reached by regular dedicated hygiene promotion]],WWWW[[#This Row],['# People received regular supply of hygiene items]])</f>
        <v>1328</v>
      </c>
      <c r="BK503" s="790">
        <f>IF(WWWW[[#This Row],[HRP3]]/WWWW[[#This Row],[Total PoP ]]&gt;100%,100%,WWWW[[#This Row],[HRP3]]/WWWW[[#This Row],[Total PoP ]])</f>
        <v>1</v>
      </c>
      <c r="BL503" s="787">
        <f>1-WWWW[[#This Row],[Hygiene Coverage%]]</f>
        <v>0</v>
      </c>
      <c r="BM503" s="789">
        <f>WWWW[[#This Row],['# people reached by regular dedicated hygiene promotion]]/WWWW[[#This Row],[Total PoP ]]</f>
        <v>0</v>
      </c>
      <c r="BN50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1328</v>
      </c>
      <c r="BO503" s="552">
        <f>WWWW[[#This Row],['#_of_affected_women_and_girls_receiving_a_sufficient_quantity_of_sanitary_pads]]</f>
        <v>0</v>
      </c>
      <c r="BP503" s="605">
        <f>IF(WWWW[[#This Row],['# People with access to soap]]&gt;WWWW[[#This Row],['# People with access to Sanity Pads]],WWWW[[#This Row],['# People with access to soap]],WWWW[[#This Row],['# People with access to Sanity Pads]])</f>
        <v>1328</v>
      </c>
      <c r="BQ503" s="560" t="str">
        <f>IF(OR(WWWW[[#This Row],['#of students in school]]="",WWWW[[#This Row],['#of students in school]]=0),"No","Yes")</f>
        <v>No</v>
      </c>
      <c r="BR503" s="781" t="str">
        <f>VLOOKUP(WWWW[[#This Row],[Village  Name]],SiteDB6[[Site Name]:[Location Type 1]],9,FALSE)</f>
        <v>Village</v>
      </c>
      <c r="BS503" s="781" t="str">
        <f>VLOOKUP(WWWW[[#This Row],[Village  Name]],SiteDB6[[Site Name]:[Type of Accommodation]],10,FALSE)</f>
        <v>Village</v>
      </c>
      <c r="BT503" s="781">
        <f>VLOOKUP(WWWW[[#This Row],[Village  Name]],SiteDB6[[Site Name]:[Ethnic or GCA/NGCA]],11,FALSE)</f>
        <v>0</v>
      </c>
      <c r="BU503" s="781">
        <f>VLOOKUP(WWWW[[#This Row],[Village  Name]],SiteDB6[[Site Name]:[Lat]],12,FALSE)</f>
        <v>0</v>
      </c>
      <c r="BV503" s="781">
        <f>VLOOKUP(WWWW[[#This Row],[Village  Name]],SiteDB6[[Site Name]:[Long]],13,FALSE)</f>
        <v>0</v>
      </c>
      <c r="BW503" s="781">
        <f>VLOOKUP(WWWW[[#This Row],[Village  Name]],SiteDB6[[Site Name]:[Pcode]],3,FALSE)</f>
        <v>0</v>
      </c>
      <c r="BX503" s="781" t="str">
        <f t="shared" si="1"/>
        <v>Covered</v>
      </c>
      <c r="BY503" s="792"/>
    </row>
    <row r="504" spans="1:93">
      <c r="A504" s="777" t="s">
        <v>2382</v>
      </c>
      <c r="B504" s="777" t="s">
        <v>233</v>
      </c>
      <c r="C504" s="778" t="s">
        <v>2727</v>
      </c>
      <c r="D504" s="778"/>
      <c r="E504" s="779" t="s">
        <v>2686</v>
      </c>
      <c r="F504" s="778" t="s">
        <v>321</v>
      </c>
      <c r="G504" s="781" t="str">
        <f>VLOOKUP(WWWW[[#This Row],[Village  Name]],SiteDB6[[Site Name]:[Location Type]],8,FALSE)</f>
        <v>Village</v>
      </c>
      <c r="H504" s="778" t="s">
        <v>2543</v>
      </c>
      <c r="I504" s="782">
        <f>WWWW[[#This Row],[Total PoP ]]/5</f>
        <v>3193.6</v>
      </c>
      <c r="J504" s="782">
        <v>15968</v>
      </c>
      <c r="K504" s="783"/>
      <c r="L504" s="784"/>
      <c r="M504" s="782"/>
      <c r="N504" s="782"/>
      <c r="O504" s="605"/>
      <c r="P504" s="782"/>
      <c r="Q504" s="782"/>
      <c r="R504" s="782"/>
      <c r="S504" s="782"/>
      <c r="T504" s="782"/>
      <c r="U504" s="785"/>
      <c r="V504" s="782"/>
      <c r="W504" s="782"/>
      <c r="X504" s="782"/>
      <c r="Y504" s="782"/>
      <c r="Z504" s="782"/>
      <c r="AA504" s="782"/>
      <c r="AB504" s="782"/>
      <c r="AC504" s="785"/>
      <c r="AD504" s="782"/>
      <c r="AE504" s="782"/>
      <c r="AF504" s="782"/>
      <c r="AG504" s="782"/>
      <c r="AH504" s="782"/>
      <c r="AI504" s="782"/>
      <c r="AJ504" s="605"/>
      <c r="AK504" s="782"/>
      <c r="AL504" s="605">
        <v>3194</v>
      </c>
      <c r="AM504" s="605"/>
      <c r="AN504" s="785"/>
      <c r="AO504" s="551"/>
      <c r="AP504" s="551"/>
      <c r="AQ50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4" s="788">
        <f>WWWW[[#This Row],[%Equitable and continuous access to sufficient quantity of safe drinking water]]*WWWW[[#This Row],[Total PoP ]]</f>
        <v>0</v>
      </c>
      <c r="AS50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04" s="788">
        <f>WWWW[[#This Row],[% Access to unimproved water points]]*WWWW[[#This Row],[Total PoP ]]</f>
        <v>0</v>
      </c>
      <c r="AU50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0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04" s="788">
        <f>WWWW[[#This Row],[HRP1]]/250</f>
        <v>0</v>
      </c>
      <c r="AX504" s="790">
        <f>1-WWWW[[#This Row],[% Equitable and continuous access to sufficient quantity of domestic water]]</f>
        <v>1</v>
      </c>
      <c r="AY504" s="788">
        <f>WWWW[[#This Row],[%equitable and continuous access to sufficient quantity of safe drinking and domestic water''s GAP]]*WWWW[[#This Row],[Total PoP ]]</f>
        <v>15968</v>
      </c>
      <c r="AZ504" s="791">
        <f>IF(WWWW[[#This Row],[Total required water points]]-WWWW[[#This Row],['#Water points coverage]]&lt;0,0,WWWW[[#This Row],[Total required water points]]-WWWW[[#This Row],['#Water points coverage]])</f>
        <v>64</v>
      </c>
      <c r="BA504" s="791">
        <f>ROUND(IF(WWWW[[#This Row],[Total PoP ]]&lt;250,1,WWWW[[#This Row],[Total PoP ]]/250),0)</f>
        <v>64</v>
      </c>
      <c r="BB50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04" s="788">
        <f>WWWW[[#This Row],[% people access to functioning Latrine]]*WWWW[[#This Row],[Total PoP ]]</f>
        <v>0</v>
      </c>
      <c r="BD504" s="791">
        <f>WWWW[[#This Row],['#_of_Functioning_latrines_in_school]]*50</f>
        <v>0</v>
      </c>
      <c r="BE504" s="791">
        <f>ROUND((WWWW[[#This Row],[Total PoP ]]/6),0)</f>
        <v>2661</v>
      </c>
      <c r="BF504" s="791">
        <f>IF(WWWW[[#This Row],[Total required Latrines]]-(WWWW[[#This Row],['#_of_sanitary_fly-proof_HH_latrines]])&lt;0,0,WWWW[[#This Row],[Total required Latrines]]-(WWWW[[#This Row],['#_of_sanitary_fly-proof_HH_latrines]]))</f>
        <v>2661</v>
      </c>
      <c r="BG504" s="787">
        <f>1-WWWW[[#This Row],[% people access to functioning Latrine]]</f>
        <v>1</v>
      </c>
      <c r="BH50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04" s="560">
        <f>IF(WWWW[[#This Row],['#_of_functional_handwashing_facilities_at_HH_level]]*6&gt;WWWW[[#This Row],[Total PoP ]],WWWW[[#This Row],[Total PoP ]],WWWW[[#This Row],['#_of_functional_handwashing_facilities_at_HH_level]]*6)</f>
        <v>0</v>
      </c>
      <c r="BJ504" s="791">
        <f>IF(WWWW[[#This Row],['# people reached by regular dedicated hygiene promotion]]&gt;WWWW[[#This Row],['# People received regular supply of hygiene items]],WWWW[[#This Row],['# people reached by regular dedicated hygiene promotion]],WWWW[[#This Row],['# People received regular supply of hygiene items]])</f>
        <v>15968</v>
      </c>
      <c r="BK504" s="790">
        <f>IF(WWWW[[#This Row],[HRP3]]/WWWW[[#This Row],[Total PoP ]]&gt;100%,100%,WWWW[[#This Row],[HRP3]]/WWWW[[#This Row],[Total PoP ]])</f>
        <v>1</v>
      </c>
      <c r="BL504" s="787">
        <f>1-WWWW[[#This Row],[Hygiene Coverage%]]</f>
        <v>0</v>
      </c>
      <c r="BM504" s="789">
        <f>WWWW[[#This Row],['# people reached by regular dedicated hygiene promotion]]/WWWW[[#This Row],[Total PoP ]]</f>
        <v>0</v>
      </c>
      <c r="BN50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15968</v>
      </c>
      <c r="BO504" s="552">
        <f>WWWW[[#This Row],['#_of_affected_women_and_girls_receiving_a_sufficient_quantity_of_sanitary_pads]]</f>
        <v>0</v>
      </c>
      <c r="BP504" s="605">
        <f>IF(WWWW[[#This Row],['# People with access to soap]]&gt;WWWW[[#This Row],['# People with access to Sanity Pads]],WWWW[[#This Row],['# People with access to soap]],WWWW[[#This Row],['# People with access to Sanity Pads]])</f>
        <v>15968</v>
      </c>
      <c r="BQ504" s="560" t="str">
        <f>IF(OR(WWWW[[#This Row],['#of students in school]]="",WWWW[[#This Row],['#of students in school]]=0),"No","Yes")</f>
        <v>No</v>
      </c>
      <c r="BR504" s="781" t="str">
        <f>VLOOKUP(WWWW[[#This Row],[Village  Name]],SiteDB6[[Site Name]:[Location Type 1]],9,FALSE)</f>
        <v>Village</v>
      </c>
      <c r="BS504" s="781" t="str">
        <f>VLOOKUP(WWWW[[#This Row],[Village  Name]],SiteDB6[[Site Name]:[Type of Accommodation]],10,FALSE)</f>
        <v>Village</v>
      </c>
      <c r="BT504" s="781" t="str">
        <f>VLOOKUP(WWWW[[#This Row],[Village  Name]],SiteDB6[[Site Name]:[Ethnic or GCA/NGCA]],11,FALSE)</f>
        <v>Muslim</v>
      </c>
      <c r="BU504" s="781">
        <f>VLOOKUP(WWWW[[#This Row],[Village  Name]],SiteDB6[[Site Name]:[Lat]],12,FALSE)</f>
        <v>20.819919586181602</v>
      </c>
      <c r="BV504" s="781">
        <f>VLOOKUP(WWWW[[#This Row],[Village  Name]],SiteDB6[[Site Name]:[Long]],13,FALSE)</f>
        <v>92.589729309082003</v>
      </c>
      <c r="BW504" s="781">
        <f>VLOOKUP(WWWW[[#This Row],[Village  Name]],SiteDB6[[Site Name]:[Pcode]],3,FALSE)</f>
        <v>198349</v>
      </c>
      <c r="BX504" s="781" t="str">
        <f t="shared" si="1"/>
        <v>Covered</v>
      </c>
      <c r="BY504" s="792"/>
    </row>
    <row r="505" spans="1:93">
      <c r="A505" s="777" t="s">
        <v>2382</v>
      </c>
      <c r="B505" s="777" t="s">
        <v>233</v>
      </c>
      <c r="C505" s="778" t="s">
        <v>2727</v>
      </c>
      <c r="D505" s="778"/>
      <c r="E505" s="779" t="s">
        <v>2686</v>
      </c>
      <c r="F505" s="778" t="s">
        <v>321</v>
      </c>
      <c r="G505" s="781" t="str">
        <f>VLOOKUP(WWWW[[#This Row],[Village  Name]],SiteDB6[[Site Name]:[Location Type]],8,FALSE)</f>
        <v>Village</v>
      </c>
      <c r="H505" s="778" t="s">
        <v>3077</v>
      </c>
      <c r="I505" s="782">
        <f>WWWW[[#This Row],[Total PoP ]]/5</f>
        <v>833</v>
      </c>
      <c r="J505" s="782">
        <v>4165</v>
      </c>
      <c r="K505" s="783"/>
      <c r="L505" s="784"/>
      <c r="M505" s="782"/>
      <c r="N505" s="782"/>
      <c r="O505" s="605"/>
      <c r="P505" s="782"/>
      <c r="Q505" s="782"/>
      <c r="R505" s="782"/>
      <c r="S505" s="782"/>
      <c r="T505" s="782"/>
      <c r="U505" s="785"/>
      <c r="V505" s="782"/>
      <c r="W505" s="782"/>
      <c r="X505" s="782"/>
      <c r="Y505" s="782"/>
      <c r="Z505" s="782"/>
      <c r="AA505" s="782"/>
      <c r="AB505" s="782"/>
      <c r="AC505" s="785"/>
      <c r="AD505" s="782"/>
      <c r="AE505" s="782"/>
      <c r="AF505" s="782"/>
      <c r="AG505" s="782"/>
      <c r="AH505" s="782"/>
      <c r="AI505" s="782"/>
      <c r="AJ505" s="605"/>
      <c r="AK505" s="782"/>
      <c r="AL505" s="605">
        <v>833</v>
      </c>
      <c r="AM505" s="605"/>
      <c r="AN505" s="785"/>
      <c r="AO505" s="551"/>
      <c r="AP505" s="551"/>
      <c r="AQ50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5" s="788">
        <f>WWWW[[#This Row],[%Equitable and continuous access to sufficient quantity of safe drinking water]]*WWWW[[#This Row],[Total PoP ]]</f>
        <v>0</v>
      </c>
      <c r="AS50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05" s="788">
        <f>WWWW[[#This Row],[% Access to unimproved water points]]*WWWW[[#This Row],[Total PoP ]]</f>
        <v>0</v>
      </c>
      <c r="AU50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0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05" s="788">
        <f>WWWW[[#This Row],[HRP1]]/250</f>
        <v>0</v>
      </c>
      <c r="AX505" s="790">
        <f>1-WWWW[[#This Row],[% Equitable and continuous access to sufficient quantity of domestic water]]</f>
        <v>1</v>
      </c>
      <c r="AY505" s="788">
        <f>WWWW[[#This Row],[%equitable and continuous access to sufficient quantity of safe drinking and domestic water''s GAP]]*WWWW[[#This Row],[Total PoP ]]</f>
        <v>4165</v>
      </c>
      <c r="AZ505" s="791">
        <f>IF(WWWW[[#This Row],[Total required water points]]-WWWW[[#This Row],['#Water points coverage]]&lt;0,0,WWWW[[#This Row],[Total required water points]]-WWWW[[#This Row],['#Water points coverage]])</f>
        <v>17</v>
      </c>
      <c r="BA505" s="791">
        <f>ROUND(IF(WWWW[[#This Row],[Total PoP ]]&lt;250,1,WWWW[[#This Row],[Total PoP ]]/250),0)</f>
        <v>17</v>
      </c>
      <c r="BB50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05" s="788">
        <f>WWWW[[#This Row],[% people access to functioning Latrine]]*WWWW[[#This Row],[Total PoP ]]</f>
        <v>0</v>
      </c>
      <c r="BD505" s="791">
        <f>WWWW[[#This Row],['#_of_Functioning_latrines_in_school]]*50</f>
        <v>0</v>
      </c>
      <c r="BE505" s="791">
        <f>ROUND((WWWW[[#This Row],[Total PoP ]]/6),0)</f>
        <v>694</v>
      </c>
      <c r="BF505" s="791">
        <f>IF(WWWW[[#This Row],[Total required Latrines]]-(WWWW[[#This Row],['#_of_sanitary_fly-proof_HH_latrines]])&lt;0,0,WWWW[[#This Row],[Total required Latrines]]-(WWWW[[#This Row],['#_of_sanitary_fly-proof_HH_latrines]]))</f>
        <v>694</v>
      </c>
      <c r="BG505" s="787">
        <f>1-WWWW[[#This Row],[% people access to functioning Latrine]]</f>
        <v>1</v>
      </c>
      <c r="BH50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05" s="560">
        <f>IF(WWWW[[#This Row],['#_of_functional_handwashing_facilities_at_HH_level]]*6&gt;WWWW[[#This Row],[Total PoP ]],WWWW[[#This Row],[Total PoP ]],WWWW[[#This Row],['#_of_functional_handwashing_facilities_at_HH_level]]*6)</f>
        <v>0</v>
      </c>
      <c r="BJ505" s="791">
        <f>IF(WWWW[[#This Row],['# people reached by regular dedicated hygiene promotion]]&gt;WWWW[[#This Row],['# People received regular supply of hygiene items]],WWWW[[#This Row],['# people reached by regular dedicated hygiene promotion]],WWWW[[#This Row],['# People received regular supply of hygiene items]])</f>
        <v>4165</v>
      </c>
      <c r="BK505" s="790">
        <f>IF(WWWW[[#This Row],[HRP3]]/WWWW[[#This Row],[Total PoP ]]&gt;100%,100%,WWWW[[#This Row],[HRP3]]/WWWW[[#This Row],[Total PoP ]])</f>
        <v>1</v>
      </c>
      <c r="BL505" s="787">
        <f>1-WWWW[[#This Row],[Hygiene Coverage%]]</f>
        <v>0</v>
      </c>
      <c r="BM505" s="789">
        <f>WWWW[[#This Row],['# people reached by regular dedicated hygiene promotion]]/WWWW[[#This Row],[Total PoP ]]</f>
        <v>0</v>
      </c>
      <c r="BN50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4165</v>
      </c>
      <c r="BO505" s="552">
        <f>WWWW[[#This Row],['#_of_affected_women_and_girls_receiving_a_sufficient_quantity_of_sanitary_pads]]</f>
        <v>0</v>
      </c>
      <c r="BP505" s="605">
        <f>IF(WWWW[[#This Row],['# People with access to soap]]&gt;WWWW[[#This Row],['# People with access to Sanity Pads]],WWWW[[#This Row],['# People with access to soap]],WWWW[[#This Row],['# People with access to Sanity Pads]])</f>
        <v>4165</v>
      </c>
      <c r="BQ505" s="560" t="str">
        <f>IF(OR(WWWW[[#This Row],['#of students in school]]="",WWWW[[#This Row],['#of students in school]]=0),"No","Yes")</f>
        <v>No</v>
      </c>
      <c r="BR505" s="781" t="str">
        <f>VLOOKUP(WWWW[[#This Row],[Village  Name]],SiteDB6[[Site Name]:[Location Type 1]],9,FALSE)</f>
        <v>Village</v>
      </c>
      <c r="BS505" s="781" t="str">
        <f>VLOOKUP(WWWW[[#This Row],[Village  Name]],SiteDB6[[Site Name]:[Type of Accommodation]],10,FALSE)</f>
        <v>Village</v>
      </c>
      <c r="BT505" s="781">
        <f>VLOOKUP(WWWW[[#This Row],[Village  Name]],SiteDB6[[Site Name]:[Ethnic or GCA/NGCA]],11,FALSE)</f>
        <v>0</v>
      </c>
      <c r="BU505" s="781">
        <f>VLOOKUP(WWWW[[#This Row],[Village  Name]],SiteDB6[[Site Name]:[Lat]],12,FALSE)</f>
        <v>20.9363498687744</v>
      </c>
      <c r="BV505" s="781">
        <f>VLOOKUP(WWWW[[#This Row],[Village  Name]],SiteDB6[[Site Name]:[Long]],13,FALSE)</f>
        <v>92.5257568359375</v>
      </c>
      <c r="BW505" s="781">
        <f>VLOOKUP(WWWW[[#This Row],[Village  Name]],SiteDB6[[Site Name]:[Pcode]],3,FALSE)</f>
        <v>198223</v>
      </c>
      <c r="BX505" s="781" t="str">
        <f t="shared" si="1"/>
        <v>Covered</v>
      </c>
      <c r="BY505" s="792"/>
    </row>
    <row r="506" spans="1:93">
      <c r="A506" s="777" t="s">
        <v>2382</v>
      </c>
      <c r="B506" s="777" t="s">
        <v>233</v>
      </c>
      <c r="C506" s="778" t="s">
        <v>2727</v>
      </c>
      <c r="D506" s="778"/>
      <c r="E506" s="779" t="s">
        <v>2686</v>
      </c>
      <c r="F506" s="778" t="s">
        <v>321</v>
      </c>
      <c r="G506" s="780" t="str">
        <f>VLOOKUP(WWWW[[#This Row],[Village  Name]],SiteDB6[[Site Name]:[Location Type]],8,FALSE)</f>
        <v>Village</v>
      </c>
      <c r="H506" s="778" t="s">
        <v>2715</v>
      </c>
      <c r="I506" s="782">
        <f>WWWW[[#This Row],[Total PoP ]]/5</f>
        <v>3435.2</v>
      </c>
      <c r="J506" s="782">
        <v>17176</v>
      </c>
      <c r="K506" s="783"/>
      <c r="L506" s="784"/>
      <c r="M506" s="782"/>
      <c r="N506" s="782"/>
      <c r="O506" s="605"/>
      <c r="P506" s="782"/>
      <c r="Q506" s="782"/>
      <c r="R506" s="782"/>
      <c r="S506" s="782"/>
      <c r="T506" s="782"/>
      <c r="U506" s="785"/>
      <c r="V506" s="782"/>
      <c r="W506" s="782" t="s">
        <v>132</v>
      </c>
      <c r="X506" s="782"/>
      <c r="Y506" s="782"/>
      <c r="Z506" s="782"/>
      <c r="AA506" s="782"/>
      <c r="AB506" s="782"/>
      <c r="AC506" s="785"/>
      <c r="AD506" s="782"/>
      <c r="AE506" s="782"/>
      <c r="AF506" s="782"/>
      <c r="AG506" s="782"/>
      <c r="AH506" s="782"/>
      <c r="AI506" s="782"/>
      <c r="AJ506" s="605"/>
      <c r="AK506" s="782"/>
      <c r="AL506" s="605">
        <v>3435</v>
      </c>
      <c r="AM506" s="605"/>
      <c r="AN506" s="785"/>
      <c r="AO506" s="551"/>
      <c r="AP506" s="551"/>
      <c r="AQ50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6" s="788">
        <f>WWWW[[#This Row],[%Equitable and continuous access to sufficient quantity of safe drinking water]]*WWWW[[#This Row],[Total PoP ]]</f>
        <v>0</v>
      </c>
      <c r="AS50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06" s="788">
        <f>WWWW[[#This Row],[% Access to unimproved water points]]*WWWW[[#This Row],[Total PoP ]]</f>
        <v>0</v>
      </c>
      <c r="AU50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0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06" s="788">
        <f>WWWW[[#This Row],[HRP1]]/250</f>
        <v>0</v>
      </c>
      <c r="AX506" s="790">
        <f>1-WWWW[[#This Row],[% Equitable and continuous access to sufficient quantity of domestic water]]</f>
        <v>1</v>
      </c>
      <c r="AY506" s="788">
        <f>WWWW[[#This Row],[%equitable and continuous access to sufficient quantity of safe drinking and domestic water''s GAP]]*WWWW[[#This Row],[Total PoP ]]</f>
        <v>17176</v>
      </c>
      <c r="AZ506" s="791">
        <f>IF(WWWW[[#This Row],[Total required water points]]-WWWW[[#This Row],['#Water points coverage]]&lt;0,0,WWWW[[#This Row],[Total required water points]]-WWWW[[#This Row],['#Water points coverage]])</f>
        <v>69</v>
      </c>
      <c r="BA506" s="791">
        <f>ROUND(IF(WWWW[[#This Row],[Total PoP ]]&lt;250,1,WWWW[[#This Row],[Total PoP ]]/250),0)</f>
        <v>69</v>
      </c>
      <c r="BB50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06" s="788">
        <f>WWWW[[#This Row],[% people access to functioning Latrine]]*WWWW[[#This Row],[Total PoP ]]</f>
        <v>0</v>
      </c>
      <c r="BD506" s="791">
        <f>WWWW[[#This Row],['#_of_Functioning_latrines_in_school]]*50</f>
        <v>0</v>
      </c>
      <c r="BE506" s="791">
        <f>ROUND((WWWW[[#This Row],[Total PoP ]]/6),0)</f>
        <v>2863</v>
      </c>
      <c r="BF506" s="791">
        <f>IF(WWWW[[#This Row],[Total required Latrines]]-(WWWW[[#This Row],['#_of_sanitary_fly-proof_HH_latrines]])&lt;0,0,WWWW[[#This Row],[Total required Latrines]]-(WWWW[[#This Row],['#_of_sanitary_fly-proof_HH_latrines]]))</f>
        <v>2863</v>
      </c>
      <c r="BG506" s="787">
        <f>1-WWWW[[#This Row],[% people access to functioning Latrine]]</f>
        <v>1</v>
      </c>
      <c r="BH50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06" s="560">
        <f>IF(WWWW[[#This Row],['#_of_functional_handwashing_facilities_at_HH_level]]*6&gt;WWWW[[#This Row],[Total PoP ]],WWWW[[#This Row],[Total PoP ]],WWWW[[#This Row],['#_of_functional_handwashing_facilities_at_HH_level]]*6)</f>
        <v>0</v>
      </c>
      <c r="BJ506" s="791">
        <f>IF(WWWW[[#This Row],['# people reached by regular dedicated hygiene promotion]]&gt;WWWW[[#This Row],['# People received regular supply of hygiene items]],WWWW[[#This Row],['# people reached by regular dedicated hygiene promotion]],WWWW[[#This Row],['# People received regular supply of hygiene items]])</f>
        <v>17175</v>
      </c>
      <c r="BK506" s="790">
        <f>IF(WWWW[[#This Row],[HRP3]]/WWWW[[#This Row],[Total PoP ]]&gt;100%,100%,WWWW[[#This Row],[HRP3]]/WWWW[[#This Row],[Total PoP ]])</f>
        <v>0.99994177922682814</v>
      </c>
      <c r="BL506" s="787">
        <f>1-WWWW[[#This Row],[Hygiene Coverage%]]</f>
        <v>5.8220773171857587E-5</v>
      </c>
      <c r="BM506" s="789">
        <f>WWWW[[#This Row],['# people reached by regular dedicated hygiene promotion]]/WWWW[[#This Row],[Total PoP ]]</f>
        <v>0</v>
      </c>
      <c r="BN50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17175</v>
      </c>
      <c r="BO506" s="552">
        <f>WWWW[[#This Row],['#_of_affected_women_and_girls_receiving_a_sufficient_quantity_of_sanitary_pads]]</f>
        <v>0</v>
      </c>
      <c r="BP506" s="605">
        <f>IF(WWWW[[#This Row],['# People with access to soap]]&gt;WWWW[[#This Row],['# People with access to Sanity Pads]],WWWW[[#This Row],['# People with access to soap]],WWWW[[#This Row],['# People with access to Sanity Pads]])</f>
        <v>17175</v>
      </c>
      <c r="BQ506" s="560" t="str">
        <f>IF(OR(WWWW[[#This Row],['#of students in school]]="",WWWW[[#This Row],['#of students in school]]=0),"No","Yes")</f>
        <v>No</v>
      </c>
      <c r="BR506" s="781" t="str">
        <f>VLOOKUP(WWWW[[#This Row],[Village  Name]],SiteDB6[[Site Name]:[Location Type 1]],9,FALSE)</f>
        <v>village</v>
      </c>
      <c r="BS506" s="781" t="str">
        <f>VLOOKUP(WWWW[[#This Row],[Village  Name]],SiteDB6[[Site Name]:[Type of Accommodation]],10,FALSE)</f>
        <v>village</v>
      </c>
      <c r="BT506" s="781">
        <f>VLOOKUP(WWWW[[#This Row],[Village  Name]],SiteDB6[[Site Name]:[Ethnic or GCA/NGCA]],11,FALSE)</f>
        <v>0</v>
      </c>
      <c r="BU506" s="781">
        <f>VLOOKUP(WWWW[[#This Row],[Village  Name]],SiteDB6[[Site Name]:[Lat]],12,FALSE)</f>
        <v>0</v>
      </c>
      <c r="BV506" s="781">
        <f>VLOOKUP(WWWW[[#This Row],[Village  Name]],SiteDB6[[Site Name]:[Long]],13,FALSE)</f>
        <v>0</v>
      </c>
      <c r="BW506" s="781">
        <f>VLOOKUP(WWWW[[#This Row],[Village  Name]],SiteDB6[[Site Name]:[Pcode]],3,FALSE)</f>
        <v>0</v>
      </c>
      <c r="BX506" s="781" t="str">
        <f t="shared" si="1"/>
        <v>Covered</v>
      </c>
      <c r="BY506" s="792"/>
    </row>
    <row r="507" spans="1:93">
      <c r="A507" s="777" t="s">
        <v>2382</v>
      </c>
      <c r="B507" s="777" t="s">
        <v>233</v>
      </c>
      <c r="C507" s="778" t="s">
        <v>2727</v>
      </c>
      <c r="D507" s="778"/>
      <c r="E507" s="779" t="s">
        <v>2686</v>
      </c>
      <c r="F507" s="778" t="s">
        <v>321</v>
      </c>
      <c r="G507" s="780" t="str">
        <f>VLOOKUP(WWWW[[#This Row],[Village  Name]],SiteDB6[[Site Name]:[Location Type]],8,FALSE)</f>
        <v>Village</v>
      </c>
      <c r="H507" s="778" t="s">
        <v>2664</v>
      </c>
      <c r="I507" s="782">
        <f>WWWW[[#This Row],[Total PoP ]]/5</f>
        <v>1847.2</v>
      </c>
      <c r="J507" s="782">
        <v>9236</v>
      </c>
      <c r="K507" s="783"/>
      <c r="L507" s="784"/>
      <c r="M507" s="782"/>
      <c r="N507" s="782"/>
      <c r="O507" s="605"/>
      <c r="P507" s="782"/>
      <c r="Q507" s="782"/>
      <c r="R507" s="782"/>
      <c r="S507" s="782"/>
      <c r="T507" s="782"/>
      <c r="U507" s="785"/>
      <c r="V507" s="782"/>
      <c r="W507" s="782" t="s">
        <v>132</v>
      </c>
      <c r="X507" s="782"/>
      <c r="Y507" s="782"/>
      <c r="Z507" s="782"/>
      <c r="AA507" s="782"/>
      <c r="AB507" s="782"/>
      <c r="AC507" s="785"/>
      <c r="AD507" s="782"/>
      <c r="AE507" s="782"/>
      <c r="AF507" s="782"/>
      <c r="AG507" s="782"/>
      <c r="AH507" s="782"/>
      <c r="AI507" s="782"/>
      <c r="AJ507" s="605"/>
      <c r="AK507" s="782"/>
      <c r="AL507" s="605">
        <v>1847</v>
      </c>
      <c r="AM507" s="605"/>
      <c r="AN507" s="785"/>
      <c r="AO507" s="551"/>
      <c r="AP507" s="551"/>
      <c r="AQ50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7" s="788">
        <f>WWWW[[#This Row],[%Equitable and continuous access to sufficient quantity of safe drinking water]]*WWWW[[#This Row],[Total PoP ]]</f>
        <v>0</v>
      </c>
      <c r="AS50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07" s="788">
        <f>WWWW[[#This Row],[% Access to unimproved water points]]*WWWW[[#This Row],[Total PoP ]]</f>
        <v>0</v>
      </c>
      <c r="AU50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0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07" s="788">
        <f>WWWW[[#This Row],[HRP1]]/250</f>
        <v>0</v>
      </c>
      <c r="AX507" s="790">
        <f>1-WWWW[[#This Row],[% Equitable and continuous access to sufficient quantity of domestic water]]</f>
        <v>1</v>
      </c>
      <c r="AY507" s="788">
        <f>WWWW[[#This Row],[%equitable and continuous access to sufficient quantity of safe drinking and domestic water''s GAP]]*WWWW[[#This Row],[Total PoP ]]</f>
        <v>9236</v>
      </c>
      <c r="AZ507" s="791">
        <f>IF(WWWW[[#This Row],[Total required water points]]-WWWW[[#This Row],['#Water points coverage]]&lt;0,0,WWWW[[#This Row],[Total required water points]]-WWWW[[#This Row],['#Water points coverage]])</f>
        <v>37</v>
      </c>
      <c r="BA507" s="791">
        <f>ROUND(IF(WWWW[[#This Row],[Total PoP ]]&lt;250,1,WWWW[[#This Row],[Total PoP ]]/250),0)</f>
        <v>37</v>
      </c>
      <c r="BB50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07" s="788">
        <f>WWWW[[#This Row],[% people access to functioning Latrine]]*WWWW[[#This Row],[Total PoP ]]</f>
        <v>0</v>
      </c>
      <c r="BD507" s="791">
        <f>WWWW[[#This Row],['#_of_Functioning_latrines_in_school]]*50</f>
        <v>0</v>
      </c>
      <c r="BE507" s="791">
        <f>ROUND((WWWW[[#This Row],[Total PoP ]]/6),0)</f>
        <v>1539</v>
      </c>
      <c r="BF507" s="791">
        <f>IF(WWWW[[#This Row],[Total required Latrines]]-(WWWW[[#This Row],['#_of_sanitary_fly-proof_HH_latrines]])&lt;0,0,WWWW[[#This Row],[Total required Latrines]]-(WWWW[[#This Row],['#_of_sanitary_fly-proof_HH_latrines]]))</f>
        <v>1539</v>
      </c>
      <c r="BG507" s="787">
        <f>1-WWWW[[#This Row],[% people access to functioning Latrine]]</f>
        <v>1</v>
      </c>
      <c r="BH50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07" s="560">
        <f>IF(WWWW[[#This Row],['#_of_functional_handwashing_facilities_at_HH_level]]*6&gt;WWWW[[#This Row],[Total PoP ]],WWWW[[#This Row],[Total PoP ]],WWWW[[#This Row],['#_of_functional_handwashing_facilities_at_HH_level]]*6)</f>
        <v>0</v>
      </c>
      <c r="BJ507" s="791">
        <f>IF(WWWW[[#This Row],['# people reached by regular dedicated hygiene promotion]]&gt;WWWW[[#This Row],['# People received regular supply of hygiene items]],WWWW[[#This Row],['# people reached by regular dedicated hygiene promotion]],WWWW[[#This Row],['# People received regular supply of hygiene items]])</f>
        <v>9235</v>
      </c>
      <c r="BK507" s="790">
        <f>IF(WWWW[[#This Row],[HRP3]]/WWWW[[#This Row],[Total PoP ]]&gt;100%,100%,WWWW[[#This Row],[HRP3]]/WWWW[[#This Row],[Total PoP ]])</f>
        <v>0.99989172802078818</v>
      </c>
      <c r="BL507" s="787">
        <f>1-WWWW[[#This Row],[Hygiene Coverage%]]</f>
        <v>1.0827197921181586E-4</v>
      </c>
      <c r="BM507" s="789">
        <f>WWWW[[#This Row],['# people reached by regular dedicated hygiene promotion]]/WWWW[[#This Row],[Total PoP ]]</f>
        <v>0</v>
      </c>
      <c r="BN50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9235</v>
      </c>
      <c r="BO507" s="552">
        <f>WWWW[[#This Row],['#_of_affected_women_and_girls_receiving_a_sufficient_quantity_of_sanitary_pads]]</f>
        <v>0</v>
      </c>
      <c r="BP507" s="605">
        <f>IF(WWWW[[#This Row],['# People with access to soap]]&gt;WWWW[[#This Row],['# People with access to Sanity Pads]],WWWW[[#This Row],['# People with access to soap]],WWWW[[#This Row],['# People with access to Sanity Pads]])</f>
        <v>9235</v>
      </c>
      <c r="BQ507" s="560" t="str">
        <f>IF(OR(WWWW[[#This Row],['#of students in school]]="",WWWW[[#This Row],['#of students in school]]=0),"No","Yes")</f>
        <v>No</v>
      </c>
      <c r="BR507" s="781" t="str">
        <f>VLOOKUP(WWWW[[#This Row],[Village  Name]],SiteDB6[[Site Name]:[Location Type 1]],9,FALSE)</f>
        <v>Village</v>
      </c>
      <c r="BS507" s="781" t="str">
        <f>VLOOKUP(WWWW[[#This Row],[Village  Name]],SiteDB6[[Site Name]:[Type of Accommodation]],10,FALSE)</f>
        <v>Village</v>
      </c>
      <c r="BT507" s="781">
        <f>VLOOKUP(WWWW[[#This Row],[Village  Name]],SiteDB6[[Site Name]:[Ethnic or GCA/NGCA]],11,FALSE)</f>
        <v>0</v>
      </c>
      <c r="BU507" s="781">
        <f>VLOOKUP(WWWW[[#This Row],[Village  Name]],SiteDB6[[Site Name]:[Lat]],12,FALSE)</f>
        <v>20.793779373168899</v>
      </c>
      <c r="BV507" s="781">
        <f>VLOOKUP(WWWW[[#This Row],[Village  Name]],SiteDB6[[Site Name]:[Long]],13,FALSE)</f>
        <v>92.597961425781307</v>
      </c>
      <c r="BW507" s="781">
        <f>VLOOKUP(WWWW[[#This Row],[Village  Name]],SiteDB6[[Site Name]:[Pcode]],3,FALSE)</f>
        <v>198370</v>
      </c>
      <c r="BX507" s="781" t="str">
        <f t="shared" si="1"/>
        <v>Covered</v>
      </c>
      <c r="BY507" s="792"/>
    </row>
    <row r="508" spans="1:93" s="545" customFormat="1">
      <c r="A508" s="777" t="s">
        <v>2382</v>
      </c>
      <c r="B508" s="777" t="s">
        <v>233</v>
      </c>
      <c r="C508" s="778" t="s">
        <v>2727</v>
      </c>
      <c r="D508" s="778"/>
      <c r="E508" s="779" t="s">
        <v>2686</v>
      </c>
      <c r="F508" s="778" t="s">
        <v>307</v>
      </c>
      <c r="G508" s="591" t="str">
        <f>VLOOKUP(WWWW[[#This Row],[Village  Name]],SiteDB6[[Site Name]:[Location Type]],8,FALSE)</f>
        <v>Village</v>
      </c>
      <c r="H508" s="453" t="s">
        <v>2720</v>
      </c>
      <c r="I508" s="782">
        <f>WWWW[[#This Row],[Total PoP ]]/5</f>
        <v>576.4</v>
      </c>
      <c r="J508" s="605">
        <v>2882</v>
      </c>
      <c r="K508" s="457"/>
      <c r="L508" s="55"/>
      <c r="M508" s="605"/>
      <c r="N508" s="605"/>
      <c r="O508" s="605"/>
      <c r="P508" s="605"/>
      <c r="Q508" s="605"/>
      <c r="R508" s="605"/>
      <c r="S508" s="605"/>
      <c r="T508" s="605"/>
      <c r="U508" s="637"/>
      <c r="V508" s="605"/>
      <c r="W508" s="605"/>
      <c r="X508" s="605"/>
      <c r="Y508" s="605"/>
      <c r="Z508" s="605"/>
      <c r="AA508" s="605"/>
      <c r="AB508" s="605"/>
      <c r="AC508" s="637"/>
      <c r="AD508" s="605"/>
      <c r="AE508" s="605"/>
      <c r="AF508" s="605"/>
      <c r="AG508" s="605"/>
      <c r="AH508" s="605"/>
      <c r="AI508" s="605"/>
      <c r="AJ508" s="605"/>
      <c r="AK508" s="605"/>
      <c r="AL508" s="605">
        <v>576</v>
      </c>
      <c r="AM508" s="605"/>
      <c r="AN508" s="637"/>
      <c r="AO508" s="551"/>
      <c r="AP508" s="551"/>
      <c r="AQ508" s="553">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8" s="560">
        <f>WWWW[[#This Row],[%Equitable and continuous access to sufficient quantity of safe drinking water]]*WWWW[[#This Row],[Total PoP ]]</f>
        <v>0</v>
      </c>
      <c r="AS508" s="553">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08" s="560">
        <f>WWWW[[#This Row],[% Access to unimproved water points]]*WWWW[[#This Row],[Total PoP ]]</f>
        <v>0</v>
      </c>
      <c r="AU508" s="551">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08" s="560">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08" s="560">
        <f>WWWW[[#This Row],[HRP1]]/250</f>
        <v>0</v>
      </c>
      <c r="AX508" s="550">
        <f>1-WWWW[[#This Row],[% Equitable and continuous access to sufficient quantity of domestic water]]</f>
        <v>1</v>
      </c>
      <c r="AY508" s="560">
        <f>WWWW[[#This Row],[%equitable and continuous access to sufficient quantity of safe drinking and domestic water''s GAP]]*WWWW[[#This Row],[Total PoP ]]</f>
        <v>2882</v>
      </c>
      <c r="AZ508" s="552">
        <f>IF(WWWW[[#This Row],[Total required water points]]-WWWW[[#This Row],['#Water points coverage]]&lt;0,0,WWWW[[#This Row],[Total required water points]]-WWWW[[#This Row],['#Water points coverage]])</f>
        <v>12</v>
      </c>
      <c r="BA508" s="552">
        <f>ROUND(IF(WWWW[[#This Row],[Total PoP ]]&lt;250,1,WWWW[[#This Row],[Total PoP ]]/250),0)</f>
        <v>12</v>
      </c>
      <c r="BB50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08" s="560">
        <f>WWWW[[#This Row],[% people access to functioning Latrine]]*WWWW[[#This Row],[Total PoP ]]</f>
        <v>0</v>
      </c>
      <c r="BD508" s="552">
        <f>WWWW[[#This Row],['#_of_Functioning_latrines_in_school]]*50</f>
        <v>0</v>
      </c>
      <c r="BE508" s="552">
        <f>ROUND((WWWW[[#This Row],[Total PoP ]]/6),0)</f>
        <v>480</v>
      </c>
      <c r="BF508" s="552">
        <f>IF(WWWW[[#This Row],[Total required Latrines]]-(WWWW[[#This Row],['#_of_sanitary_fly-proof_HH_latrines]])&lt;0,0,WWWW[[#This Row],[Total required Latrines]]-(WWWW[[#This Row],['#_of_sanitary_fly-proof_HH_latrines]]))</f>
        <v>480</v>
      </c>
      <c r="BG508" s="553">
        <f>1-WWWW[[#This Row],[% people access to functioning Latrine]]</f>
        <v>1</v>
      </c>
      <c r="BH508" s="560">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08" s="560">
        <f>IF(WWWW[[#This Row],['#_of_functional_handwashing_facilities_at_HH_level]]*6&gt;WWWW[[#This Row],[Total PoP ]],WWWW[[#This Row],[Total PoP ]],WWWW[[#This Row],['#_of_functional_handwashing_facilities_at_HH_level]]*6)</f>
        <v>0</v>
      </c>
      <c r="BJ508" s="552">
        <f>IF(WWWW[[#This Row],['# people reached by regular dedicated hygiene promotion]]&gt;WWWW[[#This Row],['# People received regular supply of hygiene items]],WWWW[[#This Row],['# people reached by regular dedicated hygiene promotion]],WWWW[[#This Row],['# People received regular supply of hygiene items]])</f>
        <v>2880</v>
      </c>
      <c r="BK508" s="550">
        <f>IF(WWWW[[#This Row],[HRP3]]/WWWW[[#This Row],[Total PoP ]]&gt;100%,100%,WWWW[[#This Row],[HRP3]]/WWWW[[#This Row],[Total PoP ]])</f>
        <v>0.99930603747397639</v>
      </c>
      <c r="BL508" s="553">
        <f>1-WWWW[[#This Row],[Hygiene Coverage%]]</f>
        <v>6.9396252602360597E-4</v>
      </c>
      <c r="BM508" s="551">
        <f>WWWW[[#This Row],['# people reached by regular dedicated hygiene promotion]]/WWWW[[#This Row],[Total PoP ]]</f>
        <v>0</v>
      </c>
      <c r="BN50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2880</v>
      </c>
      <c r="BO508" s="552">
        <f>WWWW[[#This Row],['#_of_affected_women_and_girls_receiving_a_sufficient_quantity_of_sanitary_pads]]</f>
        <v>0</v>
      </c>
      <c r="BP508" s="605">
        <f>IF(WWWW[[#This Row],['# People with access to soap]]&gt;WWWW[[#This Row],['# People with access to Sanity Pads]],WWWW[[#This Row],['# People with access to soap]],WWWW[[#This Row],['# People with access to Sanity Pads]])</f>
        <v>2880</v>
      </c>
      <c r="BQ508" s="560" t="str">
        <f>IF(OR(WWWW[[#This Row],['#of students in school]]="",WWWW[[#This Row],['#of students in school]]=0),"No","Yes")</f>
        <v>No</v>
      </c>
      <c r="BR508" s="554" t="str">
        <f>VLOOKUP(WWWW[[#This Row],[Village  Name]],SiteDB6[[Site Name]:[Location Type 1]],9,FALSE)</f>
        <v>Village</v>
      </c>
      <c r="BS508" s="554" t="str">
        <f>VLOOKUP(WWWW[[#This Row],[Village  Name]],SiteDB6[[Site Name]:[Type of Accommodation]],10,FALSE)</f>
        <v>Village</v>
      </c>
      <c r="BT508" s="554">
        <f>VLOOKUP(WWWW[[#This Row],[Village  Name]],SiteDB6[[Site Name]:[Ethnic or GCA/NGCA]],11,FALSE)</f>
        <v>0</v>
      </c>
      <c r="BU508" s="554">
        <f>VLOOKUP(WWWW[[#This Row],[Village  Name]],SiteDB6[[Site Name]:[Lat]],12,FALSE)</f>
        <v>21.363349914550799</v>
      </c>
      <c r="BV508" s="554">
        <f>VLOOKUP(WWWW[[#This Row],[Village  Name]],SiteDB6[[Site Name]:[Long]],13,FALSE)</f>
        <v>92.280487060546903</v>
      </c>
      <c r="BW508" s="554">
        <f>VLOOKUP(WWWW[[#This Row],[Village  Name]],SiteDB6[[Site Name]:[Pcode]],3,FALSE)</f>
        <v>197800</v>
      </c>
      <c r="BX508" s="554" t="str">
        <f t="shared" si="1"/>
        <v>Covered</v>
      </c>
      <c r="BY508" s="582"/>
      <c r="BZ508" s="31"/>
      <c r="CA508" s="547"/>
      <c r="CB508" s="547"/>
      <c r="CC508" s="543"/>
      <c r="CD508" s="547"/>
      <c r="CE508" s="548"/>
      <c r="CF508" s="548"/>
      <c r="CG508" s="549"/>
      <c r="CH508" s="549"/>
      <c r="CI508" s="549"/>
      <c r="CJ508" s="549"/>
      <c r="CK508" s="549"/>
      <c r="CL508" s="549"/>
      <c r="CM508" s="549"/>
      <c r="CN508" s="549"/>
      <c r="CO508" s="549"/>
    </row>
    <row r="509" spans="1:93">
      <c r="A509" s="777" t="s">
        <v>2382</v>
      </c>
      <c r="B509" s="777" t="s">
        <v>233</v>
      </c>
      <c r="C509" s="778" t="s">
        <v>2727</v>
      </c>
      <c r="D509" s="778"/>
      <c r="E509" s="779" t="s">
        <v>2686</v>
      </c>
      <c r="F509" s="778" t="s">
        <v>307</v>
      </c>
      <c r="G509" s="781" t="str">
        <f>VLOOKUP(WWWW[[#This Row],[Village  Name]],SiteDB6[[Site Name]:[Location Type]],8,FALSE)</f>
        <v>Village</v>
      </c>
      <c r="H509" s="778" t="s">
        <v>2723</v>
      </c>
      <c r="I509" s="782">
        <f>WWWW[[#This Row],[Total PoP ]]/5</f>
        <v>279</v>
      </c>
      <c r="J509" s="782">
        <v>1395</v>
      </c>
      <c r="K509" s="783"/>
      <c r="L509" s="784"/>
      <c r="M509" s="782"/>
      <c r="N509" s="782"/>
      <c r="O509" s="605"/>
      <c r="P509" s="782"/>
      <c r="Q509" s="782"/>
      <c r="R509" s="782"/>
      <c r="S509" s="782"/>
      <c r="T509" s="782"/>
      <c r="U509" s="785"/>
      <c r="V509" s="782"/>
      <c r="W509" s="782"/>
      <c r="X509" s="782"/>
      <c r="Y509" s="782"/>
      <c r="Z509" s="782"/>
      <c r="AA509" s="782"/>
      <c r="AB509" s="782"/>
      <c r="AC509" s="785"/>
      <c r="AD509" s="782"/>
      <c r="AE509" s="782"/>
      <c r="AF509" s="782"/>
      <c r="AG509" s="782"/>
      <c r="AH509" s="782"/>
      <c r="AI509" s="782"/>
      <c r="AJ509" s="605"/>
      <c r="AK509" s="782"/>
      <c r="AL509" s="605">
        <v>279</v>
      </c>
      <c r="AM509" s="605"/>
      <c r="AN509" s="785"/>
      <c r="AO509" s="551"/>
      <c r="AP509" s="551"/>
      <c r="AQ50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09" s="788">
        <f>WWWW[[#This Row],[%Equitable and continuous access to sufficient quantity of safe drinking water]]*WWWW[[#This Row],[Total PoP ]]</f>
        <v>0</v>
      </c>
      <c r="AS50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09" s="788">
        <f>WWWW[[#This Row],[% Access to unimproved water points]]*WWWW[[#This Row],[Total PoP ]]</f>
        <v>0</v>
      </c>
      <c r="AU50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0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09" s="788">
        <f>WWWW[[#This Row],[HRP1]]/250</f>
        <v>0</v>
      </c>
      <c r="AX509" s="790">
        <f>1-WWWW[[#This Row],[% Equitable and continuous access to sufficient quantity of domestic water]]</f>
        <v>1</v>
      </c>
      <c r="AY509" s="788">
        <f>WWWW[[#This Row],[%equitable and continuous access to sufficient quantity of safe drinking and domestic water''s GAP]]*WWWW[[#This Row],[Total PoP ]]</f>
        <v>1395</v>
      </c>
      <c r="AZ509" s="791">
        <f>IF(WWWW[[#This Row],[Total required water points]]-WWWW[[#This Row],['#Water points coverage]]&lt;0,0,WWWW[[#This Row],[Total required water points]]-WWWW[[#This Row],['#Water points coverage]])</f>
        <v>6</v>
      </c>
      <c r="BA509" s="791">
        <f>ROUND(IF(WWWW[[#This Row],[Total PoP ]]&lt;250,1,WWWW[[#This Row],[Total PoP ]]/250),0)</f>
        <v>6</v>
      </c>
      <c r="BB50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09" s="788">
        <f>WWWW[[#This Row],[% people access to functioning Latrine]]*WWWW[[#This Row],[Total PoP ]]</f>
        <v>0</v>
      </c>
      <c r="BD509" s="791">
        <f>WWWW[[#This Row],['#_of_Functioning_latrines_in_school]]*50</f>
        <v>0</v>
      </c>
      <c r="BE509" s="791">
        <f>ROUND((WWWW[[#This Row],[Total PoP ]]/6),0)</f>
        <v>233</v>
      </c>
      <c r="BF509" s="791">
        <f>IF(WWWW[[#This Row],[Total required Latrines]]-(WWWW[[#This Row],['#_of_sanitary_fly-proof_HH_latrines]])&lt;0,0,WWWW[[#This Row],[Total required Latrines]]-(WWWW[[#This Row],['#_of_sanitary_fly-proof_HH_latrines]]))</f>
        <v>233</v>
      </c>
      <c r="BG509" s="787">
        <f>1-WWWW[[#This Row],[% people access to functioning Latrine]]</f>
        <v>1</v>
      </c>
      <c r="BH50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09" s="560">
        <f>IF(WWWW[[#This Row],['#_of_functional_handwashing_facilities_at_HH_level]]*6&gt;WWWW[[#This Row],[Total PoP ]],WWWW[[#This Row],[Total PoP ]],WWWW[[#This Row],['#_of_functional_handwashing_facilities_at_HH_level]]*6)</f>
        <v>0</v>
      </c>
      <c r="BJ509" s="791">
        <f>IF(WWWW[[#This Row],['# people reached by regular dedicated hygiene promotion]]&gt;WWWW[[#This Row],['# People received regular supply of hygiene items]],WWWW[[#This Row],['# people reached by regular dedicated hygiene promotion]],WWWW[[#This Row],['# People received regular supply of hygiene items]])</f>
        <v>1395</v>
      </c>
      <c r="BK509" s="790">
        <f>IF(WWWW[[#This Row],[HRP3]]/WWWW[[#This Row],[Total PoP ]]&gt;100%,100%,WWWW[[#This Row],[HRP3]]/WWWW[[#This Row],[Total PoP ]])</f>
        <v>1</v>
      </c>
      <c r="BL509" s="787">
        <f>1-WWWW[[#This Row],[Hygiene Coverage%]]</f>
        <v>0</v>
      </c>
      <c r="BM509" s="789">
        <f>WWWW[[#This Row],['# people reached by regular dedicated hygiene promotion]]/WWWW[[#This Row],[Total PoP ]]</f>
        <v>0</v>
      </c>
      <c r="BN50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1395</v>
      </c>
      <c r="BO509" s="552">
        <f>WWWW[[#This Row],['#_of_affected_women_and_girls_receiving_a_sufficient_quantity_of_sanitary_pads]]</f>
        <v>0</v>
      </c>
      <c r="BP509" s="605">
        <f>IF(WWWW[[#This Row],['# People with access to soap]]&gt;WWWW[[#This Row],['# People with access to Sanity Pads]],WWWW[[#This Row],['# People with access to soap]],WWWW[[#This Row],['# People with access to Sanity Pads]])</f>
        <v>1395</v>
      </c>
      <c r="BQ509" s="560" t="str">
        <f>IF(OR(WWWW[[#This Row],['#of students in school]]="",WWWW[[#This Row],['#of students in school]]=0),"No","Yes")</f>
        <v>No</v>
      </c>
      <c r="BR509" s="781" t="str">
        <f>VLOOKUP(WWWW[[#This Row],[Village  Name]],SiteDB6[[Site Name]:[Location Type 1]],9,FALSE)</f>
        <v>Village</v>
      </c>
      <c r="BS509" s="781" t="str">
        <f>VLOOKUP(WWWW[[#This Row],[Village  Name]],SiteDB6[[Site Name]:[Type of Accommodation]],10,FALSE)</f>
        <v>Village</v>
      </c>
      <c r="BT509" s="781">
        <f>VLOOKUP(WWWW[[#This Row],[Village  Name]],SiteDB6[[Site Name]:[Ethnic or GCA/NGCA]],11,FALSE)</f>
        <v>0</v>
      </c>
      <c r="BU509" s="781">
        <f>VLOOKUP(WWWW[[#This Row],[Village  Name]],SiteDB6[[Site Name]:[Lat]],12,FALSE)</f>
        <v>21.270368576049801</v>
      </c>
      <c r="BV509" s="781">
        <f>VLOOKUP(WWWW[[#This Row],[Village  Name]],SiteDB6[[Site Name]:[Long]],13,FALSE)</f>
        <v>92.2763671875</v>
      </c>
      <c r="BW509" s="781">
        <f>VLOOKUP(WWWW[[#This Row],[Village  Name]],SiteDB6[[Site Name]:[Pcode]],3,FALSE)</f>
        <v>197817</v>
      </c>
      <c r="BX509" s="781" t="str">
        <f t="shared" si="1"/>
        <v>Covered</v>
      </c>
      <c r="BY509" s="792"/>
    </row>
    <row r="510" spans="1:93">
      <c r="A510" s="777" t="s">
        <v>2382</v>
      </c>
      <c r="B510" s="777" t="s">
        <v>2294</v>
      </c>
      <c r="C510" s="778" t="s">
        <v>2294</v>
      </c>
      <c r="D510" s="778" t="s">
        <v>233</v>
      </c>
      <c r="E510" s="779" t="s">
        <v>2687</v>
      </c>
      <c r="F510" s="778" t="s">
        <v>359</v>
      </c>
      <c r="G510" s="780" t="str">
        <f>VLOOKUP(WWWW[[#This Row],[Village  Name]],SiteDB6[[Site Name]:[Location Type]],8,FALSE)</f>
        <v>Village</v>
      </c>
      <c r="H510" s="778" t="s">
        <v>2295</v>
      </c>
      <c r="I510" s="782">
        <v>65</v>
      </c>
      <c r="J510" s="782">
        <v>323</v>
      </c>
      <c r="K510" s="783">
        <v>43540</v>
      </c>
      <c r="L510" s="784">
        <v>43906</v>
      </c>
      <c r="M510" s="782">
        <v>48</v>
      </c>
      <c r="N510" s="782"/>
      <c r="O510" s="605">
        <v>0</v>
      </c>
      <c r="P510" s="782">
        <v>4</v>
      </c>
      <c r="Q510" s="782">
        <v>1</v>
      </c>
      <c r="R510" s="782"/>
      <c r="S510" s="782">
        <v>0</v>
      </c>
      <c r="T510" s="782">
        <v>0</v>
      </c>
      <c r="U510" s="785"/>
      <c r="V510" s="782">
        <v>65</v>
      </c>
      <c r="W510" s="782" t="s">
        <v>128</v>
      </c>
      <c r="X510" s="782">
        <v>0</v>
      </c>
      <c r="Y510" s="782">
        <v>0</v>
      </c>
      <c r="Z510" s="782">
        <v>0</v>
      </c>
      <c r="AA510" s="782">
        <v>0</v>
      </c>
      <c r="AB510" s="782">
        <v>0</v>
      </c>
      <c r="AC510" s="785"/>
      <c r="AD510" s="782"/>
      <c r="AE510" s="782"/>
      <c r="AF510" s="782"/>
      <c r="AG510" s="782"/>
      <c r="AH510" s="782"/>
      <c r="AI510" s="782"/>
      <c r="AJ510" s="605">
        <v>65</v>
      </c>
      <c r="AK510" s="782">
        <v>0</v>
      </c>
      <c r="AL510" s="605"/>
      <c r="AM510" s="605"/>
      <c r="AN510" s="785"/>
      <c r="AO510" s="551"/>
      <c r="AP510" s="551"/>
      <c r="AQ51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10" s="788">
        <f>WWWW[[#This Row],[%Equitable and continuous access to sufficient quantity of safe drinking water]]*WWWW[[#This Row],[Total PoP ]]</f>
        <v>323</v>
      </c>
      <c r="AS51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10" s="788">
        <f>WWWW[[#This Row],[% Access to unimproved water points]]*WWWW[[#This Row],[Total PoP ]]</f>
        <v>323</v>
      </c>
      <c r="AU51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1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323</v>
      </c>
      <c r="AW510" s="788">
        <f>WWWW[[#This Row],[HRP1]]/250</f>
        <v>1.292</v>
      </c>
      <c r="AX510" s="790">
        <f>1-WWWW[[#This Row],[% Equitable and continuous access to sufficient quantity of domestic water]]</f>
        <v>0</v>
      </c>
      <c r="AY510" s="788">
        <f>WWWW[[#This Row],[%equitable and continuous access to sufficient quantity of safe drinking and domestic water''s GAP]]*WWWW[[#This Row],[Total PoP ]]</f>
        <v>0</v>
      </c>
      <c r="AZ510" s="791">
        <f>IF(WWWW[[#This Row],[Total required water points]]-WWWW[[#This Row],['#Water points coverage]]&lt;0,0,WWWW[[#This Row],[Total required water points]]-WWWW[[#This Row],['#Water points coverage]])</f>
        <v>0</v>
      </c>
      <c r="BA510" s="791">
        <f>ROUND(IF(WWWW[[#This Row],[Total PoP ]]&lt;250,1,WWWW[[#This Row],[Total PoP ]]/250),0)</f>
        <v>1</v>
      </c>
      <c r="BB51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510" s="788">
        <f>WWWW[[#This Row],[% people access to functioning Latrine]]*WWWW[[#This Row],[Total PoP ]]</f>
        <v>323</v>
      </c>
      <c r="BD510" s="791">
        <f>WWWW[[#This Row],['#_of_Functioning_latrines_in_school]]*50</f>
        <v>0</v>
      </c>
      <c r="BE510" s="791">
        <f>ROUND((WWWW[[#This Row],[Total PoP ]]/6),0)</f>
        <v>54</v>
      </c>
      <c r="BF510" s="791">
        <f>IF(WWWW[[#This Row],[Total required Latrines]]-(WWWW[[#This Row],['#_of_sanitary_fly-proof_HH_latrines]])&lt;0,0,WWWW[[#This Row],[Total required Latrines]]-(WWWW[[#This Row],['#_of_sanitary_fly-proof_HH_latrines]]))</f>
        <v>0</v>
      </c>
      <c r="BG510" s="787">
        <f>1-WWWW[[#This Row],[% people access to functioning Latrine]]</f>
        <v>0</v>
      </c>
      <c r="BH51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0" s="560">
        <f>IF(WWWW[[#This Row],['#_of_functional_handwashing_facilities_at_HH_level]]*6&gt;WWWW[[#This Row],[Total PoP ]],WWWW[[#This Row],[Total PoP ]],WWWW[[#This Row],['#_of_functional_handwashing_facilities_at_HH_level]]*6)</f>
        <v>323</v>
      </c>
      <c r="BJ510" s="791">
        <f>IF(WWWW[[#This Row],['# people reached by regular dedicated hygiene promotion]]&gt;WWWW[[#This Row],['# People received regular supply of hygiene items]],WWWW[[#This Row],['# people reached by regular dedicated hygiene promotion]],WWWW[[#This Row],['# People received regular supply of hygiene items]])</f>
        <v>0</v>
      </c>
      <c r="BK510" s="790">
        <f>IF(WWWW[[#This Row],[HRP3]]/WWWW[[#This Row],[Total PoP ]]&gt;100%,100%,WWWW[[#This Row],[HRP3]]/WWWW[[#This Row],[Total PoP ]])</f>
        <v>0</v>
      </c>
      <c r="BL510" s="787">
        <f>1-WWWW[[#This Row],[Hygiene Coverage%]]</f>
        <v>1</v>
      </c>
      <c r="BM510" s="789">
        <f>WWWW[[#This Row],['# people reached by regular dedicated hygiene promotion]]/WWWW[[#This Row],[Total PoP ]]</f>
        <v>0</v>
      </c>
      <c r="BN51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0" s="552">
        <f>WWWW[[#This Row],['#_of_affected_women_and_girls_receiving_a_sufficient_quantity_of_sanitary_pads]]</f>
        <v>0</v>
      </c>
      <c r="BP510" s="605">
        <f>IF(WWWW[[#This Row],['# People with access to soap]]&gt;WWWW[[#This Row],['# People with access to Sanity Pads]],WWWW[[#This Row],['# People with access to soap]],WWWW[[#This Row],['# People with access to Sanity Pads]])</f>
        <v>0</v>
      </c>
      <c r="BQ510" s="560" t="str">
        <f>IF(OR(WWWW[[#This Row],['#of students in school]]="",WWWW[[#This Row],['#of students in school]]=0),"No","Yes")</f>
        <v>Yes</v>
      </c>
      <c r="BR510" s="781" t="str">
        <f>VLOOKUP(WWWW[[#This Row],[Village  Name]],SiteDB6[[Site Name]:[Location Type 1]],9,FALSE)</f>
        <v>Village</v>
      </c>
      <c r="BS510" s="781" t="str">
        <f>VLOOKUP(WWWW[[#This Row],[Village  Name]],SiteDB6[[Site Name]:[Type of Accommodation]],10,FALSE)</f>
        <v>Village</v>
      </c>
      <c r="BT510" s="781" t="str">
        <f>VLOOKUP(WWWW[[#This Row],[Village  Name]],SiteDB6[[Site Name]:[Ethnic or GCA/NGCA]],11,FALSE)</f>
        <v>Rakhine</v>
      </c>
      <c r="BU510" s="781">
        <f>VLOOKUP(WWWW[[#This Row],[Village  Name]],SiteDB6[[Site Name]:[Lat]],12,FALSE)</f>
        <v>19.417640689999999</v>
      </c>
      <c r="BV510" s="781">
        <f>VLOOKUP(WWWW[[#This Row],[Village  Name]],SiteDB6[[Site Name]:[Long]],13,FALSE)</f>
        <v>93.565246579999993</v>
      </c>
      <c r="BW510" s="781">
        <f>VLOOKUP(WWWW[[#This Row],[Village  Name]],SiteDB6[[Site Name]:[Pcode]],3,FALSE)</f>
        <v>198464</v>
      </c>
      <c r="BX510" s="781" t="str">
        <f t="shared" si="1"/>
        <v>Covered</v>
      </c>
      <c r="BY510" s="792"/>
    </row>
    <row r="511" spans="1:93">
      <c r="A511" s="777" t="s">
        <v>2382</v>
      </c>
      <c r="B511" s="777" t="s">
        <v>2294</v>
      </c>
      <c r="C511" s="778" t="s">
        <v>2294</v>
      </c>
      <c r="D511" s="778" t="s">
        <v>233</v>
      </c>
      <c r="E511" s="779" t="s">
        <v>2687</v>
      </c>
      <c r="F511" s="778" t="s">
        <v>359</v>
      </c>
      <c r="G511" s="780" t="str">
        <f>VLOOKUP(WWWW[[#This Row],[Village  Name]],SiteDB6[[Site Name]:[Location Type]],8,FALSE)</f>
        <v>Village</v>
      </c>
      <c r="H511" s="778" t="s">
        <v>2576</v>
      </c>
      <c r="I511" s="782">
        <v>275</v>
      </c>
      <c r="J511" s="782">
        <v>1018</v>
      </c>
      <c r="K511" s="783">
        <v>43540</v>
      </c>
      <c r="L511" s="784">
        <v>43906</v>
      </c>
      <c r="M511" s="782"/>
      <c r="N511" s="782"/>
      <c r="O511" s="605"/>
      <c r="P511" s="782"/>
      <c r="Q511" s="782"/>
      <c r="R511" s="782"/>
      <c r="S511" s="782"/>
      <c r="T511" s="782"/>
      <c r="U511" s="785"/>
      <c r="V511" s="782"/>
      <c r="W511" s="782" t="s">
        <v>41</v>
      </c>
      <c r="X511" s="782"/>
      <c r="Y511" s="782"/>
      <c r="Z511" s="782"/>
      <c r="AA511" s="782"/>
      <c r="AB511" s="782"/>
      <c r="AC511" s="785"/>
      <c r="AD511" s="782"/>
      <c r="AE511" s="782"/>
      <c r="AF511" s="782"/>
      <c r="AG511" s="782"/>
      <c r="AH511" s="782"/>
      <c r="AI511" s="782"/>
      <c r="AJ511" s="605">
        <v>0</v>
      </c>
      <c r="AK511" s="782">
        <v>0</v>
      </c>
      <c r="AL511" s="605"/>
      <c r="AM511" s="605"/>
      <c r="AN511" s="785"/>
      <c r="AO511" s="551"/>
      <c r="AP511" s="551"/>
      <c r="AQ51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1" s="788">
        <f>WWWW[[#This Row],[%Equitable and continuous access to sufficient quantity of safe drinking water]]*WWWW[[#This Row],[Total PoP ]]</f>
        <v>0</v>
      </c>
      <c r="AS51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11" s="788">
        <f>WWWW[[#This Row],[% Access to unimproved water points]]*WWWW[[#This Row],[Total PoP ]]</f>
        <v>0</v>
      </c>
      <c r="AU51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1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11" s="788">
        <f>WWWW[[#This Row],[HRP1]]/250</f>
        <v>0</v>
      </c>
      <c r="AX511" s="790">
        <f>1-WWWW[[#This Row],[% Equitable and continuous access to sufficient quantity of domestic water]]</f>
        <v>1</v>
      </c>
      <c r="AY511" s="788">
        <f>WWWW[[#This Row],[%equitable and continuous access to sufficient quantity of safe drinking and domestic water''s GAP]]*WWWW[[#This Row],[Total PoP ]]</f>
        <v>1018</v>
      </c>
      <c r="AZ511" s="791">
        <f>IF(WWWW[[#This Row],[Total required water points]]-WWWW[[#This Row],['#Water points coverage]]&lt;0,0,WWWW[[#This Row],[Total required water points]]-WWWW[[#This Row],['#Water points coverage]])</f>
        <v>4</v>
      </c>
      <c r="BA511" s="791">
        <f>ROUND(IF(WWWW[[#This Row],[Total PoP ]]&lt;250,1,WWWW[[#This Row],[Total PoP ]]/250),0)</f>
        <v>4</v>
      </c>
      <c r="BB51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11" s="788">
        <f>WWWW[[#This Row],[% people access to functioning Latrine]]*WWWW[[#This Row],[Total PoP ]]</f>
        <v>0</v>
      </c>
      <c r="BD511" s="791">
        <f>WWWW[[#This Row],['#_of_Functioning_latrines_in_school]]*50</f>
        <v>0</v>
      </c>
      <c r="BE511" s="791">
        <f>ROUND((WWWW[[#This Row],[Total PoP ]]/6),0)</f>
        <v>170</v>
      </c>
      <c r="BF511" s="791">
        <f>IF(WWWW[[#This Row],[Total required Latrines]]-(WWWW[[#This Row],['#_of_sanitary_fly-proof_HH_latrines]])&lt;0,0,WWWW[[#This Row],[Total required Latrines]]-(WWWW[[#This Row],['#_of_sanitary_fly-proof_HH_latrines]]))</f>
        <v>170</v>
      </c>
      <c r="BG511" s="787">
        <f>1-WWWW[[#This Row],[% people access to functioning Latrine]]</f>
        <v>1</v>
      </c>
      <c r="BH51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1" s="560">
        <f>IF(WWWW[[#This Row],['#_of_functional_handwashing_facilities_at_HH_level]]*6&gt;WWWW[[#This Row],[Total PoP ]],WWWW[[#This Row],[Total PoP ]],WWWW[[#This Row],['#_of_functional_handwashing_facilities_at_HH_level]]*6)</f>
        <v>0</v>
      </c>
      <c r="BJ511" s="791">
        <f>IF(WWWW[[#This Row],['# people reached by regular dedicated hygiene promotion]]&gt;WWWW[[#This Row],['# People received regular supply of hygiene items]],WWWW[[#This Row],['# people reached by regular dedicated hygiene promotion]],WWWW[[#This Row],['# People received regular supply of hygiene items]])</f>
        <v>0</v>
      </c>
      <c r="BK511" s="790">
        <f>IF(WWWW[[#This Row],[HRP3]]/WWWW[[#This Row],[Total PoP ]]&gt;100%,100%,WWWW[[#This Row],[HRP3]]/WWWW[[#This Row],[Total PoP ]])</f>
        <v>0</v>
      </c>
      <c r="BL511" s="787">
        <f>1-WWWW[[#This Row],[Hygiene Coverage%]]</f>
        <v>1</v>
      </c>
      <c r="BM511" s="789">
        <f>WWWW[[#This Row],['# people reached by regular dedicated hygiene promotion]]/WWWW[[#This Row],[Total PoP ]]</f>
        <v>0</v>
      </c>
      <c r="BN51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1" s="552">
        <f>WWWW[[#This Row],['#_of_affected_women_and_girls_receiving_a_sufficient_quantity_of_sanitary_pads]]</f>
        <v>0</v>
      </c>
      <c r="BP511" s="605">
        <f>IF(WWWW[[#This Row],['# People with access to soap]]&gt;WWWW[[#This Row],['# People with access to Sanity Pads]],WWWW[[#This Row],['# People with access to soap]],WWWW[[#This Row],['# People with access to Sanity Pads]])</f>
        <v>0</v>
      </c>
      <c r="BQ511" s="560" t="str">
        <f>IF(OR(WWWW[[#This Row],['#of students in school]]="",WWWW[[#This Row],['#of students in school]]=0),"No","Yes")</f>
        <v>No</v>
      </c>
      <c r="BR511" s="781" t="str">
        <f>VLOOKUP(WWWW[[#This Row],[Village  Name]],SiteDB6[[Site Name]:[Location Type 1]],9,FALSE)</f>
        <v>Village</v>
      </c>
      <c r="BS511" s="781" t="str">
        <f>VLOOKUP(WWWW[[#This Row],[Village  Name]],SiteDB6[[Site Name]:[Type of Accommodation]],10,FALSE)</f>
        <v>Village</v>
      </c>
      <c r="BT511" s="781" t="str">
        <f>VLOOKUP(WWWW[[#This Row],[Village  Name]],SiteDB6[[Site Name]:[Ethnic or GCA/NGCA]],11,FALSE)</f>
        <v>Rakhine</v>
      </c>
      <c r="BU511" s="781">
        <f>VLOOKUP(WWWW[[#This Row],[Village  Name]],SiteDB6[[Site Name]:[Lat]],12,FALSE)</f>
        <v>0</v>
      </c>
      <c r="BV511" s="781">
        <f>VLOOKUP(WWWW[[#This Row],[Village  Name]],SiteDB6[[Site Name]:[Long]],13,FALSE)</f>
        <v>0</v>
      </c>
      <c r="BW511" s="781">
        <f>VLOOKUP(WWWW[[#This Row],[Village  Name]],SiteDB6[[Site Name]:[Pcode]],3,FALSE)</f>
        <v>198475</v>
      </c>
      <c r="BX511" s="781" t="str">
        <f t="shared" si="1"/>
        <v>Covered</v>
      </c>
      <c r="BY511" s="792"/>
    </row>
    <row r="512" spans="1:93">
      <c r="A512" s="777" t="s">
        <v>2382</v>
      </c>
      <c r="B512" s="777" t="s">
        <v>2294</v>
      </c>
      <c r="C512" s="778" t="s">
        <v>2294</v>
      </c>
      <c r="D512" s="778" t="s">
        <v>233</v>
      </c>
      <c r="E512" s="779" t="s">
        <v>2687</v>
      </c>
      <c r="F512" s="778" t="s">
        <v>359</v>
      </c>
      <c r="G512" s="780" t="str">
        <f>VLOOKUP(WWWW[[#This Row],[Village  Name]],SiteDB6[[Site Name]:[Location Type]],8,FALSE)</f>
        <v>Village</v>
      </c>
      <c r="H512" s="778" t="s">
        <v>2577</v>
      </c>
      <c r="I512" s="782">
        <v>76</v>
      </c>
      <c r="J512" s="782">
        <v>276</v>
      </c>
      <c r="K512" s="783">
        <v>43540</v>
      </c>
      <c r="L512" s="784">
        <v>43906</v>
      </c>
      <c r="M512" s="782"/>
      <c r="N512" s="782"/>
      <c r="O512" s="605"/>
      <c r="P512" s="782"/>
      <c r="Q512" s="782"/>
      <c r="R512" s="782"/>
      <c r="S512" s="782"/>
      <c r="T512" s="782"/>
      <c r="U512" s="785"/>
      <c r="V512" s="782"/>
      <c r="W512" s="782" t="s">
        <v>41</v>
      </c>
      <c r="X512" s="782"/>
      <c r="Y512" s="782"/>
      <c r="Z512" s="782"/>
      <c r="AA512" s="782"/>
      <c r="AB512" s="782"/>
      <c r="AC512" s="785"/>
      <c r="AD512" s="782"/>
      <c r="AE512" s="782"/>
      <c r="AF512" s="782"/>
      <c r="AG512" s="782"/>
      <c r="AH512" s="782"/>
      <c r="AI512" s="782"/>
      <c r="AJ512" s="605">
        <v>0</v>
      </c>
      <c r="AK512" s="782">
        <v>0</v>
      </c>
      <c r="AL512" s="605"/>
      <c r="AM512" s="605"/>
      <c r="AN512" s="785"/>
      <c r="AO512" s="551"/>
      <c r="AP512" s="551"/>
      <c r="AQ51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2" s="788">
        <f>WWWW[[#This Row],[%Equitable and continuous access to sufficient quantity of safe drinking water]]*WWWW[[#This Row],[Total PoP ]]</f>
        <v>0</v>
      </c>
      <c r="AS51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12" s="788">
        <f>WWWW[[#This Row],[% Access to unimproved water points]]*WWWW[[#This Row],[Total PoP ]]</f>
        <v>0</v>
      </c>
      <c r="AU51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1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12" s="788">
        <f>WWWW[[#This Row],[HRP1]]/250</f>
        <v>0</v>
      </c>
      <c r="AX512" s="790">
        <f>1-WWWW[[#This Row],[% Equitable and continuous access to sufficient quantity of domestic water]]</f>
        <v>1</v>
      </c>
      <c r="AY512" s="788">
        <f>WWWW[[#This Row],[%equitable and continuous access to sufficient quantity of safe drinking and domestic water''s GAP]]*WWWW[[#This Row],[Total PoP ]]</f>
        <v>276</v>
      </c>
      <c r="AZ512" s="791">
        <f>IF(WWWW[[#This Row],[Total required water points]]-WWWW[[#This Row],['#Water points coverage]]&lt;0,0,WWWW[[#This Row],[Total required water points]]-WWWW[[#This Row],['#Water points coverage]])</f>
        <v>1</v>
      </c>
      <c r="BA512" s="791">
        <f>ROUND(IF(WWWW[[#This Row],[Total PoP ]]&lt;250,1,WWWW[[#This Row],[Total PoP ]]/250),0)</f>
        <v>1</v>
      </c>
      <c r="BB51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12" s="788">
        <f>WWWW[[#This Row],[% people access to functioning Latrine]]*WWWW[[#This Row],[Total PoP ]]</f>
        <v>0</v>
      </c>
      <c r="BD512" s="791">
        <f>WWWW[[#This Row],['#_of_Functioning_latrines_in_school]]*50</f>
        <v>0</v>
      </c>
      <c r="BE512" s="791">
        <f>ROUND((WWWW[[#This Row],[Total PoP ]]/6),0)</f>
        <v>46</v>
      </c>
      <c r="BF512" s="791">
        <f>IF(WWWW[[#This Row],[Total required Latrines]]-(WWWW[[#This Row],['#_of_sanitary_fly-proof_HH_latrines]])&lt;0,0,WWWW[[#This Row],[Total required Latrines]]-(WWWW[[#This Row],['#_of_sanitary_fly-proof_HH_latrines]]))</f>
        <v>46</v>
      </c>
      <c r="BG512" s="787">
        <f>1-WWWW[[#This Row],[% people access to functioning Latrine]]</f>
        <v>1</v>
      </c>
      <c r="BH51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2" s="560">
        <f>IF(WWWW[[#This Row],['#_of_functional_handwashing_facilities_at_HH_level]]*6&gt;WWWW[[#This Row],[Total PoP ]],WWWW[[#This Row],[Total PoP ]],WWWW[[#This Row],['#_of_functional_handwashing_facilities_at_HH_level]]*6)</f>
        <v>0</v>
      </c>
      <c r="BJ512" s="791">
        <f>IF(WWWW[[#This Row],['# people reached by regular dedicated hygiene promotion]]&gt;WWWW[[#This Row],['# People received regular supply of hygiene items]],WWWW[[#This Row],['# people reached by regular dedicated hygiene promotion]],WWWW[[#This Row],['# People received regular supply of hygiene items]])</f>
        <v>0</v>
      </c>
      <c r="BK512" s="790">
        <f>IF(WWWW[[#This Row],[HRP3]]/WWWW[[#This Row],[Total PoP ]]&gt;100%,100%,WWWW[[#This Row],[HRP3]]/WWWW[[#This Row],[Total PoP ]])</f>
        <v>0</v>
      </c>
      <c r="BL512" s="787">
        <f>1-WWWW[[#This Row],[Hygiene Coverage%]]</f>
        <v>1</v>
      </c>
      <c r="BM512" s="789">
        <f>WWWW[[#This Row],['# people reached by regular dedicated hygiene promotion]]/WWWW[[#This Row],[Total PoP ]]</f>
        <v>0</v>
      </c>
      <c r="BN51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2" s="552">
        <f>WWWW[[#This Row],['#_of_affected_women_and_girls_receiving_a_sufficient_quantity_of_sanitary_pads]]</f>
        <v>0</v>
      </c>
      <c r="BP512" s="605">
        <f>IF(WWWW[[#This Row],['# People with access to soap]]&gt;WWWW[[#This Row],['# People with access to Sanity Pads]],WWWW[[#This Row],['# People with access to soap]],WWWW[[#This Row],['# People with access to Sanity Pads]])</f>
        <v>0</v>
      </c>
      <c r="BQ512" s="560" t="str">
        <f>IF(OR(WWWW[[#This Row],['#of students in school]]="",WWWW[[#This Row],['#of students in school]]=0),"No","Yes")</f>
        <v>No</v>
      </c>
      <c r="BR512" s="781" t="str">
        <f>VLOOKUP(WWWW[[#This Row],[Village  Name]],SiteDB6[[Site Name]:[Location Type 1]],9,FALSE)</f>
        <v>Village</v>
      </c>
      <c r="BS512" s="781" t="str">
        <f>VLOOKUP(WWWW[[#This Row],[Village  Name]],SiteDB6[[Site Name]:[Type of Accommodation]],10,FALSE)</f>
        <v>Village</v>
      </c>
      <c r="BT512" s="781" t="str">
        <f>VLOOKUP(WWWW[[#This Row],[Village  Name]],SiteDB6[[Site Name]:[Ethnic or GCA/NGCA]],11,FALSE)</f>
        <v>Rakhine</v>
      </c>
      <c r="BU512" s="781">
        <f>VLOOKUP(WWWW[[#This Row],[Village  Name]],SiteDB6[[Site Name]:[Lat]],12,FALSE)</f>
        <v>0</v>
      </c>
      <c r="BV512" s="781">
        <f>VLOOKUP(WWWW[[#This Row],[Village  Name]],SiteDB6[[Site Name]:[Long]],13,FALSE)</f>
        <v>0</v>
      </c>
      <c r="BW512" s="781">
        <f>VLOOKUP(WWWW[[#This Row],[Village  Name]],SiteDB6[[Site Name]:[Pcode]],3,FALSE)</f>
        <v>198476</v>
      </c>
      <c r="BX512" s="781" t="str">
        <f t="shared" si="1"/>
        <v>Covered</v>
      </c>
      <c r="BY512" s="792"/>
    </row>
    <row r="513" spans="1:77">
      <c r="A513" s="777" t="s">
        <v>2382</v>
      </c>
      <c r="B513" s="777" t="s">
        <v>2294</v>
      </c>
      <c r="C513" s="778" t="s">
        <v>2294</v>
      </c>
      <c r="D513" s="778" t="s">
        <v>233</v>
      </c>
      <c r="E513" s="779" t="s">
        <v>2687</v>
      </c>
      <c r="F513" s="778" t="s">
        <v>359</v>
      </c>
      <c r="G513" s="780" t="str">
        <f>VLOOKUP(WWWW[[#This Row],[Village  Name]],SiteDB6[[Site Name]:[Location Type]],8,FALSE)</f>
        <v>Village</v>
      </c>
      <c r="H513" s="778" t="s">
        <v>2578</v>
      </c>
      <c r="I513" s="782">
        <v>251</v>
      </c>
      <c r="J513" s="782">
        <v>970</v>
      </c>
      <c r="K513" s="783">
        <v>43540</v>
      </c>
      <c r="L513" s="784">
        <v>43906</v>
      </c>
      <c r="M513" s="782"/>
      <c r="N513" s="782"/>
      <c r="O513" s="605"/>
      <c r="P513" s="782"/>
      <c r="Q513" s="782"/>
      <c r="R513" s="782"/>
      <c r="S513" s="782"/>
      <c r="T513" s="782"/>
      <c r="U513" s="785"/>
      <c r="V513" s="782"/>
      <c r="W513" s="782" t="s">
        <v>41</v>
      </c>
      <c r="X513" s="782">
        <v>5</v>
      </c>
      <c r="Y513" s="782"/>
      <c r="Z513" s="782"/>
      <c r="AA513" s="782"/>
      <c r="AB513" s="782"/>
      <c r="AC513" s="785"/>
      <c r="AD513" s="782"/>
      <c r="AE513" s="782"/>
      <c r="AF513" s="782"/>
      <c r="AG513" s="782"/>
      <c r="AH513" s="782"/>
      <c r="AI513" s="782"/>
      <c r="AJ513" s="605">
        <v>0</v>
      </c>
      <c r="AK513" s="782">
        <v>0</v>
      </c>
      <c r="AL513" s="605"/>
      <c r="AM513" s="605"/>
      <c r="AN513" s="785"/>
      <c r="AO513" s="551"/>
      <c r="AP513" s="551"/>
      <c r="AQ51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3" s="788">
        <f>WWWW[[#This Row],[%Equitable and continuous access to sufficient quantity of safe drinking water]]*WWWW[[#This Row],[Total PoP ]]</f>
        <v>0</v>
      </c>
      <c r="AS51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13" s="788">
        <f>WWWW[[#This Row],[% Access to unimproved water points]]*WWWW[[#This Row],[Total PoP ]]</f>
        <v>0</v>
      </c>
      <c r="AU51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1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13" s="788">
        <f>WWWW[[#This Row],[HRP1]]/250</f>
        <v>0</v>
      </c>
      <c r="AX513" s="790">
        <f>1-WWWW[[#This Row],[% Equitable and continuous access to sufficient quantity of domestic water]]</f>
        <v>1</v>
      </c>
      <c r="AY513" s="788">
        <f>WWWW[[#This Row],[%equitable and continuous access to sufficient quantity of safe drinking and domestic water''s GAP]]*WWWW[[#This Row],[Total PoP ]]</f>
        <v>970</v>
      </c>
      <c r="AZ513" s="791">
        <f>IF(WWWW[[#This Row],[Total required water points]]-WWWW[[#This Row],['#Water points coverage]]&lt;0,0,WWWW[[#This Row],[Total required water points]]-WWWW[[#This Row],['#Water points coverage]])</f>
        <v>4</v>
      </c>
      <c r="BA513" s="791">
        <f>ROUND(IF(WWWW[[#This Row],[Total PoP ]]&lt;250,1,WWWW[[#This Row],[Total PoP ]]/250),0)</f>
        <v>4</v>
      </c>
      <c r="BB51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0.25773195876288657</v>
      </c>
      <c r="BC513" s="788">
        <f>WWWW[[#This Row],[% people access to functioning Latrine]]*WWWW[[#This Row],[Total PoP ]]</f>
        <v>249.99999999999997</v>
      </c>
      <c r="BD513" s="791">
        <f>WWWW[[#This Row],['#_of_Functioning_latrines_in_school]]*50</f>
        <v>250</v>
      </c>
      <c r="BE513" s="791">
        <f>ROUND((WWWW[[#This Row],[Total PoP ]]/6),0)</f>
        <v>162</v>
      </c>
      <c r="BF513" s="791">
        <f>IF(WWWW[[#This Row],[Total required Latrines]]-(WWWW[[#This Row],['#_of_sanitary_fly-proof_HH_latrines]])&lt;0,0,WWWW[[#This Row],[Total required Latrines]]-(WWWW[[#This Row],['#_of_sanitary_fly-proof_HH_latrines]]))</f>
        <v>162</v>
      </c>
      <c r="BG513" s="787">
        <f>1-WWWW[[#This Row],[% people access to functioning Latrine]]</f>
        <v>0.74226804123711343</v>
      </c>
      <c r="BH51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3" s="560">
        <f>IF(WWWW[[#This Row],['#_of_functional_handwashing_facilities_at_HH_level]]*6&gt;WWWW[[#This Row],[Total PoP ]],WWWW[[#This Row],[Total PoP ]],WWWW[[#This Row],['#_of_functional_handwashing_facilities_at_HH_level]]*6)</f>
        <v>0</v>
      </c>
      <c r="BJ513" s="791">
        <f>IF(WWWW[[#This Row],['# people reached by regular dedicated hygiene promotion]]&gt;WWWW[[#This Row],['# People received regular supply of hygiene items]],WWWW[[#This Row],['# people reached by regular dedicated hygiene promotion]],WWWW[[#This Row],['# People received regular supply of hygiene items]])</f>
        <v>0</v>
      </c>
      <c r="BK513" s="790">
        <f>IF(WWWW[[#This Row],[HRP3]]/WWWW[[#This Row],[Total PoP ]]&gt;100%,100%,WWWW[[#This Row],[HRP3]]/WWWW[[#This Row],[Total PoP ]])</f>
        <v>0</v>
      </c>
      <c r="BL513" s="787">
        <f>1-WWWW[[#This Row],[Hygiene Coverage%]]</f>
        <v>1</v>
      </c>
      <c r="BM513" s="789">
        <f>WWWW[[#This Row],['# people reached by regular dedicated hygiene promotion]]/WWWW[[#This Row],[Total PoP ]]</f>
        <v>0</v>
      </c>
      <c r="BN51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3" s="552">
        <f>WWWW[[#This Row],['#_of_affected_women_and_girls_receiving_a_sufficient_quantity_of_sanitary_pads]]</f>
        <v>0</v>
      </c>
      <c r="BP513" s="605">
        <f>IF(WWWW[[#This Row],['# People with access to soap]]&gt;WWWW[[#This Row],['# People with access to Sanity Pads]],WWWW[[#This Row],['# People with access to soap]],WWWW[[#This Row],['# People with access to Sanity Pads]])</f>
        <v>0</v>
      </c>
      <c r="BQ513" s="560" t="str">
        <f>IF(OR(WWWW[[#This Row],['#of students in school]]="",WWWW[[#This Row],['#of students in school]]=0),"No","Yes")</f>
        <v>No</v>
      </c>
      <c r="BR513" s="781" t="str">
        <f>VLOOKUP(WWWW[[#This Row],[Village  Name]],SiteDB6[[Site Name]:[Location Type 1]],9,FALSE)</f>
        <v>Village</v>
      </c>
      <c r="BS513" s="781" t="str">
        <f>VLOOKUP(WWWW[[#This Row],[Village  Name]],SiteDB6[[Site Name]:[Type of Accommodation]],10,FALSE)</f>
        <v>Village</v>
      </c>
      <c r="BT513" s="781" t="str">
        <f>VLOOKUP(WWWW[[#This Row],[Village  Name]],SiteDB6[[Site Name]:[Ethnic or GCA/NGCA]],11,FALSE)</f>
        <v>Rakhine</v>
      </c>
      <c r="BU513" s="781">
        <f>VLOOKUP(WWWW[[#This Row],[Village  Name]],SiteDB6[[Site Name]:[Lat]],12,FALSE)</f>
        <v>0</v>
      </c>
      <c r="BV513" s="781">
        <f>VLOOKUP(WWWW[[#This Row],[Village  Name]],SiteDB6[[Site Name]:[Long]],13,FALSE)</f>
        <v>0</v>
      </c>
      <c r="BW513" s="781">
        <f>VLOOKUP(WWWW[[#This Row],[Village  Name]],SiteDB6[[Site Name]:[Pcode]],3,FALSE)</f>
        <v>198508</v>
      </c>
      <c r="BX513" s="781" t="str">
        <f t="shared" si="1"/>
        <v>Covered</v>
      </c>
      <c r="BY513" s="792"/>
    </row>
    <row r="514" spans="1:77">
      <c r="A514" s="777" t="s">
        <v>2382</v>
      </c>
      <c r="B514" s="777" t="s">
        <v>2294</v>
      </c>
      <c r="C514" s="778" t="s">
        <v>2294</v>
      </c>
      <c r="D514" s="778" t="s">
        <v>233</v>
      </c>
      <c r="E514" s="779" t="s">
        <v>2687</v>
      </c>
      <c r="F514" s="778" t="s">
        <v>359</v>
      </c>
      <c r="G514" s="780" t="str">
        <f>VLOOKUP(WWWW[[#This Row],[Village  Name]],SiteDB6[[Site Name]:[Location Type]],8,FALSE)</f>
        <v>Village</v>
      </c>
      <c r="H514" s="778" t="s">
        <v>2579</v>
      </c>
      <c r="I514" s="782">
        <v>152</v>
      </c>
      <c r="J514" s="782">
        <v>864</v>
      </c>
      <c r="K514" s="783">
        <v>43540</v>
      </c>
      <c r="L514" s="784">
        <v>43906</v>
      </c>
      <c r="M514" s="782"/>
      <c r="N514" s="782"/>
      <c r="O514" s="605"/>
      <c r="P514" s="782"/>
      <c r="Q514" s="782"/>
      <c r="R514" s="782"/>
      <c r="S514" s="782"/>
      <c r="T514" s="782"/>
      <c r="U514" s="785"/>
      <c r="V514" s="782"/>
      <c r="W514" s="782" t="s">
        <v>41</v>
      </c>
      <c r="X514" s="782"/>
      <c r="Y514" s="782"/>
      <c r="Z514" s="782"/>
      <c r="AA514" s="782"/>
      <c r="AB514" s="782"/>
      <c r="AC514" s="785"/>
      <c r="AD514" s="782"/>
      <c r="AE514" s="782"/>
      <c r="AF514" s="782"/>
      <c r="AG514" s="782"/>
      <c r="AH514" s="782"/>
      <c r="AI514" s="782"/>
      <c r="AJ514" s="605">
        <v>0</v>
      </c>
      <c r="AK514" s="782">
        <v>0</v>
      </c>
      <c r="AL514" s="605"/>
      <c r="AM514" s="605"/>
      <c r="AN514" s="785"/>
      <c r="AO514" s="551"/>
      <c r="AP514" s="551"/>
      <c r="AQ51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4" s="788">
        <f>WWWW[[#This Row],[%Equitable and continuous access to sufficient quantity of safe drinking water]]*WWWW[[#This Row],[Total PoP ]]</f>
        <v>0</v>
      </c>
      <c r="AS51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14" s="788">
        <f>WWWW[[#This Row],[% Access to unimproved water points]]*WWWW[[#This Row],[Total PoP ]]</f>
        <v>0</v>
      </c>
      <c r="AU51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1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14" s="788">
        <f>WWWW[[#This Row],[HRP1]]/250</f>
        <v>0</v>
      </c>
      <c r="AX514" s="790">
        <f>1-WWWW[[#This Row],[% Equitable and continuous access to sufficient quantity of domestic water]]</f>
        <v>1</v>
      </c>
      <c r="AY514" s="788">
        <f>WWWW[[#This Row],[%equitable and continuous access to sufficient quantity of safe drinking and domestic water''s GAP]]*WWWW[[#This Row],[Total PoP ]]</f>
        <v>864</v>
      </c>
      <c r="AZ514" s="791">
        <f>IF(WWWW[[#This Row],[Total required water points]]-WWWW[[#This Row],['#Water points coverage]]&lt;0,0,WWWW[[#This Row],[Total required water points]]-WWWW[[#This Row],['#Water points coverage]])</f>
        <v>3</v>
      </c>
      <c r="BA514" s="791">
        <f>ROUND(IF(WWWW[[#This Row],[Total PoP ]]&lt;250,1,WWWW[[#This Row],[Total PoP ]]/250),0)</f>
        <v>3</v>
      </c>
      <c r="BB51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14" s="788">
        <f>WWWW[[#This Row],[% people access to functioning Latrine]]*WWWW[[#This Row],[Total PoP ]]</f>
        <v>0</v>
      </c>
      <c r="BD514" s="791">
        <f>WWWW[[#This Row],['#_of_Functioning_latrines_in_school]]*50</f>
        <v>0</v>
      </c>
      <c r="BE514" s="791">
        <f>ROUND((WWWW[[#This Row],[Total PoP ]]/6),0)</f>
        <v>144</v>
      </c>
      <c r="BF514" s="791">
        <f>IF(WWWW[[#This Row],[Total required Latrines]]-(WWWW[[#This Row],['#_of_sanitary_fly-proof_HH_latrines]])&lt;0,0,WWWW[[#This Row],[Total required Latrines]]-(WWWW[[#This Row],['#_of_sanitary_fly-proof_HH_latrines]]))</f>
        <v>144</v>
      </c>
      <c r="BG514" s="787">
        <f>1-WWWW[[#This Row],[% people access to functioning Latrine]]</f>
        <v>1</v>
      </c>
      <c r="BH51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4" s="560">
        <f>IF(WWWW[[#This Row],['#_of_functional_handwashing_facilities_at_HH_level]]*6&gt;WWWW[[#This Row],[Total PoP ]],WWWW[[#This Row],[Total PoP ]],WWWW[[#This Row],['#_of_functional_handwashing_facilities_at_HH_level]]*6)</f>
        <v>0</v>
      </c>
      <c r="BJ514" s="791">
        <f>IF(WWWW[[#This Row],['# people reached by regular dedicated hygiene promotion]]&gt;WWWW[[#This Row],['# People received regular supply of hygiene items]],WWWW[[#This Row],['# people reached by regular dedicated hygiene promotion]],WWWW[[#This Row],['# People received regular supply of hygiene items]])</f>
        <v>0</v>
      </c>
      <c r="BK514" s="790">
        <f>IF(WWWW[[#This Row],[HRP3]]/WWWW[[#This Row],[Total PoP ]]&gt;100%,100%,WWWW[[#This Row],[HRP3]]/WWWW[[#This Row],[Total PoP ]])</f>
        <v>0</v>
      </c>
      <c r="BL514" s="787">
        <f>1-WWWW[[#This Row],[Hygiene Coverage%]]</f>
        <v>1</v>
      </c>
      <c r="BM514" s="789">
        <f>WWWW[[#This Row],['# people reached by regular dedicated hygiene promotion]]/WWWW[[#This Row],[Total PoP ]]</f>
        <v>0</v>
      </c>
      <c r="BN51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4" s="552">
        <f>WWWW[[#This Row],['#_of_affected_women_and_girls_receiving_a_sufficient_quantity_of_sanitary_pads]]</f>
        <v>0</v>
      </c>
      <c r="BP514" s="605">
        <f>IF(WWWW[[#This Row],['# People with access to soap]]&gt;WWWW[[#This Row],['# People with access to Sanity Pads]],WWWW[[#This Row],['# People with access to soap]],WWWW[[#This Row],['# People with access to Sanity Pads]])</f>
        <v>0</v>
      </c>
      <c r="BQ514" s="560" t="str">
        <f>IF(OR(WWWW[[#This Row],['#of students in school]]="",WWWW[[#This Row],['#of students in school]]=0),"No","Yes")</f>
        <v>No</v>
      </c>
      <c r="BR514" s="781" t="str">
        <f>VLOOKUP(WWWW[[#This Row],[Village  Name]],SiteDB6[[Site Name]:[Location Type 1]],9,FALSE)</f>
        <v>Village</v>
      </c>
      <c r="BS514" s="781" t="str">
        <f>VLOOKUP(WWWW[[#This Row],[Village  Name]],SiteDB6[[Site Name]:[Type of Accommodation]],10,FALSE)</f>
        <v>Village</v>
      </c>
      <c r="BT514" s="781" t="str">
        <f>VLOOKUP(WWWW[[#This Row],[Village  Name]],SiteDB6[[Site Name]:[Ethnic or GCA/NGCA]],11,FALSE)</f>
        <v>Rakhine</v>
      </c>
      <c r="BU514" s="781">
        <f>VLOOKUP(WWWW[[#This Row],[Village  Name]],SiteDB6[[Site Name]:[Lat]],12,FALSE)</f>
        <v>0</v>
      </c>
      <c r="BV514" s="781">
        <f>VLOOKUP(WWWW[[#This Row],[Village  Name]],SiteDB6[[Site Name]:[Long]],13,FALSE)</f>
        <v>0</v>
      </c>
      <c r="BW514" s="781">
        <f>VLOOKUP(WWWW[[#This Row],[Village  Name]],SiteDB6[[Site Name]:[Pcode]],3,FALSE)</f>
        <v>198667</v>
      </c>
      <c r="BX514" s="781" t="str">
        <f t="shared" si="1"/>
        <v>Covered</v>
      </c>
      <c r="BY514" s="792"/>
    </row>
    <row r="515" spans="1:77">
      <c r="A515" s="777" t="s">
        <v>2382</v>
      </c>
      <c r="B515" s="777" t="s">
        <v>336</v>
      </c>
      <c r="C515" s="778" t="s">
        <v>336</v>
      </c>
      <c r="D515" s="778" t="s">
        <v>329</v>
      </c>
      <c r="E515" s="779" t="s">
        <v>2687</v>
      </c>
      <c r="F515" s="778" t="s">
        <v>404</v>
      </c>
      <c r="G515" s="780" t="str">
        <f>VLOOKUP(WWWW[[#This Row],[Village  Name]],SiteDB6[[Site Name]:[Location Type]],8,FALSE)</f>
        <v>Village</v>
      </c>
      <c r="H515" s="778" t="s">
        <v>2592</v>
      </c>
      <c r="I515" s="782">
        <v>74</v>
      </c>
      <c r="J515" s="782">
        <v>427</v>
      </c>
      <c r="K515" s="783"/>
      <c r="L515" s="784">
        <v>44439</v>
      </c>
      <c r="M515" s="782">
        <v>81</v>
      </c>
      <c r="N515" s="782"/>
      <c r="O515" s="605"/>
      <c r="P515" s="782"/>
      <c r="Q515" s="782">
        <v>1</v>
      </c>
      <c r="R515" s="782"/>
      <c r="S515" s="782"/>
      <c r="T515" s="782"/>
      <c r="U515" s="785"/>
      <c r="V515" s="782"/>
      <c r="W515" s="782" t="s">
        <v>128</v>
      </c>
      <c r="X515" s="782">
        <v>1</v>
      </c>
      <c r="Y515" s="782"/>
      <c r="Z515" s="782"/>
      <c r="AA515" s="782"/>
      <c r="AB515" s="782"/>
      <c r="AC515" s="785"/>
      <c r="AD515" s="782"/>
      <c r="AE515" s="782"/>
      <c r="AF515" s="782"/>
      <c r="AG515" s="782"/>
      <c r="AH515" s="782"/>
      <c r="AI515" s="782"/>
      <c r="AJ515" s="605"/>
      <c r="AK515" s="782"/>
      <c r="AL515" s="605"/>
      <c r="AM515" s="605"/>
      <c r="AN515" s="785"/>
      <c r="AO515" s="551"/>
      <c r="AP515" s="551"/>
      <c r="AQ51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5" s="788">
        <f>WWWW[[#This Row],[%Equitable and continuous access to sufficient quantity of safe drinking water]]*WWWW[[#This Row],[Total PoP ]]</f>
        <v>0</v>
      </c>
      <c r="AS51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15" s="788">
        <f>WWWW[[#This Row],[% Access to unimproved water points]]*WWWW[[#This Row],[Total PoP ]]</f>
        <v>427</v>
      </c>
      <c r="AU51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1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427</v>
      </c>
      <c r="AW515" s="788">
        <f>WWWW[[#This Row],[HRP1]]/250</f>
        <v>1.708</v>
      </c>
      <c r="AX515" s="790">
        <f>1-WWWW[[#This Row],[% Equitable and continuous access to sufficient quantity of domestic water]]</f>
        <v>0</v>
      </c>
      <c r="AY515" s="788">
        <f>WWWW[[#This Row],[%equitable and continuous access to sufficient quantity of safe drinking and domestic water''s GAP]]*WWWW[[#This Row],[Total PoP ]]</f>
        <v>0</v>
      </c>
      <c r="AZ515" s="791">
        <f>IF(WWWW[[#This Row],[Total required water points]]-WWWW[[#This Row],['#Water points coverage]]&lt;0,0,WWWW[[#This Row],[Total required water points]]-WWWW[[#This Row],['#Water points coverage]])</f>
        <v>0.29200000000000004</v>
      </c>
      <c r="BA515" s="791">
        <f>ROUND(IF(WWWW[[#This Row],[Total PoP ]]&lt;250,1,WWWW[[#This Row],[Total PoP ]]/250),0)</f>
        <v>2</v>
      </c>
      <c r="BB51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0.117096018735363</v>
      </c>
      <c r="BC515" s="788">
        <f>WWWW[[#This Row],[% people access to functioning Latrine]]*WWWW[[#This Row],[Total PoP ]]</f>
        <v>50</v>
      </c>
      <c r="BD515" s="791">
        <f>WWWW[[#This Row],['#_of_Functioning_latrines_in_school]]*50</f>
        <v>50</v>
      </c>
      <c r="BE515" s="791">
        <f>ROUND((WWWW[[#This Row],[Total PoP ]]/6),0)</f>
        <v>71</v>
      </c>
      <c r="BF515" s="791">
        <f>IF(WWWW[[#This Row],[Total required Latrines]]-(WWWW[[#This Row],['#_of_sanitary_fly-proof_HH_latrines]])&lt;0,0,WWWW[[#This Row],[Total required Latrines]]-(WWWW[[#This Row],['#_of_sanitary_fly-proof_HH_latrines]]))</f>
        <v>71</v>
      </c>
      <c r="BG515" s="787">
        <f>1-WWWW[[#This Row],[% people access to functioning Latrine]]</f>
        <v>0.88290398126463698</v>
      </c>
      <c r="BH51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5" s="560">
        <f>IF(WWWW[[#This Row],['#_of_functional_handwashing_facilities_at_HH_level]]*6&gt;WWWW[[#This Row],[Total PoP ]],WWWW[[#This Row],[Total PoP ]],WWWW[[#This Row],['#_of_functional_handwashing_facilities_at_HH_level]]*6)</f>
        <v>0</v>
      </c>
      <c r="BJ515" s="791">
        <f>IF(WWWW[[#This Row],['# people reached by regular dedicated hygiene promotion]]&gt;WWWW[[#This Row],['# People received regular supply of hygiene items]],WWWW[[#This Row],['# people reached by regular dedicated hygiene promotion]],WWWW[[#This Row],['# People received regular supply of hygiene items]])</f>
        <v>0</v>
      </c>
      <c r="BK515" s="790">
        <f>IF(WWWW[[#This Row],[HRP3]]/WWWW[[#This Row],[Total PoP ]]&gt;100%,100%,WWWW[[#This Row],[HRP3]]/WWWW[[#This Row],[Total PoP ]])</f>
        <v>0</v>
      </c>
      <c r="BL515" s="787">
        <f>1-WWWW[[#This Row],[Hygiene Coverage%]]</f>
        <v>1</v>
      </c>
      <c r="BM515" s="789">
        <f>WWWW[[#This Row],['# people reached by regular dedicated hygiene promotion]]/WWWW[[#This Row],[Total PoP ]]</f>
        <v>0</v>
      </c>
      <c r="BN51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5" s="552">
        <f>WWWW[[#This Row],['#_of_affected_women_and_girls_receiving_a_sufficient_quantity_of_sanitary_pads]]</f>
        <v>0</v>
      </c>
      <c r="BP515" s="605">
        <f>IF(WWWW[[#This Row],['# People with access to soap]]&gt;WWWW[[#This Row],['# People with access to Sanity Pads]],WWWW[[#This Row],['# People with access to soap]],WWWW[[#This Row],['# People with access to Sanity Pads]])</f>
        <v>0</v>
      </c>
      <c r="BQ515" s="560" t="str">
        <f>IF(OR(WWWW[[#This Row],['#of students in school]]="",WWWW[[#This Row],['#of students in school]]=0),"No","Yes")</f>
        <v>Yes</v>
      </c>
      <c r="BR515" s="781" t="str">
        <f>VLOOKUP(WWWW[[#This Row],[Village  Name]],SiteDB6[[Site Name]:[Location Type 1]],9,FALSE)</f>
        <v>Village</v>
      </c>
      <c r="BS515" s="781" t="str">
        <f>VLOOKUP(WWWW[[#This Row],[Village  Name]],SiteDB6[[Site Name]:[Type of Accommodation]],10,FALSE)</f>
        <v>Village</v>
      </c>
      <c r="BT515" s="781" t="str">
        <f>VLOOKUP(WWWW[[#This Row],[Village  Name]],SiteDB6[[Site Name]:[Ethnic or GCA/NGCA]],11,FALSE)</f>
        <v>Rakhine</v>
      </c>
      <c r="BU515" s="781">
        <f>VLOOKUP(WWWW[[#This Row],[Village  Name]],SiteDB6[[Site Name]:[Lat]],12,FALSE)</f>
        <v>0</v>
      </c>
      <c r="BV515" s="781">
        <f>VLOOKUP(WWWW[[#This Row],[Village  Name]],SiteDB6[[Site Name]:[Long]],13,FALSE)</f>
        <v>0</v>
      </c>
      <c r="BW515" s="781">
        <f>VLOOKUP(WWWW[[#This Row],[Village  Name]],SiteDB6[[Site Name]:[Pcode]],3,FALSE)</f>
        <v>197461</v>
      </c>
      <c r="BX515" s="781" t="str">
        <f t="shared" si="1"/>
        <v>Covered</v>
      </c>
      <c r="BY515" s="792"/>
    </row>
    <row r="516" spans="1:77">
      <c r="A516" s="777" t="s">
        <v>2382</v>
      </c>
      <c r="B516" s="777" t="s">
        <v>336</v>
      </c>
      <c r="C516" s="778" t="s">
        <v>336</v>
      </c>
      <c r="D516" s="778" t="s">
        <v>329</v>
      </c>
      <c r="E516" s="779" t="s">
        <v>2687</v>
      </c>
      <c r="F516" s="778" t="s">
        <v>404</v>
      </c>
      <c r="G516" s="780" t="str">
        <f>VLOOKUP(WWWW[[#This Row],[Village  Name]],SiteDB6[[Site Name]:[Location Type]],8,FALSE)</f>
        <v>Village</v>
      </c>
      <c r="H516" s="778" t="s">
        <v>2584</v>
      </c>
      <c r="I516" s="782">
        <v>211</v>
      </c>
      <c r="J516" s="782">
        <v>1006</v>
      </c>
      <c r="K516" s="783"/>
      <c r="L516" s="784">
        <v>44439</v>
      </c>
      <c r="M516" s="782">
        <v>143</v>
      </c>
      <c r="N516" s="782"/>
      <c r="O516" s="605"/>
      <c r="P516" s="782"/>
      <c r="Q516" s="782">
        <v>1</v>
      </c>
      <c r="R516" s="782"/>
      <c r="S516" s="782"/>
      <c r="T516" s="782"/>
      <c r="U516" s="785"/>
      <c r="V516" s="782"/>
      <c r="W516" s="782" t="s">
        <v>128</v>
      </c>
      <c r="X516" s="782">
        <v>2</v>
      </c>
      <c r="Y516" s="782"/>
      <c r="Z516" s="782"/>
      <c r="AA516" s="782"/>
      <c r="AB516" s="782"/>
      <c r="AC516" s="785"/>
      <c r="AD516" s="782"/>
      <c r="AE516" s="782"/>
      <c r="AF516" s="782"/>
      <c r="AG516" s="782"/>
      <c r="AH516" s="782"/>
      <c r="AI516" s="782"/>
      <c r="AJ516" s="605"/>
      <c r="AK516" s="782"/>
      <c r="AL516" s="605"/>
      <c r="AM516" s="605"/>
      <c r="AN516" s="785"/>
      <c r="AO516" s="551"/>
      <c r="AP516" s="551"/>
      <c r="AQ51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6" s="788">
        <f>WWWW[[#This Row],[%Equitable and continuous access to sufficient quantity of safe drinking water]]*WWWW[[#This Row],[Total PoP ]]</f>
        <v>0</v>
      </c>
      <c r="AS51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16" s="788">
        <f>WWWW[[#This Row],[% Access to unimproved water points]]*WWWW[[#This Row],[Total PoP ]]</f>
        <v>1006</v>
      </c>
      <c r="AU51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1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1006</v>
      </c>
      <c r="AW516" s="788">
        <f>WWWW[[#This Row],[HRP1]]/250</f>
        <v>4.024</v>
      </c>
      <c r="AX516" s="790">
        <f>1-WWWW[[#This Row],[% Equitable and continuous access to sufficient quantity of domestic water]]</f>
        <v>0</v>
      </c>
      <c r="AY516" s="788">
        <f>WWWW[[#This Row],[%equitable and continuous access to sufficient quantity of safe drinking and domestic water''s GAP]]*WWWW[[#This Row],[Total PoP ]]</f>
        <v>0</v>
      </c>
      <c r="AZ516" s="791">
        <f>IF(WWWW[[#This Row],[Total required water points]]-WWWW[[#This Row],['#Water points coverage]]&lt;0,0,WWWW[[#This Row],[Total required water points]]-WWWW[[#This Row],['#Water points coverage]])</f>
        <v>0</v>
      </c>
      <c r="BA516" s="791">
        <f>ROUND(IF(WWWW[[#This Row],[Total PoP ]]&lt;250,1,WWWW[[#This Row],[Total PoP ]]/250),0)</f>
        <v>4</v>
      </c>
      <c r="BB51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9.9403578528827044E-2</v>
      </c>
      <c r="BC516" s="788">
        <f>WWWW[[#This Row],[% people access to functioning Latrine]]*WWWW[[#This Row],[Total PoP ]]</f>
        <v>100</v>
      </c>
      <c r="BD516" s="791">
        <f>WWWW[[#This Row],['#_of_Functioning_latrines_in_school]]*50</f>
        <v>100</v>
      </c>
      <c r="BE516" s="791">
        <f>ROUND((WWWW[[#This Row],[Total PoP ]]/6),0)</f>
        <v>168</v>
      </c>
      <c r="BF516" s="791">
        <f>IF(WWWW[[#This Row],[Total required Latrines]]-(WWWW[[#This Row],['#_of_sanitary_fly-proof_HH_latrines]])&lt;0,0,WWWW[[#This Row],[Total required Latrines]]-(WWWW[[#This Row],['#_of_sanitary_fly-proof_HH_latrines]]))</f>
        <v>168</v>
      </c>
      <c r="BG516" s="787">
        <f>1-WWWW[[#This Row],[% people access to functioning Latrine]]</f>
        <v>0.90059642147117291</v>
      </c>
      <c r="BH51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6" s="560">
        <f>IF(WWWW[[#This Row],['#_of_functional_handwashing_facilities_at_HH_level]]*6&gt;WWWW[[#This Row],[Total PoP ]],WWWW[[#This Row],[Total PoP ]],WWWW[[#This Row],['#_of_functional_handwashing_facilities_at_HH_level]]*6)</f>
        <v>0</v>
      </c>
      <c r="BJ516" s="791">
        <f>IF(WWWW[[#This Row],['# people reached by regular dedicated hygiene promotion]]&gt;WWWW[[#This Row],['# People received regular supply of hygiene items]],WWWW[[#This Row],['# people reached by regular dedicated hygiene promotion]],WWWW[[#This Row],['# People received regular supply of hygiene items]])</f>
        <v>0</v>
      </c>
      <c r="BK516" s="790">
        <f>IF(WWWW[[#This Row],[HRP3]]/WWWW[[#This Row],[Total PoP ]]&gt;100%,100%,WWWW[[#This Row],[HRP3]]/WWWW[[#This Row],[Total PoP ]])</f>
        <v>0</v>
      </c>
      <c r="BL516" s="787">
        <f>1-WWWW[[#This Row],[Hygiene Coverage%]]</f>
        <v>1</v>
      </c>
      <c r="BM516" s="789">
        <f>WWWW[[#This Row],['# people reached by regular dedicated hygiene promotion]]/WWWW[[#This Row],[Total PoP ]]</f>
        <v>0</v>
      </c>
      <c r="BN51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6" s="552">
        <f>WWWW[[#This Row],['#_of_affected_women_and_girls_receiving_a_sufficient_quantity_of_sanitary_pads]]</f>
        <v>0</v>
      </c>
      <c r="BP516" s="605">
        <f>IF(WWWW[[#This Row],['# People with access to soap]]&gt;WWWW[[#This Row],['# People with access to Sanity Pads]],WWWW[[#This Row],['# People with access to soap]],WWWW[[#This Row],['# People with access to Sanity Pads]])</f>
        <v>0</v>
      </c>
      <c r="BQ516" s="560" t="str">
        <f>IF(OR(WWWW[[#This Row],['#of students in school]]="",WWWW[[#This Row],['#of students in school]]=0),"No","Yes")</f>
        <v>Yes</v>
      </c>
      <c r="BR516" s="781" t="str">
        <f>VLOOKUP(WWWW[[#This Row],[Village  Name]],SiteDB6[[Site Name]:[Location Type 1]],9,FALSE)</f>
        <v>Village</v>
      </c>
      <c r="BS516" s="781" t="str">
        <f>VLOOKUP(WWWW[[#This Row],[Village  Name]],SiteDB6[[Site Name]:[Type of Accommodation]],10,FALSE)</f>
        <v>Village</v>
      </c>
      <c r="BT516" s="781" t="str">
        <f>VLOOKUP(WWWW[[#This Row],[Village  Name]],SiteDB6[[Site Name]:[Ethnic or GCA/NGCA]],11,FALSE)</f>
        <v>Rakhine</v>
      </c>
      <c r="BU516" s="781">
        <f>VLOOKUP(WWWW[[#This Row],[Village  Name]],SiteDB6[[Site Name]:[Lat]],12,FALSE)</f>
        <v>0</v>
      </c>
      <c r="BV516" s="781">
        <f>VLOOKUP(WWWW[[#This Row],[Village  Name]],SiteDB6[[Site Name]:[Long]],13,FALSE)</f>
        <v>0</v>
      </c>
      <c r="BW516" s="781">
        <f>VLOOKUP(WWWW[[#This Row],[Village  Name]],SiteDB6[[Site Name]:[Pcode]],3,FALSE)</f>
        <v>197441</v>
      </c>
      <c r="BX516" s="781" t="str">
        <f t="shared" si="1"/>
        <v>Covered</v>
      </c>
      <c r="BY516" s="792"/>
    </row>
    <row r="517" spans="1:77">
      <c r="A517" s="777" t="s">
        <v>2382</v>
      </c>
      <c r="B517" s="777" t="s">
        <v>336</v>
      </c>
      <c r="C517" s="778" t="s">
        <v>336</v>
      </c>
      <c r="D517" s="778" t="s">
        <v>329</v>
      </c>
      <c r="E517" s="779" t="s">
        <v>2687</v>
      </c>
      <c r="F517" s="778" t="s">
        <v>404</v>
      </c>
      <c r="G517" s="780" t="str">
        <f>VLOOKUP(WWWW[[#This Row],[Village  Name]],SiteDB6[[Site Name]:[Location Type]],8,FALSE)</f>
        <v>Village</v>
      </c>
      <c r="H517" s="778" t="s">
        <v>2583</v>
      </c>
      <c r="I517" s="782">
        <v>169</v>
      </c>
      <c r="J517" s="782">
        <v>776</v>
      </c>
      <c r="K517" s="783"/>
      <c r="L517" s="784">
        <v>44439</v>
      </c>
      <c r="M517" s="782">
        <v>114</v>
      </c>
      <c r="N517" s="782"/>
      <c r="O517" s="605"/>
      <c r="P517" s="782"/>
      <c r="Q517" s="782">
        <v>1</v>
      </c>
      <c r="R517" s="782"/>
      <c r="S517" s="782"/>
      <c r="T517" s="782"/>
      <c r="U517" s="785"/>
      <c r="V517" s="782"/>
      <c r="W517" s="782" t="s">
        <v>128</v>
      </c>
      <c r="X517" s="782">
        <v>2</v>
      </c>
      <c r="Y517" s="782"/>
      <c r="Z517" s="782"/>
      <c r="AA517" s="782"/>
      <c r="AB517" s="782"/>
      <c r="AC517" s="785"/>
      <c r="AD517" s="782"/>
      <c r="AE517" s="782"/>
      <c r="AF517" s="782"/>
      <c r="AG517" s="782"/>
      <c r="AH517" s="782"/>
      <c r="AI517" s="782"/>
      <c r="AJ517" s="605"/>
      <c r="AK517" s="782"/>
      <c r="AL517" s="605"/>
      <c r="AM517" s="605"/>
      <c r="AN517" s="785"/>
      <c r="AO517" s="551"/>
      <c r="AP517" s="551"/>
      <c r="AQ51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7" s="788">
        <f>WWWW[[#This Row],[%Equitable and continuous access to sufficient quantity of safe drinking water]]*WWWW[[#This Row],[Total PoP ]]</f>
        <v>0</v>
      </c>
      <c r="AS51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17" s="788">
        <f>WWWW[[#This Row],[% Access to unimproved water points]]*WWWW[[#This Row],[Total PoP ]]</f>
        <v>776</v>
      </c>
      <c r="AU51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1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776</v>
      </c>
      <c r="AW517" s="788">
        <f>WWWW[[#This Row],[HRP1]]/250</f>
        <v>3.1040000000000001</v>
      </c>
      <c r="AX517" s="790">
        <f>1-WWWW[[#This Row],[% Equitable and continuous access to sufficient quantity of domestic water]]</f>
        <v>0</v>
      </c>
      <c r="AY517" s="788">
        <f>WWWW[[#This Row],[%equitable and continuous access to sufficient quantity of safe drinking and domestic water''s GAP]]*WWWW[[#This Row],[Total PoP ]]</f>
        <v>0</v>
      </c>
      <c r="AZ517" s="791">
        <f>IF(WWWW[[#This Row],[Total required water points]]-WWWW[[#This Row],['#Water points coverage]]&lt;0,0,WWWW[[#This Row],[Total required water points]]-WWWW[[#This Row],['#Water points coverage]])</f>
        <v>0</v>
      </c>
      <c r="BA517" s="791">
        <f>ROUND(IF(WWWW[[#This Row],[Total PoP ]]&lt;250,1,WWWW[[#This Row],[Total PoP ]]/250),0)</f>
        <v>3</v>
      </c>
      <c r="BB51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0.12886597938144329</v>
      </c>
      <c r="BC517" s="788">
        <f>WWWW[[#This Row],[% people access to functioning Latrine]]*WWWW[[#This Row],[Total PoP ]]</f>
        <v>99.999999999999986</v>
      </c>
      <c r="BD517" s="791">
        <f>WWWW[[#This Row],['#_of_Functioning_latrines_in_school]]*50</f>
        <v>100</v>
      </c>
      <c r="BE517" s="791">
        <f>ROUND((WWWW[[#This Row],[Total PoP ]]/6),0)</f>
        <v>129</v>
      </c>
      <c r="BF517" s="791">
        <f>IF(WWWW[[#This Row],[Total required Latrines]]-(WWWW[[#This Row],['#_of_sanitary_fly-proof_HH_latrines]])&lt;0,0,WWWW[[#This Row],[Total required Latrines]]-(WWWW[[#This Row],['#_of_sanitary_fly-proof_HH_latrines]]))</f>
        <v>129</v>
      </c>
      <c r="BG517" s="787">
        <f>1-WWWW[[#This Row],[% people access to functioning Latrine]]</f>
        <v>0.87113402061855671</v>
      </c>
      <c r="BH51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7" s="560">
        <f>IF(WWWW[[#This Row],['#_of_functional_handwashing_facilities_at_HH_level]]*6&gt;WWWW[[#This Row],[Total PoP ]],WWWW[[#This Row],[Total PoP ]],WWWW[[#This Row],['#_of_functional_handwashing_facilities_at_HH_level]]*6)</f>
        <v>0</v>
      </c>
      <c r="BJ517" s="791">
        <f>IF(WWWW[[#This Row],['# people reached by regular dedicated hygiene promotion]]&gt;WWWW[[#This Row],['# People received regular supply of hygiene items]],WWWW[[#This Row],['# people reached by regular dedicated hygiene promotion]],WWWW[[#This Row],['# People received regular supply of hygiene items]])</f>
        <v>0</v>
      </c>
      <c r="BK517" s="790">
        <f>IF(WWWW[[#This Row],[HRP3]]/WWWW[[#This Row],[Total PoP ]]&gt;100%,100%,WWWW[[#This Row],[HRP3]]/WWWW[[#This Row],[Total PoP ]])</f>
        <v>0</v>
      </c>
      <c r="BL517" s="787">
        <f>1-WWWW[[#This Row],[Hygiene Coverage%]]</f>
        <v>1</v>
      </c>
      <c r="BM517" s="789">
        <f>WWWW[[#This Row],['# people reached by regular dedicated hygiene promotion]]/WWWW[[#This Row],[Total PoP ]]</f>
        <v>0</v>
      </c>
      <c r="BN51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7" s="552">
        <f>WWWW[[#This Row],['#_of_affected_women_and_girls_receiving_a_sufficient_quantity_of_sanitary_pads]]</f>
        <v>0</v>
      </c>
      <c r="BP517" s="605">
        <f>IF(WWWW[[#This Row],['# People with access to soap]]&gt;WWWW[[#This Row],['# People with access to Sanity Pads]],WWWW[[#This Row],['# People with access to soap]],WWWW[[#This Row],['# People with access to Sanity Pads]])</f>
        <v>0</v>
      </c>
      <c r="BQ517" s="560" t="str">
        <f>IF(OR(WWWW[[#This Row],['#of students in school]]="",WWWW[[#This Row],['#of students in school]]=0),"No","Yes")</f>
        <v>Yes</v>
      </c>
      <c r="BR517" s="781" t="str">
        <f>VLOOKUP(WWWW[[#This Row],[Village  Name]],SiteDB6[[Site Name]:[Location Type 1]],9,FALSE)</f>
        <v>Village</v>
      </c>
      <c r="BS517" s="781" t="str">
        <f>VLOOKUP(WWWW[[#This Row],[Village  Name]],SiteDB6[[Site Name]:[Type of Accommodation]],10,FALSE)</f>
        <v>Village</v>
      </c>
      <c r="BT517" s="781" t="str">
        <f>VLOOKUP(WWWW[[#This Row],[Village  Name]],SiteDB6[[Site Name]:[Ethnic or GCA/NGCA]],11,FALSE)</f>
        <v>Rakhine</v>
      </c>
      <c r="BU517" s="781">
        <f>VLOOKUP(WWWW[[#This Row],[Village  Name]],SiteDB6[[Site Name]:[Lat]],12,FALSE)</f>
        <v>0</v>
      </c>
      <c r="BV517" s="781">
        <f>VLOOKUP(WWWW[[#This Row],[Village  Name]],SiteDB6[[Site Name]:[Long]],13,FALSE)</f>
        <v>0</v>
      </c>
      <c r="BW517" s="781">
        <f>VLOOKUP(WWWW[[#This Row],[Village  Name]],SiteDB6[[Site Name]:[Pcode]],3,FALSE)</f>
        <v>197450</v>
      </c>
      <c r="BX517" s="781" t="str">
        <f t="shared" si="1"/>
        <v>Covered</v>
      </c>
      <c r="BY517" s="792"/>
    </row>
    <row r="518" spans="1:77">
      <c r="A518" s="777" t="s">
        <v>2382</v>
      </c>
      <c r="B518" s="777" t="s">
        <v>336</v>
      </c>
      <c r="C518" s="778" t="s">
        <v>336</v>
      </c>
      <c r="D518" s="778" t="s">
        <v>329</v>
      </c>
      <c r="E518" s="779" t="s">
        <v>2687</v>
      </c>
      <c r="F518" s="778" t="s">
        <v>404</v>
      </c>
      <c r="G518" s="780" t="str">
        <f>VLOOKUP(WWWW[[#This Row],[Village  Name]],SiteDB6[[Site Name]:[Location Type]],8,FALSE)</f>
        <v>Village</v>
      </c>
      <c r="H518" s="778" t="s">
        <v>2593</v>
      </c>
      <c r="I518" s="782">
        <v>50</v>
      </c>
      <c r="J518" s="782">
        <v>265</v>
      </c>
      <c r="K518" s="783"/>
      <c r="L518" s="784">
        <v>44439</v>
      </c>
      <c r="M518" s="782">
        <v>0</v>
      </c>
      <c r="N518" s="782"/>
      <c r="O518" s="605"/>
      <c r="P518" s="782"/>
      <c r="Q518" s="782">
        <v>1</v>
      </c>
      <c r="R518" s="782"/>
      <c r="S518" s="782"/>
      <c r="T518" s="782"/>
      <c r="U518" s="785"/>
      <c r="V518" s="782"/>
      <c r="W518" s="782" t="s">
        <v>132</v>
      </c>
      <c r="X518" s="782"/>
      <c r="Y518" s="782"/>
      <c r="Z518" s="782"/>
      <c r="AA518" s="782"/>
      <c r="AB518" s="782"/>
      <c r="AC518" s="785"/>
      <c r="AD518" s="782"/>
      <c r="AE518" s="782"/>
      <c r="AF518" s="782"/>
      <c r="AG518" s="782"/>
      <c r="AH518" s="782"/>
      <c r="AI518" s="782"/>
      <c r="AJ518" s="605"/>
      <c r="AK518" s="782"/>
      <c r="AL518" s="605"/>
      <c r="AM518" s="605"/>
      <c r="AN518" s="785"/>
      <c r="AO518" s="551"/>
      <c r="AP518" s="551"/>
      <c r="AQ51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8" s="788">
        <f>WWWW[[#This Row],[%Equitable and continuous access to sufficient quantity of safe drinking water]]*WWWW[[#This Row],[Total PoP ]]</f>
        <v>0</v>
      </c>
      <c r="AS51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18" s="788">
        <f>WWWW[[#This Row],[% Access to unimproved water points]]*WWWW[[#This Row],[Total PoP ]]</f>
        <v>265</v>
      </c>
      <c r="AU51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1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v>
      </c>
      <c r="AW518" s="788">
        <f>WWWW[[#This Row],[HRP1]]/250</f>
        <v>1.06</v>
      </c>
      <c r="AX518" s="790">
        <f>1-WWWW[[#This Row],[% Equitable and continuous access to sufficient quantity of domestic water]]</f>
        <v>0</v>
      </c>
      <c r="AY518" s="788">
        <f>WWWW[[#This Row],[%equitable and continuous access to sufficient quantity of safe drinking and domestic water''s GAP]]*WWWW[[#This Row],[Total PoP ]]</f>
        <v>0</v>
      </c>
      <c r="AZ518" s="791">
        <f>IF(WWWW[[#This Row],[Total required water points]]-WWWW[[#This Row],['#Water points coverage]]&lt;0,0,WWWW[[#This Row],[Total required water points]]-WWWW[[#This Row],['#Water points coverage]])</f>
        <v>0</v>
      </c>
      <c r="BA518" s="791">
        <f>ROUND(IF(WWWW[[#This Row],[Total PoP ]]&lt;250,1,WWWW[[#This Row],[Total PoP ]]/250),0)</f>
        <v>1</v>
      </c>
      <c r="BB51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18" s="788">
        <f>WWWW[[#This Row],[% people access to functioning Latrine]]*WWWW[[#This Row],[Total PoP ]]</f>
        <v>0</v>
      </c>
      <c r="BD518" s="791">
        <f>WWWW[[#This Row],['#_of_Functioning_latrines_in_school]]*50</f>
        <v>0</v>
      </c>
      <c r="BE518" s="791">
        <f>ROUND((WWWW[[#This Row],[Total PoP ]]/6),0)</f>
        <v>44</v>
      </c>
      <c r="BF518" s="791">
        <f>IF(WWWW[[#This Row],[Total required Latrines]]-(WWWW[[#This Row],['#_of_sanitary_fly-proof_HH_latrines]])&lt;0,0,WWWW[[#This Row],[Total required Latrines]]-(WWWW[[#This Row],['#_of_sanitary_fly-proof_HH_latrines]]))</f>
        <v>44</v>
      </c>
      <c r="BG518" s="787">
        <f>1-WWWW[[#This Row],[% people access to functioning Latrine]]</f>
        <v>1</v>
      </c>
      <c r="BH51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8" s="560">
        <f>IF(WWWW[[#This Row],['#_of_functional_handwashing_facilities_at_HH_level]]*6&gt;WWWW[[#This Row],[Total PoP ]],WWWW[[#This Row],[Total PoP ]],WWWW[[#This Row],['#_of_functional_handwashing_facilities_at_HH_level]]*6)</f>
        <v>0</v>
      </c>
      <c r="BJ518" s="791">
        <f>IF(WWWW[[#This Row],['# people reached by regular dedicated hygiene promotion]]&gt;WWWW[[#This Row],['# People received regular supply of hygiene items]],WWWW[[#This Row],['# people reached by regular dedicated hygiene promotion]],WWWW[[#This Row],['# People received regular supply of hygiene items]])</f>
        <v>0</v>
      </c>
      <c r="BK518" s="790">
        <f>IF(WWWW[[#This Row],[HRP3]]/WWWW[[#This Row],[Total PoP ]]&gt;100%,100%,WWWW[[#This Row],[HRP3]]/WWWW[[#This Row],[Total PoP ]])</f>
        <v>0</v>
      </c>
      <c r="BL518" s="787">
        <f>1-WWWW[[#This Row],[Hygiene Coverage%]]</f>
        <v>1</v>
      </c>
      <c r="BM518" s="789">
        <f>WWWW[[#This Row],['# people reached by regular dedicated hygiene promotion]]/WWWW[[#This Row],[Total PoP ]]</f>
        <v>0</v>
      </c>
      <c r="BN51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8" s="552">
        <f>WWWW[[#This Row],['#_of_affected_women_and_girls_receiving_a_sufficient_quantity_of_sanitary_pads]]</f>
        <v>0</v>
      </c>
      <c r="BP518" s="605">
        <f>IF(WWWW[[#This Row],['# People with access to soap]]&gt;WWWW[[#This Row],['# People with access to Sanity Pads]],WWWW[[#This Row],['# People with access to soap]],WWWW[[#This Row],['# People with access to Sanity Pads]])</f>
        <v>0</v>
      </c>
      <c r="BQ518" s="560" t="str">
        <f>IF(OR(WWWW[[#This Row],['#of students in school]]="",WWWW[[#This Row],['#of students in school]]=0),"No","Yes")</f>
        <v>No</v>
      </c>
      <c r="BR518" s="781" t="str">
        <f>VLOOKUP(WWWW[[#This Row],[Village  Name]],SiteDB6[[Site Name]:[Location Type 1]],9,FALSE)</f>
        <v>Village</v>
      </c>
      <c r="BS518" s="781" t="str">
        <f>VLOOKUP(WWWW[[#This Row],[Village  Name]],SiteDB6[[Site Name]:[Type of Accommodation]],10,FALSE)</f>
        <v>Village</v>
      </c>
      <c r="BT518" s="781" t="str">
        <f>VLOOKUP(WWWW[[#This Row],[Village  Name]],SiteDB6[[Site Name]:[Ethnic or GCA/NGCA]],11,FALSE)</f>
        <v>Rakhine</v>
      </c>
      <c r="BU518" s="781">
        <f>VLOOKUP(WWWW[[#This Row],[Village  Name]],SiteDB6[[Site Name]:[Lat]],12,FALSE)</f>
        <v>0</v>
      </c>
      <c r="BV518" s="781">
        <f>VLOOKUP(WWWW[[#This Row],[Village  Name]],SiteDB6[[Site Name]:[Long]],13,FALSE)</f>
        <v>0</v>
      </c>
      <c r="BW518" s="781">
        <f>VLOOKUP(WWWW[[#This Row],[Village  Name]],SiteDB6[[Site Name]:[Pcode]],3,FALSE)</f>
        <v>197463</v>
      </c>
      <c r="BX518" s="781" t="str">
        <f t="shared" si="1"/>
        <v>Covered</v>
      </c>
      <c r="BY518" s="792"/>
    </row>
    <row r="519" spans="1:77">
      <c r="A519" s="777" t="s">
        <v>2382</v>
      </c>
      <c r="B519" s="777" t="s">
        <v>336</v>
      </c>
      <c r="C519" s="778" t="s">
        <v>336</v>
      </c>
      <c r="D519" s="778" t="s">
        <v>329</v>
      </c>
      <c r="E519" s="779" t="s">
        <v>2687</v>
      </c>
      <c r="F519" s="778" t="s">
        <v>404</v>
      </c>
      <c r="G519" s="780" t="str">
        <f>VLOOKUP(WWWW[[#This Row],[Village  Name]],SiteDB6[[Site Name]:[Location Type]],8,FALSE)</f>
        <v>Village</v>
      </c>
      <c r="H519" s="778" t="s">
        <v>2587</v>
      </c>
      <c r="I519" s="782">
        <v>168</v>
      </c>
      <c r="J519" s="782">
        <v>1614</v>
      </c>
      <c r="K519" s="783"/>
      <c r="L519" s="784">
        <v>44439</v>
      </c>
      <c r="M519" s="782">
        <v>102</v>
      </c>
      <c r="N519" s="782"/>
      <c r="O519" s="605"/>
      <c r="P519" s="782"/>
      <c r="Q519" s="782">
        <v>0</v>
      </c>
      <c r="R519" s="782"/>
      <c r="S519" s="782"/>
      <c r="T519" s="782"/>
      <c r="U519" s="785"/>
      <c r="V519" s="782"/>
      <c r="W519" s="782" t="s">
        <v>128</v>
      </c>
      <c r="X519" s="782">
        <v>1</v>
      </c>
      <c r="Y519" s="782"/>
      <c r="Z519" s="782"/>
      <c r="AA519" s="782"/>
      <c r="AB519" s="782"/>
      <c r="AC519" s="785"/>
      <c r="AD519" s="782"/>
      <c r="AE519" s="782"/>
      <c r="AF519" s="782"/>
      <c r="AG519" s="782"/>
      <c r="AH519" s="782"/>
      <c r="AI519" s="782"/>
      <c r="AJ519" s="605"/>
      <c r="AK519" s="782"/>
      <c r="AL519" s="605"/>
      <c r="AM519" s="605"/>
      <c r="AN519" s="785"/>
      <c r="AO519" s="551"/>
      <c r="AP519" s="551"/>
      <c r="AQ51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19" s="788">
        <f>WWWW[[#This Row],[%Equitable and continuous access to sufficient quantity of safe drinking water]]*WWWW[[#This Row],[Total PoP ]]</f>
        <v>0</v>
      </c>
      <c r="AS51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19" s="788">
        <f>WWWW[[#This Row],[% Access to unimproved water points]]*WWWW[[#This Row],[Total PoP ]]</f>
        <v>0</v>
      </c>
      <c r="AU51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1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19" s="788">
        <f>WWWW[[#This Row],[HRP1]]/250</f>
        <v>0</v>
      </c>
      <c r="AX519" s="790">
        <f>1-WWWW[[#This Row],[% Equitable and continuous access to sufficient quantity of domestic water]]</f>
        <v>1</v>
      </c>
      <c r="AY519" s="788">
        <f>WWWW[[#This Row],[%equitable and continuous access to sufficient quantity of safe drinking and domestic water''s GAP]]*WWWW[[#This Row],[Total PoP ]]</f>
        <v>1614</v>
      </c>
      <c r="AZ519" s="791">
        <f>IF(WWWW[[#This Row],[Total required water points]]-WWWW[[#This Row],['#Water points coverage]]&lt;0,0,WWWW[[#This Row],[Total required water points]]-WWWW[[#This Row],['#Water points coverage]])</f>
        <v>6</v>
      </c>
      <c r="BA519" s="791">
        <f>ROUND(IF(WWWW[[#This Row],[Total PoP ]]&lt;250,1,WWWW[[#This Row],[Total PoP ]]/250),0)</f>
        <v>6</v>
      </c>
      <c r="BB51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3.0978934324659233E-2</v>
      </c>
      <c r="BC519" s="788">
        <f>WWWW[[#This Row],[% people access to functioning Latrine]]*WWWW[[#This Row],[Total PoP ]]</f>
        <v>50</v>
      </c>
      <c r="BD519" s="791">
        <f>WWWW[[#This Row],['#_of_Functioning_latrines_in_school]]*50</f>
        <v>50</v>
      </c>
      <c r="BE519" s="791">
        <f>ROUND((WWWW[[#This Row],[Total PoP ]]/6),0)</f>
        <v>269</v>
      </c>
      <c r="BF519" s="791">
        <f>IF(WWWW[[#This Row],[Total required Latrines]]-(WWWW[[#This Row],['#_of_sanitary_fly-proof_HH_latrines]])&lt;0,0,WWWW[[#This Row],[Total required Latrines]]-(WWWW[[#This Row],['#_of_sanitary_fly-proof_HH_latrines]]))</f>
        <v>269</v>
      </c>
      <c r="BG519" s="787">
        <f>1-WWWW[[#This Row],[% people access to functioning Latrine]]</f>
        <v>0.96902106567534074</v>
      </c>
      <c r="BH51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19" s="560">
        <f>IF(WWWW[[#This Row],['#_of_functional_handwashing_facilities_at_HH_level]]*6&gt;WWWW[[#This Row],[Total PoP ]],WWWW[[#This Row],[Total PoP ]],WWWW[[#This Row],['#_of_functional_handwashing_facilities_at_HH_level]]*6)</f>
        <v>0</v>
      </c>
      <c r="BJ519" s="791">
        <f>IF(WWWW[[#This Row],['# people reached by regular dedicated hygiene promotion]]&gt;WWWW[[#This Row],['# People received regular supply of hygiene items]],WWWW[[#This Row],['# people reached by regular dedicated hygiene promotion]],WWWW[[#This Row],['# People received regular supply of hygiene items]])</f>
        <v>0</v>
      </c>
      <c r="BK519" s="790">
        <f>IF(WWWW[[#This Row],[HRP3]]/WWWW[[#This Row],[Total PoP ]]&gt;100%,100%,WWWW[[#This Row],[HRP3]]/WWWW[[#This Row],[Total PoP ]])</f>
        <v>0</v>
      </c>
      <c r="BL519" s="787">
        <f>1-WWWW[[#This Row],[Hygiene Coverage%]]</f>
        <v>1</v>
      </c>
      <c r="BM519" s="789">
        <f>WWWW[[#This Row],['# people reached by regular dedicated hygiene promotion]]/WWWW[[#This Row],[Total PoP ]]</f>
        <v>0</v>
      </c>
      <c r="BN51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19" s="552">
        <f>WWWW[[#This Row],['#_of_affected_women_and_girls_receiving_a_sufficient_quantity_of_sanitary_pads]]</f>
        <v>0</v>
      </c>
      <c r="BP519" s="605">
        <f>IF(WWWW[[#This Row],['# People with access to soap]]&gt;WWWW[[#This Row],['# People with access to Sanity Pads]],WWWW[[#This Row],['# People with access to soap]],WWWW[[#This Row],['# People with access to Sanity Pads]])</f>
        <v>0</v>
      </c>
      <c r="BQ519" s="560" t="str">
        <f>IF(OR(WWWW[[#This Row],['#of students in school]]="",WWWW[[#This Row],['#of students in school]]=0),"No","Yes")</f>
        <v>Yes</v>
      </c>
      <c r="BR519" s="781" t="str">
        <f>VLOOKUP(WWWW[[#This Row],[Village  Name]],SiteDB6[[Site Name]:[Location Type 1]],9,FALSE)</f>
        <v>Village</v>
      </c>
      <c r="BS519" s="781" t="str">
        <f>VLOOKUP(WWWW[[#This Row],[Village  Name]],SiteDB6[[Site Name]:[Type of Accommodation]],10,FALSE)</f>
        <v>Village</v>
      </c>
      <c r="BT519" s="781" t="str">
        <f>VLOOKUP(WWWW[[#This Row],[Village  Name]],SiteDB6[[Site Name]:[Ethnic or GCA/NGCA]],11,FALSE)</f>
        <v>Rakhine</v>
      </c>
      <c r="BU519" s="781">
        <f>VLOOKUP(WWWW[[#This Row],[Village  Name]],SiteDB6[[Site Name]:[Lat]],12,FALSE)</f>
        <v>0</v>
      </c>
      <c r="BV519" s="781">
        <f>VLOOKUP(WWWW[[#This Row],[Village  Name]],SiteDB6[[Site Name]:[Long]],13,FALSE)</f>
        <v>0</v>
      </c>
      <c r="BW519" s="781">
        <f>VLOOKUP(WWWW[[#This Row],[Village  Name]],SiteDB6[[Site Name]:[Pcode]],3,FALSE)</f>
        <v>197404</v>
      </c>
      <c r="BX519" s="781" t="str">
        <f t="shared" si="1"/>
        <v>Covered</v>
      </c>
      <c r="BY519" s="792"/>
    </row>
    <row r="520" spans="1:77">
      <c r="A520" s="777" t="s">
        <v>2382</v>
      </c>
      <c r="B520" s="777" t="s">
        <v>336</v>
      </c>
      <c r="C520" s="778" t="s">
        <v>336</v>
      </c>
      <c r="D520" s="778" t="s">
        <v>329</v>
      </c>
      <c r="E520" s="779" t="s">
        <v>2687</v>
      </c>
      <c r="F520" s="778" t="s">
        <v>404</v>
      </c>
      <c r="G520" s="780" t="str">
        <f>VLOOKUP(WWWW[[#This Row],[Village  Name]],SiteDB6[[Site Name]:[Location Type]],8,FALSE)</f>
        <v>Village</v>
      </c>
      <c r="H520" s="778" t="s">
        <v>2591</v>
      </c>
      <c r="I520" s="782">
        <v>370</v>
      </c>
      <c r="J520" s="782">
        <v>1711</v>
      </c>
      <c r="K520" s="783"/>
      <c r="L520" s="784">
        <v>44439</v>
      </c>
      <c r="M520" s="782">
        <v>400</v>
      </c>
      <c r="N520" s="782"/>
      <c r="O520" s="605"/>
      <c r="P520" s="782"/>
      <c r="Q520" s="782">
        <v>0</v>
      </c>
      <c r="R520" s="782"/>
      <c r="S520" s="782"/>
      <c r="T520" s="782"/>
      <c r="U520" s="785"/>
      <c r="V520" s="782"/>
      <c r="W520" s="782" t="s">
        <v>128</v>
      </c>
      <c r="X520" s="782">
        <v>2</v>
      </c>
      <c r="Y520" s="782"/>
      <c r="Z520" s="782"/>
      <c r="AA520" s="782"/>
      <c r="AB520" s="782"/>
      <c r="AC520" s="785"/>
      <c r="AD520" s="782"/>
      <c r="AE520" s="782"/>
      <c r="AF520" s="782"/>
      <c r="AG520" s="782"/>
      <c r="AH520" s="782"/>
      <c r="AI520" s="782"/>
      <c r="AJ520" s="605"/>
      <c r="AK520" s="782"/>
      <c r="AL520" s="605"/>
      <c r="AM520" s="605"/>
      <c r="AN520" s="785"/>
      <c r="AO520" s="551"/>
      <c r="AP520" s="551"/>
      <c r="AQ52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0" s="788">
        <f>WWWW[[#This Row],[%Equitable and continuous access to sufficient quantity of safe drinking water]]*WWWW[[#This Row],[Total PoP ]]</f>
        <v>0</v>
      </c>
      <c r="AS52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20" s="788">
        <f>WWWW[[#This Row],[% Access to unimproved water points]]*WWWW[[#This Row],[Total PoP ]]</f>
        <v>0</v>
      </c>
      <c r="AU52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2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20" s="788">
        <f>WWWW[[#This Row],[HRP1]]/250</f>
        <v>0</v>
      </c>
      <c r="AX520" s="790">
        <f>1-WWWW[[#This Row],[% Equitable and continuous access to sufficient quantity of domestic water]]</f>
        <v>1</v>
      </c>
      <c r="AY520" s="788">
        <f>WWWW[[#This Row],[%equitable and continuous access to sufficient quantity of safe drinking and domestic water''s GAP]]*WWWW[[#This Row],[Total PoP ]]</f>
        <v>1711</v>
      </c>
      <c r="AZ520" s="791">
        <f>IF(WWWW[[#This Row],[Total required water points]]-WWWW[[#This Row],['#Water points coverage]]&lt;0,0,WWWW[[#This Row],[Total required water points]]-WWWW[[#This Row],['#Water points coverage]])</f>
        <v>7</v>
      </c>
      <c r="BA520" s="791">
        <f>ROUND(IF(WWWW[[#This Row],[Total PoP ]]&lt;250,1,WWWW[[#This Row],[Total PoP ]]/250),0)</f>
        <v>7</v>
      </c>
      <c r="BB52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5.8445353594389245E-2</v>
      </c>
      <c r="BC520" s="788">
        <f>WWWW[[#This Row],[% people access to functioning Latrine]]*WWWW[[#This Row],[Total PoP ]]</f>
        <v>100</v>
      </c>
      <c r="BD520" s="791">
        <f>WWWW[[#This Row],['#_of_Functioning_latrines_in_school]]*50</f>
        <v>100</v>
      </c>
      <c r="BE520" s="791">
        <f>ROUND((WWWW[[#This Row],[Total PoP ]]/6),0)</f>
        <v>285</v>
      </c>
      <c r="BF520" s="791">
        <f>IF(WWWW[[#This Row],[Total required Latrines]]-(WWWW[[#This Row],['#_of_sanitary_fly-proof_HH_latrines]])&lt;0,0,WWWW[[#This Row],[Total required Latrines]]-(WWWW[[#This Row],['#_of_sanitary_fly-proof_HH_latrines]]))</f>
        <v>285</v>
      </c>
      <c r="BG520" s="787">
        <f>1-WWWW[[#This Row],[% people access to functioning Latrine]]</f>
        <v>0.94155464640561071</v>
      </c>
      <c r="BH52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0" s="560">
        <f>IF(WWWW[[#This Row],['#_of_functional_handwashing_facilities_at_HH_level]]*6&gt;WWWW[[#This Row],[Total PoP ]],WWWW[[#This Row],[Total PoP ]],WWWW[[#This Row],['#_of_functional_handwashing_facilities_at_HH_level]]*6)</f>
        <v>0</v>
      </c>
      <c r="BJ520" s="791">
        <f>IF(WWWW[[#This Row],['# people reached by regular dedicated hygiene promotion]]&gt;WWWW[[#This Row],['# People received regular supply of hygiene items]],WWWW[[#This Row],['# people reached by regular dedicated hygiene promotion]],WWWW[[#This Row],['# People received regular supply of hygiene items]])</f>
        <v>0</v>
      </c>
      <c r="BK520" s="790">
        <f>IF(WWWW[[#This Row],[HRP3]]/WWWW[[#This Row],[Total PoP ]]&gt;100%,100%,WWWW[[#This Row],[HRP3]]/WWWW[[#This Row],[Total PoP ]])</f>
        <v>0</v>
      </c>
      <c r="BL520" s="787">
        <f>1-WWWW[[#This Row],[Hygiene Coverage%]]</f>
        <v>1</v>
      </c>
      <c r="BM520" s="789">
        <f>WWWW[[#This Row],['# people reached by regular dedicated hygiene promotion]]/WWWW[[#This Row],[Total PoP ]]</f>
        <v>0</v>
      </c>
      <c r="BN52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0" s="552">
        <f>WWWW[[#This Row],['#_of_affected_women_and_girls_receiving_a_sufficient_quantity_of_sanitary_pads]]</f>
        <v>0</v>
      </c>
      <c r="BP520" s="605">
        <f>IF(WWWW[[#This Row],['# People with access to soap]]&gt;WWWW[[#This Row],['# People with access to Sanity Pads]],WWWW[[#This Row],['# People with access to soap]],WWWW[[#This Row],['# People with access to Sanity Pads]])</f>
        <v>0</v>
      </c>
      <c r="BQ520" s="560" t="str">
        <f>IF(OR(WWWW[[#This Row],['#of students in school]]="",WWWW[[#This Row],['#of students in school]]=0),"No","Yes")</f>
        <v>Yes</v>
      </c>
      <c r="BR520" s="781" t="str">
        <f>VLOOKUP(WWWW[[#This Row],[Village  Name]],SiteDB6[[Site Name]:[Location Type 1]],9,FALSE)</f>
        <v>Village</v>
      </c>
      <c r="BS520" s="781" t="str">
        <f>VLOOKUP(WWWW[[#This Row],[Village  Name]],SiteDB6[[Site Name]:[Type of Accommodation]],10,FALSE)</f>
        <v>Village</v>
      </c>
      <c r="BT520" s="781" t="str">
        <f>VLOOKUP(WWWW[[#This Row],[Village  Name]],SiteDB6[[Site Name]:[Ethnic or GCA/NGCA]],11,FALSE)</f>
        <v>Rakhine</v>
      </c>
      <c r="BU520" s="781">
        <f>VLOOKUP(WWWW[[#This Row],[Village  Name]],SiteDB6[[Site Name]:[Lat]],12,FALSE)</f>
        <v>0</v>
      </c>
      <c r="BV520" s="781">
        <f>VLOOKUP(WWWW[[#This Row],[Village  Name]],SiteDB6[[Site Name]:[Long]],13,FALSE)</f>
        <v>0</v>
      </c>
      <c r="BW520" s="781">
        <f>VLOOKUP(WWWW[[#This Row],[Village  Name]],SiteDB6[[Site Name]:[Pcode]],3,FALSE)</f>
        <v>197464</v>
      </c>
      <c r="BX520" s="781" t="str">
        <f t="shared" si="1"/>
        <v>Covered</v>
      </c>
      <c r="BY520" s="792"/>
    </row>
    <row r="521" spans="1:77">
      <c r="A521" s="777" t="s">
        <v>2382</v>
      </c>
      <c r="B521" s="777" t="s">
        <v>336</v>
      </c>
      <c r="C521" s="778" t="s">
        <v>336</v>
      </c>
      <c r="D521" s="778" t="s">
        <v>329</v>
      </c>
      <c r="E521" s="779" t="s">
        <v>2687</v>
      </c>
      <c r="F521" s="778" t="s">
        <v>404</v>
      </c>
      <c r="G521" s="780" t="str">
        <f>VLOOKUP(WWWW[[#This Row],[Village  Name]],SiteDB6[[Site Name]:[Location Type]],8,FALSE)</f>
        <v>Village</v>
      </c>
      <c r="H521" s="778" t="s">
        <v>2590</v>
      </c>
      <c r="I521" s="782">
        <v>436</v>
      </c>
      <c r="J521" s="782">
        <v>2287</v>
      </c>
      <c r="K521" s="783"/>
      <c r="L521" s="784">
        <v>44439</v>
      </c>
      <c r="M521" s="782">
        <v>495</v>
      </c>
      <c r="N521" s="782"/>
      <c r="O521" s="605"/>
      <c r="P521" s="782"/>
      <c r="Q521" s="782">
        <v>1</v>
      </c>
      <c r="R521" s="782"/>
      <c r="S521" s="782"/>
      <c r="T521" s="782"/>
      <c r="U521" s="785"/>
      <c r="V521" s="782"/>
      <c r="W521" s="782" t="s">
        <v>128</v>
      </c>
      <c r="X521" s="782">
        <v>4</v>
      </c>
      <c r="Y521" s="782"/>
      <c r="Z521" s="782"/>
      <c r="AA521" s="782"/>
      <c r="AB521" s="782"/>
      <c r="AC521" s="785"/>
      <c r="AD521" s="782"/>
      <c r="AE521" s="782"/>
      <c r="AF521" s="782"/>
      <c r="AG521" s="782"/>
      <c r="AH521" s="782"/>
      <c r="AI521" s="782"/>
      <c r="AJ521" s="605"/>
      <c r="AK521" s="782"/>
      <c r="AL521" s="605"/>
      <c r="AM521" s="605"/>
      <c r="AN521" s="785"/>
      <c r="AO521" s="551"/>
      <c r="AP521" s="551"/>
      <c r="AQ52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1" s="788">
        <f>WWWW[[#This Row],[%Equitable and continuous access to sufficient quantity of safe drinking water]]*WWWW[[#This Row],[Total PoP ]]</f>
        <v>0</v>
      </c>
      <c r="AS52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21" s="788">
        <f>WWWW[[#This Row],[% Access to unimproved water points]]*WWWW[[#This Row],[Total PoP ]]</f>
        <v>2287</v>
      </c>
      <c r="AU52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2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2287</v>
      </c>
      <c r="AW521" s="788">
        <f>WWWW[[#This Row],[HRP1]]/250</f>
        <v>9.1479999999999997</v>
      </c>
      <c r="AX521" s="790">
        <f>1-WWWW[[#This Row],[% Equitable and continuous access to sufficient quantity of domestic water]]</f>
        <v>0</v>
      </c>
      <c r="AY521" s="788">
        <f>WWWW[[#This Row],[%equitable and continuous access to sufficient quantity of safe drinking and domestic water''s GAP]]*WWWW[[#This Row],[Total PoP ]]</f>
        <v>0</v>
      </c>
      <c r="AZ521" s="791">
        <f>IF(WWWW[[#This Row],[Total required water points]]-WWWW[[#This Row],['#Water points coverage]]&lt;0,0,WWWW[[#This Row],[Total required water points]]-WWWW[[#This Row],['#Water points coverage]])</f>
        <v>0</v>
      </c>
      <c r="BA521" s="791">
        <f>ROUND(IF(WWWW[[#This Row],[Total PoP ]]&lt;250,1,WWWW[[#This Row],[Total PoP ]]/250),0)</f>
        <v>9</v>
      </c>
      <c r="BB52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8.7450808919982512E-2</v>
      </c>
      <c r="BC521" s="788">
        <f>WWWW[[#This Row],[% people access to functioning Latrine]]*WWWW[[#This Row],[Total PoP ]]</f>
        <v>200</v>
      </c>
      <c r="BD521" s="791">
        <f>WWWW[[#This Row],['#_of_Functioning_latrines_in_school]]*50</f>
        <v>200</v>
      </c>
      <c r="BE521" s="791">
        <f>ROUND((WWWW[[#This Row],[Total PoP ]]/6),0)</f>
        <v>381</v>
      </c>
      <c r="BF521" s="791">
        <f>IF(WWWW[[#This Row],[Total required Latrines]]-(WWWW[[#This Row],['#_of_sanitary_fly-proof_HH_latrines]])&lt;0,0,WWWW[[#This Row],[Total required Latrines]]-(WWWW[[#This Row],['#_of_sanitary_fly-proof_HH_latrines]]))</f>
        <v>381</v>
      </c>
      <c r="BG521" s="787">
        <f>1-WWWW[[#This Row],[% people access to functioning Latrine]]</f>
        <v>0.91254919108001753</v>
      </c>
      <c r="BH52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1" s="560">
        <f>IF(WWWW[[#This Row],['#_of_functional_handwashing_facilities_at_HH_level]]*6&gt;WWWW[[#This Row],[Total PoP ]],WWWW[[#This Row],[Total PoP ]],WWWW[[#This Row],['#_of_functional_handwashing_facilities_at_HH_level]]*6)</f>
        <v>0</v>
      </c>
      <c r="BJ521" s="791">
        <f>IF(WWWW[[#This Row],['# people reached by regular dedicated hygiene promotion]]&gt;WWWW[[#This Row],['# People received regular supply of hygiene items]],WWWW[[#This Row],['# people reached by regular dedicated hygiene promotion]],WWWW[[#This Row],['# People received regular supply of hygiene items]])</f>
        <v>0</v>
      </c>
      <c r="BK521" s="790">
        <f>IF(WWWW[[#This Row],[HRP3]]/WWWW[[#This Row],[Total PoP ]]&gt;100%,100%,WWWW[[#This Row],[HRP3]]/WWWW[[#This Row],[Total PoP ]])</f>
        <v>0</v>
      </c>
      <c r="BL521" s="787">
        <f>1-WWWW[[#This Row],[Hygiene Coverage%]]</f>
        <v>1</v>
      </c>
      <c r="BM521" s="789">
        <f>WWWW[[#This Row],['# people reached by regular dedicated hygiene promotion]]/WWWW[[#This Row],[Total PoP ]]</f>
        <v>0</v>
      </c>
      <c r="BN52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1" s="552">
        <f>WWWW[[#This Row],['#_of_affected_women_and_girls_receiving_a_sufficient_quantity_of_sanitary_pads]]</f>
        <v>0</v>
      </c>
      <c r="BP521" s="605">
        <f>IF(WWWW[[#This Row],['# People with access to soap]]&gt;WWWW[[#This Row],['# People with access to Sanity Pads]],WWWW[[#This Row],['# People with access to soap]],WWWW[[#This Row],['# People with access to Sanity Pads]])</f>
        <v>0</v>
      </c>
      <c r="BQ521" s="560" t="str">
        <f>IF(OR(WWWW[[#This Row],['#of students in school]]="",WWWW[[#This Row],['#of students in school]]=0),"No","Yes")</f>
        <v>Yes</v>
      </c>
      <c r="BR521" s="781" t="str">
        <f>VLOOKUP(WWWW[[#This Row],[Village  Name]],SiteDB6[[Site Name]:[Location Type 1]],9,FALSE)</f>
        <v>Village</v>
      </c>
      <c r="BS521" s="781" t="str">
        <f>VLOOKUP(WWWW[[#This Row],[Village  Name]],SiteDB6[[Site Name]:[Type of Accommodation]],10,FALSE)</f>
        <v>Village</v>
      </c>
      <c r="BT521" s="781" t="str">
        <f>VLOOKUP(WWWW[[#This Row],[Village  Name]],SiteDB6[[Site Name]:[Ethnic or GCA/NGCA]],11,FALSE)</f>
        <v>Rakhine</v>
      </c>
      <c r="BU521" s="781">
        <f>VLOOKUP(WWWW[[#This Row],[Village  Name]],SiteDB6[[Site Name]:[Lat]],12,FALSE)</f>
        <v>0</v>
      </c>
      <c r="BV521" s="781">
        <f>VLOOKUP(WWWW[[#This Row],[Village  Name]],SiteDB6[[Site Name]:[Long]],13,FALSE)</f>
        <v>0</v>
      </c>
      <c r="BW521" s="781">
        <f>VLOOKUP(WWWW[[#This Row],[Village  Name]],SiteDB6[[Site Name]:[Pcode]],3,FALSE)</f>
        <v>197460</v>
      </c>
      <c r="BX521" s="781" t="str">
        <f t="shared" si="1"/>
        <v>Covered</v>
      </c>
      <c r="BY521" s="792"/>
    </row>
    <row r="522" spans="1:77">
      <c r="A522" s="777" t="s">
        <v>2382</v>
      </c>
      <c r="B522" s="777" t="s">
        <v>336</v>
      </c>
      <c r="C522" s="778" t="s">
        <v>336</v>
      </c>
      <c r="D522" s="778" t="s">
        <v>329</v>
      </c>
      <c r="E522" s="779" t="s">
        <v>2687</v>
      </c>
      <c r="F522" s="778" t="s">
        <v>404</v>
      </c>
      <c r="G522" s="780" t="str">
        <f>VLOOKUP(WWWW[[#This Row],[Village  Name]],SiteDB6[[Site Name]:[Location Type]],8,FALSE)</f>
        <v>Village</v>
      </c>
      <c r="H522" s="778" t="s">
        <v>2581</v>
      </c>
      <c r="I522" s="782">
        <v>215</v>
      </c>
      <c r="J522" s="782">
        <v>959</v>
      </c>
      <c r="K522" s="783"/>
      <c r="L522" s="784">
        <v>44439</v>
      </c>
      <c r="M522" s="782">
        <v>123</v>
      </c>
      <c r="N522" s="782"/>
      <c r="O522" s="605"/>
      <c r="P522" s="782"/>
      <c r="Q522" s="782">
        <v>1</v>
      </c>
      <c r="R522" s="782"/>
      <c r="S522" s="782"/>
      <c r="T522" s="782"/>
      <c r="U522" s="785"/>
      <c r="V522" s="782"/>
      <c r="W522" s="782" t="s">
        <v>128</v>
      </c>
      <c r="X522" s="782">
        <v>1</v>
      </c>
      <c r="Y522" s="782"/>
      <c r="Z522" s="782"/>
      <c r="AA522" s="782"/>
      <c r="AB522" s="782"/>
      <c r="AC522" s="785"/>
      <c r="AD522" s="782"/>
      <c r="AE522" s="782"/>
      <c r="AF522" s="782"/>
      <c r="AG522" s="782"/>
      <c r="AH522" s="782"/>
      <c r="AI522" s="782"/>
      <c r="AJ522" s="605"/>
      <c r="AK522" s="782"/>
      <c r="AL522" s="605"/>
      <c r="AM522" s="605"/>
      <c r="AN522" s="785"/>
      <c r="AO522" s="551"/>
      <c r="AP522" s="551"/>
      <c r="AQ52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2" s="788">
        <f>WWWW[[#This Row],[%Equitable and continuous access to sufficient quantity of safe drinking water]]*WWWW[[#This Row],[Total PoP ]]</f>
        <v>0</v>
      </c>
      <c r="AS52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22" s="788">
        <f>WWWW[[#This Row],[% Access to unimproved water points]]*WWWW[[#This Row],[Total PoP ]]</f>
        <v>959</v>
      </c>
      <c r="AU52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2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959</v>
      </c>
      <c r="AW522" s="788">
        <f>WWWW[[#This Row],[HRP1]]/250</f>
        <v>3.8359999999999999</v>
      </c>
      <c r="AX522" s="790">
        <f>1-WWWW[[#This Row],[% Equitable and continuous access to sufficient quantity of domestic water]]</f>
        <v>0</v>
      </c>
      <c r="AY522" s="788">
        <f>WWWW[[#This Row],[%equitable and continuous access to sufficient quantity of safe drinking and domestic water''s GAP]]*WWWW[[#This Row],[Total PoP ]]</f>
        <v>0</v>
      </c>
      <c r="AZ522" s="791">
        <f>IF(WWWW[[#This Row],[Total required water points]]-WWWW[[#This Row],['#Water points coverage]]&lt;0,0,WWWW[[#This Row],[Total required water points]]-WWWW[[#This Row],['#Water points coverage]])</f>
        <v>0.16400000000000015</v>
      </c>
      <c r="BA522" s="791">
        <f>ROUND(IF(WWWW[[#This Row],[Total PoP ]]&lt;250,1,WWWW[[#This Row],[Total PoP ]]/250),0)</f>
        <v>4</v>
      </c>
      <c r="BB52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5.213764337851929E-2</v>
      </c>
      <c r="BC522" s="788">
        <f>WWWW[[#This Row],[% people access to functioning Latrine]]*WWWW[[#This Row],[Total PoP ]]</f>
        <v>50</v>
      </c>
      <c r="BD522" s="791">
        <f>WWWW[[#This Row],['#_of_Functioning_latrines_in_school]]*50</f>
        <v>50</v>
      </c>
      <c r="BE522" s="791">
        <f>ROUND((WWWW[[#This Row],[Total PoP ]]/6),0)</f>
        <v>160</v>
      </c>
      <c r="BF522" s="791">
        <f>IF(WWWW[[#This Row],[Total required Latrines]]-(WWWW[[#This Row],['#_of_sanitary_fly-proof_HH_latrines]])&lt;0,0,WWWW[[#This Row],[Total required Latrines]]-(WWWW[[#This Row],['#_of_sanitary_fly-proof_HH_latrines]]))</f>
        <v>160</v>
      </c>
      <c r="BG522" s="787">
        <f>1-WWWW[[#This Row],[% people access to functioning Latrine]]</f>
        <v>0.94786235662148066</v>
      </c>
      <c r="BH52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2" s="560">
        <f>IF(WWWW[[#This Row],['#_of_functional_handwashing_facilities_at_HH_level]]*6&gt;WWWW[[#This Row],[Total PoP ]],WWWW[[#This Row],[Total PoP ]],WWWW[[#This Row],['#_of_functional_handwashing_facilities_at_HH_level]]*6)</f>
        <v>0</v>
      </c>
      <c r="BJ522" s="791">
        <f>IF(WWWW[[#This Row],['# people reached by regular dedicated hygiene promotion]]&gt;WWWW[[#This Row],['# People received regular supply of hygiene items]],WWWW[[#This Row],['# people reached by regular dedicated hygiene promotion]],WWWW[[#This Row],['# People received regular supply of hygiene items]])</f>
        <v>0</v>
      </c>
      <c r="BK522" s="790">
        <f>IF(WWWW[[#This Row],[HRP3]]/WWWW[[#This Row],[Total PoP ]]&gt;100%,100%,WWWW[[#This Row],[HRP3]]/WWWW[[#This Row],[Total PoP ]])</f>
        <v>0</v>
      </c>
      <c r="BL522" s="787">
        <f>1-WWWW[[#This Row],[Hygiene Coverage%]]</f>
        <v>1</v>
      </c>
      <c r="BM522" s="789">
        <f>WWWW[[#This Row],['# people reached by regular dedicated hygiene promotion]]/WWWW[[#This Row],[Total PoP ]]</f>
        <v>0</v>
      </c>
      <c r="BN52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2" s="552">
        <f>WWWW[[#This Row],['#_of_affected_women_and_girls_receiving_a_sufficient_quantity_of_sanitary_pads]]</f>
        <v>0</v>
      </c>
      <c r="BP522" s="605">
        <f>IF(WWWW[[#This Row],['# People with access to soap]]&gt;WWWW[[#This Row],['# People with access to Sanity Pads]],WWWW[[#This Row],['# People with access to soap]],WWWW[[#This Row],['# People with access to Sanity Pads]])</f>
        <v>0</v>
      </c>
      <c r="BQ522" s="560" t="str">
        <f>IF(OR(WWWW[[#This Row],['#of students in school]]="",WWWW[[#This Row],['#of students in school]]=0),"No","Yes")</f>
        <v>Yes</v>
      </c>
      <c r="BR522" s="781" t="str">
        <f>VLOOKUP(WWWW[[#This Row],[Village  Name]],SiteDB6[[Site Name]:[Location Type 1]],9,FALSE)</f>
        <v>Village</v>
      </c>
      <c r="BS522" s="781" t="str">
        <f>VLOOKUP(WWWW[[#This Row],[Village  Name]],SiteDB6[[Site Name]:[Type of Accommodation]],10,FALSE)</f>
        <v>Village</v>
      </c>
      <c r="BT522" s="781" t="str">
        <f>VLOOKUP(WWWW[[#This Row],[Village  Name]],SiteDB6[[Site Name]:[Ethnic or GCA/NGCA]],11,FALSE)</f>
        <v>Rakhine</v>
      </c>
      <c r="BU522" s="781">
        <f>VLOOKUP(WWWW[[#This Row],[Village  Name]],SiteDB6[[Site Name]:[Lat]],12,FALSE)</f>
        <v>0</v>
      </c>
      <c r="BV522" s="781">
        <f>VLOOKUP(WWWW[[#This Row],[Village  Name]],SiteDB6[[Site Name]:[Long]],13,FALSE)</f>
        <v>0</v>
      </c>
      <c r="BW522" s="781">
        <f>VLOOKUP(WWWW[[#This Row],[Village  Name]],SiteDB6[[Site Name]:[Pcode]],3,FALSE)</f>
        <v>197449</v>
      </c>
      <c r="BX522" s="781" t="str">
        <f t="shared" si="1"/>
        <v>Covered</v>
      </c>
      <c r="BY522" s="792"/>
    </row>
    <row r="523" spans="1:77">
      <c r="A523" s="777" t="s">
        <v>2382</v>
      </c>
      <c r="B523" s="777" t="s">
        <v>336</v>
      </c>
      <c r="C523" s="778" t="s">
        <v>336</v>
      </c>
      <c r="D523" s="778" t="s">
        <v>329</v>
      </c>
      <c r="E523" s="779" t="s">
        <v>2687</v>
      </c>
      <c r="F523" s="778" t="s">
        <v>404</v>
      </c>
      <c r="G523" s="780" t="str">
        <f>VLOOKUP(WWWW[[#This Row],[Village  Name]],SiteDB6[[Site Name]:[Location Type]],8,FALSE)</f>
        <v>Village</v>
      </c>
      <c r="H523" s="778" t="s">
        <v>2594</v>
      </c>
      <c r="I523" s="782">
        <v>19</v>
      </c>
      <c r="J523" s="782">
        <v>92</v>
      </c>
      <c r="K523" s="783"/>
      <c r="L523" s="784">
        <v>44439</v>
      </c>
      <c r="M523" s="782">
        <v>0</v>
      </c>
      <c r="N523" s="782"/>
      <c r="O523" s="605"/>
      <c r="P523" s="782"/>
      <c r="Q523" s="782">
        <v>0</v>
      </c>
      <c r="R523" s="782"/>
      <c r="S523" s="782"/>
      <c r="T523" s="782"/>
      <c r="U523" s="785"/>
      <c r="V523" s="782"/>
      <c r="W523" s="782" t="s">
        <v>132</v>
      </c>
      <c r="X523" s="782"/>
      <c r="Y523" s="782"/>
      <c r="Z523" s="782"/>
      <c r="AA523" s="782"/>
      <c r="AB523" s="782"/>
      <c r="AC523" s="785"/>
      <c r="AD523" s="782"/>
      <c r="AE523" s="782"/>
      <c r="AF523" s="782"/>
      <c r="AG523" s="782"/>
      <c r="AH523" s="782"/>
      <c r="AI523" s="782"/>
      <c r="AJ523" s="605"/>
      <c r="AK523" s="782"/>
      <c r="AL523" s="605"/>
      <c r="AM523" s="605"/>
      <c r="AN523" s="785"/>
      <c r="AO523" s="551"/>
      <c r="AP523" s="551"/>
      <c r="AQ52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3" s="788">
        <f>WWWW[[#This Row],[%Equitable and continuous access to sufficient quantity of safe drinking water]]*WWWW[[#This Row],[Total PoP ]]</f>
        <v>0</v>
      </c>
      <c r="AS52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23" s="788">
        <f>WWWW[[#This Row],[% Access to unimproved water points]]*WWWW[[#This Row],[Total PoP ]]</f>
        <v>0</v>
      </c>
      <c r="AU52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2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23" s="788">
        <f>WWWW[[#This Row],[HRP1]]/250</f>
        <v>0</v>
      </c>
      <c r="AX523" s="790">
        <f>1-WWWW[[#This Row],[% Equitable and continuous access to sufficient quantity of domestic water]]</f>
        <v>1</v>
      </c>
      <c r="AY523" s="788">
        <f>WWWW[[#This Row],[%equitable and continuous access to sufficient quantity of safe drinking and domestic water''s GAP]]*WWWW[[#This Row],[Total PoP ]]</f>
        <v>92</v>
      </c>
      <c r="AZ523" s="791">
        <f>IF(WWWW[[#This Row],[Total required water points]]-WWWW[[#This Row],['#Water points coverage]]&lt;0,0,WWWW[[#This Row],[Total required water points]]-WWWW[[#This Row],['#Water points coverage]])</f>
        <v>1</v>
      </c>
      <c r="BA523" s="791">
        <f>ROUND(IF(WWWW[[#This Row],[Total PoP ]]&lt;250,1,WWWW[[#This Row],[Total PoP ]]/250),0)</f>
        <v>1</v>
      </c>
      <c r="BB52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23" s="788">
        <f>WWWW[[#This Row],[% people access to functioning Latrine]]*WWWW[[#This Row],[Total PoP ]]</f>
        <v>0</v>
      </c>
      <c r="BD523" s="791">
        <f>WWWW[[#This Row],['#_of_Functioning_latrines_in_school]]*50</f>
        <v>0</v>
      </c>
      <c r="BE523" s="791">
        <f>ROUND((WWWW[[#This Row],[Total PoP ]]/6),0)</f>
        <v>15</v>
      </c>
      <c r="BF523" s="791">
        <f>IF(WWWW[[#This Row],[Total required Latrines]]-(WWWW[[#This Row],['#_of_sanitary_fly-proof_HH_latrines]])&lt;0,0,WWWW[[#This Row],[Total required Latrines]]-(WWWW[[#This Row],['#_of_sanitary_fly-proof_HH_latrines]]))</f>
        <v>15</v>
      </c>
      <c r="BG523" s="787">
        <f>1-WWWW[[#This Row],[% people access to functioning Latrine]]</f>
        <v>1</v>
      </c>
      <c r="BH52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3" s="560">
        <f>IF(WWWW[[#This Row],['#_of_functional_handwashing_facilities_at_HH_level]]*6&gt;WWWW[[#This Row],[Total PoP ]],WWWW[[#This Row],[Total PoP ]],WWWW[[#This Row],['#_of_functional_handwashing_facilities_at_HH_level]]*6)</f>
        <v>0</v>
      </c>
      <c r="BJ523" s="791">
        <f>IF(WWWW[[#This Row],['# people reached by regular dedicated hygiene promotion]]&gt;WWWW[[#This Row],['# People received regular supply of hygiene items]],WWWW[[#This Row],['# people reached by regular dedicated hygiene promotion]],WWWW[[#This Row],['# People received regular supply of hygiene items]])</f>
        <v>0</v>
      </c>
      <c r="BK523" s="790">
        <f>IF(WWWW[[#This Row],[HRP3]]/WWWW[[#This Row],[Total PoP ]]&gt;100%,100%,WWWW[[#This Row],[HRP3]]/WWWW[[#This Row],[Total PoP ]])</f>
        <v>0</v>
      </c>
      <c r="BL523" s="787">
        <f>1-WWWW[[#This Row],[Hygiene Coverage%]]</f>
        <v>1</v>
      </c>
      <c r="BM523" s="789">
        <f>WWWW[[#This Row],['# people reached by regular dedicated hygiene promotion]]/WWWW[[#This Row],[Total PoP ]]</f>
        <v>0</v>
      </c>
      <c r="BN52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3" s="552">
        <f>WWWW[[#This Row],['#_of_affected_women_and_girls_receiving_a_sufficient_quantity_of_sanitary_pads]]</f>
        <v>0</v>
      </c>
      <c r="BP523" s="605">
        <f>IF(WWWW[[#This Row],['# People with access to soap]]&gt;WWWW[[#This Row],['# People with access to Sanity Pads]],WWWW[[#This Row],['# People with access to soap]],WWWW[[#This Row],['# People with access to Sanity Pads]])</f>
        <v>0</v>
      </c>
      <c r="BQ523" s="560" t="str">
        <f>IF(OR(WWWW[[#This Row],['#of students in school]]="",WWWW[[#This Row],['#of students in school]]=0),"No","Yes")</f>
        <v>No</v>
      </c>
      <c r="BR523" s="781" t="str">
        <f>VLOOKUP(WWWW[[#This Row],[Village  Name]],SiteDB6[[Site Name]:[Location Type 1]],9,FALSE)</f>
        <v>Village</v>
      </c>
      <c r="BS523" s="781" t="str">
        <f>VLOOKUP(WWWW[[#This Row],[Village  Name]],SiteDB6[[Site Name]:[Type of Accommodation]],10,FALSE)</f>
        <v>Village</v>
      </c>
      <c r="BT523" s="781" t="str">
        <f>VLOOKUP(WWWW[[#This Row],[Village  Name]],SiteDB6[[Site Name]:[Ethnic or GCA/NGCA]],11,FALSE)</f>
        <v>Rakhine</v>
      </c>
      <c r="BU523" s="781">
        <f>VLOOKUP(WWWW[[#This Row],[Village  Name]],SiteDB6[[Site Name]:[Lat]],12,FALSE)</f>
        <v>0</v>
      </c>
      <c r="BV523" s="781">
        <f>VLOOKUP(WWWW[[#This Row],[Village  Name]],SiteDB6[[Site Name]:[Long]],13,FALSE)</f>
        <v>0</v>
      </c>
      <c r="BW523" s="781">
        <f>VLOOKUP(WWWW[[#This Row],[Village  Name]],SiteDB6[[Site Name]:[Pcode]],3,FALSE)</f>
        <v>197462</v>
      </c>
      <c r="BX523" s="781" t="str">
        <f t="shared" si="1"/>
        <v>Covered</v>
      </c>
      <c r="BY523" s="792"/>
    </row>
    <row r="524" spans="1:77">
      <c r="A524" s="777" t="s">
        <v>2382</v>
      </c>
      <c r="B524" s="777" t="s">
        <v>336</v>
      </c>
      <c r="C524" s="778" t="s">
        <v>336</v>
      </c>
      <c r="D524" s="778" t="s">
        <v>329</v>
      </c>
      <c r="E524" s="779" t="s">
        <v>2687</v>
      </c>
      <c r="F524" s="778" t="s">
        <v>404</v>
      </c>
      <c r="G524" s="780" t="str">
        <f>VLOOKUP(WWWW[[#This Row],[Village  Name]],SiteDB6[[Site Name]:[Location Type]],8,FALSE)</f>
        <v>Village</v>
      </c>
      <c r="H524" s="778" t="s">
        <v>2585</v>
      </c>
      <c r="I524" s="782">
        <v>147</v>
      </c>
      <c r="J524" s="782">
        <v>601</v>
      </c>
      <c r="K524" s="783"/>
      <c r="L524" s="784">
        <v>44439</v>
      </c>
      <c r="M524" s="782">
        <v>112</v>
      </c>
      <c r="N524" s="782"/>
      <c r="O524" s="605"/>
      <c r="P524" s="782"/>
      <c r="Q524" s="782">
        <v>1</v>
      </c>
      <c r="R524" s="782"/>
      <c r="S524" s="782"/>
      <c r="T524" s="782"/>
      <c r="U524" s="785"/>
      <c r="V524" s="782">
        <v>147</v>
      </c>
      <c r="W524" s="782" t="s">
        <v>128</v>
      </c>
      <c r="X524" s="782">
        <v>1</v>
      </c>
      <c r="Y524" s="782"/>
      <c r="Z524" s="782"/>
      <c r="AA524" s="782"/>
      <c r="AB524" s="782"/>
      <c r="AC524" s="785"/>
      <c r="AD524" s="782"/>
      <c r="AE524" s="782"/>
      <c r="AF524" s="782"/>
      <c r="AG524" s="782"/>
      <c r="AH524" s="782"/>
      <c r="AI524" s="782"/>
      <c r="AJ524" s="605"/>
      <c r="AK524" s="782"/>
      <c r="AL524" s="605"/>
      <c r="AM524" s="605"/>
      <c r="AN524" s="785"/>
      <c r="AO524" s="551"/>
      <c r="AP524" s="551"/>
      <c r="AQ52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4" s="788">
        <f>WWWW[[#This Row],[%Equitable and continuous access to sufficient quantity of safe drinking water]]*WWWW[[#This Row],[Total PoP ]]</f>
        <v>0</v>
      </c>
      <c r="AS52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24" s="788">
        <f>WWWW[[#This Row],[% Access to unimproved water points]]*WWWW[[#This Row],[Total PoP ]]</f>
        <v>601</v>
      </c>
      <c r="AU52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2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601</v>
      </c>
      <c r="AW524" s="788">
        <f>WWWW[[#This Row],[HRP1]]/250</f>
        <v>2.4039999999999999</v>
      </c>
      <c r="AX524" s="790">
        <f>1-WWWW[[#This Row],[% Equitable and continuous access to sufficient quantity of domestic water]]</f>
        <v>0</v>
      </c>
      <c r="AY524" s="788">
        <f>WWWW[[#This Row],[%equitable and continuous access to sufficient quantity of safe drinking and domestic water''s GAP]]*WWWW[[#This Row],[Total PoP ]]</f>
        <v>0</v>
      </c>
      <c r="AZ524" s="791">
        <f>IF(WWWW[[#This Row],[Total required water points]]-WWWW[[#This Row],['#Water points coverage]]&lt;0,0,WWWW[[#This Row],[Total required water points]]-WWWW[[#This Row],['#Water points coverage]])</f>
        <v>0</v>
      </c>
      <c r="BA524" s="791">
        <f>ROUND(IF(WWWW[[#This Row],[Total PoP ]]&lt;250,1,WWWW[[#This Row],[Total PoP ]]/250),0)</f>
        <v>2</v>
      </c>
      <c r="BB52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524" s="788">
        <f>WWWW[[#This Row],[% people access to functioning Latrine]]*WWWW[[#This Row],[Total PoP ]]</f>
        <v>601</v>
      </c>
      <c r="BD524" s="791">
        <f>WWWW[[#This Row],['#_of_Functioning_latrines_in_school]]*50</f>
        <v>50</v>
      </c>
      <c r="BE524" s="791">
        <f>ROUND((WWWW[[#This Row],[Total PoP ]]/6),0)</f>
        <v>100</v>
      </c>
      <c r="BF524" s="791">
        <f>IF(WWWW[[#This Row],[Total required Latrines]]-(WWWW[[#This Row],['#_of_sanitary_fly-proof_HH_latrines]])&lt;0,0,WWWW[[#This Row],[Total required Latrines]]-(WWWW[[#This Row],['#_of_sanitary_fly-proof_HH_latrines]]))</f>
        <v>0</v>
      </c>
      <c r="BG524" s="787">
        <f>1-WWWW[[#This Row],[% people access to functioning Latrine]]</f>
        <v>0</v>
      </c>
      <c r="BH52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4" s="560">
        <f>IF(WWWW[[#This Row],['#_of_functional_handwashing_facilities_at_HH_level]]*6&gt;WWWW[[#This Row],[Total PoP ]],WWWW[[#This Row],[Total PoP ]],WWWW[[#This Row],['#_of_functional_handwashing_facilities_at_HH_level]]*6)</f>
        <v>0</v>
      </c>
      <c r="BJ524" s="791">
        <f>IF(WWWW[[#This Row],['# people reached by regular dedicated hygiene promotion]]&gt;WWWW[[#This Row],['# People received regular supply of hygiene items]],WWWW[[#This Row],['# people reached by regular dedicated hygiene promotion]],WWWW[[#This Row],['# People received regular supply of hygiene items]])</f>
        <v>0</v>
      </c>
      <c r="BK524" s="790">
        <f>IF(WWWW[[#This Row],[HRP3]]/WWWW[[#This Row],[Total PoP ]]&gt;100%,100%,WWWW[[#This Row],[HRP3]]/WWWW[[#This Row],[Total PoP ]])</f>
        <v>0</v>
      </c>
      <c r="BL524" s="787">
        <f>1-WWWW[[#This Row],[Hygiene Coverage%]]</f>
        <v>1</v>
      </c>
      <c r="BM524" s="789">
        <f>WWWW[[#This Row],['# people reached by regular dedicated hygiene promotion]]/WWWW[[#This Row],[Total PoP ]]</f>
        <v>0</v>
      </c>
      <c r="BN52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4" s="552">
        <f>WWWW[[#This Row],['#_of_affected_women_and_girls_receiving_a_sufficient_quantity_of_sanitary_pads]]</f>
        <v>0</v>
      </c>
      <c r="BP524" s="605">
        <f>IF(WWWW[[#This Row],['# People with access to soap]]&gt;WWWW[[#This Row],['# People with access to Sanity Pads]],WWWW[[#This Row],['# People with access to soap]],WWWW[[#This Row],['# People with access to Sanity Pads]])</f>
        <v>0</v>
      </c>
      <c r="BQ524" s="560" t="str">
        <f>IF(OR(WWWW[[#This Row],['#of students in school]]="",WWWW[[#This Row],['#of students in school]]=0),"No","Yes")</f>
        <v>Yes</v>
      </c>
      <c r="BR524" s="781" t="str">
        <f>VLOOKUP(WWWW[[#This Row],[Village  Name]],SiteDB6[[Site Name]:[Location Type 1]],9,FALSE)</f>
        <v>Village</v>
      </c>
      <c r="BS524" s="781" t="str">
        <f>VLOOKUP(WWWW[[#This Row],[Village  Name]],SiteDB6[[Site Name]:[Type of Accommodation]],10,FALSE)</f>
        <v>Village</v>
      </c>
      <c r="BT524" s="781" t="str">
        <f>VLOOKUP(WWWW[[#This Row],[Village  Name]],SiteDB6[[Site Name]:[Ethnic or GCA/NGCA]],11,FALSE)</f>
        <v>KhaMi</v>
      </c>
      <c r="BU524" s="781">
        <f>VLOOKUP(WWWW[[#This Row],[Village  Name]],SiteDB6[[Site Name]:[Lat]],12,FALSE)</f>
        <v>0</v>
      </c>
      <c r="BV524" s="781">
        <f>VLOOKUP(WWWW[[#This Row],[Village  Name]],SiteDB6[[Site Name]:[Long]],13,FALSE)</f>
        <v>0</v>
      </c>
      <c r="BW524" s="781">
        <f>VLOOKUP(WWWW[[#This Row],[Village  Name]],SiteDB6[[Site Name]:[Pcode]],3,FALSE)</f>
        <v>197442</v>
      </c>
      <c r="BX524" s="781" t="str">
        <f t="shared" si="1"/>
        <v>Covered</v>
      </c>
      <c r="BY524" s="792"/>
    </row>
    <row r="525" spans="1:77">
      <c r="A525" s="777" t="s">
        <v>2382</v>
      </c>
      <c r="B525" s="777" t="s">
        <v>336</v>
      </c>
      <c r="C525" s="778" t="s">
        <v>336</v>
      </c>
      <c r="D525" s="778" t="s">
        <v>329</v>
      </c>
      <c r="E525" s="779" t="s">
        <v>2687</v>
      </c>
      <c r="F525" s="778" t="s">
        <v>404</v>
      </c>
      <c r="G525" s="780" t="str">
        <f>VLOOKUP(WWWW[[#This Row],[Village  Name]],SiteDB6[[Site Name]:[Location Type]],8,FALSE)</f>
        <v>Village</v>
      </c>
      <c r="H525" s="778" t="s">
        <v>2586</v>
      </c>
      <c r="I525" s="782">
        <v>284</v>
      </c>
      <c r="J525" s="782">
        <v>1292</v>
      </c>
      <c r="K525" s="783"/>
      <c r="L525" s="784">
        <v>44439</v>
      </c>
      <c r="M525" s="782">
        <v>425</v>
      </c>
      <c r="N525" s="782"/>
      <c r="O525" s="605"/>
      <c r="P525" s="782"/>
      <c r="Q525" s="782">
        <v>2</v>
      </c>
      <c r="R525" s="782"/>
      <c r="S525" s="782"/>
      <c r="T525" s="782"/>
      <c r="U525" s="785"/>
      <c r="V525" s="782"/>
      <c r="W525" s="782" t="s">
        <v>128</v>
      </c>
      <c r="X525" s="782">
        <v>10</v>
      </c>
      <c r="Y525" s="782"/>
      <c r="Z525" s="782"/>
      <c r="AA525" s="782"/>
      <c r="AB525" s="782"/>
      <c r="AC525" s="785"/>
      <c r="AD525" s="782"/>
      <c r="AE525" s="782"/>
      <c r="AF525" s="782"/>
      <c r="AG525" s="782"/>
      <c r="AH525" s="782"/>
      <c r="AI525" s="782"/>
      <c r="AJ525" s="605"/>
      <c r="AK525" s="782"/>
      <c r="AL525" s="605"/>
      <c r="AM525" s="605"/>
      <c r="AN525" s="785"/>
      <c r="AO525" s="551"/>
      <c r="AP525" s="551"/>
      <c r="AQ52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5" s="788">
        <f>WWWW[[#This Row],[%Equitable and continuous access to sufficient quantity of safe drinking water]]*WWWW[[#This Row],[Total PoP ]]</f>
        <v>0</v>
      </c>
      <c r="AS52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25" s="788">
        <f>WWWW[[#This Row],[% Access to unimproved water points]]*WWWW[[#This Row],[Total PoP ]]</f>
        <v>1292</v>
      </c>
      <c r="AU52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2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1292</v>
      </c>
      <c r="AW525" s="788">
        <f>WWWW[[#This Row],[HRP1]]/250</f>
        <v>5.1680000000000001</v>
      </c>
      <c r="AX525" s="790">
        <f>1-WWWW[[#This Row],[% Equitable and continuous access to sufficient quantity of domestic water]]</f>
        <v>0</v>
      </c>
      <c r="AY525" s="788">
        <f>WWWW[[#This Row],[%equitable and continuous access to sufficient quantity of safe drinking and domestic water''s GAP]]*WWWW[[#This Row],[Total PoP ]]</f>
        <v>0</v>
      </c>
      <c r="AZ525" s="791">
        <f>IF(WWWW[[#This Row],[Total required water points]]-WWWW[[#This Row],['#Water points coverage]]&lt;0,0,WWWW[[#This Row],[Total required water points]]-WWWW[[#This Row],['#Water points coverage]])</f>
        <v>0</v>
      </c>
      <c r="BA525" s="791">
        <f>ROUND(IF(WWWW[[#This Row],[Total PoP ]]&lt;250,1,WWWW[[#This Row],[Total PoP ]]/250),0)</f>
        <v>5</v>
      </c>
      <c r="BB52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0.38699690402476783</v>
      </c>
      <c r="BC525" s="788">
        <f>WWWW[[#This Row],[% people access to functioning Latrine]]*WWWW[[#This Row],[Total PoP ]]</f>
        <v>500.00000000000006</v>
      </c>
      <c r="BD525" s="791">
        <f>WWWW[[#This Row],['#_of_Functioning_latrines_in_school]]*50</f>
        <v>500</v>
      </c>
      <c r="BE525" s="791">
        <f>ROUND((WWWW[[#This Row],[Total PoP ]]/6),0)</f>
        <v>215</v>
      </c>
      <c r="BF525" s="791">
        <f>IF(WWWW[[#This Row],[Total required Latrines]]-(WWWW[[#This Row],['#_of_sanitary_fly-proof_HH_latrines]])&lt;0,0,WWWW[[#This Row],[Total required Latrines]]-(WWWW[[#This Row],['#_of_sanitary_fly-proof_HH_latrines]]))</f>
        <v>215</v>
      </c>
      <c r="BG525" s="787">
        <f>1-WWWW[[#This Row],[% people access to functioning Latrine]]</f>
        <v>0.61300309597523217</v>
      </c>
      <c r="BH52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5" s="560">
        <f>IF(WWWW[[#This Row],['#_of_functional_handwashing_facilities_at_HH_level]]*6&gt;WWWW[[#This Row],[Total PoP ]],WWWW[[#This Row],[Total PoP ]],WWWW[[#This Row],['#_of_functional_handwashing_facilities_at_HH_level]]*6)</f>
        <v>0</v>
      </c>
      <c r="BJ525" s="791">
        <f>IF(WWWW[[#This Row],['# people reached by regular dedicated hygiene promotion]]&gt;WWWW[[#This Row],['# People received regular supply of hygiene items]],WWWW[[#This Row],['# people reached by regular dedicated hygiene promotion]],WWWW[[#This Row],['# People received regular supply of hygiene items]])</f>
        <v>0</v>
      </c>
      <c r="BK525" s="790">
        <f>IF(WWWW[[#This Row],[HRP3]]/WWWW[[#This Row],[Total PoP ]]&gt;100%,100%,WWWW[[#This Row],[HRP3]]/WWWW[[#This Row],[Total PoP ]])</f>
        <v>0</v>
      </c>
      <c r="BL525" s="787">
        <f>1-WWWW[[#This Row],[Hygiene Coverage%]]</f>
        <v>1</v>
      </c>
      <c r="BM525" s="789">
        <f>WWWW[[#This Row],['# people reached by regular dedicated hygiene promotion]]/WWWW[[#This Row],[Total PoP ]]</f>
        <v>0</v>
      </c>
      <c r="BN52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5" s="552">
        <f>WWWW[[#This Row],['#_of_affected_women_and_girls_receiving_a_sufficient_quantity_of_sanitary_pads]]</f>
        <v>0</v>
      </c>
      <c r="BP525" s="605">
        <f>IF(WWWW[[#This Row],['# People with access to soap]]&gt;WWWW[[#This Row],['# People with access to Sanity Pads]],WWWW[[#This Row],['# People with access to soap]],WWWW[[#This Row],['# People with access to Sanity Pads]])</f>
        <v>0</v>
      </c>
      <c r="BQ525" s="560" t="str">
        <f>IF(OR(WWWW[[#This Row],['#of students in school]]="",WWWW[[#This Row],['#of students in school]]=0),"No","Yes")</f>
        <v>Yes</v>
      </c>
      <c r="BR525" s="781" t="str">
        <f>VLOOKUP(WWWW[[#This Row],[Village  Name]],SiteDB6[[Site Name]:[Location Type 1]],9,FALSE)</f>
        <v>Village</v>
      </c>
      <c r="BS525" s="781" t="str">
        <f>VLOOKUP(WWWW[[#This Row],[Village  Name]],SiteDB6[[Site Name]:[Type of Accommodation]],10,FALSE)</f>
        <v>Village</v>
      </c>
      <c r="BT525" s="781" t="str">
        <f>VLOOKUP(WWWW[[#This Row],[Village  Name]],SiteDB6[[Site Name]:[Ethnic or GCA/NGCA]],11,FALSE)</f>
        <v>Rakhine</v>
      </c>
      <c r="BU525" s="781">
        <f>VLOOKUP(WWWW[[#This Row],[Village  Name]],SiteDB6[[Site Name]:[Lat]],12,FALSE)</f>
        <v>0</v>
      </c>
      <c r="BV525" s="781">
        <f>VLOOKUP(WWWW[[#This Row],[Village  Name]],SiteDB6[[Site Name]:[Long]],13,FALSE)</f>
        <v>0</v>
      </c>
      <c r="BW525" s="781">
        <f>VLOOKUP(WWWW[[#This Row],[Village  Name]],SiteDB6[[Site Name]:[Pcode]],3,FALSE)</f>
        <v>197405</v>
      </c>
      <c r="BX525" s="781" t="str">
        <f t="shared" si="1"/>
        <v>Covered</v>
      </c>
      <c r="BY525" s="792"/>
    </row>
    <row r="526" spans="1:77">
      <c r="A526" s="777" t="s">
        <v>2382</v>
      </c>
      <c r="B526" s="777" t="s">
        <v>336</v>
      </c>
      <c r="C526" s="778" t="s">
        <v>336</v>
      </c>
      <c r="D526" s="778" t="s">
        <v>329</v>
      </c>
      <c r="E526" s="779" t="s">
        <v>2687</v>
      </c>
      <c r="F526" s="778" t="s">
        <v>404</v>
      </c>
      <c r="G526" s="780" t="str">
        <f>VLOOKUP(WWWW[[#This Row],[Village  Name]],SiteDB6[[Site Name]:[Location Type]],8,FALSE)</f>
        <v>Village</v>
      </c>
      <c r="H526" s="778" t="s">
        <v>2589</v>
      </c>
      <c r="I526" s="782">
        <v>173</v>
      </c>
      <c r="J526" s="782">
        <v>354</v>
      </c>
      <c r="K526" s="783"/>
      <c r="L526" s="784">
        <v>44439</v>
      </c>
      <c r="M526" s="782">
        <v>132</v>
      </c>
      <c r="N526" s="782"/>
      <c r="O526" s="605"/>
      <c r="P526" s="782"/>
      <c r="Q526" s="782">
        <v>1</v>
      </c>
      <c r="R526" s="782"/>
      <c r="S526" s="782"/>
      <c r="T526" s="782"/>
      <c r="U526" s="785"/>
      <c r="V526" s="782"/>
      <c r="W526" s="782" t="s">
        <v>128</v>
      </c>
      <c r="X526" s="782">
        <v>0</v>
      </c>
      <c r="Y526" s="782"/>
      <c r="Z526" s="782"/>
      <c r="AA526" s="782"/>
      <c r="AB526" s="782"/>
      <c r="AC526" s="785"/>
      <c r="AD526" s="782"/>
      <c r="AE526" s="782"/>
      <c r="AF526" s="782"/>
      <c r="AG526" s="782"/>
      <c r="AH526" s="782"/>
      <c r="AI526" s="782"/>
      <c r="AJ526" s="605"/>
      <c r="AK526" s="782"/>
      <c r="AL526" s="605"/>
      <c r="AM526" s="605"/>
      <c r="AN526" s="785"/>
      <c r="AO526" s="551"/>
      <c r="AP526" s="551"/>
      <c r="AQ52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6" s="788">
        <f>WWWW[[#This Row],[%Equitable and continuous access to sufficient quantity of safe drinking water]]*WWWW[[#This Row],[Total PoP ]]</f>
        <v>0</v>
      </c>
      <c r="AS52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26" s="788">
        <f>WWWW[[#This Row],[% Access to unimproved water points]]*WWWW[[#This Row],[Total PoP ]]</f>
        <v>354</v>
      </c>
      <c r="AU52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2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354</v>
      </c>
      <c r="AW526" s="788">
        <f>WWWW[[#This Row],[HRP1]]/250</f>
        <v>1.4159999999999999</v>
      </c>
      <c r="AX526" s="790">
        <f>1-WWWW[[#This Row],[% Equitable and continuous access to sufficient quantity of domestic water]]</f>
        <v>0</v>
      </c>
      <c r="AY526" s="788">
        <f>WWWW[[#This Row],[%equitable and continuous access to sufficient quantity of safe drinking and domestic water''s GAP]]*WWWW[[#This Row],[Total PoP ]]</f>
        <v>0</v>
      </c>
      <c r="AZ526" s="791">
        <f>IF(WWWW[[#This Row],[Total required water points]]-WWWW[[#This Row],['#Water points coverage]]&lt;0,0,WWWW[[#This Row],[Total required water points]]-WWWW[[#This Row],['#Water points coverage]])</f>
        <v>0</v>
      </c>
      <c r="BA526" s="791">
        <f>ROUND(IF(WWWW[[#This Row],[Total PoP ]]&lt;250,1,WWWW[[#This Row],[Total PoP ]]/250),0)</f>
        <v>1</v>
      </c>
      <c r="BB52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26" s="788">
        <f>WWWW[[#This Row],[% people access to functioning Latrine]]*WWWW[[#This Row],[Total PoP ]]</f>
        <v>0</v>
      </c>
      <c r="BD526" s="791">
        <f>WWWW[[#This Row],['#_of_Functioning_latrines_in_school]]*50</f>
        <v>0</v>
      </c>
      <c r="BE526" s="791">
        <f>ROUND((WWWW[[#This Row],[Total PoP ]]/6),0)</f>
        <v>59</v>
      </c>
      <c r="BF526" s="791">
        <f>IF(WWWW[[#This Row],[Total required Latrines]]-(WWWW[[#This Row],['#_of_sanitary_fly-proof_HH_latrines]])&lt;0,0,WWWW[[#This Row],[Total required Latrines]]-(WWWW[[#This Row],['#_of_sanitary_fly-proof_HH_latrines]]))</f>
        <v>59</v>
      </c>
      <c r="BG526" s="787">
        <f>1-WWWW[[#This Row],[% people access to functioning Latrine]]</f>
        <v>1</v>
      </c>
      <c r="BH52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6" s="560">
        <f>IF(WWWW[[#This Row],['#_of_functional_handwashing_facilities_at_HH_level]]*6&gt;WWWW[[#This Row],[Total PoP ]],WWWW[[#This Row],[Total PoP ]],WWWW[[#This Row],['#_of_functional_handwashing_facilities_at_HH_level]]*6)</f>
        <v>0</v>
      </c>
      <c r="BJ526" s="791">
        <f>IF(WWWW[[#This Row],['# people reached by regular dedicated hygiene promotion]]&gt;WWWW[[#This Row],['# People received regular supply of hygiene items]],WWWW[[#This Row],['# people reached by regular dedicated hygiene promotion]],WWWW[[#This Row],['# People received regular supply of hygiene items]])</f>
        <v>0</v>
      </c>
      <c r="BK526" s="790">
        <f>IF(WWWW[[#This Row],[HRP3]]/WWWW[[#This Row],[Total PoP ]]&gt;100%,100%,WWWW[[#This Row],[HRP3]]/WWWW[[#This Row],[Total PoP ]])</f>
        <v>0</v>
      </c>
      <c r="BL526" s="787">
        <f>1-WWWW[[#This Row],[Hygiene Coverage%]]</f>
        <v>1</v>
      </c>
      <c r="BM526" s="789">
        <f>WWWW[[#This Row],['# people reached by regular dedicated hygiene promotion]]/WWWW[[#This Row],[Total PoP ]]</f>
        <v>0</v>
      </c>
      <c r="BN52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6" s="552">
        <f>WWWW[[#This Row],['#_of_affected_women_and_girls_receiving_a_sufficient_quantity_of_sanitary_pads]]</f>
        <v>0</v>
      </c>
      <c r="BP526" s="605">
        <f>IF(WWWW[[#This Row],['# People with access to soap]]&gt;WWWW[[#This Row],['# People with access to Sanity Pads]],WWWW[[#This Row],['# People with access to soap]],WWWW[[#This Row],['# People with access to Sanity Pads]])</f>
        <v>0</v>
      </c>
      <c r="BQ526" s="560" t="str">
        <f>IF(OR(WWWW[[#This Row],['#of students in school]]="",WWWW[[#This Row],['#of students in school]]=0),"No","Yes")</f>
        <v>Yes</v>
      </c>
      <c r="BR526" s="781" t="str">
        <f>VLOOKUP(WWWW[[#This Row],[Village  Name]],SiteDB6[[Site Name]:[Location Type 1]],9,FALSE)</f>
        <v>Village</v>
      </c>
      <c r="BS526" s="781" t="str">
        <f>VLOOKUP(WWWW[[#This Row],[Village  Name]],SiteDB6[[Site Name]:[Type of Accommodation]],10,FALSE)</f>
        <v>Village</v>
      </c>
      <c r="BT526" s="781" t="str">
        <f>VLOOKUP(WWWW[[#This Row],[Village  Name]],SiteDB6[[Site Name]:[Ethnic or GCA/NGCA]],11,FALSE)</f>
        <v>Rakhine</v>
      </c>
      <c r="BU526" s="781">
        <f>VLOOKUP(WWWW[[#This Row],[Village  Name]],SiteDB6[[Site Name]:[Lat]],12,FALSE)</f>
        <v>0</v>
      </c>
      <c r="BV526" s="781">
        <f>VLOOKUP(WWWW[[#This Row],[Village  Name]],SiteDB6[[Site Name]:[Long]],13,FALSE)</f>
        <v>0</v>
      </c>
      <c r="BW526" s="781">
        <f>VLOOKUP(WWWW[[#This Row],[Village  Name]],SiteDB6[[Site Name]:[Pcode]],3,FALSE)</f>
        <v>197403</v>
      </c>
      <c r="BX526" s="781" t="str">
        <f t="shared" si="1"/>
        <v>Covered</v>
      </c>
      <c r="BY526" s="792"/>
    </row>
    <row r="527" spans="1:77">
      <c r="A527" s="777" t="s">
        <v>2382</v>
      </c>
      <c r="B527" s="777" t="s">
        <v>336</v>
      </c>
      <c r="C527" s="778" t="s">
        <v>336</v>
      </c>
      <c r="D527" s="778" t="s">
        <v>329</v>
      </c>
      <c r="E527" s="779" t="s">
        <v>2687</v>
      </c>
      <c r="F527" s="778" t="s">
        <v>404</v>
      </c>
      <c r="G527" s="780" t="str">
        <f>VLOOKUP(WWWW[[#This Row],[Village  Name]],SiteDB6[[Site Name]:[Location Type]],8,FALSE)</f>
        <v>Village</v>
      </c>
      <c r="H527" s="778" t="s">
        <v>2588</v>
      </c>
      <c r="I527" s="782">
        <v>66</v>
      </c>
      <c r="J527" s="782">
        <v>1018</v>
      </c>
      <c r="K527" s="783"/>
      <c r="L527" s="784">
        <v>44439</v>
      </c>
      <c r="M527" s="782">
        <v>34</v>
      </c>
      <c r="N527" s="782"/>
      <c r="O527" s="605"/>
      <c r="P527" s="782"/>
      <c r="Q527" s="782">
        <v>2</v>
      </c>
      <c r="R527" s="782"/>
      <c r="S527" s="782"/>
      <c r="T527" s="782"/>
      <c r="U527" s="785"/>
      <c r="V527" s="782"/>
      <c r="W527" s="782" t="s">
        <v>128</v>
      </c>
      <c r="X527" s="782">
        <v>3</v>
      </c>
      <c r="Y527" s="782"/>
      <c r="Z527" s="782"/>
      <c r="AA527" s="782"/>
      <c r="AB527" s="782"/>
      <c r="AC527" s="785"/>
      <c r="AD527" s="782"/>
      <c r="AE527" s="782"/>
      <c r="AF527" s="782"/>
      <c r="AG527" s="782"/>
      <c r="AH527" s="782"/>
      <c r="AI527" s="782"/>
      <c r="AJ527" s="605"/>
      <c r="AK527" s="782"/>
      <c r="AL527" s="605"/>
      <c r="AM527" s="605"/>
      <c r="AN527" s="785"/>
      <c r="AO527" s="551"/>
      <c r="AP527" s="551"/>
      <c r="AQ52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7" s="788">
        <f>WWWW[[#This Row],[%Equitable and continuous access to sufficient quantity of safe drinking water]]*WWWW[[#This Row],[Total PoP ]]</f>
        <v>0</v>
      </c>
      <c r="AS52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27" s="788">
        <f>WWWW[[#This Row],[% Access to unimproved water points]]*WWWW[[#This Row],[Total PoP ]]</f>
        <v>1018</v>
      </c>
      <c r="AU52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2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1018</v>
      </c>
      <c r="AW527" s="788">
        <f>WWWW[[#This Row],[HRP1]]/250</f>
        <v>4.0720000000000001</v>
      </c>
      <c r="AX527" s="790">
        <f>1-WWWW[[#This Row],[% Equitable and continuous access to sufficient quantity of domestic water]]</f>
        <v>0</v>
      </c>
      <c r="AY527" s="788">
        <f>WWWW[[#This Row],[%equitable and continuous access to sufficient quantity of safe drinking and domestic water''s GAP]]*WWWW[[#This Row],[Total PoP ]]</f>
        <v>0</v>
      </c>
      <c r="AZ527" s="791">
        <f>IF(WWWW[[#This Row],[Total required water points]]-WWWW[[#This Row],['#Water points coverage]]&lt;0,0,WWWW[[#This Row],[Total required water points]]-WWWW[[#This Row],['#Water points coverage]])</f>
        <v>0</v>
      </c>
      <c r="BA527" s="791">
        <f>ROUND(IF(WWWW[[#This Row],[Total PoP ]]&lt;250,1,WWWW[[#This Row],[Total PoP ]]/250),0)</f>
        <v>4</v>
      </c>
      <c r="BB52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0.14734774066797643</v>
      </c>
      <c r="BC527" s="788">
        <f>WWWW[[#This Row],[% people access to functioning Latrine]]*WWWW[[#This Row],[Total PoP ]]</f>
        <v>150</v>
      </c>
      <c r="BD527" s="791">
        <f>WWWW[[#This Row],['#_of_Functioning_latrines_in_school]]*50</f>
        <v>150</v>
      </c>
      <c r="BE527" s="791">
        <f>ROUND((WWWW[[#This Row],[Total PoP ]]/6),0)</f>
        <v>170</v>
      </c>
      <c r="BF527" s="791">
        <f>IF(WWWW[[#This Row],[Total required Latrines]]-(WWWW[[#This Row],['#_of_sanitary_fly-proof_HH_latrines]])&lt;0,0,WWWW[[#This Row],[Total required Latrines]]-(WWWW[[#This Row],['#_of_sanitary_fly-proof_HH_latrines]]))</f>
        <v>170</v>
      </c>
      <c r="BG527" s="787">
        <f>1-WWWW[[#This Row],[% people access to functioning Latrine]]</f>
        <v>0.8526522593320236</v>
      </c>
      <c r="BH52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7" s="560">
        <f>IF(WWWW[[#This Row],['#_of_functional_handwashing_facilities_at_HH_level]]*6&gt;WWWW[[#This Row],[Total PoP ]],WWWW[[#This Row],[Total PoP ]],WWWW[[#This Row],['#_of_functional_handwashing_facilities_at_HH_level]]*6)</f>
        <v>0</v>
      </c>
      <c r="BJ527" s="791">
        <f>IF(WWWW[[#This Row],['# people reached by regular dedicated hygiene promotion]]&gt;WWWW[[#This Row],['# People received regular supply of hygiene items]],WWWW[[#This Row],['# people reached by regular dedicated hygiene promotion]],WWWW[[#This Row],['# People received regular supply of hygiene items]])</f>
        <v>0</v>
      </c>
      <c r="BK527" s="790">
        <f>IF(WWWW[[#This Row],[HRP3]]/WWWW[[#This Row],[Total PoP ]]&gt;100%,100%,WWWW[[#This Row],[HRP3]]/WWWW[[#This Row],[Total PoP ]])</f>
        <v>0</v>
      </c>
      <c r="BL527" s="787">
        <f>1-WWWW[[#This Row],[Hygiene Coverage%]]</f>
        <v>1</v>
      </c>
      <c r="BM527" s="789">
        <f>WWWW[[#This Row],['# people reached by regular dedicated hygiene promotion]]/WWWW[[#This Row],[Total PoP ]]</f>
        <v>0</v>
      </c>
      <c r="BN52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7" s="552">
        <f>WWWW[[#This Row],['#_of_affected_women_and_girls_receiving_a_sufficient_quantity_of_sanitary_pads]]</f>
        <v>0</v>
      </c>
      <c r="BP527" s="605">
        <f>IF(WWWW[[#This Row],['# People with access to soap]]&gt;WWWW[[#This Row],['# People with access to Sanity Pads]],WWWW[[#This Row],['# People with access to soap]],WWWW[[#This Row],['# People with access to Sanity Pads]])</f>
        <v>0</v>
      </c>
      <c r="BQ527" s="560" t="str">
        <f>IF(OR(WWWW[[#This Row],['#of students in school]]="",WWWW[[#This Row],['#of students in school]]=0),"No","Yes")</f>
        <v>Yes</v>
      </c>
      <c r="BR527" s="781" t="str">
        <f>VLOOKUP(WWWW[[#This Row],[Village  Name]],SiteDB6[[Site Name]:[Location Type 1]],9,FALSE)</f>
        <v>Village</v>
      </c>
      <c r="BS527" s="781" t="str">
        <f>VLOOKUP(WWWW[[#This Row],[Village  Name]],SiteDB6[[Site Name]:[Type of Accommodation]],10,FALSE)</f>
        <v>Village</v>
      </c>
      <c r="BT527" s="781" t="str">
        <f>VLOOKUP(WWWW[[#This Row],[Village  Name]],SiteDB6[[Site Name]:[Ethnic or GCA/NGCA]],11,FALSE)</f>
        <v>Rakhine</v>
      </c>
      <c r="BU527" s="781">
        <f>VLOOKUP(WWWW[[#This Row],[Village  Name]],SiteDB6[[Site Name]:[Lat]],12,FALSE)</f>
        <v>20.260679244995099</v>
      </c>
      <c r="BV527" s="781">
        <f>VLOOKUP(WWWW[[#This Row],[Village  Name]],SiteDB6[[Site Name]:[Long]],13,FALSE)</f>
        <v>93.051597595214801</v>
      </c>
      <c r="BW527" s="781">
        <f>VLOOKUP(WWWW[[#This Row],[Village  Name]],SiteDB6[[Site Name]:[Pcode]],3,FALSE)</f>
        <v>197401</v>
      </c>
      <c r="BX527" s="781" t="str">
        <f t="shared" si="1"/>
        <v>Covered</v>
      </c>
      <c r="BY527" s="792"/>
    </row>
    <row r="528" spans="1:77">
      <c r="A528" s="777" t="s">
        <v>2382</v>
      </c>
      <c r="B528" s="777" t="s">
        <v>336</v>
      </c>
      <c r="C528" s="778" t="s">
        <v>336</v>
      </c>
      <c r="D528" s="778" t="s">
        <v>329</v>
      </c>
      <c r="E528" s="779" t="s">
        <v>2687</v>
      </c>
      <c r="F528" s="778" t="s">
        <v>404</v>
      </c>
      <c r="G528" s="780" t="str">
        <f>VLOOKUP(WWWW[[#This Row],[Village  Name]],SiteDB6[[Site Name]:[Location Type]],8,FALSE)</f>
        <v>Village</v>
      </c>
      <c r="H528" s="778" t="s">
        <v>2582</v>
      </c>
      <c r="I528" s="782">
        <v>207</v>
      </c>
      <c r="J528" s="782">
        <v>957</v>
      </c>
      <c r="K528" s="783"/>
      <c r="L528" s="784">
        <v>44439</v>
      </c>
      <c r="M528" s="782">
        <v>153</v>
      </c>
      <c r="N528" s="782"/>
      <c r="O528" s="605"/>
      <c r="P528" s="782"/>
      <c r="Q528" s="782">
        <v>1</v>
      </c>
      <c r="R528" s="782"/>
      <c r="S528" s="782"/>
      <c r="T528" s="782"/>
      <c r="U528" s="785"/>
      <c r="V528" s="782"/>
      <c r="W528" s="782" t="s">
        <v>128</v>
      </c>
      <c r="X528" s="782">
        <v>2</v>
      </c>
      <c r="Y528" s="782"/>
      <c r="Z528" s="782"/>
      <c r="AA528" s="782"/>
      <c r="AB528" s="782"/>
      <c r="AC528" s="785"/>
      <c r="AD528" s="782"/>
      <c r="AE528" s="782"/>
      <c r="AF528" s="782"/>
      <c r="AG528" s="782"/>
      <c r="AH528" s="782"/>
      <c r="AI528" s="782"/>
      <c r="AJ528" s="605"/>
      <c r="AK528" s="782"/>
      <c r="AL528" s="605"/>
      <c r="AM528" s="605"/>
      <c r="AN528" s="785"/>
      <c r="AO528" s="551"/>
      <c r="AP528" s="551"/>
      <c r="AQ52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8" s="788">
        <f>WWWW[[#This Row],[%Equitable and continuous access to sufficient quantity of safe drinking water]]*WWWW[[#This Row],[Total PoP ]]</f>
        <v>0</v>
      </c>
      <c r="AS52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28" s="788">
        <f>WWWW[[#This Row],[% Access to unimproved water points]]*WWWW[[#This Row],[Total PoP ]]</f>
        <v>957</v>
      </c>
      <c r="AU52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2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957</v>
      </c>
      <c r="AW528" s="788">
        <f>WWWW[[#This Row],[HRP1]]/250</f>
        <v>3.8279999999999998</v>
      </c>
      <c r="AX528" s="790">
        <f>1-WWWW[[#This Row],[% Equitable and continuous access to sufficient quantity of domestic water]]</f>
        <v>0</v>
      </c>
      <c r="AY528" s="788">
        <f>WWWW[[#This Row],[%equitable and continuous access to sufficient quantity of safe drinking and domestic water''s GAP]]*WWWW[[#This Row],[Total PoP ]]</f>
        <v>0</v>
      </c>
      <c r="AZ528" s="791">
        <f>IF(WWWW[[#This Row],[Total required water points]]-WWWW[[#This Row],['#Water points coverage]]&lt;0,0,WWWW[[#This Row],[Total required water points]]-WWWW[[#This Row],['#Water points coverage]])</f>
        <v>0.17200000000000015</v>
      </c>
      <c r="BA528" s="791">
        <f>ROUND(IF(WWWW[[#This Row],[Total PoP ]]&lt;250,1,WWWW[[#This Row],[Total PoP ]]/250),0)</f>
        <v>4</v>
      </c>
      <c r="BB52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0.1044932079414838</v>
      </c>
      <c r="BC528" s="788">
        <f>WWWW[[#This Row],[% people access to functioning Latrine]]*WWWW[[#This Row],[Total PoP ]]</f>
        <v>100</v>
      </c>
      <c r="BD528" s="791">
        <f>WWWW[[#This Row],['#_of_Functioning_latrines_in_school]]*50</f>
        <v>100</v>
      </c>
      <c r="BE528" s="791">
        <f>ROUND((WWWW[[#This Row],[Total PoP ]]/6),0)</f>
        <v>160</v>
      </c>
      <c r="BF528" s="791">
        <f>IF(WWWW[[#This Row],[Total required Latrines]]-(WWWW[[#This Row],['#_of_sanitary_fly-proof_HH_latrines]])&lt;0,0,WWWW[[#This Row],[Total required Latrines]]-(WWWW[[#This Row],['#_of_sanitary_fly-proof_HH_latrines]]))</f>
        <v>160</v>
      </c>
      <c r="BG528" s="787">
        <f>1-WWWW[[#This Row],[% people access to functioning Latrine]]</f>
        <v>0.89550679205851624</v>
      </c>
      <c r="BH52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8" s="560">
        <f>IF(WWWW[[#This Row],['#_of_functional_handwashing_facilities_at_HH_level]]*6&gt;WWWW[[#This Row],[Total PoP ]],WWWW[[#This Row],[Total PoP ]],WWWW[[#This Row],['#_of_functional_handwashing_facilities_at_HH_level]]*6)</f>
        <v>0</v>
      </c>
      <c r="BJ528" s="791">
        <f>IF(WWWW[[#This Row],['# people reached by regular dedicated hygiene promotion]]&gt;WWWW[[#This Row],['# People received regular supply of hygiene items]],WWWW[[#This Row],['# people reached by regular dedicated hygiene promotion]],WWWW[[#This Row],['# People received regular supply of hygiene items]])</f>
        <v>0</v>
      </c>
      <c r="BK528" s="790">
        <f>IF(WWWW[[#This Row],[HRP3]]/WWWW[[#This Row],[Total PoP ]]&gt;100%,100%,WWWW[[#This Row],[HRP3]]/WWWW[[#This Row],[Total PoP ]])</f>
        <v>0</v>
      </c>
      <c r="BL528" s="787">
        <f>1-WWWW[[#This Row],[Hygiene Coverage%]]</f>
        <v>1</v>
      </c>
      <c r="BM528" s="789">
        <f>WWWW[[#This Row],['# people reached by regular dedicated hygiene promotion]]/WWWW[[#This Row],[Total PoP ]]</f>
        <v>0</v>
      </c>
      <c r="BN52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8" s="552">
        <f>WWWW[[#This Row],['#_of_affected_women_and_girls_receiving_a_sufficient_quantity_of_sanitary_pads]]</f>
        <v>0</v>
      </c>
      <c r="BP528" s="605">
        <f>IF(WWWW[[#This Row],['# People with access to soap]]&gt;WWWW[[#This Row],['# People with access to Sanity Pads]],WWWW[[#This Row],['# People with access to soap]],WWWW[[#This Row],['# People with access to Sanity Pads]])</f>
        <v>0</v>
      </c>
      <c r="BQ528" s="560" t="str">
        <f>IF(OR(WWWW[[#This Row],['#of students in school]]="",WWWW[[#This Row],['#of students in school]]=0),"No","Yes")</f>
        <v>Yes</v>
      </c>
      <c r="BR528" s="781" t="str">
        <f>VLOOKUP(WWWW[[#This Row],[Village  Name]],SiteDB6[[Site Name]:[Location Type 1]],9,FALSE)</f>
        <v>Village</v>
      </c>
      <c r="BS528" s="781" t="str">
        <f>VLOOKUP(WWWW[[#This Row],[Village  Name]],SiteDB6[[Site Name]:[Type of Accommodation]],10,FALSE)</f>
        <v>Village</v>
      </c>
      <c r="BT528" s="781" t="str">
        <f>VLOOKUP(WWWW[[#This Row],[Village  Name]],SiteDB6[[Site Name]:[Ethnic or GCA/NGCA]],11,FALSE)</f>
        <v>Rakhine</v>
      </c>
      <c r="BU528" s="781">
        <f>VLOOKUP(WWWW[[#This Row],[Village  Name]],SiteDB6[[Site Name]:[Lat]],12,FALSE)</f>
        <v>0</v>
      </c>
      <c r="BV528" s="781">
        <f>VLOOKUP(WWWW[[#This Row],[Village  Name]],SiteDB6[[Site Name]:[Long]],13,FALSE)</f>
        <v>0</v>
      </c>
      <c r="BW528" s="781">
        <f>VLOOKUP(WWWW[[#This Row],[Village  Name]],SiteDB6[[Site Name]:[Pcode]],3,FALSE)</f>
        <v>197451</v>
      </c>
      <c r="BX528" s="781" t="str">
        <f t="shared" si="1"/>
        <v>Covered</v>
      </c>
      <c r="BY528" s="792"/>
    </row>
    <row r="529" spans="1:77">
      <c r="A529" s="777" t="s">
        <v>2382</v>
      </c>
      <c r="B529" s="777" t="s">
        <v>336</v>
      </c>
      <c r="C529" s="778" t="s">
        <v>336</v>
      </c>
      <c r="D529" s="778" t="s">
        <v>329</v>
      </c>
      <c r="E529" s="779" t="s">
        <v>2687</v>
      </c>
      <c r="F529" s="778" t="s">
        <v>404</v>
      </c>
      <c r="G529" s="780" t="str">
        <f>VLOOKUP(WWWW[[#This Row],[Village  Name]],SiteDB6[[Site Name]:[Location Type]],8,FALSE)</f>
        <v>Village</v>
      </c>
      <c r="H529" s="778" t="s">
        <v>2580</v>
      </c>
      <c r="I529" s="782">
        <v>279</v>
      </c>
      <c r="J529" s="782">
        <v>1246</v>
      </c>
      <c r="K529" s="783"/>
      <c r="L529" s="784">
        <v>44439</v>
      </c>
      <c r="M529" s="782">
        <v>217</v>
      </c>
      <c r="N529" s="782"/>
      <c r="O529" s="605"/>
      <c r="P529" s="782"/>
      <c r="Q529" s="782">
        <v>1</v>
      </c>
      <c r="R529" s="782"/>
      <c r="S529" s="782"/>
      <c r="T529" s="782"/>
      <c r="U529" s="785"/>
      <c r="V529" s="782"/>
      <c r="W529" s="782" t="s">
        <v>128</v>
      </c>
      <c r="X529" s="782">
        <v>1</v>
      </c>
      <c r="Y529" s="782"/>
      <c r="Z529" s="782"/>
      <c r="AA529" s="782"/>
      <c r="AB529" s="782"/>
      <c r="AC529" s="785"/>
      <c r="AD529" s="782"/>
      <c r="AE529" s="782"/>
      <c r="AF529" s="782"/>
      <c r="AG529" s="782"/>
      <c r="AH529" s="782"/>
      <c r="AI529" s="782"/>
      <c r="AJ529" s="605"/>
      <c r="AK529" s="782"/>
      <c r="AL529" s="605"/>
      <c r="AM529" s="605"/>
      <c r="AN529" s="785"/>
      <c r="AO529" s="551"/>
      <c r="AP529" s="551"/>
      <c r="AQ52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29" s="788">
        <f>WWWW[[#This Row],[%Equitable and continuous access to sufficient quantity of safe drinking water]]*WWWW[[#This Row],[Total PoP ]]</f>
        <v>0</v>
      </c>
      <c r="AS52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529" s="788">
        <f>WWWW[[#This Row],[% Access to unimproved water points]]*WWWW[[#This Row],[Total PoP ]]</f>
        <v>1246</v>
      </c>
      <c r="AU52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2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1246</v>
      </c>
      <c r="AW529" s="788">
        <f>WWWW[[#This Row],[HRP1]]/250</f>
        <v>4.984</v>
      </c>
      <c r="AX529" s="790">
        <f>1-WWWW[[#This Row],[% Equitable and continuous access to sufficient quantity of domestic water]]</f>
        <v>0</v>
      </c>
      <c r="AY529" s="788">
        <f>WWWW[[#This Row],[%equitable and continuous access to sufficient quantity of safe drinking and domestic water''s GAP]]*WWWW[[#This Row],[Total PoP ]]</f>
        <v>0</v>
      </c>
      <c r="AZ529" s="791">
        <f>IF(WWWW[[#This Row],[Total required water points]]-WWWW[[#This Row],['#Water points coverage]]&lt;0,0,WWWW[[#This Row],[Total required water points]]-WWWW[[#This Row],['#Water points coverage]])</f>
        <v>1.6000000000000014E-2</v>
      </c>
      <c r="BA529" s="791">
        <f>ROUND(IF(WWWW[[#This Row],[Total PoP ]]&lt;250,1,WWWW[[#This Row],[Total PoP ]]/250),0)</f>
        <v>5</v>
      </c>
      <c r="BB52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4.0128410914927769E-2</v>
      </c>
      <c r="BC529" s="788">
        <f>WWWW[[#This Row],[% people access to functioning Latrine]]*WWWW[[#This Row],[Total PoP ]]</f>
        <v>50</v>
      </c>
      <c r="BD529" s="791">
        <f>WWWW[[#This Row],['#_of_Functioning_latrines_in_school]]*50</f>
        <v>50</v>
      </c>
      <c r="BE529" s="791">
        <f>ROUND((WWWW[[#This Row],[Total PoP ]]/6),0)</f>
        <v>208</v>
      </c>
      <c r="BF529" s="791">
        <f>IF(WWWW[[#This Row],[Total required Latrines]]-(WWWW[[#This Row],['#_of_sanitary_fly-proof_HH_latrines]])&lt;0,0,WWWW[[#This Row],[Total required Latrines]]-(WWWW[[#This Row],['#_of_sanitary_fly-proof_HH_latrines]]))</f>
        <v>208</v>
      </c>
      <c r="BG529" s="787">
        <f>1-WWWW[[#This Row],[% people access to functioning Latrine]]</f>
        <v>0.9598715890850722</v>
      </c>
      <c r="BH52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29" s="560">
        <f>IF(WWWW[[#This Row],['#_of_functional_handwashing_facilities_at_HH_level]]*6&gt;WWWW[[#This Row],[Total PoP ]],WWWW[[#This Row],[Total PoP ]],WWWW[[#This Row],['#_of_functional_handwashing_facilities_at_HH_level]]*6)</f>
        <v>0</v>
      </c>
      <c r="BJ529" s="791">
        <f>IF(WWWW[[#This Row],['# people reached by regular dedicated hygiene promotion]]&gt;WWWW[[#This Row],['# People received regular supply of hygiene items]],WWWW[[#This Row],['# people reached by regular dedicated hygiene promotion]],WWWW[[#This Row],['# People received regular supply of hygiene items]])</f>
        <v>0</v>
      </c>
      <c r="BK529" s="790">
        <f>IF(WWWW[[#This Row],[HRP3]]/WWWW[[#This Row],[Total PoP ]]&gt;100%,100%,WWWW[[#This Row],[HRP3]]/WWWW[[#This Row],[Total PoP ]])</f>
        <v>0</v>
      </c>
      <c r="BL529" s="787">
        <f>1-WWWW[[#This Row],[Hygiene Coverage%]]</f>
        <v>1</v>
      </c>
      <c r="BM529" s="789">
        <f>WWWW[[#This Row],['# people reached by regular dedicated hygiene promotion]]/WWWW[[#This Row],[Total PoP ]]</f>
        <v>0</v>
      </c>
      <c r="BN52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29" s="552">
        <f>WWWW[[#This Row],['#_of_affected_women_and_girls_receiving_a_sufficient_quantity_of_sanitary_pads]]</f>
        <v>0</v>
      </c>
      <c r="BP529" s="605">
        <f>IF(WWWW[[#This Row],['# People with access to soap]]&gt;WWWW[[#This Row],['# People with access to Sanity Pads]],WWWW[[#This Row],['# People with access to soap]],WWWW[[#This Row],['# People with access to Sanity Pads]])</f>
        <v>0</v>
      </c>
      <c r="BQ529" s="560" t="str">
        <f>IF(OR(WWWW[[#This Row],['#of students in school]]="",WWWW[[#This Row],['#of students in school]]=0),"No","Yes")</f>
        <v>Yes</v>
      </c>
      <c r="BR529" s="781" t="str">
        <f>VLOOKUP(WWWW[[#This Row],[Village  Name]],SiteDB6[[Site Name]:[Location Type 1]],9,FALSE)</f>
        <v>Village</v>
      </c>
      <c r="BS529" s="781" t="str">
        <f>VLOOKUP(WWWW[[#This Row],[Village  Name]],SiteDB6[[Site Name]:[Type of Accommodation]],10,FALSE)</f>
        <v>Village</v>
      </c>
      <c r="BT529" s="781" t="str">
        <f>VLOOKUP(WWWW[[#This Row],[Village  Name]],SiteDB6[[Site Name]:[Ethnic or GCA/NGCA]],11,FALSE)</f>
        <v>Rakhine</v>
      </c>
      <c r="BU529" s="781">
        <f>VLOOKUP(WWWW[[#This Row],[Village  Name]],SiteDB6[[Site Name]:[Lat]],12,FALSE)</f>
        <v>0</v>
      </c>
      <c r="BV529" s="781">
        <f>VLOOKUP(WWWW[[#This Row],[Village  Name]],SiteDB6[[Site Name]:[Long]],13,FALSE)</f>
        <v>0</v>
      </c>
      <c r="BW529" s="781">
        <f>VLOOKUP(WWWW[[#This Row],[Village  Name]],SiteDB6[[Site Name]:[Pcode]],3,FALSE)</f>
        <v>197447</v>
      </c>
      <c r="BX529" s="781" t="str">
        <f t="shared" si="1"/>
        <v>Covered</v>
      </c>
      <c r="BY529" s="792"/>
    </row>
    <row r="530" spans="1:77">
      <c r="A530" s="777" t="s">
        <v>2382</v>
      </c>
      <c r="B530" s="777" t="s">
        <v>316</v>
      </c>
      <c r="C530" s="778" t="s">
        <v>316</v>
      </c>
      <c r="D530" s="778" t="s">
        <v>329</v>
      </c>
      <c r="E530" s="779" t="s">
        <v>2687</v>
      </c>
      <c r="F530" s="778" t="s">
        <v>297</v>
      </c>
      <c r="G530" s="780" t="str">
        <f>VLOOKUP(WWWW[[#This Row],[Village  Name]],SiteDB6[[Site Name]:[Location Type]],8,FALSE)</f>
        <v>Village</v>
      </c>
      <c r="H530" s="778" t="s">
        <v>2610</v>
      </c>
      <c r="I530" s="782">
        <v>192</v>
      </c>
      <c r="J530" s="782">
        <v>1083</v>
      </c>
      <c r="K530" s="783">
        <v>42736</v>
      </c>
      <c r="L530" s="784">
        <v>44551</v>
      </c>
      <c r="M530" s="782"/>
      <c r="N530" s="782"/>
      <c r="O530" s="605"/>
      <c r="P530" s="782"/>
      <c r="Q530" s="782"/>
      <c r="R530" s="782"/>
      <c r="S530" s="782"/>
      <c r="T530" s="782"/>
      <c r="U530" s="785"/>
      <c r="V530" s="782"/>
      <c r="W530" s="782" t="s">
        <v>132</v>
      </c>
      <c r="X530" s="782"/>
      <c r="Y530" s="782"/>
      <c r="Z530" s="782"/>
      <c r="AA530" s="782"/>
      <c r="AB530" s="782"/>
      <c r="AC530" s="785"/>
      <c r="AD530" s="782"/>
      <c r="AE530" s="782"/>
      <c r="AF530" s="782"/>
      <c r="AG530" s="782"/>
      <c r="AH530" s="782"/>
      <c r="AI530" s="782"/>
      <c r="AJ530" s="605"/>
      <c r="AK530" s="782"/>
      <c r="AL530" s="605"/>
      <c r="AM530" s="605"/>
      <c r="AN530" s="785"/>
      <c r="AO530" s="551"/>
      <c r="AP530" s="551"/>
      <c r="AQ53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0" s="788">
        <f>WWWW[[#This Row],[%Equitable and continuous access to sufficient quantity of safe drinking water]]*WWWW[[#This Row],[Total PoP ]]</f>
        <v>0</v>
      </c>
      <c r="AS53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0" s="788">
        <f>WWWW[[#This Row],[% Access to unimproved water points]]*WWWW[[#This Row],[Total PoP ]]</f>
        <v>0</v>
      </c>
      <c r="AU53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0" s="788">
        <f>WWWW[[#This Row],[HRP1]]/250</f>
        <v>0</v>
      </c>
      <c r="AX530" s="790">
        <f>1-WWWW[[#This Row],[% Equitable and continuous access to sufficient quantity of domestic water]]</f>
        <v>1</v>
      </c>
      <c r="AY530" s="788">
        <f>WWWW[[#This Row],[%equitable and continuous access to sufficient quantity of safe drinking and domestic water''s GAP]]*WWWW[[#This Row],[Total PoP ]]</f>
        <v>1083</v>
      </c>
      <c r="AZ530" s="791">
        <f>IF(WWWW[[#This Row],[Total required water points]]-WWWW[[#This Row],['#Water points coverage]]&lt;0,0,WWWW[[#This Row],[Total required water points]]-WWWW[[#This Row],['#Water points coverage]])</f>
        <v>4</v>
      </c>
      <c r="BA530" s="791">
        <f>ROUND(IF(WWWW[[#This Row],[Total PoP ]]&lt;250,1,WWWW[[#This Row],[Total PoP ]]/250),0)</f>
        <v>4</v>
      </c>
      <c r="BB53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0" s="788">
        <f>WWWW[[#This Row],[% people access to functioning Latrine]]*WWWW[[#This Row],[Total PoP ]]</f>
        <v>0</v>
      </c>
      <c r="BD530" s="791">
        <f>WWWW[[#This Row],['#_of_Functioning_latrines_in_school]]*50</f>
        <v>0</v>
      </c>
      <c r="BE530" s="791">
        <f>ROUND((WWWW[[#This Row],[Total PoP ]]/6),0)</f>
        <v>181</v>
      </c>
      <c r="BF530" s="791">
        <f>IF(WWWW[[#This Row],[Total required Latrines]]-(WWWW[[#This Row],['#_of_sanitary_fly-proof_HH_latrines]])&lt;0,0,WWWW[[#This Row],[Total required Latrines]]-(WWWW[[#This Row],['#_of_sanitary_fly-proof_HH_latrines]]))</f>
        <v>181</v>
      </c>
      <c r="BG530" s="787">
        <f>1-WWWW[[#This Row],[% people access to functioning Latrine]]</f>
        <v>1</v>
      </c>
      <c r="BH53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0" s="560">
        <f>IF(WWWW[[#This Row],['#_of_functional_handwashing_facilities_at_HH_level]]*6&gt;WWWW[[#This Row],[Total PoP ]],WWWW[[#This Row],[Total PoP ]],WWWW[[#This Row],['#_of_functional_handwashing_facilities_at_HH_level]]*6)</f>
        <v>0</v>
      </c>
      <c r="BJ530" s="791">
        <f>IF(WWWW[[#This Row],['# people reached by regular dedicated hygiene promotion]]&gt;WWWW[[#This Row],['# People received regular supply of hygiene items]],WWWW[[#This Row],['# people reached by regular dedicated hygiene promotion]],WWWW[[#This Row],['# People received regular supply of hygiene items]])</f>
        <v>0</v>
      </c>
      <c r="BK530" s="790">
        <f>IF(WWWW[[#This Row],[HRP3]]/WWWW[[#This Row],[Total PoP ]]&gt;100%,100%,WWWW[[#This Row],[HRP3]]/WWWW[[#This Row],[Total PoP ]])</f>
        <v>0</v>
      </c>
      <c r="BL530" s="787">
        <f>1-WWWW[[#This Row],[Hygiene Coverage%]]</f>
        <v>1</v>
      </c>
      <c r="BM530" s="789">
        <f>WWWW[[#This Row],['# people reached by regular dedicated hygiene promotion]]/WWWW[[#This Row],[Total PoP ]]</f>
        <v>0</v>
      </c>
      <c r="BN53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0" s="552">
        <f>WWWW[[#This Row],['#_of_affected_women_and_girls_receiving_a_sufficient_quantity_of_sanitary_pads]]</f>
        <v>0</v>
      </c>
      <c r="BP530" s="605">
        <f>IF(WWWW[[#This Row],['# People with access to soap]]&gt;WWWW[[#This Row],['# People with access to Sanity Pads]],WWWW[[#This Row],['# People with access to soap]],WWWW[[#This Row],['# People with access to Sanity Pads]])</f>
        <v>0</v>
      </c>
      <c r="BQ530" s="560" t="str">
        <f>IF(OR(WWWW[[#This Row],['#of students in school]]="",WWWW[[#This Row],['#of students in school]]=0),"No","Yes")</f>
        <v>No</v>
      </c>
      <c r="BR530" s="781" t="str">
        <f>VLOOKUP(WWWW[[#This Row],[Village  Name]],SiteDB6[[Site Name]:[Location Type 1]],9,FALSE)</f>
        <v>Village</v>
      </c>
      <c r="BS530" s="781" t="str">
        <f>VLOOKUP(WWWW[[#This Row],[Village  Name]],SiteDB6[[Site Name]:[Type of Accommodation]],10,FALSE)</f>
        <v>Village</v>
      </c>
      <c r="BT530" s="781">
        <f>VLOOKUP(WWWW[[#This Row],[Village  Name]],SiteDB6[[Site Name]:[Ethnic or GCA/NGCA]],11,FALSE)</f>
        <v>0</v>
      </c>
      <c r="BU530" s="781">
        <f>VLOOKUP(WWWW[[#This Row],[Village  Name]],SiteDB6[[Site Name]:[Lat]],12,FALSE)</f>
        <v>0</v>
      </c>
      <c r="BV530" s="781">
        <f>VLOOKUP(WWWW[[#This Row],[Village  Name]],SiteDB6[[Site Name]:[Long]],13,FALSE)</f>
        <v>0</v>
      </c>
      <c r="BW530" s="781">
        <f>VLOOKUP(WWWW[[#This Row],[Village  Name]],SiteDB6[[Site Name]:[Pcode]],3,FALSE)</f>
        <v>196132</v>
      </c>
      <c r="BX530" s="781" t="str">
        <f t="shared" si="1"/>
        <v>Covered</v>
      </c>
      <c r="BY530" s="792"/>
    </row>
    <row r="531" spans="1:77">
      <c r="A531" s="777" t="s">
        <v>2382</v>
      </c>
      <c r="B531" s="777" t="s">
        <v>316</v>
      </c>
      <c r="C531" s="778" t="s">
        <v>316</v>
      </c>
      <c r="D531" s="778" t="s">
        <v>329</v>
      </c>
      <c r="E531" s="779" t="s">
        <v>2687</v>
      </c>
      <c r="F531" s="778" t="s">
        <v>297</v>
      </c>
      <c r="G531" s="780" t="str">
        <f>VLOOKUP(WWWW[[#This Row],[Village  Name]],SiteDB6[[Site Name]:[Location Type]],8,FALSE)</f>
        <v>Village</v>
      </c>
      <c r="H531" s="778" t="s">
        <v>2611</v>
      </c>
      <c r="I531" s="782">
        <v>65</v>
      </c>
      <c r="J531" s="782">
        <v>373</v>
      </c>
      <c r="K531" s="783">
        <v>42736</v>
      </c>
      <c r="L531" s="784">
        <v>44551</v>
      </c>
      <c r="M531" s="782"/>
      <c r="N531" s="782"/>
      <c r="O531" s="605"/>
      <c r="P531" s="782"/>
      <c r="Q531" s="782"/>
      <c r="R531" s="782"/>
      <c r="S531" s="782"/>
      <c r="T531" s="782"/>
      <c r="U531" s="785"/>
      <c r="V531" s="782"/>
      <c r="W531" s="782" t="s">
        <v>132</v>
      </c>
      <c r="X531" s="782"/>
      <c r="Y531" s="782"/>
      <c r="Z531" s="782"/>
      <c r="AA531" s="782"/>
      <c r="AB531" s="782"/>
      <c r="AC531" s="785"/>
      <c r="AD531" s="782"/>
      <c r="AE531" s="782"/>
      <c r="AF531" s="782"/>
      <c r="AG531" s="782"/>
      <c r="AH531" s="782"/>
      <c r="AI531" s="782"/>
      <c r="AJ531" s="605"/>
      <c r="AK531" s="782"/>
      <c r="AL531" s="605"/>
      <c r="AM531" s="605"/>
      <c r="AN531" s="785"/>
      <c r="AO531" s="551"/>
      <c r="AP531" s="551"/>
      <c r="AQ53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1" s="788">
        <f>WWWW[[#This Row],[%Equitable and continuous access to sufficient quantity of safe drinking water]]*WWWW[[#This Row],[Total PoP ]]</f>
        <v>0</v>
      </c>
      <c r="AS53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1" s="788">
        <f>WWWW[[#This Row],[% Access to unimproved water points]]*WWWW[[#This Row],[Total PoP ]]</f>
        <v>0</v>
      </c>
      <c r="AU53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1" s="788">
        <f>WWWW[[#This Row],[HRP1]]/250</f>
        <v>0</v>
      </c>
      <c r="AX531" s="790">
        <f>1-WWWW[[#This Row],[% Equitable and continuous access to sufficient quantity of domestic water]]</f>
        <v>1</v>
      </c>
      <c r="AY531" s="788">
        <f>WWWW[[#This Row],[%equitable and continuous access to sufficient quantity of safe drinking and domestic water''s GAP]]*WWWW[[#This Row],[Total PoP ]]</f>
        <v>373</v>
      </c>
      <c r="AZ531" s="791">
        <f>IF(WWWW[[#This Row],[Total required water points]]-WWWW[[#This Row],['#Water points coverage]]&lt;0,0,WWWW[[#This Row],[Total required water points]]-WWWW[[#This Row],['#Water points coverage]])</f>
        <v>1</v>
      </c>
      <c r="BA531" s="791">
        <f>ROUND(IF(WWWW[[#This Row],[Total PoP ]]&lt;250,1,WWWW[[#This Row],[Total PoP ]]/250),0)</f>
        <v>1</v>
      </c>
      <c r="BB53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1" s="788">
        <f>WWWW[[#This Row],[% people access to functioning Latrine]]*WWWW[[#This Row],[Total PoP ]]</f>
        <v>0</v>
      </c>
      <c r="BD531" s="791">
        <f>WWWW[[#This Row],['#_of_Functioning_latrines_in_school]]*50</f>
        <v>0</v>
      </c>
      <c r="BE531" s="791">
        <f>ROUND((WWWW[[#This Row],[Total PoP ]]/6),0)</f>
        <v>62</v>
      </c>
      <c r="BF531" s="791">
        <f>IF(WWWW[[#This Row],[Total required Latrines]]-(WWWW[[#This Row],['#_of_sanitary_fly-proof_HH_latrines]])&lt;0,0,WWWW[[#This Row],[Total required Latrines]]-(WWWW[[#This Row],['#_of_sanitary_fly-proof_HH_latrines]]))</f>
        <v>62</v>
      </c>
      <c r="BG531" s="787">
        <f>1-WWWW[[#This Row],[% people access to functioning Latrine]]</f>
        <v>1</v>
      </c>
      <c r="BH53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1" s="560">
        <f>IF(WWWW[[#This Row],['#_of_functional_handwashing_facilities_at_HH_level]]*6&gt;WWWW[[#This Row],[Total PoP ]],WWWW[[#This Row],[Total PoP ]],WWWW[[#This Row],['#_of_functional_handwashing_facilities_at_HH_level]]*6)</f>
        <v>0</v>
      </c>
      <c r="BJ531" s="791">
        <f>IF(WWWW[[#This Row],['# people reached by regular dedicated hygiene promotion]]&gt;WWWW[[#This Row],['# People received regular supply of hygiene items]],WWWW[[#This Row],['# people reached by regular dedicated hygiene promotion]],WWWW[[#This Row],['# People received regular supply of hygiene items]])</f>
        <v>0</v>
      </c>
      <c r="BK531" s="790">
        <f>IF(WWWW[[#This Row],[HRP3]]/WWWW[[#This Row],[Total PoP ]]&gt;100%,100%,WWWW[[#This Row],[HRP3]]/WWWW[[#This Row],[Total PoP ]])</f>
        <v>0</v>
      </c>
      <c r="BL531" s="787">
        <f>1-WWWW[[#This Row],[Hygiene Coverage%]]</f>
        <v>1</v>
      </c>
      <c r="BM531" s="789">
        <f>WWWW[[#This Row],['# people reached by regular dedicated hygiene promotion]]/WWWW[[#This Row],[Total PoP ]]</f>
        <v>0</v>
      </c>
      <c r="BN53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1" s="552">
        <f>WWWW[[#This Row],['#_of_affected_women_and_girls_receiving_a_sufficient_quantity_of_sanitary_pads]]</f>
        <v>0</v>
      </c>
      <c r="BP531" s="605">
        <f>IF(WWWW[[#This Row],['# People with access to soap]]&gt;WWWW[[#This Row],['# People with access to Sanity Pads]],WWWW[[#This Row],['# People with access to soap]],WWWW[[#This Row],['# People with access to Sanity Pads]])</f>
        <v>0</v>
      </c>
      <c r="BQ531" s="560" t="str">
        <f>IF(OR(WWWW[[#This Row],['#of students in school]]="",WWWW[[#This Row],['#of students in school]]=0),"No","Yes")</f>
        <v>No</v>
      </c>
      <c r="BR531" s="781" t="str">
        <f>VLOOKUP(WWWW[[#This Row],[Village  Name]],SiteDB6[[Site Name]:[Location Type 1]],9,FALSE)</f>
        <v>Village</v>
      </c>
      <c r="BS531" s="781" t="str">
        <f>VLOOKUP(WWWW[[#This Row],[Village  Name]],SiteDB6[[Site Name]:[Type of Accommodation]],10,FALSE)</f>
        <v>Village</v>
      </c>
      <c r="BT531" s="781">
        <f>VLOOKUP(WWWW[[#This Row],[Village  Name]],SiteDB6[[Site Name]:[Ethnic or GCA/NGCA]],11,FALSE)</f>
        <v>0</v>
      </c>
      <c r="BU531" s="781">
        <f>VLOOKUP(WWWW[[#This Row],[Village  Name]],SiteDB6[[Site Name]:[Lat]],12,FALSE)</f>
        <v>0</v>
      </c>
      <c r="BV531" s="781">
        <f>VLOOKUP(WWWW[[#This Row],[Village  Name]],SiteDB6[[Site Name]:[Long]],13,FALSE)</f>
        <v>0</v>
      </c>
      <c r="BW531" s="781">
        <f>VLOOKUP(WWWW[[#This Row],[Village  Name]],SiteDB6[[Site Name]:[Pcode]],3,FALSE)</f>
        <v>196135</v>
      </c>
      <c r="BX531" s="781" t="str">
        <f t="shared" si="1"/>
        <v>Covered</v>
      </c>
      <c r="BY531" s="792"/>
    </row>
    <row r="532" spans="1:77">
      <c r="A532" s="777" t="s">
        <v>2382</v>
      </c>
      <c r="B532" s="777" t="s">
        <v>316</v>
      </c>
      <c r="C532" s="778" t="s">
        <v>316</v>
      </c>
      <c r="D532" s="778" t="s">
        <v>329</v>
      </c>
      <c r="E532" s="779" t="s">
        <v>2687</v>
      </c>
      <c r="F532" s="778" t="s">
        <v>297</v>
      </c>
      <c r="G532" s="780" t="str">
        <f>VLOOKUP(WWWW[[#This Row],[Village  Name]],SiteDB6[[Site Name]:[Location Type]],8,FALSE)</f>
        <v>Village</v>
      </c>
      <c r="H532" s="778" t="s">
        <v>2612</v>
      </c>
      <c r="I532" s="782">
        <v>86</v>
      </c>
      <c r="J532" s="782">
        <v>481</v>
      </c>
      <c r="K532" s="783">
        <v>42736</v>
      </c>
      <c r="L532" s="784">
        <v>44551</v>
      </c>
      <c r="M532" s="782"/>
      <c r="N532" s="782"/>
      <c r="O532" s="605"/>
      <c r="P532" s="782"/>
      <c r="Q532" s="782"/>
      <c r="R532" s="782"/>
      <c r="S532" s="782"/>
      <c r="T532" s="782"/>
      <c r="U532" s="785"/>
      <c r="V532" s="782"/>
      <c r="W532" s="782" t="s">
        <v>132</v>
      </c>
      <c r="X532" s="782"/>
      <c r="Y532" s="782"/>
      <c r="Z532" s="782"/>
      <c r="AA532" s="782"/>
      <c r="AB532" s="782"/>
      <c r="AC532" s="785"/>
      <c r="AD532" s="782"/>
      <c r="AE532" s="782"/>
      <c r="AF532" s="782"/>
      <c r="AG532" s="782"/>
      <c r="AH532" s="782"/>
      <c r="AI532" s="782"/>
      <c r="AJ532" s="605"/>
      <c r="AK532" s="782"/>
      <c r="AL532" s="605"/>
      <c r="AM532" s="605"/>
      <c r="AN532" s="785"/>
      <c r="AO532" s="551"/>
      <c r="AP532" s="551"/>
      <c r="AQ53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2" s="788">
        <f>WWWW[[#This Row],[%Equitable and continuous access to sufficient quantity of safe drinking water]]*WWWW[[#This Row],[Total PoP ]]</f>
        <v>0</v>
      </c>
      <c r="AS53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2" s="788">
        <f>WWWW[[#This Row],[% Access to unimproved water points]]*WWWW[[#This Row],[Total PoP ]]</f>
        <v>0</v>
      </c>
      <c r="AU53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2" s="788">
        <f>WWWW[[#This Row],[HRP1]]/250</f>
        <v>0</v>
      </c>
      <c r="AX532" s="790">
        <f>1-WWWW[[#This Row],[% Equitable and continuous access to sufficient quantity of domestic water]]</f>
        <v>1</v>
      </c>
      <c r="AY532" s="788">
        <f>WWWW[[#This Row],[%equitable and continuous access to sufficient quantity of safe drinking and domestic water''s GAP]]*WWWW[[#This Row],[Total PoP ]]</f>
        <v>481</v>
      </c>
      <c r="AZ532" s="791">
        <f>IF(WWWW[[#This Row],[Total required water points]]-WWWW[[#This Row],['#Water points coverage]]&lt;0,0,WWWW[[#This Row],[Total required water points]]-WWWW[[#This Row],['#Water points coverage]])</f>
        <v>2</v>
      </c>
      <c r="BA532" s="791">
        <f>ROUND(IF(WWWW[[#This Row],[Total PoP ]]&lt;250,1,WWWW[[#This Row],[Total PoP ]]/250),0)</f>
        <v>2</v>
      </c>
      <c r="BB53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2" s="788">
        <f>WWWW[[#This Row],[% people access to functioning Latrine]]*WWWW[[#This Row],[Total PoP ]]</f>
        <v>0</v>
      </c>
      <c r="BD532" s="791">
        <f>WWWW[[#This Row],['#_of_Functioning_latrines_in_school]]*50</f>
        <v>0</v>
      </c>
      <c r="BE532" s="791">
        <f>ROUND((WWWW[[#This Row],[Total PoP ]]/6),0)</f>
        <v>80</v>
      </c>
      <c r="BF532" s="791">
        <f>IF(WWWW[[#This Row],[Total required Latrines]]-(WWWW[[#This Row],['#_of_sanitary_fly-proof_HH_latrines]])&lt;0,0,WWWW[[#This Row],[Total required Latrines]]-(WWWW[[#This Row],['#_of_sanitary_fly-proof_HH_latrines]]))</f>
        <v>80</v>
      </c>
      <c r="BG532" s="787">
        <f>1-WWWW[[#This Row],[% people access to functioning Latrine]]</f>
        <v>1</v>
      </c>
      <c r="BH53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2" s="560">
        <f>IF(WWWW[[#This Row],['#_of_functional_handwashing_facilities_at_HH_level]]*6&gt;WWWW[[#This Row],[Total PoP ]],WWWW[[#This Row],[Total PoP ]],WWWW[[#This Row],['#_of_functional_handwashing_facilities_at_HH_level]]*6)</f>
        <v>0</v>
      </c>
      <c r="BJ532" s="791">
        <f>IF(WWWW[[#This Row],['# people reached by regular dedicated hygiene promotion]]&gt;WWWW[[#This Row],['# People received regular supply of hygiene items]],WWWW[[#This Row],['# people reached by regular dedicated hygiene promotion]],WWWW[[#This Row],['# People received regular supply of hygiene items]])</f>
        <v>0</v>
      </c>
      <c r="BK532" s="790">
        <f>IF(WWWW[[#This Row],[HRP3]]/WWWW[[#This Row],[Total PoP ]]&gt;100%,100%,WWWW[[#This Row],[HRP3]]/WWWW[[#This Row],[Total PoP ]])</f>
        <v>0</v>
      </c>
      <c r="BL532" s="787">
        <f>1-WWWW[[#This Row],[Hygiene Coverage%]]</f>
        <v>1</v>
      </c>
      <c r="BM532" s="789">
        <f>WWWW[[#This Row],['# people reached by regular dedicated hygiene promotion]]/WWWW[[#This Row],[Total PoP ]]</f>
        <v>0</v>
      </c>
      <c r="BN53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2" s="552">
        <f>WWWW[[#This Row],['#_of_affected_women_and_girls_receiving_a_sufficient_quantity_of_sanitary_pads]]</f>
        <v>0</v>
      </c>
      <c r="BP532" s="605">
        <f>IF(WWWW[[#This Row],['# People with access to soap]]&gt;WWWW[[#This Row],['# People with access to Sanity Pads]],WWWW[[#This Row],['# People with access to soap]],WWWW[[#This Row],['# People with access to Sanity Pads]])</f>
        <v>0</v>
      </c>
      <c r="BQ532" s="560" t="str">
        <f>IF(OR(WWWW[[#This Row],['#of students in school]]="",WWWW[[#This Row],['#of students in school]]=0),"No","Yes")</f>
        <v>No</v>
      </c>
      <c r="BR532" s="781" t="str">
        <f>VLOOKUP(WWWW[[#This Row],[Village  Name]],SiteDB6[[Site Name]:[Location Type 1]],9,FALSE)</f>
        <v>Village</v>
      </c>
      <c r="BS532" s="781" t="str">
        <f>VLOOKUP(WWWW[[#This Row],[Village  Name]],SiteDB6[[Site Name]:[Type of Accommodation]],10,FALSE)</f>
        <v>Village</v>
      </c>
      <c r="BT532" s="781">
        <f>VLOOKUP(WWWW[[#This Row],[Village  Name]],SiteDB6[[Site Name]:[Ethnic or GCA/NGCA]],11,FALSE)</f>
        <v>0</v>
      </c>
      <c r="BU532" s="781">
        <f>VLOOKUP(WWWW[[#This Row],[Village  Name]],SiteDB6[[Site Name]:[Lat]],12,FALSE)</f>
        <v>20.187860488891602</v>
      </c>
      <c r="BV532" s="781">
        <f>VLOOKUP(WWWW[[#This Row],[Village  Name]],SiteDB6[[Site Name]:[Long]],13,FALSE)</f>
        <v>92.903419494628906</v>
      </c>
      <c r="BW532" s="781">
        <f>VLOOKUP(WWWW[[#This Row],[Village  Name]],SiteDB6[[Site Name]:[Pcode]],3,FALSE)</f>
        <v>196134</v>
      </c>
      <c r="BX532" s="781" t="str">
        <f t="shared" si="1"/>
        <v>Covered</v>
      </c>
      <c r="BY532" s="792"/>
    </row>
    <row r="533" spans="1:77">
      <c r="A533" s="777" t="s">
        <v>2382</v>
      </c>
      <c r="B533" s="777" t="s">
        <v>316</v>
      </c>
      <c r="C533" s="778" t="s">
        <v>316</v>
      </c>
      <c r="D533" s="778" t="s">
        <v>329</v>
      </c>
      <c r="E533" s="779" t="s">
        <v>2687</v>
      </c>
      <c r="F533" s="778" t="s">
        <v>297</v>
      </c>
      <c r="G533" s="780" t="str">
        <f>VLOOKUP(WWWW[[#This Row],[Village  Name]],SiteDB6[[Site Name]:[Location Type]],8,FALSE)</f>
        <v>Village</v>
      </c>
      <c r="H533" s="778" t="s">
        <v>2613</v>
      </c>
      <c r="I533" s="782">
        <v>88</v>
      </c>
      <c r="J533" s="782">
        <v>454</v>
      </c>
      <c r="K533" s="783">
        <v>42736</v>
      </c>
      <c r="L533" s="784">
        <v>44551</v>
      </c>
      <c r="M533" s="782"/>
      <c r="N533" s="782"/>
      <c r="O533" s="605"/>
      <c r="P533" s="782"/>
      <c r="Q533" s="782"/>
      <c r="R533" s="782"/>
      <c r="S533" s="782"/>
      <c r="T533" s="782"/>
      <c r="U533" s="785"/>
      <c r="V533" s="782"/>
      <c r="W533" s="782" t="s">
        <v>132</v>
      </c>
      <c r="X533" s="782"/>
      <c r="Y533" s="782"/>
      <c r="Z533" s="782"/>
      <c r="AA533" s="782"/>
      <c r="AB533" s="782"/>
      <c r="AC533" s="785"/>
      <c r="AD533" s="782"/>
      <c r="AE533" s="782"/>
      <c r="AF533" s="782"/>
      <c r="AG533" s="782"/>
      <c r="AH533" s="782"/>
      <c r="AI533" s="782"/>
      <c r="AJ533" s="605"/>
      <c r="AK533" s="782"/>
      <c r="AL533" s="605"/>
      <c r="AM533" s="605"/>
      <c r="AN533" s="785"/>
      <c r="AO533" s="551"/>
      <c r="AP533" s="551"/>
      <c r="AQ53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3" s="788">
        <f>WWWW[[#This Row],[%Equitable and continuous access to sufficient quantity of safe drinking water]]*WWWW[[#This Row],[Total PoP ]]</f>
        <v>0</v>
      </c>
      <c r="AS53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3" s="788">
        <f>WWWW[[#This Row],[% Access to unimproved water points]]*WWWW[[#This Row],[Total PoP ]]</f>
        <v>0</v>
      </c>
      <c r="AU53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3" s="788">
        <f>WWWW[[#This Row],[HRP1]]/250</f>
        <v>0</v>
      </c>
      <c r="AX533" s="790">
        <f>1-WWWW[[#This Row],[% Equitable and continuous access to sufficient quantity of domestic water]]</f>
        <v>1</v>
      </c>
      <c r="AY533" s="788">
        <f>WWWW[[#This Row],[%equitable and continuous access to sufficient quantity of safe drinking and domestic water''s GAP]]*WWWW[[#This Row],[Total PoP ]]</f>
        <v>454</v>
      </c>
      <c r="AZ533" s="791">
        <f>IF(WWWW[[#This Row],[Total required water points]]-WWWW[[#This Row],['#Water points coverage]]&lt;0,0,WWWW[[#This Row],[Total required water points]]-WWWW[[#This Row],['#Water points coverage]])</f>
        <v>2</v>
      </c>
      <c r="BA533" s="791">
        <f>ROUND(IF(WWWW[[#This Row],[Total PoP ]]&lt;250,1,WWWW[[#This Row],[Total PoP ]]/250),0)</f>
        <v>2</v>
      </c>
      <c r="BB53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3" s="788">
        <f>WWWW[[#This Row],[% people access to functioning Latrine]]*WWWW[[#This Row],[Total PoP ]]</f>
        <v>0</v>
      </c>
      <c r="BD533" s="791">
        <f>WWWW[[#This Row],['#_of_Functioning_latrines_in_school]]*50</f>
        <v>0</v>
      </c>
      <c r="BE533" s="791">
        <f>ROUND((WWWW[[#This Row],[Total PoP ]]/6),0)</f>
        <v>76</v>
      </c>
      <c r="BF533" s="791">
        <f>IF(WWWW[[#This Row],[Total required Latrines]]-(WWWW[[#This Row],['#_of_sanitary_fly-proof_HH_latrines]])&lt;0,0,WWWW[[#This Row],[Total required Latrines]]-(WWWW[[#This Row],['#_of_sanitary_fly-proof_HH_latrines]]))</f>
        <v>76</v>
      </c>
      <c r="BG533" s="787">
        <f>1-WWWW[[#This Row],[% people access to functioning Latrine]]</f>
        <v>1</v>
      </c>
      <c r="BH53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3" s="560">
        <f>IF(WWWW[[#This Row],['#_of_functional_handwashing_facilities_at_HH_level]]*6&gt;WWWW[[#This Row],[Total PoP ]],WWWW[[#This Row],[Total PoP ]],WWWW[[#This Row],['#_of_functional_handwashing_facilities_at_HH_level]]*6)</f>
        <v>0</v>
      </c>
      <c r="BJ533" s="791">
        <f>IF(WWWW[[#This Row],['# people reached by regular dedicated hygiene promotion]]&gt;WWWW[[#This Row],['# People received regular supply of hygiene items]],WWWW[[#This Row],['# people reached by regular dedicated hygiene promotion]],WWWW[[#This Row],['# People received regular supply of hygiene items]])</f>
        <v>0</v>
      </c>
      <c r="BK533" s="790">
        <f>IF(WWWW[[#This Row],[HRP3]]/WWWW[[#This Row],[Total PoP ]]&gt;100%,100%,WWWW[[#This Row],[HRP3]]/WWWW[[#This Row],[Total PoP ]])</f>
        <v>0</v>
      </c>
      <c r="BL533" s="787">
        <f>1-WWWW[[#This Row],[Hygiene Coverage%]]</f>
        <v>1</v>
      </c>
      <c r="BM533" s="789">
        <f>WWWW[[#This Row],['# people reached by regular dedicated hygiene promotion]]/WWWW[[#This Row],[Total PoP ]]</f>
        <v>0</v>
      </c>
      <c r="BN53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3" s="552">
        <f>WWWW[[#This Row],['#_of_affected_women_and_girls_receiving_a_sufficient_quantity_of_sanitary_pads]]</f>
        <v>0</v>
      </c>
      <c r="BP533" s="605">
        <f>IF(WWWW[[#This Row],['# People with access to soap]]&gt;WWWW[[#This Row],['# People with access to Sanity Pads]],WWWW[[#This Row],['# People with access to soap]],WWWW[[#This Row],['# People with access to Sanity Pads]])</f>
        <v>0</v>
      </c>
      <c r="BQ533" s="560" t="str">
        <f>IF(OR(WWWW[[#This Row],['#of students in school]]="",WWWW[[#This Row],['#of students in school]]=0),"No","Yes")</f>
        <v>No</v>
      </c>
      <c r="BR533" s="781" t="str">
        <f>VLOOKUP(WWWW[[#This Row],[Village  Name]],SiteDB6[[Site Name]:[Location Type 1]],9,FALSE)</f>
        <v>Village</v>
      </c>
      <c r="BS533" s="781" t="str">
        <f>VLOOKUP(WWWW[[#This Row],[Village  Name]],SiteDB6[[Site Name]:[Type of Accommodation]],10,FALSE)</f>
        <v>Village</v>
      </c>
      <c r="BT533" s="781">
        <f>VLOOKUP(WWWW[[#This Row],[Village  Name]],SiteDB6[[Site Name]:[Ethnic or GCA/NGCA]],11,FALSE)</f>
        <v>0</v>
      </c>
      <c r="BU533" s="781">
        <f>VLOOKUP(WWWW[[#This Row],[Village  Name]],SiteDB6[[Site Name]:[Lat]],12,FALSE)</f>
        <v>20.1899604797363</v>
      </c>
      <c r="BV533" s="781">
        <f>VLOOKUP(WWWW[[#This Row],[Village  Name]],SiteDB6[[Site Name]:[Long]],13,FALSE)</f>
        <v>92.895767211914105</v>
      </c>
      <c r="BW533" s="781">
        <f>VLOOKUP(WWWW[[#This Row],[Village  Name]],SiteDB6[[Site Name]:[Pcode]],3,FALSE)</f>
        <v>196136</v>
      </c>
      <c r="BX533" s="781" t="str">
        <f t="shared" si="1"/>
        <v>Covered</v>
      </c>
      <c r="BY533" s="792"/>
    </row>
    <row r="534" spans="1:77">
      <c r="A534" s="777" t="s">
        <v>2382</v>
      </c>
      <c r="B534" s="777" t="s">
        <v>316</v>
      </c>
      <c r="C534" s="778" t="s">
        <v>316</v>
      </c>
      <c r="D534" s="778" t="s">
        <v>309</v>
      </c>
      <c r="E534" s="779" t="s">
        <v>2687</v>
      </c>
      <c r="F534" s="778" t="s">
        <v>297</v>
      </c>
      <c r="G534" s="780" t="str">
        <f>VLOOKUP(WWWW[[#This Row],[Village  Name]],SiteDB6[[Site Name]:[Location Type]],8,FALSE)</f>
        <v>Village</v>
      </c>
      <c r="H534" s="778" t="s">
        <v>2614</v>
      </c>
      <c r="I534" s="782">
        <v>218</v>
      </c>
      <c r="J534" s="782">
        <v>978</v>
      </c>
      <c r="K534" s="783">
        <v>42736</v>
      </c>
      <c r="L534" s="784">
        <v>44551</v>
      </c>
      <c r="M534" s="782"/>
      <c r="N534" s="782"/>
      <c r="O534" s="605"/>
      <c r="P534" s="782"/>
      <c r="Q534" s="782"/>
      <c r="R534" s="782"/>
      <c r="S534" s="782"/>
      <c r="T534" s="782"/>
      <c r="U534" s="785"/>
      <c r="V534" s="782"/>
      <c r="W534" s="782" t="s">
        <v>132</v>
      </c>
      <c r="X534" s="782"/>
      <c r="Y534" s="782"/>
      <c r="Z534" s="782"/>
      <c r="AA534" s="782"/>
      <c r="AB534" s="782"/>
      <c r="AC534" s="785"/>
      <c r="AD534" s="782"/>
      <c r="AE534" s="782"/>
      <c r="AF534" s="782"/>
      <c r="AG534" s="782"/>
      <c r="AH534" s="782"/>
      <c r="AI534" s="782"/>
      <c r="AJ534" s="605"/>
      <c r="AK534" s="782"/>
      <c r="AL534" s="605"/>
      <c r="AM534" s="605"/>
      <c r="AN534" s="785"/>
      <c r="AO534" s="551"/>
      <c r="AP534" s="551"/>
      <c r="AQ53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4" s="788">
        <f>WWWW[[#This Row],[%Equitable and continuous access to sufficient quantity of safe drinking water]]*WWWW[[#This Row],[Total PoP ]]</f>
        <v>0</v>
      </c>
      <c r="AS53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4" s="788">
        <f>WWWW[[#This Row],[% Access to unimproved water points]]*WWWW[[#This Row],[Total PoP ]]</f>
        <v>0</v>
      </c>
      <c r="AU53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4" s="788">
        <f>WWWW[[#This Row],[HRP1]]/250</f>
        <v>0</v>
      </c>
      <c r="AX534" s="790">
        <f>1-WWWW[[#This Row],[% Equitable and continuous access to sufficient quantity of domestic water]]</f>
        <v>1</v>
      </c>
      <c r="AY534" s="788">
        <f>WWWW[[#This Row],[%equitable and continuous access to sufficient quantity of safe drinking and domestic water''s GAP]]*WWWW[[#This Row],[Total PoP ]]</f>
        <v>978</v>
      </c>
      <c r="AZ534" s="791">
        <f>IF(WWWW[[#This Row],[Total required water points]]-WWWW[[#This Row],['#Water points coverage]]&lt;0,0,WWWW[[#This Row],[Total required water points]]-WWWW[[#This Row],['#Water points coverage]])</f>
        <v>4</v>
      </c>
      <c r="BA534" s="791">
        <f>ROUND(IF(WWWW[[#This Row],[Total PoP ]]&lt;250,1,WWWW[[#This Row],[Total PoP ]]/250),0)</f>
        <v>4</v>
      </c>
      <c r="BB53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4" s="788">
        <f>WWWW[[#This Row],[% people access to functioning Latrine]]*WWWW[[#This Row],[Total PoP ]]</f>
        <v>0</v>
      </c>
      <c r="BD534" s="791">
        <f>WWWW[[#This Row],['#_of_Functioning_latrines_in_school]]*50</f>
        <v>0</v>
      </c>
      <c r="BE534" s="791">
        <f>ROUND((WWWW[[#This Row],[Total PoP ]]/6),0)</f>
        <v>163</v>
      </c>
      <c r="BF534" s="791">
        <f>IF(WWWW[[#This Row],[Total required Latrines]]-(WWWW[[#This Row],['#_of_sanitary_fly-proof_HH_latrines]])&lt;0,0,WWWW[[#This Row],[Total required Latrines]]-(WWWW[[#This Row],['#_of_sanitary_fly-proof_HH_latrines]]))</f>
        <v>163</v>
      </c>
      <c r="BG534" s="787">
        <f>1-WWWW[[#This Row],[% people access to functioning Latrine]]</f>
        <v>1</v>
      </c>
      <c r="BH53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4" s="560">
        <f>IF(WWWW[[#This Row],['#_of_functional_handwashing_facilities_at_HH_level]]*6&gt;WWWW[[#This Row],[Total PoP ]],WWWW[[#This Row],[Total PoP ]],WWWW[[#This Row],['#_of_functional_handwashing_facilities_at_HH_level]]*6)</f>
        <v>0</v>
      </c>
      <c r="BJ534" s="791">
        <f>IF(WWWW[[#This Row],['# people reached by regular dedicated hygiene promotion]]&gt;WWWW[[#This Row],['# People received regular supply of hygiene items]],WWWW[[#This Row],['# people reached by regular dedicated hygiene promotion]],WWWW[[#This Row],['# People received regular supply of hygiene items]])</f>
        <v>0</v>
      </c>
      <c r="BK534" s="790">
        <f>IF(WWWW[[#This Row],[HRP3]]/WWWW[[#This Row],[Total PoP ]]&gt;100%,100%,WWWW[[#This Row],[HRP3]]/WWWW[[#This Row],[Total PoP ]])</f>
        <v>0</v>
      </c>
      <c r="BL534" s="787">
        <f>1-WWWW[[#This Row],[Hygiene Coverage%]]</f>
        <v>1</v>
      </c>
      <c r="BM534" s="789">
        <f>WWWW[[#This Row],['# people reached by regular dedicated hygiene promotion]]/WWWW[[#This Row],[Total PoP ]]</f>
        <v>0</v>
      </c>
      <c r="BN53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4" s="552">
        <f>WWWW[[#This Row],['#_of_affected_women_and_girls_receiving_a_sufficient_quantity_of_sanitary_pads]]</f>
        <v>0</v>
      </c>
      <c r="BP534" s="605">
        <f>IF(WWWW[[#This Row],['# People with access to soap]]&gt;WWWW[[#This Row],['# People with access to Sanity Pads]],WWWW[[#This Row],['# People with access to soap]],WWWW[[#This Row],['# People with access to Sanity Pads]])</f>
        <v>0</v>
      </c>
      <c r="BQ534" s="560" t="str">
        <f>IF(OR(WWWW[[#This Row],['#of students in school]]="",WWWW[[#This Row],['#of students in school]]=0),"No","Yes")</f>
        <v>No</v>
      </c>
      <c r="BR534" s="781" t="str">
        <f>VLOOKUP(WWWW[[#This Row],[Village  Name]],SiteDB6[[Site Name]:[Location Type 1]],9,FALSE)</f>
        <v>Village</v>
      </c>
      <c r="BS534" s="781" t="str">
        <f>VLOOKUP(WWWW[[#This Row],[Village  Name]],SiteDB6[[Site Name]:[Type of Accommodation]],10,FALSE)</f>
        <v>Village</v>
      </c>
      <c r="BT534" s="781">
        <f>VLOOKUP(WWWW[[#This Row],[Village  Name]],SiteDB6[[Site Name]:[Ethnic or GCA/NGCA]],11,FALSE)</f>
        <v>0</v>
      </c>
      <c r="BU534" s="781">
        <f>VLOOKUP(WWWW[[#This Row],[Village  Name]],SiteDB6[[Site Name]:[Lat]],12,FALSE)</f>
        <v>20.2630290985107</v>
      </c>
      <c r="BV534" s="781">
        <f>VLOOKUP(WWWW[[#This Row],[Village  Name]],SiteDB6[[Site Name]:[Long]],13,FALSE)</f>
        <v>92.858856201171903</v>
      </c>
      <c r="BW534" s="781">
        <f>VLOOKUP(WWWW[[#This Row],[Village  Name]],SiteDB6[[Site Name]:[Pcode]],3,FALSE)</f>
        <v>196166</v>
      </c>
      <c r="BX534" s="781" t="str">
        <f t="shared" si="1"/>
        <v>Covered</v>
      </c>
      <c r="BY534" s="792"/>
    </row>
    <row r="535" spans="1:77">
      <c r="A535" s="777" t="s">
        <v>2382</v>
      </c>
      <c r="B535" s="777" t="s">
        <v>316</v>
      </c>
      <c r="C535" s="778" t="s">
        <v>316</v>
      </c>
      <c r="D535" s="778" t="s">
        <v>309</v>
      </c>
      <c r="E535" s="779" t="s">
        <v>2687</v>
      </c>
      <c r="F535" s="778" t="s">
        <v>297</v>
      </c>
      <c r="G535" s="780" t="str">
        <f>VLOOKUP(WWWW[[#This Row],[Village  Name]],SiteDB6[[Site Name]:[Location Type]],8,FALSE)</f>
        <v>Village</v>
      </c>
      <c r="H535" s="778" t="s">
        <v>2615</v>
      </c>
      <c r="I535" s="782">
        <v>147</v>
      </c>
      <c r="J535" s="782">
        <v>741</v>
      </c>
      <c r="K535" s="783">
        <v>42736</v>
      </c>
      <c r="L535" s="784">
        <v>44551</v>
      </c>
      <c r="M535" s="782"/>
      <c r="N535" s="782"/>
      <c r="O535" s="605"/>
      <c r="P535" s="782"/>
      <c r="Q535" s="782"/>
      <c r="R535" s="782"/>
      <c r="S535" s="782"/>
      <c r="T535" s="782"/>
      <c r="U535" s="785"/>
      <c r="V535" s="782"/>
      <c r="W535" s="782" t="s">
        <v>132</v>
      </c>
      <c r="X535" s="782"/>
      <c r="Y535" s="782"/>
      <c r="Z535" s="782"/>
      <c r="AA535" s="782"/>
      <c r="AB535" s="782"/>
      <c r="AC535" s="785"/>
      <c r="AD535" s="782"/>
      <c r="AE535" s="782"/>
      <c r="AF535" s="782"/>
      <c r="AG535" s="782"/>
      <c r="AH535" s="782"/>
      <c r="AI535" s="782"/>
      <c r="AJ535" s="605"/>
      <c r="AK535" s="782"/>
      <c r="AL535" s="605"/>
      <c r="AM535" s="605"/>
      <c r="AN535" s="785"/>
      <c r="AO535" s="551"/>
      <c r="AP535" s="551"/>
      <c r="AQ53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5" s="788">
        <f>WWWW[[#This Row],[%Equitable and continuous access to sufficient quantity of safe drinking water]]*WWWW[[#This Row],[Total PoP ]]</f>
        <v>0</v>
      </c>
      <c r="AS53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5" s="788">
        <f>WWWW[[#This Row],[% Access to unimproved water points]]*WWWW[[#This Row],[Total PoP ]]</f>
        <v>0</v>
      </c>
      <c r="AU53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5" s="788">
        <f>WWWW[[#This Row],[HRP1]]/250</f>
        <v>0</v>
      </c>
      <c r="AX535" s="790">
        <f>1-WWWW[[#This Row],[% Equitable and continuous access to sufficient quantity of domestic water]]</f>
        <v>1</v>
      </c>
      <c r="AY535" s="788">
        <f>WWWW[[#This Row],[%equitable and continuous access to sufficient quantity of safe drinking and domestic water''s GAP]]*WWWW[[#This Row],[Total PoP ]]</f>
        <v>741</v>
      </c>
      <c r="AZ535" s="791">
        <f>IF(WWWW[[#This Row],[Total required water points]]-WWWW[[#This Row],['#Water points coverage]]&lt;0,0,WWWW[[#This Row],[Total required water points]]-WWWW[[#This Row],['#Water points coverage]])</f>
        <v>3</v>
      </c>
      <c r="BA535" s="791">
        <f>ROUND(IF(WWWW[[#This Row],[Total PoP ]]&lt;250,1,WWWW[[#This Row],[Total PoP ]]/250),0)</f>
        <v>3</v>
      </c>
      <c r="BB53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5" s="788">
        <f>WWWW[[#This Row],[% people access to functioning Latrine]]*WWWW[[#This Row],[Total PoP ]]</f>
        <v>0</v>
      </c>
      <c r="BD535" s="791">
        <f>WWWW[[#This Row],['#_of_Functioning_latrines_in_school]]*50</f>
        <v>0</v>
      </c>
      <c r="BE535" s="791">
        <f>ROUND((WWWW[[#This Row],[Total PoP ]]/6),0)</f>
        <v>124</v>
      </c>
      <c r="BF535" s="791">
        <f>IF(WWWW[[#This Row],[Total required Latrines]]-(WWWW[[#This Row],['#_of_sanitary_fly-proof_HH_latrines]])&lt;0,0,WWWW[[#This Row],[Total required Latrines]]-(WWWW[[#This Row],['#_of_sanitary_fly-proof_HH_latrines]]))</f>
        <v>124</v>
      </c>
      <c r="BG535" s="787">
        <f>1-WWWW[[#This Row],[% people access to functioning Latrine]]</f>
        <v>1</v>
      </c>
      <c r="BH53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5" s="560">
        <f>IF(WWWW[[#This Row],['#_of_functional_handwashing_facilities_at_HH_level]]*6&gt;WWWW[[#This Row],[Total PoP ]],WWWW[[#This Row],[Total PoP ]],WWWW[[#This Row],['#_of_functional_handwashing_facilities_at_HH_level]]*6)</f>
        <v>0</v>
      </c>
      <c r="BJ535" s="791">
        <f>IF(WWWW[[#This Row],['# people reached by regular dedicated hygiene promotion]]&gt;WWWW[[#This Row],['# People received regular supply of hygiene items]],WWWW[[#This Row],['# people reached by regular dedicated hygiene promotion]],WWWW[[#This Row],['# People received regular supply of hygiene items]])</f>
        <v>0</v>
      </c>
      <c r="BK535" s="790">
        <f>IF(WWWW[[#This Row],[HRP3]]/WWWW[[#This Row],[Total PoP ]]&gt;100%,100%,WWWW[[#This Row],[HRP3]]/WWWW[[#This Row],[Total PoP ]])</f>
        <v>0</v>
      </c>
      <c r="BL535" s="787">
        <f>1-WWWW[[#This Row],[Hygiene Coverage%]]</f>
        <v>1</v>
      </c>
      <c r="BM535" s="789">
        <f>WWWW[[#This Row],['# people reached by regular dedicated hygiene promotion]]/WWWW[[#This Row],[Total PoP ]]</f>
        <v>0</v>
      </c>
      <c r="BN53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5" s="552">
        <f>WWWW[[#This Row],['#_of_affected_women_and_girls_receiving_a_sufficient_quantity_of_sanitary_pads]]</f>
        <v>0</v>
      </c>
      <c r="BP535" s="605">
        <f>IF(WWWW[[#This Row],['# People with access to soap]]&gt;WWWW[[#This Row],['# People with access to Sanity Pads]],WWWW[[#This Row],['# People with access to soap]],WWWW[[#This Row],['# People with access to Sanity Pads]])</f>
        <v>0</v>
      </c>
      <c r="BQ535" s="560" t="str">
        <f>IF(OR(WWWW[[#This Row],['#of students in school]]="",WWWW[[#This Row],['#of students in school]]=0),"No","Yes")</f>
        <v>No</v>
      </c>
      <c r="BR535" s="781" t="str">
        <f>VLOOKUP(WWWW[[#This Row],[Village  Name]],SiteDB6[[Site Name]:[Location Type 1]],9,FALSE)</f>
        <v>Village</v>
      </c>
      <c r="BS535" s="781" t="str">
        <f>VLOOKUP(WWWW[[#This Row],[Village  Name]],SiteDB6[[Site Name]:[Type of Accommodation]],10,FALSE)</f>
        <v>Village</v>
      </c>
      <c r="BT535" s="781">
        <f>VLOOKUP(WWWW[[#This Row],[Village  Name]],SiteDB6[[Site Name]:[Ethnic or GCA/NGCA]],11,FALSE)</f>
        <v>0</v>
      </c>
      <c r="BU535" s="781">
        <f>VLOOKUP(WWWW[[#This Row],[Village  Name]],SiteDB6[[Site Name]:[Lat]],12,FALSE)</f>
        <v>20.248519897460898</v>
      </c>
      <c r="BV535" s="781">
        <f>VLOOKUP(WWWW[[#This Row],[Village  Name]],SiteDB6[[Site Name]:[Long]],13,FALSE)</f>
        <v>92.8621826171875</v>
      </c>
      <c r="BW535" s="781">
        <f>VLOOKUP(WWWW[[#This Row],[Village  Name]],SiteDB6[[Site Name]:[Pcode]],3,FALSE)</f>
        <v>196170</v>
      </c>
      <c r="BX535" s="781" t="str">
        <f t="shared" si="1"/>
        <v>Covered</v>
      </c>
      <c r="BY535" s="792"/>
    </row>
    <row r="536" spans="1:77">
      <c r="A536" s="777" t="s">
        <v>2382</v>
      </c>
      <c r="B536" s="777" t="s">
        <v>316</v>
      </c>
      <c r="C536" s="778" t="s">
        <v>316</v>
      </c>
      <c r="D536" s="778" t="s">
        <v>309</v>
      </c>
      <c r="E536" s="779" t="s">
        <v>2687</v>
      </c>
      <c r="F536" s="778" t="s">
        <v>297</v>
      </c>
      <c r="G536" s="780" t="str">
        <f>VLOOKUP(WWWW[[#This Row],[Village  Name]],SiteDB6[[Site Name]:[Location Type]],8,FALSE)</f>
        <v>Village</v>
      </c>
      <c r="H536" s="778" t="s">
        <v>2616</v>
      </c>
      <c r="I536" s="782">
        <v>235</v>
      </c>
      <c r="J536" s="782">
        <v>1117</v>
      </c>
      <c r="K536" s="783">
        <v>42736</v>
      </c>
      <c r="L536" s="784">
        <v>44551</v>
      </c>
      <c r="M536" s="782"/>
      <c r="N536" s="782"/>
      <c r="O536" s="605"/>
      <c r="P536" s="782"/>
      <c r="Q536" s="782"/>
      <c r="R536" s="782"/>
      <c r="S536" s="782"/>
      <c r="T536" s="782"/>
      <c r="U536" s="785"/>
      <c r="V536" s="782"/>
      <c r="W536" s="782" t="s">
        <v>132</v>
      </c>
      <c r="X536" s="782"/>
      <c r="Y536" s="782"/>
      <c r="Z536" s="782"/>
      <c r="AA536" s="782"/>
      <c r="AB536" s="782"/>
      <c r="AC536" s="785"/>
      <c r="AD536" s="782"/>
      <c r="AE536" s="782"/>
      <c r="AF536" s="782"/>
      <c r="AG536" s="782"/>
      <c r="AH536" s="782"/>
      <c r="AI536" s="782"/>
      <c r="AJ536" s="605"/>
      <c r="AK536" s="782"/>
      <c r="AL536" s="605"/>
      <c r="AM536" s="605"/>
      <c r="AN536" s="785"/>
      <c r="AO536" s="551"/>
      <c r="AP536" s="551"/>
      <c r="AQ53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6" s="788">
        <f>WWWW[[#This Row],[%Equitable and continuous access to sufficient quantity of safe drinking water]]*WWWW[[#This Row],[Total PoP ]]</f>
        <v>0</v>
      </c>
      <c r="AS53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6" s="788">
        <f>WWWW[[#This Row],[% Access to unimproved water points]]*WWWW[[#This Row],[Total PoP ]]</f>
        <v>0</v>
      </c>
      <c r="AU53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6" s="788">
        <f>WWWW[[#This Row],[HRP1]]/250</f>
        <v>0</v>
      </c>
      <c r="AX536" s="790">
        <f>1-WWWW[[#This Row],[% Equitable and continuous access to sufficient quantity of domestic water]]</f>
        <v>1</v>
      </c>
      <c r="AY536" s="788">
        <f>WWWW[[#This Row],[%equitable and continuous access to sufficient quantity of safe drinking and domestic water''s GAP]]*WWWW[[#This Row],[Total PoP ]]</f>
        <v>1117</v>
      </c>
      <c r="AZ536" s="791">
        <f>IF(WWWW[[#This Row],[Total required water points]]-WWWW[[#This Row],['#Water points coverage]]&lt;0,0,WWWW[[#This Row],[Total required water points]]-WWWW[[#This Row],['#Water points coverage]])</f>
        <v>4</v>
      </c>
      <c r="BA536" s="791">
        <f>ROUND(IF(WWWW[[#This Row],[Total PoP ]]&lt;250,1,WWWW[[#This Row],[Total PoP ]]/250),0)</f>
        <v>4</v>
      </c>
      <c r="BB53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6" s="788">
        <f>WWWW[[#This Row],[% people access to functioning Latrine]]*WWWW[[#This Row],[Total PoP ]]</f>
        <v>0</v>
      </c>
      <c r="BD536" s="791">
        <f>WWWW[[#This Row],['#_of_Functioning_latrines_in_school]]*50</f>
        <v>0</v>
      </c>
      <c r="BE536" s="791">
        <f>ROUND((WWWW[[#This Row],[Total PoP ]]/6),0)</f>
        <v>186</v>
      </c>
      <c r="BF536" s="791">
        <f>IF(WWWW[[#This Row],[Total required Latrines]]-(WWWW[[#This Row],['#_of_sanitary_fly-proof_HH_latrines]])&lt;0,0,WWWW[[#This Row],[Total required Latrines]]-(WWWW[[#This Row],['#_of_sanitary_fly-proof_HH_latrines]]))</f>
        <v>186</v>
      </c>
      <c r="BG536" s="787">
        <f>1-WWWW[[#This Row],[% people access to functioning Latrine]]</f>
        <v>1</v>
      </c>
      <c r="BH53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6" s="560">
        <f>IF(WWWW[[#This Row],['#_of_functional_handwashing_facilities_at_HH_level]]*6&gt;WWWW[[#This Row],[Total PoP ]],WWWW[[#This Row],[Total PoP ]],WWWW[[#This Row],['#_of_functional_handwashing_facilities_at_HH_level]]*6)</f>
        <v>0</v>
      </c>
      <c r="BJ536" s="791">
        <f>IF(WWWW[[#This Row],['# people reached by regular dedicated hygiene promotion]]&gt;WWWW[[#This Row],['# People received regular supply of hygiene items]],WWWW[[#This Row],['# people reached by regular dedicated hygiene promotion]],WWWW[[#This Row],['# People received regular supply of hygiene items]])</f>
        <v>0</v>
      </c>
      <c r="BK536" s="790">
        <f>IF(WWWW[[#This Row],[HRP3]]/WWWW[[#This Row],[Total PoP ]]&gt;100%,100%,WWWW[[#This Row],[HRP3]]/WWWW[[#This Row],[Total PoP ]])</f>
        <v>0</v>
      </c>
      <c r="BL536" s="787">
        <f>1-WWWW[[#This Row],[Hygiene Coverage%]]</f>
        <v>1</v>
      </c>
      <c r="BM536" s="789">
        <f>WWWW[[#This Row],['# people reached by regular dedicated hygiene promotion]]/WWWW[[#This Row],[Total PoP ]]</f>
        <v>0</v>
      </c>
      <c r="BN53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6" s="552">
        <f>WWWW[[#This Row],['#_of_affected_women_and_girls_receiving_a_sufficient_quantity_of_sanitary_pads]]</f>
        <v>0</v>
      </c>
      <c r="BP536" s="605">
        <f>IF(WWWW[[#This Row],['# People with access to soap]]&gt;WWWW[[#This Row],['# People with access to Sanity Pads]],WWWW[[#This Row],['# People with access to soap]],WWWW[[#This Row],['# People with access to Sanity Pads]])</f>
        <v>0</v>
      </c>
      <c r="BQ536" s="560" t="str">
        <f>IF(OR(WWWW[[#This Row],['#of students in school]]="",WWWW[[#This Row],['#of students in school]]=0),"No","Yes")</f>
        <v>No</v>
      </c>
      <c r="BR536" s="781" t="str">
        <f>VLOOKUP(WWWW[[#This Row],[Village  Name]],SiteDB6[[Site Name]:[Location Type 1]],9,FALSE)</f>
        <v>Village</v>
      </c>
      <c r="BS536" s="781" t="str">
        <f>VLOOKUP(WWWW[[#This Row],[Village  Name]],SiteDB6[[Site Name]:[Type of Accommodation]],10,FALSE)</f>
        <v>Village</v>
      </c>
      <c r="BT536" s="781">
        <f>VLOOKUP(WWWW[[#This Row],[Village  Name]],SiteDB6[[Site Name]:[Ethnic or GCA/NGCA]],11,FALSE)</f>
        <v>0</v>
      </c>
      <c r="BU536" s="781">
        <f>VLOOKUP(WWWW[[#This Row],[Village  Name]],SiteDB6[[Site Name]:[Lat]],12,FALSE)</f>
        <v>20.2375602722168</v>
      </c>
      <c r="BV536" s="781">
        <f>VLOOKUP(WWWW[[#This Row],[Village  Name]],SiteDB6[[Site Name]:[Long]],13,FALSE)</f>
        <v>92.861152648925795</v>
      </c>
      <c r="BW536" s="781">
        <f>VLOOKUP(WWWW[[#This Row],[Village  Name]],SiteDB6[[Site Name]:[Pcode]],3,FALSE)</f>
        <v>196169</v>
      </c>
      <c r="BX536" s="781" t="str">
        <f t="shared" si="1"/>
        <v>Covered</v>
      </c>
      <c r="BY536" s="792"/>
    </row>
    <row r="537" spans="1:77">
      <c r="A537" s="777" t="s">
        <v>2382</v>
      </c>
      <c r="B537" s="777" t="s">
        <v>316</v>
      </c>
      <c r="C537" s="778" t="s">
        <v>316</v>
      </c>
      <c r="D537" s="778" t="s">
        <v>309</v>
      </c>
      <c r="E537" s="779" t="s">
        <v>2687</v>
      </c>
      <c r="F537" s="778" t="s">
        <v>297</v>
      </c>
      <c r="G537" s="780" t="str">
        <f>VLOOKUP(WWWW[[#This Row],[Village  Name]],SiteDB6[[Site Name]:[Location Type]],8,FALSE)</f>
        <v>Village</v>
      </c>
      <c r="H537" s="778" t="s">
        <v>448</v>
      </c>
      <c r="I537" s="782">
        <v>156</v>
      </c>
      <c r="J537" s="782">
        <v>658</v>
      </c>
      <c r="K537" s="783">
        <v>42736</v>
      </c>
      <c r="L537" s="784">
        <v>44551</v>
      </c>
      <c r="M537" s="782"/>
      <c r="N537" s="782"/>
      <c r="O537" s="605"/>
      <c r="P537" s="782"/>
      <c r="Q537" s="782"/>
      <c r="R537" s="782"/>
      <c r="S537" s="782"/>
      <c r="T537" s="782"/>
      <c r="U537" s="785"/>
      <c r="V537" s="782"/>
      <c r="W537" s="782" t="s">
        <v>132</v>
      </c>
      <c r="X537" s="782"/>
      <c r="Y537" s="782"/>
      <c r="Z537" s="782"/>
      <c r="AA537" s="782"/>
      <c r="AB537" s="782"/>
      <c r="AC537" s="785"/>
      <c r="AD537" s="782"/>
      <c r="AE537" s="782"/>
      <c r="AF537" s="782"/>
      <c r="AG537" s="782"/>
      <c r="AH537" s="782"/>
      <c r="AI537" s="782"/>
      <c r="AJ537" s="605"/>
      <c r="AK537" s="782"/>
      <c r="AL537" s="605"/>
      <c r="AM537" s="605"/>
      <c r="AN537" s="785"/>
      <c r="AO537" s="551"/>
      <c r="AP537" s="551"/>
      <c r="AQ53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7" s="788">
        <f>WWWW[[#This Row],[%Equitable and continuous access to sufficient quantity of safe drinking water]]*WWWW[[#This Row],[Total PoP ]]</f>
        <v>0</v>
      </c>
      <c r="AS53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7" s="788">
        <f>WWWW[[#This Row],[% Access to unimproved water points]]*WWWW[[#This Row],[Total PoP ]]</f>
        <v>0</v>
      </c>
      <c r="AU53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7" s="788">
        <f>WWWW[[#This Row],[HRP1]]/250</f>
        <v>0</v>
      </c>
      <c r="AX537" s="790">
        <f>1-WWWW[[#This Row],[% Equitable and continuous access to sufficient quantity of domestic water]]</f>
        <v>1</v>
      </c>
      <c r="AY537" s="788">
        <f>WWWW[[#This Row],[%equitable and continuous access to sufficient quantity of safe drinking and domestic water''s GAP]]*WWWW[[#This Row],[Total PoP ]]</f>
        <v>658</v>
      </c>
      <c r="AZ537" s="791">
        <f>IF(WWWW[[#This Row],[Total required water points]]-WWWW[[#This Row],['#Water points coverage]]&lt;0,0,WWWW[[#This Row],[Total required water points]]-WWWW[[#This Row],['#Water points coverage]])</f>
        <v>3</v>
      </c>
      <c r="BA537" s="791">
        <f>ROUND(IF(WWWW[[#This Row],[Total PoP ]]&lt;250,1,WWWW[[#This Row],[Total PoP ]]/250),0)</f>
        <v>3</v>
      </c>
      <c r="BB53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7" s="788">
        <f>WWWW[[#This Row],[% people access to functioning Latrine]]*WWWW[[#This Row],[Total PoP ]]</f>
        <v>0</v>
      </c>
      <c r="BD537" s="791">
        <f>WWWW[[#This Row],['#_of_Functioning_latrines_in_school]]*50</f>
        <v>0</v>
      </c>
      <c r="BE537" s="791">
        <f>ROUND((WWWW[[#This Row],[Total PoP ]]/6),0)</f>
        <v>110</v>
      </c>
      <c r="BF537" s="791">
        <f>IF(WWWW[[#This Row],[Total required Latrines]]-(WWWW[[#This Row],['#_of_sanitary_fly-proof_HH_latrines]])&lt;0,0,WWWW[[#This Row],[Total required Latrines]]-(WWWW[[#This Row],['#_of_sanitary_fly-proof_HH_latrines]]))</f>
        <v>110</v>
      </c>
      <c r="BG537" s="787">
        <f>1-WWWW[[#This Row],[% people access to functioning Latrine]]</f>
        <v>1</v>
      </c>
      <c r="BH53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7" s="560">
        <f>IF(WWWW[[#This Row],['#_of_functional_handwashing_facilities_at_HH_level]]*6&gt;WWWW[[#This Row],[Total PoP ]],WWWW[[#This Row],[Total PoP ]],WWWW[[#This Row],['#_of_functional_handwashing_facilities_at_HH_level]]*6)</f>
        <v>0</v>
      </c>
      <c r="BJ537" s="791">
        <f>IF(WWWW[[#This Row],['# people reached by regular dedicated hygiene promotion]]&gt;WWWW[[#This Row],['# People received regular supply of hygiene items]],WWWW[[#This Row],['# people reached by regular dedicated hygiene promotion]],WWWW[[#This Row],['# People received regular supply of hygiene items]])</f>
        <v>0</v>
      </c>
      <c r="BK537" s="790">
        <f>IF(WWWW[[#This Row],[HRP3]]/WWWW[[#This Row],[Total PoP ]]&gt;100%,100%,WWWW[[#This Row],[HRP3]]/WWWW[[#This Row],[Total PoP ]])</f>
        <v>0</v>
      </c>
      <c r="BL537" s="787">
        <f>1-WWWW[[#This Row],[Hygiene Coverage%]]</f>
        <v>1</v>
      </c>
      <c r="BM537" s="789">
        <f>WWWW[[#This Row],['# people reached by regular dedicated hygiene promotion]]/WWWW[[#This Row],[Total PoP ]]</f>
        <v>0</v>
      </c>
      <c r="BN53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7" s="552">
        <f>WWWW[[#This Row],['#_of_affected_women_and_girls_receiving_a_sufficient_quantity_of_sanitary_pads]]</f>
        <v>0</v>
      </c>
      <c r="BP537" s="605">
        <f>IF(WWWW[[#This Row],['# People with access to soap]]&gt;WWWW[[#This Row],['# People with access to Sanity Pads]],WWWW[[#This Row],['# People with access to soap]],WWWW[[#This Row],['# People with access to Sanity Pads]])</f>
        <v>0</v>
      </c>
      <c r="BQ537" s="560" t="str">
        <f>IF(OR(WWWW[[#This Row],['#of students in school]]="",WWWW[[#This Row],['#of students in school]]=0),"No","Yes")</f>
        <v>No</v>
      </c>
      <c r="BR537" s="781" t="str">
        <f>VLOOKUP(WWWW[[#This Row],[Village  Name]],SiteDB6[[Site Name]:[Location Type 1]],9,FALSE)</f>
        <v>Village</v>
      </c>
      <c r="BS537" s="781" t="str">
        <f>VLOOKUP(WWWW[[#This Row],[Village  Name]],SiteDB6[[Site Name]:[Type of Accommodation]],10,FALSE)</f>
        <v>Village</v>
      </c>
      <c r="BT537" s="781" t="str">
        <f>VLOOKUP(WWWW[[#This Row],[Village  Name]],SiteDB6[[Site Name]:[Ethnic or GCA/NGCA]],11,FALSE)</f>
        <v>Rakhine</v>
      </c>
      <c r="BU537" s="781">
        <f>VLOOKUP(WWWW[[#This Row],[Village  Name]],SiteDB6[[Site Name]:[Lat]],12,FALSE)</f>
        <v>20.22929001</v>
      </c>
      <c r="BV537" s="781">
        <f>VLOOKUP(WWWW[[#This Row],[Village  Name]],SiteDB6[[Site Name]:[Long]],13,FALSE)</f>
        <v>92.864669800000001</v>
      </c>
      <c r="BW537" s="781">
        <f>VLOOKUP(WWWW[[#This Row],[Village  Name]],SiteDB6[[Site Name]:[Pcode]],3,FALSE)</f>
        <v>196167</v>
      </c>
      <c r="BX537" s="781" t="str">
        <f t="shared" si="1"/>
        <v>Covered</v>
      </c>
      <c r="BY537" s="792"/>
    </row>
    <row r="538" spans="1:77">
      <c r="A538" s="777" t="s">
        <v>2382</v>
      </c>
      <c r="B538" s="777" t="s">
        <v>316</v>
      </c>
      <c r="C538" s="778" t="s">
        <v>316</v>
      </c>
      <c r="D538" s="778" t="s">
        <v>309</v>
      </c>
      <c r="E538" s="779" t="s">
        <v>2687</v>
      </c>
      <c r="F538" s="778" t="s">
        <v>297</v>
      </c>
      <c r="G538" s="780" t="str">
        <f>VLOOKUP(WWWW[[#This Row],[Village  Name]],SiteDB6[[Site Name]:[Location Type]],8,FALSE)</f>
        <v>Village</v>
      </c>
      <c r="H538" s="778" t="s">
        <v>2019</v>
      </c>
      <c r="I538" s="782">
        <v>113</v>
      </c>
      <c r="J538" s="782">
        <v>656</v>
      </c>
      <c r="K538" s="783">
        <v>42736</v>
      </c>
      <c r="L538" s="784">
        <v>44551</v>
      </c>
      <c r="M538" s="782"/>
      <c r="N538" s="782"/>
      <c r="O538" s="605"/>
      <c r="P538" s="782"/>
      <c r="Q538" s="782"/>
      <c r="R538" s="782"/>
      <c r="S538" s="782"/>
      <c r="T538" s="782"/>
      <c r="U538" s="785"/>
      <c r="V538" s="782"/>
      <c r="W538" s="782" t="s">
        <v>132</v>
      </c>
      <c r="X538" s="782"/>
      <c r="Y538" s="782"/>
      <c r="Z538" s="782"/>
      <c r="AA538" s="782"/>
      <c r="AB538" s="782"/>
      <c r="AC538" s="785"/>
      <c r="AD538" s="782"/>
      <c r="AE538" s="782"/>
      <c r="AF538" s="782"/>
      <c r="AG538" s="782"/>
      <c r="AH538" s="782"/>
      <c r="AI538" s="782"/>
      <c r="AJ538" s="605"/>
      <c r="AK538" s="782"/>
      <c r="AL538" s="605"/>
      <c r="AM538" s="605"/>
      <c r="AN538" s="785"/>
      <c r="AO538" s="551"/>
      <c r="AP538" s="551"/>
      <c r="AQ53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8" s="788">
        <f>WWWW[[#This Row],[%Equitable and continuous access to sufficient quantity of safe drinking water]]*WWWW[[#This Row],[Total PoP ]]</f>
        <v>0</v>
      </c>
      <c r="AS53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8" s="788">
        <f>WWWW[[#This Row],[% Access to unimproved water points]]*WWWW[[#This Row],[Total PoP ]]</f>
        <v>0</v>
      </c>
      <c r="AU53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8" s="788">
        <f>WWWW[[#This Row],[HRP1]]/250</f>
        <v>0</v>
      </c>
      <c r="AX538" s="790">
        <f>1-WWWW[[#This Row],[% Equitable and continuous access to sufficient quantity of domestic water]]</f>
        <v>1</v>
      </c>
      <c r="AY538" s="788">
        <f>WWWW[[#This Row],[%equitable and continuous access to sufficient quantity of safe drinking and domestic water''s GAP]]*WWWW[[#This Row],[Total PoP ]]</f>
        <v>656</v>
      </c>
      <c r="AZ538" s="791">
        <f>IF(WWWW[[#This Row],[Total required water points]]-WWWW[[#This Row],['#Water points coverage]]&lt;0,0,WWWW[[#This Row],[Total required water points]]-WWWW[[#This Row],['#Water points coverage]])</f>
        <v>3</v>
      </c>
      <c r="BA538" s="791">
        <f>ROUND(IF(WWWW[[#This Row],[Total PoP ]]&lt;250,1,WWWW[[#This Row],[Total PoP ]]/250),0)</f>
        <v>3</v>
      </c>
      <c r="BB53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8" s="788">
        <f>WWWW[[#This Row],[% people access to functioning Latrine]]*WWWW[[#This Row],[Total PoP ]]</f>
        <v>0</v>
      </c>
      <c r="BD538" s="791">
        <f>WWWW[[#This Row],['#_of_Functioning_latrines_in_school]]*50</f>
        <v>0</v>
      </c>
      <c r="BE538" s="791">
        <f>ROUND((WWWW[[#This Row],[Total PoP ]]/6),0)</f>
        <v>109</v>
      </c>
      <c r="BF538" s="791">
        <f>IF(WWWW[[#This Row],[Total required Latrines]]-(WWWW[[#This Row],['#_of_sanitary_fly-proof_HH_latrines]])&lt;0,0,WWWW[[#This Row],[Total required Latrines]]-(WWWW[[#This Row],['#_of_sanitary_fly-proof_HH_latrines]]))</f>
        <v>109</v>
      </c>
      <c r="BG538" s="787">
        <f>1-WWWW[[#This Row],[% people access to functioning Latrine]]</f>
        <v>1</v>
      </c>
      <c r="BH53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8" s="560">
        <f>IF(WWWW[[#This Row],['#_of_functional_handwashing_facilities_at_HH_level]]*6&gt;WWWW[[#This Row],[Total PoP ]],WWWW[[#This Row],[Total PoP ]],WWWW[[#This Row],['#_of_functional_handwashing_facilities_at_HH_level]]*6)</f>
        <v>0</v>
      </c>
      <c r="BJ538" s="791">
        <f>IF(WWWW[[#This Row],['# people reached by regular dedicated hygiene promotion]]&gt;WWWW[[#This Row],['# People received regular supply of hygiene items]],WWWW[[#This Row],['# people reached by regular dedicated hygiene promotion]],WWWW[[#This Row],['# People received regular supply of hygiene items]])</f>
        <v>0</v>
      </c>
      <c r="BK538" s="790">
        <f>IF(WWWW[[#This Row],[HRP3]]/WWWW[[#This Row],[Total PoP ]]&gt;100%,100%,WWWW[[#This Row],[HRP3]]/WWWW[[#This Row],[Total PoP ]])</f>
        <v>0</v>
      </c>
      <c r="BL538" s="787">
        <f>1-WWWW[[#This Row],[Hygiene Coverage%]]</f>
        <v>1</v>
      </c>
      <c r="BM538" s="789">
        <f>WWWW[[#This Row],['# people reached by regular dedicated hygiene promotion]]/WWWW[[#This Row],[Total PoP ]]</f>
        <v>0</v>
      </c>
      <c r="BN53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8" s="552">
        <f>WWWW[[#This Row],['#_of_affected_women_and_girls_receiving_a_sufficient_quantity_of_sanitary_pads]]</f>
        <v>0</v>
      </c>
      <c r="BP538" s="605">
        <f>IF(WWWW[[#This Row],['# People with access to soap]]&gt;WWWW[[#This Row],['# People with access to Sanity Pads]],WWWW[[#This Row],['# People with access to soap]],WWWW[[#This Row],['# People with access to Sanity Pads]])</f>
        <v>0</v>
      </c>
      <c r="BQ538" s="560" t="str">
        <f>IF(OR(WWWW[[#This Row],['#of students in school]]="",WWWW[[#This Row],['#of students in school]]=0),"No","Yes")</f>
        <v>No</v>
      </c>
      <c r="BR538" s="781" t="str">
        <f>VLOOKUP(WWWW[[#This Row],[Village  Name]],SiteDB6[[Site Name]:[Location Type 1]],9,FALSE)</f>
        <v>Village</v>
      </c>
      <c r="BS538" s="781" t="str">
        <f>VLOOKUP(WWWW[[#This Row],[Village  Name]],SiteDB6[[Site Name]:[Type of Accommodation]],10,FALSE)</f>
        <v>Village</v>
      </c>
      <c r="BT538" s="781" t="str">
        <f>VLOOKUP(WWWW[[#This Row],[Village  Name]],SiteDB6[[Site Name]:[Ethnic or GCA/NGCA]],11,FALSE)</f>
        <v>rakhine</v>
      </c>
      <c r="BU538" s="781">
        <f>VLOOKUP(WWWW[[#This Row],[Village  Name]],SiteDB6[[Site Name]:[Lat]],12,FALSE)</f>
        <v>20.2315197</v>
      </c>
      <c r="BV538" s="781">
        <f>VLOOKUP(WWWW[[#This Row],[Village  Name]],SiteDB6[[Site Name]:[Long]],13,FALSE)</f>
        <v>92.876129149999997</v>
      </c>
      <c r="BW538" s="781">
        <f>VLOOKUP(WWWW[[#This Row],[Village  Name]],SiteDB6[[Site Name]:[Pcode]],3,FALSE)</f>
        <v>196180</v>
      </c>
      <c r="BX538" s="781" t="str">
        <f t="shared" si="1"/>
        <v>Covered</v>
      </c>
      <c r="BY538" s="792"/>
    </row>
    <row r="539" spans="1:77">
      <c r="A539" s="777" t="s">
        <v>2382</v>
      </c>
      <c r="B539" s="777" t="s">
        <v>316</v>
      </c>
      <c r="C539" s="778" t="s">
        <v>316</v>
      </c>
      <c r="D539" s="778" t="s">
        <v>309</v>
      </c>
      <c r="E539" s="779" t="s">
        <v>2687</v>
      </c>
      <c r="F539" s="778" t="s">
        <v>297</v>
      </c>
      <c r="G539" s="780" t="str">
        <f>VLOOKUP(WWWW[[#This Row],[Village  Name]],SiteDB6[[Site Name]:[Location Type]],8,FALSE)</f>
        <v>Village</v>
      </c>
      <c r="H539" s="778" t="s">
        <v>1091</v>
      </c>
      <c r="I539" s="782">
        <v>172</v>
      </c>
      <c r="J539" s="782">
        <v>1435</v>
      </c>
      <c r="K539" s="783">
        <v>42736</v>
      </c>
      <c r="L539" s="784">
        <v>44551</v>
      </c>
      <c r="M539" s="782"/>
      <c r="N539" s="782"/>
      <c r="O539" s="605"/>
      <c r="P539" s="782"/>
      <c r="Q539" s="782"/>
      <c r="R539" s="782"/>
      <c r="S539" s="782"/>
      <c r="T539" s="782"/>
      <c r="U539" s="785"/>
      <c r="V539" s="782"/>
      <c r="W539" s="782" t="s">
        <v>132</v>
      </c>
      <c r="X539" s="782"/>
      <c r="Y539" s="782"/>
      <c r="Z539" s="782"/>
      <c r="AA539" s="782"/>
      <c r="AB539" s="782"/>
      <c r="AC539" s="785"/>
      <c r="AD539" s="782"/>
      <c r="AE539" s="782"/>
      <c r="AF539" s="782"/>
      <c r="AG539" s="782"/>
      <c r="AH539" s="782"/>
      <c r="AI539" s="782"/>
      <c r="AJ539" s="605"/>
      <c r="AK539" s="782"/>
      <c r="AL539" s="605"/>
      <c r="AM539" s="605"/>
      <c r="AN539" s="785"/>
      <c r="AO539" s="551"/>
      <c r="AP539" s="551"/>
      <c r="AQ53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39" s="788">
        <f>WWWW[[#This Row],[%Equitable and continuous access to sufficient quantity of safe drinking water]]*WWWW[[#This Row],[Total PoP ]]</f>
        <v>0</v>
      </c>
      <c r="AS53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39" s="788">
        <f>WWWW[[#This Row],[% Access to unimproved water points]]*WWWW[[#This Row],[Total PoP ]]</f>
        <v>0</v>
      </c>
      <c r="AU53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3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39" s="788">
        <f>WWWW[[#This Row],[HRP1]]/250</f>
        <v>0</v>
      </c>
      <c r="AX539" s="790">
        <f>1-WWWW[[#This Row],[% Equitable and continuous access to sufficient quantity of domestic water]]</f>
        <v>1</v>
      </c>
      <c r="AY539" s="788">
        <f>WWWW[[#This Row],[%equitable and continuous access to sufficient quantity of safe drinking and domestic water''s GAP]]*WWWW[[#This Row],[Total PoP ]]</f>
        <v>1435</v>
      </c>
      <c r="AZ539" s="791">
        <f>IF(WWWW[[#This Row],[Total required water points]]-WWWW[[#This Row],['#Water points coverage]]&lt;0,0,WWWW[[#This Row],[Total required water points]]-WWWW[[#This Row],['#Water points coverage]])</f>
        <v>6</v>
      </c>
      <c r="BA539" s="791">
        <f>ROUND(IF(WWWW[[#This Row],[Total PoP ]]&lt;250,1,WWWW[[#This Row],[Total PoP ]]/250),0)</f>
        <v>6</v>
      </c>
      <c r="BB53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39" s="788">
        <f>WWWW[[#This Row],[% people access to functioning Latrine]]*WWWW[[#This Row],[Total PoP ]]</f>
        <v>0</v>
      </c>
      <c r="BD539" s="791">
        <f>WWWW[[#This Row],['#_of_Functioning_latrines_in_school]]*50</f>
        <v>0</v>
      </c>
      <c r="BE539" s="791">
        <f>ROUND((WWWW[[#This Row],[Total PoP ]]/6),0)</f>
        <v>239</v>
      </c>
      <c r="BF539" s="791">
        <f>IF(WWWW[[#This Row],[Total required Latrines]]-(WWWW[[#This Row],['#_of_sanitary_fly-proof_HH_latrines]])&lt;0,0,WWWW[[#This Row],[Total required Latrines]]-(WWWW[[#This Row],['#_of_sanitary_fly-proof_HH_latrines]]))</f>
        <v>239</v>
      </c>
      <c r="BG539" s="787">
        <f>1-WWWW[[#This Row],[% people access to functioning Latrine]]</f>
        <v>1</v>
      </c>
      <c r="BH53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39" s="560">
        <f>IF(WWWW[[#This Row],['#_of_functional_handwashing_facilities_at_HH_level]]*6&gt;WWWW[[#This Row],[Total PoP ]],WWWW[[#This Row],[Total PoP ]],WWWW[[#This Row],['#_of_functional_handwashing_facilities_at_HH_level]]*6)</f>
        <v>0</v>
      </c>
      <c r="BJ539" s="791">
        <f>IF(WWWW[[#This Row],['# people reached by regular dedicated hygiene promotion]]&gt;WWWW[[#This Row],['# People received regular supply of hygiene items]],WWWW[[#This Row],['# people reached by regular dedicated hygiene promotion]],WWWW[[#This Row],['# People received regular supply of hygiene items]])</f>
        <v>0</v>
      </c>
      <c r="BK539" s="790">
        <f>IF(WWWW[[#This Row],[HRP3]]/WWWW[[#This Row],[Total PoP ]]&gt;100%,100%,WWWW[[#This Row],[HRP3]]/WWWW[[#This Row],[Total PoP ]])</f>
        <v>0</v>
      </c>
      <c r="BL539" s="787">
        <f>1-WWWW[[#This Row],[Hygiene Coverage%]]</f>
        <v>1</v>
      </c>
      <c r="BM539" s="789">
        <f>WWWW[[#This Row],['# people reached by regular dedicated hygiene promotion]]/WWWW[[#This Row],[Total PoP ]]</f>
        <v>0</v>
      </c>
      <c r="BN53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39" s="552">
        <f>WWWW[[#This Row],['#_of_affected_women_and_girls_receiving_a_sufficient_quantity_of_sanitary_pads]]</f>
        <v>0</v>
      </c>
      <c r="BP539" s="605">
        <f>IF(WWWW[[#This Row],['# People with access to soap]]&gt;WWWW[[#This Row],['# People with access to Sanity Pads]],WWWW[[#This Row],['# People with access to soap]],WWWW[[#This Row],['# People with access to Sanity Pads]])</f>
        <v>0</v>
      </c>
      <c r="BQ539" s="560" t="str">
        <f>IF(OR(WWWW[[#This Row],['#of students in school]]="",WWWW[[#This Row],['#of students in school]]=0),"No","Yes")</f>
        <v>No</v>
      </c>
      <c r="BR539" s="781" t="str">
        <f>VLOOKUP(WWWW[[#This Row],[Village  Name]],SiteDB6[[Site Name]:[Location Type 1]],9,FALSE)</f>
        <v>Village</v>
      </c>
      <c r="BS539" s="781" t="str">
        <f>VLOOKUP(WWWW[[#This Row],[Village  Name]],SiteDB6[[Site Name]:[Type of Accommodation]],10,FALSE)</f>
        <v>Village</v>
      </c>
      <c r="BT539" s="781" t="str">
        <f>VLOOKUP(WWWW[[#This Row],[Village  Name]],SiteDB6[[Site Name]:[Ethnic or GCA/NGCA]],11,FALSE)</f>
        <v>Muslim</v>
      </c>
      <c r="BU539" s="781">
        <f>VLOOKUP(WWWW[[#This Row],[Village  Name]],SiteDB6[[Site Name]:[Lat]],12,FALSE)</f>
        <v>0</v>
      </c>
      <c r="BV539" s="781">
        <f>VLOOKUP(WWWW[[#This Row],[Village  Name]],SiteDB6[[Site Name]:[Long]],13,FALSE)</f>
        <v>0</v>
      </c>
      <c r="BW539" s="781">
        <f>VLOOKUP(WWWW[[#This Row],[Village  Name]],SiteDB6[[Site Name]:[Pcode]],3,FALSE)</f>
        <v>0</v>
      </c>
      <c r="BX539" s="781" t="str">
        <f t="shared" si="1"/>
        <v>Covered</v>
      </c>
      <c r="BY539" s="792"/>
    </row>
    <row r="540" spans="1:77">
      <c r="A540" s="777" t="s">
        <v>2382</v>
      </c>
      <c r="B540" s="777" t="s">
        <v>316</v>
      </c>
      <c r="C540" s="778" t="s">
        <v>316</v>
      </c>
      <c r="D540" s="778" t="s">
        <v>309</v>
      </c>
      <c r="E540" s="779" t="s">
        <v>2687</v>
      </c>
      <c r="F540" s="778" t="s">
        <v>297</v>
      </c>
      <c r="G540" s="780" t="str">
        <f>VLOOKUP(WWWW[[#This Row],[Village  Name]],SiteDB6[[Site Name]:[Location Type]],8,FALSE)</f>
        <v>Village</v>
      </c>
      <c r="H540" s="778" t="s">
        <v>2619</v>
      </c>
      <c r="I540" s="782">
        <v>241</v>
      </c>
      <c r="J540" s="782">
        <v>1027</v>
      </c>
      <c r="K540" s="783">
        <v>42736</v>
      </c>
      <c r="L540" s="784">
        <v>44551</v>
      </c>
      <c r="M540" s="782"/>
      <c r="N540" s="782"/>
      <c r="O540" s="605"/>
      <c r="P540" s="782"/>
      <c r="Q540" s="782"/>
      <c r="R540" s="782"/>
      <c r="S540" s="782"/>
      <c r="T540" s="782"/>
      <c r="U540" s="785"/>
      <c r="V540" s="782"/>
      <c r="W540" s="782" t="s">
        <v>132</v>
      </c>
      <c r="X540" s="782"/>
      <c r="Y540" s="782"/>
      <c r="Z540" s="782"/>
      <c r="AA540" s="782"/>
      <c r="AB540" s="782"/>
      <c r="AC540" s="785"/>
      <c r="AD540" s="782"/>
      <c r="AE540" s="782"/>
      <c r="AF540" s="782"/>
      <c r="AG540" s="782"/>
      <c r="AH540" s="782"/>
      <c r="AI540" s="782"/>
      <c r="AJ540" s="605"/>
      <c r="AK540" s="782"/>
      <c r="AL540" s="605"/>
      <c r="AM540" s="605"/>
      <c r="AN540" s="785"/>
      <c r="AO540" s="551"/>
      <c r="AP540" s="551"/>
      <c r="AQ54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0" s="788">
        <f>WWWW[[#This Row],[%Equitable and continuous access to sufficient quantity of safe drinking water]]*WWWW[[#This Row],[Total PoP ]]</f>
        <v>0</v>
      </c>
      <c r="AS54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0" s="788">
        <f>WWWW[[#This Row],[% Access to unimproved water points]]*WWWW[[#This Row],[Total PoP ]]</f>
        <v>0</v>
      </c>
      <c r="AU54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0" s="788">
        <f>WWWW[[#This Row],[HRP1]]/250</f>
        <v>0</v>
      </c>
      <c r="AX540" s="790">
        <f>1-WWWW[[#This Row],[% Equitable and continuous access to sufficient quantity of domestic water]]</f>
        <v>1</v>
      </c>
      <c r="AY540" s="788">
        <f>WWWW[[#This Row],[%equitable and continuous access to sufficient quantity of safe drinking and domestic water''s GAP]]*WWWW[[#This Row],[Total PoP ]]</f>
        <v>1027</v>
      </c>
      <c r="AZ540" s="791">
        <f>IF(WWWW[[#This Row],[Total required water points]]-WWWW[[#This Row],['#Water points coverage]]&lt;0,0,WWWW[[#This Row],[Total required water points]]-WWWW[[#This Row],['#Water points coverage]])</f>
        <v>4</v>
      </c>
      <c r="BA540" s="791">
        <f>ROUND(IF(WWWW[[#This Row],[Total PoP ]]&lt;250,1,WWWW[[#This Row],[Total PoP ]]/250),0)</f>
        <v>4</v>
      </c>
      <c r="BB54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0" s="788">
        <f>WWWW[[#This Row],[% people access to functioning Latrine]]*WWWW[[#This Row],[Total PoP ]]</f>
        <v>0</v>
      </c>
      <c r="BD540" s="791">
        <f>WWWW[[#This Row],['#_of_Functioning_latrines_in_school]]*50</f>
        <v>0</v>
      </c>
      <c r="BE540" s="791">
        <f>ROUND((WWWW[[#This Row],[Total PoP ]]/6),0)</f>
        <v>171</v>
      </c>
      <c r="BF540" s="791">
        <f>IF(WWWW[[#This Row],[Total required Latrines]]-(WWWW[[#This Row],['#_of_sanitary_fly-proof_HH_latrines]])&lt;0,0,WWWW[[#This Row],[Total required Latrines]]-(WWWW[[#This Row],['#_of_sanitary_fly-proof_HH_latrines]]))</f>
        <v>171</v>
      </c>
      <c r="BG540" s="787">
        <f>1-WWWW[[#This Row],[% people access to functioning Latrine]]</f>
        <v>1</v>
      </c>
      <c r="BH54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0" s="560">
        <f>IF(WWWW[[#This Row],['#_of_functional_handwashing_facilities_at_HH_level]]*6&gt;WWWW[[#This Row],[Total PoP ]],WWWW[[#This Row],[Total PoP ]],WWWW[[#This Row],['#_of_functional_handwashing_facilities_at_HH_level]]*6)</f>
        <v>0</v>
      </c>
      <c r="BJ540" s="791">
        <f>IF(WWWW[[#This Row],['# people reached by regular dedicated hygiene promotion]]&gt;WWWW[[#This Row],['# People received regular supply of hygiene items]],WWWW[[#This Row],['# people reached by regular dedicated hygiene promotion]],WWWW[[#This Row],['# People received regular supply of hygiene items]])</f>
        <v>0</v>
      </c>
      <c r="BK540" s="790">
        <f>IF(WWWW[[#This Row],[HRP3]]/WWWW[[#This Row],[Total PoP ]]&gt;100%,100%,WWWW[[#This Row],[HRP3]]/WWWW[[#This Row],[Total PoP ]])</f>
        <v>0</v>
      </c>
      <c r="BL540" s="787">
        <f>1-WWWW[[#This Row],[Hygiene Coverage%]]</f>
        <v>1</v>
      </c>
      <c r="BM540" s="789">
        <f>WWWW[[#This Row],['# people reached by regular dedicated hygiene promotion]]/WWWW[[#This Row],[Total PoP ]]</f>
        <v>0</v>
      </c>
      <c r="BN54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0" s="552">
        <f>WWWW[[#This Row],['#_of_affected_women_and_girls_receiving_a_sufficient_quantity_of_sanitary_pads]]</f>
        <v>0</v>
      </c>
      <c r="BP540" s="605">
        <f>IF(WWWW[[#This Row],['# People with access to soap]]&gt;WWWW[[#This Row],['# People with access to Sanity Pads]],WWWW[[#This Row],['# People with access to soap]],WWWW[[#This Row],['# People with access to Sanity Pads]])</f>
        <v>0</v>
      </c>
      <c r="BQ540" s="560" t="str">
        <f>IF(OR(WWWW[[#This Row],['#of students in school]]="",WWWW[[#This Row],['#of students in school]]=0),"No","Yes")</f>
        <v>No</v>
      </c>
      <c r="BR540" s="781" t="str">
        <f>VLOOKUP(WWWW[[#This Row],[Village  Name]],SiteDB6[[Site Name]:[Location Type 1]],9,FALSE)</f>
        <v>Village</v>
      </c>
      <c r="BS540" s="781" t="str">
        <f>VLOOKUP(WWWW[[#This Row],[Village  Name]],SiteDB6[[Site Name]:[Type of Accommodation]],10,FALSE)</f>
        <v>Village</v>
      </c>
      <c r="BT540" s="781">
        <f>VLOOKUP(WWWW[[#This Row],[Village  Name]],SiteDB6[[Site Name]:[Ethnic or GCA/NGCA]],11,FALSE)</f>
        <v>0</v>
      </c>
      <c r="BU540" s="781">
        <f>VLOOKUP(WWWW[[#This Row],[Village  Name]],SiteDB6[[Site Name]:[Lat]],12,FALSE)</f>
        <v>20.2105598449707</v>
      </c>
      <c r="BV540" s="781">
        <f>VLOOKUP(WWWW[[#This Row],[Village  Name]],SiteDB6[[Site Name]:[Long]],13,FALSE)</f>
        <v>92.836456298828097</v>
      </c>
      <c r="BW540" s="781">
        <f>VLOOKUP(WWWW[[#This Row],[Village  Name]],SiteDB6[[Site Name]:[Pcode]],3,FALSE)</f>
        <v>196125</v>
      </c>
      <c r="BX540" s="781" t="str">
        <f t="shared" si="1"/>
        <v>Covered</v>
      </c>
      <c r="BY540" s="792"/>
    </row>
    <row r="541" spans="1:77">
      <c r="A541" s="777" t="s">
        <v>2382</v>
      </c>
      <c r="B541" s="777" t="s">
        <v>316</v>
      </c>
      <c r="C541" s="778" t="s">
        <v>316</v>
      </c>
      <c r="D541" s="778" t="s">
        <v>309</v>
      </c>
      <c r="E541" s="779" t="s">
        <v>2687</v>
      </c>
      <c r="F541" s="778" t="s">
        <v>297</v>
      </c>
      <c r="G541" s="780" t="str">
        <f>VLOOKUP(WWWW[[#This Row],[Village  Name]],SiteDB6[[Site Name]:[Location Type]],8,FALSE)</f>
        <v>Village</v>
      </c>
      <c r="H541" s="778" t="s">
        <v>2620</v>
      </c>
      <c r="I541" s="782">
        <v>77</v>
      </c>
      <c r="J541" s="782">
        <v>370</v>
      </c>
      <c r="K541" s="783">
        <v>42736</v>
      </c>
      <c r="L541" s="784">
        <v>44551</v>
      </c>
      <c r="M541" s="782"/>
      <c r="N541" s="782"/>
      <c r="O541" s="605"/>
      <c r="P541" s="782"/>
      <c r="Q541" s="782"/>
      <c r="R541" s="782"/>
      <c r="S541" s="782"/>
      <c r="T541" s="782"/>
      <c r="U541" s="785"/>
      <c r="V541" s="782"/>
      <c r="W541" s="782" t="s">
        <v>132</v>
      </c>
      <c r="X541" s="782"/>
      <c r="Y541" s="782"/>
      <c r="Z541" s="782"/>
      <c r="AA541" s="782"/>
      <c r="AB541" s="782"/>
      <c r="AC541" s="785"/>
      <c r="AD541" s="782"/>
      <c r="AE541" s="782"/>
      <c r="AF541" s="782"/>
      <c r="AG541" s="782"/>
      <c r="AH541" s="782"/>
      <c r="AI541" s="782"/>
      <c r="AJ541" s="605"/>
      <c r="AK541" s="782"/>
      <c r="AL541" s="605"/>
      <c r="AM541" s="605"/>
      <c r="AN541" s="785"/>
      <c r="AO541" s="551"/>
      <c r="AP541" s="551"/>
      <c r="AQ54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1" s="788">
        <f>WWWW[[#This Row],[%Equitable and continuous access to sufficient quantity of safe drinking water]]*WWWW[[#This Row],[Total PoP ]]</f>
        <v>0</v>
      </c>
      <c r="AS54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1" s="788">
        <f>WWWW[[#This Row],[% Access to unimproved water points]]*WWWW[[#This Row],[Total PoP ]]</f>
        <v>0</v>
      </c>
      <c r="AU54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1" s="788">
        <f>WWWW[[#This Row],[HRP1]]/250</f>
        <v>0</v>
      </c>
      <c r="AX541" s="790">
        <f>1-WWWW[[#This Row],[% Equitable and continuous access to sufficient quantity of domestic water]]</f>
        <v>1</v>
      </c>
      <c r="AY541" s="788">
        <f>WWWW[[#This Row],[%equitable and continuous access to sufficient quantity of safe drinking and domestic water''s GAP]]*WWWW[[#This Row],[Total PoP ]]</f>
        <v>370</v>
      </c>
      <c r="AZ541" s="791">
        <f>IF(WWWW[[#This Row],[Total required water points]]-WWWW[[#This Row],['#Water points coverage]]&lt;0,0,WWWW[[#This Row],[Total required water points]]-WWWW[[#This Row],['#Water points coverage]])</f>
        <v>1</v>
      </c>
      <c r="BA541" s="791">
        <f>ROUND(IF(WWWW[[#This Row],[Total PoP ]]&lt;250,1,WWWW[[#This Row],[Total PoP ]]/250),0)</f>
        <v>1</v>
      </c>
      <c r="BB54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1" s="788">
        <f>WWWW[[#This Row],[% people access to functioning Latrine]]*WWWW[[#This Row],[Total PoP ]]</f>
        <v>0</v>
      </c>
      <c r="BD541" s="791">
        <f>WWWW[[#This Row],['#_of_Functioning_latrines_in_school]]*50</f>
        <v>0</v>
      </c>
      <c r="BE541" s="791">
        <f>ROUND((WWWW[[#This Row],[Total PoP ]]/6),0)</f>
        <v>62</v>
      </c>
      <c r="BF541" s="791">
        <f>IF(WWWW[[#This Row],[Total required Latrines]]-(WWWW[[#This Row],['#_of_sanitary_fly-proof_HH_latrines]])&lt;0,0,WWWW[[#This Row],[Total required Latrines]]-(WWWW[[#This Row],['#_of_sanitary_fly-proof_HH_latrines]]))</f>
        <v>62</v>
      </c>
      <c r="BG541" s="787">
        <f>1-WWWW[[#This Row],[% people access to functioning Latrine]]</f>
        <v>1</v>
      </c>
      <c r="BH54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1" s="560">
        <f>IF(WWWW[[#This Row],['#_of_functional_handwashing_facilities_at_HH_level]]*6&gt;WWWW[[#This Row],[Total PoP ]],WWWW[[#This Row],[Total PoP ]],WWWW[[#This Row],['#_of_functional_handwashing_facilities_at_HH_level]]*6)</f>
        <v>0</v>
      </c>
      <c r="BJ541" s="791">
        <f>IF(WWWW[[#This Row],['# people reached by regular dedicated hygiene promotion]]&gt;WWWW[[#This Row],['# People received regular supply of hygiene items]],WWWW[[#This Row],['# people reached by regular dedicated hygiene promotion]],WWWW[[#This Row],['# People received regular supply of hygiene items]])</f>
        <v>0</v>
      </c>
      <c r="BK541" s="790">
        <f>IF(WWWW[[#This Row],[HRP3]]/WWWW[[#This Row],[Total PoP ]]&gt;100%,100%,WWWW[[#This Row],[HRP3]]/WWWW[[#This Row],[Total PoP ]])</f>
        <v>0</v>
      </c>
      <c r="BL541" s="787">
        <f>1-WWWW[[#This Row],[Hygiene Coverage%]]</f>
        <v>1</v>
      </c>
      <c r="BM541" s="789">
        <f>WWWW[[#This Row],['# people reached by regular dedicated hygiene promotion]]/WWWW[[#This Row],[Total PoP ]]</f>
        <v>0</v>
      </c>
      <c r="BN54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1" s="552">
        <f>WWWW[[#This Row],['#_of_affected_women_and_girls_receiving_a_sufficient_quantity_of_sanitary_pads]]</f>
        <v>0</v>
      </c>
      <c r="BP541" s="605">
        <f>IF(WWWW[[#This Row],['# People with access to soap]]&gt;WWWW[[#This Row],['# People with access to Sanity Pads]],WWWW[[#This Row],['# People with access to soap]],WWWW[[#This Row],['# People with access to Sanity Pads]])</f>
        <v>0</v>
      </c>
      <c r="BQ541" s="560" t="str">
        <f>IF(OR(WWWW[[#This Row],['#of students in school]]="",WWWW[[#This Row],['#of students in school]]=0),"No","Yes")</f>
        <v>No</v>
      </c>
      <c r="BR541" s="781" t="str">
        <f>VLOOKUP(WWWW[[#This Row],[Village  Name]],SiteDB6[[Site Name]:[Location Type 1]],9,FALSE)</f>
        <v>Village</v>
      </c>
      <c r="BS541" s="781" t="str">
        <f>VLOOKUP(WWWW[[#This Row],[Village  Name]],SiteDB6[[Site Name]:[Type of Accommodation]],10,FALSE)</f>
        <v>Village</v>
      </c>
      <c r="BT541" s="781" t="str">
        <f>VLOOKUP(WWWW[[#This Row],[Village  Name]],SiteDB6[[Site Name]:[Ethnic or GCA/NGCA]],11,FALSE)</f>
        <v>Rakhine</v>
      </c>
      <c r="BU541" s="781">
        <f>VLOOKUP(WWWW[[#This Row],[Village  Name]],SiteDB6[[Site Name]:[Lat]],12,FALSE)</f>
        <v>20.142474</v>
      </c>
      <c r="BV541" s="781">
        <f>VLOOKUP(WWWW[[#This Row],[Village  Name]],SiteDB6[[Site Name]:[Long]],13,FALSE)</f>
        <v>92.494243999999995</v>
      </c>
      <c r="BW541" s="781">
        <f>VLOOKUP(WWWW[[#This Row],[Village  Name]],SiteDB6[[Site Name]:[Pcode]],3,FALSE)</f>
        <v>196130</v>
      </c>
      <c r="BX541" s="781" t="str">
        <f t="shared" si="1"/>
        <v>Covered</v>
      </c>
      <c r="BY541" s="792"/>
    </row>
    <row r="542" spans="1:77">
      <c r="A542" s="777" t="s">
        <v>2382</v>
      </c>
      <c r="B542" s="777" t="s">
        <v>316</v>
      </c>
      <c r="C542" s="778" t="s">
        <v>316</v>
      </c>
      <c r="D542" s="778" t="s">
        <v>309</v>
      </c>
      <c r="E542" s="779" t="s">
        <v>2687</v>
      </c>
      <c r="F542" s="778" t="s">
        <v>297</v>
      </c>
      <c r="G542" s="780" t="str">
        <f>VLOOKUP(WWWW[[#This Row],[Village  Name]],SiteDB6[[Site Name]:[Location Type]],8,FALSE)</f>
        <v>village</v>
      </c>
      <c r="H542" s="778" t="s">
        <v>876</v>
      </c>
      <c r="I542" s="782">
        <v>509</v>
      </c>
      <c r="J542" s="782">
        <v>1574</v>
      </c>
      <c r="K542" s="783">
        <v>42736</v>
      </c>
      <c r="L542" s="784">
        <v>44551</v>
      </c>
      <c r="M542" s="782"/>
      <c r="N542" s="782"/>
      <c r="O542" s="605"/>
      <c r="P542" s="782"/>
      <c r="Q542" s="782"/>
      <c r="R542" s="782"/>
      <c r="S542" s="782"/>
      <c r="T542" s="782"/>
      <c r="U542" s="785"/>
      <c r="V542" s="782"/>
      <c r="W542" s="782" t="s">
        <v>132</v>
      </c>
      <c r="X542" s="782"/>
      <c r="Y542" s="782"/>
      <c r="Z542" s="782"/>
      <c r="AA542" s="782"/>
      <c r="AB542" s="782"/>
      <c r="AC542" s="785"/>
      <c r="AD542" s="782"/>
      <c r="AE542" s="782"/>
      <c r="AF542" s="782"/>
      <c r="AG542" s="782"/>
      <c r="AH542" s="782"/>
      <c r="AI542" s="782"/>
      <c r="AJ542" s="605"/>
      <c r="AK542" s="782"/>
      <c r="AL542" s="605"/>
      <c r="AM542" s="605"/>
      <c r="AN542" s="785"/>
      <c r="AO542" s="551"/>
      <c r="AP542" s="551"/>
      <c r="AQ54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2" s="788">
        <f>WWWW[[#This Row],[%Equitable and continuous access to sufficient quantity of safe drinking water]]*WWWW[[#This Row],[Total PoP ]]</f>
        <v>0</v>
      </c>
      <c r="AS54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2" s="788">
        <f>WWWW[[#This Row],[% Access to unimproved water points]]*WWWW[[#This Row],[Total PoP ]]</f>
        <v>0</v>
      </c>
      <c r="AU54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2" s="788">
        <f>WWWW[[#This Row],[HRP1]]/250</f>
        <v>0</v>
      </c>
      <c r="AX542" s="790">
        <f>1-WWWW[[#This Row],[% Equitable and continuous access to sufficient quantity of domestic water]]</f>
        <v>1</v>
      </c>
      <c r="AY542" s="788">
        <f>WWWW[[#This Row],[%equitable and continuous access to sufficient quantity of safe drinking and domestic water''s GAP]]*WWWW[[#This Row],[Total PoP ]]</f>
        <v>1574</v>
      </c>
      <c r="AZ542" s="791">
        <f>IF(WWWW[[#This Row],[Total required water points]]-WWWW[[#This Row],['#Water points coverage]]&lt;0,0,WWWW[[#This Row],[Total required water points]]-WWWW[[#This Row],['#Water points coverage]])</f>
        <v>6</v>
      </c>
      <c r="BA542" s="791">
        <f>ROUND(IF(WWWW[[#This Row],[Total PoP ]]&lt;250,1,WWWW[[#This Row],[Total PoP ]]/250),0)</f>
        <v>6</v>
      </c>
      <c r="BB54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2" s="788">
        <f>WWWW[[#This Row],[% people access to functioning Latrine]]*WWWW[[#This Row],[Total PoP ]]</f>
        <v>0</v>
      </c>
      <c r="BD542" s="791">
        <f>WWWW[[#This Row],['#_of_Functioning_latrines_in_school]]*50</f>
        <v>0</v>
      </c>
      <c r="BE542" s="791">
        <f>ROUND((WWWW[[#This Row],[Total PoP ]]/6),0)</f>
        <v>262</v>
      </c>
      <c r="BF542" s="791">
        <f>IF(WWWW[[#This Row],[Total required Latrines]]-(WWWW[[#This Row],['#_of_sanitary_fly-proof_HH_latrines]])&lt;0,0,WWWW[[#This Row],[Total required Latrines]]-(WWWW[[#This Row],['#_of_sanitary_fly-proof_HH_latrines]]))</f>
        <v>262</v>
      </c>
      <c r="BG542" s="787">
        <f>1-WWWW[[#This Row],[% people access to functioning Latrine]]</f>
        <v>1</v>
      </c>
      <c r="BH54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2" s="560">
        <f>IF(WWWW[[#This Row],['#_of_functional_handwashing_facilities_at_HH_level]]*6&gt;WWWW[[#This Row],[Total PoP ]],WWWW[[#This Row],[Total PoP ]],WWWW[[#This Row],['#_of_functional_handwashing_facilities_at_HH_level]]*6)</f>
        <v>0</v>
      </c>
      <c r="BJ542" s="791">
        <f>IF(WWWW[[#This Row],['# people reached by regular dedicated hygiene promotion]]&gt;WWWW[[#This Row],['# People received regular supply of hygiene items]],WWWW[[#This Row],['# people reached by regular dedicated hygiene promotion]],WWWW[[#This Row],['# People received regular supply of hygiene items]])</f>
        <v>0</v>
      </c>
      <c r="BK542" s="790">
        <f>IF(WWWW[[#This Row],[HRP3]]/WWWW[[#This Row],[Total PoP ]]&gt;100%,100%,WWWW[[#This Row],[HRP3]]/WWWW[[#This Row],[Total PoP ]])</f>
        <v>0</v>
      </c>
      <c r="BL542" s="787">
        <f>1-WWWW[[#This Row],[Hygiene Coverage%]]</f>
        <v>1</v>
      </c>
      <c r="BM542" s="789">
        <f>WWWW[[#This Row],['# people reached by regular dedicated hygiene promotion]]/WWWW[[#This Row],[Total PoP ]]</f>
        <v>0</v>
      </c>
      <c r="BN54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2" s="552">
        <f>WWWW[[#This Row],['#_of_affected_women_and_girls_receiving_a_sufficient_quantity_of_sanitary_pads]]</f>
        <v>0</v>
      </c>
      <c r="BP542" s="605">
        <f>IF(WWWW[[#This Row],['# People with access to soap]]&gt;WWWW[[#This Row],['# People with access to Sanity Pads]],WWWW[[#This Row],['# People with access to soap]],WWWW[[#This Row],['# People with access to Sanity Pads]])</f>
        <v>0</v>
      </c>
      <c r="BQ542" s="560" t="str">
        <f>IF(OR(WWWW[[#This Row],['#of students in school]]="",WWWW[[#This Row],['#of students in school]]=0),"No","Yes")</f>
        <v>No</v>
      </c>
      <c r="BR542" s="781" t="str">
        <f>VLOOKUP(WWWW[[#This Row],[Village  Name]],SiteDB6[[Site Name]:[Location Type 1]],9,FALSE)</f>
        <v>Village</v>
      </c>
      <c r="BS542" s="781" t="str">
        <f>VLOOKUP(WWWW[[#This Row],[Village  Name]],SiteDB6[[Site Name]:[Type of Accommodation]],10,FALSE)</f>
        <v>village</v>
      </c>
      <c r="BT542" s="781" t="str">
        <f>VLOOKUP(WWWW[[#This Row],[Village  Name]],SiteDB6[[Site Name]:[Ethnic or GCA/NGCA]],11,FALSE)</f>
        <v>Rakhine</v>
      </c>
      <c r="BU542" s="781">
        <f>VLOOKUP(WWWW[[#This Row],[Village  Name]],SiteDB6[[Site Name]:[Lat]],12,FALSE)</f>
        <v>20.226730346679702</v>
      </c>
      <c r="BV542" s="781">
        <f>VLOOKUP(WWWW[[#This Row],[Village  Name]],SiteDB6[[Site Name]:[Long]],13,FALSE)</f>
        <v>92.836929321289105</v>
      </c>
      <c r="BW542" s="781">
        <f>VLOOKUP(WWWW[[#This Row],[Village  Name]],SiteDB6[[Site Name]:[Pcode]],3,FALSE)</f>
        <v>196129</v>
      </c>
      <c r="BX542" s="781" t="str">
        <f t="shared" si="1"/>
        <v>Covered</v>
      </c>
      <c r="BY542" s="792"/>
    </row>
    <row r="543" spans="1:77">
      <c r="A543" s="777" t="s">
        <v>2382</v>
      </c>
      <c r="B543" s="777" t="s">
        <v>316</v>
      </c>
      <c r="C543" s="778" t="s">
        <v>316</v>
      </c>
      <c r="D543" s="778" t="s">
        <v>309</v>
      </c>
      <c r="E543" s="779" t="s">
        <v>2687</v>
      </c>
      <c r="F543" s="778" t="s">
        <v>297</v>
      </c>
      <c r="G543" s="780" t="str">
        <f>VLOOKUP(WWWW[[#This Row],[Village  Name]],SiteDB6[[Site Name]:[Location Type]],8,FALSE)</f>
        <v>Village</v>
      </c>
      <c r="H543" s="778" t="s">
        <v>2022</v>
      </c>
      <c r="I543" s="782">
        <v>301</v>
      </c>
      <c r="J543" s="782">
        <v>1529</v>
      </c>
      <c r="K543" s="783">
        <v>42736</v>
      </c>
      <c r="L543" s="784">
        <v>44551</v>
      </c>
      <c r="M543" s="782"/>
      <c r="N543" s="782"/>
      <c r="O543" s="605"/>
      <c r="P543" s="782"/>
      <c r="Q543" s="782"/>
      <c r="R543" s="782"/>
      <c r="S543" s="782"/>
      <c r="T543" s="782"/>
      <c r="U543" s="785"/>
      <c r="V543" s="782"/>
      <c r="W543" s="782" t="s">
        <v>132</v>
      </c>
      <c r="X543" s="782"/>
      <c r="Y543" s="782"/>
      <c r="Z543" s="782"/>
      <c r="AA543" s="782"/>
      <c r="AB543" s="782"/>
      <c r="AC543" s="785"/>
      <c r="AD543" s="782"/>
      <c r="AE543" s="782"/>
      <c r="AF543" s="782"/>
      <c r="AG543" s="782"/>
      <c r="AH543" s="782"/>
      <c r="AI543" s="782"/>
      <c r="AJ543" s="605"/>
      <c r="AK543" s="782"/>
      <c r="AL543" s="605"/>
      <c r="AM543" s="605"/>
      <c r="AN543" s="785"/>
      <c r="AO543" s="551"/>
      <c r="AP543" s="551"/>
      <c r="AQ54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3" s="788">
        <f>WWWW[[#This Row],[%Equitable and continuous access to sufficient quantity of safe drinking water]]*WWWW[[#This Row],[Total PoP ]]</f>
        <v>0</v>
      </c>
      <c r="AS54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3" s="788">
        <f>WWWW[[#This Row],[% Access to unimproved water points]]*WWWW[[#This Row],[Total PoP ]]</f>
        <v>0</v>
      </c>
      <c r="AU54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3" s="788">
        <f>WWWW[[#This Row],[HRP1]]/250</f>
        <v>0</v>
      </c>
      <c r="AX543" s="790">
        <f>1-WWWW[[#This Row],[% Equitable and continuous access to sufficient quantity of domestic water]]</f>
        <v>1</v>
      </c>
      <c r="AY543" s="788">
        <f>WWWW[[#This Row],[%equitable and continuous access to sufficient quantity of safe drinking and domestic water''s GAP]]*WWWW[[#This Row],[Total PoP ]]</f>
        <v>1529</v>
      </c>
      <c r="AZ543" s="791">
        <f>IF(WWWW[[#This Row],[Total required water points]]-WWWW[[#This Row],['#Water points coverage]]&lt;0,0,WWWW[[#This Row],[Total required water points]]-WWWW[[#This Row],['#Water points coverage]])</f>
        <v>6</v>
      </c>
      <c r="BA543" s="791">
        <f>ROUND(IF(WWWW[[#This Row],[Total PoP ]]&lt;250,1,WWWW[[#This Row],[Total PoP ]]/250),0)</f>
        <v>6</v>
      </c>
      <c r="BB54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3" s="788">
        <f>WWWW[[#This Row],[% people access to functioning Latrine]]*WWWW[[#This Row],[Total PoP ]]</f>
        <v>0</v>
      </c>
      <c r="BD543" s="791">
        <f>WWWW[[#This Row],['#_of_Functioning_latrines_in_school]]*50</f>
        <v>0</v>
      </c>
      <c r="BE543" s="791">
        <f>ROUND((WWWW[[#This Row],[Total PoP ]]/6),0)</f>
        <v>255</v>
      </c>
      <c r="BF543" s="791">
        <f>IF(WWWW[[#This Row],[Total required Latrines]]-(WWWW[[#This Row],['#_of_sanitary_fly-proof_HH_latrines]])&lt;0,0,WWWW[[#This Row],[Total required Latrines]]-(WWWW[[#This Row],['#_of_sanitary_fly-proof_HH_latrines]]))</f>
        <v>255</v>
      </c>
      <c r="BG543" s="787">
        <f>1-WWWW[[#This Row],[% people access to functioning Latrine]]</f>
        <v>1</v>
      </c>
      <c r="BH54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3" s="560">
        <f>IF(WWWW[[#This Row],['#_of_functional_handwashing_facilities_at_HH_level]]*6&gt;WWWW[[#This Row],[Total PoP ]],WWWW[[#This Row],[Total PoP ]],WWWW[[#This Row],['#_of_functional_handwashing_facilities_at_HH_level]]*6)</f>
        <v>0</v>
      </c>
      <c r="BJ543" s="791">
        <f>IF(WWWW[[#This Row],['# people reached by regular dedicated hygiene promotion]]&gt;WWWW[[#This Row],['# People received regular supply of hygiene items]],WWWW[[#This Row],['# people reached by regular dedicated hygiene promotion]],WWWW[[#This Row],['# People received regular supply of hygiene items]])</f>
        <v>0</v>
      </c>
      <c r="BK543" s="790">
        <f>IF(WWWW[[#This Row],[HRP3]]/WWWW[[#This Row],[Total PoP ]]&gt;100%,100%,WWWW[[#This Row],[HRP3]]/WWWW[[#This Row],[Total PoP ]])</f>
        <v>0</v>
      </c>
      <c r="BL543" s="787">
        <f>1-WWWW[[#This Row],[Hygiene Coverage%]]</f>
        <v>1</v>
      </c>
      <c r="BM543" s="789">
        <f>WWWW[[#This Row],['# people reached by regular dedicated hygiene promotion]]/WWWW[[#This Row],[Total PoP ]]</f>
        <v>0</v>
      </c>
      <c r="BN54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3" s="552">
        <f>WWWW[[#This Row],['#_of_affected_women_and_girls_receiving_a_sufficient_quantity_of_sanitary_pads]]</f>
        <v>0</v>
      </c>
      <c r="BP543" s="605">
        <f>IF(WWWW[[#This Row],['# People with access to soap]]&gt;WWWW[[#This Row],['# People with access to Sanity Pads]],WWWW[[#This Row],['# People with access to soap]],WWWW[[#This Row],['# People with access to Sanity Pads]])</f>
        <v>0</v>
      </c>
      <c r="BQ543" s="560" t="str">
        <f>IF(OR(WWWW[[#This Row],['#of students in school]]="",WWWW[[#This Row],['#of students in school]]=0),"No","Yes")</f>
        <v>No</v>
      </c>
      <c r="BR543" s="781" t="str">
        <f>VLOOKUP(WWWW[[#This Row],[Village  Name]],SiteDB6[[Site Name]:[Location Type 1]],9,FALSE)</f>
        <v>Village</v>
      </c>
      <c r="BS543" s="781" t="str">
        <f>VLOOKUP(WWWW[[#This Row],[Village  Name]],SiteDB6[[Site Name]:[Type of Accommodation]],10,FALSE)</f>
        <v>Village</v>
      </c>
      <c r="BT543" s="781" t="str">
        <f>VLOOKUP(WWWW[[#This Row],[Village  Name]],SiteDB6[[Site Name]:[Ethnic or GCA/NGCA]],11,FALSE)</f>
        <v>Rakhine</v>
      </c>
      <c r="BU543" s="781">
        <f>VLOOKUP(WWWW[[#This Row],[Village  Name]],SiteDB6[[Site Name]:[Lat]],12,FALSE)</f>
        <v>20.257850650000002</v>
      </c>
      <c r="BV543" s="781">
        <f>VLOOKUP(WWWW[[#This Row],[Village  Name]],SiteDB6[[Site Name]:[Long]],13,FALSE)</f>
        <v>92.811126709999996</v>
      </c>
      <c r="BW543" s="781">
        <f>VLOOKUP(WWWW[[#This Row],[Village  Name]],SiteDB6[[Site Name]:[Pcode]],3,FALSE)</f>
        <v>196161</v>
      </c>
      <c r="BX543" s="781" t="str">
        <f t="shared" si="1"/>
        <v>Covered</v>
      </c>
      <c r="BY543" s="792"/>
    </row>
    <row r="544" spans="1:77">
      <c r="A544" s="777" t="s">
        <v>2382</v>
      </c>
      <c r="B544" s="777" t="s">
        <v>316</v>
      </c>
      <c r="C544" s="778" t="s">
        <v>316</v>
      </c>
      <c r="D544" s="778" t="s">
        <v>309</v>
      </c>
      <c r="E544" s="779" t="s">
        <v>2687</v>
      </c>
      <c r="F544" s="778" t="s">
        <v>297</v>
      </c>
      <c r="G544" s="780" t="str">
        <f>VLOOKUP(WWWW[[#This Row],[Village  Name]],SiteDB6[[Site Name]:[Location Type]],8,FALSE)</f>
        <v>Village</v>
      </c>
      <c r="H544" s="778" t="s">
        <v>2621</v>
      </c>
      <c r="I544" s="782">
        <v>85</v>
      </c>
      <c r="J544" s="782">
        <v>369</v>
      </c>
      <c r="K544" s="783">
        <v>42736</v>
      </c>
      <c r="L544" s="784">
        <v>44551</v>
      </c>
      <c r="M544" s="782"/>
      <c r="N544" s="782"/>
      <c r="O544" s="605"/>
      <c r="P544" s="782"/>
      <c r="Q544" s="782"/>
      <c r="R544" s="782"/>
      <c r="S544" s="782"/>
      <c r="T544" s="782"/>
      <c r="U544" s="785"/>
      <c r="V544" s="782"/>
      <c r="W544" s="782" t="s">
        <v>132</v>
      </c>
      <c r="X544" s="782"/>
      <c r="Y544" s="782"/>
      <c r="Z544" s="782"/>
      <c r="AA544" s="782"/>
      <c r="AB544" s="782"/>
      <c r="AC544" s="785"/>
      <c r="AD544" s="782"/>
      <c r="AE544" s="782"/>
      <c r="AF544" s="782"/>
      <c r="AG544" s="782"/>
      <c r="AH544" s="782"/>
      <c r="AI544" s="782"/>
      <c r="AJ544" s="605"/>
      <c r="AK544" s="782"/>
      <c r="AL544" s="605"/>
      <c r="AM544" s="605"/>
      <c r="AN544" s="785"/>
      <c r="AO544" s="551"/>
      <c r="AP544" s="551"/>
      <c r="AQ54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4" s="788">
        <f>WWWW[[#This Row],[%Equitable and continuous access to sufficient quantity of safe drinking water]]*WWWW[[#This Row],[Total PoP ]]</f>
        <v>0</v>
      </c>
      <c r="AS54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4" s="788">
        <f>WWWW[[#This Row],[% Access to unimproved water points]]*WWWW[[#This Row],[Total PoP ]]</f>
        <v>0</v>
      </c>
      <c r="AU54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4" s="788">
        <f>WWWW[[#This Row],[HRP1]]/250</f>
        <v>0</v>
      </c>
      <c r="AX544" s="790">
        <f>1-WWWW[[#This Row],[% Equitable and continuous access to sufficient quantity of domestic water]]</f>
        <v>1</v>
      </c>
      <c r="AY544" s="788">
        <f>WWWW[[#This Row],[%equitable and continuous access to sufficient quantity of safe drinking and domestic water''s GAP]]*WWWW[[#This Row],[Total PoP ]]</f>
        <v>369</v>
      </c>
      <c r="AZ544" s="791">
        <f>IF(WWWW[[#This Row],[Total required water points]]-WWWW[[#This Row],['#Water points coverage]]&lt;0,0,WWWW[[#This Row],[Total required water points]]-WWWW[[#This Row],['#Water points coverage]])</f>
        <v>1</v>
      </c>
      <c r="BA544" s="791">
        <f>ROUND(IF(WWWW[[#This Row],[Total PoP ]]&lt;250,1,WWWW[[#This Row],[Total PoP ]]/250),0)</f>
        <v>1</v>
      </c>
      <c r="BB54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4" s="788">
        <f>WWWW[[#This Row],[% people access to functioning Latrine]]*WWWW[[#This Row],[Total PoP ]]</f>
        <v>0</v>
      </c>
      <c r="BD544" s="791">
        <f>WWWW[[#This Row],['#_of_Functioning_latrines_in_school]]*50</f>
        <v>0</v>
      </c>
      <c r="BE544" s="791">
        <f>ROUND((WWWW[[#This Row],[Total PoP ]]/6),0)</f>
        <v>62</v>
      </c>
      <c r="BF544" s="791">
        <f>IF(WWWW[[#This Row],[Total required Latrines]]-(WWWW[[#This Row],['#_of_sanitary_fly-proof_HH_latrines]])&lt;0,0,WWWW[[#This Row],[Total required Latrines]]-(WWWW[[#This Row],['#_of_sanitary_fly-proof_HH_latrines]]))</f>
        <v>62</v>
      </c>
      <c r="BG544" s="787">
        <f>1-WWWW[[#This Row],[% people access to functioning Latrine]]</f>
        <v>1</v>
      </c>
      <c r="BH54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4" s="560">
        <f>IF(WWWW[[#This Row],['#_of_functional_handwashing_facilities_at_HH_level]]*6&gt;WWWW[[#This Row],[Total PoP ]],WWWW[[#This Row],[Total PoP ]],WWWW[[#This Row],['#_of_functional_handwashing_facilities_at_HH_level]]*6)</f>
        <v>0</v>
      </c>
      <c r="BJ544" s="791">
        <f>IF(WWWW[[#This Row],['# people reached by regular dedicated hygiene promotion]]&gt;WWWW[[#This Row],['# People received regular supply of hygiene items]],WWWW[[#This Row],['# people reached by regular dedicated hygiene promotion]],WWWW[[#This Row],['# People received regular supply of hygiene items]])</f>
        <v>0</v>
      </c>
      <c r="BK544" s="790">
        <f>IF(WWWW[[#This Row],[HRP3]]/WWWW[[#This Row],[Total PoP ]]&gt;100%,100%,WWWW[[#This Row],[HRP3]]/WWWW[[#This Row],[Total PoP ]])</f>
        <v>0</v>
      </c>
      <c r="BL544" s="787">
        <f>1-WWWW[[#This Row],[Hygiene Coverage%]]</f>
        <v>1</v>
      </c>
      <c r="BM544" s="789">
        <f>WWWW[[#This Row],['# people reached by regular dedicated hygiene promotion]]/WWWW[[#This Row],[Total PoP ]]</f>
        <v>0</v>
      </c>
      <c r="BN54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4" s="552">
        <f>WWWW[[#This Row],['#_of_affected_women_and_girls_receiving_a_sufficient_quantity_of_sanitary_pads]]</f>
        <v>0</v>
      </c>
      <c r="BP544" s="605">
        <f>IF(WWWW[[#This Row],['# People with access to soap]]&gt;WWWW[[#This Row],['# People with access to Sanity Pads]],WWWW[[#This Row],['# People with access to soap]],WWWW[[#This Row],['# People with access to Sanity Pads]])</f>
        <v>0</v>
      </c>
      <c r="BQ544" s="560" t="str">
        <f>IF(OR(WWWW[[#This Row],['#of students in school]]="",WWWW[[#This Row],['#of students in school]]=0),"No","Yes")</f>
        <v>No</v>
      </c>
      <c r="BR544" s="781" t="str">
        <f>VLOOKUP(WWWW[[#This Row],[Village  Name]],SiteDB6[[Site Name]:[Location Type 1]],9,FALSE)</f>
        <v>Village</v>
      </c>
      <c r="BS544" s="781" t="str">
        <f>VLOOKUP(WWWW[[#This Row],[Village  Name]],SiteDB6[[Site Name]:[Type of Accommodation]],10,FALSE)</f>
        <v>Village</v>
      </c>
      <c r="BT544" s="781">
        <f>VLOOKUP(WWWW[[#This Row],[Village  Name]],SiteDB6[[Site Name]:[Ethnic or GCA/NGCA]],11,FALSE)</f>
        <v>0</v>
      </c>
      <c r="BU544" s="781">
        <f>VLOOKUP(WWWW[[#This Row],[Village  Name]],SiteDB6[[Site Name]:[Lat]],12,FALSE)</f>
        <v>20.261358000000001</v>
      </c>
      <c r="BV544" s="781">
        <f>VLOOKUP(WWWW[[#This Row],[Village  Name]],SiteDB6[[Site Name]:[Long]],13,FALSE)</f>
        <v>92.805672999999999</v>
      </c>
      <c r="BW544" s="781">
        <f>VLOOKUP(WWWW[[#This Row],[Village  Name]],SiteDB6[[Site Name]:[Pcode]],3,FALSE)</f>
        <v>220593</v>
      </c>
      <c r="BX544" s="781" t="str">
        <f t="shared" si="1"/>
        <v>Covered</v>
      </c>
      <c r="BY544" s="792"/>
    </row>
    <row r="545" spans="1:77">
      <c r="A545" s="777" t="s">
        <v>2382</v>
      </c>
      <c r="B545" s="777" t="s">
        <v>316</v>
      </c>
      <c r="C545" s="778" t="s">
        <v>316</v>
      </c>
      <c r="D545" s="778" t="s">
        <v>309</v>
      </c>
      <c r="E545" s="779" t="s">
        <v>2687</v>
      </c>
      <c r="F545" s="778" t="s">
        <v>297</v>
      </c>
      <c r="G545" s="780" t="str">
        <f>VLOOKUP(WWWW[[#This Row],[Village  Name]],SiteDB6[[Site Name]:[Location Type]],8,FALSE)</f>
        <v>Village</v>
      </c>
      <c r="H545" s="778" t="s">
        <v>2023</v>
      </c>
      <c r="I545" s="782">
        <v>355</v>
      </c>
      <c r="J545" s="782">
        <v>2168</v>
      </c>
      <c r="K545" s="783">
        <v>42736</v>
      </c>
      <c r="L545" s="784">
        <v>44551</v>
      </c>
      <c r="M545" s="782"/>
      <c r="N545" s="782"/>
      <c r="O545" s="605"/>
      <c r="P545" s="782"/>
      <c r="Q545" s="782"/>
      <c r="R545" s="782"/>
      <c r="S545" s="782"/>
      <c r="T545" s="782"/>
      <c r="U545" s="785"/>
      <c r="V545" s="782"/>
      <c r="W545" s="782" t="s">
        <v>132</v>
      </c>
      <c r="X545" s="782"/>
      <c r="Y545" s="782"/>
      <c r="Z545" s="782"/>
      <c r="AA545" s="782"/>
      <c r="AB545" s="782"/>
      <c r="AC545" s="785"/>
      <c r="AD545" s="782"/>
      <c r="AE545" s="782"/>
      <c r="AF545" s="782"/>
      <c r="AG545" s="782"/>
      <c r="AH545" s="782"/>
      <c r="AI545" s="782"/>
      <c r="AJ545" s="605"/>
      <c r="AK545" s="782"/>
      <c r="AL545" s="605"/>
      <c r="AM545" s="605"/>
      <c r="AN545" s="785"/>
      <c r="AO545" s="551"/>
      <c r="AP545" s="551"/>
      <c r="AQ54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5" s="788">
        <f>WWWW[[#This Row],[%Equitable and continuous access to sufficient quantity of safe drinking water]]*WWWW[[#This Row],[Total PoP ]]</f>
        <v>0</v>
      </c>
      <c r="AS54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5" s="788">
        <f>WWWW[[#This Row],[% Access to unimproved water points]]*WWWW[[#This Row],[Total PoP ]]</f>
        <v>0</v>
      </c>
      <c r="AU54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5" s="788">
        <f>WWWW[[#This Row],[HRP1]]/250</f>
        <v>0</v>
      </c>
      <c r="AX545" s="790">
        <f>1-WWWW[[#This Row],[% Equitable and continuous access to sufficient quantity of domestic water]]</f>
        <v>1</v>
      </c>
      <c r="AY545" s="788">
        <f>WWWW[[#This Row],[%equitable and continuous access to sufficient quantity of safe drinking and domestic water''s GAP]]*WWWW[[#This Row],[Total PoP ]]</f>
        <v>2168</v>
      </c>
      <c r="AZ545" s="791">
        <f>IF(WWWW[[#This Row],[Total required water points]]-WWWW[[#This Row],['#Water points coverage]]&lt;0,0,WWWW[[#This Row],[Total required water points]]-WWWW[[#This Row],['#Water points coverage]])</f>
        <v>9</v>
      </c>
      <c r="BA545" s="791">
        <f>ROUND(IF(WWWW[[#This Row],[Total PoP ]]&lt;250,1,WWWW[[#This Row],[Total PoP ]]/250),0)</f>
        <v>9</v>
      </c>
      <c r="BB54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5" s="788">
        <f>WWWW[[#This Row],[% people access to functioning Latrine]]*WWWW[[#This Row],[Total PoP ]]</f>
        <v>0</v>
      </c>
      <c r="BD545" s="791">
        <f>WWWW[[#This Row],['#_of_Functioning_latrines_in_school]]*50</f>
        <v>0</v>
      </c>
      <c r="BE545" s="791">
        <f>ROUND((WWWW[[#This Row],[Total PoP ]]/6),0)</f>
        <v>361</v>
      </c>
      <c r="BF545" s="791">
        <f>IF(WWWW[[#This Row],[Total required Latrines]]-(WWWW[[#This Row],['#_of_sanitary_fly-proof_HH_latrines]])&lt;0,0,WWWW[[#This Row],[Total required Latrines]]-(WWWW[[#This Row],['#_of_sanitary_fly-proof_HH_latrines]]))</f>
        <v>361</v>
      </c>
      <c r="BG545" s="787">
        <f>1-WWWW[[#This Row],[% people access to functioning Latrine]]</f>
        <v>1</v>
      </c>
      <c r="BH54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5" s="560">
        <f>IF(WWWW[[#This Row],['#_of_functional_handwashing_facilities_at_HH_level]]*6&gt;WWWW[[#This Row],[Total PoP ]],WWWW[[#This Row],[Total PoP ]],WWWW[[#This Row],['#_of_functional_handwashing_facilities_at_HH_level]]*6)</f>
        <v>0</v>
      </c>
      <c r="BJ545" s="791">
        <f>IF(WWWW[[#This Row],['# people reached by regular dedicated hygiene promotion]]&gt;WWWW[[#This Row],['# People received regular supply of hygiene items]],WWWW[[#This Row],['# people reached by regular dedicated hygiene promotion]],WWWW[[#This Row],['# People received regular supply of hygiene items]])</f>
        <v>0</v>
      </c>
      <c r="BK545" s="790">
        <f>IF(WWWW[[#This Row],[HRP3]]/WWWW[[#This Row],[Total PoP ]]&gt;100%,100%,WWWW[[#This Row],[HRP3]]/WWWW[[#This Row],[Total PoP ]])</f>
        <v>0</v>
      </c>
      <c r="BL545" s="787">
        <f>1-WWWW[[#This Row],[Hygiene Coverage%]]</f>
        <v>1</v>
      </c>
      <c r="BM545" s="789">
        <f>WWWW[[#This Row],['# people reached by regular dedicated hygiene promotion]]/WWWW[[#This Row],[Total PoP ]]</f>
        <v>0</v>
      </c>
      <c r="BN54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5" s="552">
        <f>WWWW[[#This Row],['#_of_affected_women_and_girls_receiving_a_sufficient_quantity_of_sanitary_pads]]</f>
        <v>0</v>
      </c>
      <c r="BP545" s="605">
        <f>IF(WWWW[[#This Row],['# People with access to soap]]&gt;WWWW[[#This Row],['# People with access to Sanity Pads]],WWWW[[#This Row],['# People with access to soap]],WWWW[[#This Row],['# People with access to Sanity Pads]])</f>
        <v>0</v>
      </c>
      <c r="BQ545" s="560" t="str">
        <f>IF(OR(WWWW[[#This Row],['#of students in school]]="",WWWW[[#This Row],['#of students in school]]=0),"No","Yes")</f>
        <v>No</v>
      </c>
      <c r="BR545" s="781" t="str">
        <f>VLOOKUP(WWWW[[#This Row],[Village  Name]],SiteDB6[[Site Name]:[Location Type 1]],9,FALSE)</f>
        <v>Village</v>
      </c>
      <c r="BS545" s="781" t="str">
        <f>VLOOKUP(WWWW[[#This Row],[Village  Name]],SiteDB6[[Site Name]:[Type of Accommodation]],10,FALSE)</f>
        <v>Village</v>
      </c>
      <c r="BT545" s="781">
        <f>VLOOKUP(WWWW[[#This Row],[Village  Name]],SiteDB6[[Site Name]:[Ethnic or GCA/NGCA]],11,FALSE)</f>
        <v>0</v>
      </c>
      <c r="BU545" s="781">
        <f>VLOOKUP(WWWW[[#This Row],[Village  Name]],SiteDB6[[Site Name]:[Lat]],12,FALSE)</f>
        <v>20.246250152587901</v>
      </c>
      <c r="BV545" s="781">
        <f>VLOOKUP(WWWW[[#This Row],[Village  Name]],SiteDB6[[Site Name]:[Long]],13,FALSE)</f>
        <v>92.822059631347699</v>
      </c>
      <c r="BW545" s="781">
        <f>VLOOKUP(WWWW[[#This Row],[Village  Name]],SiteDB6[[Site Name]:[Pcode]],3,FALSE)</f>
        <v>196160</v>
      </c>
      <c r="BX545" s="781" t="str">
        <f t="shared" si="1"/>
        <v>Covered</v>
      </c>
      <c r="BY545" s="792"/>
    </row>
    <row r="546" spans="1:77">
      <c r="A546" s="777" t="s">
        <v>2382</v>
      </c>
      <c r="B546" s="777" t="s">
        <v>316</v>
      </c>
      <c r="C546" s="778" t="s">
        <v>316</v>
      </c>
      <c r="D546" s="778" t="s">
        <v>309</v>
      </c>
      <c r="E546" s="779" t="s">
        <v>2687</v>
      </c>
      <c r="F546" s="778" t="s">
        <v>297</v>
      </c>
      <c r="G546" s="780" t="str">
        <f>VLOOKUP(WWWW[[#This Row],[Village  Name]],SiteDB6[[Site Name]:[Location Type]],8,FALSE)</f>
        <v>Village</v>
      </c>
      <c r="H546" s="778" t="s">
        <v>2622</v>
      </c>
      <c r="I546" s="782">
        <v>300</v>
      </c>
      <c r="J546" s="782">
        <v>1369</v>
      </c>
      <c r="K546" s="783">
        <v>42736</v>
      </c>
      <c r="L546" s="784">
        <v>44551</v>
      </c>
      <c r="M546" s="782"/>
      <c r="N546" s="782"/>
      <c r="O546" s="605"/>
      <c r="P546" s="782"/>
      <c r="Q546" s="782"/>
      <c r="R546" s="782"/>
      <c r="S546" s="782"/>
      <c r="T546" s="782"/>
      <c r="U546" s="785"/>
      <c r="V546" s="782"/>
      <c r="W546" s="782" t="s">
        <v>132</v>
      </c>
      <c r="X546" s="782"/>
      <c r="Y546" s="782"/>
      <c r="Z546" s="782"/>
      <c r="AA546" s="782"/>
      <c r="AB546" s="782"/>
      <c r="AC546" s="785"/>
      <c r="AD546" s="782"/>
      <c r="AE546" s="782"/>
      <c r="AF546" s="782"/>
      <c r="AG546" s="782"/>
      <c r="AH546" s="782"/>
      <c r="AI546" s="782"/>
      <c r="AJ546" s="605"/>
      <c r="AK546" s="782"/>
      <c r="AL546" s="605"/>
      <c r="AM546" s="605"/>
      <c r="AN546" s="785"/>
      <c r="AO546" s="551"/>
      <c r="AP546" s="551"/>
      <c r="AQ54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6" s="788">
        <f>WWWW[[#This Row],[%Equitable and continuous access to sufficient quantity of safe drinking water]]*WWWW[[#This Row],[Total PoP ]]</f>
        <v>0</v>
      </c>
      <c r="AS54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6" s="788">
        <f>WWWW[[#This Row],[% Access to unimproved water points]]*WWWW[[#This Row],[Total PoP ]]</f>
        <v>0</v>
      </c>
      <c r="AU54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6" s="788">
        <f>WWWW[[#This Row],[HRP1]]/250</f>
        <v>0</v>
      </c>
      <c r="AX546" s="790">
        <f>1-WWWW[[#This Row],[% Equitable and continuous access to sufficient quantity of domestic water]]</f>
        <v>1</v>
      </c>
      <c r="AY546" s="788">
        <f>WWWW[[#This Row],[%equitable and continuous access to sufficient quantity of safe drinking and domestic water''s GAP]]*WWWW[[#This Row],[Total PoP ]]</f>
        <v>1369</v>
      </c>
      <c r="AZ546" s="791">
        <f>IF(WWWW[[#This Row],[Total required water points]]-WWWW[[#This Row],['#Water points coverage]]&lt;0,0,WWWW[[#This Row],[Total required water points]]-WWWW[[#This Row],['#Water points coverage]])</f>
        <v>5</v>
      </c>
      <c r="BA546" s="791">
        <f>ROUND(IF(WWWW[[#This Row],[Total PoP ]]&lt;250,1,WWWW[[#This Row],[Total PoP ]]/250),0)</f>
        <v>5</v>
      </c>
      <c r="BB54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6" s="788">
        <f>WWWW[[#This Row],[% people access to functioning Latrine]]*WWWW[[#This Row],[Total PoP ]]</f>
        <v>0</v>
      </c>
      <c r="BD546" s="791">
        <f>WWWW[[#This Row],['#_of_Functioning_latrines_in_school]]*50</f>
        <v>0</v>
      </c>
      <c r="BE546" s="791">
        <f>ROUND((WWWW[[#This Row],[Total PoP ]]/6),0)</f>
        <v>228</v>
      </c>
      <c r="BF546" s="791">
        <f>IF(WWWW[[#This Row],[Total required Latrines]]-(WWWW[[#This Row],['#_of_sanitary_fly-proof_HH_latrines]])&lt;0,0,WWWW[[#This Row],[Total required Latrines]]-(WWWW[[#This Row],['#_of_sanitary_fly-proof_HH_latrines]]))</f>
        <v>228</v>
      </c>
      <c r="BG546" s="787">
        <f>1-WWWW[[#This Row],[% people access to functioning Latrine]]</f>
        <v>1</v>
      </c>
      <c r="BH54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6" s="560">
        <f>IF(WWWW[[#This Row],['#_of_functional_handwashing_facilities_at_HH_level]]*6&gt;WWWW[[#This Row],[Total PoP ]],WWWW[[#This Row],[Total PoP ]],WWWW[[#This Row],['#_of_functional_handwashing_facilities_at_HH_level]]*6)</f>
        <v>0</v>
      </c>
      <c r="BJ546" s="791">
        <f>IF(WWWW[[#This Row],['# people reached by regular dedicated hygiene promotion]]&gt;WWWW[[#This Row],['# People received regular supply of hygiene items]],WWWW[[#This Row],['# people reached by regular dedicated hygiene promotion]],WWWW[[#This Row],['# People received regular supply of hygiene items]])</f>
        <v>0</v>
      </c>
      <c r="BK546" s="790">
        <f>IF(WWWW[[#This Row],[HRP3]]/WWWW[[#This Row],[Total PoP ]]&gt;100%,100%,WWWW[[#This Row],[HRP3]]/WWWW[[#This Row],[Total PoP ]])</f>
        <v>0</v>
      </c>
      <c r="BL546" s="787">
        <f>1-WWWW[[#This Row],[Hygiene Coverage%]]</f>
        <v>1</v>
      </c>
      <c r="BM546" s="789">
        <f>WWWW[[#This Row],['# people reached by regular dedicated hygiene promotion]]/WWWW[[#This Row],[Total PoP ]]</f>
        <v>0</v>
      </c>
      <c r="BN54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6" s="552">
        <f>WWWW[[#This Row],['#_of_affected_women_and_girls_receiving_a_sufficient_quantity_of_sanitary_pads]]</f>
        <v>0</v>
      </c>
      <c r="BP546" s="605">
        <f>IF(WWWW[[#This Row],['# People with access to soap]]&gt;WWWW[[#This Row],['# People with access to Sanity Pads]],WWWW[[#This Row],['# People with access to soap]],WWWW[[#This Row],['# People with access to Sanity Pads]])</f>
        <v>0</v>
      </c>
      <c r="BQ546" s="560" t="str">
        <f>IF(OR(WWWW[[#This Row],['#of students in school]]="",WWWW[[#This Row],['#of students in school]]=0),"No","Yes")</f>
        <v>No</v>
      </c>
      <c r="BR546" s="781" t="str">
        <f>VLOOKUP(WWWW[[#This Row],[Village  Name]],SiteDB6[[Site Name]:[Location Type 1]],9,FALSE)</f>
        <v>Village</v>
      </c>
      <c r="BS546" s="781" t="str">
        <f>VLOOKUP(WWWW[[#This Row],[Village  Name]],SiteDB6[[Site Name]:[Type of Accommodation]],10,FALSE)</f>
        <v>Village</v>
      </c>
      <c r="BT546" s="781">
        <f>VLOOKUP(WWWW[[#This Row],[Village  Name]],SiteDB6[[Site Name]:[Ethnic or GCA/NGCA]],11,FALSE)</f>
        <v>0</v>
      </c>
      <c r="BU546" s="781">
        <f>VLOOKUP(WWWW[[#This Row],[Village  Name]],SiteDB6[[Site Name]:[Lat]],12,FALSE)</f>
        <v>20.239799499511701</v>
      </c>
      <c r="BV546" s="781">
        <f>VLOOKUP(WWWW[[#This Row],[Village  Name]],SiteDB6[[Site Name]:[Long]],13,FALSE)</f>
        <v>92.825088500976605</v>
      </c>
      <c r="BW546" s="781">
        <f>VLOOKUP(WWWW[[#This Row],[Village  Name]],SiteDB6[[Site Name]:[Pcode]],3,FALSE)</f>
        <v>196131</v>
      </c>
      <c r="BX546" s="781" t="str">
        <f t="shared" si="1"/>
        <v>Covered</v>
      </c>
      <c r="BY546" s="792"/>
    </row>
    <row r="547" spans="1:77">
      <c r="A547" s="777" t="s">
        <v>2382</v>
      </c>
      <c r="B547" s="777" t="s">
        <v>316</v>
      </c>
      <c r="C547" s="778" t="s">
        <v>316</v>
      </c>
      <c r="D547" s="778" t="s">
        <v>329</v>
      </c>
      <c r="E547" s="779" t="s">
        <v>2687</v>
      </c>
      <c r="F547" s="778" t="s">
        <v>297</v>
      </c>
      <c r="G547" s="780" t="str">
        <f>VLOOKUP(WWWW[[#This Row],[Village  Name]],SiteDB6[[Site Name]:[Location Type]],8,FALSE)</f>
        <v>Village</v>
      </c>
      <c r="H547" s="778" t="s">
        <v>671</v>
      </c>
      <c r="I547" s="782">
        <v>331</v>
      </c>
      <c r="J547" s="782">
        <v>1473</v>
      </c>
      <c r="K547" s="783">
        <v>42736</v>
      </c>
      <c r="L547" s="784">
        <v>44551</v>
      </c>
      <c r="M547" s="782"/>
      <c r="N547" s="782"/>
      <c r="O547" s="605"/>
      <c r="P547" s="782"/>
      <c r="Q547" s="782"/>
      <c r="R547" s="782"/>
      <c r="S547" s="782"/>
      <c r="T547" s="782"/>
      <c r="U547" s="785"/>
      <c r="V547" s="782"/>
      <c r="W547" s="782" t="s">
        <v>132</v>
      </c>
      <c r="X547" s="782"/>
      <c r="Y547" s="782"/>
      <c r="Z547" s="782"/>
      <c r="AA547" s="782"/>
      <c r="AB547" s="782"/>
      <c r="AC547" s="785"/>
      <c r="AD547" s="782"/>
      <c r="AE547" s="782"/>
      <c r="AF547" s="782"/>
      <c r="AG547" s="782"/>
      <c r="AH547" s="782"/>
      <c r="AI547" s="782"/>
      <c r="AJ547" s="605"/>
      <c r="AK547" s="782"/>
      <c r="AL547" s="605"/>
      <c r="AM547" s="605"/>
      <c r="AN547" s="785"/>
      <c r="AO547" s="551"/>
      <c r="AP547" s="551"/>
      <c r="AQ54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7" s="788">
        <f>WWWW[[#This Row],[%Equitable and continuous access to sufficient quantity of safe drinking water]]*WWWW[[#This Row],[Total PoP ]]</f>
        <v>0</v>
      </c>
      <c r="AS54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7" s="788">
        <f>WWWW[[#This Row],[% Access to unimproved water points]]*WWWW[[#This Row],[Total PoP ]]</f>
        <v>0</v>
      </c>
      <c r="AU54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7" s="788">
        <f>WWWW[[#This Row],[HRP1]]/250</f>
        <v>0</v>
      </c>
      <c r="AX547" s="790">
        <f>1-WWWW[[#This Row],[% Equitable and continuous access to sufficient quantity of domestic water]]</f>
        <v>1</v>
      </c>
      <c r="AY547" s="788">
        <f>WWWW[[#This Row],[%equitable and continuous access to sufficient quantity of safe drinking and domestic water''s GAP]]*WWWW[[#This Row],[Total PoP ]]</f>
        <v>1473</v>
      </c>
      <c r="AZ547" s="791">
        <f>IF(WWWW[[#This Row],[Total required water points]]-WWWW[[#This Row],['#Water points coverage]]&lt;0,0,WWWW[[#This Row],[Total required water points]]-WWWW[[#This Row],['#Water points coverage]])</f>
        <v>6</v>
      </c>
      <c r="BA547" s="791">
        <f>ROUND(IF(WWWW[[#This Row],[Total PoP ]]&lt;250,1,WWWW[[#This Row],[Total PoP ]]/250),0)</f>
        <v>6</v>
      </c>
      <c r="BB54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7" s="788">
        <f>WWWW[[#This Row],[% people access to functioning Latrine]]*WWWW[[#This Row],[Total PoP ]]</f>
        <v>0</v>
      </c>
      <c r="BD547" s="791">
        <f>WWWW[[#This Row],['#_of_Functioning_latrines_in_school]]*50</f>
        <v>0</v>
      </c>
      <c r="BE547" s="791">
        <f>ROUND((WWWW[[#This Row],[Total PoP ]]/6),0)</f>
        <v>246</v>
      </c>
      <c r="BF547" s="791">
        <f>IF(WWWW[[#This Row],[Total required Latrines]]-(WWWW[[#This Row],['#_of_sanitary_fly-proof_HH_latrines]])&lt;0,0,WWWW[[#This Row],[Total required Latrines]]-(WWWW[[#This Row],['#_of_sanitary_fly-proof_HH_latrines]]))</f>
        <v>246</v>
      </c>
      <c r="BG547" s="787">
        <f>1-WWWW[[#This Row],[% people access to functioning Latrine]]</f>
        <v>1</v>
      </c>
      <c r="BH54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7" s="560">
        <f>IF(WWWW[[#This Row],['#_of_functional_handwashing_facilities_at_HH_level]]*6&gt;WWWW[[#This Row],[Total PoP ]],WWWW[[#This Row],[Total PoP ]],WWWW[[#This Row],['#_of_functional_handwashing_facilities_at_HH_level]]*6)</f>
        <v>0</v>
      </c>
      <c r="BJ547" s="791">
        <f>IF(WWWW[[#This Row],['# people reached by regular dedicated hygiene promotion]]&gt;WWWW[[#This Row],['# People received regular supply of hygiene items]],WWWW[[#This Row],['# people reached by regular dedicated hygiene promotion]],WWWW[[#This Row],['# People received regular supply of hygiene items]])</f>
        <v>0</v>
      </c>
      <c r="BK547" s="790">
        <f>IF(WWWW[[#This Row],[HRP3]]/WWWW[[#This Row],[Total PoP ]]&gt;100%,100%,WWWW[[#This Row],[HRP3]]/WWWW[[#This Row],[Total PoP ]])</f>
        <v>0</v>
      </c>
      <c r="BL547" s="787">
        <f>1-WWWW[[#This Row],[Hygiene Coverage%]]</f>
        <v>1</v>
      </c>
      <c r="BM547" s="789">
        <f>WWWW[[#This Row],['# people reached by regular dedicated hygiene promotion]]/WWWW[[#This Row],[Total PoP ]]</f>
        <v>0</v>
      </c>
      <c r="BN54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7" s="552">
        <f>WWWW[[#This Row],['#_of_affected_women_and_girls_receiving_a_sufficient_quantity_of_sanitary_pads]]</f>
        <v>0</v>
      </c>
      <c r="BP547" s="605">
        <f>IF(WWWW[[#This Row],['# People with access to soap]]&gt;WWWW[[#This Row],['# People with access to Sanity Pads]],WWWW[[#This Row],['# People with access to soap]],WWWW[[#This Row],['# People with access to Sanity Pads]])</f>
        <v>0</v>
      </c>
      <c r="BQ547" s="560" t="str">
        <f>IF(OR(WWWW[[#This Row],['#of students in school]]="",WWWW[[#This Row],['#of students in school]]=0),"No","Yes")</f>
        <v>No</v>
      </c>
      <c r="BR547" s="781" t="str">
        <f>VLOOKUP(WWWW[[#This Row],[Village  Name]],SiteDB6[[Site Name]:[Location Type 1]],9,FALSE)</f>
        <v>Village</v>
      </c>
      <c r="BS547" s="781" t="str">
        <f>VLOOKUP(WWWW[[#This Row],[Village  Name]],SiteDB6[[Site Name]:[Type of Accommodation]],10,FALSE)</f>
        <v>Village</v>
      </c>
      <c r="BT547" s="781">
        <f>VLOOKUP(WWWW[[#This Row],[Village  Name]],SiteDB6[[Site Name]:[Ethnic or GCA/NGCA]],11,FALSE)</f>
        <v>0</v>
      </c>
      <c r="BU547" s="781">
        <f>VLOOKUP(WWWW[[#This Row],[Village  Name]],SiteDB6[[Site Name]:[Lat]],12,FALSE)</f>
        <v>20.128850936889599</v>
      </c>
      <c r="BV547" s="781">
        <f>VLOOKUP(WWWW[[#This Row],[Village  Name]],SiteDB6[[Site Name]:[Long]],13,FALSE)</f>
        <v>92.872497558593807</v>
      </c>
      <c r="BW547" s="781">
        <f>VLOOKUP(WWWW[[#This Row],[Village  Name]],SiteDB6[[Site Name]:[Pcode]],3,FALSE)</f>
        <v>196208</v>
      </c>
      <c r="BX547" s="781" t="str">
        <f t="shared" si="1"/>
        <v>Covered</v>
      </c>
      <c r="BY547" s="792"/>
    </row>
    <row r="548" spans="1:77">
      <c r="A548" s="777" t="s">
        <v>2382</v>
      </c>
      <c r="B548" s="777" t="s">
        <v>2307</v>
      </c>
      <c r="C548" s="777" t="s">
        <v>2307</v>
      </c>
      <c r="D548" s="778" t="s">
        <v>40</v>
      </c>
      <c r="E548" s="779" t="s">
        <v>2687</v>
      </c>
      <c r="F548" s="778" t="s">
        <v>297</v>
      </c>
      <c r="G548" s="780" t="str">
        <f>VLOOKUP(WWWW[[#This Row],[Village  Name]],SiteDB6[[Site Name]:[Location Type]],8,FALSE)</f>
        <v>Village</v>
      </c>
      <c r="H548" s="778" t="s">
        <v>438</v>
      </c>
      <c r="I548" s="782">
        <v>200</v>
      </c>
      <c r="J548" s="782">
        <v>1065</v>
      </c>
      <c r="K548" s="783">
        <v>43009</v>
      </c>
      <c r="L548" s="784">
        <v>44104</v>
      </c>
      <c r="M548" s="782"/>
      <c r="N548" s="782"/>
      <c r="O548" s="605"/>
      <c r="P548" s="782">
        <v>7</v>
      </c>
      <c r="Q548" s="782"/>
      <c r="R548" s="782"/>
      <c r="S548" s="782"/>
      <c r="T548" s="782"/>
      <c r="U548" s="785"/>
      <c r="V548" s="782"/>
      <c r="W548" s="782" t="s">
        <v>132</v>
      </c>
      <c r="X548" s="782"/>
      <c r="Y548" s="782"/>
      <c r="Z548" s="782"/>
      <c r="AA548" s="782"/>
      <c r="AB548" s="782"/>
      <c r="AC548" s="785"/>
      <c r="AD548" s="782"/>
      <c r="AE548" s="782"/>
      <c r="AF548" s="782"/>
      <c r="AG548" s="782"/>
      <c r="AH548" s="782"/>
      <c r="AI548" s="782"/>
      <c r="AJ548" s="605"/>
      <c r="AK548" s="782"/>
      <c r="AL548" s="605"/>
      <c r="AM548" s="605"/>
      <c r="AN548" s="785"/>
      <c r="AO548" s="551"/>
      <c r="AP548" s="551"/>
      <c r="AQ54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48" s="788">
        <f>WWWW[[#This Row],[%Equitable and continuous access to sufficient quantity of safe drinking water]]*WWWW[[#This Row],[Total PoP ]]</f>
        <v>1065</v>
      </c>
      <c r="AS54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8" s="788">
        <f>WWWW[[#This Row],[% Access to unimproved water points]]*WWWW[[#This Row],[Total PoP ]]</f>
        <v>0</v>
      </c>
      <c r="AU54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4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1065</v>
      </c>
      <c r="AW548" s="788">
        <f>WWWW[[#This Row],[HRP1]]/250</f>
        <v>4.26</v>
      </c>
      <c r="AX548" s="790">
        <f>1-WWWW[[#This Row],[% Equitable and continuous access to sufficient quantity of domestic water]]</f>
        <v>0</v>
      </c>
      <c r="AY548" s="788">
        <f>WWWW[[#This Row],[%equitable and continuous access to sufficient quantity of safe drinking and domestic water''s GAP]]*WWWW[[#This Row],[Total PoP ]]</f>
        <v>0</v>
      </c>
      <c r="AZ548" s="791">
        <f>IF(WWWW[[#This Row],[Total required water points]]-WWWW[[#This Row],['#Water points coverage]]&lt;0,0,WWWW[[#This Row],[Total required water points]]-WWWW[[#This Row],['#Water points coverage]])</f>
        <v>0</v>
      </c>
      <c r="BA548" s="791">
        <f>ROUND(IF(WWWW[[#This Row],[Total PoP ]]&lt;250,1,WWWW[[#This Row],[Total PoP ]]/250),0)</f>
        <v>4</v>
      </c>
      <c r="BB54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8" s="788">
        <f>WWWW[[#This Row],[% people access to functioning Latrine]]*WWWW[[#This Row],[Total PoP ]]</f>
        <v>0</v>
      </c>
      <c r="BD548" s="791">
        <f>WWWW[[#This Row],['#_of_Functioning_latrines_in_school]]*50</f>
        <v>0</v>
      </c>
      <c r="BE548" s="791">
        <f>ROUND((WWWW[[#This Row],[Total PoP ]]/6),0)</f>
        <v>178</v>
      </c>
      <c r="BF548" s="791">
        <f>IF(WWWW[[#This Row],[Total required Latrines]]-(WWWW[[#This Row],['#_of_sanitary_fly-proof_HH_latrines]])&lt;0,0,WWWW[[#This Row],[Total required Latrines]]-(WWWW[[#This Row],['#_of_sanitary_fly-proof_HH_latrines]]))</f>
        <v>178</v>
      </c>
      <c r="BG548" s="787">
        <f>1-WWWW[[#This Row],[% people access to functioning Latrine]]</f>
        <v>1</v>
      </c>
      <c r="BH54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8" s="560">
        <f>IF(WWWW[[#This Row],['#_of_functional_handwashing_facilities_at_HH_level]]*6&gt;WWWW[[#This Row],[Total PoP ]],WWWW[[#This Row],[Total PoP ]],WWWW[[#This Row],['#_of_functional_handwashing_facilities_at_HH_level]]*6)</f>
        <v>0</v>
      </c>
      <c r="BJ548" s="791">
        <f>IF(WWWW[[#This Row],['# people reached by regular dedicated hygiene promotion]]&gt;WWWW[[#This Row],['# People received regular supply of hygiene items]],WWWW[[#This Row],['# people reached by regular dedicated hygiene promotion]],WWWW[[#This Row],['# People received regular supply of hygiene items]])</f>
        <v>0</v>
      </c>
      <c r="BK548" s="790">
        <f>IF(WWWW[[#This Row],[HRP3]]/WWWW[[#This Row],[Total PoP ]]&gt;100%,100%,WWWW[[#This Row],[HRP3]]/WWWW[[#This Row],[Total PoP ]])</f>
        <v>0</v>
      </c>
      <c r="BL548" s="787">
        <f>1-WWWW[[#This Row],[Hygiene Coverage%]]</f>
        <v>1</v>
      </c>
      <c r="BM548" s="789">
        <f>WWWW[[#This Row],['# people reached by regular dedicated hygiene promotion]]/WWWW[[#This Row],[Total PoP ]]</f>
        <v>0</v>
      </c>
      <c r="BN54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8" s="552">
        <f>WWWW[[#This Row],['#_of_affected_women_and_girls_receiving_a_sufficient_quantity_of_sanitary_pads]]</f>
        <v>0</v>
      </c>
      <c r="BP548" s="605">
        <f>IF(WWWW[[#This Row],['# People with access to soap]]&gt;WWWW[[#This Row],['# People with access to Sanity Pads]],WWWW[[#This Row],['# People with access to soap]],WWWW[[#This Row],['# People with access to Sanity Pads]])</f>
        <v>0</v>
      </c>
      <c r="BQ548" s="560" t="str">
        <f>IF(OR(WWWW[[#This Row],['#of students in school]]="",WWWW[[#This Row],['#of students in school]]=0),"No","Yes")</f>
        <v>No</v>
      </c>
      <c r="BR548" s="781" t="str">
        <f>VLOOKUP(WWWW[[#This Row],[Village  Name]],SiteDB6[[Site Name]:[Location Type 1]],9,FALSE)</f>
        <v>Village</v>
      </c>
      <c r="BS548" s="781" t="str">
        <f>VLOOKUP(WWWW[[#This Row],[Village  Name]],SiteDB6[[Site Name]:[Type of Accommodation]],10,FALSE)</f>
        <v>Village</v>
      </c>
      <c r="BT548" s="781" t="str">
        <f>VLOOKUP(WWWW[[#This Row],[Village  Name]],SiteDB6[[Site Name]:[Ethnic or GCA/NGCA]],11,FALSE)</f>
        <v>Muslim</v>
      </c>
      <c r="BU548" s="781">
        <f>VLOOKUP(WWWW[[#This Row],[Village  Name]],SiteDB6[[Site Name]:[Lat]],12,FALSE)</f>
        <v>20.197549819999999</v>
      </c>
      <c r="BV548" s="781">
        <f>VLOOKUP(WWWW[[#This Row],[Village  Name]],SiteDB6[[Site Name]:[Long]],13,FALSE)</f>
        <v>92.785682679999994</v>
      </c>
      <c r="BW548" s="781">
        <f>VLOOKUP(WWWW[[#This Row],[Village  Name]],SiteDB6[[Site Name]:[Pcode]],3,FALSE)</f>
        <v>196156</v>
      </c>
      <c r="BX548" s="781" t="str">
        <f t="shared" si="1"/>
        <v>Covered</v>
      </c>
      <c r="BY548" s="792"/>
    </row>
    <row r="549" spans="1:77">
      <c r="A549" s="777" t="s">
        <v>2382</v>
      </c>
      <c r="B549" s="777" t="s">
        <v>316</v>
      </c>
      <c r="C549" s="778" t="s">
        <v>316</v>
      </c>
      <c r="D549" s="778" t="s">
        <v>309</v>
      </c>
      <c r="E549" s="779" t="s">
        <v>2687</v>
      </c>
      <c r="F549" s="778" t="s">
        <v>297</v>
      </c>
      <c r="G549" s="780" t="str">
        <f>VLOOKUP(WWWW[[#This Row],[Village  Name]],SiteDB6[[Site Name]:[Location Type]],8,FALSE)</f>
        <v>Village</v>
      </c>
      <c r="H549" s="778" t="s">
        <v>2623</v>
      </c>
      <c r="I549" s="782">
        <v>326</v>
      </c>
      <c r="J549" s="782">
        <v>4476</v>
      </c>
      <c r="K549" s="783">
        <v>42736</v>
      </c>
      <c r="L549" s="784">
        <v>44551</v>
      </c>
      <c r="M549" s="782"/>
      <c r="N549" s="782"/>
      <c r="O549" s="605"/>
      <c r="P549" s="782"/>
      <c r="Q549" s="782"/>
      <c r="R549" s="782"/>
      <c r="S549" s="782"/>
      <c r="T549" s="782"/>
      <c r="U549" s="785"/>
      <c r="V549" s="782"/>
      <c r="W549" s="782" t="s">
        <v>132</v>
      </c>
      <c r="X549" s="782"/>
      <c r="Y549" s="782"/>
      <c r="Z549" s="782"/>
      <c r="AA549" s="782"/>
      <c r="AB549" s="782"/>
      <c r="AC549" s="785"/>
      <c r="AD549" s="782"/>
      <c r="AE549" s="782"/>
      <c r="AF549" s="782"/>
      <c r="AG549" s="782"/>
      <c r="AH549" s="782"/>
      <c r="AI549" s="782"/>
      <c r="AJ549" s="605"/>
      <c r="AK549" s="782"/>
      <c r="AL549" s="605"/>
      <c r="AM549" s="605"/>
      <c r="AN549" s="785"/>
      <c r="AO549" s="551"/>
      <c r="AP549" s="551"/>
      <c r="AQ54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49" s="788">
        <f>WWWW[[#This Row],[%Equitable and continuous access to sufficient quantity of safe drinking water]]*WWWW[[#This Row],[Total PoP ]]</f>
        <v>0</v>
      </c>
      <c r="AS54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49" s="788">
        <f>WWWW[[#This Row],[% Access to unimproved water points]]*WWWW[[#This Row],[Total PoP ]]</f>
        <v>0</v>
      </c>
      <c r="AU54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4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49" s="788">
        <f>WWWW[[#This Row],[HRP1]]/250</f>
        <v>0</v>
      </c>
      <c r="AX549" s="790">
        <f>1-WWWW[[#This Row],[% Equitable and continuous access to sufficient quantity of domestic water]]</f>
        <v>1</v>
      </c>
      <c r="AY549" s="788">
        <f>WWWW[[#This Row],[%equitable and continuous access to sufficient quantity of safe drinking and domestic water''s GAP]]*WWWW[[#This Row],[Total PoP ]]</f>
        <v>4476</v>
      </c>
      <c r="AZ549" s="791">
        <f>IF(WWWW[[#This Row],[Total required water points]]-WWWW[[#This Row],['#Water points coverage]]&lt;0,0,WWWW[[#This Row],[Total required water points]]-WWWW[[#This Row],['#Water points coverage]])</f>
        <v>18</v>
      </c>
      <c r="BA549" s="791">
        <f>ROUND(IF(WWWW[[#This Row],[Total PoP ]]&lt;250,1,WWWW[[#This Row],[Total PoP ]]/250),0)</f>
        <v>18</v>
      </c>
      <c r="BB54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49" s="788">
        <f>WWWW[[#This Row],[% people access to functioning Latrine]]*WWWW[[#This Row],[Total PoP ]]</f>
        <v>0</v>
      </c>
      <c r="BD549" s="791">
        <f>WWWW[[#This Row],['#_of_Functioning_latrines_in_school]]*50</f>
        <v>0</v>
      </c>
      <c r="BE549" s="791">
        <f>ROUND((WWWW[[#This Row],[Total PoP ]]/6),0)</f>
        <v>746</v>
      </c>
      <c r="BF549" s="791">
        <f>IF(WWWW[[#This Row],[Total required Latrines]]-(WWWW[[#This Row],['#_of_sanitary_fly-proof_HH_latrines]])&lt;0,0,WWWW[[#This Row],[Total required Latrines]]-(WWWW[[#This Row],['#_of_sanitary_fly-proof_HH_latrines]]))</f>
        <v>746</v>
      </c>
      <c r="BG549" s="787">
        <f>1-WWWW[[#This Row],[% people access to functioning Latrine]]</f>
        <v>1</v>
      </c>
      <c r="BH54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49" s="560">
        <f>IF(WWWW[[#This Row],['#_of_functional_handwashing_facilities_at_HH_level]]*6&gt;WWWW[[#This Row],[Total PoP ]],WWWW[[#This Row],[Total PoP ]],WWWW[[#This Row],['#_of_functional_handwashing_facilities_at_HH_level]]*6)</f>
        <v>0</v>
      </c>
      <c r="BJ549" s="791">
        <f>IF(WWWW[[#This Row],['# people reached by regular dedicated hygiene promotion]]&gt;WWWW[[#This Row],['# People received regular supply of hygiene items]],WWWW[[#This Row],['# people reached by regular dedicated hygiene promotion]],WWWW[[#This Row],['# People received regular supply of hygiene items]])</f>
        <v>0</v>
      </c>
      <c r="BK549" s="790">
        <f>IF(WWWW[[#This Row],[HRP3]]/WWWW[[#This Row],[Total PoP ]]&gt;100%,100%,WWWW[[#This Row],[HRP3]]/WWWW[[#This Row],[Total PoP ]])</f>
        <v>0</v>
      </c>
      <c r="BL549" s="787">
        <f>1-WWWW[[#This Row],[Hygiene Coverage%]]</f>
        <v>1</v>
      </c>
      <c r="BM549" s="789">
        <f>WWWW[[#This Row],['# people reached by regular dedicated hygiene promotion]]/WWWW[[#This Row],[Total PoP ]]</f>
        <v>0</v>
      </c>
      <c r="BN54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49" s="552">
        <f>WWWW[[#This Row],['#_of_affected_women_and_girls_receiving_a_sufficient_quantity_of_sanitary_pads]]</f>
        <v>0</v>
      </c>
      <c r="BP549" s="605">
        <f>IF(WWWW[[#This Row],['# People with access to soap]]&gt;WWWW[[#This Row],['# People with access to Sanity Pads]],WWWW[[#This Row],['# People with access to soap]],WWWW[[#This Row],['# People with access to Sanity Pads]])</f>
        <v>0</v>
      </c>
      <c r="BQ549" s="560" t="str">
        <f>IF(OR(WWWW[[#This Row],['#of students in school]]="",WWWW[[#This Row],['#of students in school]]=0),"No","Yes")</f>
        <v>No</v>
      </c>
      <c r="BR549" s="781" t="str">
        <f>VLOOKUP(WWWW[[#This Row],[Village  Name]],SiteDB6[[Site Name]:[Location Type 1]],9,FALSE)</f>
        <v>Village</v>
      </c>
      <c r="BS549" s="781" t="str">
        <f>VLOOKUP(WWWW[[#This Row],[Village  Name]],SiteDB6[[Site Name]:[Type of Accommodation]],10,FALSE)</f>
        <v>Village</v>
      </c>
      <c r="BT549" s="781">
        <f>VLOOKUP(WWWW[[#This Row],[Village  Name]],SiteDB6[[Site Name]:[Ethnic or GCA/NGCA]],11,FALSE)</f>
        <v>0</v>
      </c>
      <c r="BU549" s="781">
        <f>VLOOKUP(WWWW[[#This Row],[Village  Name]],SiteDB6[[Site Name]:[Lat]],12,FALSE)</f>
        <v>20.142469406127901</v>
      </c>
      <c r="BV549" s="781">
        <f>VLOOKUP(WWWW[[#This Row],[Village  Name]],SiteDB6[[Site Name]:[Long]],13,FALSE)</f>
        <v>92.863967895507798</v>
      </c>
      <c r="BW549" s="781">
        <f>VLOOKUP(WWWW[[#This Row],[Village  Name]],SiteDB6[[Site Name]:[Pcode]],3,FALSE)</f>
        <v>196203</v>
      </c>
      <c r="BX549" s="781" t="str">
        <f t="shared" si="1"/>
        <v>Covered</v>
      </c>
      <c r="BY549" s="792"/>
    </row>
    <row r="550" spans="1:77">
      <c r="A550" s="777" t="s">
        <v>2382</v>
      </c>
      <c r="B550" s="777" t="s">
        <v>316</v>
      </c>
      <c r="C550" s="778" t="s">
        <v>316</v>
      </c>
      <c r="D550" s="778" t="s">
        <v>309</v>
      </c>
      <c r="E550" s="779" t="s">
        <v>2687</v>
      </c>
      <c r="F550" s="778" t="s">
        <v>297</v>
      </c>
      <c r="G550" s="780" t="str">
        <f>VLOOKUP(WWWW[[#This Row],[Village  Name]],SiteDB6[[Site Name]:[Location Type]],8,FALSE)</f>
        <v>Village</v>
      </c>
      <c r="H550" s="778" t="s">
        <v>2624</v>
      </c>
      <c r="I550" s="782">
        <v>335</v>
      </c>
      <c r="J550" s="782">
        <v>1867</v>
      </c>
      <c r="K550" s="783">
        <v>42736</v>
      </c>
      <c r="L550" s="784">
        <v>44551</v>
      </c>
      <c r="M550" s="782"/>
      <c r="N550" s="782"/>
      <c r="O550" s="605"/>
      <c r="P550" s="782"/>
      <c r="Q550" s="782"/>
      <c r="R550" s="782"/>
      <c r="S550" s="782"/>
      <c r="T550" s="782"/>
      <c r="U550" s="785"/>
      <c r="V550" s="782"/>
      <c r="W550" s="782" t="s">
        <v>132</v>
      </c>
      <c r="X550" s="782"/>
      <c r="Y550" s="782"/>
      <c r="Z550" s="782"/>
      <c r="AA550" s="782"/>
      <c r="AB550" s="782"/>
      <c r="AC550" s="785"/>
      <c r="AD550" s="782"/>
      <c r="AE550" s="782"/>
      <c r="AF550" s="782"/>
      <c r="AG550" s="782"/>
      <c r="AH550" s="782"/>
      <c r="AI550" s="782"/>
      <c r="AJ550" s="605"/>
      <c r="AK550" s="782"/>
      <c r="AL550" s="605"/>
      <c r="AM550" s="605"/>
      <c r="AN550" s="785"/>
      <c r="AO550" s="551"/>
      <c r="AP550" s="551"/>
      <c r="AQ55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0" s="788">
        <f>WWWW[[#This Row],[%Equitable and continuous access to sufficient quantity of safe drinking water]]*WWWW[[#This Row],[Total PoP ]]</f>
        <v>0</v>
      </c>
      <c r="AS55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0" s="788">
        <f>WWWW[[#This Row],[% Access to unimproved water points]]*WWWW[[#This Row],[Total PoP ]]</f>
        <v>0</v>
      </c>
      <c r="AU55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0" s="788">
        <f>WWWW[[#This Row],[HRP1]]/250</f>
        <v>0</v>
      </c>
      <c r="AX550" s="790">
        <f>1-WWWW[[#This Row],[% Equitable and continuous access to sufficient quantity of domestic water]]</f>
        <v>1</v>
      </c>
      <c r="AY550" s="788">
        <f>WWWW[[#This Row],[%equitable and continuous access to sufficient quantity of safe drinking and domestic water''s GAP]]*WWWW[[#This Row],[Total PoP ]]</f>
        <v>1867</v>
      </c>
      <c r="AZ550" s="791">
        <f>IF(WWWW[[#This Row],[Total required water points]]-WWWW[[#This Row],['#Water points coverage]]&lt;0,0,WWWW[[#This Row],[Total required water points]]-WWWW[[#This Row],['#Water points coverage]])</f>
        <v>7</v>
      </c>
      <c r="BA550" s="791">
        <f>ROUND(IF(WWWW[[#This Row],[Total PoP ]]&lt;250,1,WWWW[[#This Row],[Total PoP ]]/250),0)</f>
        <v>7</v>
      </c>
      <c r="BB55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0" s="788">
        <f>WWWW[[#This Row],[% people access to functioning Latrine]]*WWWW[[#This Row],[Total PoP ]]</f>
        <v>0</v>
      </c>
      <c r="BD550" s="791">
        <f>WWWW[[#This Row],['#_of_Functioning_latrines_in_school]]*50</f>
        <v>0</v>
      </c>
      <c r="BE550" s="791">
        <f>ROUND((WWWW[[#This Row],[Total PoP ]]/6),0)</f>
        <v>311</v>
      </c>
      <c r="BF550" s="791">
        <f>IF(WWWW[[#This Row],[Total required Latrines]]-(WWWW[[#This Row],['#_of_sanitary_fly-proof_HH_latrines]])&lt;0,0,WWWW[[#This Row],[Total required Latrines]]-(WWWW[[#This Row],['#_of_sanitary_fly-proof_HH_latrines]]))</f>
        <v>311</v>
      </c>
      <c r="BG550" s="787">
        <f>1-WWWW[[#This Row],[% people access to functioning Latrine]]</f>
        <v>1</v>
      </c>
      <c r="BH55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0" s="560">
        <f>IF(WWWW[[#This Row],['#_of_functional_handwashing_facilities_at_HH_level]]*6&gt;WWWW[[#This Row],[Total PoP ]],WWWW[[#This Row],[Total PoP ]],WWWW[[#This Row],['#_of_functional_handwashing_facilities_at_HH_level]]*6)</f>
        <v>0</v>
      </c>
      <c r="BJ550" s="791">
        <f>IF(WWWW[[#This Row],['# people reached by regular dedicated hygiene promotion]]&gt;WWWW[[#This Row],['# People received regular supply of hygiene items]],WWWW[[#This Row],['# people reached by regular dedicated hygiene promotion]],WWWW[[#This Row],['# People received regular supply of hygiene items]])</f>
        <v>0</v>
      </c>
      <c r="BK550" s="790">
        <f>IF(WWWW[[#This Row],[HRP3]]/WWWW[[#This Row],[Total PoP ]]&gt;100%,100%,WWWW[[#This Row],[HRP3]]/WWWW[[#This Row],[Total PoP ]])</f>
        <v>0</v>
      </c>
      <c r="BL550" s="787">
        <f>1-WWWW[[#This Row],[Hygiene Coverage%]]</f>
        <v>1</v>
      </c>
      <c r="BM550" s="789">
        <f>WWWW[[#This Row],['# people reached by regular dedicated hygiene promotion]]/WWWW[[#This Row],[Total PoP ]]</f>
        <v>0</v>
      </c>
      <c r="BN55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0" s="552">
        <f>WWWW[[#This Row],['#_of_affected_women_and_girls_receiving_a_sufficient_quantity_of_sanitary_pads]]</f>
        <v>0</v>
      </c>
      <c r="BP550" s="605">
        <f>IF(WWWW[[#This Row],['# People with access to soap]]&gt;WWWW[[#This Row],['# People with access to Sanity Pads]],WWWW[[#This Row],['# People with access to soap]],WWWW[[#This Row],['# People with access to Sanity Pads]])</f>
        <v>0</v>
      </c>
      <c r="BQ550" s="560" t="str">
        <f>IF(OR(WWWW[[#This Row],['#of students in school]]="",WWWW[[#This Row],['#of students in school]]=0),"No","Yes")</f>
        <v>No</v>
      </c>
      <c r="BR550" s="781" t="str">
        <f>VLOOKUP(WWWW[[#This Row],[Village  Name]],SiteDB6[[Site Name]:[Location Type 1]],9,FALSE)</f>
        <v>Village</v>
      </c>
      <c r="BS550" s="781" t="str">
        <f>VLOOKUP(WWWW[[#This Row],[Village  Name]],SiteDB6[[Site Name]:[Type of Accommodation]],10,FALSE)</f>
        <v>Village</v>
      </c>
      <c r="BT550" s="781">
        <f>VLOOKUP(WWWW[[#This Row],[Village  Name]],SiteDB6[[Site Name]:[Ethnic or GCA/NGCA]],11,FALSE)</f>
        <v>0</v>
      </c>
      <c r="BU550" s="781">
        <f>VLOOKUP(WWWW[[#This Row],[Village  Name]],SiteDB6[[Site Name]:[Lat]],12,FALSE)</f>
        <v>20.170469284057599</v>
      </c>
      <c r="BV550" s="781">
        <f>VLOOKUP(WWWW[[#This Row],[Village  Name]],SiteDB6[[Site Name]:[Long]],13,FALSE)</f>
        <v>92.8343505859375</v>
      </c>
      <c r="BW550" s="781">
        <f>VLOOKUP(WWWW[[#This Row],[Village  Name]],SiteDB6[[Site Name]:[Pcode]],3,FALSE)</f>
        <v>196202</v>
      </c>
      <c r="BX550" s="781" t="str">
        <f t="shared" si="1"/>
        <v>Covered</v>
      </c>
      <c r="BY550" s="792"/>
    </row>
    <row r="551" spans="1:77">
      <c r="A551" s="777" t="s">
        <v>2382</v>
      </c>
      <c r="B551" s="777" t="s">
        <v>316</v>
      </c>
      <c r="C551" s="778" t="s">
        <v>316</v>
      </c>
      <c r="D551" s="778" t="s">
        <v>309</v>
      </c>
      <c r="E551" s="779" t="s">
        <v>2687</v>
      </c>
      <c r="F551" s="778" t="s">
        <v>297</v>
      </c>
      <c r="G551" s="780" t="str">
        <f>VLOOKUP(WWWW[[#This Row],[Village  Name]],SiteDB6[[Site Name]:[Location Type]],8,FALSE)</f>
        <v>Village</v>
      </c>
      <c r="H551" s="778" t="s">
        <v>1751</v>
      </c>
      <c r="I551" s="782">
        <v>863</v>
      </c>
      <c r="J551" s="782">
        <v>3768</v>
      </c>
      <c r="K551" s="783">
        <v>42736</v>
      </c>
      <c r="L551" s="784">
        <v>44551</v>
      </c>
      <c r="M551" s="782"/>
      <c r="N551" s="782"/>
      <c r="O551" s="605"/>
      <c r="P551" s="782"/>
      <c r="Q551" s="782"/>
      <c r="R551" s="782"/>
      <c r="S551" s="782"/>
      <c r="T551" s="782"/>
      <c r="U551" s="785"/>
      <c r="V551" s="782"/>
      <c r="W551" s="782" t="s">
        <v>132</v>
      </c>
      <c r="X551" s="782"/>
      <c r="Y551" s="782"/>
      <c r="Z551" s="782"/>
      <c r="AA551" s="782"/>
      <c r="AB551" s="782"/>
      <c r="AC551" s="785"/>
      <c r="AD551" s="782"/>
      <c r="AE551" s="782"/>
      <c r="AF551" s="782"/>
      <c r="AG551" s="782"/>
      <c r="AH551" s="782"/>
      <c r="AI551" s="782"/>
      <c r="AJ551" s="605"/>
      <c r="AK551" s="782"/>
      <c r="AL551" s="605"/>
      <c r="AM551" s="605"/>
      <c r="AN551" s="785"/>
      <c r="AO551" s="551"/>
      <c r="AP551" s="551"/>
      <c r="AQ55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1" s="788">
        <f>WWWW[[#This Row],[%Equitable and continuous access to sufficient quantity of safe drinking water]]*WWWW[[#This Row],[Total PoP ]]</f>
        <v>0</v>
      </c>
      <c r="AS55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1" s="788">
        <f>WWWW[[#This Row],[% Access to unimproved water points]]*WWWW[[#This Row],[Total PoP ]]</f>
        <v>0</v>
      </c>
      <c r="AU55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1" s="788">
        <f>WWWW[[#This Row],[HRP1]]/250</f>
        <v>0</v>
      </c>
      <c r="AX551" s="790">
        <f>1-WWWW[[#This Row],[% Equitable and continuous access to sufficient quantity of domestic water]]</f>
        <v>1</v>
      </c>
      <c r="AY551" s="788">
        <f>WWWW[[#This Row],[%equitable and continuous access to sufficient quantity of safe drinking and domestic water''s GAP]]*WWWW[[#This Row],[Total PoP ]]</f>
        <v>3768</v>
      </c>
      <c r="AZ551" s="791">
        <f>IF(WWWW[[#This Row],[Total required water points]]-WWWW[[#This Row],['#Water points coverage]]&lt;0,0,WWWW[[#This Row],[Total required water points]]-WWWW[[#This Row],['#Water points coverage]])</f>
        <v>15</v>
      </c>
      <c r="BA551" s="791">
        <f>ROUND(IF(WWWW[[#This Row],[Total PoP ]]&lt;250,1,WWWW[[#This Row],[Total PoP ]]/250),0)</f>
        <v>15</v>
      </c>
      <c r="BB55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1" s="788">
        <f>WWWW[[#This Row],[% people access to functioning Latrine]]*WWWW[[#This Row],[Total PoP ]]</f>
        <v>0</v>
      </c>
      <c r="BD551" s="791">
        <f>WWWW[[#This Row],['#_of_Functioning_latrines_in_school]]*50</f>
        <v>0</v>
      </c>
      <c r="BE551" s="791">
        <f>ROUND((WWWW[[#This Row],[Total PoP ]]/6),0)</f>
        <v>628</v>
      </c>
      <c r="BF551" s="791">
        <f>IF(WWWW[[#This Row],[Total required Latrines]]-(WWWW[[#This Row],['#_of_sanitary_fly-proof_HH_latrines]])&lt;0,0,WWWW[[#This Row],[Total required Latrines]]-(WWWW[[#This Row],['#_of_sanitary_fly-proof_HH_latrines]]))</f>
        <v>628</v>
      </c>
      <c r="BG551" s="787">
        <f>1-WWWW[[#This Row],[% people access to functioning Latrine]]</f>
        <v>1</v>
      </c>
      <c r="BH55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1" s="560">
        <f>IF(WWWW[[#This Row],['#_of_functional_handwashing_facilities_at_HH_level]]*6&gt;WWWW[[#This Row],[Total PoP ]],WWWW[[#This Row],[Total PoP ]],WWWW[[#This Row],['#_of_functional_handwashing_facilities_at_HH_level]]*6)</f>
        <v>0</v>
      </c>
      <c r="BJ551" s="791">
        <f>IF(WWWW[[#This Row],['# people reached by regular dedicated hygiene promotion]]&gt;WWWW[[#This Row],['# People received regular supply of hygiene items]],WWWW[[#This Row],['# people reached by regular dedicated hygiene promotion]],WWWW[[#This Row],['# People received regular supply of hygiene items]])</f>
        <v>0</v>
      </c>
      <c r="BK551" s="790">
        <f>IF(WWWW[[#This Row],[HRP3]]/WWWW[[#This Row],[Total PoP ]]&gt;100%,100%,WWWW[[#This Row],[HRP3]]/WWWW[[#This Row],[Total PoP ]])</f>
        <v>0</v>
      </c>
      <c r="BL551" s="787">
        <f>1-WWWW[[#This Row],[Hygiene Coverage%]]</f>
        <v>1</v>
      </c>
      <c r="BM551" s="789">
        <f>WWWW[[#This Row],['# people reached by regular dedicated hygiene promotion]]/WWWW[[#This Row],[Total PoP ]]</f>
        <v>0</v>
      </c>
      <c r="BN55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1" s="552">
        <f>WWWW[[#This Row],['#_of_affected_women_and_girls_receiving_a_sufficient_quantity_of_sanitary_pads]]</f>
        <v>0</v>
      </c>
      <c r="BP551" s="605">
        <f>IF(WWWW[[#This Row],['# People with access to soap]]&gt;WWWW[[#This Row],['# People with access to Sanity Pads]],WWWW[[#This Row],['# People with access to soap]],WWWW[[#This Row],['# People with access to Sanity Pads]])</f>
        <v>0</v>
      </c>
      <c r="BQ551" s="560" t="str">
        <f>IF(OR(WWWW[[#This Row],['#of students in school]]="",WWWW[[#This Row],['#of students in school]]=0),"No","Yes")</f>
        <v>No</v>
      </c>
      <c r="BR551" s="781" t="str">
        <f>VLOOKUP(WWWW[[#This Row],[Village  Name]],SiteDB6[[Site Name]:[Location Type 1]],9,FALSE)</f>
        <v>Village</v>
      </c>
      <c r="BS551" s="781" t="str">
        <f>VLOOKUP(WWWW[[#This Row],[Village  Name]],SiteDB6[[Site Name]:[Type of Accommodation]],10,FALSE)</f>
        <v>Village</v>
      </c>
      <c r="BT551" s="781">
        <f>VLOOKUP(WWWW[[#This Row],[Village  Name]],SiteDB6[[Site Name]:[Ethnic or GCA/NGCA]],11,FALSE)</f>
        <v>0</v>
      </c>
      <c r="BU551" s="781">
        <f>VLOOKUP(WWWW[[#This Row],[Village  Name]],SiteDB6[[Site Name]:[Lat]],12,FALSE)</f>
        <v>20.168970108032202</v>
      </c>
      <c r="BV551" s="781">
        <f>VLOOKUP(WWWW[[#This Row],[Village  Name]],SiteDB6[[Site Name]:[Long]],13,FALSE)</f>
        <v>92.826896667480497</v>
      </c>
      <c r="BW551" s="781">
        <f>VLOOKUP(WWWW[[#This Row],[Village  Name]],SiteDB6[[Site Name]:[Pcode]],3,FALSE)</f>
        <v>196206</v>
      </c>
      <c r="BX551" s="781" t="str">
        <f t="shared" si="1"/>
        <v>Covered</v>
      </c>
      <c r="BY551" s="792"/>
    </row>
    <row r="552" spans="1:77">
      <c r="A552" s="777" t="s">
        <v>2382</v>
      </c>
      <c r="B552" s="777" t="s">
        <v>316</v>
      </c>
      <c r="C552" s="778" t="s">
        <v>316</v>
      </c>
      <c r="D552" s="778" t="s">
        <v>309</v>
      </c>
      <c r="E552" s="779" t="s">
        <v>2687</v>
      </c>
      <c r="F552" s="778" t="s">
        <v>297</v>
      </c>
      <c r="G552" s="780" t="str">
        <f>VLOOKUP(WWWW[[#This Row],[Village  Name]],SiteDB6[[Site Name]:[Location Type]],8,FALSE)</f>
        <v>Village</v>
      </c>
      <c r="H552" s="778" t="s">
        <v>2625</v>
      </c>
      <c r="I552" s="782">
        <v>310</v>
      </c>
      <c r="J552" s="782">
        <v>1750</v>
      </c>
      <c r="K552" s="783">
        <v>42736</v>
      </c>
      <c r="L552" s="784">
        <v>44551</v>
      </c>
      <c r="M552" s="782"/>
      <c r="N552" s="782"/>
      <c r="O552" s="605"/>
      <c r="P552" s="782"/>
      <c r="Q552" s="782"/>
      <c r="R552" s="782"/>
      <c r="S552" s="782"/>
      <c r="T552" s="782"/>
      <c r="U552" s="785"/>
      <c r="V552" s="782"/>
      <c r="W552" s="782" t="s">
        <v>132</v>
      </c>
      <c r="X552" s="782"/>
      <c r="Y552" s="782"/>
      <c r="Z552" s="782"/>
      <c r="AA552" s="782"/>
      <c r="AB552" s="782"/>
      <c r="AC552" s="785"/>
      <c r="AD552" s="782"/>
      <c r="AE552" s="782"/>
      <c r="AF552" s="782"/>
      <c r="AG552" s="782"/>
      <c r="AH552" s="782"/>
      <c r="AI552" s="782"/>
      <c r="AJ552" s="605"/>
      <c r="AK552" s="782"/>
      <c r="AL552" s="605"/>
      <c r="AM552" s="605"/>
      <c r="AN552" s="785"/>
      <c r="AO552" s="551"/>
      <c r="AP552" s="551"/>
      <c r="AQ55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2" s="788">
        <f>WWWW[[#This Row],[%Equitable and continuous access to sufficient quantity of safe drinking water]]*WWWW[[#This Row],[Total PoP ]]</f>
        <v>0</v>
      </c>
      <c r="AS55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2" s="788">
        <f>WWWW[[#This Row],[% Access to unimproved water points]]*WWWW[[#This Row],[Total PoP ]]</f>
        <v>0</v>
      </c>
      <c r="AU55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2" s="788">
        <f>WWWW[[#This Row],[HRP1]]/250</f>
        <v>0</v>
      </c>
      <c r="AX552" s="790">
        <f>1-WWWW[[#This Row],[% Equitable and continuous access to sufficient quantity of domestic water]]</f>
        <v>1</v>
      </c>
      <c r="AY552" s="788">
        <f>WWWW[[#This Row],[%equitable and continuous access to sufficient quantity of safe drinking and domestic water''s GAP]]*WWWW[[#This Row],[Total PoP ]]</f>
        <v>1750</v>
      </c>
      <c r="AZ552" s="791">
        <f>IF(WWWW[[#This Row],[Total required water points]]-WWWW[[#This Row],['#Water points coverage]]&lt;0,0,WWWW[[#This Row],[Total required water points]]-WWWW[[#This Row],['#Water points coverage]])</f>
        <v>7</v>
      </c>
      <c r="BA552" s="791">
        <f>ROUND(IF(WWWW[[#This Row],[Total PoP ]]&lt;250,1,WWWW[[#This Row],[Total PoP ]]/250),0)</f>
        <v>7</v>
      </c>
      <c r="BB55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2" s="788">
        <f>WWWW[[#This Row],[% people access to functioning Latrine]]*WWWW[[#This Row],[Total PoP ]]</f>
        <v>0</v>
      </c>
      <c r="BD552" s="791">
        <f>WWWW[[#This Row],['#_of_Functioning_latrines_in_school]]*50</f>
        <v>0</v>
      </c>
      <c r="BE552" s="791">
        <f>ROUND((WWWW[[#This Row],[Total PoP ]]/6),0)</f>
        <v>292</v>
      </c>
      <c r="BF552" s="791">
        <f>IF(WWWW[[#This Row],[Total required Latrines]]-(WWWW[[#This Row],['#_of_sanitary_fly-proof_HH_latrines]])&lt;0,0,WWWW[[#This Row],[Total required Latrines]]-(WWWW[[#This Row],['#_of_sanitary_fly-proof_HH_latrines]]))</f>
        <v>292</v>
      </c>
      <c r="BG552" s="787">
        <f>1-WWWW[[#This Row],[% people access to functioning Latrine]]</f>
        <v>1</v>
      </c>
      <c r="BH55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2" s="560">
        <f>IF(WWWW[[#This Row],['#_of_functional_handwashing_facilities_at_HH_level]]*6&gt;WWWW[[#This Row],[Total PoP ]],WWWW[[#This Row],[Total PoP ]],WWWW[[#This Row],['#_of_functional_handwashing_facilities_at_HH_level]]*6)</f>
        <v>0</v>
      </c>
      <c r="BJ552" s="791">
        <f>IF(WWWW[[#This Row],['# people reached by regular dedicated hygiene promotion]]&gt;WWWW[[#This Row],['# People received regular supply of hygiene items]],WWWW[[#This Row],['# people reached by regular dedicated hygiene promotion]],WWWW[[#This Row],['# People received regular supply of hygiene items]])</f>
        <v>0</v>
      </c>
      <c r="BK552" s="790">
        <f>IF(WWWW[[#This Row],[HRP3]]/WWWW[[#This Row],[Total PoP ]]&gt;100%,100%,WWWW[[#This Row],[HRP3]]/WWWW[[#This Row],[Total PoP ]])</f>
        <v>0</v>
      </c>
      <c r="BL552" s="787">
        <f>1-WWWW[[#This Row],[Hygiene Coverage%]]</f>
        <v>1</v>
      </c>
      <c r="BM552" s="789">
        <f>WWWW[[#This Row],['# people reached by regular dedicated hygiene promotion]]/WWWW[[#This Row],[Total PoP ]]</f>
        <v>0</v>
      </c>
      <c r="BN55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2" s="552">
        <f>WWWW[[#This Row],['#_of_affected_women_and_girls_receiving_a_sufficient_quantity_of_sanitary_pads]]</f>
        <v>0</v>
      </c>
      <c r="BP552" s="605">
        <f>IF(WWWW[[#This Row],['# People with access to soap]]&gt;WWWW[[#This Row],['# People with access to Sanity Pads]],WWWW[[#This Row],['# People with access to soap]],WWWW[[#This Row],['# People with access to Sanity Pads]])</f>
        <v>0</v>
      </c>
      <c r="BQ552" s="560" t="str">
        <f>IF(OR(WWWW[[#This Row],['#of students in school]]="",WWWW[[#This Row],['#of students in school]]=0),"No","Yes")</f>
        <v>No</v>
      </c>
      <c r="BR552" s="781" t="str">
        <f>VLOOKUP(WWWW[[#This Row],[Village  Name]],SiteDB6[[Site Name]:[Location Type 1]],9,FALSE)</f>
        <v>Village</v>
      </c>
      <c r="BS552" s="781" t="str">
        <f>VLOOKUP(WWWW[[#This Row],[Village  Name]],SiteDB6[[Site Name]:[Type of Accommodation]],10,FALSE)</f>
        <v>Village</v>
      </c>
      <c r="BT552" s="781">
        <f>VLOOKUP(WWWW[[#This Row],[Village  Name]],SiteDB6[[Site Name]:[Ethnic or GCA/NGCA]],11,FALSE)</f>
        <v>0</v>
      </c>
      <c r="BU552" s="781">
        <f>VLOOKUP(WWWW[[#This Row],[Village  Name]],SiteDB6[[Site Name]:[Lat]],12,FALSE)</f>
        <v>0</v>
      </c>
      <c r="BV552" s="781">
        <f>VLOOKUP(WWWW[[#This Row],[Village  Name]],SiteDB6[[Site Name]:[Long]],13,FALSE)</f>
        <v>0</v>
      </c>
      <c r="BW552" s="781">
        <f>VLOOKUP(WWWW[[#This Row],[Village  Name]],SiteDB6[[Site Name]:[Pcode]],3,FALSE)</f>
        <v>0</v>
      </c>
      <c r="BX552" s="781" t="str">
        <f t="shared" si="1"/>
        <v>Covered</v>
      </c>
      <c r="BY552" s="792"/>
    </row>
    <row r="553" spans="1:77">
      <c r="A553" s="777" t="s">
        <v>2382</v>
      </c>
      <c r="B553" s="777" t="s">
        <v>316</v>
      </c>
      <c r="C553" s="778" t="s">
        <v>316</v>
      </c>
      <c r="D553" s="778" t="s">
        <v>309</v>
      </c>
      <c r="E553" s="779" t="s">
        <v>2687</v>
      </c>
      <c r="F553" s="778" t="s">
        <v>314</v>
      </c>
      <c r="G553" s="780" t="str">
        <f>VLOOKUP(WWWW[[#This Row],[Village  Name]],SiteDB6[[Site Name]:[Location Type]],8,FALSE)</f>
        <v>Village</v>
      </c>
      <c r="H553" s="778" t="s">
        <v>467</v>
      </c>
      <c r="I553" s="782">
        <v>125</v>
      </c>
      <c r="J553" s="782">
        <v>513</v>
      </c>
      <c r="K553" s="783">
        <v>42736</v>
      </c>
      <c r="L553" s="784">
        <v>44551</v>
      </c>
      <c r="M553" s="782"/>
      <c r="N553" s="782"/>
      <c r="O553" s="605"/>
      <c r="P553" s="782"/>
      <c r="Q553" s="782"/>
      <c r="R553" s="782"/>
      <c r="S553" s="782"/>
      <c r="T553" s="782"/>
      <c r="U553" s="785"/>
      <c r="V553" s="782"/>
      <c r="W553" s="782" t="s">
        <v>132</v>
      </c>
      <c r="X553" s="782"/>
      <c r="Y553" s="782"/>
      <c r="Z553" s="782"/>
      <c r="AA553" s="782"/>
      <c r="AB553" s="782"/>
      <c r="AC553" s="785"/>
      <c r="AD553" s="782"/>
      <c r="AE553" s="782"/>
      <c r="AF553" s="782"/>
      <c r="AG553" s="782"/>
      <c r="AH553" s="782"/>
      <c r="AI553" s="782"/>
      <c r="AJ553" s="605"/>
      <c r="AK553" s="782"/>
      <c r="AL553" s="605"/>
      <c r="AM553" s="605"/>
      <c r="AN553" s="785"/>
      <c r="AO553" s="551"/>
      <c r="AP553" s="551"/>
      <c r="AQ55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3" s="788">
        <f>WWWW[[#This Row],[%Equitable and continuous access to sufficient quantity of safe drinking water]]*WWWW[[#This Row],[Total PoP ]]</f>
        <v>0</v>
      </c>
      <c r="AS55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3" s="788">
        <f>WWWW[[#This Row],[% Access to unimproved water points]]*WWWW[[#This Row],[Total PoP ]]</f>
        <v>0</v>
      </c>
      <c r="AU55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3" s="788">
        <f>WWWW[[#This Row],[HRP1]]/250</f>
        <v>0</v>
      </c>
      <c r="AX553" s="790">
        <f>1-WWWW[[#This Row],[% Equitable and continuous access to sufficient quantity of domestic water]]</f>
        <v>1</v>
      </c>
      <c r="AY553" s="788">
        <f>WWWW[[#This Row],[%equitable and continuous access to sufficient quantity of safe drinking and domestic water''s GAP]]*WWWW[[#This Row],[Total PoP ]]</f>
        <v>513</v>
      </c>
      <c r="AZ553" s="791">
        <f>IF(WWWW[[#This Row],[Total required water points]]-WWWW[[#This Row],['#Water points coverage]]&lt;0,0,WWWW[[#This Row],[Total required water points]]-WWWW[[#This Row],['#Water points coverage]])</f>
        <v>2</v>
      </c>
      <c r="BA553" s="791">
        <f>ROUND(IF(WWWW[[#This Row],[Total PoP ]]&lt;250,1,WWWW[[#This Row],[Total PoP ]]/250),0)</f>
        <v>2</v>
      </c>
      <c r="BB55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3" s="788">
        <f>WWWW[[#This Row],[% people access to functioning Latrine]]*WWWW[[#This Row],[Total PoP ]]</f>
        <v>0</v>
      </c>
      <c r="BD553" s="791">
        <f>WWWW[[#This Row],['#_of_Functioning_latrines_in_school]]*50</f>
        <v>0</v>
      </c>
      <c r="BE553" s="791">
        <f>ROUND((WWWW[[#This Row],[Total PoP ]]/6),0)</f>
        <v>86</v>
      </c>
      <c r="BF553" s="791">
        <f>IF(WWWW[[#This Row],[Total required Latrines]]-(WWWW[[#This Row],['#_of_sanitary_fly-proof_HH_latrines]])&lt;0,0,WWWW[[#This Row],[Total required Latrines]]-(WWWW[[#This Row],['#_of_sanitary_fly-proof_HH_latrines]]))</f>
        <v>86</v>
      </c>
      <c r="BG553" s="787">
        <f>1-WWWW[[#This Row],[% people access to functioning Latrine]]</f>
        <v>1</v>
      </c>
      <c r="BH55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3" s="560">
        <f>IF(WWWW[[#This Row],['#_of_functional_handwashing_facilities_at_HH_level]]*6&gt;WWWW[[#This Row],[Total PoP ]],WWWW[[#This Row],[Total PoP ]],WWWW[[#This Row],['#_of_functional_handwashing_facilities_at_HH_level]]*6)</f>
        <v>0</v>
      </c>
      <c r="BJ553" s="791">
        <f>IF(WWWW[[#This Row],['# people reached by regular dedicated hygiene promotion]]&gt;WWWW[[#This Row],['# People received regular supply of hygiene items]],WWWW[[#This Row],['# people reached by regular dedicated hygiene promotion]],WWWW[[#This Row],['# People received regular supply of hygiene items]])</f>
        <v>0</v>
      </c>
      <c r="BK553" s="790">
        <f>IF(WWWW[[#This Row],[HRP3]]/WWWW[[#This Row],[Total PoP ]]&gt;100%,100%,WWWW[[#This Row],[HRP3]]/WWWW[[#This Row],[Total PoP ]])</f>
        <v>0</v>
      </c>
      <c r="BL553" s="787">
        <f>1-WWWW[[#This Row],[Hygiene Coverage%]]</f>
        <v>1</v>
      </c>
      <c r="BM553" s="789">
        <f>WWWW[[#This Row],['# people reached by regular dedicated hygiene promotion]]/WWWW[[#This Row],[Total PoP ]]</f>
        <v>0</v>
      </c>
      <c r="BN55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3" s="552">
        <f>WWWW[[#This Row],['#_of_affected_women_and_girls_receiving_a_sufficient_quantity_of_sanitary_pads]]</f>
        <v>0</v>
      </c>
      <c r="BP553" s="605">
        <f>IF(WWWW[[#This Row],['# People with access to soap]]&gt;WWWW[[#This Row],['# People with access to Sanity Pads]],WWWW[[#This Row],['# People with access to soap]],WWWW[[#This Row],['# People with access to Sanity Pads]])</f>
        <v>0</v>
      </c>
      <c r="BQ553" s="560" t="str">
        <f>IF(OR(WWWW[[#This Row],['#of students in school]]="",WWWW[[#This Row],['#of students in school]]=0),"No","Yes")</f>
        <v>No</v>
      </c>
      <c r="BR553" s="781" t="str">
        <f>VLOOKUP(WWWW[[#This Row],[Village  Name]],SiteDB6[[Site Name]:[Location Type 1]],9,FALSE)</f>
        <v>Village</v>
      </c>
      <c r="BS553" s="781" t="str">
        <f>VLOOKUP(WWWW[[#This Row],[Village  Name]],SiteDB6[[Site Name]:[Type of Accommodation]],10,FALSE)</f>
        <v>Returned</v>
      </c>
      <c r="BT553" s="781" t="str">
        <f>VLOOKUP(WWWW[[#This Row],[Village  Name]],SiteDB6[[Site Name]:[Ethnic or GCA/NGCA]],11,FALSE)</f>
        <v>Muslim</v>
      </c>
      <c r="BU553" s="781">
        <f>VLOOKUP(WWWW[[#This Row],[Village  Name]],SiteDB6[[Site Name]:[Lat]],12,FALSE)</f>
        <v>20.39902</v>
      </c>
      <c r="BV553" s="781">
        <f>VLOOKUP(WWWW[[#This Row],[Village  Name]],SiteDB6[[Site Name]:[Long]],13,FALSE)</f>
        <v>93.249669999999995</v>
      </c>
      <c r="BW553" s="781" t="str">
        <f>VLOOKUP(WWWW[[#This Row],[Village  Name]],SiteDB6[[Site Name]:[Pcode]],3,FALSE)</f>
        <v>MMR012CMP003</v>
      </c>
      <c r="BX553" s="781" t="str">
        <f t="shared" si="1"/>
        <v>Covered</v>
      </c>
      <c r="BY553" s="792"/>
    </row>
    <row r="554" spans="1:77">
      <c r="A554" s="777" t="s">
        <v>2382</v>
      </c>
      <c r="B554" s="777" t="s">
        <v>316</v>
      </c>
      <c r="C554" s="778" t="s">
        <v>316</v>
      </c>
      <c r="D554" s="778" t="s">
        <v>329</v>
      </c>
      <c r="E554" s="779" t="s">
        <v>2687</v>
      </c>
      <c r="F554" s="778" t="s">
        <v>297</v>
      </c>
      <c r="G554" s="780" t="str">
        <f>VLOOKUP(WWWW[[#This Row],[Village  Name]],SiteDB6[[Site Name]:[Location Type]],8,FALSE)</f>
        <v>Village</v>
      </c>
      <c r="H554" s="778" t="s">
        <v>2626</v>
      </c>
      <c r="I554" s="782">
        <v>92</v>
      </c>
      <c r="J554" s="782">
        <v>715</v>
      </c>
      <c r="K554" s="783">
        <v>42736</v>
      </c>
      <c r="L554" s="784">
        <v>44551</v>
      </c>
      <c r="M554" s="782"/>
      <c r="N554" s="782"/>
      <c r="O554" s="605"/>
      <c r="P554" s="782"/>
      <c r="Q554" s="782"/>
      <c r="R554" s="782"/>
      <c r="S554" s="782"/>
      <c r="T554" s="782"/>
      <c r="U554" s="785"/>
      <c r="V554" s="782"/>
      <c r="W554" s="782" t="s">
        <v>132</v>
      </c>
      <c r="X554" s="782"/>
      <c r="Y554" s="782"/>
      <c r="Z554" s="782"/>
      <c r="AA554" s="782"/>
      <c r="AB554" s="782"/>
      <c r="AC554" s="785"/>
      <c r="AD554" s="782"/>
      <c r="AE554" s="782"/>
      <c r="AF554" s="782"/>
      <c r="AG554" s="782"/>
      <c r="AH554" s="782"/>
      <c r="AI554" s="782"/>
      <c r="AJ554" s="605"/>
      <c r="AK554" s="782"/>
      <c r="AL554" s="605"/>
      <c r="AM554" s="605"/>
      <c r="AN554" s="785"/>
      <c r="AO554" s="551"/>
      <c r="AP554" s="551"/>
      <c r="AQ55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4" s="788">
        <f>WWWW[[#This Row],[%Equitable and continuous access to sufficient quantity of safe drinking water]]*WWWW[[#This Row],[Total PoP ]]</f>
        <v>0</v>
      </c>
      <c r="AS55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4" s="788">
        <f>WWWW[[#This Row],[% Access to unimproved water points]]*WWWW[[#This Row],[Total PoP ]]</f>
        <v>0</v>
      </c>
      <c r="AU55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4" s="788">
        <f>WWWW[[#This Row],[HRP1]]/250</f>
        <v>0</v>
      </c>
      <c r="AX554" s="790">
        <f>1-WWWW[[#This Row],[% Equitable and continuous access to sufficient quantity of domestic water]]</f>
        <v>1</v>
      </c>
      <c r="AY554" s="788">
        <f>WWWW[[#This Row],[%equitable and continuous access to sufficient quantity of safe drinking and domestic water''s GAP]]*WWWW[[#This Row],[Total PoP ]]</f>
        <v>715</v>
      </c>
      <c r="AZ554" s="791">
        <f>IF(WWWW[[#This Row],[Total required water points]]-WWWW[[#This Row],['#Water points coverage]]&lt;0,0,WWWW[[#This Row],[Total required water points]]-WWWW[[#This Row],['#Water points coverage]])</f>
        <v>3</v>
      </c>
      <c r="BA554" s="791">
        <f>ROUND(IF(WWWW[[#This Row],[Total PoP ]]&lt;250,1,WWWW[[#This Row],[Total PoP ]]/250),0)</f>
        <v>3</v>
      </c>
      <c r="BB55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4" s="788">
        <f>WWWW[[#This Row],[% people access to functioning Latrine]]*WWWW[[#This Row],[Total PoP ]]</f>
        <v>0</v>
      </c>
      <c r="BD554" s="791">
        <f>WWWW[[#This Row],['#_of_Functioning_latrines_in_school]]*50</f>
        <v>0</v>
      </c>
      <c r="BE554" s="791">
        <f>ROUND((WWWW[[#This Row],[Total PoP ]]/6),0)</f>
        <v>119</v>
      </c>
      <c r="BF554" s="791">
        <f>IF(WWWW[[#This Row],[Total required Latrines]]-(WWWW[[#This Row],['#_of_sanitary_fly-proof_HH_latrines]])&lt;0,0,WWWW[[#This Row],[Total required Latrines]]-(WWWW[[#This Row],['#_of_sanitary_fly-proof_HH_latrines]]))</f>
        <v>119</v>
      </c>
      <c r="BG554" s="787">
        <f>1-WWWW[[#This Row],[% people access to functioning Latrine]]</f>
        <v>1</v>
      </c>
      <c r="BH55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4" s="560">
        <f>IF(WWWW[[#This Row],['#_of_functional_handwashing_facilities_at_HH_level]]*6&gt;WWWW[[#This Row],[Total PoP ]],WWWW[[#This Row],[Total PoP ]],WWWW[[#This Row],['#_of_functional_handwashing_facilities_at_HH_level]]*6)</f>
        <v>0</v>
      </c>
      <c r="BJ554" s="791">
        <f>IF(WWWW[[#This Row],['# people reached by regular dedicated hygiene promotion]]&gt;WWWW[[#This Row],['# People received regular supply of hygiene items]],WWWW[[#This Row],['# people reached by regular dedicated hygiene promotion]],WWWW[[#This Row],['# People received regular supply of hygiene items]])</f>
        <v>0</v>
      </c>
      <c r="BK554" s="790">
        <f>IF(WWWW[[#This Row],[HRP3]]/WWWW[[#This Row],[Total PoP ]]&gt;100%,100%,WWWW[[#This Row],[HRP3]]/WWWW[[#This Row],[Total PoP ]])</f>
        <v>0</v>
      </c>
      <c r="BL554" s="787">
        <f>1-WWWW[[#This Row],[Hygiene Coverage%]]</f>
        <v>1</v>
      </c>
      <c r="BM554" s="789">
        <f>WWWW[[#This Row],['# people reached by regular dedicated hygiene promotion]]/WWWW[[#This Row],[Total PoP ]]</f>
        <v>0</v>
      </c>
      <c r="BN55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4" s="552">
        <f>WWWW[[#This Row],['#_of_affected_women_and_girls_receiving_a_sufficient_quantity_of_sanitary_pads]]</f>
        <v>0</v>
      </c>
      <c r="BP554" s="605">
        <f>IF(WWWW[[#This Row],['# People with access to soap]]&gt;WWWW[[#This Row],['# People with access to Sanity Pads]],WWWW[[#This Row],['# People with access to soap]],WWWW[[#This Row],['# People with access to Sanity Pads]])</f>
        <v>0</v>
      </c>
      <c r="BQ554" s="560" t="str">
        <f>IF(OR(WWWW[[#This Row],['#of students in school]]="",WWWW[[#This Row],['#of students in school]]=0),"No","Yes")</f>
        <v>No</v>
      </c>
      <c r="BR554" s="781" t="str">
        <f>VLOOKUP(WWWW[[#This Row],[Village  Name]],SiteDB6[[Site Name]:[Location Type 1]],9,FALSE)</f>
        <v>Village</v>
      </c>
      <c r="BS554" s="781" t="str">
        <f>VLOOKUP(WWWW[[#This Row],[Village  Name]],SiteDB6[[Site Name]:[Type of Accommodation]],10,FALSE)</f>
        <v>Village</v>
      </c>
      <c r="BT554" s="781">
        <f>VLOOKUP(WWWW[[#This Row],[Village  Name]],SiteDB6[[Site Name]:[Ethnic or GCA/NGCA]],11,FALSE)</f>
        <v>0</v>
      </c>
      <c r="BU554" s="781">
        <f>VLOOKUP(WWWW[[#This Row],[Village  Name]],SiteDB6[[Site Name]:[Lat]],12,FALSE)</f>
        <v>20.172649383544901</v>
      </c>
      <c r="BV554" s="781">
        <f>VLOOKUP(WWWW[[#This Row],[Village  Name]],SiteDB6[[Site Name]:[Long]],13,FALSE)</f>
        <v>92.874351501464801</v>
      </c>
      <c r="BW554" s="781">
        <f>VLOOKUP(WWWW[[#This Row],[Village  Name]],SiteDB6[[Site Name]:[Pcode]],3,FALSE)</f>
        <v>196195</v>
      </c>
      <c r="BX554" s="781" t="str">
        <f t="shared" si="1"/>
        <v>Covered</v>
      </c>
      <c r="BY554" s="792"/>
    </row>
    <row r="555" spans="1:77">
      <c r="A555" s="777" t="s">
        <v>2382</v>
      </c>
      <c r="B555" s="777" t="s">
        <v>316</v>
      </c>
      <c r="C555" s="778" t="s">
        <v>316</v>
      </c>
      <c r="D555" s="778" t="s">
        <v>329</v>
      </c>
      <c r="E555" s="779" t="s">
        <v>2687</v>
      </c>
      <c r="F555" s="778" t="s">
        <v>297</v>
      </c>
      <c r="G555" s="780" t="str">
        <f>VLOOKUP(WWWW[[#This Row],[Village  Name]],SiteDB6[[Site Name]:[Location Type]],8,FALSE)</f>
        <v>Village</v>
      </c>
      <c r="H555" s="778" t="s">
        <v>2628</v>
      </c>
      <c r="I555" s="782">
        <v>2100</v>
      </c>
      <c r="J555" s="782">
        <v>12993</v>
      </c>
      <c r="K555" s="783">
        <v>42736</v>
      </c>
      <c r="L555" s="784">
        <v>44551</v>
      </c>
      <c r="M555" s="782"/>
      <c r="N555" s="782"/>
      <c r="O555" s="605"/>
      <c r="P555" s="782"/>
      <c r="Q555" s="782"/>
      <c r="R555" s="782"/>
      <c r="S555" s="782"/>
      <c r="T555" s="782"/>
      <c r="U555" s="785"/>
      <c r="V555" s="782"/>
      <c r="W555" s="782" t="s">
        <v>132</v>
      </c>
      <c r="X555" s="782"/>
      <c r="Y555" s="782"/>
      <c r="Z555" s="782"/>
      <c r="AA555" s="782"/>
      <c r="AB555" s="782"/>
      <c r="AC555" s="785"/>
      <c r="AD555" s="782"/>
      <c r="AE555" s="782"/>
      <c r="AF555" s="782"/>
      <c r="AG555" s="782"/>
      <c r="AH555" s="782"/>
      <c r="AI555" s="782"/>
      <c r="AJ555" s="605"/>
      <c r="AK555" s="782"/>
      <c r="AL555" s="605"/>
      <c r="AM555" s="605"/>
      <c r="AN555" s="785"/>
      <c r="AO555" s="551"/>
      <c r="AP555" s="551"/>
      <c r="AQ55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5" s="788">
        <f>WWWW[[#This Row],[%Equitable and continuous access to sufficient quantity of safe drinking water]]*WWWW[[#This Row],[Total PoP ]]</f>
        <v>0</v>
      </c>
      <c r="AS55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5" s="788">
        <f>WWWW[[#This Row],[% Access to unimproved water points]]*WWWW[[#This Row],[Total PoP ]]</f>
        <v>0</v>
      </c>
      <c r="AU55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5" s="788">
        <f>WWWW[[#This Row],[HRP1]]/250</f>
        <v>0</v>
      </c>
      <c r="AX555" s="790">
        <f>1-WWWW[[#This Row],[% Equitable and continuous access to sufficient quantity of domestic water]]</f>
        <v>1</v>
      </c>
      <c r="AY555" s="788">
        <f>WWWW[[#This Row],[%equitable and continuous access to sufficient quantity of safe drinking and domestic water''s GAP]]*WWWW[[#This Row],[Total PoP ]]</f>
        <v>12993</v>
      </c>
      <c r="AZ555" s="791">
        <f>IF(WWWW[[#This Row],[Total required water points]]-WWWW[[#This Row],['#Water points coverage]]&lt;0,0,WWWW[[#This Row],[Total required water points]]-WWWW[[#This Row],['#Water points coverage]])</f>
        <v>52</v>
      </c>
      <c r="BA555" s="791">
        <f>ROUND(IF(WWWW[[#This Row],[Total PoP ]]&lt;250,1,WWWW[[#This Row],[Total PoP ]]/250),0)</f>
        <v>52</v>
      </c>
      <c r="BB55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5" s="788">
        <f>WWWW[[#This Row],[% people access to functioning Latrine]]*WWWW[[#This Row],[Total PoP ]]</f>
        <v>0</v>
      </c>
      <c r="BD555" s="791">
        <f>WWWW[[#This Row],['#_of_Functioning_latrines_in_school]]*50</f>
        <v>0</v>
      </c>
      <c r="BE555" s="791">
        <f>ROUND((WWWW[[#This Row],[Total PoP ]]/6),0)</f>
        <v>2166</v>
      </c>
      <c r="BF555" s="791">
        <f>IF(WWWW[[#This Row],[Total required Latrines]]-(WWWW[[#This Row],['#_of_sanitary_fly-proof_HH_latrines]])&lt;0,0,WWWW[[#This Row],[Total required Latrines]]-(WWWW[[#This Row],['#_of_sanitary_fly-proof_HH_latrines]]))</f>
        <v>2166</v>
      </c>
      <c r="BG555" s="787">
        <f>1-WWWW[[#This Row],[% people access to functioning Latrine]]</f>
        <v>1</v>
      </c>
      <c r="BH55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5" s="560">
        <f>IF(WWWW[[#This Row],['#_of_functional_handwashing_facilities_at_HH_level]]*6&gt;WWWW[[#This Row],[Total PoP ]],WWWW[[#This Row],[Total PoP ]],WWWW[[#This Row],['#_of_functional_handwashing_facilities_at_HH_level]]*6)</f>
        <v>0</v>
      </c>
      <c r="BJ555" s="791">
        <f>IF(WWWW[[#This Row],['# people reached by regular dedicated hygiene promotion]]&gt;WWWW[[#This Row],['# People received regular supply of hygiene items]],WWWW[[#This Row],['# people reached by regular dedicated hygiene promotion]],WWWW[[#This Row],['# People received regular supply of hygiene items]])</f>
        <v>0</v>
      </c>
      <c r="BK555" s="790">
        <f>IF(WWWW[[#This Row],[HRP3]]/WWWW[[#This Row],[Total PoP ]]&gt;100%,100%,WWWW[[#This Row],[HRP3]]/WWWW[[#This Row],[Total PoP ]])</f>
        <v>0</v>
      </c>
      <c r="BL555" s="787">
        <f>1-WWWW[[#This Row],[Hygiene Coverage%]]</f>
        <v>1</v>
      </c>
      <c r="BM555" s="789">
        <f>WWWW[[#This Row],['# people reached by regular dedicated hygiene promotion]]/WWWW[[#This Row],[Total PoP ]]</f>
        <v>0</v>
      </c>
      <c r="BN55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5" s="552">
        <f>WWWW[[#This Row],['#_of_affected_women_and_girls_receiving_a_sufficient_quantity_of_sanitary_pads]]</f>
        <v>0</v>
      </c>
      <c r="BP555" s="605">
        <f>IF(WWWW[[#This Row],['# People with access to soap]]&gt;WWWW[[#This Row],['# People with access to Sanity Pads]],WWWW[[#This Row],['# People with access to soap]],WWWW[[#This Row],['# People with access to Sanity Pads]])</f>
        <v>0</v>
      </c>
      <c r="BQ555" s="560" t="str">
        <f>IF(OR(WWWW[[#This Row],['#of students in school]]="",WWWW[[#This Row],['#of students in school]]=0),"No","Yes")</f>
        <v>No</v>
      </c>
      <c r="BR555" s="781" t="str">
        <f>VLOOKUP(WWWW[[#This Row],[Village  Name]],SiteDB6[[Site Name]:[Location Type 1]],9,FALSE)</f>
        <v>Village</v>
      </c>
      <c r="BS555" s="781" t="str">
        <f>VLOOKUP(WWWW[[#This Row],[Village  Name]],SiteDB6[[Site Name]:[Type of Accommodation]],10,FALSE)</f>
        <v>Village</v>
      </c>
      <c r="BT555" s="781" t="str">
        <f>VLOOKUP(WWWW[[#This Row],[Village  Name]],SiteDB6[[Site Name]:[Ethnic or GCA/NGCA]],11,FALSE)</f>
        <v>Muslim</v>
      </c>
      <c r="BU555" s="781">
        <f>VLOOKUP(WWWW[[#This Row],[Village  Name]],SiteDB6[[Site Name]:[Lat]],12,FALSE)</f>
        <v>0</v>
      </c>
      <c r="BV555" s="781">
        <f>VLOOKUP(WWWW[[#This Row],[Village  Name]],SiteDB6[[Site Name]:[Long]],13,FALSE)</f>
        <v>0</v>
      </c>
      <c r="BW555" s="781">
        <f>VLOOKUP(WWWW[[#This Row],[Village  Name]],SiteDB6[[Site Name]:[Pcode]],3,FALSE)</f>
        <v>0</v>
      </c>
      <c r="BX555" s="781" t="str">
        <f t="shared" si="1"/>
        <v>Covered</v>
      </c>
      <c r="BY555" s="792"/>
    </row>
    <row r="556" spans="1:77">
      <c r="A556" s="777" t="s">
        <v>2382</v>
      </c>
      <c r="B556" s="777" t="s">
        <v>316</v>
      </c>
      <c r="C556" s="778" t="s">
        <v>316</v>
      </c>
      <c r="D556" s="778" t="s">
        <v>309</v>
      </c>
      <c r="E556" s="779" t="s">
        <v>2687</v>
      </c>
      <c r="F556" s="778" t="s">
        <v>314</v>
      </c>
      <c r="G556" s="780" t="str">
        <f>VLOOKUP(WWWW[[#This Row],[Village  Name]],SiteDB6[[Site Name]:[Location Type]],8,FALSE)</f>
        <v>Village</v>
      </c>
      <c r="H556" s="778" t="s">
        <v>1135</v>
      </c>
      <c r="I556" s="782">
        <v>325</v>
      </c>
      <c r="J556" s="782">
        <v>1923</v>
      </c>
      <c r="K556" s="783">
        <v>42736</v>
      </c>
      <c r="L556" s="784">
        <v>44551</v>
      </c>
      <c r="M556" s="782"/>
      <c r="N556" s="782"/>
      <c r="O556" s="605"/>
      <c r="P556" s="782"/>
      <c r="Q556" s="782"/>
      <c r="R556" s="782"/>
      <c r="S556" s="782"/>
      <c r="T556" s="782"/>
      <c r="U556" s="785"/>
      <c r="V556" s="782"/>
      <c r="W556" s="782" t="s">
        <v>132</v>
      </c>
      <c r="X556" s="782"/>
      <c r="Y556" s="782"/>
      <c r="Z556" s="782"/>
      <c r="AA556" s="782"/>
      <c r="AB556" s="782"/>
      <c r="AC556" s="785"/>
      <c r="AD556" s="782"/>
      <c r="AE556" s="782"/>
      <c r="AF556" s="782"/>
      <c r="AG556" s="782"/>
      <c r="AH556" s="782"/>
      <c r="AI556" s="782"/>
      <c r="AJ556" s="605"/>
      <c r="AK556" s="782"/>
      <c r="AL556" s="605"/>
      <c r="AM556" s="605"/>
      <c r="AN556" s="785"/>
      <c r="AO556" s="551"/>
      <c r="AP556" s="551"/>
      <c r="AQ55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6" s="788">
        <f>WWWW[[#This Row],[%Equitable and continuous access to sufficient quantity of safe drinking water]]*WWWW[[#This Row],[Total PoP ]]</f>
        <v>0</v>
      </c>
      <c r="AS55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6" s="788">
        <f>WWWW[[#This Row],[% Access to unimproved water points]]*WWWW[[#This Row],[Total PoP ]]</f>
        <v>0</v>
      </c>
      <c r="AU55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6" s="788">
        <f>WWWW[[#This Row],[HRP1]]/250</f>
        <v>0</v>
      </c>
      <c r="AX556" s="790">
        <f>1-WWWW[[#This Row],[% Equitable and continuous access to sufficient quantity of domestic water]]</f>
        <v>1</v>
      </c>
      <c r="AY556" s="788">
        <f>WWWW[[#This Row],[%equitable and continuous access to sufficient quantity of safe drinking and domestic water''s GAP]]*WWWW[[#This Row],[Total PoP ]]</f>
        <v>1923</v>
      </c>
      <c r="AZ556" s="791">
        <f>IF(WWWW[[#This Row],[Total required water points]]-WWWW[[#This Row],['#Water points coverage]]&lt;0,0,WWWW[[#This Row],[Total required water points]]-WWWW[[#This Row],['#Water points coverage]])</f>
        <v>8</v>
      </c>
      <c r="BA556" s="791">
        <f>ROUND(IF(WWWW[[#This Row],[Total PoP ]]&lt;250,1,WWWW[[#This Row],[Total PoP ]]/250),0)</f>
        <v>8</v>
      </c>
      <c r="BB55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6" s="788">
        <f>WWWW[[#This Row],[% people access to functioning Latrine]]*WWWW[[#This Row],[Total PoP ]]</f>
        <v>0</v>
      </c>
      <c r="BD556" s="791">
        <f>WWWW[[#This Row],['#_of_Functioning_latrines_in_school]]*50</f>
        <v>0</v>
      </c>
      <c r="BE556" s="791">
        <f>ROUND((WWWW[[#This Row],[Total PoP ]]/6),0)</f>
        <v>321</v>
      </c>
      <c r="BF556" s="791">
        <f>IF(WWWW[[#This Row],[Total required Latrines]]-(WWWW[[#This Row],['#_of_sanitary_fly-proof_HH_latrines]])&lt;0,0,WWWW[[#This Row],[Total required Latrines]]-(WWWW[[#This Row],['#_of_sanitary_fly-proof_HH_latrines]]))</f>
        <v>321</v>
      </c>
      <c r="BG556" s="787">
        <f>1-WWWW[[#This Row],[% people access to functioning Latrine]]</f>
        <v>1</v>
      </c>
      <c r="BH55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6" s="560">
        <f>IF(WWWW[[#This Row],['#_of_functional_handwashing_facilities_at_HH_level]]*6&gt;WWWW[[#This Row],[Total PoP ]],WWWW[[#This Row],[Total PoP ]],WWWW[[#This Row],['#_of_functional_handwashing_facilities_at_HH_level]]*6)</f>
        <v>0</v>
      </c>
      <c r="BJ556" s="791">
        <f>IF(WWWW[[#This Row],['# people reached by regular dedicated hygiene promotion]]&gt;WWWW[[#This Row],['# People received regular supply of hygiene items]],WWWW[[#This Row],['# people reached by regular dedicated hygiene promotion]],WWWW[[#This Row],['# People received regular supply of hygiene items]])</f>
        <v>0</v>
      </c>
      <c r="BK556" s="790">
        <f>IF(WWWW[[#This Row],[HRP3]]/WWWW[[#This Row],[Total PoP ]]&gt;100%,100%,WWWW[[#This Row],[HRP3]]/WWWW[[#This Row],[Total PoP ]])</f>
        <v>0</v>
      </c>
      <c r="BL556" s="787">
        <f>1-WWWW[[#This Row],[Hygiene Coverage%]]</f>
        <v>1</v>
      </c>
      <c r="BM556" s="789">
        <f>WWWW[[#This Row],['# people reached by regular dedicated hygiene promotion]]/WWWW[[#This Row],[Total PoP ]]</f>
        <v>0</v>
      </c>
      <c r="BN55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6" s="552">
        <f>WWWW[[#This Row],['#_of_affected_women_and_girls_receiving_a_sufficient_quantity_of_sanitary_pads]]</f>
        <v>0</v>
      </c>
      <c r="BP556" s="605">
        <f>IF(WWWW[[#This Row],['# People with access to soap]]&gt;WWWW[[#This Row],['# People with access to Sanity Pads]],WWWW[[#This Row],['# People with access to soap]],WWWW[[#This Row],['# People with access to Sanity Pads]])</f>
        <v>0</v>
      </c>
      <c r="BQ556" s="560" t="str">
        <f>IF(OR(WWWW[[#This Row],['#of students in school]]="",WWWW[[#This Row],['#of students in school]]=0),"No","Yes")</f>
        <v>No</v>
      </c>
      <c r="BR556" s="781" t="str">
        <f>VLOOKUP(WWWW[[#This Row],[Village  Name]],SiteDB6[[Site Name]:[Location Type 1]],9,FALSE)</f>
        <v>Village</v>
      </c>
      <c r="BS556" s="781" t="str">
        <f>VLOOKUP(WWWW[[#This Row],[Village  Name]],SiteDB6[[Site Name]:[Type of Accommodation]],10,FALSE)</f>
        <v>Village</v>
      </c>
      <c r="BT556" s="781" t="str">
        <f>VLOOKUP(WWWW[[#This Row],[Village  Name]],SiteDB6[[Site Name]:[Ethnic or GCA/NGCA]],11,FALSE)</f>
        <v>Muslim</v>
      </c>
      <c r="BU556" s="781">
        <f>VLOOKUP(WWWW[[#This Row],[Village  Name]],SiteDB6[[Site Name]:[Lat]],12,FALSE)</f>
        <v>0</v>
      </c>
      <c r="BV556" s="781">
        <f>VLOOKUP(WWWW[[#This Row],[Village  Name]],SiteDB6[[Site Name]:[Long]],13,FALSE)</f>
        <v>0</v>
      </c>
      <c r="BW556" s="781">
        <f>VLOOKUP(WWWW[[#This Row],[Village  Name]],SiteDB6[[Site Name]:[Pcode]],3,FALSE)</f>
        <v>196999</v>
      </c>
      <c r="BX556" s="781" t="str">
        <f t="shared" si="1"/>
        <v>Covered</v>
      </c>
      <c r="BY556" s="792"/>
    </row>
    <row r="557" spans="1:77">
      <c r="A557" s="777" t="s">
        <v>2382</v>
      </c>
      <c r="B557" s="777" t="s">
        <v>316</v>
      </c>
      <c r="C557" s="778" t="s">
        <v>316</v>
      </c>
      <c r="D557" s="778" t="s">
        <v>309</v>
      </c>
      <c r="E557" s="779" t="s">
        <v>2687</v>
      </c>
      <c r="F557" s="778" t="s">
        <v>314</v>
      </c>
      <c r="G557" s="780" t="str">
        <f>VLOOKUP(WWWW[[#This Row],[Village  Name]],SiteDB6[[Site Name]:[Location Type]],8,FALSE)</f>
        <v>Village</v>
      </c>
      <c r="H557" s="778" t="s">
        <v>2629</v>
      </c>
      <c r="I557" s="782">
        <v>146</v>
      </c>
      <c r="J557" s="782">
        <v>801</v>
      </c>
      <c r="K557" s="783">
        <v>42736</v>
      </c>
      <c r="L557" s="784">
        <v>44551</v>
      </c>
      <c r="M557" s="782"/>
      <c r="N557" s="782"/>
      <c r="O557" s="605"/>
      <c r="P557" s="782"/>
      <c r="Q557" s="782"/>
      <c r="R557" s="782"/>
      <c r="S557" s="782"/>
      <c r="T557" s="782"/>
      <c r="U557" s="785"/>
      <c r="V557" s="782"/>
      <c r="W557" s="782" t="s">
        <v>132</v>
      </c>
      <c r="X557" s="782"/>
      <c r="Y557" s="782"/>
      <c r="Z557" s="782"/>
      <c r="AA557" s="782"/>
      <c r="AB557" s="782"/>
      <c r="AC557" s="785"/>
      <c r="AD557" s="782"/>
      <c r="AE557" s="782"/>
      <c r="AF557" s="782"/>
      <c r="AG557" s="782"/>
      <c r="AH557" s="782"/>
      <c r="AI557" s="782"/>
      <c r="AJ557" s="605"/>
      <c r="AK557" s="782"/>
      <c r="AL557" s="605"/>
      <c r="AM557" s="605"/>
      <c r="AN557" s="785"/>
      <c r="AO557" s="551"/>
      <c r="AP557" s="551"/>
      <c r="AQ55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7" s="788">
        <f>WWWW[[#This Row],[%Equitable and continuous access to sufficient quantity of safe drinking water]]*WWWW[[#This Row],[Total PoP ]]</f>
        <v>0</v>
      </c>
      <c r="AS55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7" s="788">
        <f>WWWW[[#This Row],[% Access to unimproved water points]]*WWWW[[#This Row],[Total PoP ]]</f>
        <v>0</v>
      </c>
      <c r="AU55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7" s="788">
        <f>WWWW[[#This Row],[HRP1]]/250</f>
        <v>0</v>
      </c>
      <c r="AX557" s="790">
        <f>1-WWWW[[#This Row],[% Equitable and continuous access to sufficient quantity of domestic water]]</f>
        <v>1</v>
      </c>
      <c r="AY557" s="788">
        <f>WWWW[[#This Row],[%equitable and continuous access to sufficient quantity of safe drinking and domestic water''s GAP]]*WWWW[[#This Row],[Total PoP ]]</f>
        <v>801</v>
      </c>
      <c r="AZ557" s="791">
        <f>IF(WWWW[[#This Row],[Total required water points]]-WWWW[[#This Row],['#Water points coverage]]&lt;0,0,WWWW[[#This Row],[Total required water points]]-WWWW[[#This Row],['#Water points coverage]])</f>
        <v>3</v>
      </c>
      <c r="BA557" s="791">
        <f>ROUND(IF(WWWW[[#This Row],[Total PoP ]]&lt;250,1,WWWW[[#This Row],[Total PoP ]]/250),0)</f>
        <v>3</v>
      </c>
      <c r="BB55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7" s="788">
        <f>WWWW[[#This Row],[% people access to functioning Latrine]]*WWWW[[#This Row],[Total PoP ]]</f>
        <v>0</v>
      </c>
      <c r="BD557" s="791">
        <f>WWWW[[#This Row],['#_of_Functioning_latrines_in_school]]*50</f>
        <v>0</v>
      </c>
      <c r="BE557" s="791">
        <f>ROUND((WWWW[[#This Row],[Total PoP ]]/6),0)</f>
        <v>134</v>
      </c>
      <c r="BF557" s="791">
        <f>IF(WWWW[[#This Row],[Total required Latrines]]-(WWWW[[#This Row],['#_of_sanitary_fly-proof_HH_latrines]])&lt;0,0,WWWW[[#This Row],[Total required Latrines]]-(WWWW[[#This Row],['#_of_sanitary_fly-proof_HH_latrines]]))</f>
        <v>134</v>
      </c>
      <c r="BG557" s="787">
        <f>1-WWWW[[#This Row],[% people access to functioning Latrine]]</f>
        <v>1</v>
      </c>
      <c r="BH55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7" s="560">
        <f>IF(WWWW[[#This Row],['#_of_functional_handwashing_facilities_at_HH_level]]*6&gt;WWWW[[#This Row],[Total PoP ]],WWWW[[#This Row],[Total PoP ]],WWWW[[#This Row],['#_of_functional_handwashing_facilities_at_HH_level]]*6)</f>
        <v>0</v>
      </c>
      <c r="BJ557" s="791">
        <f>IF(WWWW[[#This Row],['# people reached by regular dedicated hygiene promotion]]&gt;WWWW[[#This Row],['# People received regular supply of hygiene items]],WWWW[[#This Row],['# people reached by regular dedicated hygiene promotion]],WWWW[[#This Row],['# People received regular supply of hygiene items]])</f>
        <v>0</v>
      </c>
      <c r="BK557" s="790">
        <f>IF(WWWW[[#This Row],[HRP3]]/WWWW[[#This Row],[Total PoP ]]&gt;100%,100%,WWWW[[#This Row],[HRP3]]/WWWW[[#This Row],[Total PoP ]])</f>
        <v>0</v>
      </c>
      <c r="BL557" s="787">
        <f>1-WWWW[[#This Row],[Hygiene Coverage%]]</f>
        <v>1</v>
      </c>
      <c r="BM557" s="789">
        <f>WWWW[[#This Row],['# people reached by regular dedicated hygiene promotion]]/WWWW[[#This Row],[Total PoP ]]</f>
        <v>0</v>
      </c>
      <c r="BN55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7" s="552">
        <f>WWWW[[#This Row],['#_of_affected_women_and_girls_receiving_a_sufficient_quantity_of_sanitary_pads]]</f>
        <v>0</v>
      </c>
      <c r="BP557" s="605">
        <f>IF(WWWW[[#This Row],['# People with access to soap]]&gt;WWWW[[#This Row],['# People with access to Sanity Pads]],WWWW[[#This Row],['# People with access to soap]],WWWW[[#This Row],['# People with access to Sanity Pads]])</f>
        <v>0</v>
      </c>
      <c r="BQ557" s="560" t="str">
        <f>IF(OR(WWWW[[#This Row],['#of students in school]]="",WWWW[[#This Row],['#of students in school]]=0),"No","Yes")</f>
        <v>No</v>
      </c>
      <c r="BR557" s="781" t="str">
        <f>VLOOKUP(WWWW[[#This Row],[Village  Name]],SiteDB6[[Site Name]:[Location Type 1]],9,FALSE)</f>
        <v>Village</v>
      </c>
      <c r="BS557" s="781" t="str">
        <f>VLOOKUP(WWWW[[#This Row],[Village  Name]],SiteDB6[[Site Name]:[Type of Accommodation]],10,FALSE)</f>
        <v>Village</v>
      </c>
      <c r="BT557" s="781">
        <f>VLOOKUP(WWWW[[#This Row],[Village  Name]],SiteDB6[[Site Name]:[Ethnic or GCA/NGCA]],11,FALSE)</f>
        <v>0</v>
      </c>
      <c r="BU557" s="781">
        <f>VLOOKUP(WWWW[[#This Row],[Village  Name]],SiteDB6[[Site Name]:[Lat]],12,FALSE)</f>
        <v>0</v>
      </c>
      <c r="BV557" s="781">
        <f>VLOOKUP(WWWW[[#This Row],[Village  Name]],SiteDB6[[Site Name]:[Long]],13,FALSE)</f>
        <v>0</v>
      </c>
      <c r="BW557" s="781">
        <f>VLOOKUP(WWWW[[#This Row],[Village  Name]],SiteDB6[[Site Name]:[Pcode]],3,FALSE)</f>
        <v>197017</v>
      </c>
      <c r="BX557" s="781" t="str">
        <f t="shared" si="1"/>
        <v>Covered</v>
      </c>
      <c r="BY557" s="792"/>
    </row>
    <row r="558" spans="1:77">
      <c r="A558" s="777" t="s">
        <v>2382</v>
      </c>
      <c r="B558" s="777" t="s">
        <v>316</v>
      </c>
      <c r="C558" s="778" t="s">
        <v>316</v>
      </c>
      <c r="D558" s="778" t="s">
        <v>309</v>
      </c>
      <c r="E558" s="779" t="s">
        <v>2687</v>
      </c>
      <c r="F558" s="778" t="s">
        <v>314</v>
      </c>
      <c r="G558" s="780" t="str">
        <f>VLOOKUP(WWWW[[#This Row],[Village  Name]],SiteDB6[[Site Name]:[Location Type]],8,FALSE)</f>
        <v>Village</v>
      </c>
      <c r="H558" s="778" t="s">
        <v>2630</v>
      </c>
      <c r="I558" s="782">
        <v>31</v>
      </c>
      <c r="J558" s="782">
        <v>156</v>
      </c>
      <c r="K558" s="783">
        <v>42736</v>
      </c>
      <c r="L558" s="784">
        <v>44551</v>
      </c>
      <c r="M558" s="782"/>
      <c r="N558" s="782"/>
      <c r="O558" s="605"/>
      <c r="P558" s="782"/>
      <c r="Q558" s="782"/>
      <c r="R558" s="782"/>
      <c r="S558" s="782"/>
      <c r="T558" s="782"/>
      <c r="U558" s="785"/>
      <c r="V558" s="782"/>
      <c r="W558" s="782" t="s">
        <v>132</v>
      </c>
      <c r="X558" s="782"/>
      <c r="Y558" s="782"/>
      <c r="Z558" s="782"/>
      <c r="AA558" s="782"/>
      <c r="AB558" s="782"/>
      <c r="AC558" s="785"/>
      <c r="AD558" s="782"/>
      <c r="AE558" s="782"/>
      <c r="AF558" s="782"/>
      <c r="AG558" s="782"/>
      <c r="AH558" s="782"/>
      <c r="AI558" s="782"/>
      <c r="AJ558" s="605"/>
      <c r="AK558" s="782"/>
      <c r="AL558" s="605"/>
      <c r="AM558" s="605"/>
      <c r="AN558" s="785"/>
      <c r="AO558" s="551"/>
      <c r="AP558" s="551"/>
      <c r="AQ55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8" s="788">
        <f>WWWW[[#This Row],[%Equitable and continuous access to sufficient quantity of safe drinking water]]*WWWW[[#This Row],[Total PoP ]]</f>
        <v>0</v>
      </c>
      <c r="AS55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8" s="788">
        <f>WWWW[[#This Row],[% Access to unimproved water points]]*WWWW[[#This Row],[Total PoP ]]</f>
        <v>0</v>
      </c>
      <c r="AU55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8" s="788">
        <f>WWWW[[#This Row],[HRP1]]/250</f>
        <v>0</v>
      </c>
      <c r="AX558" s="790">
        <f>1-WWWW[[#This Row],[% Equitable and continuous access to sufficient quantity of domestic water]]</f>
        <v>1</v>
      </c>
      <c r="AY558" s="788">
        <f>WWWW[[#This Row],[%equitable and continuous access to sufficient quantity of safe drinking and domestic water''s GAP]]*WWWW[[#This Row],[Total PoP ]]</f>
        <v>156</v>
      </c>
      <c r="AZ558" s="791">
        <f>IF(WWWW[[#This Row],[Total required water points]]-WWWW[[#This Row],['#Water points coverage]]&lt;0,0,WWWW[[#This Row],[Total required water points]]-WWWW[[#This Row],['#Water points coverage]])</f>
        <v>1</v>
      </c>
      <c r="BA558" s="791">
        <f>ROUND(IF(WWWW[[#This Row],[Total PoP ]]&lt;250,1,WWWW[[#This Row],[Total PoP ]]/250),0)</f>
        <v>1</v>
      </c>
      <c r="BB55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8" s="788">
        <f>WWWW[[#This Row],[% people access to functioning Latrine]]*WWWW[[#This Row],[Total PoP ]]</f>
        <v>0</v>
      </c>
      <c r="BD558" s="791">
        <f>WWWW[[#This Row],['#_of_Functioning_latrines_in_school]]*50</f>
        <v>0</v>
      </c>
      <c r="BE558" s="791">
        <f>ROUND((WWWW[[#This Row],[Total PoP ]]/6),0)</f>
        <v>26</v>
      </c>
      <c r="BF558" s="791">
        <f>IF(WWWW[[#This Row],[Total required Latrines]]-(WWWW[[#This Row],['#_of_sanitary_fly-proof_HH_latrines]])&lt;0,0,WWWW[[#This Row],[Total required Latrines]]-(WWWW[[#This Row],['#_of_sanitary_fly-proof_HH_latrines]]))</f>
        <v>26</v>
      </c>
      <c r="BG558" s="787">
        <f>1-WWWW[[#This Row],[% people access to functioning Latrine]]</f>
        <v>1</v>
      </c>
      <c r="BH55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8" s="560">
        <f>IF(WWWW[[#This Row],['#_of_functional_handwashing_facilities_at_HH_level]]*6&gt;WWWW[[#This Row],[Total PoP ]],WWWW[[#This Row],[Total PoP ]],WWWW[[#This Row],['#_of_functional_handwashing_facilities_at_HH_level]]*6)</f>
        <v>0</v>
      </c>
      <c r="BJ558" s="791">
        <f>IF(WWWW[[#This Row],['# people reached by regular dedicated hygiene promotion]]&gt;WWWW[[#This Row],['# People received regular supply of hygiene items]],WWWW[[#This Row],['# people reached by regular dedicated hygiene promotion]],WWWW[[#This Row],['# People received regular supply of hygiene items]])</f>
        <v>0</v>
      </c>
      <c r="BK558" s="790">
        <f>IF(WWWW[[#This Row],[HRP3]]/WWWW[[#This Row],[Total PoP ]]&gt;100%,100%,WWWW[[#This Row],[HRP3]]/WWWW[[#This Row],[Total PoP ]])</f>
        <v>0</v>
      </c>
      <c r="BL558" s="787">
        <f>1-WWWW[[#This Row],[Hygiene Coverage%]]</f>
        <v>1</v>
      </c>
      <c r="BM558" s="789">
        <f>WWWW[[#This Row],['# people reached by regular dedicated hygiene promotion]]/WWWW[[#This Row],[Total PoP ]]</f>
        <v>0</v>
      </c>
      <c r="BN55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8" s="552">
        <f>WWWW[[#This Row],['#_of_affected_women_and_girls_receiving_a_sufficient_quantity_of_sanitary_pads]]</f>
        <v>0</v>
      </c>
      <c r="BP558" s="605">
        <f>IF(WWWW[[#This Row],['# People with access to soap]]&gt;WWWW[[#This Row],['# People with access to Sanity Pads]],WWWW[[#This Row],['# People with access to soap]],WWWW[[#This Row],['# People with access to Sanity Pads]])</f>
        <v>0</v>
      </c>
      <c r="BQ558" s="560" t="str">
        <f>IF(OR(WWWW[[#This Row],['#of students in school]]="",WWWW[[#This Row],['#of students in school]]=0),"No","Yes")</f>
        <v>No</v>
      </c>
      <c r="BR558" s="781" t="str">
        <f>VLOOKUP(WWWW[[#This Row],[Village  Name]],SiteDB6[[Site Name]:[Location Type 1]],9,FALSE)</f>
        <v>Village</v>
      </c>
      <c r="BS558" s="781" t="str">
        <f>VLOOKUP(WWWW[[#This Row],[Village  Name]],SiteDB6[[Site Name]:[Type of Accommodation]],10,FALSE)</f>
        <v>Village</v>
      </c>
      <c r="BT558" s="781">
        <f>VLOOKUP(WWWW[[#This Row],[Village  Name]],SiteDB6[[Site Name]:[Ethnic or GCA/NGCA]],11,FALSE)</f>
        <v>0</v>
      </c>
      <c r="BU558" s="781">
        <f>VLOOKUP(WWWW[[#This Row],[Village  Name]],SiteDB6[[Site Name]:[Lat]],12,FALSE)</f>
        <v>0</v>
      </c>
      <c r="BV558" s="781">
        <f>VLOOKUP(WWWW[[#This Row],[Village  Name]],SiteDB6[[Site Name]:[Long]],13,FALSE)</f>
        <v>0</v>
      </c>
      <c r="BW558" s="781">
        <f>VLOOKUP(WWWW[[#This Row],[Village  Name]],SiteDB6[[Site Name]:[Pcode]],3,FALSE)</f>
        <v>197022</v>
      </c>
      <c r="BX558" s="781" t="str">
        <f t="shared" si="1"/>
        <v>Covered</v>
      </c>
      <c r="BY558" s="792"/>
    </row>
    <row r="559" spans="1:77">
      <c r="A559" s="777" t="s">
        <v>2382</v>
      </c>
      <c r="B559" s="777" t="s">
        <v>316</v>
      </c>
      <c r="C559" s="778" t="s">
        <v>316</v>
      </c>
      <c r="D559" s="778" t="s">
        <v>309</v>
      </c>
      <c r="E559" s="779" t="s">
        <v>2687</v>
      </c>
      <c r="F559" s="778" t="s">
        <v>314</v>
      </c>
      <c r="G559" s="780" t="str">
        <f>VLOOKUP(WWWW[[#This Row],[Village  Name]],SiteDB6[[Site Name]:[Location Type]],8,FALSE)</f>
        <v>Village</v>
      </c>
      <c r="H559" s="778" t="s">
        <v>2631</v>
      </c>
      <c r="I559" s="782">
        <v>96</v>
      </c>
      <c r="J559" s="782">
        <v>329</v>
      </c>
      <c r="K559" s="783">
        <v>42736</v>
      </c>
      <c r="L559" s="784">
        <v>44551</v>
      </c>
      <c r="M559" s="782"/>
      <c r="N559" s="782"/>
      <c r="O559" s="605"/>
      <c r="P559" s="782"/>
      <c r="Q559" s="782"/>
      <c r="R559" s="782"/>
      <c r="S559" s="782"/>
      <c r="T559" s="782"/>
      <c r="U559" s="785"/>
      <c r="V559" s="782"/>
      <c r="W559" s="782" t="s">
        <v>132</v>
      </c>
      <c r="X559" s="782"/>
      <c r="Y559" s="782"/>
      <c r="Z559" s="782"/>
      <c r="AA559" s="782"/>
      <c r="AB559" s="782"/>
      <c r="AC559" s="785"/>
      <c r="AD559" s="782"/>
      <c r="AE559" s="782"/>
      <c r="AF559" s="782"/>
      <c r="AG559" s="782"/>
      <c r="AH559" s="782"/>
      <c r="AI559" s="782"/>
      <c r="AJ559" s="605"/>
      <c r="AK559" s="782"/>
      <c r="AL559" s="605"/>
      <c r="AM559" s="605"/>
      <c r="AN559" s="785"/>
      <c r="AO559" s="551"/>
      <c r="AP559" s="551"/>
      <c r="AQ55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59" s="788">
        <f>WWWW[[#This Row],[%Equitable and continuous access to sufficient quantity of safe drinking water]]*WWWW[[#This Row],[Total PoP ]]</f>
        <v>0</v>
      </c>
      <c r="AS55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59" s="788">
        <f>WWWW[[#This Row],[% Access to unimproved water points]]*WWWW[[#This Row],[Total PoP ]]</f>
        <v>0</v>
      </c>
      <c r="AU55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5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59" s="788">
        <f>WWWW[[#This Row],[HRP1]]/250</f>
        <v>0</v>
      </c>
      <c r="AX559" s="790">
        <f>1-WWWW[[#This Row],[% Equitable and continuous access to sufficient quantity of domestic water]]</f>
        <v>1</v>
      </c>
      <c r="AY559" s="788">
        <f>WWWW[[#This Row],[%equitable and continuous access to sufficient quantity of safe drinking and domestic water''s GAP]]*WWWW[[#This Row],[Total PoP ]]</f>
        <v>329</v>
      </c>
      <c r="AZ559" s="791">
        <f>IF(WWWW[[#This Row],[Total required water points]]-WWWW[[#This Row],['#Water points coverage]]&lt;0,0,WWWW[[#This Row],[Total required water points]]-WWWW[[#This Row],['#Water points coverage]])</f>
        <v>1</v>
      </c>
      <c r="BA559" s="791">
        <f>ROUND(IF(WWWW[[#This Row],[Total PoP ]]&lt;250,1,WWWW[[#This Row],[Total PoP ]]/250),0)</f>
        <v>1</v>
      </c>
      <c r="BB55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59" s="788">
        <f>WWWW[[#This Row],[% people access to functioning Latrine]]*WWWW[[#This Row],[Total PoP ]]</f>
        <v>0</v>
      </c>
      <c r="BD559" s="791">
        <f>WWWW[[#This Row],['#_of_Functioning_latrines_in_school]]*50</f>
        <v>0</v>
      </c>
      <c r="BE559" s="791">
        <f>ROUND((WWWW[[#This Row],[Total PoP ]]/6),0)</f>
        <v>55</v>
      </c>
      <c r="BF559" s="791">
        <f>IF(WWWW[[#This Row],[Total required Latrines]]-(WWWW[[#This Row],['#_of_sanitary_fly-proof_HH_latrines]])&lt;0,0,WWWW[[#This Row],[Total required Latrines]]-(WWWW[[#This Row],['#_of_sanitary_fly-proof_HH_latrines]]))</f>
        <v>55</v>
      </c>
      <c r="BG559" s="787">
        <f>1-WWWW[[#This Row],[% people access to functioning Latrine]]</f>
        <v>1</v>
      </c>
      <c r="BH55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59" s="560">
        <f>IF(WWWW[[#This Row],['#_of_functional_handwashing_facilities_at_HH_level]]*6&gt;WWWW[[#This Row],[Total PoP ]],WWWW[[#This Row],[Total PoP ]],WWWW[[#This Row],['#_of_functional_handwashing_facilities_at_HH_level]]*6)</f>
        <v>0</v>
      </c>
      <c r="BJ559" s="791">
        <f>IF(WWWW[[#This Row],['# people reached by regular dedicated hygiene promotion]]&gt;WWWW[[#This Row],['# People received regular supply of hygiene items]],WWWW[[#This Row],['# people reached by regular dedicated hygiene promotion]],WWWW[[#This Row],['# People received regular supply of hygiene items]])</f>
        <v>0</v>
      </c>
      <c r="BK559" s="790">
        <f>IF(WWWW[[#This Row],[HRP3]]/WWWW[[#This Row],[Total PoP ]]&gt;100%,100%,WWWW[[#This Row],[HRP3]]/WWWW[[#This Row],[Total PoP ]])</f>
        <v>0</v>
      </c>
      <c r="BL559" s="787">
        <f>1-WWWW[[#This Row],[Hygiene Coverage%]]</f>
        <v>1</v>
      </c>
      <c r="BM559" s="789">
        <f>WWWW[[#This Row],['# people reached by regular dedicated hygiene promotion]]/WWWW[[#This Row],[Total PoP ]]</f>
        <v>0</v>
      </c>
      <c r="BN55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59" s="552">
        <f>WWWW[[#This Row],['#_of_affected_women_and_girls_receiving_a_sufficient_quantity_of_sanitary_pads]]</f>
        <v>0</v>
      </c>
      <c r="BP559" s="605">
        <f>IF(WWWW[[#This Row],['# People with access to soap]]&gt;WWWW[[#This Row],['# People with access to Sanity Pads]],WWWW[[#This Row],['# People with access to soap]],WWWW[[#This Row],['# People with access to Sanity Pads]])</f>
        <v>0</v>
      </c>
      <c r="BQ559" s="560" t="str">
        <f>IF(OR(WWWW[[#This Row],['#of students in school]]="",WWWW[[#This Row],['#of students in school]]=0),"No","Yes")</f>
        <v>No</v>
      </c>
      <c r="BR559" s="781" t="str">
        <f>VLOOKUP(WWWW[[#This Row],[Village  Name]],SiteDB6[[Site Name]:[Location Type 1]],9,FALSE)</f>
        <v>Village</v>
      </c>
      <c r="BS559" s="781" t="str">
        <f>VLOOKUP(WWWW[[#This Row],[Village  Name]],SiteDB6[[Site Name]:[Type of Accommodation]],10,FALSE)</f>
        <v>Village</v>
      </c>
      <c r="BT559" s="781">
        <f>VLOOKUP(WWWW[[#This Row],[Village  Name]],SiteDB6[[Site Name]:[Ethnic or GCA/NGCA]],11,FALSE)</f>
        <v>0</v>
      </c>
      <c r="BU559" s="781">
        <f>VLOOKUP(WWWW[[#This Row],[Village  Name]],SiteDB6[[Site Name]:[Lat]],12,FALSE)</f>
        <v>0</v>
      </c>
      <c r="BV559" s="781">
        <f>VLOOKUP(WWWW[[#This Row],[Village  Name]],SiteDB6[[Site Name]:[Long]],13,FALSE)</f>
        <v>0</v>
      </c>
      <c r="BW559" s="781">
        <f>VLOOKUP(WWWW[[#This Row],[Village  Name]],SiteDB6[[Site Name]:[Pcode]],3,FALSE)</f>
        <v>197020</v>
      </c>
      <c r="BX559" s="781" t="str">
        <f t="shared" si="1"/>
        <v>Covered</v>
      </c>
      <c r="BY559" s="792"/>
    </row>
    <row r="560" spans="1:77">
      <c r="A560" s="777" t="s">
        <v>2382</v>
      </c>
      <c r="B560" s="777" t="s">
        <v>316</v>
      </c>
      <c r="C560" s="778" t="s">
        <v>316</v>
      </c>
      <c r="D560" s="778" t="s">
        <v>309</v>
      </c>
      <c r="E560" s="779" t="s">
        <v>2687</v>
      </c>
      <c r="F560" s="778" t="s">
        <v>314</v>
      </c>
      <c r="G560" s="780" t="str">
        <f>VLOOKUP(WWWW[[#This Row],[Village  Name]],SiteDB6[[Site Name]:[Location Type]],8,FALSE)</f>
        <v>Village</v>
      </c>
      <c r="H560" s="778" t="s">
        <v>2632</v>
      </c>
      <c r="I560" s="782">
        <v>37</v>
      </c>
      <c r="J560" s="782">
        <v>119</v>
      </c>
      <c r="K560" s="783">
        <v>42736</v>
      </c>
      <c r="L560" s="784">
        <v>44551</v>
      </c>
      <c r="M560" s="782"/>
      <c r="N560" s="782"/>
      <c r="O560" s="605"/>
      <c r="P560" s="782"/>
      <c r="Q560" s="782"/>
      <c r="R560" s="782"/>
      <c r="S560" s="782"/>
      <c r="T560" s="782"/>
      <c r="U560" s="785"/>
      <c r="V560" s="782"/>
      <c r="W560" s="782" t="s">
        <v>132</v>
      </c>
      <c r="X560" s="782"/>
      <c r="Y560" s="782"/>
      <c r="Z560" s="782"/>
      <c r="AA560" s="782"/>
      <c r="AB560" s="782"/>
      <c r="AC560" s="785"/>
      <c r="AD560" s="782"/>
      <c r="AE560" s="782"/>
      <c r="AF560" s="782"/>
      <c r="AG560" s="782"/>
      <c r="AH560" s="782"/>
      <c r="AI560" s="782"/>
      <c r="AJ560" s="605"/>
      <c r="AK560" s="782"/>
      <c r="AL560" s="605"/>
      <c r="AM560" s="605"/>
      <c r="AN560" s="785"/>
      <c r="AO560" s="551"/>
      <c r="AP560" s="551"/>
      <c r="AQ56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0" s="788">
        <f>WWWW[[#This Row],[%Equitable and continuous access to sufficient quantity of safe drinking water]]*WWWW[[#This Row],[Total PoP ]]</f>
        <v>0</v>
      </c>
      <c r="AS56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0" s="788">
        <f>WWWW[[#This Row],[% Access to unimproved water points]]*WWWW[[#This Row],[Total PoP ]]</f>
        <v>0</v>
      </c>
      <c r="AU56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0" s="788">
        <f>WWWW[[#This Row],[HRP1]]/250</f>
        <v>0</v>
      </c>
      <c r="AX560" s="790">
        <f>1-WWWW[[#This Row],[% Equitable and continuous access to sufficient quantity of domestic water]]</f>
        <v>1</v>
      </c>
      <c r="AY560" s="788">
        <f>WWWW[[#This Row],[%equitable and continuous access to sufficient quantity of safe drinking and domestic water''s GAP]]*WWWW[[#This Row],[Total PoP ]]</f>
        <v>119</v>
      </c>
      <c r="AZ560" s="791">
        <f>IF(WWWW[[#This Row],[Total required water points]]-WWWW[[#This Row],['#Water points coverage]]&lt;0,0,WWWW[[#This Row],[Total required water points]]-WWWW[[#This Row],['#Water points coverage]])</f>
        <v>1</v>
      </c>
      <c r="BA560" s="791">
        <f>ROUND(IF(WWWW[[#This Row],[Total PoP ]]&lt;250,1,WWWW[[#This Row],[Total PoP ]]/250),0)</f>
        <v>1</v>
      </c>
      <c r="BB56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0" s="788">
        <f>WWWW[[#This Row],[% people access to functioning Latrine]]*WWWW[[#This Row],[Total PoP ]]</f>
        <v>0</v>
      </c>
      <c r="BD560" s="791">
        <f>WWWW[[#This Row],['#_of_Functioning_latrines_in_school]]*50</f>
        <v>0</v>
      </c>
      <c r="BE560" s="791">
        <f>ROUND((WWWW[[#This Row],[Total PoP ]]/6),0)</f>
        <v>20</v>
      </c>
      <c r="BF560" s="791">
        <f>IF(WWWW[[#This Row],[Total required Latrines]]-(WWWW[[#This Row],['#_of_sanitary_fly-proof_HH_latrines]])&lt;0,0,WWWW[[#This Row],[Total required Latrines]]-(WWWW[[#This Row],['#_of_sanitary_fly-proof_HH_latrines]]))</f>
        <v>20</v>
      </c>
      <c r="BG560" s="787">
        <f>1-WWWW[[#This Row],[% people access to functioning Latrine]]</f>
        <v>1</v>
      </c>
      <c r="BH56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0" s="560">
        <f>IF(WWWW[[#This Row],['#_of_functional_handwashing_facilities_at_HH_level]]*6&gt;WWWW[[#This Row],[Total PoP ]],WWWW[[#This Row],[Total PoP ]],WWWW[[#This Row],['#_of_functional_handwashing_facilities_at_HH_level]]*6)</f>
        <v>0</v>
      </c>
      <c r="BJ560" s="791">
        <f>IF(WWWW[[#This Row],['# people reached by regular dedicated hygiene promotion]]&gt;WWWW[[#This Row],['# People received regular supply of hygiene items]],WWWW[[#This Row],['# people reached by regular dedicated hygiene promotion]],WWWW[[#This Row],['# People received regular supply of hygiene items]])</f>
        <v>0</v>
      </c>
      <c r="BK560" s="790">
        <f>IF(WWWW[[#This Row],[HRP3]]/WWWW[[#This Row],[Total PoP ]]&gt;100%,100%,WWWW[[#This Row],[HRP3]]/WWWW[[#This Row],[Total PoP ]])</f>
        <v>0</v>
      </c>
      <c r="BL560" s="787">
        <f>1-WWWW[[#This Row],[Hygiene Coverage%]]</f>
        <v>1</v>
      </c>
      <c r="BM560" s="789">
        <f>WWWW[[#This Row],['# people reached by regular dedicated hygiene promotion]]/WWWW[[#This Row],[Total PoP ]]</f>
        <v>0</v>
      </c>
      <c r="BN56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0" s="552">
        <f>WWWW[[#This Row],['#_of_affected_women_and_girls_receiving_a_sufficient_quantity_of_sanitary_pads]]</f>
        <v>0</v>
      </c>
      <c r="BP560" s="605">
        <f>IF(WWWW[[#This Row],['# People with access to soap]]&gt;WWWW[[#This Row],['# People with access to Sanity Pads]],WWWW[[#This Row],['# People with access to soap]],WWWW[[#This Row],['# People with access to Sanity Pads]])</f>
        <v>0</v>
      </c>
      <c r="BQ560" s="560" t="str">
        <f>IF(OR(WWWW[[#This Row],['#of students in school]]="",WWWW[[#This Row],['#of students in school]]=0),"No","Yes")</f>
        <v>No</v>
      </c>
      <c r="BR560" s="781" t="str">
        <f>VLOOKUP(WWWW[[#This Row],[Village  Name]],SiteDB6[[Site Name]:[Location Type 1]],9,FALSE)</f>
        <v>Village</v>
      </c>
      <c r="BS560" s="781" t="str">
        <f>VLOOKUP(WWWW[[#This Row],[Village  Name]],SiteDB6[[Site Name]:[Type of Accommodation]],10,FALSE)</f>
        <v>Village</v>
      </c>
      <c r="BT560" s="781">
        <f>VLOOKUP(WWWW[[#This Row],[Village  Name]],SiteDB6[[Site Name]:[Ethnic or GCA/NGCA]],11,FALSE)</f>
        <v>0</v>
      </c>
      <c r="BU560" s="781">
        <f>VLOOKUP(WWWW[[#This Row],[Village  Name]],SiteDB6[[Site Name]:[Lat]],12,FALSE)</f>
        <v>0</v>
      </c>
      <c r="BV560" s="781">
        <f>VLOOKUP(WWWW[[#This Row],[Village  Name]],SiteDB6[[Site Name]:[Long]],13,FALSE)</f>
        <v>0</v>
      </c>
      <c r="BW560" s="781">
        <f>VLOOKUP(WWWW[[#This Row],[Village  Name]],SiteDB6[[Site Name]:[Pcode]],3,FALSE)</f>
        <v>197027</v>
      </c>
      <c r="BX560" s="781" t="str">
        <f t="shared" si="1"/>
        <v>Covered</v>
      </c>
      <c r="BY560" s="792"/>
    </row>
    <row r="561" spans="1:77">
      <c r="A561" s="777" t="s">
        <v>2382</v>
      </c>
      <c r="B561" s="777" t="s">
        <v>316</v>
      </c>
      <c r="C561" s="778" t="s">
        <v>316</v>
      </c>
      <c r="D561" s="778" t="s">
        <v>309</v>
      </c>
      <c r="E561" s="779" t="s">
        <v>2687</v>
      </c>
      <c r="F561" s="778" t="s">
        <v>314</v>
      </c>
      <c r="G561" s="780" t="str">
        <f>VLOOKUP(WWWW[[#This Row],[Village  Name]],SiteDB6[[Site Name]:[Location Type]],8,FALSE)</f>
        <v>Village</v>
      </c>
      <c r="H561" s="778" t="s">
        <v>2633</v>
      </c>
      <c r="I561" s="782">
        <v>167</v>
      </c>
      <c r="J561" s="782">
        <v>1027</v>
      </c>
      <c r="K561" s="783">
        <v>42736</v>
      </c>
      <c r="L561" s="784">
        <v>44551</v>
      </c>
      <c r="M561" s="782"/>
      <c r="N561" s="782"/>
      <c r="O561" s="605"/>
      <c r="P561" s="782"/>
      <c r="Q561" s="782"/>
      <c r="R561" s="782"/>
      <c r="S561" s="782"/>
      <c r="T561" s="782"/>
      <c r="U561" s="785"/>
      <c r="V561" s="782"/>
      <c r="W561" s="782" t="s">
        <v>132</v>
      </c>
      <c r="X561" s="782"/>
      <c r="Y561" s="782"/>
      <c r="Z561" s="782"/>
      <c r="AA561" s="782"/>
      <c r="AB561" s="782"/>
      <c r="AC561" s="785"/>
      <c r="AD561" s="782"/>
      <c r="AE561" s="782"/>
      <c r="AF561" s="782"/>
      <c r="AG561" s="782"/>
      <c r="AH561" s="782"/>
      <c r="AI561" s="782"/>
      <c r="AJ561" s="605"/>
      <c r="AK561" s="782"/>
      <c r="AL561" s="605"/>
      <c r="AM561" s="605"/>
      <c r="AN561" s="785"/>
      <c r="AO561" s="551"/>
      <c r="AP561" s="551"/>
      <c r="AQ56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1" s="788">
        <f>WWWW[[#This Row],[%Equitable and continuous access to sufficient quantity of safe drinking water]]*WWWW[[#This Row],[Total PoP ]]</f>
        <v>0</v>
      </c>
      <c r="AS56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1" s="788">
        <f>WWWW[[#This Row],[% Access to unimproved water points]]*WWWW[[#This Row],[Total PoP ]]</f>
        <v>0</v>
      </c>
      <c r="AU56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1" s="788">
        <f>WWWW[[#This Row],[HRP1]]/250</f>
        <v>0</v>
      </c>
      <c r="AX561" s="790">
        <f>1-WWWW[[#This Row],[% Equitable and continuous access to sufficient quantity of domestic water]]</f>
        <v>1</v>
      </c>
      <c r="AY561" s="788">
        <f>WWWW[[#This Row],[%equitable and continuous access to sufficient quantity of safe drinking and domestic water''s GAP]]*WWWW[[#This Row],[Total PoP ]]</f>
        <v>1027</v>
      </c>
      <c r="AZ561" s="791">
        <f>IF(WWWW[[#This Row],[Total required water points]]-WWWW[[#This Row],['#Water points coverage]]&lt;0,0,WWWW[[#This Row],[Total required water points]]-WWWW[[#This Row],['#Water points coverage]])</f>
        <v>4</v>
      </c>
      <c r="BA561" s="791">
        <f>ROUND(IF(WWWW[[#This Row],[Total PoP ]]&lt;250,1,WWWW[[#This Row],[Total PoP ]]/250),0)</f>
        <v>4</v>
      </c>
      <c r="BB56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1" s="788">
        <f>WWWW[[#This Row],[% people access to functioning Latrine]]*WWWW[[#This Row],[Total PoP ]]</f>
        <v>0</v>
      </c>
      <c r="BD561" s="791">
        <f>WWWW[[#This Row],['#_of_Functioning_latrines_in_school]]*50</f>
        <v>0</v>
      </c>
      <c r="BE561" s="791">
        <f>ROUND((WWWW[[#This Row],[Total PoP ]]/6),0)</f>
        <v>171</v>
      </c>
      <c r="BF561" s="791">
        <f>IF(WWWW[[#This Row],[Total required Latrines]]-(WWWW[[#This Row],['#_of_sanitary_fly-proof_HH_latrines]])&lt;0,0,WWWW[[#This Row],[Total required Latrines]]-(WWWW[[#This Row],['#_of_sanitary_fly-proof_HH_latrines]]))</f>
        <v>171</v>
      </c>
      <c r="BG561" s="787">
        <f>1-WWWW[[#This Row],[% people access to functioning Latrine]]</f>
        <v>1</v>
      </c>
      <c r="BH56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1" s="560">
        <f>IF(WWWW[[#This Row],['#_of_functional_handwashing_facilities_at_HH_level]]*6&gt;WWWW[[#This Row],[Total PoP ]],WWWW[[#This Row],[Total PoP ]],WWWW[[#This Row],['#_of_functional_handwashing_facilities_at_HH_level]]*6)</f>
        <v>0</v>
      </c>
      <c r="BJ561" s="791">
        <f>IF(WWWW[[#This Row],['# people reached by regular dedicated hygiene promotion]]&gt;WWWW[[#This Row],['# People received regular supply of hygiene items]],WWWW[[#This Row],['# people reached by regular dedicated hygiene promotion]],WWWW[[#This Row],['# People received regular supply of hygiene items]])</f>
        <v>0</v>
      </c>
      <c r="BK561" s="790">
        <f>IF(WWWW[[#This Row],[HRP3]]/WWWW[[#This Row],[Total PoP ]]&gt;100%,100%,WWWW[[#This Row],[HRP3]]/WWWW[[#This Row],[Total PoP ]])</f>
        <v>0</v>
      </c>
      <c r="BL561" s="787">
        <f>1-WWWW[[#This Row],[Hygiene Coverage%]]</f>
        <v>1</v>
      </c>
      <c r="BM561" s="789">
        <f>WWWW[[#This Row],['# people reached by regular dedicated hygiene promotion]]/WWWW[[#This Row],[Total PoP ]]</f>
        <v>0</v>
      </c>
      <c r="BN56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1" s="552">
        <f>WWWW[[#This Row],['#_of_affected_women_and_girls_receiving_a_sufficient_quantity_of_sanitary_pads]]</f>
        <v>0</v>
      </c>
      <c r="BP561" s="605">
        <f>IF(WWWW[[#This Row],['# People with access to soap]]&gt;WWWW[[#This Row],['# People with access to Sanity Pads]],WWWW[[#This Row],['# People with access to soap]],WWWW[[#This Row],['# People with access to Sanity Pads]])</f>
        <v>0</v>
      </c>
      <c r="BQ561" s="560" t="str">
        <f>IF(OR(WWWW[[#This Row],['#of students in school]]="",WWWW[[#This Row],['#of students in school]]=0),"No","Yes")</f>
        <v>No</v>
      </c>
      <c r="BR561" s="781" t="str">
        <f>VLOOKUP(WWWW[[#This Row],[Village  Name]],SiteDB6[[Site Name]:[Location Type 1]],9,FALSE)</f>
        <v>Village</v>
      </c>
      <c r="BS561" s="781" t="str">
        <f>VLOOKUP(WWWW[[#This Row],[Village  Name]],SiteDB6[[Site Name]:[Type of Accommodation]],10,FALSE)</f>
        <v>Village</v>
      </c>
      <c r="BT561" s="781">
        <f>VLOOKUP(WWWW[[#This Row],[Village  Name]],SiteDB6[[Site Name]:[Ethnic or GCA/NGCA]],11,FALSE)</f>
        <v>0</v>
      </c>
      <c r="BU561" s="781">
        <f>VLOOKUP(WWWW[[#This Row],[Village  Name]],SiteDB6[[Site Name]:[Lat]],12,FALSE)</f>
        <v>0</v>
      </c>
      <c r="BV561" s="781">
        <f>VLOOKUP(WWWW[[#This Row],[Village  Name]],SiteDB6[[Site Name]:[Long]],13,FALSE)</f>
        <v>0</v>
      </c>
      <c r="BW561" s="781">
        <f>VLOOKUP(WWWW[[#This Row],[Village  Name]],SiteDB6[[Site Name]:[Pcode]],3,FALSE)</f>
        <v>197028</v>
      </c>
      <c r="BX561" s="781" t="str">
        <f t="shared" si="1"/>
        <v>Covered</v>
      </c>
      <c r="BY561" s="792"/>
    </row>
    <row r="562" spans="1:77">
      <c r="A562" s="777" t="s">
        <v>2382</v>
      </c>
      <c r="B562" s="777" t="s">
        <v>316</v>
      </c>
      <c r="C562" s="778" t="s">
        <v>316</v>
      </c>
      <c r="D562" s="778" t="s">
        <v>309</v>
      </c>
      <c r="E562" s="779" t="s">
        <v>2687</v>
      </c>
      <c r="F562" s="778" t="s">
        <v>314</v>
      </c>
      <c r="G562" s="780" t="str">
        <f>VLOOKUP(WWWW[[#This Row],[Village  Name]],SiteDB6[[Site Name]:[Location Type]],8,FALSE)</f>
        <v>Village</v>
      </c>
      <c r="H562" s="778" t="s">
        <v>2634</v>
      </c>
      <c r="I562" s="782">
        <v>90</v>
      </c>
      <c r="J562" s="782">
        <v>414</v>
      </c>
      <c r="K562" s="783">
        <v>42736</v>
      </c>
      <c r="L562" s="784">
        <v>44551</v>
      </c>
      <c r="M562" s="782"/>
      <c r="N562" s="782"/>
      <c r="O562" s="605"/>
      <c r="P562" s="782"/>
      <c r="Q562" s="782"/>
      <c r="R562" s="782"/>
      <c r="S562" s="782"/>
      <c r="T562" s="782"/>
      <c r="U562" s="785"/>
      <c r="V562" s="782"/>
      <c r="W562" s="782" t="s">
        <v>132</v>
      </c>
      <c r="X562" s="782"/>
      <c r="Y562" s="782"/>
      <c r="Z562" s="782"/>
      <c r="AA562" s="782"/>
      <c r="AB562" s="782"/>
      <c r="AC562" s="785"/>
      <c r="AD562" s="782"/>
      <c r="AE562" s="782"/>
      <c r="AF562" s="782"/>
      <c r="AG562" s="782"/>
      <c r="AH562" s="782"/>
      <c r="AI562" s="782"/>
      <c r="AJ562" s="605"/>
      <c r="AK562" s="782"/>
      <c r="AL562" s="605"/>
      <c r="AM562" s="605"/>
      <c r="AN562" s="785"/>
      <c r="AO562" s="551"/>
      <c r="AP562" s="551"/>
      <c r="AQ56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2" s="788">
        <f>WWWW[[#This Row],[%Equitable and continuous access to sufficient quantity of safe drinking water]]*WWWW[[#This Row],[Total PoP ]]</f>
        <v>0</v>
      </c>
      <c r="AS56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2" s="788">
        <f>WWWW[[#This Row],[% Access to unimproved water points]]*WWWW[[#This Row],[Total PoP ]]</f>
        <v>0</v>
      </c>
      <c r="AU56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2" s="788">
        <f>WWWW[[#This Row],[HRP1]]/250</f>
        <v>0</v>
      </c>
      <c r="AX562" s="790">
        <f>1-WWWW[[#This Row],[% Equitable and continuous access to sufficient quantity of domestic water]]</f>
        <v>1</v>
      </c>
      <c r="AY562" s="788">
        <f>WWWW[[#This Row],[%equitable and continuous access to sufficient quantity of safe drinking and domestic water''s GAP]]*WWWW[[#This Row],[Total PoP ]]</f>
        <v>414</v>
      </c>
      <c r="AZ562" s="791">
        <f>IF(WWWW[[#This Row],[Total required water points]]-WWWW[[#This Row],['#Water points coverage]]&lt;0,0,WWWW[[#This Row],[Total required water points]]-WWWW[[#This Row],['#Water points coverage]])</f>
        <v>2</v>
      </c>
      <c r="BA562" s="791">
        <f>ROUND(IF(WWWW[[#This Row],[Total PoP ]]&lt;250,1,WWWW[[#This Row],[Total PoP ]]/250),0)</f>
        <v>2</v>
      </c>
      <c r="BB56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2" s="788">
        <f>WWWW[[#This Row],[% people access to functioning Latrine]]*WWWW[[#This Row],[Total PoP ]]</f>
        <v>0</v>
      </c>
      <c r="BD562" s="791">
        <f>WWWW[[#This Row],['#_of_Functioning_latrines_in_school]]*50</f>
        <v>0</v>
      </c>
      <c r="BE562" s="791">
        <f>ROUND((WWWW[[#This Row],[Total PoP ]]/6),0)</f>
        <v>69</v>
      </c>
      <c r="BF562" s="791">
        <f>IF(WWWW[[#This Row],[Total required Latrines]]-(WWWW[[#This Row],['#_of_sanitary_fly-proof_HH_latrines]])&lt;0,0,WWWW[[#This Row],[Total required Latrines]]-(WWWW[[#This Row],['#_of_sanitary_fly-proof_HH_latrines]]))</f>
        <v>69</v>
      </c>
      <c r="BG562" s="787">
        <f>1-WWWW[[#This Row],[% people access to functioning Latrine]]</f>
        <v>1</v>
      </c>
      <c r="BH56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2" s="560">
        <f>IF(WWWW[[#This Row],['#_of_functional_handwashing_facilities_at_HH_level]]*6&gt;WWWW[[#This Row],[Total PoP ]],WWWW[[#This Row],[Total PoP ]],WWWW[[#This Row],['#_of_functional_handwashing_facilities_at_HH_level]]*6)</f>
        <v>0</v>
      </c>
      <c r="BJ562" s="791">
        <f>IF(WWWW[[#This Row],['# people reached by regular dedicated hygiene promotion]]&gt;WWWW[[#This Row],['# People received regular supply of hygiene items]],WWWW[[#This Row],['# people reached by regular dedicated hygiene promotion]],WWWW[[#This Row],['# People received regular supply of hygiene items]])</f>
        <v>0</v>
      </c>
      <c r="BK562" s="790">
        <f>IF(WWWW[[#This Row],[HRP3]]/WWWW[[#This Row],[Total PoP ]]&gt;100%,100%,WWWW[[#This Row],[HRP3]]/WWWW[[#This Row],[Total PoP ]])</f>
        <v>0</v>
      </c>
      <c r="BL562" s="787">
        <f>1-WWWW[[#This Row],[Hygiene Coverage%]]</f>
        <v>1</v>
      </c>
      <c r="BM562" s="789">
        <f>WWWW[[#This Row],['# people reached by regular dedicated hygiene promotion]]/WWWW[[#This Row],[Total PoP ]]</f>
        <v>0</v>
      </c>
      <c r="BN56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2" s="552">
        <f>WWWW[[#This Row],['#_of_affected_women_and_girls_receiving_a_sufficient_quantity_of_sanitary_pads]]</f>
        <v>0</v>
      </c>
      <c r="BP562" s="605">
        <f>IF(WWWW[[#This Row],['# People with access to soap]]&gt;WWWW[[#This Row],['# People with access to Sanity Pads]],WWWW[[#This Row],['# People with access to soap]],WWWW[[#This Row],['# People with access to Sanity Pads]])</f>
        <v>0</v>
      </c>
      <c r="BQ562" s="560" t="str">
        <f>IF(OR(WWWW[[#This Row],['#of students in school]]="",WWWW[[#This Row],['#of students in school]]=0),"No","Yes")</f>
        <v>No</v>
      </c>
      <c r="BR562" s="781" t="str">
        <f>VLOOKUP(WWWW[[#This Row],[Village  Name]],SiteDB6[[Site Name]:[Location Type 1]],9,FALSE)</f>
        <v>Village</v>
      </c>
      <c r="BS562" s="781" t="str">
        <f>VLOOKUP(WWWW[[#This Row],[Village  Name]],SiteDB6[[Site Name]:[Type of Accommodation]],10,FALSE)</f>
        <v>Village</v>
      </c>
      <c r="BT562" s="781">
        <f>VLOOKUP(WWWW[[#This Row],[Village  Name]],SiteDB6[[Site Name]:[Ethnic or GCA/NGCA]],11,FALSE)</f>
        <v>0</v>
      </c>
      <c r="BU562" s="781">
        <f>VLOOKUP(WWWW[[#This Row],[Village  Name]],SiteDB6[[Site Name]:[Lat]],12,FALSE)</f>
        <v>0</v>
      </c>
      <c r="BV562" s="781">
        <f>VLOOKUP(WWWW[[#This Row],[Village  Name]],SiteDB6[[Site Name]:[Long]],13,FALSE)</f>
        <v>0</v>
      </c>
      <c r="BW562" s="781">
        <f>VLOOKUP(WWWW[[#This Row],[Village  Name]],SiteDB6[[Site Name]:[Pcode]],3,FALSE)</f>
        <v>197034</v>
      </c>
      <c r="BX562" s="781" t="str">
        <f t="shared" si="1"/>
        <v>Covered</v>
      </c>
      <c r="BY562" s="792"/>
    </row>
    <row r="563" spans="1:77">
      <c r="A563" s="777" t="s">
        <v>2382</v>
      </c>
      <c r="B563" s="777" t="s">
        <v>316</v>
      </c>
      <c r="C563" s="778" t="s">
        <v>316</v>
      </c>
      <c r="D563" s="778" t="s">
        <v>309</v>
      </c>
      <c r="E563" s="779" t="s">
        <v>2687</v>
      </c>
      <c r="F563" s="778" t="s">
        <v>314</v>
      </c>
      <c r="G563" s="780" t="str">
        <f>VLOOKUP(WWWW[[#This Row],[Village  Name]],SiteDB6[[Site Name]:[Location Type]],8,FALSE)</f>
        <v>Village</v>
      </c>
      <c r="H563" s="778" t="s">
        <v>2635</v>
      </c>
      <c r="I563" s="782">
        <v>78</v>
      </c>
      <c r="J563" s="782">
        <v>308</v>
      </c>
      <c r="K563" s="783">
        <v>42736</v>
      </c>
      <c r="L563" s="784">
        <v>44551</v>
      </c>
      <c r="M563" s="782"/>
      <c r="N563" s="782"/>
      <c r="O563" s="605"/>
      <c r="P563" s="782"/>
      <c r="Q563" s="782"/>
      <c r="R563" s="782"/>
      <c r="S563" s="782"/>
      <c r="T563" s="782"/>
      <c r="U563" s="785"/>
      <c r="V563" s="782"/>
      <c r="W563" s="782" t="s">
        <v>132</v>
      </c>
      <c r="X563" s="782"/>
      <c r="Y563" s="782"/>
      <c r="Z563" s="782"/>
      <c r="AA563" s="782"/>
      <c r="AB563" s="782"/>
      <c r="AC563" s="785"/>
      <c r="AD563" s="782"/>
      <c r="AE563" s="782"/>
      <c r="AF563" s="782"/>
      <c r="AG563" s="782"/>
      <c r="AH563" s="782"/>
      <c r="AI563" s="782"/>
      <c r="AJ563" s="605"/>
      <c r="AK563" s="782"/>
      <c r="AL563" s="605"/>
      <c r="AM563" s="605"/>
      <c r="AN563" s="785"/>
      <c r="AO563" s="551"/>
      <c r="AP563" s="551"/>
      <c r="AQ56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3" s="788">
        <f>WWWW[[#This Row],[%Equitable and continuous access to sufficient quantity of safe drinking water]]*WWWW[[#This Row],[Total PoP ]]</f>
        <v>0</v>
      </c>
      <c r="AS56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3" s="788">
        <f>WWWW[[#This Row],[% Access to unimproved water points]]*WWWW[[#This Row],[Total PoP ]]</f>
        <v>0</v>
      </c>
      <c r="AU56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3" s="788">
        <f>WWWW[[#This Row],[HRP1]]/250</f>
        <v>0</v>
      </c>
      <c r="AX563" s="790">
        <f>1-WWWW[[#This Row],[% Equitable and continuous access to sufficient quantity of domestic water]]</f>
        <v>1</v>
      </c>
      <c r="AY563" s="788">
        <f>WWWW[[#This Row],[%equitable and continuous access to sufficient quantity of safe drinking and domestic water''s GAP]]*WWWW[[#This Row],[Total PoP ]]</f>
        <v>308</v>
      </c>
      <c r="AZ563" s="791">
        <f>IF(WWWW[[#This Row],[Total required water points]]-WWWW[[#This Row],['#Water points coverage]]&lt;0,0,WWWW[[#This Row],[Total required water points]]-WWWW[[#This Row],['#Water points coverage]])</f>
        <v>1</v>
      </c>
      <c r="BA563" s="791">
        <f>ROUND(IF(WWWW[[#This Row],[Total PoP ]]&lt;250,1,WWWW[[#This Row],[Total PoP ]]/250),0)</f>
        <v>1</v>
      </c>
      <c r="BB56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3" s="788">
        <f>WWWW[[#This Row],[% people access to functioning Latrine]]*WWWW[[#This Row],[Total PoP ]]</f>
        <v>0</v>
      </c>
      <c r="BD563" s="791">
        <f>WWWW[[#This Row],['#_of_Functioning_latrines_in_school]]*50</f>
        <v>0</v>
      </c>
      <c r="BE563" s="791">
        <f>ROUND((WWWW[[#This Row],[Total PoP ]]/6),0)</f>
        <v>51</v>
      </c>
      <c r="BF563" s="791">
        <f>IF(WWWW[[#This Row],[Total required Latrines]]-(WWWW[[#This Row],['#_of_sanitary_fly-proof_HH_latrines]])&lt;0,0,WWWW[[#This Row],[Total required Latrines]]-(WWWW[[#This Row],['#_of_sanitary_fly-proof_HH_latrines]]))</f>
        <v>51</v>
      </c>
      <c r="BG563" s="787">
        <f>1-WWWW[[#This Row],[% people access to functioning Latrine]]</f>
        <v>1</v>
      </c>
      <c r="BH56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3" s="560">
        <f>IF(WWWW[[#This Row],['#_of_functional_handwashing_facilities_at_HH_level]]*6&gt;WWWW[[#This Row],[Total PoP ]],WWWW[[#This Row],[Total PoP ]],WWWW[[#This Row],['#_of_functional_handwashing_facilities_at_HH_level]]*6)</f>
        <v>0</v>
      </c>
      <c r="BJ563" s="791">
        <f>IF(WWWW[[#This Row],['# people reached by regular dedicated hygiene promotion]]&gt;WWWW[[#This Row],['# People received regular supply of hygiene items]],WWWW[[#This Row],['# people reached by regular dedicated hygiene promotion]],WWWW[[#This Row],['# People received regular supply of hygiene items]])</f>
        <v>0</v>
      </c>
      <c r="BK563" s="790">
        <f>IF(WWWW[[#This Row],[HRP3]]/WWWW[[#This Row],[Total PoP ]]&gt;100%,100%,WWWW[[#This Row],[HRP3]]/WWWW[[#This Row],[Total PoP ]])</f>
        <v>0</v>
      </c>
      <c r="BL563" s="787">
        <f>1-WWWW[[#This Row],[Hygiene Coverage%]]</f>
        <v>1</v>
      </c>
      <c r="BM563" s="789">
        <f>WWWW[[#This Row],['# people reached by regular dedicated hygiene promotion]]/WWWW[[#This Row],[Total PoP ]]</f>
        <v>0</v>
      </c>
      <c r="BN56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3" s="552">
        <f>WWWW[[#This Row],['#_of_affected_women_and_girls_receiving_a_sufficient_quantity_of_sanitary_pads]]</f>
        <v>0</v>
      </c>
      <c r="BP563" s="605">
        <f>IF(WWWW[[#This Row],['# People with access to soap]]&gt;WWWW[[#This Row],['# People with access to Sanity Pads]],WWWW[[#This Row],['# People with access to soap]],WWWW[[#This Row],['# People with access to Sanity Pads]])</f>
        <v>0</v>
      </c>
      <c r="BQ563" s="560" t="str">
        <f>IF(OR(WWWW[[#This Row],['#of students in school]]="",WWWW[[#This Row],['#of students in school]]=0),"No","Yes")</f>
        <v>No</v>
      </c>
      <c r="BR563" s="781" t="str">
        <f>VLOOKUP(WWWW[[#This Row],[Village  Name]],SiteDB6[[Site Name]:[Location Type 1]],9,FALSE)</f>
        <v>Village</v>
      </c>
      <c r="BS563" s="781" t="str">
        <f>VLOOKUP(WWWW[[#This Row],[Village  Name]],SiteDB6[[Site Name]:[Type of Accommodation]],10,FALSE)</f>
        <v>Village</v>
      </c>
      <c r="BT563" s="781">
        <f>VLOOKUP(WWWW[[#This Row],[Village  Name]],SiteDB6[[Site Name]:[Ethnic or GCA/NGCA]],11,FALSE)</f>
        <v>0</v>
      </c>
      <c r="BU563" s="781">
        <f>VLOOKUP(WWWW[[#This Row],[Village  Name]],SiteDB6[[Site Name]:[Lat]],12,FALSE)</f>
        <v>0</v>
      </c>
      <c r="BV563" s="781">
        <f>VLOOKUP(WWWW[[#This Row],[Village  Name]],SiteDB6[[Site Name]:[Long]],13,FALSE)</f>
        <v>0</v>
      </c>
      <c r="BW563" s="781">
        <f>VLOOKUP(WWWW[[#This Row],[Village  Name]],SiteDB6[[Site Name]:[Pcode]],3,FALSE)</f>
        <v>197036</v>
      </c>
      <c r="BX563" s="781" t="str">
        <f t="shared" si="1"/>
        <v>Covered</v>
      </c>
      <c r="BY563" s="792"/>
    </row>
    <row r="564" spans="1:77">
      <c r="A564" s="777" t="s">
        <v>2382</v>
      </c>
      <c r="B564" s="777" t="s">
        <v>316</v>
      </c>
      <c r="C564" s="778" t="s">
        <v>316</v>
      </c>
      <c r="D564" s="778" t="s">
        <v>309</v>
      </c>
      <c r="E564" s="779" t="s">
        <v>2687</v>
      </c>
      <c r="F564" s="778" t="s">
        <v>314</v>
      </c>
      <c r="G564" s="780" t="str">
        <f>VLOOKUP(WWWW[[#This Row],[Village  Name]],SiteDB6[[Site Name]:[Location Type]],8,FALSE)</f>
        <v>Village</v>
      </c>
      <c r="H564" s="778" t="s">
        <v>2636</v>
      </c>
      <c r="I564" s="782">
        <v>85</v>
      </c>
      <c r="J564" s="782">
        <v>413</v>
      </c>
      <c r="K564" s="783">
        <v>42736</v>
      </c>
      <c r="L564" s="784">
        <v>44551</v>
      </c>
      <c r="M564" s="782"/>
      <c r="N564" s="782"/>
      <c r="O564" s="605"/>
      <c r="P564" s="782"/>
      <c r="Q564" s="782"/>
      <c r="R564" s="782"/>
      <c r="S564" s="782"/>
      <c r="T564" s="782"/>
      <c r="U564" s="785"/>
      <c r="V564" s="782"/>
      <c r="W564" s="782" t="s">
        <v>132</v>
      </c>
      <c r="X564" s="782"/>
      <c r="Y564" s="782"/>
      <c r="Z564" s="782"/>
      <c r="AA564" s="782"/>
      <c r="AB564" s="782"/>
      <c r="AC564" s="785"/>
      <c r="AD564" s="782"/>
      <c r="AE564" s="782"/>
      <c r="AF564" s="782"/>
      <c r="AG564" s="782"/>
      <c r="AH564" s="782"/>
      <c r="AI564" s="782"/>
      <c r="AJ564" s="605"/>
      <c r="AK564" s="782"/>
      <c r="AL564" s="605"/>
      <c r="AM564" s="605"/>
      <c r="AN564" s="785"/>
      <c r="AO564" s="551"/>
      <c r="AP564" s="551"/>
      <c r="AQ56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4" s="788">
        <f>WWWW[[#This Row],[%Equitable and continuous access to sufficient quantity of safe drinking water]]*WWWW[[#This Row],[Total PoP ]]</f>
        <v>0</v>
      </c>
      <c r="AS56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4" s="788">
        <f>WWWW[[#This Row],[% Access to unimproved water points]]*WWWW[[#This Row],[Total PoP ]]</f>
        <v>0</v>
      </c>
      <c r="AU56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4" s="788">
        <f>WWWW[[#This Row],[HRP1]]/250</f>
        <v>0</v>
      </c>
      <c r="AX564" s="790">
        <f>1-WWWW[[#This Row],[% Equitable and continuous access to sufficient quantity of domestic water]]</f>
        <v>1</v>
      </c>
      <c r="AY564" s="788">
        <f>WWWW[[#This Row],[%equitable and continuous access to sufficient quantity of safe drinking and domestic water''s GAP]]*WWWW[[#This Row],[Total PoP ]]</f>
        <v>413</v>
      </c>
      <c r="AZ564" s="791">
        <f>IF(WWWW[[#This Row],[Total required water points]]-WWWW[[#This Row],['#Water points coverage]]&lt;0,0,WWWW[[#This Row],[Total required water points]]-WWWW[[#This Row],['#Water points coverage]])</f>
        <v>2</v>
      </c>
      <c r="BA564" s="791">
        <f>ROUND(IF(WWWW[[#This Row],[Total PoP ]]&lt;250,1,WWWW[[#This Row],[Total PoP ]]/250),0)</f>
        <v>2</v>
      </c>
      <c r="BB56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4" s="788">
        <f>WWWW[[#This Row],[% people access to functioning Latrine]]*WWWW[[#This Row],[Total PoP ]]</f>
        <v>0</v>
      </c>
      <c r="BD564" s="791">
        <f>WWWW[[#This Row],['#_of_Functioning_latrines_in_school]]*50</f>
        <v>0</v>
      </c>
      <c r="BE564" s="791">
        <f>ROUND((WWWW[[#This Row],[Total PoP ]]/6),0)</f>
        <v>69</v>
      </c>
      <c r="BF564" s="791">
        <f>IF(WWWW[[#This Row],[Total required Latrines]]-(WWWW[[#This Row],['#_of_sanitary_fly-proof_HH_latrines]])&lt;0,0,WWWW[[#This Row],[Total required Latrines]]-(WWWW[[#This Row],['#_of_sanitary_fly-proof_HH_latrines]]))</f>
        <v>69</v>
      </c>
      <c r="BG564" s="787">
        <f>1-WWWW[[#This Row],[% people access to functioning Latrine]]</f>
        <v>1</v>
      </c>
      <c r="BH56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4" s="560">
        <f>IF(WWWW[[#This Row],['#_of_functional_handwashing_facilities_at_HH_level]]*6&gt;WWWW[[#This Row],[Total PoP ]],WWWW[[#This Row],[Total PoP ]],WWWW[[#This Row],['#_of_functional_handwashing_facilities_at_HH_level]]*6)</f>
        <v>0</v>
      </c>
      <c r="BJ564" s="791">
        <f>IF(WWWW[[#This Row],['# people reached by regular dedicated hygiene promotion]]&gt;WWWW[[#This Row],['# People received regular supply of hygiene items]],WWWW[[#This Row],['# people reached by regular dedicated hygiene promotion]],WWWW[[#This Row],['# People received regular supply of hygiene items]])</f>
        <v>0</v>
      </c>
      <c r="BK564" s="790">
        <f>IF(WWWW[[#This Row],[HRP3]]/WWWW[[#This Row],[Total PoP ]]&gt;100%,100%,WWWW[[#This Row],[HRP3]]/WWWW[[#This Row],[Total PoP ]])</f>
        <v>0</v>
      </c>
      <c r="BL564" s="787">
        <f>1-WWWW[[#This Row],[Hygiene Coverage%]]</f>
        <v>1</v>
      </c>
      <c r="BM564" s="789">
        <f>WWWW[[#This Row],['# people reached by regular dedicated hygiene promotion]]/WWWW[[#This Row],[Total PoP ]]</f>
        <v>0</v>
      </c>
      <c r="BN56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4" s="552">
        <f>WWWW[[#This Row],['#_of_affected_women_and_girls_receiving_a_sufficient_quantity_of_sanitary_pads]]</f>
        <v>0</v>
      </c>
      <c r="BP564" s="605">
        <f>IF(WWWW[[#This Row],['# People with access to soap]]&gt;WWWW[[#This Row],['# People with access to Sanity Pads]],WWWW[[#This Row],['# People with access to soap]],WWWW[[#This Row],['# People with access to Sanity Pads]])</f>
        <v>0</v>
      </c>
      <c r="BQ564" s="560" t="str">
        <f>IF(OR(WWWW[[#This Row],['#of students in school]]="",WWWW[[#This Row],['#of students in school]]=0),"No","Yes")</f>
        <v>No</v>
      </c>
      <c r="BR564" s="781" t="str">
        <f>VLOOKUP(WWWW[[#This Row],[Village  Name]],SiteDB6[[Site Name]:[Location Type 1]],9,FALSE)</f>
        <v>Village</v>
      </c>
      <c r="BS564" s="781" t="str">
        <f>VLOOKUP(WWWW[[#This Row],[Village  Name]],SiteDB6[[Site Name]:[Type of Accommodation]],10,FALSE)</f>
        <v>Village</v>
      </c>
      <c r="BT564" s="781">
        <f>VLOOKUP(WWWW[[#This Row],[Village  Name]],SiteDB6[[Site Name]:[Ethnic or GCA/NGCA]],11,FALSE)</f>
        <v>0</v>
      </c>
      <c r="BU564" s="781">
        <f>VLOOKUP(WWWW[[#This Row],[Village  Name]],SiteDB6[[Site Name]:[Lat]],12,FALSE)</f>
        <v>0</v>
      </c>
      <c r="BV564" s="781">
        <f>VLOOKUP(WWWW[[#This Row],[Village  Name]],SiteDB6[[Site Name]:[Long]],13,FALSE)</f>
        <v>0</v>
      </c>
      <c r="BW564" s="781">
        <f>VLOOKUP(WWWW[[#This Row],[Village  Name]],SiteDB6[[Site Name]:[Pcode]],3,FALSE)</f>
        <v>197033</v>
      </c>
      <c r="BX564" s="781" t="str">
        <f t="shared" si="1"/>
        <v>Covered</v>
      </c>
      <c r="BY564" s="792"/>
    </row>
    <row r="565" spans="1:77">
      <c r="A565" s="777" t="s">
        <v>2382</v>
      </c>
      <c r="B565" s="777" t="s">
        <v>316</v>
      </c>
      <c r="C565" s="778" t="s">
        <v>316</v>
      </c>
      <c r="D565" s="778" t="s">
        <v>309</v>
      </c>
      <c r="E565" s="779" t="s">
        <v>2687</v>
      </c>
      <c r="F565" s="778" t="s">
        <v>314</v>
      </c>
      <c r="G565" s="780" t="str">
        <f>VLOOKUP(WWWW[[#This Row],[Village  Name]],SiteDB6[[Site Name]:[Location Type]],8,FALSE)</f>
        <v>Village</v>
      </c>
      <c r="H565" s="778" t="s">
        <v>2637</v>
      </c>
      <c r="I565" s="782">
        <v>353</v>
      </c>
      <c r="J565" s="782">
        <v>2111</v>
      </c>
      <c r="K565" s="783">
        <v>42736</v>
      </c>
      <c r="L565" s="784">
        <v>44551</v>
      </c>
      <c r="M565" s="782"/>
      <c r="N565" s="782"/>
      <c r="O565" s="605"/>
      <c r="P565" s="782"/>
      <c r="Q565" s="782"/>
      <c r="R565" s="782"/>
      <c r="S565" s="782"/>
      <c r="T565" s="782"/>
      <c r="U565" s="785"/>
      <c r="V565" s="782"/>
      <c r="W565" s="782" t="s">
        <v>132</v>
      </c>
      <c r="X565" s="782"/>
      <c r="Y565" s="782"/>
      <c r="Z565" s="782"/>
      <c r="AA565" s="782"/>
      <c r="AB565" s="782"/>
      <c r="AC565" s="785"/>
      <c r="AD565" s="782"/>
      <c r="AE565" s="782"/>
      <c r="AF565" s="782"/>
      <c r="AG565" s="782"/>
      <c r="AH565" s="782"/>
      <c r="AI565" s="782"/>
      <c r="AJ565" s="605"/>
      <c r="AK565" s="782"/>
      <c r="AL565" s="605"/>
      <c r="AM565" s="605"/>
      <c r="AN565" s="785"/>
      <c r="AO565" s="551"/>
      <c r="AP565" s="551"/>
      <c r="AQ56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5" s="788">
        <f>WWWW[[#This Row],[%Equitable and continuous access to sufficient quantity of safe drinking water]]*WWWW[[#This Row],[Total PoP ]]</f>
        <v>0</v>
      </c>
      <c r="AS56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5" s="788">
        <f>WWWW[[#This Row],[% Access to unimproved water points]]*WWWW[[#This Row],[Total PoP ]]</f>
        <v>0</v>
      </c>
      <c r="AU56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5" s="788">
        <f>WWWW[[#This Row],[HRP1]]/250</f>
        <v>0</v>
      </c>
      <c r="AX565" s="790">
        <f>1-WWWW[[#This Row],[% Equitable and continuous access to sufficient quantity of domestic water]]</f>
        <v>1</v>
      </c>
      <c r="AY565" s="788">
        <f>WWWW[[#This Row],[%equitable and continuous access to sufficient quantity of safe drinking and domestic water''s GAP]]*WWWW[[#This Row],[Total PoP ]]</f>
        <v>2111</v>
      </c>
      <c r="AZ565" s="791">
        <f>IF(WWWW[[#This Row],[Total required water points]]-WWWW[[#This Row],['#Water points coverage]]&lt;0,0,WWWW[[#This Row],[Total required water points]]-WWWW[[#This Row],['#Water points coverage]])</f>
        <v>8</v>
      </c>
      <c r="BA565" s="791">
        <f>ROUND(IF(WWWW[[#This Row],[Total PoP ]]&lt;250,1,WWWW[[#This Row],[Total PoP ]]/250),0)</f>
        <v>8</v>
      </c>
      <c r="BB56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5" s="788">
        <f>WWWW[[#This Row],[% people access to functioning Latrine]]*WWWW[[#This Row],[Total PoP ]]</f>
        <v>0</v>
      </c>
      <c r="BD565" s="791">
        <f>WWWW[[#This Row],['#_of_Functioning_latrines_in_school]]*50</f>
        <v>0</v>
      </c>
      <c r="BE565" s="791">
        <f>ROUND((WWWW[[#This Row],[Total PoP ]]/6),0)</f>
        <v>352</v>
      </c>
      <c r="BF565" s="791">
        <f>IF(WWWW[[#This Row],[Total required Latrines]]-(WWWW[[#This Row],['#_of_sanitary_fly-proof_HH_latrines]])&lt;0,0,WWWW[[#This Row],[Total required Latrines]]-(WWWW[[#This Row],['#_of_sanitary_fly-proof_HH_latrines]]))</f>
        <v>352</v>
      </c>
      <c r="BG565" s="787">
        <f>1-WWWW[[#This Row],[% people access to functioning Latrine]]</f>
        <v>1</v>
      </c>
      <c r="BH56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5" s="560">
        <f>IF(WWWW[[#This Row],['#_of_functional_handwashing_facilities_at_HH_level]]*6&gt;WWWW[[#This Row],[Total PoP ]],WWWW[[#This Row],[Total PoP ]],WWWW[[#This Row],['#_of_functional_handwashing_facilities_at_HH_level]]*6)</f>
        <v>0</v>
      </c>
      <c r="BJ565" s="791">
        <f>IF(WWWW[[#This Row],['# people reached by regular dedicated hygiene promotion]]&gt;WWWW[[#This Row],['# People received regular supply of hygiene items]],WWWW[[#This Row],['# people reached by regular dedicated hygiene promotion]],WWWW[[#This Row],['# People received regular supply of hygiene items]])</f>
        <v>0</v>
      </c>
      <c r="BK565" s="790">
        <f>IF(WWWW[[#This Row],[HRP3]]/WWWW[[#This Row],[Total PoP ]]&gt;100%,100%,WWWW[[#This Row],[HRP3]]/WWWW[[#This Row],[Total PoP ]])</f>
        <v>0</v>
      </c>
      <c r="BL565" s="787">
        <f>1-WWWW[[#This Row],[Hygiene Coverage%]]</f>
        <v>1</v>
      </c>
      <c r="BM565" s="789">
        <f>WWWW[[#This Row],['# people reached by regular dedicated hygiene promotion]]/WWWW[[#This Row],[Total PoP ]]</f>
        <v>0</v>
      </c>
      <c r="BN56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5" s="552">
        <f>WWWW[[#This Row],['#_of_affected_women_and_girls_receiving_a_sufficient_quantity_of_sanitary_pads]]</f>
        <v>0</v>
      </c>
      <c r="BP565" s="605">
        <f>IF(WWWW[[#This Row],['# People with access to soap]]&gt;WWWW[[#This Row],['# People with access to Sanity Pads]],WWWW[[#This Row],['# People with access to soap]],WWWW[[#This Row],['# People with access to Sanity Pads]])</f>
        <v>0</v>
      </c>
      <c r="BQ565" s="560" t="str">
        <f>IF(OR(WWWW[[#This Row],['#of students in school]]="",WWWW[[#This Row],['#of students in school]]=0),"No","Yes")</f>
        <v>No</v>
      </c>
      <c r="BR565" s="781" t="str">
        <f>VLOOKUP(WWWW[[#This Row],[Village  Name]],SiteDB6[[Site Name]:[Location Type 1]],9,FALSE)</f>
        <v>Village</v>
      </c>
      <c r="BS565" s="781" t="str">
        <f>VLOOKUP(WWWW[[#This Row],[Village  Name]],SiteDB6[[Site Name]:[Type of Accommodation]],10,FALSE)</f>
        <v>Village</v>
      </c>
      <c r="BT565" s="781">
        <f>VLOOKUP(WWWW[[#This Row],[Village  Name]],SiteDB6[[Site Name]:[Ethnic or GCA/NGCA]],11,FALSE)</f>
        <v>0</v>
      </c>
      <c r="BU565" s="781">
        <f>VLOOKUP(WWWW[[#This Row],[Village  Name]],SiteDB6[[Site Name]:[Lat]],12,FALSE)</f>
        <v>0</v>
      </c>
      <c r="BV565" s="781">
        <f>VLOOKUP(WWWW[[#This Row],[Village  Name]],SiteDB6[[Site Name]:[Long]],13,FALSE)</f>
        <v>0</v>
      </c>
      <c r="BW565" s="781">
        <f>VLOOKUP(WWWW[[#This Row],[Village  Name]],SiteDB6[[Site Name]:[Pcode]],3,FALSE)</f>
        <v>197040</v>
      </c>
      <c r="BX565" s="781" t="str">
        <f t="shared" si="1"/>
        <v>Covered</v>
      </c>
      <c r="BY565" s="792"/>
    </row>
    <row r="566" spans="1:77">
      <c r="A566" s="777" t="s">
        <v>2382</v>
      </c>
      <c r="B566" s="777" t="s">
        <v>316</v>
      </c>
      <c r="C566" s="778" t="s">
        <v>316</v>
      </c>
      <c r="D566" s="778" t="s">
        <v>309</v>
      </c>
      <c r="E566" s="779" t="s">
        <v>2687</v>
      </c>
      <c r="F566" s="778" t="s">
        <v>314</v>
      </c>
      <c r="G566" s="780" t="str">
        <f>VLOOKUP(WWWW[[#This Row],[Village  Name]],SiteDB6[[Site Name]:[Location Type]],8,FALSE)</f>
        <v>Village</v>
      </c>
      <c r="H566" s="778" t="s">
        <v>2638</v>
      </c>
      <c r="I566" s="782">
        <v>295</v>
      </c>
      <c r="J566" s="782">
        <v>1698</v>
      </c>
      <c r="K566" s="783">
        <v>42736</v>
      </c>
      <c r="L566" s="784">
        <v>44551</v>
      </c>
      <c r="M566" s="782"/>
      <c r="N566" s="782"/>
      <c r="O566" s="605"/>
      <c r="P566" s="782"/>
      <c r="Q566" s="782"/>
      <c r="R566" s="782"/>
      <c r="S566" s="782"/>
      <c r="T566" s="782"/>
      <c r="U566" s="785"/>
      <c r="V566" s="782"/>
      <c r="W566" s="782" t="s">
        <v>132</v>
      </c>
      <c r="X566" s="782"/>
      <c r="Y566" s="782"/>
      <c r="Z566" s="782"/>
      <c r="AA566" s="782"/>
      <c r="AB566" s="782"/>
      <c r="AC566" s="785"/>
      <c r="AD566" s="782"/>
      <c r="AE566" s="782"/>
      <c r="AF566" s="782"/>
      <c r="AG566" s="782"/>
      <c r="AH566" s="782"/>
      <c r="AI566" s="782"/>
      <c r="AJ566" s="605"/>
      <c r="AK566" s="782"/>
      <c r="AL566" s="605"/>
      <c r="AM566" s="605"/>
      <c r="AN566" s="785"/>
      <c r="AO566" s="551"/>
      <c r="AP566" s="551"/>
      <c r="AQ56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6" s="788">
        <f>WWWW[[#This Row],[%Equitable and continuous access to sufficient quantity of safe drinking water]]*WWWW[[#This Row],[Total PoP ]]</f>
        <v>0</v>
      </c>
      <c r="AS56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6" s="788">
        <f>WWWW[[#This Row],[% Access to unimproved water points]]*WWWW[[#This Row],[Total PoP ]]</f>
        <v>0</v>
      </c>
      <c r="AU56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6" s="788">
        <f>WWWW[[#This Row],[HRP1]]/250</f>
        <v>0</v>
      </c>
      <c r="AX566" s="790">
        <f>1-WWWW[[#This Row],[% Equitable and continuous access to sufficient quantity of domestic water]]</f>
        <v>1</v>
      </c>
      <c r="AY566" s="788">
        <f>WWWW[[#This Row],[%equitable and continuous access to sufficient quantity of safe drinking and domestic water''s GAP]]*WWWW[[#This Row],[Total PoP ]]</f>
        <v>1698</v>
      </c>
      <c r="AZ566" s="791">
        <f>IF(WWWW[[#This Row],[Total required water points]]-WWWW[[#This Row],['#Water points coverage]]&lt;0,0,WWWW[[#This Row],[Total required water points]]-WWWW[[#This Row],['#Water points coverage]])</f>
        <v>7</v>
      </c>
      <c r="BA566" s="791">
        <f>ROUND(IF(WWWW[[#This Row],[Total PoP ]]&lt;250,1,WWWW[[#This Row],[Total PoP ]]/250),0)</f>
        <v>7</v>
      </c>
      <c r="BB56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6" s="788">
        <f>WWWW[[#This Row],[% people access to functioning Latrine]]*WWWW[[#This Row],[Total PoP ]]</f>
        <v>0</v>
      </c>
      <c r="BD566" s="791">
        <f>WWWW[[#This Row],['#_of_Functioning_latrines_in_school]]*50</f>
        <v>0</v>
      </c>
      <c r="BE566" s="791">
        <f>ROUND((WWWW[[#This Row],[Total PoP ]]/6),0)</f>
        <v>283</v>
      </c>
      <c r="BF566" s="791">
        <f>IF(WWWW[[#This Row],[Total required Latrines]]-(WWWW[[#This Row],['#_of_sanitary_fly-proof_HH_latrines]])&lt;0,0,WWWW[[#This Row],[Total required Latrines]]-(WWWW[[#This Row],['#_of_sanitary_fly-proof_HH_latrines]]))</f>
        <v>283</v>
      </c>
      <c r="BG566" s="787">
        <f>1-WWWW[[#This Row],[% people access to functioning Latrine]]</f>
        <v>1</v>
      </c>
      <c r="BH56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6" s="560">
        <f>IF(WWWW[[#This Row],['#_of_functional_handwashing_facilities_at_HH_level]]*6&gt;WWWW[[#This Row],[Total PoP ]],WWWW[[#This Row],[Total PoP ]],WWWW[[#This Row],['#_of_functional_handwashing_facilities_at_HH_level]]*6)</f>
        <v>0</v>
      </c>
      <c r="BJ566" s="791">
        <f>IF(WWWW[[#This Row],['# people reached by regular dedicated hygiene promotion]]&gt;WWWW[[#This Row],['# People received regular supply of hygiene items]],WWWW[[#This Row],['# people reached by regular dedicated hygiene promotion]],WWWW[[#This Row],['# People received regular supply of hygiene items]])</f>
        <v>0</v>
      </c>
      <c r="BK566" s="790">
        <f>IF(WWWW[[#This Row],[HRP3]]/WWWW[[#This Row],[Total PoP ]]&gt;100%,100%,WWWW[[#This Row],[HRP3]]/WWWW[[#This Row],[Total PoP ]])</f>
        <v>0</v>
      </c>
      <c r="BL566" s="787">
        <f>1-WWWW[[#This Row],[Hygiene Coverage%]]</f>
        <v>1</v>
      </c>
      <c r="BM566" s="789">
        <f>WWWW[[#This Row],['# people reached by regular dedicated hygiene promotion]]/WWWW[[#This Row],[Total PoP ]]</f>
        <v>0</v>
      </c>
      <c r="BN56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6" s="552">
        <f>WWWW[[#This Row],['#_of_affected_women_and_girls_receiving_a_sufficient_quantity_of_sanitary_pads]]</f>
        <v>0</v>
      </c>
      <c r="BP566" s="605">
        <f>IF(WWWW[[#This Row],['# People with access to soap]]&gt;WWWW[[#This Row],['# People with access to Sanity Pads]],WWWW[[#This Row],['# People with access to soap]],WWWW[[#This Row],['# People with access to Sanity Pads]])</f>
        <v>0</v>
      </c>
      <c r="BQ566" s="560" t="str">
        <f>IF(OR(WWWW[[#This Row],['#of students in school]]="",WWWW[[#This Row],['#of students in school]]=0),"No","Yes")</f>
        <v>No</v>
      </c>
      <c r="BR566" s="781" t="str">
        <f>VLOOKUP(WWWW[[#This Row],[Village  Name]],SiteDB6[[Site Name]:[Location Type 1]],9,FALSE)</f>
        <v>Village</v>
      </c>
      <c r="BS566" s="781" t="str">
        <f>VLOOKUP(WWWW[[#This Row],[Village  Name]],SiteDB6[[Site Name]:[Type of Accommodation]],10,FALSE)</f>
        <v>Village</v>
      </c>
      <c r="BT566" s="781">
        <f>VLOOKUP(WWWW[[#This Row],[Village  Name]],SiteDB6[[Site Name]:[Ethnic or GCA/NGCA]],11,FALSE)</f>
        <v>0</v>
      </c>
      <c r="BU566" s="781">
        <f>VLOOKUP(WWWW[[#This Row],[Village  Name]],SiteDB6[[Site Name]:[Lat]],12,FALSE)</f>
        <v>0</v>
      </c>
      <c r="BV566" s="781">
        <f>VLOOKUP(WWWW[[#This Row],[Village  Name]],SiteDB6[[Site Name]:[Long]],13,FALSE)</f>
        <v>0</v>
      </c>
      <c r="BW566" s="781">
        <f>VLOOKUP(WWWW[[#This Row],[Village  Name]],SiteDB6[[Site Name]:[Pcode]],3,FALSE)</f>
        <v>197039</v>
      </c>
      <c r="BX566" s="781" t="str">
        <f t="shared" ref="BX566:BX614" si="2">IF(C566="none","Notcovered","Covered")</f>
        <v>Covered</v>
      </c>
      <c r="BY566" s="792"/>
    </row>
    <row r="567" spans="1:77">
      <c r="A567" s="777" t="s">
        <v>2382</v>
      </c>
      <c r="B567" s="777" t="s">
        <v>316</v>
      </c>
      <c r="C567" s="778" t="s">
        <v>316</v>
      </c>
      <c r="D567" s="778" t="s">
        <v>309</v>
      </c>
      <c r="E567" s="779" t="s">
        <v>2687</v>
      </c>
      <c r="F567" s="778" t="s">
        <v>314</v>
      </c>
      <c r="G567" s="780" t="str">
        <f>VLOOKUP(WWWW[[#This Row],[Village  Name]],SiteDB6[[Site Name]:[Location Type]],8,FALSE)</f>
        <v>Village</v>
      </c>
      <c r="H567" s="778" t="s">
        <v>2639</v>
      </c>
      <c r="I567" s="782">
        <v>140</v>
      </c>
      <c r="J567" s="782">
        <v>985</v>
      </c>
      <c r="K567" s="783">
        <v>42736</v>
      </c>
      <c r="L567" s="784">
        <v>44551</v>
      </c>
      <c r="M567" s="782"/>
      <c r="N567" s="782"/>
      <c r="O567" s="605"/>
      <c r="P567" s="782"/>
      <c r="Q567" s="782"/>
      <c r="R567" s="782"/>
      <c r="S567" s="782"/>
      <c r="T567" s="782"/>
      <c r="U567" s="785"/>
      <c r="V567" s="782"/>
      <c r="W567" s="782" t="s">
        <v>132</v>
      </c>
      <c r="X567" s="782"/>
      <c r="Y567" s="782"/>
      <c r="Z567" s="782"/>
      <c r="AA567" s="782"/>
      <c r="AB567" s="782"/>
      <c r="AC567" s="785"/>
      <c r="AD567" s="782"/>
      <c r="AE567" s="782"/>
      <c r="AF567" s="782"/>
      <c r="AG567" s="782"/>
      <c r="AH567" s="782"/>
      <c r="AI567" s="782"/>
      <c r="AJ567" s="605"/>
      <c r="AK567" s="782"/>
      <c r="AL567" s="605"/>
      <c r="AM567" s="605"/>
      <c r="AN567" s="785"/>
      <c r="AO567" s="551"/>
      <c r="AP567" s="551"/>
      <c r="AQ56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7" s="788">
        <f>WWWW[[#This Row],[%Equitable and continuous access to sufficient quantity of safe drinking water]]*WWWW[[#This Row],[Total PoP ]]</f>
        <v>0</v>
      </c>
      <c r="AS56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7" s="788">
        <f>WWWW[[#This Row],[% Access to unimproved water points]]*WWWW[[#This Row],[Total PoP ]]</f>
        <v>0</v>
      </c>
      <c r="AU56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7" s="788">
        <f>WWWW[[#This Row],[HRP1]]/250</f>
        <v>0</v>
      </c>
      <c r="AX567" s="790">
        <f>1-WWWW[[#This Row],[% Equitable and continuous access to sufficient quantity of domestic water]]</f>
        <v>1</v>
      </c>
      <c r="AY567" s="788">
        <f>WWWW[[#This Row],[%equitable and continuous access to sufficient quantity of safe drinking and domestic water''s GAP]]*WWWW[[#This Row],[Total PoP ]]</f>
        <v>985</v>
      </c>
      <c r="AZ567" s="791">
        <f>IF(WWWW[[#This Row],[Total required water points]]-WWWW[[#This Row],['#Water points coverage]]&lt;0,0,WWWW[[#This Row],[Total required water points]]-WWWW[[#This Row],['#Water points coverage]])</f>
        <v>4</v>
      </c>
      <c r="BA567" s="791">
        <f>ROUND(IF(WWWW[[#This Row],[Total PoP ]]&lt;250,1,WWWW[[#This Row],[Total PoP ]]/250),0)</f>
        <v>4</v>
      </c>
      <c r="BB56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7" s="788">
        <f>WWWW[[#This Row],[% people access to functioning Latrine]]*WWWW[[#This Row],[Total PoP ]]</f>
        <v>0</v>
      </c>
      <c r="BD567" s="791">
        <f>WWWW[[#This Row],['#_of_Functioning_latrines_in_school]]*50</f>
        <v>0</v>
      </c>
      <c r="BE567" s="791">
        <f>ROUND((WWWW[[#This Row],[Total PoP ]]/6),0)</f>
        <v>164</v>
      </c>
      <c r="BF567" s="791">
        <f>IF(WWWW[[#This Row],[Total required Latrines]]-(WWWW[[#This Row],['#_of_sanitary_fly-proof_HH_latrines]])&lt;0,0,WWWW[[#This Row],[Total required Latrines]]-(WWWW[[#This Row],['#_of_sanitary_fly-proof_HH_latrines]]))</f>
        <v>164</v>
      </c>
      <c r="BG567" s="787">
        <f>1-WWWW[[#This Row],[% people access to functioning Latrine]]</f>
        <v>1</v>
      </c>
      <c r="BH56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7" s="560">
        <f>IF(WWWW[[#This Row],['#_of_functional_handwashing_facilities_at_HH_level]]*6&gt;WWWW[[#This Row],[Total PoP ]],WWWW[[#This Row],[Total PoP ]],WWWW[[#This Row],['#_of_functional_handwashing_facilities_at_HH_level]]*6)</f>
        <v>0</v>
      </c>
      <c r="BJ567" s="791">
        <f>IF(WWWW[[#This Row],['# people reached by regular dedicated hygiene promotion]]&gt;WWWW[[#This Row],['# People received regular supply of hygiene items]],WWWW[[#This Row],['# people reached by regular dedicated hygiene promotion]],WWWW[[#This Row],['# People received regular supply of hygiene items]])</f>
        <v>0</v>
      </c>
      <c r="BK567" s="790">
        <f>IF(WWWW[[#This Row],[HRP3]]/WWWW[[#This Row],[Total PoP ]]&gt;100%,100%,WWWW[[#This Row],[HRP3]]/WWWW[[#This Row],[Total PoP ]])</f>
        <v>0</v>
      </c>
      <c r="BL567" s="787">
        <f>1-WWWW[[#This Row],[Hygiene Coverage%]]</f>
        <v>1</v>
      </c>
      <c r="BM567" s="789">
        <f>WWWW[[#This Row],['# people reached by regular dedicated hygiene promotion]]/WWWW[[#This Row],[Total PoP ]]</f>
        <v>0</v>
      </c>
      <c r="BN56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7" s="552">
        <f>WWWW[[#This Row],['#_of_affected_women_and_girls_receiving_a_sufficient_quantity_of_sanitary_pads]]</f>
        <v>0</v>
      </c>
      <c r="BP567" s="605">
        <f>IF(WWWW[[#This Row],['# People with access to soap]]&gt;WWWW[[#This Row],['# People with access to Sanity Pads]],WWWW[[#This Row],['# People with access to soap]],WWWW[[#This Row],['# People with access to Sanity Pads]])</f>
        <v>0</v>
      </c>
      <c r="BQ567" s="560" t="str">
        <f>IF(OR(WWWW[[#This Row],['#of students in school]]="",WWWW[[#This Row],['#of students in school]]=0),"No","Yes")</f>
        <v>No</v>
      </c>
      <c r="BR567" s="781" t="str">
        <f>VLOOKUP(WWWW[[#This Row],[Village  Name]],SiteDB6[[Site Name]:[Location Type 1]],9,FALSE)</f>
        <v>Village</v>
      </c>
      <c r="BS567" s="781" t="str">
        <f>VLOOKUP(WWWW[[#This Row],[Village  Name]],SiteDB6[[Site Name]:[Type of Accommodation]],10,FALSE)</f>
        <v>Village</v>
      </c>
      <c r="BT567" s="781">
        <f>VLOOKUP(WWWW[[#This Row],[Village  Name]],SiteDB6[[Site Name]:[Ethnic or GCA/NGCA]],11,FALSE)</f>
        <v>0</v>
      </c>
      <c r="BU567" s="781">
        <f>VLOOKUP(WWWW[[#This Row],[Village  Name]],SiteDB6[[Site Name]:[Lat]],12,FALSE)</f>
        <v>0</v>
      </c>
      <c r="BV567" s="781">
        <f>VLOOKUP(WWWW[[#This Row],[Village  Name]],SiteDB6[[Site Name]:[Long]],13,FALSE)</f>
        <v>0</v>
      </c>
      <c r="BW567" s="781">
        <f>VLOOKUP(WWWW[[#This Row],[Village  Name]],SiteDB6[[Site Name]:[Pcode]],3,FALSE)</f>
        <v>197041</v>
      </c>
      <c r="BX567" s="781" t="str">
        <f t="shared" si="2"/>
        <v>Covered</v>
      </c>
      <c r="BY567" s="792"/>
    </row>
    <row r="568" spans="1:77">
      <c r="A568" s="777" t="s">
        <v>2382</v>
      </c>
      <c r="B568" s="777" t="s">
        <v>316</v>
      </c>
      <c r="C568" s="778" t="s">
        <v>316</v>
      </c>
      <c r="D568" s="778" t="s">
        <v>309</v>
      </c>
      <c r="E568" s="779" t="s">
        <v>2687</v>
      </c>
      <c r="F568" s="778" t="s">
        <v>314</v>
      </c>
      <c r="G568" s="780" t="str">
        <f>VLOOKUP(WWWW[[#This Row],[Village  Name]],SiteDB6[[Site Name]:[Location Type]],8,FALSE)</f>
        <v>Village</v>
      </c>
      <c r="H568" s="778" t="s">
        <v>2640</v>
      </c>
      <c r="I568" s="782">
        <v>157</v>
      </c>
      <c r="J568" s="782">
        <v>735</v>
      </c>
      <c r="K568" s="783">
        <v>42736</v>
      </c>
      <c r="L568" s="784">
        <v>44551</v>
      </c>
      <c r="M568" s="782"/>
      <c r="N568" s="782"/>
      <c r="O568" s="605"/>
      <c r="P568" s="782"/>
      <c r="Q568" s="782"/>
      <c r="R568" s="782"/>
      <c r="S568" s="782"/>
      <c r="T568" s="782"/>
      <c r="U568" s="785"/>
      <c r="V568" s="782"/>
      <c r="W568" s="782" t="s">
        <v>132</v>
      </c>
      <c r="X568" s="782"/>
      <c r="Y568" s="782"/>
      <c r="Z568" s="782"/>
      <c r="AA568" s="782"/>
      <c r="AB568" s="782"/>
      <c r="AC568" s="785"/>
      <c r="AD568" s="782"/>
      <c r="AE568" s="782"/>
      <c r="AF568" s="782"/>
      <c r="AG568" s="782"/>
      <c r="AH568" s="782"/>
      <c r="AI568" s="782"/>
      <c r="AJ568" s="605"/>
      <c r="AK568" s="782"/>
      <c r="AL568" s="605"/>
      <c r="AM568" s="605"/>
      <c r="AN568" s="785"/>
      <c r="AO568" s="551"/>
      <c r="AP568" s="551"/>
      <c r="AQ56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8" s="788">
        <f>WWWW[[#This Row],[%Equitable and continuous access to sufficient quantity of safe drinking water]]*WWWW[[#This Row],[Total PoP ]]</f>
        <v>0</v>
      </c>
      <c r="AS56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8" s="788">
        <f>WWWW[[#This Row],[% Access to unimproved water points]]*WWWW[[#This Row],[Total PoP ]]</f>
        <v>0</v>
      </c>
      <c r="AU56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8" s="788">
        <f>WWWW[[#This Row],[HRP1]]/250</f>
        <v>0</v>
      </c>
      <c r="AX568" s="790">
        <f>1-WWWW[[#This Row],[% Equitable and continuous access to sufficient quantity of domestic water]]</f>
        <v>1</v>
      </c>
      <c r="AY568" s="788">
        <f>WWWW[[#This Row],[%equitable and continuous access to sufficient quantity of safe drinking and domestic water''s GAP]]*WWWW[[#This Row],[Total PoP ]]</f>
        <v>735</v>
      </c>
      <c r="AZ568" s="791">
        <f>IF(WWWW[[#This Row],[Total required water points]]-WWWW[[#This Row],['#Water points coverage]]&lt;0,0,WWWW[[#This Row],[Total required water points]]-WWWW[[#This Row],['#Water points coverage]])</f>
        <v>3</v>
      </c>
      <c r="BA568" s="791">
        <f>ROUND(IF(WWWW[[#This Row],[Total PoP ]]&lt;250,1,WWWW[[#This Row],[Total PoP ]]/250),0)</f>
        <v>3</v>
      </c>
      <c r="BB56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8" s="788">
        <f>WWWW[[#This Row],[% people access to functioning Latrine]]*WWWW[[#This Row],[Total PoP ]]</f>
        <v>0</v>
      </c>
      <c r="BD568" s="791">
        <f>WWWW[[#This Row],['#_of_Functioning_latrines_in_school]]*50</f>
        <v>0</v>
      </c>
      <c r="BE568" s="791">
        <f>ROUND((WWWW[[#This Row],[Total PoP ]]/6),0)</f>
        <v>123</v>
      </c>
      <c r="BF568" s="791">
        <f>IF(WWWW[[#This Row],[Total required Latrines]]-(WWWW[[#This Row],['#_of_sanitary_fly-proof_HH_latrines]])&lt;0,0,WWWW[[#This Row],[Total required Latrines]]-(WWWW[[#This Row],['#_of_sanitary_fly-proof_HH_latrines]]))</f>
        <v>123</v>
      </c>
      <c r="BG568" s="787">
        <f>1-WWWW[[#This Row],[% people access to functioning Latrine]]</f>
        <v>1</v>
      </c>
      <c r="BH56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8" s="560">
        <f>IF(WWWW[[#This Row],['#_of_functional_handwashing_facilities_at_HH_level]]*6&gt;WWWW[[#This Row],[Total PoP ]],WWWW[[#This Row],[Total PoP ]],WWWW[[#This Row],['#_of_functional_handwashing_facilities_at_HH_level]]*6)</f>
        <v>0</v>
      </c>
      <c r="BJ568" s="791">
        <f>IF(WWWW[[#This Row],['# people reached by regular dedicated hygiene promotion]]&gt;WWWW[[#This Row],['# People received regular supply of hygiene items]],WWWW[[#This Row],['# people reached by regular dedicated hygiene promotion]],WWWW[[#This Row],['# People received regular supply of hygiene items]])</f>
        <v>0</v>
      </c>
      <c r="BK568" s="790">
        <f>IF(WWWW[[#This Row],[HRP3]]/WWWW[[#This Row],[Total PoP ]]&gt;100%,100%,WWWW[[#This Row],[HRP3]]/WWWW[[#This Row],[Total PoP ]])</f>
        <v>0</v>
      </c>
      <c r="BL568" s="787">
        <f>1-WWWW[[#This Row],[Hygiene Coverage%]]</f>
        <v>1</v>
      </c>
      <c r="BM568" s="789">
        <f>WWWW[[#This Row],['# people reached by regular dedicated hygiene promotion]]/WWWW[[#This Row],[Total PoP ]]</f>
        <v>0</v>
      </c>
      <c r="BN56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8" s="552">
        <f>WWWW[[#This Row],['#_of_affected_women_and_girls_receiving_a_sufficient_quantity_of_sanitary_pads]]</f>
        <v>0</v>
      </c>
      <c r="BP568" s="605">
        <f>IF(WWWW[[#This Row],['# People with access to soap]]&gt;WWWW[[#This Row],['# People with access to Sanity Pads]],WWWW[[#This Row],['# People with access to soap]],WWWW[[#This Row],['# People with access to Sanity Pads]])</f>
        <v>0</v>
      </c>
      <c r="BQ568" s="560" t="str">
        <f>IF(OR(WWWW[[#This Row],['#of students in school]]="",WWWW[[#This Row],['#of students in school]]=0),"No","Yes")</f>
        <v>No</v>
      </c>
      <c r="BR568" s="781" t="str">
        <f>VLOOKUP(WWWW[[#This Row],[Village  Name]],SiteDB6[[Site Name]:[Location Type 1]],9,FALSE)</f>
        <v>Village</v>
      </c>
      <c r="BS568" s="781" t="str">
        <f>VLOOKUP(WWWW[[#This Row],[Village  Name]],SiteDB6[[Site Name]:[Type of Accommodation]],10,FALSE)</f>
        <v>Village</v>
      </c>
      <c r="BT568" s="781">
        <f>VLOOKUP(WWWW[[#This Row],[Village  Name]],SiteDB6[[Site Name]:[Ethnic or GCA/NGCA]],11,FALSE)</f>
        <v>0</v>
      </c>
      <c r="BU568" s="781">
        <f>VLOOKUP(WWWW[[#This Row],[Village  Name]],SiteDB6[[Site Name]:[Lat]],12,FALSE)</f>
        <v>0</v>
      </c>
      <c r="BV568" s="781">
        <f>VLOOKUP(WWWW[[#This Row],[Village  Name]],SiteDB6[[Site Name]:[Long]],13,FALSE)</f>
        <v>0</v>
      </c>
      <c r="BW568" s="781">
        <f>VLOOKUP(WWWW[[#This Row],[Village  Name]],SiteDB6[[Site Name]:[Pcode]],3,FALSE)</f>
        <v>197042</v>
      </c>
      <c r="BX568" s="781" t="str">
        <f t="shared" si="2"/>
        <v>Covered</v>
      </c>
      <c r="BY568" s="792"/>
    </row>
    <row r="569" spans="1:77">
      <c r="A569" s="777" t="s">
        <v>2382</v>
      </c>
      <c r="B569" s="777" t="s">
        <v>316</v>
      </c>
      <c r="C569" s="778" t="s">
        <v>316</v>
      </c>
      <c r="D569" s="778" t="s">
        <v>309</v>
      </c>
      <c r="E569" s="779" t="s">
        <v>2687</v>
      </c>
      <c r="F569" s="778" t="s">
        <v>314</v>
      </c>
      <c r="G569" s="780" t="str">
        <f>VLOOKUP(WWWW[[#This Row],[Village  Name]],SiteDB6[[Site Name]:[Location Type]],8,FALSE)</f>
        <v>Village</v>
      </c>
      <c r="H569" s="778" t="s">
        <v>2641</v>
      </c>
      <c r="I569" s="782">
        <v>35</v>
      </c>
      <c r="J569" s="782">
        <v>142</v>
      </c>
      <c r="K569" s="783">
        <v>42736</v>
      </c>
      <c r="L569" s="784">
        <v>44551</v>
      </c>
      <c r="M569" s="782"/>
      <c r="N569" s="782"/>
      <c r="O569" s="605"/>
      <c r="P569" s="782"/>
      <c r="Q569" s="782"/>
      <c r="R569" s="782"/>
      <c r="S569" s="782"/>
      <c r="T569" s="782"/>
      <c r="U569" s="785"/>
      <c r="V569" s="782"/>
      <c r="W569" s="782" t="s">
        <v>132</v>
      </c>
      <c r="X569" s="782"/>
      <c r="Y569" s="782"/>
      <c r="Z569" s="782"/>
      <c r="AA569" s="782"/>
      <c r="AB569" s="782"/>
      <c r="AC569" s="785"/>
      <c r="AD569" s="782"/>
      <c r="AE569" s="782"/>
      <c r="AF569" s="782"/>
      <c r="AG569" s="782"/>
      <c r="AH569" s="782"/>
      <c r="AI569" s="782"/>
      <c r="AJ569" s="605"/>
      <c r="AK569" s="782"/>
      <c r="AL569" s="605"/>
      <c r="AM569" s="605"/>
      <c r="AN569" s="785"/>
      <c r="AO569" s="551"/>
      <c r="AP569" s="551"/>
      <c r="AQ56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69" s="788">
        <f>WWWW[[#This Row],[%Equitable and continuous access to sufficient quantity of safe drinking water]]*WWWW[[#This Row],[Total PoP ]]</f>
        <v>0</v>
      </c>
      <c r="AS56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69" s="788">
        <f>WWWW[[#This Row],[% Access to unimproved water points]]*WWWW[[#This Row],[Total PoP ]]</f>
        <v>0</v>
      </c>
      <c r="AU56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6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69" s="788">
        <f>WWWW[[#This Row],[HRP1]]/250</f>
        <v>0</v>
      </c>
      <c r="AX569" s="790">
        <f>1-WWWW[[#This Row],[% Equitable and continuous access to sufficient quantity of domestic water]]</f>
        <v>1</v>
      </c>
      <c r="AY569" s="788">
        <f>WWWW[[#This Row],[%equitable and continuous access to sufficient quantity of safe drinking and domestic water''s GAP]]*WWWW[[#This Row],[Total PoP ]]</f>
        <v>142</v>
      </c>
      <c r="AZ569" s="791">
        <f>IF(WWWW[[#This Row],[Total required water points]]-WWWW[[#This Row],['#Water points coverage]]&lt;0,0,WWWW[[#This Row],[Total required water points]]-WWWW[[#This Row],['#Water points coverage]])</f>
        <v>1</v>
      </c>
      <c r="BA569" s="791">
        <f>ROUND(IF(WWWW[[#This Row],[Total PoP ]]&lt;250,1,WWWW[[#This Row],[Total PoP ]]/250),0)</f>
        <v>1</v>
      </c>
      <c r="BB56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69" s="788">
        <f>WWWW[[#This Row],[% people access to functioning Latrine]]*WWWW[[#This Row],[Total PoP ]]</f>
        <v>0</v>
      </c>
      <c r="BD569" s="791">
        <f>WWWW[[#This Row],['#_of_Functioning_latrines_in_school]]*50</f>
        <v>0</v>
      </c>
      <c r="BE569" s="791">
        <f>ROUND((WWWW[[#This Row],[Total PoP ]]/6),0)</f>
        <v>24</v>
      </c>
      <c r="BF569" s="791">
        <f>IF(WWWW[[#This Row],[Total required Latrines]]-(WWWW[[#This Row],['#_of_sanitary_fly-proof_HH_latrines]])&lt;0,0,WWWW[[#This Row],[Total required Latrines]]-(WWWW[[#This Row],['#_of_sanitary_fly-proof_HH_latrines]]))</f>
        <v>24</v>
      </c>
      <c r="BG569" s="787">
        <f>1-WWWW[[#This Row],[% people access to functioning Latrine]]</f>
        <v>1</v>
      </c>
      <c r="BH56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69" s="560">
        <f>IF(WWWW[[#This Row],['#_of_functional_handwashing_facilities_at_HH_level]]*6&gt;WWWW[[#This Row],[Total PoP ]],WWWW[[#This Row],[Total PoP ]],WWWW[[#This Row],['#_of_functional_handwashing_facilities_at_HH_level]]*6)</f>
        <v>0</v>
      </c>
      <c r="BJ569" s="791">
        <f>IF(WWWW[[#This Row],['# people reached by regular dedicated hygiene promotion]]&gt;WWWW[[#This Row],['# People received regular supply of hygiene items]],WWWW[[#This Row],['# people reached by regular dedicated hygiene promotion]],WWWW[[#This Row],['# People received regular supply of hygiene items]])</f>
        <v>0</v>
      </c>
      <c r="BK569" s="790">
        <f>IF(WWWW[[#This Row],[HRP3]]/WWWW[[#This Row],[Total PoP ]]&gt;100%,100%,WWWW[[#This Row],[HRP3]]/WWWW[[#This Row],[Total PoP ]])</f>
        <v>0</v>
      </c>
      <c r="BL569" s="787">
        <f>1-WWWW[[#This Row],[Hygiene Coverage%]]</f>
        <v>1</v>
      </c>
      <c r="BM569" s="789">
        <f>WWWW[[#This Row],['# people reached by regular dedicated hygiene promotion]]/WWWW[[#This Row],[Total PoP ]]</f>
        <v>0</v>
      </c>
      <c r="BN56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69" s="552">
        <f>WWWW[[#This Row],['#_of_affected_women_and_girls_receiving_a_sufficient_quantity_of_sanitary_pads]]</f>
        <v>0</v>
      </c>
      <c r="BP569" s="605">
        <f>IF(WWWW[[#This Row],['# People with access to soap]]&gt;WWWW[[#This Row],['# People with access to Sanity Pads]],WWWW[[#This Row],['# People with access to soap]],WWWW[[#This Row],['# People with access to Sanity Pads]])</f>
        <v>0</v>
      </c>
      <c r="BQ569" s="560" t="str">
        <f>IF(OR(WWWW[[#This Row],['#of students in school]]="",WWWW[[#This Row],['#of students in school]]=0),"No","Yes")</f>
        <v>No</v>
      </c>
      <c r="BR569" s="781" t="str">
        <f>VLOOKUP(WWWW[[#This Row],[Village  Name]],SiteDB6[[Site Name]:[Location Type 1]],9,FALSE)</f>
        <v>Village</v>
      </c>
      <c r="BS569" s="781" t="str">
        <f>VLOOKUP(WWWW[[#This Row],[Village  Name]],SiteDB6[[Site Name]:[Type of Accommodation]],10,FALSE)</f>
        <v>Village</v>
      </c>
      <c r="BT569" s="781">
        <f>VLOOKUP(WWWW[[#This Row],[Village  Name]],SiteDB6[[Site Name]:[Ethnic or GCA/NGCA]],11,FALSE)</f>
        <v>0</v>
      </c>
      <c r="BU569" s="781">
        <f>VLOOKUP(WWWW[[#This Row],[Village  Name]],SiteDB6[[Site Name]:[Lat]],12,FALSE)</f>
        <v>0</v>
      </c>
      <c r="BV569" s="781">
        <f>VLOOKUP(WWWW[[#This Row],[Village  Name]],SiteDB6[[Site Name]:[Long]],13,FALSE)</f>
        <v>0</v>
      </c>
      <c r="BW569" s="781">
        <f>VLOOKUP(WWWW[[#This Row],[Village  Name]],SiteDB6[[Site Name]:[Pcode]],3,FALSE)</f>
        <v>197043</v>
      </c>
      <c r="BX569" s="781" t="str">
        <f t="shared" si="2"/>
        <v>Covered</v>
      </c>
      <c r="BY569" s="792"/>
    </row>
    <row r="570" spans="1:77">
      <c r="A570" s="777" t="s">
        <v>2382</v>
      </c>
      <c r="B570" s="777" t="s">
        <v>316</v>
      </c>
      <c r="C570" s="778" t="s">
        <v>316</v>
      </c>
      <c r="D570" s="778" t="s">
        <v>309</v>
      </c>
      <c r="E570" s="779" t="s">
        <v>2687</v>
      </c>
      <c r="F570" s="778" t="s">
        <v>314</v>
      </c>
      <c r="G570" s="780" t="str">
        <f>VLOOKUP(WWWW[[#This Row],[Village  Name]],SiteDB6[[Site Name]:[Location Type]],8,FALSE)</f>
        <v>Village</v>
      </c>
      <c r="H570" s="778" t="s">
        <v>2642</v>
      </c>
      <c r="I570" s="782">
        <v>148</v>
      </c>
      <c r="J570" s="782">
        <v>630</v>
      </c>
      <c r="K570" s="783">
        <v>42736</v>
      </c>
      <c r="L570" s="784">
        <v>44551</v>
      </c>
      <c r="M570" s="782"/>
      <c r="N570" s="782"/>
      <c r="O570" s="605"/>
      <c r="P570" s="782"/>
      <c r="Q570" s="782"/>
      <c r="R570" s="782"/>
      <c r="S570" s="782"/>
      <c r="T570" s="782"/>
      <c r="U570" s="785"/>
      <c r="V570" s="782"/>
      <c r="W570" s="782" t="s">
        <v>132</v>
      </c>
      <c r="X570" s="782"/>
      <c r="Y570" s="782"/>
      <c r="Z570" s="782"/>
      <c r="AA570" s="782"/>
      <c r="AB570" s="782"/>
      <c r="AC570" s="785"/>
      <c r="AD570" s="782"/>
      <c r="AE570" s="782"/>
      <c r="AF570" s="782"/>
      <c r="AG570" s="782"/>
      <c r="AH570" s="782"/>
      <c r="AI570" s="782"/>
      <c r="AJ570" s="605"/>
      <c r="AK570" s="782"/>
      <c r="AL570" s="605"/>
      <c r="AM570" s="605"/>
      <c r="AN570" s="785"/>
      <c r="AO570" s="551"/>
      <c r="AP570" s="551"/>
      <c r="AQ57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0" s="788">
        <f>WWWW[[#This Row],[%Equitable and continuous access to sufficient quantity of safe drinking water]]*WWWW[[#This Row],[Total PoP ]]</f>
        <v>0</v>
      </c>
      <c r="AS57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0" s="788">
        <f>WWWW[[#This Row],[% Access to unimproved water points]]*WWWW[[#This Row],[Total PoP ]]</f>
        <v>0</v>
      </c>
      <c r="AU57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0" s="788">
        <f>WWWW[[#This Row],[HRP1]]/250</f>
        <v>0</v>
      </c>
      <c r="AX570" s="790">
        <f>1-WWWW[[#This Row],[% Equitable and continuous access to sufficient quantity of domestic water]]</f>
        <v>1</v>
      </c>
      <c r="AY570" s="788">
        <f>WWWW[[#This Row],[%equitable and continuous access to sufficient quantity of safe drinking and domestic water''s GAP]]*WWWW[[#This Row],[Total PoP ]]</f>
        <v>630</v>
      </c>
      <c r="AZ570" s="791">
        <f>IF(WWWW[[#This Row],[Total required water points]]-WWWW[[#This Row],['#Water points coverage]]&lt;0,0,WWWW[[#This Row],[Total required water points]]-WWWW[[#This Row],['#Water points coverage]])</f>
        <v>3</v>
      </c>
      <c r="BA570" s="791">
        <f>ROUND(IF(WWWW[[#This Row],[Total PoP ]]&lt;250,1,WWWW[[#This Row],[Total PoP ]]/250),0)</f>
        <v>3</v>
      </c>
      <c r="BB57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0" s="788">
        <f>WWWW[[#This Row],[% people access to functioning Latrine]]*WWWW[[#This Row],[Total PoP ]]</f>
        <v>0</v>
      </c>
      <c r="BD570" s="791">
        <f>WWWW[[#This Row],['#_of_Functioning_latrines_in_school]]*50</f>
        <v>0</v>
      </c>
      <c r="BE570" s="791">
        <f>ROUND((WWWW[[#This Row],[Total PoP ]]/6),0)</f>
        <v>105</v>
      </c>
      <c r="BF570" s="791">
        <f>IF(WWWW[[#This Row],[Total required Latrines]]-(WWWW[[#This Row],['#_of_sanitary_fly-proof_HH_latrines]])&lt;0,0,WWWW[[#This Row],[Total required Latrines]]-(WWWW[[#This Row],['#_of_sanitary_fly-proof_HH_latrines]]))</f>
        <v>105</v>
      </c>
      <c r="BG570" s="787">
        <f>1-WWWW[[#This Row],[% people access to functioning Latrine]]</f>
        <v>1</v>
      </c>
      <c r="BH57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0" s="560">
        <f>IF(WWWW[[#This Row],['#_of_functional_handwashing_facilities_at_HH_level]]*6&gt;WWWW[[#This Row],[Total PoP ]],WWWW[[#This Row],[Total PoP ]],WWWW[[#This Row],['#_of_functional_handwashing_facilities_at_HH_level]]*6)</f>
        <v>0</v>
      </c>
      <c r="BJ570" s="791">
        <f>IF(WWWW[[#This Row],['# people reached by regular dedicated hygiene promotion]]&gt;WWWW[[#This Row],['# People received regular supply of hygiene items]],WWWW[[#This Row],['# people reached by regular dedicated hygiene promotion]],WWWW[[#This Row],['# People received regular supply of hygiene items]])</f>
        <v>0</v>
      </c>
      <c r="BK570" s="790">
        <f>IF(WWWW[[#This Row],[HRP3]]/WWWW[[#This Row],[Total PoP ]]&gt;100%,100%,WWWW[[#This Row],[HRP3]]/WWWW[[#This Row],[Total PoP ]])</f>
        <v>0</v>
      </c>
      <c r="BL570" s="787">
        <f>1-WWWW[[#This Row],[Hygiene Coverage%]]</f>
        <v>1</v>
      </c>
      <c r="BM570" s="789">
        <f>WWWW[[#This Row],['# people reached by regular dedicated hygiene promotion]]/WWWW[[#This Row],[Total PoP ]]</f>
        <v>0</v>
      </c>
      <c r="BN57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0" s="552">
        <f>WWWW[[#This Row],['#_of_affected_women_and_girls_receiving_a_sufficient_quantity_of_sanitary_pads]]</f>
        <v>0</v>
      </c>
      <c r="BP570" s="605">
        <f>IF(WWWW[[#This Row],['# People with access to soap]]&gt;WWWW[[#This Row],['# People with access to Sanity Pads]],WWWW[[#This Row],['# People with access to soap]],WWWW[[#This Row],['# People with access to Sanity Pads]])</f>
        <v>0</v>
      </c>
      <c r="BQ570" s="560" t="str">
        <f>IF(OR(WWWW[[#This Row],['#of students in school]]="",WWWW[[#This Row],['#of students in school]]=0),"No","Yes")</f>
        <v>No</v>
      </c>
      <c r="BR570" s="781" t="str">
        <f>VLOOKUP(WWWW[[#This Row],[Village  Name]],SiteDB6[[Site Name]:[Location Type 1]],9,FALSE)</f>
        <v>Village</v>
      </c>
      <c r="BS570" s="781" t="str">
        <f>VLOOKUP(WWWW[[#This Row],[Village  Name]],SiteDB6[[Site Name]:[Type of Accommodation]],10,FALSE)</f>
        <v>Village</v>
      </c>
      <c r="BT570" s="781">
        <f>VLOOKUP(WWWW[[#This Row],[Village  Name]],SiteDB6[[Site Name]:[Ethnic or GCA/NGCA]],11,FALSE)</f>
        <v>0</v>
      </c>
      <c r="BU570" s="781">
        <f>VLOOKUP(WWWW[[#This Row],[Village  Name]],SiteDB6[[Site Name]:[Lat]],12,FALSE)</f>
        <v>0</v>
      </c>
      <c r="BV570" s="781">
        <f>VLOOKUP(WWWW[[#This Row],[Village  Name]],SiteDB6[[Site Name]:[Long]],13,FALSE)</f>
        <v>0</v>
      </c>
      <c r="BW570" s="781">
        <f>VLOOKUP(WWWW[[#This Row],[Village  Name]],SiteDB6[[Site Name]:[Pcode]],3,FALSE)</f>
        <v>197089</v>
      </c>
      <c r="BX570" s="781" t="str">
        <f t="shared" si="2"/>
        <v>Covered</v>
      </c>
      <c r="BY570" s="792"/>
    </row>
    <row r="571" spans="1:77">
      <c r="A571" s="777" t="s">
        <v>2382</v>
      </c>
      <c r="B571" s="777" t="s">
        <v>316</v>
      </c>
      <c r="C571" s="778" t="s">
        <v>316</v>
      </c>
      <c r="D571" s="778" t="s">
        <v>309</v>
      </c>
      <c r="E571" s="779" t="s">
        <v>2687</v>
      </c>
      <c r="F571" s="778" t="s">
        <v>314</v>
      </c>
      <c r="G571" s="780" t="str">
        <f>VLOOKUP(WWWW[[#This Row],[Village  Name]],SiteDB6[[Site Name]:[Location Type]],8,FALSE)</f>
        <v>Village</v>
      </c>
      <c r="H571" s="778" t="s">
        <v>2643</v>
      </c>
      <c r="I571" s="782">
        <v>135</v>
      </c>
      <c r="J571" s="782">
        <v>593</v>
      </c>
      <c r="K571" s="783">
        <v>42736</v>
      </c>
      <c r="L571" s="784">
        <v>44551</v>
      </c>
      <c r="M571" s="782"/>
      <c r="N571" s="782"/>
      <c r="O571" s="605"/>
      <c r="P571" s="782"/>
      <c r="Q571" s="782"/>
      <c r="R571" s="782"/>
      <c r="S571" s="782"/>
      <c r="T571" s="782"/>
      <c r="U571" s="785"/>
      <c r="V571" s="782"/>
      <c r="W571" s="782" t="s">
        <v>132</v>
      </c>
      <c r="X571" s="782"/>
      <c r="Y571" s="782"/>
      <c r="Z571" s="782"/>
      <c r="AA571" s="782"/>
      <c r="AB571" s="782"/>
      <c r="AC571" s="785"/>
      <c r="AD571" s="782"/>
      <c r="AE571" s="782"/>
      <c r="AF571" s="782"/>
      <c r="AG571" s="782"/>
      <c r="AH571" s="782"/>
      <c r="AI571" s="782"/>
      <c r="AJ571" s="605"/>
      <c r="AK571" s="782"/>
      <c r="AL571" s="605"/>
      <c r="AM571" s="605"/>
      <c r="AN571" s="785"/>
      <c r="AO571" s="551"/>
      <c r="AP571" s="551"/>
      <c r="AQ57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1" s="788">
        <f>WWWW[[#This Row],[%Equitable and continuous access to sufficient quantity of safe drinking water]]*WWWW[[#This Row],[Total PoP ]]</f>
        <v>0</v>
      </c>
      <c r="AS57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1" s="788">
        <f>WWWW[[#This Row],[% Access to unimproved water points]]*WWWW[[#This Row],[Total PoP ]]</f>
        <v>0</v>
      </c>
      <c r="AU57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1" s="788">
        <f>WWWW[[#This Row],[HRP1]]/250</f>
        <v>0</v>
      </c>
      <c r="AX571" s="790">
        <f>1-WWWW[[#This Row],[% Equitable and continuous access to sufficient quantity of domestic water]]</f>
        <v>1</v>
      </c>
      <c r="AY571" s="788">
        <f>WWWW[[#This Row],[%equitable and continuous access to sufficient quantity of safe drinking and domestic water''s GAP]]*WWWW[[#This Row],[Total PoP ]]</f>
        <v>593</v>
      </c>
      <c r="AZ571" s="791">
        <f>IF(WWWW[[#This Row],[Total required water points]]-WWWW[[#This Row],['#Water points coverage]]&lt;0,0,WWWW[[#This Row],[Total required water points]]-WWWW[[#This Row],['#Water points coverage]])</f>
        <v>2</v>
      </c>
      <c r="BA571" s="791">
        <f>ROUND(IF(WWWW[[#This Row],[Total PoP ]]&lt;250,1,WWWW[[#This Row],[Total PoP ]]/250),0)</f>
        <v>2</v>
      </c>
      <c r="BB57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1" s="788">
        <f>WWWW[[#This Row],[% people access to functioning Latrine]]*WWWW[[#This Row],[Total PoP ]]</f>
        <v>0</v>
      </c>
      <c r="BD571" s="791">
        <f>WWWW[[#This Row],['#_of_Functioning_latrines_in_school]]*50</f>
        <v>0</v>
      </c>
      <c r="BE571" s="791">
        <f>ROUND((WWWW[[#This Row],[Total PoP ]]/6),0)</f>
        <v>99</v>
      </c>
      <c r="BF571" s="791">
        <f>IF(WWWW[[#This Row],[Total required Latrines]]-(WWWW[[#This Row],['#_of_sanitary_fly-proof_HH_latrines]])&lt;0,0,WWWW[[#This Row],[Total required Latrines]]-(WWWW[[#This Row],['#_of_sanitary_fly-proof_HH_latrines]]))</f>
        <v>99</v>
      </c>
      <c r="BG571" s="787">
        <f>1-WWWW[[#This Row],[% people access to functioning Latrine]]</f>
        <v>1</v>
      </c>
      <c r="BH57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1" s="560">
        <f>IF(WWWW[[#This Row],['#_of_functional_handwashing_facilities_at_HH_level]]*6&gt;WWWW[[#This Row],[Total PoP ]],WWWW[[#This Row],[Total PoP ]],WWWW[[#This Row],['#_of_functional_handwashing_facilities_at_HH_level]]*6)</f>
        <v>0</v>
      </c>
      <c r="BJ571" s="791">
        <f>IF(WWWW[[#This Row],['# people reached by regular dedicated hygiene promotion]]&gt;WWWW[[#This Row],['# People received regular supply of hygiene items]],WWWW[[#This Row],['# people reached by regular dedicated hygiene promotion]],WWWW[[#This Row],['# People received regular supply of hygiene items]])</f>
        <v>0</v>
      </c>
      <c r="BK571" s="790">
        <f>IF(WWWW[[#This Row],[HRP3]]/WWWW[[#This Row],[Total PoP ]]&gt;100%,100%,WWWW[[#This Row],[HRP3]]/WWWW[[#This Row],[Total PoP ]])</f>
        <v>0</v>
      </c>
      <c r="BL571" s="787">
        <f>1-WWWW[[#This Row],[Hygiene Coverage%]]</f>
        <v>1</v>
      </c>
      <c r="BM571" s="789">
        <f>WWWW[[#This Row],['# people reached by regular dedicated hygiene promotion]]/WWWW[[#This Row],[Total PoP ]]</f>
        <v>0</v>
      </c>
      <c r="BN57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1" s="552">
        <f>WWWW[[#This Row],['#_of_affected_women_and_girls_receiving_a_sufficient_quantity_of_sanitary_pads]]</f>
        <v>0</v>
      </c>
      <c r="BP571" s="605">
        <f>IF(WWWW[[#This Row],['# People with access to soap]]&gt;WWWW[[#This Row],['# People with access to Sanity Pads]],WWWW[[#This Row],['# People with access to soap]],WWWW[[#This Row],['# People with access to Sanity Pads]])</f>
        <v>0</v>
      </c>
      <c r="BQ571" s="560" t="str">
        <f>IF(OR(WWWW[[#This Row],['#of students in school]]="",WWWW[[#This Row],['#of students in school]]=0),"No","Yes")</f>
        <v>No</v>
      </c>
      <c r="BR571" s="781" t="str">
        <f>VLOOKUP(WWWW[[#This Row],[Village  Name]],SiteDB6[[Site Name]:[Location Type 1]],9,FALSE)</f>
        <v>Village</v>
      </c>
      <c r="BS571" s="781" t="str">
        <f>VLOOKUP(WWWW[[#This Row],[Village  Name]],SiteDB6[[Site Name]:[Type of Accommodation]],10,FALSE)</f>
        <v>Village</v>
      </c>
      <c r="BT571" s="781">
        <f>VLOOKUP(WWWW[[#This Row],[Village  Name]],SiteDB6[[Site Name]:[Ethnic or GCA/NGCA]],11,FALSE)</f>
        <v>0</v>
      </c>
      <c r="BU571" s="781">
        <f>VLOOKUP(WWWW[[#This Row],[Village  Name]],SiteDB6[[Site Name]:[Lat]],12,FALSE)</f>
        <v>0</v>
      </c>
      <c r="BV571" s="781">
        <f>VLOOKUP(WWWW[[#This Row],[Village  Name]],SiteDB6[[Site Name]:[Long]],13,FALSE)</f>
        <v>0</v>
      </c>
      <c r="BW571" s="781">
        <f>VLOOKUP(WWWW[[#This Row],[Village  Name]],SiteDB6[[Site Name]:[Pcode]],3,FALSE)</f>
        <v>197090</v>
      </c>
      <c r="BX571" s="781" t="str">
        <f t="shared" si="2"/>
        <v>Covered</v>
      </c>
      <c r="BY571" s="792"/>
    </row>
    <row r="572" spans="1:77">
      <c r="A572" s="777" t="s">
        <v>2382</v>
      </c>
      <c r="B572" s="777" t="s">
        <v>316</v>
      </c>
      <c r="C572" s="778" t="s">
        <v>316</v>
      </c>
      <c r="D572" s="778" t="s">
        <v>309</v>
      </c>
      <c r="E572" s="779" t="s">
        <v>2687</v>
      </c>
      <c r="F572" s="778" t="s">
        <v>314</v>
      </c>
      <c r="G572" s="780" t="str">
        <f>VLOOKUP(WWWW[[#This Row],[Village  Name]],SiteDB6[[Site Name]:[Location Type]],8,FALSE)</f>
        <v>Village</v>
      </c>
      <c r="H572" s="778" t="s">
        <v>878</v>
      </c>
      <c r="I572" s="782">
        <v>139</v>
      </c>
      <c r="J572" s="782">
        <v>585</v>
      </c>
      <c r="K572" s="783">
        <v>42736</v>
      </c>
      <c r="L572" s="784">
        <v>44551</v>
      </c>
      <c r="M572" s="782"/>
      <c r="N572" s="782"/>
      <c r="O572" s="605"/>
      <c r="P572" s="782"/>
      <c r="Q572" s="782"/>
      <c r="R572" s="782"/>
      <c r="S572" s="782"/>
      <c r="T572" s="782"/>
      <c r="U572" s="785"/>
      <c r="V572" s="782"/>
      <c r="W572" s="782" t="s">
        <v>132</v>
      </c>
      <c r="X572" s="782"/>
      <c r="Y572" s="782"/>
      <c r="Z572" s="782"/>
      <c r="AA572" s="782"/>
      <c r="AB572" s="782"/>
      <c r="AC572" s="785"/>
      <c r="AD572" s="782"/>
      <c r="AE572" s="782"/>
      <c r="AF572" s="782"/>
      <c r="AG572" s="782"/>
      <c r="AH572" s="782"/>
      <c r="AI572" s="782"/>
      <c r="AJ572" s="605"/>
      <c r="AK572" s="782"/>
      <c r="AL572" s="605"/>
      <c r="AM572" s="605"/>
      <c r="AN572" s="785"/>
      <c r="AO572" s="551"/>
      <c r="AP572" s="551"/>
      <c r="AQ57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2" s="788">
        <f>WWWW[[#This Row],[%Equitable and continuous access to sufficient quantity of safe drinking water]]*WWWW[[#This Row],[Total PoP ]]</f>
        <v>0</v>
      </c>
      <c r="AS57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2" s="788">
        <f>WWWW[[#This Row],[% Access to unimproved water points]]*WWWW[[#This Row],[Total PoP ]]</f>
        <v>0</v>
      </c>
      <c r="AU57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2" s="788">
        <f>WWWW[[#This Row],[HRP1]]/250</f>
        <v>0</v>
      </c>
      <c r="AX572" s="790">
        <f>1-WWWW[[#This Row],[% Equitable and continuous access to sufficient quantity of domestic water]]</f>
        <v>1</v>
      </c>
      <c r="AY572" s="788">
        <f>WWWW[[#This Row],[%equitable and continuous access to sufficient quantity of safe drinking and domestic water''s GAP]]*WWWW[[#This Row],[Total PoP ]]</f>
        <v>585</v>
      </c>
      <c r="AZ572" s="791">
        <f>IF(WWWW[[#This Row],[Total required water points]]-WWWW[[#This Row],['#Water points coverage]]&lt;0,0,WWWW[[#This Row],[Total required water points]]-WWWW[[#This Row],['#Water points coverage]])</f>
        <v>2</v>
      </c>
      <c r="BA572" s="791">
        <f>ROUND(IF(WWWW[[#This Row],[Total PoP ]]&lt;250,1,WWWW[[#This Row],[Total PoP ]]/250),0)</f>
        <v>2</v>
      </c>
      <c r="BB57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2" s="788">
        <f>WWWW[[#This Row],[% people access to functioning Latrine]]*WWWW[[#This Row],[Total PoP ]]</f>
        <v>0</v>
      </c>
      <c r="BD572" s="791">
        <f>WWWW[[#This Row],['#_of_Functioning_latrines_in_school]]*50</f>
        <v>0</v>
      </c>
      <c r="BE572" s="791">
        <f>ROUND((WWWW[[#This Row],[Total PoP ]]/6),0)</f>
        <v>98</v>
      </c>
      <c r="BF572" s="791">
        <f>IF(WWWW[[#This Row],[Total required Latrines]]-(WWWW[[#This Row],['#_of_sanitary_fly-proof_HH_latrines]])&lt;0,0,WWWW[[#This Row],[Total required Latrines]]-(WWWW[[#This Row],['#_of_sanitary_fly-proof_HH_latrines]]))</f>
        <v>98</v>
      </c>
      <c r="BG572" s="787">
        <f>1-WWWW[[#This Row],[% people access to functioning Latrine]]</f>
        <v>1</v>
      </c>
      <c r="BH57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2" s="560">
        <f>IF(WWWW[[#This Row],['#_of_functional_handwashing_facilities_at_HH_level]]*6&gt;WWWW[[#This Row],[Total PoP ]],WWWW[[#This Row],[Total PoP ]],WWWW[[#This Row],['#_of_functional_handwashing_facilities_at_HH_level]]*6)</f>
        <v>0</v>
      </c>
      <c r="BJ572" s="791">
        <f>IF(WWWW[[#This Row],['# people reached by regular dedicated hygiene promotion]]&gt;WWWW[[#This Row],['# People received regular supply of hygiene items]],WWWW[[#This Row],['# people reached by regular dedicated hygiene promotion]],WWWW[[#This Row],['# People received regular supply of hygiene items]])</f>
        <v>0</v>
      </c>
      <c r="BK572" s="790">
        <f>IF(WWWW[[#This Row],[HRP3]]/WWWW[[#This Row],[Total PoP ]]&gt;100%,100%,WWWW[[#This Row],[HRP3]]/WWWW[[#This Row],[Total PoP ]])</f>
        <v>0</v>
      </c>
      <c r="BL572" s="787">
        <f>1-WWWW[[#This Row],[Hygiene Coverage%]]</f>
        <v>1</v>
      </c>
      <c r="BM572" s="789">
        <f>WWWW[[#This Row],['# people reached by regular dedicated hygiene promotion]]/WWWW[[#This Row],[Total PoP ]]</f>
        <v>0</v>
      </c>
      <c r="BN57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2" s="552">
        <f>WWWW[[#This Row],['#_of_affected_women_and_girls_receiving_a_sufficient_quantity_of_sanitary_pads]]</f>
        <v>0</v>
      </c>
      <c r="BP572" s="605">
        <f>IF(WWWW[[#This Row],['# People with access to soap]]&gt;WWWW[[#This Row],['# People with access to Sanity Pads]],WWWW[[#This Row],['# People with access to soap]],WWWW[[#This Row],['# People with access to Sanity Pads]])</f>
        <v>0</v>
      </c>
      <c r="BQ572" s="560" t="str">
        <f>IF(OR(WWWW[[#This Row],['#of students in school]]="",WWWW[[#This Row],['#of students in school]]=0),"No","Yes")</f>
        <v>No</v>
      </c>
      <c r="BR572" s="781" t="str">
        <f>VLOOKUP(WWWW[[#This Row],[Village  Name]],SiteDB6[[Site Name]:[Location Type 1]],9,FALSE)</f>
        <v>Village</v>
      </c>
      <c r="BS572" s="781" t="str">
        <f>VLOOKUP(WWWW[[#This Row],[Village  Name]],SiteDB6[[Site Name]:[Type of Accommodation]],10,FALSE)</f>
        <v>Village</v>
      </c>
      <c r="BT572" s="781">
        <f>VLOOKUP(WWWW[[#This Row],[Village  Name]],SiteDB6[[Site Name]:[Ethnic or GCA/NGCA]],11,FALSE)</f>
        <v>0</v>
      </c>
      <c r="BU572" s="781">
        <f>VLOOKUP(WWWW[[#This Row],[Village  Name]],SiteDB6[[Site Name]:[Lat]],12,FALSE)</f>
        <v>0</v>
      </c>
      <c r="BV572" s="781">
        <f>VLOOKUP(WWWW[[#This Row],[Village  Name]],SiteDB6[[Site Name]:[Long]],13,FALSE)</f>
        <v>0</v>
      </c>
      <c r="BW572" s="781">
        <f>VLOOKUP(WWWW[[#This Row],[Village  Name]],SiteDB6[[Site Name]:[Pcode]],3,FALSE)</f>
        <v>197149</v>
      </c>
      <c r="BX572" s="781" t="str">
        <f t="shared" si="2"/>
        <v>Covered</v>
      </c>
      <c r="BY572" s="792"/>
    </row>
    <row r="573" spans="1:77">
      <c r="A573" s="777" t="s">
        <v>2382</v>
      </c>
      <c r="B573" s="777" t="s">
        <v>316</v>
      </c>
      <c r="C573" s="778" t="s">
        <v>316</v>
      </c>
      <c r="D573" s="778" t="s">
        <v>309</v>
      </c>
      <c r="E573" s="779" t="s">
        <v>2687</v>
      </c>
      <c r="F573" s="778" t="s">
        <v>314</v>
      </c>
      <c r="G573" s="780" t="str">
        <f>VLOOKUP(WWWW[[#This Row],[Village  Name]],SiteDB6[[Site Name]:[Location Type]],8,FALSE)</f>
        <v>Village</v>
      </c>
      <c r="H573" s="778" t="s">
        <v>897</v>
      </c>
      <c r="I573" s="782">
        <v>408</v>
      </c>
      <c r="J573" s="782">
        <v>2009</v>
      </c>
      <c r="K573" s="783">
        <v>42736</v>
      </c>
      <c r="L573" s="784">
        <v>44551</v>
      </c>
      <c r="M573" s="782"/>
      <c r="N573" s="782"/>
      <c r="O573" s="605"/>
      <c r="P573" s="782"/>
      <c r="Q573" s="782"/>
      <c r="R573" s="782"/>
      <c r="S573" s="782"/>
      <c r="T573" s="782"/>
      <c r="U573" s="785"/>
      <c r="V573" s="782"/>
      <c r="W573" s="782" t="s">
        <v>132</v>
      </c>
      <c r="X573" s="782"/>
      <c r="Y573" s="782"/>
      <c r="Z573" s="782"/>
      <c r="AA573" s="782"/>
      <c r="AB573" s="782"/>
      <c r="AC573" s="785"/>
      <c r="AD573" s="782"/>
      <c r="AE573" s="782"/>
      <c r="AF573" s="782"/>
      <c r="AG573" s="782"/>
      <c r="AH573" s="782"/>
      <c r="AI573" s="782"/>
      <c r="AJ573" s="605"/>
      <c r="AK573" s="782"/>
      <c r="AL573" s="605"/>
      <c r="AM573" s="605"/>
      <c r="AN573" s="785"/>
      <c r="AO573" s="551"/>
      <c r="AP573" s="551"/>
      <c r="AQ57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3" s="788">
        <f>WWWW[[#This Row],[%Equitable and continuous access to sufficient quantity of safe drinking water]]*WWWW[[#This Row],[Total PoP ]]</f>
        <v>0</v>
      </c>
      <c r="AS57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3" s="788">
        <f>WWWW[[#This Row],[% Access to unimproved water points]]*WWWW[[#This Row],[Total PoP ]]</f>
        <v>0</v>
      </c>
      <c r="AU57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3" s="788">
        <f>WWWW[[#This Row],[HRP1]]/250</f>
        <v>0</v>
      </c>
      <c r="AX573" s="790">
        <f>1-WWWW[[#This Row],[% Equitable and continuous access to sufficient quantity of domestic water]]</f>
        <v>1</v>
      </c>
      <c r="AY573" s="788">
        <f>WWWW[[#This Row],[%equitable and continuous access to sufficient quantity of safe drinking and domestic water''s GAP]]*WWWW[[#This Row],[Total PoP ]]</f>
        <v>2009</v>
      </c>
      <c r="AZ573" s="791">
        <f>IF(WWWW[[#This Row],[Total required water points]]-WWWW[[#This Row],['#Water points coverage]]&lt;0,0,WWWW[[#This Row],[Total required water points]]-WWWW[[#This Row],['#Water points coverage]])</f>
        <v>8</v>
      </c>
      <c r="BA573" s="791">
        <f>ROUND(IF(WWWW[[#This Row],[Total PoP ]]&lt;250,1,WWWW[[#This Row],[Total PoP ]]/250),0)</f>
        <v>8</v>
      </c>
      <c r="BB57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3" s="788">
        <f>WWWW[[#This Row],[% people access to functioning Latrine]]*WWWW[[#This Row],[Total PoP ]]</f>
        <v>0</v>
      </c>
      <c r="BD573" s="791">
        <f>WWWW[[#This Row],['#_of_Functioning_latrines_in_school]]*50</f>
        <v>0</v>
      </c>
      <c r="BE573" s="791">
        <f>ROUND((WWWW[[#This Row],[Total PoP ]]/6),0)</f>
        <v>335</v>
      </c>
      <c r="BF573" s="791">
        <f>IF(WWWW[[#This Row],[Total required Latrines]]-(WWWW[[#This Row],['#_of_sanitary_fly-proof_HH_latrines]])&lt;0,0,WWWW[[#This Row],[Total required Latrines]]-(WWWW[[#This Row],['#_of_sanitary_fly-proof_HH_latrines]]))</f>
        <v>335</v>
      </c>
      <c r="BG573" s="787">
        <f>1-WWWW[[#This Row],[% people access to functioning Latrine]]</f>
        <v>1</v>
      </c>
      <c r="BH57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3" s="560">
        <f>IF(WWWW[[#This Row],['#_of_functional_handwashing_facilities_at_HH_level]]*6&gt;WWWW[[#This Row],[Total PoP ]],WWWW[[#This Row],[Total PoP ]],WWWW[[#This Row],['#_of_functional_handwashing_facilities_at_HH_level]]*6)</f>
        <v>0</v>
      </c>
      <c r="BJ573" s="791">
        <f>IF(WWWW[[#This Row],['# people reached by regular dedicated hygiene promotion]]&gt;WWWW[[#This Row],['# People received regular supply of hygiene items]],WWWW[[#This Row],['# people reached by regular dedicated hygiene promotion]],WWWW[[#This Row],['# People received regular supply of hygiene items]])</f>
        <v>0</v>
      </c>
      <c r="BK573" s="790">
        <f>IF(WWWW[[#This Row],[HRP3]]/WWWW[[#This Row],[Total PoP ]]&gt;100%,100%,WWWW[[#This Row],[HRP3]]/WWWW[[#This Row],[Total PoP ]])</f>
        <v>0</v>
      </c>
      <c r="BL573" s="787">
        <f>1-WWWW[[#This Row],[Hygiene Coverage%]]</f>
        <v>1</v>
      </c>
      <c r="BM573" s="789">
        <f>WWWW[[#This Row],['# people reached by regular dedicated hygiene promotion]]/WWWW[[#This Row],[Total PoP ]]</f>
        <v>0</v>
      </c>
      <c r="BN57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3" s="552">
        <f>WWWW[[#This Row],['#_of_affected_women_and_girls_receiving_a_sufficient_quantity_of_sanitary_pads]]</f>
        <v>0</v>
      </c>
      <c r="BP573" s="605">
        <f>IF(WWWW[[#This Row],['# People with access to soap]]&gt;WWWW[[#This Row],['# People with access to Sanity Pads]],WWWW[[#This Row],['# People with access to soap]],WWWW[[#This Row],['# People with access to Sanity Pads]])</f>
        <v>0</v>
      </c>
      <c r="BQ573" s="560" t="str">
        <f>IF(OR(WWWW[[#This Row],['#of students in school]]="",WWWW[[#This Row],['#of students in school]]=0),"No","Yes")</f>
        <v>No</v>
      </c>
      <c r="BR573" s="781" t="str">
        <f>VLOOKUP(WWWW[[#This Row],[Village  Name]],SiteDB6[[Site Name]:[Location Type 1]],9,FALSE)</f>
        <v>Village</v>
      </c>
      <c r="BS573" s="781" t="str">
        <f>VLOOKUP(WWWW[[#This Row],[Village  Name]],SiteDB6[[Site Name]:[Type of Accommodation]],10,FALSE)</f>
        <v>Returned</v>
      </c>
      <c r="BT573" s="781" t="str">
        <f>VLOOKUP(WWWW[[#This Row],[Village  Name]],SiteDB6[[Site Name]:[Ethnic or GCA/NGCA]],11,FALSE)</f>
        <v>Muslim</v>
      </c>
      <c r="BU573" s="781">
        <f>VLOOKUP(WWWW[[#This Row],[Village  Name]],SiteDB6[[Site Name]:[Lat]],12,FALSE)</f>
        <v>20.480898</v>
      </c>
      <c r="BV573" s="781">
        <f>VLOOKUP(WWWW[[#This Row],[Village  Name]],SiteDB6[[Site Name]:[Long]],13,FALSE)</f>
        <v>93.299485000000004</v>
      </c>
      <c r="BW573" s="781" t="str">
        <f>VLOOKUP(WWWW[[#This Row],[Village  Name]],SiteDB6[[Site Name]:[Pcode]],3,FALSE)</f>
        <v>MMR012CMP006</v>
      </c>
      <c r="BX573" s="781" t="str">
        <f t="shared" si="2"/>
        <v>Covered</v>
      </c>
      <c r="BY573" s="792"/>
    </row>
    <row r="574" spans="1:77">
      <c r="A574" s="777" t="s">
        <v>2382</v>
      </c>
      <c r="B574" s="777" t="s">
        <v>316</v>
      </c>
      <c r="C574" s="778" t="s">
        <v>316</v>
      </c>
      <c r="D574" s="778" t="s">
        <v>309</v>
      </c>
      <c r="E574" s="779" t="s">
        <v>2687</v>
      </c>
      <c r="F574" s="778" t="s">
        <v>314</v>
      </c>
      <c r="G574" s="780" t="str">
        <f>VLOOKUP(WWWW[[#This Row],[Village  Name]],SiteDB6[[Site Name]:[Location Type]],8,FALSE)</f>
        <v>Village</v>
      </c>
      <c r="H574" s="778" t="s">
        <v>2644</v>
      </c>
      <c r="I574" s="782">
        <v>47</v>
      </c>
      <c r="J574" s="782">
        <v>190</v>
      </c>
      <c r="K574" s="783">
        <v>42736</v>
      </c>
      <c r="L574" s="784">
        <v>44551</v>
      </c>
      <c r="M574" s="782"/>
      <c r="N574" s="782"/>
      <c r="O574" s="605"/>
      <c r="P574" s="782"/>
      <c r="Q574" s="782"/>
      <c r="R574" s="782"/>
      <c r="S574" s="782"/>
      <c r="T574" s="782"/>
      <c r="U574" s="785"/>
      <c r="V574" s="782"/>
      <c r="W574" s="782" t="s">
        <v>132</v>
      </c>
      <c r="X574" s="782"/>
      <c r="Y574" s="782"/>
      <c r="Z574" s="782"/>
      <c r="AA574" s="782"/>
      <c r="AB574" s="782"/>
      <c r="AC574" s="785"/>
      <c r="AD574" s="782"/>
      <c r="AE574" s="782"/>
      <c r="AF574" s="782"/>
      <c r="AG574" s="782"/>
      <c r="AH574" s="782"/>
      <c r="AI574" s="782"/>
      <c r="AJ574" s="605"/>
      <c r="AK574" s="782"/>
      <c r="AL574" s="605"/>
      <c r="AM574" s="605"/>
      <c r="AN574" s="785"/>
      <c r="AO574" s="551"/>
      <c r="AP574" s="551"/>
      <c r="AQ57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4" s="788">
        <f>WWWW[[#This Row],[%Equitable and continuous access to sufficient quantity of safe drinking water]]*WWWW[[#This Row],[Total PoP ]]</f>
        <v>0</v>
      </c>
      <c r="AS57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4" s="788">
        <f>WWWW[[#This Row],[% Access to unimproved water points]]*WWWW[[#This Row],[Total PoP ]]</f>
        <v>0</v>
      </c>
      <c r="AU57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4" s="788">
        <f>WWWW[[#This Row],[HRP1]]/250</f>
        <v>0</v>
      </c>
      <c r="AX574" s="790">
        <f>1-WWWW[[#This Row],[% Equitable and continuous access to sufficient quantity of domestic water]]</f>
        <v>1</v>
      </c>
      <c r="AY574" s="788">
        <f>WWWW[[#This Row],[%equitable and continuous access to sufficient quantity of safe drinking and domestic water''s GAP]]*WWWW[[#This Row],[Total PoP ]]</f>
        <v>190</v>
      </c>
      <c r="AZ574" s="791">
        <f>IF(WWWW[[#This Row],[Total required water points]]-WWWW[[#This Row],['#Water points coverage]]&lt;0,0,WWWW[[#This Row],[Total required water points]]-WWWW[[#This Row],['#Water points coverage]])</f>
        <v>1</v>
      </c>
      <c r="BA574" s="791">
        <f>ROUND(IF(WWWW[[#This Row],[Total PoP ]]&lt;250,1,WWWW[[#This Row],[Total PoP ]]/250),0)</f>
        <v>1</v>
      </c>
      <c r="BB57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4" s="788">
        <f>WWWW[[#This Row],[% people access to functioning Latrine]]*WWWW[[#This Row],[Total PoP ]]</f>
        <v>0</v>
      </c>
      <c r="BD574" s="791">
        <f>WWWW[[#This Row],['#_of_Functioning_latrines_in_school]]*50</f>
        <v>0</v>
      </c>
      <c r="BE574" s="791">
        <f>ROUND((WWWW[[#This Row],[Total PoP ]]/6),0)</f>
        <v>32</v>
      </c>
      <c r="BF574" s="791">
        <f>IF(WWWW[[#This Row],[Total required Latrines]]-(WWWW[[#This Row],['#_of_sanitary_fly-proof_HH_latrines]])&lt;0,0,WWWW[[#This Row],[Total required Latrines]]-(WWWW[[#This Row],['#_of_sanitary_fly-proof_HH_latrines]]))</f>
        <v>32</v>
      </c>
      <c r="BG574" s="787">
        <f>1-WWWW[[#This Row],[% people access to functioning Latrine]]</f>
        <v>1</v>
      </c>
      <c r="BH57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4" s="560">
        <f>IF(WWWW[[#This Row],['#_of_functional_handwashing_facilities_at_HH_level]]*6&gt;WWWW[[#This Row],[Total PoP ]],WWWW[[#This Row],[Total PoP ]],WWWW[[#This Row],['#_of_functional_handwashing_facilities_at_HH_level]]*6)</f>
        <v>0</v>
      </c>
      <c r="BJ574" s="791">
        <f>IF(WWWW[[#This Row],['# people reached by regular dedicated hygiene promotion]]&gt;WWWW[[#This Row],['# People received regular supply of hygiene items]],WWWW[[#This Row],['# people reached by regular dedicated hygiene promotion]],WWWW[[#This Row],['# People received regular supply of hygiene items]])</f>
        <v>0</v>
      </c>
      <c r="BK574" s="790">
        <f>IF(WWWW[[#This Row],[HRP3]]/WWWW[[#This Row],[Total PoP ]]&gt;100%,100%,WWWW[[#This Row],[HRP3]]/WWWW[[#This Row],[Total PoP ]])</f>
        <v>0</v>
      </c>
      <c r="BL574" s="787">
        <f>1-WWWW[[#This Row],[Hygiene Coverage%]]</f>
        <v>1</v>
      </c>
      <c r="BM574" s="789">
        <f>WWWW[[#This Row],['# people reached by regular dedicated hygiene promotion]]/WWWW[[#This Row],[Total PoP ]]</f>
        <v>0</v>
      </c>
      <c r="BN57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4" s="552">
        <f>WWWW[[#This Row],['#_of_affected_women_and_girls_receiving_a_sufficient_quantity_of_sanitary_pads]]</f>
        <v>0</v>
      </c>
      <c r="BP574" s="605">
        <f>IF(WWWW[[#This Row],['# People with access to soap]]&gt;WWWW[[#This Row],['# People with access to Sanity Pads]],WWWW[[#This Row],['# People with access to soap]],WWWW[[#This Row],['# People with access to Sanity Pads]])</f>
        <v>0</v>
      </c>
      <c r="BQ574" s="560" t="str">
        <f>IF(OR(WWWW[[#This Row],['#of students in school]]="",WWWW[[#This Row],['#of students in school]]=0),"No","Yes")</f>
        <v>No</v>
      </c>
      <c r="BR574" s="781" t="str">
        <f>VLOOKUP(WWWW[[#This Row],[Village  Name]],SiteDB6[[Site Name]:[Location Type 1]],9,FALSE)</f>
        <v>Village</v>
      </c>
      <c r="BS574" s="781" t="str">
        <f>VLOOKUP(WWWW[[#This Row],[Village  Name]],SiteDB6[[Site Name]:[Type of Accommodation]],10,FALSE)</f>
        <v>Village</v>
      </c>
      <c r="BT574" s="781">
        <f>VLOOKUP(WWWW[[#This Row],[Village  Name]],SiteDB6[[Site Name]:[Ethnic or GCA/NGCA]],11,FALSE)</f>
        <v>0</v>
      </c>
      <c r="BU574" s="781">
        <f>VLOOKUP(WWWW[[#This Row],[Village  Name]],SiteDB6[[Site Name]:[Lat]],12,FALSE)</f>
        <v>0</v>
      </c>
      <c r="BV574" s="781">
        <f>VLOOKUP(WWWW[[#This Row],[Village  Name]],SiteDB6[[Site Name]:[Long]],13,FALSE)</f>
        <v>0</v>
      </c>
      <c r="BW574" s="781">
        <f>VLOOKUP(WWWW[[#This Row],[Village  Name]],SiteDB6[[Site Name]:[Pcode]],3,FALSE)</f>
        <v>0</v>
      </c>
      <c r="BX574" s="781" t="str">
        <f t="shared" si="2"/>
        <v>Covered</v>
      </c>
      <c r="BY574" s="792"/>
    </row>
    <row r="575" spans="1:77">
      <c r="A575" s="777" t="s">
        <v>2382</v>
      </c>
      <c r="B575" s="777" t="s">
        <v>316</v>
      </c>
      <c r="C575" s="778" t="s">
        <v>316</v>
      </c>
      <c r="D575" s="778" t="s">
        <v>309</v>
      </c>
      <c r="E575" s="779" t="s">
        <v>2687</v>
      </c>
      <c r="F575" s="778" t="s">
        <v>314</v>
      </c>
      <c r="G575" s="780" t="str">
        <f>VLOOKUP(WWWW[[#This Row],[Village  Name]],SiteDB6[[Site Name]:[Location Type]],8,FALSE)</f>
        <v>Village</v>
      </c>
      <c r="H575" s="778" t="s">
        <v>2645</v>
      </c>
      <c r="I575" s="782">
        <v>150</v>
      </c>
      <c r="J575" s="782">
        <v>532</v>
      </c>
      <c r="K575" s="783">
        <v>42736</v>
      </c>
      <c r="L575" s="784">
        <v>44551</v>
      </c>
      <c r="M575" s="782"/>
      <c r="N575" s="782"/>
      <c r="O575" s="605"/>
      <c r="P575" s="782"/>
      <c r="Q575" s="782"/>
      <c r="R575" s="782"/>
      <c r="S575" s="782"/>
      <c r="T575" s="782"/>
      <c r="U575" s="785"/>
      <c r="V575" s="782"/>
      <c r="W575" s="782" t="s">
        <v>132</v>
      </c>
      <c r="X575" s="782"/>
      <c r="Y575" s="782"/>
      <c r="Z575" s="782"/>
      <c r="AA575" s="782"/>
      <c r="AB575" s="782"/>
      <c r="AC575" s="785"/>
      <c r="AD575" s="782"/>
      <c r="AE575" s="782"/>
      <c r="AF575" s="782"/>
      <c r="AG575" s="782"/>
      <c r="AH575" s="782"/>
      <c r="AI575" s="782"/>
      <c r="AJ575" s="605"/>
      <c r="AK575" s="782"/>
      <c r="AL575" s="605"/>
      <c r="AM575" s="605"/>
      <c r="AN575" s="785"/>
      <c r="AO575" s="551"/>
      <c r="AP575" s="551"/>
      <c r="AQ57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5" s="788">
        <f>WWWW[[#This Row],[%Equitable and continuous access to sufficient quantity of safe drinking water]]*WWWW[[#This Row],[Total PoP ]]</f>
        <v>0</v>
      </c>
      <c r="AS57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5" s="788">
        <f>WWWW[[#This Row],[% Access to unimproved water points]]*WWWW[[#This Row],[Total PoP ]]</f>
        <v>0</v>
      </c>
      <c r="AU57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5" s="788">
        <f>WWWW[[#This Row],[HRP1]]/250</f>
        <v>0</v>
      </c>
      <c r="AX575" s="790">
        <f>1-WWWW[[#This Row],[% Equitable and continuous access to sufficient quantity of domestic water]]</f>
        <v>1</v>
      </c>
      <c r="AY575" s="788">
        <f>WWWW[[#This Row],[%equitable and continuous access to sufficient quantity of safe drinking and domestic water''s GAP]]*WWWW[[#This Row],[Total PoP ]]</f>
        <v>532</v>
      </c>
      <c r="AZ575" s="791">
        <f>IF(WWWW[[#This Row],[Total required water points]]-WWWW[[#This Row],['#Water points coverage]]&lt;0,0,WWWW[[#This Row],[Total required water points]]-WWWW[[#This Row],['#Water points coverage]])</f>
        <v>2</v>
      </c>
      <c r="BA575" s="791">
        <f>ROUND(IF(WWWW[[#This Row],[Total PoP ]]&lt;250,1,WWWW[[#This Row],[Total PoP ]]/250),0)</f>
        <v>2</v>
      </c>
      <c r="BB57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5" s="788">
        <f>WWWW[[#This Row],[% people access to functioning Latrine]]*WWWW[[#This Row],[Total PoP ]]</f>
        <v>0</v>
      </c>
      <c r="BD575" s="791">
        <f>WWWW[[#This Row],['#_of_Functioning_latrines_in_school]]*50</f>
        <v>0</v>
      </c>
      <c r="BE575" s="791">
        <f>ROUND((WWWW[[#This Row],[Total PoP ]]/6),0)</f>
        <v>89</v>
      </c>
      <c r="BF575" s="791">
        <f>IF(WWWW[[#This Row],[Total required Latrines]]-(WWWW[[#This Row],['#_of_sanitary_fly-proof_HH_latrines]])&lt;0,0,WWWW[[#This Row],[Total required Latrines]]-(WWWW[[#This Row],['#_of_sanitary_fly-proof_HH_latrines]]))</f>
        <v>89</v>
      </c>
      <c r="BG575" s="787">
        <f>1-WWWW[[#This Row],[% people access to functioning Latrine]]</f>
        <v>1</v>
      </c>
      <c r="BH57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5" s="560">
        <f>IF(WWWW[[#This Row],['#_of_functional_handwashing_facilities_at_HH_level]]*6&gt;WWWW[[#This Row],[Total PoP ]],WWWW[[#This Row],[Total PoP ]],WWWW[[#This Row],['#_of_functional_handwashing_facilities_at_HH_level]]*6)</f>
        <v>0</v>
      </c>
      <c r="BJ575" s="791">
        <f>IF(WWWW[[#This Row],['# people reached by regular dedicated hygiene promotion]]&gt;WWWW[[#This Row],['# People received regular supply of hygiene items]],WWWW[[#This Row],['# people reached by regular dedicated hygiene promotion]],WWWW[[#This Row],['# People received regular supply of hygiene items]])</f>
        <v>0</v>
      </c>
      <c r="BK575" s="790">
        <f>IF(WWWW[[#This Row],[HRP3]]/WWWW[[#This Row],[Total PoP ]]&gt;100%,100%,WWWW[[#This Row],[HRP3]]/WWWW[[#This Row],[Total PoP ]])</f>
        <v>0</v>
      </c>
      <c r="BL575" s="787">
        <f>1-WWWW[[#This Row],[Hygiene Coverage%]]</f>
        <v>1</v>
      </c>
      <c r="BM575" s="789">
        <f>WWWW[[#This Row],['# people reached by regular dedicated hygiene promotion]]/WWWW[[#This Row],[Total PoP ]]</f>
        <v>0</v>
      </c>
      <c r="BN57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5" s="552">
        <f>WWWW[[#This Row],['#_of_affected_women_and_girls_receiving_a_sufficient_quantity_of_sanitary_pads]]</f>
        <v>0</v>
      </c>
      <c r="BP575" s="605">
        <f>IF(WWWW[[#This Row],['# People with access to soap]]&gt;WWWW[[#This Row],['# People with access to Sanity Pads]],WWWW[[#This Row],['# People with access to soap]],WWWW[[#This Row],['# People with access to Sanity Pads]])</f>
        <v>0</v>
      </c>
      <c r="BQ575" s="560" t="str">
        <f>IF(OR(WWWW[[#This Row],['#of students in school]]="",WWWW[[#This Row],['#of students in school]]=0),"No","Yes")</f>
        <v>No</v>
      </c>
      <c r="BR575" s="781" t="str">
        <f>VLOOKUP(WWWW[[#This Row],[Village  Name]],SiteDB6[[Site Name]:[Location Type 1]],9,FALSE)</f>
        <v>Village</v>
      </c>
      <c r="BS575" s="781" t="str">
        <f>VLOOKUP(WWWW[[#This Row],[Village  Name]],SiteDB6[[Site Name]:[Type of Accommodation]],10,FALSE)</f>
        <v>Village</v>
      </c>
      <c r="BT575" s="781">
        <f>VLOOKUP(WWWW[[#This Row],[Village  Name]],SiteDB6[[Site Name]:[Ethnic or GCA/NGCA]],11,FALSE)</f>
        <v>0</v>
      </c>
      <c r="BU575" s="781">
        <f>VLOOKUP(WWWW[[#This Row],[Village  Name]],SiteDB6[[Site Name]:[Lat]],12,FALSE)</f>
        <v>0</v>
      </c>
      <c r="BV575" s="781">
        <f>VLOOKUP(WWWW[[#This Row],[Village  Name]],SiteDB6[[Site Name]:[Long]],13,FALSE)</f>
        <v>0</v>
      </c>
      <c r="BW575" s="781">
        <f>VLOOKUP(WWWW[[#This Row],[Village  Name]],SiteDB6[[Site Name]:[Pcode]],3,FALSE)</f>
        <v>197092</v>
      </c>
      <c r="BX575" s="781" t="str">
        <f t="shared" si="2"/>
        <v>Covered</v>
      </c>
      <c r="BY575" s="792"/>
    </row>
    <row r="576" spans="1:77">
      <c r="A576" s="777" t="s">
        <v>2382</v>
      </c>
      <c r="B576" s="777" t="s">
        <v>316</v>
      </c>
      <c r="C576" s="778" t="s">
        <v>316</v>
      </c>
      <c r="D576" s="778" t="s">
        <v>309</v>
      </c>
      <c r="E576" s="779" t="s">
        <v>2687</v>
      </c>
      <c r="F576" s="778" t="s">
        <v>314</v>
      </c>
      <c r="G576" s="780" t="str">
        <f>VLOOKUP(WWWW[[#This Row],[Village  Name]],SiteDB6[[Site Name]:[Location Type]],8,FALSE)</f>
        <v>Village</v>
      </c>
      <c r="H576" s="778" t="s">
        <v>2646</v>
      </c>
      <c r="I576" s="782">
        <v>142</v>
      </c>
      <c r="J576" s="782">
        <v>542</v>
      </c>
      <c r="K576" s="783">
        <v>42736</v>
      </c>
      <c r="L576" s="784">
        <v>44551</v>
      </c>
      <c r="M576" s="782"/>
      <c r="N576" s="782"/>
      <c r="O576" s="605"/>
      <c r="P576" s="782"/>
      <c r="Q576" s="782"/>
      <c r="R576" s="782"/>
      <c r="S576" s="782"/>
      <c r="T576" s="782"/>
      <c r="U576" s="785"/>
      <c r="V576" s="782"/>
      <c r="W576" s="782" t="s">
        <v>132</v>
      </c>
      <c r="X576" s="782"/>
      <c r="Y576" s="782"/>
      <c r="Z576" s="782"/>
      <c r="AA576" s="782"/>
      <c r="AB576" s="782"/>
      <c r="AC576" s="785"/>
      <c r="AD576" s="782"/>
      <c r="AE576" s="782"/>
      <c r="AF576" s="782"/>
      <c r="AG576" s="782"/>
      <c r="AH576" s="782"/>
      <c r="AI576" s="782"/>
      <c r="AJ576" s="605"/>
      <c r="AK576" s="782"/>
      <c r="AL576" s="605"/>
      <c r="AM576" s="605"/>
      <c r="AN576" s="785"/>
      <c r="AO576" s="551"/>
      <c r="AP576" s="551"/>
      <c r="AQ57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6" s="788">
        <f>WWWW[[#This Row],[%Equitable and continuous access to sufficient quantity of safe drinking water]]*WWWW[[#This Row],[Total PoP ]]</f>
        <v>0</v>
      </c>
      <c r="AS57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6" s="788">
        <f>WWWW[[#This Row],[% Access to unimproved water points]]*WWWW[[#This Row],[Total PoP ]]</f>
        <v>0</v>
      </c>
      <c r="AU57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6" s="788">
        <f>WWWW[[#This Row],[HRP1]]/250</f>
        <v>0</v>
      </c>
      <c r="AX576" s="790">
        <f>1-WWWW[[#This Row],[% Equitable and continuous access to sufficient quantity of domestic water]]</f>
        <v>1</v>
      </c>
      <c r="AY576" s="788">
        <f>WWWW[[#This Row],[%equitable and continuous access to sufficient quantity of safe drinking and domestic water''s GAP]]*WWWW[[#This Row],[Total PoP ]]</f>
        <v>542</v>
      </c>
      <c r="AZ576" s="791">
        <f>IF(WWWW[[#This Row],[Total required water points]]-WWWW[[#This Row],['#Water points coverage]]&lt;0,0,WWWW[[#This Row],[Total required water points]]-WWWW[[#This Row],['#Water points coverage]])</f>
        <v>2</v>
      </c>
      <c r="BA576" s="791">
        <f>ROUND(IF(WWWW[[#This Row],[Total PoP ]]&lt;250,1,WWWW[[#This Row],[Total PoP ]]/250),0)</f>
        <v>2</v>
      </c>
      <c r="BB57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6" s="788">
        <f>WWWW[[#This Row],[% people access to functioning Latrine]]*WWWW[[#This Row],[Total PoP ]]</f>
        <v>0</v>
      </c>
      <c r="BD576" s="791">
        <f>WWWW[[#This Row],['#_of_Functioning_latrines_in_school]]*50</f>
        <v>0</v>
      </c>
      <c r="BE576" s="791">
        <f>ROUND((WWWW[[#This Row],[Total PoP ]]/6),0)</f>
        <v>90</v>
      </c>
      <c r="BF576" s="791">
        <f>IF(WWWW[[#This Row],[Total required Latrines]]-(WWWW[[#This Row],['#_of_sanitary_fly-proof_HH_latrines]])&lt;0,0,WWWW[[#This Row],[Total required Latrines]]-(WWWW[[#This Row],['#_of_sanitary_fly-proof_HH_latrines]]))</f>
        <v>90</v>
      </c>
      <c r="BG576" s="787">
        <f>1-WWWW[[#This Row],[% people access to functioning Latrine]]</f>
        <v>1</v>
      </c>
      <c r="BH57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6" s="560">
        <f>IF(WWWW[[#This Row],['#_of_functional_handwashing_facilities_at_HH_level]]*6&gt;WWWW[[#This Row],[Total PoP ]],WWWW[[#This Row],[Total PoP ]],WWWW[[#This Row],['#_of_functional_handwashing_facilities_at_HH_level]]*6)</f>
        <v>0</v>
      </c>
      <c r="BJ576" s="791">
        <f>IF(WWWW[[#This Row],['# people reached by regular dedicated hygiene promotion]]&gt;WWWW[[#This Row],['# People received regular supply of hygiene items]],WWWW[[#This Row],['# people reached by regular dedicated hygiene promotion]],WWWW[[#This Row],['# People received regular supply of hygiene items]])</f>
        <v>0</v>
      </c>
      <c r="BK576" s="790">
        <f>IF(WWWW[[#This Row],[HRP3]]/WWWW[[#This Row],[Total PoP ]]&gt;100%,100%,WWWW[[#This Row],[HRP3]]/WWWW[[#This Row],[Total PoP ]])</f>
        <v>0</v>
      </c>
      <c r="BL576" s="787">
        <f>1-WWWW[[#This Row],[Hygiene Coverage%]]</f>
        <v>1</v>
      </c>
      <c r="BM576" s="789">
        <f>WWWW[[#This Row],['# people reached by regular dedicated hygiene promotion]]/WWWW[[#This Row],[Total PoP ]]</f>
        <v>0</v>
      </c>
      <c r="BN57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6" s="552">
        <f>WWWW[[#This Row],['#_of_affected_women_and_girls_receiving_a_sufficient_quantity_of_sanitary_pads]]</f>
        <v>0</v>
      </c>
      <c r="BP576" s="605">
        <f>IF(WWWW[[#This Row],['# People with access to soap]]&gt;WWWW[[#This Row],['# People with access to Sanity Pads]],WWWW[[#This Row],['# People with access to soap]],WWWW[[#This Row],['# People with access to Sanity Pads]])</f>
        <v>0</v>
      </c>
      <c r="BQ576" s="560" t="str">
        <f>IF(OR(WWWW[[#This Row],['#of students in school]]="",WWWW[[#This Row],['#of students in school]]=0),"No","Yes")</f>
        <v>No</v>
      </c>
      <c r="BR576" s="781" t="str">
        <f>VLOOKUP(WWWW[[#This Row],[Village  Name]],SiteDB6[[Site Name]:[Location Type 1]],9,FALSE)</f>
        <v>Village</v>
      </c>
      <c r="BS576" s="781" t="str">
        <f>VLOOKUP(WWWW[[#This Row],[Village  Name]],SiteDB6[[Site Name]:[Type of Accommodation]],10,FALSE)</f>
        <v>Village</v>
      </c>
      <c r="BT576" s="781">
        <f>VLOOKUP(WWWW[[#This Row],[Village  Name]],SiteDB6[[Site Name]:[Ethnic or GCA/NGCA]],11,FALSE)</f>
        <v>0</v>
      </c>
      <c r="BU576" s="781">
        <f>VLOOKUP(WWWW[[#This Row],[Village  Name]],SiteDB6[[Site Name]:[Lat]],12,FALSE)</f>
        <v>0</v>
      </c>
      <c r="BV576" s="781">
        <f>VLOOKUP(WWWW[[#This Row],[Village  Name]],SiteDB6[[Site Name]:[Long]],13,FALSE)</f>
        <v>0</v>
      </c>
      <c r="BW576" s="781">
        <f>VLOOKUP(WWWW[[#This Row],[Village  Name]],SiteDB6[[Site Name]:[Pcode]],3,FALSE)</f>
        <v>197100</v>
      </c>
      <c r="BX576" s="781" t="str">
        <f t="shared" si="2"/>
        <v>Covered</v>
      </c>
      <c r="BY576" s="792"/>
    </row>
    <row r="577" spans="1:77">
      <c r="A577" s="777" t="s">
        <v>2382</v>
      </c>
      <c r="B577" s="777" t="s">
        <v>316</v>
      </c>
      <c r="C577" s="778" t="s">
        <v>316</v>
      </c>
      <c r="D577" s="778" t="s">
        <v>309</v>
      </c>
      <c r="E577" s="779" t="s">
        <v>2687</v>
      </c>
      <c r="F577" s="778" t="s">
        <v>314</v>
      </c>
      <c r="G577" s="780" t="str">
        <f>VLOOKUP(WWWW[[#This Row],[Village  Name]],SiteDB6[[Site Name]:[Location Type]],8,FALSE)</f>
        <v>Village</v>
      </c>
      <c r="H577" s="778" t="s">
        <v>2647</v>
      </c>
      <c r="I577" s="782">
        <v>290</v>
      </c>
      <c r="J577" s="782">
        <v>1314</v>
      </c>
      <c r="K577" s="783">
        <v>42736</v>
      </c>
      <c r="L577" s="784">
        <v>44551</v>
      </c>
      <c r="M577" s="782"/>
      <c r="N577" s="782"/>
      <c r="O577" s="605"/>
      <c r="P577" s="782"/>
      <c r="Q577" s="782"/>
      <c r="R577" s="782"/>
      <c r="S577" s="782"/>
      <c r="T577" s="782"/>
      <c r="U577" s="785"/>
      <c r="V577" s="782"/>
      <c r="W577" s="782" t="s">
        <v>132</v>
      </c>
      <c r="X577" s="782"/>
      <c r="Y577" s="782"/>
      <c r="Z577" s="782"/>
      <c r="AA577" s="782"/>
      <c r="AB577" s="782"/>
      <c r="AC577" s="785"/>
      <c r="AD577" s="782"/>
      <c r="AE577" s="782"/>
      <c r="AF577" s="782"/>
      <c r="AG577" s="782"/>
      <c r="AH577" s="782"/>
      <c r="AI577" s="782"/>
      <c r="AJ577" s="605"/>
      <c r="AK577" s="782"/>
      <c r="AL577" s="605"/>
      <c r="AM577" s="605"/>
      <c r="AN577" s="785"/>
      <c r="AO577" s="551"/>
      <c r="AP577" s="551"/>
      <c r="AQ57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7" s="788">
        <f>WWWW[[#This Row],[%Equitable and continuous access to sufficient quantity of safe drinking water]]*WWWW[[#This Row],[Total PoP ]]</f>
        <v>0</v>
      </c>
      <c r="AS57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7" s="788">
        <f>WWWW[[#This Row],[% Access to unimproved water points]]*WWWW[[#This Row],[Total PoP ]]</f>
        <v>0</v>
      </c>
      <c r="AU57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7" s="788">
        <f>WWWW[[#This Row],[HRP1]]/250</f>
        <v>0</v>
      </c>
      <c r="AX577" s="790">
        <f>1-WWWW[[#This Row],[% Equitable and continuous access to sufficient quantity of domestic water]]</f>
        <v>1</v>
      </c>
      <c r="AY577" s="788">
        <f>WWWW[[#This Row],[%equitable and continuous access to sufficient quantity of safe drinking and domestic water''s GAP]]*WWWW[[#This Row],[Total PoP ]]</f>
        <v>1314</v>
      </c>
      <c r="AZ577" s="791">
        <f>IF(WWWW[[#This Row],[Total required water points]]-WWWW[[#This Row],['#Water points coverage]]&lt;0,0,WWWW[[#This Row],[Total required water points]]-WWWW[[#This Row],['#Water points coverage]])</f>
        <v>5</v>
      </c>
      <c r="BA577" s="791">
        <f>ROUND(IF(WWWW[[#This Row],[Total PoP ]]&lt;250,1,WWWW[[#This Row],[Total PoP ]]/250),0)</f>
        <v>5</v>
      </c>
      <c r="BB57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7" s="788">
        <f>WWWW[[#This Row],[% people access to functioning Latrine]]*WWWW[[#This Row],[Total PoP ]]</f>
        <v>0</v>
      </c>
      <c r="BD577" s="791">
        <f>WWWW[[#This Row],['#_of_Functioning_latrines_in_school]]*50</f>
        <v>0</v>
      </c>
      <c r="BE577" s="791">
        <f>ROUND((WWWW[[#This Row],[Total PoP ]]/6),0)</f>
        <v>219</v>
      </c>
      <c r="BF577" s="791">
        <f>IF(WWWW[[#This Row],[Total required Latrines]]-(WWWW[[#This Row],['#_of_sanitary_fly-proof_HH_latrines]])&lt;0,0,WWWW[[#This Row],[Total required Latrines]]-(WWWW[[#This Row],['#_of_sanitary_fly-proof_HH_latrines]]))</f>
        <v>219</v>
      </c>
      <c r="BG577" s="787">
        <f>1-WWWW[[#This Row],[% people access to functioning Latrine]]</f>
        <v>1</v>
      </c>
      <c r="BH57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7" s="560">
        <f>IF(WWWW[[#This Row],['#_of_functional_handwashing_facilities_at_HH_level]]*6&gt;WWWW[[#This Row],[Total PoP ]],WWWW[[#This Row],[Total PoP ]],WWWW[[#This Row],['#_of_functional_handwashing_facilities_at_HH_level]]*6)</f>
        <v>0</v>
      </c>
      <c r="BJ577" s="791">
        <f>IF(WWWW[[#This Row],['# people reached by regular dedicated hygiene promotion]]&gt;WWWW[[#This Row],['# People received regular supply of hygiene items]],WWWW[[#This Row],['# people reached by regular dedicated hygiene promotion]],WWWW[[#This Row],['# People received regular supply of hygiene items]])</f>
        <v>0</v>
      </c>
      <c r="BK577" s="790">
        <f>IF(WWWW[[#This Row],[HRP3]]/WWWW[[#This Row],[Total PoP ]]&gt;100%,100%,WWWW[[#This Row],[HRP3]]/WWWW[[#This Row],[Total PoP ]])</f>
        <v>0</v>
      </c>
      <c r="BL577" s="787">
        <f>1-WWWW[[#This Row],[Hygiene Coverage%]]</f>
        <v>1</v>
      </c>
      <c r="BM577" s="789">
        <f>WWWW[[#This Row],['# people reached by regular dedicated hygiene promotion]]/WWWW[[#This Row],[Total PoP ]]</f>
        <v>0</v>
      </c>
      <c r="BN57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7" s="552">
        <f>WWWW[[#This Row],['#_of_affected_women_and_girls_receiving_a_sufficient_quantity_of_sanitary_pads]]</f>
        <v>0</v>
      </c>
      <c r="BP577" s="605">
        <f>IF(WWWW[[#This Row],['# People with access to soap]]&gt;WWWW[[#This Row],['# People with access to Sanity Pads]],WWWW[[#This Row],['# People with access to soap]],WWWW[[#This Row],['# People with access to Sanity Pads]])</f>
        <v>0</v>
      </c>
      <c r="BQ577" s="560" t="str">
        <f>IF(OR(WWWW[[#This Row],['#of students in school]]="",WWWW[[#This Row],['#of students in school]]=0),"No","Yes")</f>
        <v>No</v>
      </c>
      <c r="BR577" s="781" t="str">
        <f>VLOOKUP(WWWW[[#This Row],[Village  Name]],SiteDB6[[Site Name]:[Location Type 1]],9,FALSE)</f>
        <v>Village</v>
      </c>
      <c r="BS577" s="781" t="str">
        <f>VLOOKUP(WWWW[[#This Row],[Village  Name]],SiteDB6[[Site Name]:[Type of Accommodation]],10,FALSE)</f>
        <v>Village</v>
      </c>
      <c r="BT577" s="781">
        <f>VLOOKUP(WWWW[[#This Row],[Village  Name]],SiteDB6[[Site Name]:[Ethnic or GCA/NGCA]],11,FALSE)</f>
        <v>0</v>
      </c>
      <c r="BU577" s="781">
        <f>VLOOKUP(WWWW[[#This Row],[Village  Name]],SiteDB6[[Site Name]:[Lat]],12,FALSE)</f>
        <v>0</v>
      </c>
      <c r="BV577" s="781">
        <f>VLOOKUP(WWWW[[#This Row],[Village  Name]],SiteDB6[[Site Name]:[Long]],13,FALSE)</f>
        <v>0</v>
      </c>
      <c r="BW577" s="781">
        <f>VLOOKUP(WWWW[[#This Row],[Village  Name]],SiteDB6[[Site Name]:[Pcode]],3,FALSE)</f>
        <v>197099</v>
      </c>
      <c r="BX577" s="781" t="str">
        <f t="shared" si="2"/>
        <v>Covered</v>
      </c>
      <c r="BY577" s="792"/>
    </row>
    <row r="578" spans="1:77">
      <c r="A578" s="777" t="s">
        <v>2382</v>
      </c>
      <c r="B578" s="777" t="s">
        <v>316</v>
      </c>
      <c r="C578" s="778" t="s">
        <v>316</v>
      </c>
      <c r="D578" s="778" t="s">
        <v>309</v>
      </c>
      <c r="E578" s="779" t="s">
        <v>2687</v>
      </c>
      <c r="F578" s="778" t="s">
        <v>314</v>
      </c>
      <c r="G578" s="780" t="str">
        <f>VLOOKUP(WWWW[[#This Row],[Village  Name]],SiteDB6[[Site Name]:[Location Type]],8,FALSE)</f>
        <v>Village</v>
      </c>
      <c r="H578" s="778" t="s">
        <v>2648</v>
      </c>
      <c r="I578" s="782">
        <v>215</v>
      </c>
      <c r="J578" s="782">
        <v>1125</v>
      </c>
      <c r="K578" s="783">
        <v>42736</v>
      </c>
      <c r="L578" s="784">
        <v>44551</v>
      </c>
      <c r="M578" s="782"/>
      <c r="N578" s="782"/>
      <c r="O578" s="605"/>
      <c r="P578" s="782"/>
      <c r="Q578" s="782"/>
      <c r="R578" s="782"/>
      <c r="S578" s="782"/>
      <c r="T578" s="782"/>
      <c r="U578" s="785"/>
      <c r="V578" s="782"/>
      <c r="W578" s="782" t="s">
        <v>132</v>
      </c>
      <c r="X578" s="782"/>
      <c r="Y578" s="782"/>
      <c r="Z578" s="782"/>
      <c r="AA578" s="782"/>
      <c r="AB578" s="782"/>
      <c r="AC578" s="785"/>
      <c r="AD578" s="782"/>
      <c r="AE578" s="782"/>
      <c r="AF578" s="782"/>
      <c r="AG578" s="782"/>
      <c r="AH578" s="782"/>
      <c r="AI578" s="782"/>
      <c r="AJ578" s="605"/>
      <c r="AK578" s="782"/>
      <c r="AL578" s="605"/>
      <c r="AM578" s="605"/>
      <c r="AN578" s="785"/>
      <c r="AO578" s="551"/>
      <c r="AP578" s="551"/>
      <c r="AQ57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8" s="788">
        <f>WWWW[[#This Row],[%Equitable and continuous access to sufficient quantity of safe drinking water]]*WWWW[[#This Row],[Total PoP ]]</f>
        <v>0</v>
      </c>
      <c r="AS57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8" s="788">
        <f>WWWW[[#This Row],[% Access to unimproved water points]]*WWWW[[#This Row],[Total PoP ]]</f>
        <v>0</v>
      </c>
      <c r="AU57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8" s="788">
        <f>WWWW[[#This Row],[HRP1]]/250</f>
        <v>0</v>
      </c>
      <c r="AX578" s="790">
        <f>1-WWWW[[#This Row],[% Equitable and continuous access to sufficient quantity of domestic water]]</f>
        <v>1</v>
      </c>
      <c r="AY578" s="788">
        <f>WWWW[[#This Row],[%equitable and continuous access to sufficient quantity of safe drinking and domestic water''s GAP]]*WWWW[[#This Row],[Total PoP ]]</f>
        <v>1125</v>
      </c>
      <c r="AZ578" s="791">
        <f>IF(WWWW[[#This Row],[Total required water points]]-WWWW[[#This Row],['#Water points coverage]]&lt;0,0,WWWW[[#This Row],[Total required water points]]-WWWW[[#This Row],['#Water points coverage]])</f>
        <v>5</v>
      </c>
      <c r="BA578" s="791">
        <f>ROUND(IF(WWWW[[#This Row],[Total PoP ]]&lt;250,1,WWWW[[#This Row],[Total PoP ]]/250),0)</f>
        <v>5</v>
      </c>
      <c r="BB57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8" s="788">
        <f>WWWW[[#This Row],[% people access to functioning Latrine]]*WWWW[[#This Row],[Total PoP ]]</f>
        <v>0</v>
      </c>
      <c r="BD578" s="791">
        <f>WWWW[[#This Row],['#_of_Functioning_latrines_in_school]]*50</f>
        <v>0</v>
      </c>
      <c r="BE578" s="791">
        <f>ROUND((WWWW[[#This Row],[Total PoP ]]/6),0)</f>
        <v>188</v>
      </c>
      <c r="BF578" s="791">
        <f>IF(WWWW[[#This Row],[Total required Latrines]]-(WWWW[[#This Row],['#_of_sanitary_fly-proof_HH_latrines]])&lt;0,0,WWWW[[#This Row],[Total required Latrines]]-(WWWW[[#This Row],['#_of_sanitary_fly-proof_HH_latrines]]))</f>
        <v>188</v>
      </c>
      <c r="BG578" s="787">
        <f>1-WWWW[[#This Row],[% people access to functioning Latrine]]</f>
        <v>1</v>
      </c>
      <c r="BH57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8" s="560">
        <f>IF(WWWW[[#This Row],['#_of_functional_handwashing_facilities_at_HH_level]]*6&gt;WWWW[[#This Row],[Total PoP ]],WWWW[[#This Row],[Total PoP ]],WWWW[[#This Row],['#_of_functional_handwashing_facilities_at_HH_level]]*6)</f>
        <v>0</v>
      </c>
      <c r="BJ578" s="791">
        <f>IF(WWWW[[#This Row],['# people reached by regular dedicated hygiene promotion]]&gt;WWWW[[#This Row],['# People received regular supply of hygiene items]],WWWW[[#This Row],['# people reached by regular dedicated hygiene promotion]],WWWW[[#This Row],['# People received regular supply of hygiene items]])</f>
        <v>0</v>
      </c>
      <c r="BK578" s="790">
        <f>IF(WWWW[[#This Row],[HRP3]]/WWWW[[#This Row],[Total PoP ]]&gt;100%,100%,WWWW[[#This Row],[HRP3]]/WWWW[[#This Row],[Total PoP ]])</f>
        <v>0</v>
      </c>
      <c r="BL578" s="787">
        <f>1-WWWW[[#This Row],[Hygiene Coverage%]]</f>
        <v>1</v>
      </c>
      <c r="BM578" s="789">
        <f>WWWW[[#This Row],['# people reached by regular dedicated hygiene promotion]]/WWWW[[#This Row],[Total PoP ]]</f>
        <v>0</v>
      </c>
      <c r="BN57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8" s="552">
        <f>WWWW[[#This Row],['#_of_affected_women_and_girls_receiving_a_sufficient_quantity_of_sanitary_pads]]</f>
        <v>0</v>
      </c>
      <c r="BP578" s="605">
        <f>IF(WWWW[[#This Row],['# People with access to soap]]&gt;WWWW[[#This Row],['# People with access to Sanity Pads]],WWWW[[#This Row],['# People with access to soap]],WWWW[[#This Row],['# People with access to Sanity Pads]])</f>
        <v>0</v>
      </c>
      <c r="BQ578" s="560" t="str">
        <f>IF(OR(WWWW[[#This Row],['#of students in school]]="",WWWW[[#This Row],['#of students in school]]=0),"No","Yes")</f>
        <v>No</v>
      </c>
      <c r="BR578" s="781" t="str">
        <f>VLOOKUP(WWWW[[#This Row],[Village  Name]],SiteDB6[[Site Name]:[Location Type 1]],9,FALSE)</f>
        <v>Village</v>
      </c>
      <c r="BS578" s="781" t="str">
        <f>VLOOKUP(WWWW[[#This Row],[Village  Name]],SiteDB6[[Site Name]:[Type of Accommodation]],10,FALSE)</f>
        <v>Village</v>
      </c>
      <c r="BT578" s="781">
        <f>VLOOKUP(WWWW[[#This Row],[Village  Name]],SiteDB6[[Site Name]:[Ethnic or GCA/NGCA]],11,FALSE)</f>
        <v>0</v>
      </c>
      <c r="BU578" s="781">
        <f>VLOOKUP(WWWW[[#This Row],[Village  Name]],SiteDB6[[Site Name]:[Lat]],12,FALSE)</f>
        <v>0</v>
      </c>
      <c r="BV578" s="781">
        <f>VLOOKUP(WWWW[[#This Row],[Village  Name]],SiteDB6[[Site Name]:[Long]],13,FALSE)</f>
        <v>0</v>
      </c>
      <c r="BW578" s="781">
        <f>VLOOKUP(WWWW[[#This Row],[Village  Name]],SiteDB6[[Site Name]:[Pcode]],3,FALSE)</f>
        <v>197102</v>
      </c>
      <c r="BX578" s="781" t="str">
        <f t="shared" si="2"/>
        <v>Covered</v>
      </c>
      <c r="BY578" s="792"/>
    </row>
    <row r="579" spans="1:77">
      <c r="A579" s="777" t="s">
        <v>2382</v>
      </c>
      <c r="B579" s="777" t="s">
        <v>316</v>
      </c>
      <c r="C579" s="778" t="s">
        <v>316</v>
      </c>
      <c r="D579" s="778" t="s">
        <v>309</v>
      </c>
      <c r="E579" s="779" t="s">
        <v>2687</v>
      </c>
      <c r="F579" s="778" t="s">
        <v>314</v>
      </c>
      <c r="G579" s="780" t="str">
        <f>VLOOKUP(WWWW[[#This Row],[Village  Name]],SiteDB6[[Site Name]:[Location Type]],8,FALSE)</f>
        <v>Village</v>
      </c>
      <c r="H579" s="778" t="s">
        <v>2649</v>
      </c>
      <c r="I579" s="782">
        <v>181</v>
      </c>
      <c r="J579" s="782">
        <v>940</v>
      </c>
      <c r="K579" s="783">
        <v>42736</v>
      </c>
      <c r="L579" s="784">
        <v>44551</v>
      </c>
      <c r="M579" s="782"/>
      <c r="N579" s="782"/>
      <c r="O579" s="605"/>
      <c r="P579" s="782"/>
      <c r="Q579" s="782"/>
      <c r="R579" s="782"/>
      <c r="S579" s="782"/>
      <c r="T579" s="782"/>
      <c r="U579" s="785"/>
      <c r="V579" s="782"/>
      <c r="W579" s="782" t="s">
        <v>132</v>
      </c>
      <c r="X579" s="782"/>
      <c r="Y579" s="782"/>
      <c r="Z579" s="782"/>
      <c r="AA579" s="782"/>
      <c r="AB579" s="782"/>
      <c r="AC579" s="785"/>
      <c r="AD579" s="782"/>
      <c r="AE579" s="782"/>
      <c r="AF579" s="782"/>
      <c r="AG579" s="782"/>
      <c r="AH579" s="782"/>
      <c r="AI579" s="782"/>
      <c r="AJ579" s="605"/>
      <c r="AK579" s="782"/>
      <c r="AL579" s="605"/>
      <c r="AM579" s="605"/>
      <c r="AN579" s="785"/>
      <c r="AO579" s="551"/>
      <c r="AP579" s="551"/>
      <c r="AQ57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79" s="788">
        <f>WWWW[[#This Row],[%Equitable and continuous access to sufficient quantity of safe drinking water]]*WWWW[[#This Row],[Total PoP ]]</f>
        <v>0</v>
      </c>
      <c r="AS57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79" s="788">
        <f>WWWW[[#This Row],[% Access to unimproved water points]]*WWWW[[#This Row],[Total PoP ]]</f>
        <v>0</v>
      </c>
      <c r="AU57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7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79" s="788">
        <f>WWWW[[#This Row],[HRP1]]/250</f>
        <v>0</v>
      </c>
      <c r="AX579" s="790">
        <f>1-WWWW[[#This Row],[% Equitable and continuous access to sufficient quantity of domestic water]]</f>
        <v>1</v>
      </c>
      <c r="AY579" s="788">
        <f>WWWW[[#This Row],[%equitable and continuous access to sufficient quantity of safe drinking and domestic water''s GAP]]*WWWW[[#This Row],[Total PoP ]]</f>
        <v>940</v>
      </c>
      <c r="AZ579" s="791">
        <f>IF(WWWW[[#This Row],[Total required water points]]-WWWW[[#This Row],['#Water points coverage]]&lt;0,0,WWWW[[#This Row],[Total required water points]]-WWWW[[#This Row],['#Water points coverage]])</f>
        <v>4</v>
      </c>
      <c r="BA579" s="791">
        <f>ROUND(IF(WWWW[[#This Row],[Total PoP ]]&lt;250,1,WWWW[[#This Row],[Total PoP ]]/250),0)</f>
        <v>4</v>
      </c>
      <c r="BB57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79" s="788">
        <f>WWWW[[#This Row],[% people access to functioning Latrine]]*WWWW[[#This Row],[Total PoP ]]</f>
        <v>0</v>
      </c>
      <c r="BD579" s="791">
        <f>WWWW[[#This Row],['#_of_Functioning_latrines_in_school]]*50</f>
        <v>0</v>
      </c>
      <c r="BE579" s="791">
        <f>ROUND((WWWW[[#This Row],[Total PoP ]]/6),0)</f>
        <v>157</v>
      </c>
      <c r="BF579" s="791">
        <f>IF(WWWW[[#This Row],[Total required Latrines]]-(WWWW[[#This Row],['#_of_sanitary_fly-proof_HH_latrines]])&lt;0,0,WWWW[[#This Row],[Total required Latrines]]-(WWWW[[#This Row],['#_of_sanitary_fly-proof_HH_latrines]]))</f>
        <v>157</v>
      </c>
      <c r="BG579" s="787">
        <f>1-WWWW[[#This Row],[% people access to functioning Latrine]]</f>
        <v>1</v>
      </c>
      <c r="BH57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79" s="560">
        <f>IF(WWWW[[#This Row],['#_of_functional_handwashing_facilities_at_HH_level]]*6&gt;WWWW[[#This Row],[Total PoP ]],WWWW[[#This Row],[Total PoP ]],WWWW[[#This Row],['#_of_functional_handwashing_facilities_at_HH_level]]*6)</f>
        <v>0</v>
      </c>
      <c r="BJ579" s="791">
        <f>IF(WWWW[[#This Row],['# people reached by regular dedicated hygiene promotion]]&gt;WWWW[[#This Row],['# People received regular supply of hygiene items]],WWWW[[#This Row],['# people reached by regular dedicated hygiene promotion]],WWWW[[#This Row],['# People received regular supply of hygiene items]])</f>
        <v>0</v>
      </c>
      <c r="BK579" s="790">
        <f>IF(WWWW[[#This Row],[HRP3]]/WWWW[[#This Row],[Total PoP ]]&gt;100%,100%,WWWW[[#This Row],[HRP3]]/WWWW[[#This Row],[Total PoP ]])</f>
        <v>0</v>
      </c>
      <c r="BL579" s="787">
        <f>1-WWWW[[#This Row],[Hygiene Coverage%]]</f>
        <v>1</v>
      </c>
      <c r="BM579" s="789">
        <f>WWWW[[#This Row],['# people reached by regular dedicated hygiene promotion]]/WWWW[[#This Row],[Total PoP ]]</f>
        <v>0</v>
      </c>
      <c r="BN57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79" s="552">
        <f>WWWW[[#This Row],['#_of_affected_women_and_girls_receiving_a_sufficient_quantity_of_sanitary_pads]]</f>
        <v>0</v>
      </c>
      <c r="BP579" s="605">
        <f>IF(WWWW[[#This Row],['# People with access to soap]]&gt;WWWW[[#This Row],['# People with access to Sanity Pads]],WWWW[[#This Row],['# People with access to soap]],WWWW[[#This Row],['# People with access to Sanity Pads]])</f>
        <v>0</v>
      </c>
      <c r="BQ579" s="560" t="str">
        <f>IF(OR(WWWW[[#This Row],['#of students in school]]="",WWWW[[#This Row],['#of students in school]]=0),"No","Yes")</f>
        <v>No</v>
      </c>
      <c r="BR579" s="781" t="str">
        <f>VLOOKUP(WWWW[[#This Row],[Village  Name]],SiteDB6[[Site Name]:[Location Type 1]],9,FALSE)</f>
        <v>Village</v>
      </c>
      <c r="BS579" s="781" t="str">
        <f>VLOOKUP(WWWW[[#This Row],[Village  Name]],SiteDB6[[Site Name]:[Type of Accommodation]],10,FALSE)</f>
        <v>Village</v>
      </c>
      <c r="BT579" s="781">
        <f>VLOOKUP(WWWW[[#This Row],[Village  Name]],SiteDB6[[Site Name]:[Ethnic or GCA/NGCA]],11,FALSE)</f>
        <v>0</v>
      </c>
      <c r="BU579" s="781">
        <f>VLOOKUP(WWWW[[#This Row],[Village  Name]],SiteDB6[[Site Name]:[Lat]],12,FALSE)</f>
        <v>0</v>
      </c>
      <c r="BV579" s="781">
        <f>VLOOKUP(WWWW[[#This Row],[Village  Name]],SiteDB6[[Site Name]:[Long]],13,FALSE)</f>
        <v>0</v>
      </c>
      <c r="BW579" s="781">
        <f>VLOOKUP(WWWW[[#This Row],[Village  Name]],SiteDB6[[Site Name]:[Pcode]],3,FALSE)</f>
        <v>220651</v>
      </c>
      <c r="BX579" s="781" t="str">
        <f t="shared" si="2"/>
        <v>Covered</v>
      </c>
      <c r="BY579" s="792"/>
    </row>
    <row r="580" spans="1:77">
      <c r="A580" s="777" t="s">
        <v>2382</v>
      </c>
      <c r="B580" s="777" t="s">
        <v>316</v>
      </c>
      <c r="C580" s="778" t="s">
        <v>316</v>
      </c>
      <c r="D580" s="778" t="s">
        <v>309</v>
      </c>
      <c r="E580" s="779" t="s">
        <v>2687</v>
      </c>
      <c r="F580" s="778" t="s">
        <v>314</v>
      </c>
      <c r="G580" s="780" t="str">
        <f>VLOOKUP(WWWW[[#This Row],[Village  Name]],SiteDB6[[Site Name]:[Location Type]],8,FALSE)</f>
        <v>Village</v>
      </c>
      <c r="H580" s="778" t="s">
        <v>2650</v>
      </c>
      <c r="I580" s="782">
        <v>170</v>
      </c>
      <c r="J580" s="782">
        <v>743</v>
      </c>
      <c r="K580" s="783">
        <v>42736</v>
      </c>
      <c r="L580" s="784">
        <v>44551</v>
      </c>
      <c r="M580" s="782"/>
      <c r="N580" s="782"/>
      <c r="O580" s="605"/>
      <c r="P580" s="782"/>
      <c r="Q580" s="782"/>
      <c r="R580" s="782"/>
      <c r="S580" s="782"/>
      <c r="T580" s="782"/>
      <c r="U580" s="785"/>
      <c r="V580" s="782"/>
      <c r="W580" s="782" t="s">
        <v>132</v>
      </c>
      <c r="X580" s="782"/>
      <c r="Y580" s="782"/>
      <c r="Z580" s="782"/>
      <c r="AA580" s="782"/>
      <c r="AB580" s="782"/>
      <c r="AC580" s="785"/>
      <c r="AD580" s="782"/>
      <c r="AE580" s="782"/>
      <c r="AF580" s="782"/>
      <c r="AG580" s="782"/>
      <c r="AH580" s="782"/>
      <c r="AI580" s="782"/>
      <c r="AJ580" s="605"/>
      <c r="AK580" s="782"/>
      <c r="AL580" s="605"/>
      <c r="AM580" s="605"/>
      <c r="AN580" s="785"/>
      <c r="AO580" s="551"/>
      <c r="AP580" s="551"/>
      <c r="AQ58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0" s="788">
        <f>WWWW[[#This Row],[%Equitable and continuous access to sufficient quantity of safe drinking water]]*WWWW[[#This Row],[Total PoP ]]</f>
        <v>0</v>
      </c>
      <c r="AS58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0" s="788">
        <f>WWWW[[#This Row],[% Access to unimproved water points]]*WWWW[[#This Row],[Total PoP ]]</f>
        <v>0</v>
      </c>
      <c r="AU58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0" s="788">
        <f>WWWW[[#This Row],[HRP1]]/250</f>
        <v>0</v>
      </c>
      <c r="AX580" s="790">
        <f>1-WWWW[[#This Row],[% Equitable and continuous access to sufficient quantity of domestic water]]</f>
        <v>1</v>
      </c>
      <c r="AY580" s="788">
        <f>WWWW[[#This Row],[%equitable and continuous access to sufficient quantity of safe drinking and domestic water''s GAP]]*WWWW[[#This Row],[Total PoP ]]</f>
        <v>743</v>
      </c>
      <c r="AZ580" s="791">
        <f>IF(WWWW[[#This Row],[Total required water points]]-WWWW[[#This Row],['#Water points coverage]]&lt;0,0,WWWW[[#This Row],[Total required water points]]-WWWW[[#This Row],['#Water points coverage]])</f>
        <v>3</v>
      </c>
      <c r="BA580" s="791">
        <f>ROUND(IF(WWWW[[#This Row],[Total PoP ]]&lt;250,1,WWWW[[#This Row],[Total PoP ]]/250),0)</f>
        <v>3</v>
      </c>
      <c r="BB58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0" s="788">
        <f>WWWW[[#This Row],[% people access to functioning Latrine]]*WWWW[[#This Row],[Total PoP ]]</f>
        <v>0</v>
      </c>
      <c r="BD580" s="791">
        <f>WWWW[[#This Row],['#_of_Functioning_latrines_in_school]]*50</f>
        <v>0</v>
      </c>
      <c r="BE580" s="791">
        <f>ROUND((WWWW[[#This Row],[Total PoP ]]/6),0)</f>
        <v>124</v>
      </c>
      <c r="BF580" s="791">
        <f>IF(WWWW[[#This Row],[Total required Latrines]]-(WWWW[[#This Row],['#_of_sanitary_fly-proof_HH_latrines]])&lt;0,0,WWWW[[#This Row],[Total required Latrines]]-(WWWW[[#This Row],['#_of_sanitary_fly-proof_HH_latrines]]))</f>
        <v>124</v>
      </c>
      <c r="BG580" s="787">
        <f>1-WWWW[[#This Row],[% people access to functioning Latrine]]</f>
        <v>1</v>
      </c>
      <c r="BH58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0" s="560">
        <f>IF(WWWW[[#This Row],['#_of_functional_handwashing_facilities_at_HH_level]]*6&gt;WWWW[[#This Row],[Total PoP ]],WWWW[[#This Row],[Total PoP ]],WWWW[[#This Row],['#_of_functional_handwashing_facilities_at_HH_level]]*6)</f>
        <v>0</v>
      </c>
      <c r="BJ580" s="791">
        <f>IF(WWWW[[#This Row],['# people reached by regular dedicated hygiene promotion]]&gt;WWWW[[#This Row],['# People received regular supply of hygiene items]],WWWW[[#This Row],['# people reached by regular dedicated hygiene promotion]],WWWW[[#This Row],['# People received regular supply of hygiene items]])</f>
        <v>0</v>
      </c>
      <c r="BK580" s="790">
        <f>IF(WWWW[[#This Row],[HRP3]]/WWWW[[#This Row],[Total PoP ]]&gt;100%,100%,WWWW[[#This Row],[HRP3]]/WWWW[[#This Row],[Total PoP ]])</f>
        <v>0</v>
      </c>
      <c r="BL580" s="787">
        <f>1-WWWW[[#This Row],[Hygiene Coverage%]]</f>
        <v>1</v>
      </c>
      <c r="BM580" s="789">
        <f>WWWW[[#This Row],['# people reached by regular dedicated hygiene promotion]]/WWWW[[#This Row],[Total PoP ]]</f>
        <v>0</v>
      </c>
      <c r="BN58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0" s="552">
        <f>WWWW[[#This Row],['#_of_affected_women_and_girls_receiving_a_sufficient_quantity_of_sanitary_pads]]</f>
        <v>0</v>
      </c>
      <c r="BP580" s="605">
        <f>IF(WWWW[[#This Row],['# People with access to soap]]&gt;WWWW[[#This Row],['# People with access to Sanity Pads]],WWWW[[#This Row],['# People with access to soap]],WWWW[[#This Row],['# People with access to Sanity Pads]])</f>
        <v>0</v>
      </c>
      <c r="BQ580" s="560" t="str">
        <f>IF(OR(WWWW[[#This Row],['#of students in school]]="",WWWW[[#This Row],['#of students in school]]=0),"No","Yes")</f>
        <v>No</v>
      </c>
      <c r="BR580" s="781" t="str">
        <f>VLOOKUP(WWWW[[#This Row],[Village  Name]],SiteDB6[[Site Name]:[Location Type 1]],9,FALSE)</f>
        <v>Village</v>
      </c>
      <c r="BS580" s="781" t="str">
        <f>VLOOKUP(WWWW[[#This Row],[Village  Name]],SiteDB6[[Site Name]:[Type of Accommodation]],10,FALSE)</f>
        <v>Village</v>
      </c>
      <c r="BT580" s="781">
        <f>VLOOKUP(WWWW[[#This Row],[Village  Name]],SiteDB6[[Site Name]:[Ethnic or GCA/NGCA]],11,FALSE)</f>
        <v>0</v>
      </c>
      <c r="BU580" s="781">
        <f>VLOOKUP(WWWW[[#This Row],[Village  Name]],SiteDB6[[Site Name]:[Lat]],12,FALSE)</f>
        <v>0</v>
      </c>
      <c r="BV580" s="781">
        <f>VLOOKUP(WWWW[[#This Row],[Village  Name]],SiteDB6[[Site Name]:[Long]],13,FALSE)</f>
        <v>0</v>
      </c>
      <c r="BW580" s="781">
        <f>VLOOKUP(WWWW[[#This Row],[Village  Name]],SiteDB6[[Site Name]:[Pcode]],3,FALSE)</f>
        <v>197103</v>
      </c>
      <c r="BX580" s="781" t="str">
        <f t="shared" si="2"/>
        <v>Covered</v>
      </c>
      <c r="BY580" s="792"/>
    </row>
    <row r="581" spans="1:77">
      <c r="A581" s="777" t="s">
        <v>2382</v>
      </c>
      <c r="B581" s="777" t="s">
        <v>316</v>
      </c>
      <c r="C581" s="778" t="s">
        <v>316</v>
      </c>
      <c r="D581" s="778" t="s">
        <v>309</v>
      </c>
      <c r="E581" s="779" t="s">
        <v>2687</v>
      </c>
      <c r="F581" s="778" t="s">
        <v>314</v>
      </c>
      <c r="G581" s="780" t="str">
        <f>VLOOKUP(WWWW[[#This Row],[Village  Name]],SiteDB6[[Site Name]:[Location Type]],8,FALSE)</f>
        <v>Village</v>
      </c>
      <c r="H581" s="778" t="s">
        <v>464</v>
      </c>
      <c r="I581" s="782">
        <v>121</v>
      </c>
      <c r="J581" s="782">
        <v>421</v>
      </c>
      <c r="K581" s="783">
        <v>42736</v>
      </c>
      <c r="L581" s="784">
        <v>44551</v>
      </c>
      <c r="M581" s="782"/>
      <c r="N581" s="782"/>
      <c r="O581" s="605"/>
      <c r="P581" s="782"/>
      <c r="Q581" s="782"/>
      <c r="R581" s="782"/>
      <c r="S581" s="782"/>
      <c r="T581" s="782"/>
      <c r="U581" s="785"/>
      <c r="V581" s="782"/>
      <c r="W581" s="782" t="s">
        <v>132</v>
      </c>
      <c r="X581" s="782"/>
      <c r="Y581" s="782"/>
      <c r="Z581" s="782"/>
      <c r="AA581" s="782"/>
      <c r="AB581" s="782"/>
      <c r="AC581" s="785"/>
      <c r="AD581" s="782"/>
      <c r="AE581" s="782"/>
      <c r="AF581" s="782"/>
      <c r="AG581" s="782"/>
      <c r="AH581" s="782"/>
      <c r="AI581" s="782"/>
      <c r="AJ581" s="605"/>
      <c r="AK581" s="782"/>
      <c r="AL581" s="605"/>
      <c r="AM581" s="605"/>
      <c r="AN581" s="785"/>
      <c r="AO581" s="551"/>
      <c r="AP581" s="551"/>
      <c r="AQ58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1" s="788">
        <f>WWWW[[#This Row],[%Equitable and continuous access to sufficient quantity of safe drinking water]]*WWWW[[#This Row],[Total PoP ]]</f>
        <v>0</v>
      </c>
      <c r="AS58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1" s="788">
        <f>WWWW[[#This Row],[% Access to unimproved water points]]*WWWW[[#This Row],[Total PoP ]]</f>
        <v>0</v>
      </c>
      <c r="AU58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1" s="788">
        <f>WWWW[[#This Row],[HRP1]]/250</f>
        <v>0</v>
      </c>
      <c r="AX581" s="790">
        <f>1-WWWW[[#This Row],[% Equitable and continuous access to sufficient quantity of domestic water]]</f>
        <v>1</v>
      </c>
      <c r="AY581" s="788">
        <f>WWWW[[#This Row],[%equitable and continuous access to sufficient quantity of safe drinking and domestic water''s GAP]]*WWWW[[#This Row],[Total PoP ]]</f>
        <v>421</v>
      </c>
      <c r="AZ581" s="791">
        <f>IF(WWWW[[#This Row],[Total required water points]]-WWWW[[#This Row],['#Water points coverage]]&lt;0,0,WWWW[[#This Row],[Total required water points]]-WWWW[[#This Row],['#Water points coverage]])</f>
        <v>2</v>
      </c>
      <c r="BA581" s="791">
        <f>ROUND(IF(WWWW[[#This Row],[Total PoP ]]&lt;250,1,WWWW[[#This Row],[Total PoP ]]/250),0)</f>
        <v>2</v>
      </c>
      <c r="BB58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1" s="788">
        <f>WWWW[[#This Row],[% people access to functioning Latrine]]*WWWW[[#This Row],[Total PoP ]]</f>
        <v>0</v>
      </c>
      <c r="BD581" s="791">
        <f>WWWW[[#This Row],['#_of_Functioning_latrines_in_school]]*50</f>
        <v>0</v>
      </c>
      <c r="BE581" s="791">
        <f>ROUND((WWWW[[#This Row],[Total PoP ]]/6),0)</f>
        <v>70</v>
      </c>
      <c r="BF581" s="791">
        <f>IF(WWWW[[#This Row],[Total required Latrines]]-(WWWW[[#This Row],['#_of_sanitary_fly-proof_HH_latrines]])&lt;0,0,WWWW[[#This Row],[Total required Latrines]]-(WWWW[[#This Row],['#_of_sanitary_fly-proof_HH_latrines]]))</f>
        <v>70</v>
      </c>
      <c r="BG581" s="787">
        <f>1-WWWW[[#This Row],[% people access to functioning Latrine]]</f>
        <v>1</v>
      </c>
      <c r="BH58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1" s="560">
        <f>IF(WWWW[[#This Row],['#_of_functional_handwashing_facilities_at_HH_level]]*6&gt;WWWW[[#This Row],[Total PoP ]],WWWW[[#This Row],[Total PoP ]],WWWW[[#This Row],['#_of_functional_handwashing_facilities_at_HH_level]]*6)</f>
        <v>0</v>
      </c>
      <c r="BJ581" s="791">
        <f>IF(WWWW[[#This Row],['# people reached by regular dedicated hygiene promotion]]&gt;WWWW[[#This Row],['# People received regular supply of hygiene items]],WWWW[[#This Row],['# people reached by regular dedicated hygiene promotion]],WWWW[[#This Row],['# People received regular supply of hygiene items]])</f>
        <v>0</v>
      </c>
      <c r="BK581" s="790">
        <f>IF(WWWW[[#This Row],[HRP3]]/WWWW[[#This Row],[Total PoP ]]&gt;100%,100%,WWWW[[#This Row],[HRP3]]/WWWW[[#This Row],[Total PoP ]])</f>
        <v>0</v>
      </c>
      <c r="BL581" s="787">
        <f>1-WWWW[[#This Row],[Hygiene Coverage%]]</f>
        <v>1</v>
      </c>
      <c r="BM581" s="789">
        <f>WWWW[[#This Row],['# people reached by regular dedicated hygiene promotion]]/WWWW[[#This Row],[Total PoP ]]</f>
        <v>0</v>
      </c>
      <c r="BN58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1" s="552">
        <f>WWWW[[#This Row],['#_of_affected_women_and_girls_receiving_a_sufficient_quantity_of_sanitary_pads]]</f>
        <v>0</v>
      </c>
      <c r="BP581" s="605">
        <f>IF(WWWW[[#This Row],['# People with access to soap]]&gt;WWWW[[#This Row],['# People with access to Sanity Pads]],WWWW[[#This Row],['# People with access to soap]],WWWW[[#This Row],['# People with access to Sanity Pads]])</f>
        <v>0</v>
      </c>
      <c r="BQ581" s="560" t="str">
        <f>IF(OR(WWWW[[#This Row],['#of students in school]]="",WWWW[[#This Row],['#of students in school]]=0),"No","Yes")</f>
        <v>No</v>
      </c>
      <c r="BR581" s="781" t="str">
        <f>VLOOKUP(WWWW[[#This Row],[Village  Name]],SiteDB6[[Site Name]:[Location Type 1]],9,FALSE)</f>
        <v>Village</v>
      </c>
      <c r="BS581" s="781" t="str">
        <f>VLOOKUP(WWWW[[#This Row],[Village  Name]],SiteDB6[[Site Name]:[Type of Accommodation]],10,FALSE)</f>
        <v>Village</v>
      </c>
      <c r="BT581" s="781" t="str">
        <f>VLOOKUP(WWWW[[#This Row],[Village  Name]],SiteDB6[[Site Name]:[Ethnic or GCA/NGCA]],11,FALSE)</f>
        <v>Mixed</v>
      </c>
      <c r="BU581" s="781">
        <f>VLOOKUP(WWWW[[#This Row],[Village  Name]],SiteDB6[[Site Name]:[Lat]],12,FALSE)</f>
        <v>20.394809720000001</v>
      </c>
      <c r="BV581" s="781">
        <f>VLOOKUP(WWWW[[#This Row],[Village  Name]],SiteDB6[[Site Name]:[Long]],13,FALSE)</f>
        <v>93.251609799999997</v>
      </c>
      <c r="BW581" s="781">
        <f>VLOOKUP(WWWW[[#This Row],[Village  Name]],SiteDB6[[Site Name]:[Pcode]],3,FALSE)</f>
        <v>196994</v>
      </c>
      <c r="BX581" s="781" t="str">
        <f t="shared" si="2"/>
        <v>Covered</v>
      </c>
      <c r="BY581" s="792"/>
    </row>
    <row r="582" spans="1:77">
      <c r="A582" s="777" t="s">
        <v>2382</v>
      </c>
      <c r="B582" s="777" t="s">
        <v>316</v>
      </c>
      <c r="C582" s="778" t="s">
        <v>316</v>
      </c>
      <c r="D582" s="778" t="s">
        <v>309</v>
      </c>
      <c r="E582" s="779" t="s">
        <v>2687</v>
      </c>
      <c r="F582" s="778" t="s">
        <v>314</v>
      </c>
      <c r="G582" s="780" t="str">
        <f>VLOOKUP(WWWW[[#This Row],[Village  Name]],SiteDB6[[Site Name]:[Location Type]],8,FALSE)</f>
        <v>Village</v>
      </c>
      <c r="H582" s="778" t="s">
        <v>1755</v>
      </c>
      <c r="I582" s="782">
        <v>203</v>
      </c>
      <c r="J582" s="782">
        <v>1118</v>
      </c>
      <c r="K582" s="783">
        <v>42736</v>
      </c>
      <c r="L582" s="784">
        <v>44551</v>
      </c>
      <c r="M582" s="782"/>
      <c r="N582" s="782"/>
      <c r="O582" s="605"/>
      <c r="P582" s="782"/>
      <c r="Q582" s="782"/>
      <c r="R582" s="782"/>
      <c r="S582" s="782"/>
      <c r="T582" s="782"/>
      <c r="U582" s="785"/>
      <c r="V582" s="782"/>
      <c r="W582" s="782" t="s">
        <v>132</v>
      </c>
      <c r="X582" s="782"/>
      <c r="Y582" s="782"/>
      <c r="Z582" s="782"/>
      <c r="AA582" s="782"/>
      <c r="AB582" s="782"/>
      <c r="AC582" s="785"/>
      <c r="AD582" s="782"/>
      <c r="AE582" s="782"/>
      <c r="AF582" s="782"/>
      <c r="AG582" s="782"/>
      <c r="AH582" s="782"/>
      <c r="AI582" s="782"/>
      <c r="AJ582" s="605"/>
      <c r="AK582" s="782"/>
      <c r="AL582" s="605"/>
      <c r="AM582" s="605"/>
      <c r="AN582" s="785"/>
      <c r="AO582" s="551"/>
      <c r="AP582" s="551"/>
      <c r="AQ58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2" s="788">
        <f>WWWW[[#This Row],[%Equitable and continuous access to sufficient quantity of safe drinking water]]*WWWW[[#This Row],[Total PoP ]]</f>
        <v>0</v>
      </c>
      <c r="AS58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2" s="788">
        <f>WWWW[[#This Row],[% Access to unimproved water points]]*WWWW[[#This Row],[Total PoP ]]</f>
        <v>0</v>
      </c>
      <c r="AU58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2" s="788">
        <f>WWWW[[#This Row],[HRP1]]/250</f>
        <v>0</v>
      </c>
      <c r="AX582" s="790">
        <f>1-WWWW[[#This Row],[% Equitable and continuous access to sufficient quantity of domestic water]]</f>
        <v>1</v>
      </c>
      <c r="AY582" s="788">
        <f>WWWW[[#This Row],[%equitable and continuous access to sufficient quantity of safe drinking and domestic water''s GAP]]*WWWW[[#This Row],[Total PoP ]]</f>
        <v>1118</v>
      </c>
      <c r="AZ582" s="791">
        <f>IF(WWWW[[#This Row],[Total required water points]]-WWWW[[#This Row],['#Water points coverage]]&lt;0,0,WWWW[[#This Row],[Total required water points]]-WWWW[[#This Row],['#Water points coverage]])</f>
        <v>4</v>
      </c>
      <c r="BA582" s="791">
        <f>ROUND(IF(WWWW[[#This Row],[Total PoP ]]&lt;250,1,WWWW[[#This Row],[Total PoP ]]/250),0)</f>
        <v>4</v>
      </c>
      <c r="BB58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2" s="788">
        <f>WWWW[[#This Row],[% people access to functioning Latrine]]*WWWW[[#This Row],[Total PoP ]]</f>
        <v>0</v>
      </c>
      <c r="BD582" s="791">
        <f>WWWW[[#This Row],['#_of_Functioning_latrines_in_school]]*50</f>
        <v>0</v>
      </c>
      <c r="BE582" s="791">
        <f>ROUND((WWWW[[#This Row],[Total PoP ]]/6),0)</f>
        <v>186</v>
      </c>
      <c r="BF582" s="791">
        <f>IF(WWWW[[#This Row],[Total required Latrines]]-(WWWW[[#This Row],['#_of_sanitary_fly-proof_HH_latrines]])&lt;0,0,WWWW[[#This Row],[Total required Latrines]]-(WWWW[[#This Row],['#_of_sanitary_fly-proof_HH_latrines]]))</f>
        <v>186</v>
      </c>
      <c r="BG582" s="787">
        <f>1-WWWW[[#This Row],[% people access to functioning Latrine]]</f>
        <v>1</v>
      </c>
      <c r="BH58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2" s="560">
        <f>IF(WWWW[[#This Row],['#_of_functional_handwashing_facilities_at_HH_level]]*6&gt;WWWW[[#This Row],[Total PoP ]],WWWW[[#This Row],[Total PoP ]],WWWW[[#This Row],['#_of_functional_handwashing_facilities_at_HH_level]]*6)</f>
        <v>0</v>
      </c>
      <c r="BJ582" s="791">
        <f>IF(WWWW[[#This Row],['# people reached by regular dedicated hygiene promotion]]&gt;WWWW[[#This Row],['# People received regular supply of hygiene items]],WWWW[[#This Row],['# people reached by regular dedicated hygiene promotion]],WWWW[[#This Row],['# People received regular supply of hygiene items]])</f>
        <v>0</v>
      </c>
      <c r="BK582" s="790">
        <f>IF(WWWW[[#This Row],[HRP3]]/WWWW[[#This Row],[Total PoP ]]&gt;100%,100%,WWWW[[#This Row],[HRP3]]/WWWW[[#This Row],[Total PoP ]])</f>
        <v>0</v>
      </c>
      <c r="BL582" s="787">
        <f>1-WWWW[[#This Row],[Hygiene Coverage%]]</f>
        <v>1</v>
      </c>
      <c r="BM582" s="789">
        <f>WWWW[[#This Row],['# people reached by regular dedicated hygiene promotion]]/WWWW[[#This Row],[Total PoP ]]</f>
        <v>0</v>
      </c>
      <c r="BN58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2" s="552">
        <f>WWWW[[#This Row],['#_of_affected_women_and_girls_receiving_a_sufficient_quantity_of_sanitary_pads]]</f>
        <v>0</v>
      </c>
      <c r="BP582" s="605">
        <f>IF(WWWW[[#This Row],['# People with access to soap]]&gt;WWWW[[#This Row],['# People with access to Sanity Pads]],WWWW[[#This Row],['# People with access to soap]],WWWW[[#This Row],['# People with access to Sanity Pads]])</f>
        <v>0</v>
      </c>
      <c r="BQ582" s="560" t="str">
        <f>IF(OR(WWWW[[#This Row],['#of students in school]]="",WWWW[[#This Row],['#of students in school]]=0),"No","Yes")</f>
        <v>No</v>
      </c>
      <c r="BR582" s="781" t="str">
        <f>VLOOKUP(WWWW[[#This Row],[Village  Name]],SiteDB6[[Site Name]:[Location Type 1]],9,FALSE)</f>
        <v>Village</v>
      </c>
      <c r="BS582" s="781" t="str">
        <f>VLOOKUP(WWWW[[#This Row],[Village  Name]],SiteDB6[[Site Name]:[Type of Accommodation]],10,FALSE)</f>
        <v>Village</v>
      </c>
      <c r="BT582" s="781">
        <f>VLOOKUP(WWWW[[#This Row],[Village  Name]],SiteDB6[[Site Name]:[Ethnic or GCA/NGCA]],11,FALSE)</f>
        <v>0</v>
      </c>
      <c r="BU582" s="781">
        <f>VLOOKUP(WWWW[[#This Row],[Village  Name]],SiteDB6[[Site Name]:[Lat]],12,FALSE)</f>
        <v>0</v>
      </c>
      <c r="BV582" s="781">
        <f>VLOOKUP(WWWW[[#This Row],[Village  Name]],SiteDB6[[Site Name]:[Long]],13,FALSE)</f>
        <v>0</v>
      </c>
      <c r="BW582" s="781">
        <f>VLOOKUP(WWWW[[#This Row],[Village  Name]],SiteDB6[[Site Name]:[Pcode]],3,FALSE)</f>
        <v>196997</v>
      </c>
      <c r="BX582" s="781" t="str">
        <f t="shared" si="2"/>
        <v>Covered</v>
      </c>
      <c r="BY582" s="792"/>
    </row>
    <row r="583" spans="1:77">
      <c r="A583" s="777" t="s">
        <v>2382</v>
      </c>
      <c r="B583" s="777" t="s">
        <v>316</v>
      </c>
      <c r="C583" s="778" t="s">
        <v>316</v>
      </c>
      <c r="D583" s="778" t="s">
        <v>309</v>
      </c>
      <c r="E583" s="779" t="s">
        <v>2687</v>
      </c>
      <c r="F583" s="778" t="s">
        <v>314</v>
      </c>
      <c r="G583" s="780" t="str">
        <f>VLOOKUP(WWWW[[#This Row],[Village  Name]],SiteDB6[[Site Name]:[Location Type]],8,FALSE)</f>
        <v>Village</v>
      </c>
      <c r="H583" s="778" t="s">
        <v>465</v>
      </c>
      <c r="I583" s="782">
        <v>31</v>
      </c>
      <c r="J583" s="782">
        <v>170</v>
      </c>
      <c r="K583" s="783">
        <v>42736</v>
      </c>
      <c r="L583" s="784">
        <v>44551</v>
      </c>
      <c r="M583" s="782"/>
      <c r="N583" s="782"/>
      <c r="O583" s="605"/>
      <c r="P583" s="782"/>
      <c r="Q583" s="782"/>
      <c r="R583" s="782"/>
      <c r="S583" s="782"/>
      <c r="T583" s="782"/>
      <c r="U583" s="785"/>
      <c r="V583" s="782"/>
      <c r="W583" s="782" t="s">
        <v>132</v>
      </c>
      <c r="X583" s="782"/>
      <c r="Y583" s="782"/>
      <c r="Z583" s="782"/>
      <c r="AA583" s="782"/>
      <c r="AB583" s="782"/>
      <c r="AC583" s="785"/>
      <c r="AD583" s="782"/>
      <c r="AE583" s="782"/>
      <c r="AF583" s="782"/>
      <c r="AG583" s="782"/>
      <c r="AH583" s="782"/>
      <c r="AI583" s="782"/>
      <c r="AJ583" s="605"/>
      <c r="AK583" s="782"/>
      <c r="AL583" s="605"/>
      <c r="AM583" s="605"/>
      <c r="AN583" s="785"/>
      <c r="AO583" s="551"/>
      <c r="AP583" s="551"/>
      <c r="AQ58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3" s="788">
        <f>WWWW[[#This Row],[%Equitable and continuous access to sufficient quantity of safe drinking water]]*WWWW[[#This Row],[Total PoP ]]</f>
        <v>0</v>
      </c>
      <c r="AS58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3" s="788">
        <f>WWWW[[#This Row],[% Access to unimproved water points]]*WWWW[[#This Row],[Total PoP ]]</f>
        <v>0</v>
      </c>
      <c r="AU58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3" s="788">
        <f>WWWW[[#This Row],[HRP1]]/250</f>
        <v>0</v>
      </c>
      <c r="AX583" s="790">
        <f>1-WWWW[[#This Row],[% Equitable and continuous access to sufficient quantity of domestic water]]</f>
        <v>1</v>
      </c>
      <c r="AY583" s="788">
        <f>WWWW[[#This Row],[%equitable and continuous access to sufficient quantity of safe drinking and domestic water''s GAP]]*WWWW[[#This Row],[Total PoP ]]</f>
        <v>170</v>
      </c>
      <c r="AZ583" s="791">
        <f>IF(WWWW[[#This Row],[Total required water points]]-WWWW[[#This Row],['#Water points coverage]]&lt;0,0,WWWW[[#This Row],[Total required water points]]-WWWW[[#This Row],['#Water points coverage]])</f>
        <v>1</v>
      </c>
      <c r="BA583" s="791">
        <f>ROUND(IF(WWWW[[#This Row],[Total PoP ]]&lt;250,1,WWWW[[#This Row],[Total PoP ]]/250),0)</f>
        <v>1</v>
      </c>
      <c r="BB58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3" s="788">
        <f>WWWW[[#This Row],[% people access to functioning Latrine]]*WWWW[[#This Row],[Total PoP ]]</f>
        <v>0</v>
      </c>
      <c r="BD583" s="791">
        <f>WWWW[[#This Row],['#_of_Functioning_latrines_in_school]]*50</f>
        <v>0</v>
      </c>
      <c r="BE583" s="791">
        <f>ROUND((WWWW[[#This Row],[Total PoP ]]/6),0)</f>
        <v>28</v>
      </c>
      <c r="BF583" s="791">
        <f>IF(WWWW[[#This Row],[Total required Latrines]]-(WWWW[[#This Row],['#_of_sanitary_fly-proof_HH_latrines]])&lt;0,0,WWWW[[#This Row],[Total required Latrines]]-(WWWW[[#This Row],['#_of_sanitary_fly-proof_HH_latrines]]))</f>
        <v>28</v>
      </c>
      <c r="BG583" s="787">
        <f>1-WWWW[[#This Row],[% people access to functioning Latrine]]</f>
        <v>1</v>
      </c>
      <c r="BH58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3" s="560">
        <f>IF(WWWW[[#This Row],['#_of_functional_handwashing_facilities_at_HH_level]]*6&gt;WWWW[[#This Row],[Total PoP ]],WWWW[[#This Row],[Total PoP ]],WWWW[[#This Row],['#_of_functional_handwashing_facilities_at_HH_level]]*6)</f>
        <v>0</v>
      </c>
      <c r="BJ583" s="791">
        <f>IF(WWWW[[#This Row],['# people reached by regular dedicated hygiene promotion]]&gt;WWWW[[#This Row],['# People received regular supply of hygiene items]],WWWW[[#This Row],['# people reached by regular dedicated hygiene promotion]],WWWW[[#This Row],['# People received regular supply of hygiene items]])</f>
        <v>0</v>
      </c>
      <c r="BK583" s="790">
        <f>IF(WWWW[[#This Row],[HRP3]]/WWWW[[#This Row],[Total PoP ]]&gt;100%,100%,WWWW[[#This Row],[HRP3]]/WWWW[[#This Row],[Total PoP ]])</f>
        <v>0</v>
      </c>
      <c r="BL583" s="787">
        <f>1-WWWW[[#This Row],[Hygiene Coverage%]]</f>
        <v>1</v>
      </c>
      <c r="BM583" s="789">
        <f>WWWW[[#This Row],['# people reached by regular dedicated hygiene promotion]]/WWWW[[#This Row],[Total PoP ]]</f>
        <v>0</v>
      </c>
      <c r="BN58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3" s="552">
        <f>WWWW[[#This Row],['#_of_affected_women_and_girls_receiving_a_sufficient_quantity_of_sanitary_pads]]</f>
        <v>0</v>
      </c>
      <c r="BP583" s="605">
        <f>IF(WWWW[[#This Row],['# People with access to soap]]&gt;WWWW[[#This Row],['# People with access to Sanity Pads]],WWWW[[#This Row],['# People with access to soap]],WWWW[[#This Row],['# People with access to Sanity Pads]])</f>
        <v>0</v>
      </c>
      <c r="BQ583" s="560" t="str">
        <f>IF(OR(WWWW[[#This Row],['#of students in school]]="",WWWW[[#This Row],['#of students in school]]=0),"No","Yes")</f>
        <v>No</v>
      </c>
      <c r="BR583" s="781" t="str">
        <f>VLOOKUP(WWWW[[#This Row],[Village  Name]],SiteDB6[[Site Name]:[Location Type 1]],9,FALSE)</f>
        <v>Village</v>
      </c>
      <c r="BS583" s="781" t="str">
        <f>VLOOKUP(WWWW[[#This Row],[Village  Name]],SiteDB6[[Site Name]:[Type of Accommodation]],10,FALSE)</f>
        <v>Village</v>
      </c>
      <c r="BT583" s="781" t="str">
        <f>VLOOKUP(WWWW[[#This Row],[Village  Name]],SiteDB6[[Site Name]:[Ethnic or GCA/NGCA]],11,FALSE)</f>
        <v>Rakhine</v>
      </c>
      <c r="BU583" s="781">
        <f>VLOOKUP(WWWW[[#This Row],[Village  Name]],SiteDB6[[Site Name]:[Lat]],12,FALSE)</f>
        <v>20.396680830000001</v>
      </c>
      <c r="BV583" s="781">
        <f>VLOOKUP(WWWW[[#This Row],[Village  Name]],SiteDB6[[Site Name]:[Long]],13,FALSE)</f>
        <v>93.252868649999996</v>
      </c>
      <c r="BW583" s="781">
        <f>VLOOKUP(WWWW[[#This Row],[Village  Name]],SiteDB6[[Site Name]:[Pcode]],3,FALSE)</f>
        <v>196998</v>
      </c>
      <c r="BX583" s="781" t="str">
        <f t="shared" si="2"/>
        <v>Covered</v>
      </c>
      <c r="BY583" s="792"/>
    </row>
    <row r="584" spans="1:77">
      <c r="A584" s="777" t="s">
        <v>2382</v>
      </c>
      <c r="B584" s="777" t="s">
        <v>316</v>
      </c>
      <c r="C584" s="778" t="s">
        <v>316</v>
      </c>
      <c r="D584" s="778" t="s">
        <v>329</v>
      </c>
      <c r="E584" s="779" t="s">
        <v>2687</v>
      </c>
      <c r="F584" s="778" t="s">
        <v>314</v>
      </c>
      <c r="G584" s="780" t="str">
        <f>VLOOKUP(WWWW[[#This Row],[Village  Name]],SiteDB6[[Site Name]:[Location Type]],8,FALSE)</f>
        <v>Village</v>
      </c>
      <c r="H584" s="778" t="s">
        <v>2651</v>
      </c>
      <c r="I584" s="782">
        <v>180</v>
      </c>
      <c r="J584" s="782">
        <v>964</v>
      </c>
      <c r="K584" s="783">
        <v>42736</v>
      </c>
      <c r="L584" s="784">
        <v>44551</v>
      </c>
      <c r="M584" s="782"/>
      <c r="N584" s="782"/>
      <c r="O584" s="605"/>
      <c r="P584" s="782"/>
      <c r="Q584" s="782"/>
      <c r="R584" s="782"/>
      <c r="S584" s="782"/>
      <c r="T584" s="782"/>
      <c r="U584" s="785"/>
      <c r="V584" s="782"/>
      <c r="W584" s="782" t="s">
        <v>132</v>
      </c>
      <c r="X584" s="782"/>
      <c r="Y584" s="782"/>
      <c r="Z584" s="782"/>
      <c r="AA584" s="782"/>
      <c r="AB584" s="782"/>
      <c r="AC584" s="785"/>
      <c r="AD584" s="782"/>
      <c r="AE584" s="782"/>
      <c r="AF584" s="782"/>
      <c r="AG584" s="782"/>
      <c r="AH584" s="782"/>
      <c r="AI584" s="782"/>
      <c r="AJ584" s="605"/>
      <c r="AK584" s="782"/>
      <c r="AL584" s="605"/>
      <c r="AM584" s="605"/>
      <c r="AN584" s="785"/>
      <c r="AO584" s="551"/>
      <c r="AP584" s="551"/>
      <c r="AQ58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4" s="788">
        <f>WWWW[[#This Row],[%Equitable and continuous access to sufficient quantity of safe drinking water]]*WWWW[[#This Row],[Total PoP ]]</f>
        <v>0</v>
      </c>
      <c r="AS58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4" s="788">
        <f>WWWW[[#This Row],[% Access to unimproved water points]]*WWWW[[#This Row],[Total PoP ]]</f>
        <v>0</v>
      </c>
      <c r="AU58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4" s="788">
        <f>WWWW[[#This Row],[HRP1]]/250</f>
        <v>0</v>
      </c>
      <c r="AX584" s="790">
        <f>1-WWWW[[#This Row],[% Equitable and continuous access to sufficient quantity of domestic water]]</f>
        <v>1</v>
      </c>
      <c r="AY584" s="788">
        <f>WWWW[[#This Row],[%equitable and continuous access to sufficient quantity of safe drinking and domestic water''s GAP]]*WWWW[[#This Row],[Total PoP ]]</f>
        <v>964</v>
      </c>
      <c r="AZ584" s="791">
        <f>IF(WWWW[[#This Row],[Total required water points]]-WWWW[[#This Row],['#Water points coverage]]&lt;0,0,WWWW[[#This Row],[Total required water points]]-WWWW[[#This Row],['#Water points coverage]])</f>
        <v>4</v>
      </c>
      <c r="BA584" s="791">
        <f>ROUND(IF(WWWW[[#This Row],[Total PoP ]]&lt;250,1,WWWW[[#This Row],[Total PoP ]]/250),0)</f>
        <v>4</v>
      </c>
      <c r="BB58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4" s="788">
        <f>WWWW[[#This Row],[% people access to functioning Latrine]]*WWWW[[#This Row],[Total PoP ]]</f>
        <v>0</v>
      </c>
      <c r="BD584" s="791">
        <f>WWWW[[#This Row],['#_of_Functioning_latrines_in_school]]*50</f>
        <v>0</v>
      </c>
      <c r="BE584" s="791">
        <f>ROUND((WWWW[[#This Row],[Total PoP ]]/6),0)</f>
        <v>161</v>
      </c>
      <c r="BF584" s="791">
        <f>IF(WWWW[[#This Row],[Total required Latrines]]-(WWWW[[#This Row],['#_of_sanitary_fly-proof_HH_latrines]])&lt;0,0,WWWW[[#This Row],[Total required Latrines]]-(WWWW[[#This Row],['#_of_sanitary_fly-proof_HH_latrines]]))</f>
        <v>161</v>
      </c>
      <c r="BG584" s="787">
        <f>1-WWWW[[#This Row],[% people access to functioning Latrine]]</f>
        <v>1</v>
      </c>
      <c r="BH58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4" s="560">
        <f>IF(WWWW[[#This Row],['#_of_functional_handwashing_facilities_at_HH_level]]*6&gt;WWWW[[#This Row],[Total PoP ]],WWWW[[#This Row],[Total PoP ]],WWWW[[#This Row],['#_of_functional_handwashing_facilities_at_HH_level]]*6)</f>
        <v>0</v>
      </c>
      <c r="BJ584" s="791">
        <f>IF(WWWW[[#This Row],['# people reached by regular dedicated hygiene promotion]]&gt;WWWW[[#This Row],['# People received regular supply of hygiene items]],WWWW[[#This Row],['# people reached by regular dedicated hygiene promotion]],WWWW[[#This Row],['# People received regular supply of hygiene items]])</f>
        <v>0</v>
      </c>
      <c r="BK584" s="790">
        <f>IF(WWWW[[#This Row],[HRP3]]/WWWW[[#This Row],[Total PoP ]]&gt;100%,100%,WWWW[[#This Row],[HRP3]]/WWWW[[#This Row],[Total PoP ]])</f>
        <v>0</v>
      </c>
      <c r="BL584" s="787">
        <f>1-WWWW[[#This Row],[Hygiene Coverage%]]</f>
        <v>1</v>
      </c>
      <c r="BM584" s="789">
        <f>WWWW[[#This Row],['# people reached by regular dedicated hygiene promotion]]/WWWW[[#This Row],[Total PoP ]]</f>
        <v>0</v>
      </c>
      <c r="BN58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4" s="552">
        <f>WWWW[[#This Row],['#_of_affected_women_and_girls_receiving_a_sufficient_quantity_of_sanitary_pads]]</f>
        <v>0</v>
      </c>
      <c r="BP584" s="605">
        <f>IF(WWWW[[#This Row],['# People with access to soap]]&gt;WWWW[[#This Row],['# People with access to Sanity Pads]],WWWW[[#This Row],['# People with access to soap]],WWWW[[#This Row],['# People with access to Sanity Pads]])</f>
        <v>0</v>
      </c>
      <c r="BQ584" s="560" t="str">
        <f>IF(OR(WWWW[[#This Row],['#of students in school]]="",WWWW[[#This Row],['#of students in school]]=0),"No","Yes")</f>
        <v>No</v>
      </c>
      <c r="BR584" s="781" t="str">
        <f>VLOOKUP(WWWW[[#This Row],[Village  Name]],SiteDB6[[Site Name]:[Location Type 1]],9,FALSE)</f>
        <v>Village</v>
      </c>
      <c r="BS584" s="781" t="str">
        <f>VLOOKUP(WWWW[[#This Row],[Village  Name]],SiteDB6[[Site Name]:[Type of Accommodation]],10,FALSE)</f>
        <v>Village</v>
      </c>
      <c r="BT584" s="781">
        <f>VLOOKUP(WWWW[[#This Row],[Village  Name]],SiteDB6[[Site Name]:[Ethnic or GCA/NGCA]],11,FALSE)</f>
        <v>0</v>
      </c>
      <c r="BU584" s="781">
        <f>VLOOKUP(WWWW[[#This Row],[Village  Name]],SiteDB6[[Site Name]:[Lat]],12,FALSE)</f>
        <v>0</v>
      </c>
      <c r="BV584" s="781">
        <f>VLOOKUP(WWWW[[#This Row],[Village  Name]],SiteDB6[[Site Name]:[Long]],13,FALSE)</f>
        <v>0</v>
      </c>
      <c r="BW584" s="781">
        <f>VLOOKUP(WWWW[[#This Row],[Village  Name]],SiteDB6[[Site Name]:[Pcode]],3,FALSE)</f>
        <v>197114</v>
      </c>
      <c r="BX584" s="781" t="str">
        <f t="shared" si="2"/>
        <v>Covered</v>
      </c>
      <c r="BY584" s="792"/>
    </row>
    <row r="585" spans="1:77">
      <c r="A585" s="777" t="s">
        <v>2382</v>
      </c>
      <c r="B585" s="777" t="s">
        <v>316</v>
      </c>
      <c r="C585" s="778" t="s">
        <v>316</v>
      </c>
      <c r="D585" s="778" t="s">
        <v>329</v>
      </c>
      <c r="E585" s="779" t="s">
        <v>2687</v>
      </c>
      <c r="F585" s="778" t="s">
        <v>314</v>
      </c>
      <c r="G585" s="780" t="str">
        <f>VLOOKUP(WWWW[[#This Row],[Village  Name]],SiteDB6[[Site Name]:[Location Type]],8,FALSE)</f>
        <v>Village</v>
      </c>
      <c r="H585" s="778" t="s">
        <v>2652</v>
      </c>
      <c r="I585" s="782">
        <v>130</v>
      </c>
      <c r="J585" s="782">
        <v>398</v>
      </c>
      <c r="K585" s="783">
        <v>42736</v>
      </c>
      <c r="L585" s="784">
        <v>44551</v>
      </c>
      <c r="M585" s="782"/>
      <c r="N585" s="782"/>
      <c r="O585" s="605"/>
      <c r="P585" s="782"/>
      <c r="Q585" s="782"/>
      <c r="R585" s="782"/>
      <c r="S585" s="782"/>
      <c r="T585" s="782"/>
      <c r="U585" s="785"/>
      <c r="V585" s="782"/>
      <c r="W585" s="782" t="s">
        <v>132</v>
      </c>
      <c r="X585" s="782"/>
      <c r="Y585" s="782"/>
      <c r="Z585" s="782"/>
      <c r="AA585" s="782"/>
      <c r="AB585" s="782"/>
      <c r="AC585" s="785"/>
      <c r="AD585" s="782"/>
      <c r="AE585" s="782"/>
      <c r="AF585" s="782"/>
      <c r="AG585" s="782"/>
      <c r="AH585" s="782"/>
      <c r="AI585" s="782"/>
      <c r="AJ585" s="605"/>
      <c r="AK585" s="782"/>
      <c r="AL585" s="605"/>
      <c r="AM585" s="605"/>
      <c r="AN585" s="785"/>
      <c r="AO585" s="551"/>
      <c r="AP585" s="551"/>
      <c r="AQ58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5" s="788">
        <f>WWWW[[#This Row],[%Equitable and continuous access to sufficient quantity of safe drinking water]]*WWWW[[#This Row],[Total PoP ]]</f>
        <v>0</v>
      </c>
      <c r="AS58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5" s="788">
        <f>WWWW[[#This Row],[% Access to unimproved water points]]*WWWW[[#This Row],[Total PoP ]]</f>
        <v>0</v>
      </c>
      <c r="AU58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5" s="788">
        <f>WWWW[[#This Row],[HRP1]]/250</f>
        <v>0</v>
      </c>
      <c r="AX585" s="790">
        <f>1-WWWW[[#This Row],[% Equitable and continuous access to sufficient quantity of domestic water]]</f>
        <v>1</v>
      </c>
      <c r="AY585" s="788">
        <f>WWWW[[#This Row],[%equitable and continuous access to sufficient quantity of safe drinking and domestic water''s GAP]]*WWWW[[#This Row],[Total PoP ]]</f>
        <v>398</v>
      </c>
      <c r="AZ585" s="791">
        <f>IF(WWWW[[#This Row],[Total required water points]]-WWWW[[#This Row],['#Water points coverage]]&lt;0,0,WWWW[[#This Row],[Total required water points]]-WWWW[[#This Row],['#Water points coverage]])</f>
        <v>2</v>
      </c>
      <c r="BA585" s="791">
        <f>ROUND(IF(WWWW[[#This Row],[Total PoP ]]&lt;250,1,WWWW[[#This Row],[Total PoP ]]/250),0)</f>
        <v>2</v>
      </c>
      <c r="BB58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5" s="788">
        <f>WWWW[[#This Row],[% people access to functioning Latrine]]*WWWW[[#This Row],[Total PoP ]]</f>
        <v>0</v>
      </c>
      <c r="BD585" s="791">
        <f>WWWW[[#This Row],['#_of_Functioning_latrines_in_school]]*50</f>
        <v>0</v>
      </c>
      <c r="BE585" s="791">
        <f>ROUND((WWWW[[#This Row],[Total PoP ]]/6),0)</f>
        <v>66</v>
      </c>
      <c r="BF585" s="791">
        <f>IF(WWWW[[#This Row],[Total required Latrines]]-(WWWW[[#This Row],['#_of_sanitary_fly-proof_HH_latrines]])&lt;0,0,WWWW[[#This Row],[Total required Latrines]]-(WWWW[[#This Row],['#_of_sanitary_fly-proof_HH_latrines]]))</f>
        <v>66</v>
      </c>
      <c r="BG585" s="787">
        <f>1-WWWW[[#This Row],[% people access to functioning Latrine]]</f>
        <v>1</v>
      </c>
      <c r="BH58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5" s="560">
        <f>IF(WWWW[[#This Row],['#_of_functional_handwashing_facilities_at_HH_level]]*6&gt;WWWW[[#This Row],[Total PoP ]],WWWW[[#This Row],[Total PoP ]],WWWW[[#This Row],['#_of_functional_handwashing_facilities_at_HH_level]]*6)</f>
        <v>0</v>
      </c>
      <c r="BJ585" s="791">
        <f>IF(WWWW[[#This Row],['# people reached by regular dedicated hygiene promotion]]&gt;WWWW[[#This Row],['# People received regular supply of hygiene items]],WWWW[[#This Row],['# people reached by regular dedicated hygiene promotion]],WWWW[[#This Row],['# People received regular supply of hygiene items]])</f>
        <v>0</v>
      </c>
      <c r="BK585" s="790">
        <f>IF(WWWW[[#This Row],[HRP3]]/WWWW[[#This Row],[Total PoP ]]&gt;100%,100%,WWWW[[#This Row],[HRP3]]/WWWW[[#This Row],[Total PoP ]])</f>
        <v>0</v>
      </c>
      <c r="BL585" s="787">
        <f>1-WWWW[[#This Row],[Hygiene Coverage%]]</f>
        <v>1</v>
      </c>
      <c r="BM585" s="789">
        <f>WWWW[[#This Row],['# people reached by regular dedicated hygiene promotion]]/WWWW[[#This Row],[Total PoP ]]</f>
        <v>0</v>
      </c>
      <c r="BN58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5" s="552">
        <f>WWWW[[#This Row],['#_of_affected_women_and_girls_receiving_a_sufficient_quantity_of_sanitary_pads]]</f>
        <v>0</v>
      </c>
      <c r="BP585" s="605">
        <f>IF(WWWW[[#This Row],['# People with access to soap]]&gt;WWWW[[#This Row],['# People with access to Sanity Pads]],WWWW[[#This Row],['# People with access to soap]],WWWW[[#This Row],['# People with access to Sanity Pads]])</f>
        <v>0</v>
      </c>
      <c r="BQ585" s="560" t="str">
        <f>IF(OR(WWWW[[#This Row],['#of students in school]]="",WWWW[[#This Row],['#of students in school]]=0),"No","Yes")</f>
        <v>No</v>
      </c>
      <c r="BR585" s="781" t="str">
        <f>VLOOKUP(WWWW[[#This Row],[Village  Name]],SiteDB6[[Site Name]:[Location Type 1]],9,FALSE)</f>
        <v>Village</v>
      </c>
      <c r="BS585" s="781" t="str">
        <f>VLOOKUP(WWWW[[#This Row],[Village  Name]],SiteDB6[[Site Name]:[Type of Accommodation]],10,FALSE)</f>
        <v>Village</v>
      </c>
      <c r="BT585" s="781">
        <f>VLOOKUP(WWWW[[#This Row],[Village  Name]],SiteDB6[[Site Name]:[Ethnic or GCA/NGCA]],11,FALSE)</f>
        <v>0</v>
      </c>
      <c r="BU585" s="781">
        <f>VLOOKUP(WWWW[[#This Row],[Village  Name]],SiteDB6[[Site Name]:[Lat]],12,FALSE)</f>
        <v>0</v>
      </c>
      <c r="BV585" s="781">
        <f>VLOOKUP(WWWW[[#This Row],[Village  Name]],SiteDB6[[Site Name]:[Long]],13,FALSE)</f>
        <v>0</v>
      </c>
      <c r="BW585" s="781">
        <f>VLOOKUP(WWWW[[#This Row],[Village  Name]],SiteDB6[[Site Name]:[Pcode]],3,FALSE)</f>
        <v>197111</v>
      </c>
      <c r="BX585" s="781" t="str">
        <f t="shared" si="2"/>
        <v>Covered</v>
      </c>
      <c r="BY585" s="792"/>
    </row>
    <row r="586" spans="1:77">
      <c r="A586" s="777" t="s">
        <v>2382</v>
      </c>
      <c r="B586" s="777" t="s">
        <v>316</v>
      </c>
      <c r="C586" s="778" t="s">
        <v>316</v>
      </c>
      <c r="D586" s="778" t="s">
        <v>329</v>
      </c>
      <c r="E586" s="779" t="s">
        <v>2687</v>
      </c>
      <c r="F586" s="778" t="s">
        <v>314</v>
      </c>
      <c r="G586" s="780" t="str">
        <f>VLOOKUP(WWWW[[#This Row],[Village  Name]],SiteDB6[[Site Name]:[Location Type]],8,FALSE)</f>
        <v>Village</v>
      </c>
      <c r="H586" s="778" t="s">
        <v>2653</v>
      </c>
      <c r="I586" s="782">
        <v>191</v>
      </c>
      <c r="J586" s="782">
        <v>713</v>
      </c>
      <c r="K586" s="783">
        <v>42736</v>
      </c>
      <c r="L586" s="784">
        <v>44551</v>
      </c>
      <c r="M586" s="782"/>
      <c r="N586" s="782"/>
      <c r="O586" s="605"/>
      <c r="P586" s="782"/>
      <c r="Q586" s="782"/>
      <c r="R586" s="782"/>
      <c r="S586" s="782"/>
      <c r="T586" s="782"/>
      <c r="U586" s="785"/>
      <c r="V586" s="782"/>
      <c r="W586" s="782" t="s">
        <v>132</v>
      </c>
      <c r="X586" s="782"/>
      <c r="Y586" s="782"/>
      <c r="Z586" s="782"/>
      <c r="AA586" s="782"/>
      <c r="AB586" s="782"/>
      <c r="AC586" s="785"/>
      <c r="AD586" s="782"/>
      <c r="AE586" s="782"/>
      <c r="AF586" s="782"/>
      <c r="AG586" s="782"/>
      <c r="AH586" s="782"/>
      <c r="AI586" s="782"/>
      <c r="AJ586" s="605"/>
      <c r="AK586" s="782"/>
      <c r="AL586" s="605"/>
      <c r="AM586" s="605"/>
      <c r="AN586" s="785"/>
      <c r="AO586" s="551"/>
      <c r="AP586" s="551"/>
      <c r="AQ58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6" s="788">
        <f>WWWW[[#This Row],[%Equitable and continuous access to sufficient quantity of safe drinking water]]*WWWW[[#This Row],[Total PoP ]]</f>
        <v>0</v>
      </c>
      <c r="AS58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6" s="788">
        <f>WWWW[[#This Row],[% Access to unimproved water points]]*WWWW[[#This Row],[Total PoP ]]</f>
        <v>0</v>
      </c>
      <c r="AU58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6" s="788">
        <f>WWWW[[#This Row],[HRP1]]/250</f>
        <v>0</v>
      </c>
      <c r="AX586" s="790">
        <f>1-WWWW[[#This Row],[% Equitable and continuous access to sufficient quantity of domestic water]]</f>
        <v>1</v>
      </c>
      <c r="AY586" s="788">
        <f>WWWW[[#This Row],[%equitable and continuous access to sufficient quantity of safe drinking and domestic water''s GAP]]*WWWW[[#This Row],[Total PoP ]]</f>
        <v>713</v>
      </c>
      <c r="AZ586" s="791">
        <f>IF(WWWW[[#This Row],[Total required water points]]-WWWW[[#This Row],['#Water points coverage]]&lt;0,0,WWWW[[#This Row],[Total required water points]]-WWWW[[#This Row],['#Water points coverage]])</f>
        <v>3</v>
      </c>
      <c r="BA586" s="791">
        <f>ROUND(IF(WWWW[[#This Row],[Total PoP ]]&lt;250,1,WWWW[[#This Row],[Total PoP ]]/250),0)</f>
        <v>3</v>
      </c>
      <c r="BB58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6" s="788">
        <f>WWWW[[#This Row],[% people access to functioning Latrine]]*WWWW[[#This Row],[Total PoP ]]</f>
        <v>0</v>
      </c>
      <c r="BD586" s="791">
        <f>WWWW[[#This Row],['#_of_Functioning_latrines_in_school]]*50</f>
        <v>0</v>
      </c>
      <c r="BE586" s="791">
        <f>ROUND((WWWW[[#This Row],[Total PoP ]]/6),0)</f>
        <v>119</v>
      </c>
      <c r="BF586" s="791">
        <f>IF(WWWW[[#This Row],[Total required Latrines]]-(WWWW[[#This Row],['#_of_sanitary_fly-proof_HH_latrines]])&lt;0,0,WWWW[[#This Row],[Total required Latrines]]-(WWWW[[#This Row],['#_of_sanitary_fly-proof_HH_latrines]]))</f>
        <v>119</v>
      </c>
      <c r="BG586" s="787">
        <f>1-WWWW[[#This Row],[% people access to functioning Latrine]]</f>
        <v>1</v>
      </c>
      <c r="BH58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6" s="560">
        <f>IF(WWWW[[#This Row],['#_of_functional_handwashing_facilities_at_HH_level]]*6&gt;WWWW[[#This Row],[Total PoP ]],WWWW[[#This Row],[Total PoP ]],WWWW[[#This Row],['#_of_functional_handwashing_facilities_at_HH_level]]*6)</f>
        <v>0</v>
      </c>
      <c r="BJ586" s="791">
        <f>IF(WWWW[[#This Row],['# people reached by regular dedicated hygiene promotion]]&gt;WWWW[[#This Row],['# People received regular supply of hygiene items]],WWWW[[#This Row],['# people reached by regular dedicated hygiene promotion]],WWWW[[#This Row],['# People received regular supply of hygiene items]])</f>
        <v>0</v>
      </c>
      <c r="BK586" s="790">
        <f>IF(WWWW[[#This Row],[HRP3]]/WWWW[[#This Row],[Total PoP ]]&gt;100%,100%,WWWW[[#This Row],[HRP3]]/WWWW[[#This Row],[Total PoP ]])</f>
        <v>0</v>
      </c>
      <c r="BL586" s="787">
        <f>1-WWWW[[#This Row],[Hygiene Coverage%]]</f>
        <v>1</v>
      </c>
      <c r="BM586" s="789">
        <f>WWWW[[#This Row],['# people reached by regular dedicated hygiene promotion]]/WWWW[[#This Row],[Total PoP ]]</f>
        <v>0</v>
      </c>
      <c r="BN58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6" s="552">
        <f>WWWW[[#This Row],['#_of_affected_women_and_girls_receiving_a_sufficient_quantity_of_sanitary_pads]]</f>
        <v>0</v>
      </c>
      <c r="BP586" s="605">
        <f>IF(WWWW[[#This Row],['# People with access to soap]]&gt;WWWW[[#This Row],['# People with access to Sanity Pads]],WWWW[[#This Row],['# People with access to soap]],WWWW[[#This Row],['# People with access to Sanity Pads]])</f>
        <v>0</v>
      </c>
      <c r="BQ586" s="560" t="str">
        <f>IF(OR(WWWW[[#This Row],['#of students in school]]="",WWWW[[#This Row],['#of students in school]]=0),"No","Yes")</f>
        <v>No</v>
      </c>
      <c r="BR586" s="781" t="str">
        <f>VLOOKUP(WWWW[[#This Row],[Village  Name]],SiteDB6[[Site Name]:[Location Type 1]],9,FALSE)</f>
        <v>Village</v>
      </c>
      <c r="BS586" s="781" t="str">
        <f>VLOOKUP(WWWW[[#This Row],[Village  Name]],SiteDB6[[Site Name]:[Type of Accommodation]],10,FALSE)</f>
        <v>Village</v>
      </c>
      <c r="BT586" s="781">
        <f>VLOOKUP(WWWW[[#This Row],[Village  Name]],SiteDB6[[Site Name]:[Ethnic or GCA/NGCA]],11,FALSE)</f>
        <v>0</v>
      </c>
      <c r="BU586" s="781">
        <f>VLOOKUP(WWWW[[#This Row],[Village  Name]],SiteDB6[[Site Name]:[Lat]],12,FALSE)</f>
        <v>0</v>
      </c>
      <c r="BV586" s="781">
        <f>VLOOKUP(WWWW[[#This Row],[Village  Name]],SiteDB6[[Site Name]:[Long]],13,FALSE)</f>
        <v>0</v>
      </c>
      <c r="BW586" s="781">
        <f>VLOOKUP(WWWW[[#This Row],[Village  Name]],SiteDB6[[Site Name]:[Pcode]],3,FALSE)</f>
        <v>197112</v>
      </c>
      <c r="BX586" s="781" t="str">
        <f t="shared" si="2"/>
        <v>Covered</v>
      </c>
      <c r="BY586" s="792"/>
    </row>
    <row r="587" spans="1:77">
      <c r="A587" s="777" t="s">
        <v>2382</v>
      </c>
      <c r="B587" s="777" t="s">
        <v>316</v>
      </c>
      <c r="C587" s="778" t="s">
        <v>316</v>
      </c>
      <c r="D587" s="778" t="s">
        <v>329</v>
      </c>
      <c r="E587" s="779" t="s">
        <v>2687</v>
      </c>
      <c r="F587" s="778" t="s">
        <v>314</v>
      </c>
      <c r="G587" s="780" t="str">
        <f>VLOOKUP(WWWW[[#This Row],[Village  Name]],SiteDB6[[Site Name]:[Location Type]],8,FALSE)</f>
        <v>Village</v>
      </c>
      <c r="H587" s="778" t="s">
        <v>2654</v>
      </c>
      <c r="I587" s="782">
        <v>27</v>
      </c>
      <c r="J587" s="782">
        <v>53</v>
      </c>
      <c r="K587" s="783">
        <v>42736</v>
      </c>
      <c r="L587" s="784">
        <v>44551</v>
      </c>
      <c r="M587" s="782"/>
      <c r="N587" s="782"/>
      <c r="O587" s="605"/>
      <c r="P587" s="782"/>
      <c r="Q587" s="782"/>
      <c r="R587" s="782"/>
      <c r="S587" s="782"/>
      <c r="T587" s="782"/>
      <c r="U587" s="785"/>
      <c r="V587" s="782"/>
      <c r="W587" s="782" t="s">
        <v>132</v>
      </c>
      <c r="X587" s="782"/>
      <c r="Y587" s="782"/>
      <c r="Z587" s="782"/>
      <c r="AA587" s="782"/>
      <c r="AB587" s="782"/>
      <c r="AC587" s="785"/>
      <c r="AD587" s="782"/>
      <c r="AE587" s="782"/>
      <c r="AF587" s="782"/>
      <c r="AG587" s="782"/>
      <c r="AH587" s="782"/>
      <c r="AI587" s="782"/>
      <c r="AJ587" s="605"/>
      <c r="AK587" s="782"/>
      <c r="AL587" s="605"/>
      <c r="AM587" s="605"/>
      <c r="AN587" s="785"/>
      <c r="AO587" s="551"/>
      <c r="AP587" s="551"/>
      <c r="AQ58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7" s="788">
        <f>WWWW[[#This Row],[%Equitable and continuous access to sufficient quantity of safe drinking water]]*WWWW[[#This Row],[Total PoP ]]</f>
        <v>0</v>
      </c>
      <c r="AS58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7" s="788">
        <f>WWWW[[#This Row],[% Access to unimproved water points]]*WWWW[[#This Row],[Total PoP ]]</f>
        <v>0</v>
      </c>
      <c r="AU58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7" s="788">
        <f>WWWW[[#This Row],[HRP1]]/250</f>
        <v>0</v>
      </c>
      <c r="AX587" s="790">
        <f>1-WWWW[[#This Row],[% Equitable and continuous access to sufficient quantity of domestic water]]</f>
        <v>1</v>
      </c>
      <c r="AY587" s="788">
        <f>WWWW[[#This Row],[%equitable and continuous access to sufficient quantity of safe drinking and domestic water''s GAP]]*WWWW[[#This Row],[Total PoP ]]</f>
        <v>53</v>
      </c>
      <c r="AZ587" s="791">
        <f>IF(WWWW[[#This Row],[Total required water points]]-WWWW[[#This Row],['#Water points coverage]]&lt;0,0,WWWW[[#This Row],[Total required water points]]-WWWW[[#This Row],['#Water points coverage]])</f>
        <v>1</v>
      </c>
      <c r="BA587" s="791">
        <f>ROUND(IF(WWWW[[#This Row],[Total PoP ]]&lt;250,1,WWWW[[#This Row],[Total PoP ]]/250),0)</f>
        <v>1</v>
      </c>
      <c r="BB58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7" s="788">
        <f>WWWW[[#This Row],[% people access to functioning Latrine]]*WWWW[[#This Row],[Total PoP ]]</f>
        <v>0</v>
      </c>
      <c r="BD587" s="791">
        <f>WWWW[[#This Row],['#_of_Functioning_latrines_in_school]]*50</f>
        <v>0</v>
      </c>
      <c r="BE587" s="791">
        <f>ROUND((WWWW[[#This Row],[Total PoP ]]/6),0)</f>
        <v>9</v>
      </c>
      <c r="BF587" s="791">
        <f>IF(WWWW[[#This Row],[Total required Latrines]]-(WWWW[[#This Row],['#_of_sanitary_fly-proof_HH_latrines]])&lt;0,0,WWWW[[#This Row],[Total required Latrines]]-(WWWW[[#This Row],['#_of_sanitary_fly-proof_HH_latrines]]))</f>
        <v>9</v>
      </c>
      <c r="BG587" s="787">
        <f>1-WWWW[[#This Row],[% people access to functioning Latrine]]</f>
        <v>1</v>
      </c>
      <c r="BH58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7" s="560">
        <f>IF(WWWW[[#This Row],['#_of_functional_handwashing_facilities_at_HH_level]]*6&gt;WWWW[[#This Row],[Total PoP ]],WWWW[[#This Row],[Total PoP ]],WWWW[[#This Row],['#_of_functional_handwashing_facilities_at_HH_level]]*6)</f>
        <v>0</v>
      </c>
      <c r="BJ587" s="791">
        <f>IF(WWWW[[#This Row],['# people reached by regular dedicated hygiene promotion]]&gt;WWWW[[#This Row],['# People received regular supply of hygiene items]],WWWW[[#This Row],['# people reached by regular dedicated hygiene promotion]],WWWW[[#This Row],['# People received regular supply of hygiene items]])</f>
        <v>0</v>
      </c>
      <c r="BK587" s="790">
        <f>IF(WWWW[[#This Row],[HRP3]]/WWWW[[#This Row],[Total PoP ]]&gt;100%,100%,WWWW[[#This Row],[HRP3]]/WWWW[[#This Row],[Total PoP ]])</f>
        <v>0</v>
      </c>
      <c r="BL587" s="787">
        <f>1-WWWW[[#This Row],[Hygiene Coverage%]]</f>
        <v>1</v>
      </c>
      <c r="BM587" s="789">
        <f>WWWW[[#This Row],['# people reached by regular dedicated hygiene promotion]]/WWWW[[#This Row],[Total PoP ]]</f>
        <v>0</v>
      </c>
      <c r="BN58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7" s="552">
        <f>WWWW[[#This Row],['#_of_affected_women_and_girls_receiving_a_sufficient_quantity_of_sanitary_pads]]</f>
        <v>0</v>
      </c>
      <c r="BP587" s="605">
        <f>IF(WWWW[[#This Row],['# People with access to soap]]&gt;WWWW[[#This Row],['# People with access to Sanity Pads]],WWWW[[#This Row],['# People with access to soap]],WWWW[[#This Row],['# People with access to Sanity Pads]])</f>
        <v>0</v>
      </c>
      <c r="BQ587" s="560" t="str">
        <f>IF(OR(WWWW[[#This Row],['#of students in school]]="",WWWW[[#This Row],['#of students in school]]=0),"No","Yes")</f>
        <v>No</v>
      </c>
      <c r="BR587" s="781" t="str">
        <f>VLOOKUP(WWWW[[#This Row],[Village  Name]],SiteDB6[[Site Name]:[Location Type 1]],9,FALSE)</f>
        <v>Village</v>
      </c>
      <c r="BS587" s="781" t="str">
        <f>VLOOKUP(WWWW[[#This Row],[Village  Name]],SiteDB6[[Site Name]:[Type of Accommodation]],10,FALSE)</f>
        <v>Village</v>
      </c>
      <c r="BT587" s="781">
        <f>VLOOKUP(WWWW[[#This Row],[Village  Name]],SiteDB6[[Site Name]:[Ethnic or GCA/NGCA]],11,FALSE)</f>
        <v>0</v>
      </c>
      <c r="BU587" s="781">
        <f>VLOOKUP(WWWW[[#This Row],[Village  Name]],SiteDB6[[Site Name]:[Lat]],12,FALSE)</f>
        <v>0</v>
      </c>
      <c r="BV587" s="781">
        <f>VLOOKUP(WWWW[[#This Row],[Village  Name]],SiteDB6[[Site Name]:[Long]],13,FALSE)</f>
        <v>0</v>
      </c>
      <c r="BW587" s="781">
        <f>VLOOKUP(WWWW[[#This Row],[Village  Name]],SiteDB6[[Site Name]:[Pcode]],3,FALSE)</f>
        <v>220653</v>
      </c>
      <c r="BX587" s="781" t="str">
        <f t="shared" si="2"/>
        <v>Covered</v>
      </c>
      <c r="BY587" s="792"/>
    </row>
    <row r="588" spans="1:77">
      <c r="A588" s="777" t="s">
        <v>2382</v>
      </c>
      <c r="B588" s="777" t="s">
        <v>316</v>
      </c>
      <c r="C588" s="778" t="s">
        <v>316</v>
      </c>
      <c r="D588" s="778" t="s">
        <v>329</v>
      </c>
      <c r="E588" s="779" t="s">
        <v>2687</v>
      </c>
      <c r="F588" s="778" t="s">
        <v>314</v>
      </c>
      <c r="G588" s="780" t="str">
        <f>VLOOKUP(WWWW[[#This Row],[Village  Name]],SiteDB6[[Site Name]:[Location Type]],8,FALSE)</f>
        <v>Village</v>
      </c>
      <c r="H588" s="778" t="s">
        <v>660</v>
      </c>
      <c r="I588" s="782">
        <v>63</v>
      </c>
      <c r="J588" s="782">
        <v>249</v>
      </c>
      <c r="K588" s="783">
        <v>42736</v>
      </c>
      <c r="L588" s="784">
        <v>44551</v>
      </c>
      <c r="M588" s="782"/>
      <c r="N588" s="782"/>
      <c r="O588" s="605"/>
      <c r="P588" s="782"/>
      <c r="Q588" s="782"/>
      <c r="R588" s="782"/>
      <c r="S588" s="782"/>
      <c r="T588" s="782"/>
      <c r="U588" s="785"/>
      <c r="V588" s="782"/>
      <c r="W588" s="782" t="s">
        <v>132</v>
      </c>
      <c r="X588" s="782"/>
      <c r="Y588" s="782"/>
      <c r="Z588" s="782"/>
      <c r="AA588" s="782"/>
      <c r="AB588" s="782"/>
      <c r="AC588" s="785"/>
      <c r="AD588" s="782"/>
      <c r="AE588" s="782"/>
      <c r="AF588" s="782"/>
      <c r="AG588" s="782"/>
      <c r="AH588" s="782"/>
      <c r="AI588" s="782"/>
      <c r="AJ588" s="605"/>
      <c r="AK588" s="782"/>
      <c r="AL588" s="605"/>
      <c r="AM588" s="605"/>
      <c r="AN588" s="785"/>
      <c r="AO588" s="551"/>
      <c r="AP588" s="551"/>
      <c r="AQ58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88" s="788">
        <f>WWWW[[#This Row],[%Equitable and continuous access to sufficient quantity of safe drinking water]]*WWWW[[#This Row],[Total PoP ]]</f>
        <v>0</v>
      </c>
      <c r="AS58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8" s="788">
        <f>WWWW[[#This Row],[% Access to unimproved water points]]*WWWW[[#This Row],[Total PoP ]]</f>
        <v>0</v>
      </c>
      <c r="AU58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8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88" s="788">
        <f>WWWW[[#This Row],[HRP1]]/250</f>
        <v>0</v>
      </c>
      <c r="AX588" s="790">
        <f>1-WWWW[[#This Row],[% Equitable and continuous access to sufficient quantity of domestic water]]</f>
        <v>1</v>
      </c>
      <c r="AY588" s="788">
        <f>WWWW[[#This Row],[%equitable and continuous access to sufficient quantity of safe drinking and domestic water''s GAP]]*WWWW[[#This Row],[Total PoP ]]</f>
        <v>249</v>
      </c>
      <c r="AZ588" s="791">
        <f>IF(WWWW[[#This Row],[Total required water points]]-WWWW[[#This Row],['#Water points coverage]]&lt;0,0,WWWW[[#This Row],[Total required water points]]-WWWW[[#This Row],['#Water points coverage]])</f>
        <v>1</v>
      </c>
      <c r="BA588" s="791">
        <f>ROUND(IF(WWWW[[#This Row],[Total PoP ]]&lt;250,1,WWWW[[#This Row],[Total PoP ]]/250),0)</f>
        <v>1</v>
      </c>
      <c r="BB58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8" s="788">
        <f>WWWW[[#This Row],[% people access to functioning Latrine]]*WWWW[[#This Row],[Total PoP ]]</f>
        <v>0</v>
      </c>
      <c r="BD588" s="791">
        <f>WWWW[[#This Row],['#_of_Functioning_latrines_in_school]]*50</f>
        <v>0</v>
      </c>
      <c r="BE588" s="791">
        <f>ROUND((WWWW[[#This Row],[Total PoP ]]/6),0)</f>
        <v>42</v>
      </c>
      <c r="BF588" s="791">
        <f>IF(WWWW[[#This Row],[Total required Latrines]]-(WWWW[[#This Row],['#_of_sanitary_fly-proof_HH_latrines]])&lt;0,0,WWWW[[#This Row],[Total required Latrines]]-(WWWW[[#This Row],['#_of_sanitary_fly-proof_HH_latrines]]))</f>
        <v>42</v>
      </c>
      <c r="BG588" s="787">
        <f>1-WWWW[[#This Row],[% people access to functioning Latrine]]</f>
        <v>1</v>
      </c>
      <c r="BH58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8" s="560">
        <f>IF(WWWW[[#This Row],['#_of_functional_handwashing_facilities_at_HH_level]]*6&gt;WWWW[[#This Row],[Total PoP ]],WWWW[[#This Row],[Total PoP ]],WWWW[[#This Row],['#_of_functional_handwashing_facilities_at_HH_level]]*6)</f>
        <v>0</v>
      </c>
      <c r="BJ588" s="791">
        <f>IF(WWWW[[#This Row],['# people reached by regular dedicated hygiene promotion]]&gt;WWWW[[#This Row],['# People received regular supply of hygiene items]],WWWW[[#This Row],['# people reached by regular dedicated hygiene promotion]],WWWW[[#This Row],['# People received regular supply of hygiene items]])</f>
        <v>0</v>
      </c>
      <c r="BK588" s="790">
        <f>IF(WWWW[[#This Row],[HRP3]]/WWWW[[#This Row],[Total PoP ]]&gt;100%,100%,WWWW[[#This Row],[HRP3]]/WWWW[[#This Row],[Total PoP ]])</f>
        <v>0</v>
      </c>
      <c r="BL588" s="787">
        <f>1-WWWW[[#This Row],[Hygiene Coverage%]]</f>
        <v>1</v>
      </c>
      <c r="BM588" s="789">
        <f>WWWW[[#This Row],['# people reached by regular dedicated hygiene promotion]]/WWWW[[#This Row],[Total PoP ]]</f>
        <v>0</v>
      </c>
      <c r="BN58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8" s="552">
        <f>WWWW[[#This Row],['#_of_affected_women_and_girls_receiving_a_sufficient_quantity_of_sanitary_pads]]</f>
        <v>0</v>
      </c>
      <c r="BP588" s="605">
        <f>IF(WWWW[[#This Row],['# People with access to soap]]&gt;WWWW[[#This Row],['# People with access to Sanity Pads]],WWWW[[#This Row],['# People with access to soap]],WWWW[[#This Row],['# People with access to Sanity Pads]])</f>
        <v>0</v>
      </c>
      <c r="BQ588" s="560" t="str">
        <f>IF(OR(WWWW[[#This Row],['#of students in school]]="",WWWW[[#This Row],['#of students in school]]=0),"No","Yes")</f>
        <v>No</v>
      </c>
      <c r="BR588" s="781" t="str">
        <f>VLOOKUP(WWWW[[#This Row],[Village  Name]],SiteDB6[[Site Name]:[Location Type 1]],9,FALSE)</f>
        <v>Village</v>
      </c>
      <c r="BS588" s="781" t="str">
        <f>VLOOKUP(WWWW[[#This Row],[Village  Name]],SiteDB6[[Site Name]:[Type of Accommodation]],10,FALSE)</f>
        <v>Village</v>
      </c>
      <c r="BT588" s="781">
        <f>VLOOKUP(WWWW[[#This Row],[Village  Name]],SiteDB6[[Site Name]:[Ethnic or GCA/NGCA]],11,FALSE)</f>
        <v>0</v>
      </c>
      <c r="BU588" s="781">
        <f>VLOOKUP(WWWW[[#This Row],[Village  Name]],SiteDB6[[Site Name]:[Lat]],12,FALSE)</f>
        <v>0</v>
      </c>
      <c r="BV588" s="781">
        <f>VLOOKUP(WWWW[[#This Row],[Village  Name]],SiteDB6[[Site Name]:[Long]],13,FALSE)</f>
        <v>0</v>
      </c>
      <c r="BW588" s="781">
        <f>VLOOKUP(WWWW[[#This Row],[Village  Name]],SiteDB6[[Site Name]:[Pcode]],3,FALSE)</f>
        <v>197110</v>
      </c>
      <c r="BX588" s="781" t="str">
        <f t="shared" si="2"/>
        <v>Covered</v>
      </c>
      <c r="BY588" s="792"/>
    </row>
    <row r="589" spans="1:77">
      <c r="A589" s="777" t="s">
        <v>2382</v>
      </c>
      <c r="B589" s="777" t="s">
        <v>2308</v>
      </c>
      <c r="C589" s="778" t="s">
        <v>2308</v>
      </c>
      <c r="D589" s="778" t="s">
        <v>40</v>
      </c>
      <c r="E589" s="779" t="s">
        <v>2687</v>
      </c>
      <c r="F589" s="778" t="s">
        <v>297</v>
      </c>
      <c r="G589" s="780" t="str">
        <f>VLOOKUP(WWWW[[#This Row],[Village  Name]],SiteDB6[[Site Name]:[Location Type]],8,FALSE)</f>
        <v>Village</v>
      </c>
      <c r="H589" s="778" t="s">
        <v>420</v>
      </c>
      <c r="I589" s="782">
        <v>249</v>
      </c>
      <c r="J589" s="782">
        <v>1362</v>
      </c>
      <c r="K589" s="783">
        <v>43009</v>
      </c>
      <c r="L589" s="784">
        <v>44104</v>
      </c>
      <c r="M589" s="782"/>
      <c r="N589" s="782"/>
      <c r="O589" s="605"/>
      <c r="P589" s="782">
        <v>8</v>
      </c>
      <c r="Q589" s="782"/>
      <c r="R589" s="782"/>
      <c r="S589" s="782"/>
      <c r="T589" s="782"/>
      <c r="U589" s="785"/>
      <c r="V589" s="782"/>
      <c r="W589" s="782" t="s">
        <v>132</v>
      </c>
      <c r="X589" s="782"/>
      <c r="Y589" s="782"/>
      <c r="Z589" s="782"/>
      <c r="AA589" s="782"/>
      <c r="AB589" s="782"/>
      <c r="AC589" s="785"/>
      <c r="AD589" s="782"/>
      <c r="AE589" s="782"/>
      <c r="AF589" s="782"/>
      <c r="AG589" s="782"/>
      <c r="AH589" s="782"/>
      <c r="AI589" s="782"/>
      <c r="AJ589" s="605"/>
      <c r="AK589" s="782"/>
      <c r="AL589" s="605"/>
      <c r="AM589" s="605"/>
      <c r="AN589" s="785"/>
      <c r="AO589" s="551"/>
      <c r="AP589" s="551"/>
      <c r="AQ58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89" s="788">
        <f>WWWW[[#This Row],[%Equitable and continuous access to sufficient quantity of safe drinking water]]*WWWW[[#This Row],[Total PoP ]]</f>
        <v>1362</v>
      </c>
      <c r="AS58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89" s="788">
        <f>WWWW[[#This Row],[% Access to unimproved water points]]*WWWW[[#This Row],[Total PoP ]]</f>
        <v>0</v>
      </c>
      <c r="AU58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8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1362</v>
      </c>
      <c r="AW589" s="788">
        <f>WWWW[[#This Row],[HRP1]]/250</f>
        <v>5.4480000000000004</v>
      </c>
      <c r="AX589" s="790">
        <f>1-WWWW[[#This Row],[% Equitable and continuous access to sufficient quantity of domestic water]]</f>
        <v>0</v>
      </c>
      <c r="AY589" s="788">
        <f>WWWW[[#This Row],[%equitable and continuous access to sufficient quantity of safe drinking and domestic water''s GAP]]*WWWW[[#This Row],[Total PoP ]]</f>
        <v>0</v>
      </c>
      <c r="AZ589" s="791">
        <f>IF(WWWW[[#This Row],[Total required water points]]-WWWW[[#This Row],['#Water points coverage]]&lt;0,0,WWWW[[#This Row],[Total required water points]]-WWWW[[#This Row],['#Water points coverage]])</f>
        <v>0</v>
      </c>
      <c r="BA589" s="791">
        <f>ROUND(IF(WWWW[[#This Row],[Total PoP ]]&lt;250,1,WWWW[[#This Row],[Total PoP ]]/250),0)</f>
        <v>5</v>
      </c>
      <c r="BB58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89" s="788">
        <f>WWWW[[#This Row],[% people access to functioning Latrine]]*WWWW[[#This Row],[Total PoP ]]</f>
        <v>0</v>
      </c>
      <c r="BD589" s="791">
        <f>WWWW[[#This Row],['#_of_Functioning_latrines_in_school]]*50</f>
        <v>0</v>
      </c>
      <c r="BE589" s="791">
        <f>ROUND((WWWW[[#This Row],[Total PoP ]]/6),0)</f>
        <v>227</v>
      </c>
      <c r="BF589" s="791">
        <f>IF(WWWW[[#This Row],[Total required Latrines]]-(WWWW[[#This Row],['#_of_sanitary_fly-proof_HH_latrines]])&lt;0,0,WWWW[[#This Row],[Total required Latrines]]-(WWWW[[#This Row],['#_of_sanitary_fly-proof_HH_latrines]]))</f>
        <v>227</v>
      </c>
      <c r="BG589" s="787">
        <f>1-WWWW[[#This Row],[% people access to functioning Latrine]]</f>
        <v>1</v>
      </c>
      <c r="BH58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89" s="560">
        <f>IF(WWWW[[#This Row],['#_of_functional_handwashing_facilities_at_HH_level]]*6&gt;WWWW[[#This Row],[Total PoP ]],WWWW[[#This Row],[Total PoP ]],WWWW[[#This Row],['#_of_functional_handwashing_facilities_at_HH_level]]*6)</f>
        <v>0</v>
      </c>
      <c r="BJ589" s="791">
        <f>IF(WWWW[[#This Row],['# people reached by regular dedicated hygiene promotion]]&gt;WWWW[[#This Row],['# People received regular supply of hygiene items]],WWWW[[#This Row],['# people reached by regular dedicated hygiene promotion]],WWWW[[#This Row],['# People received regular supply of hygiene items]])</f>
        <v>0</v>
      </c>
      <c r="BK589" s="790">
        <f>IF(WWWW[[#This Row],[HRP3]]/WWWW[[#This Row],[Total PoP ]]&gt;100%,100%,WWWW[[#This Row],[HRP3]]/WWWW[[#This Row],[Total PoP ]])</f>
        <v>0</v>
      </c>
      <c r="BL589" s="787">
        <f>1-WWWW[[#This Row],[Hygiene Coverage%]]</f>
        <v>1</v>
      </c>
      <c r="BM589" s="789">
        <f>WWWW[[#This Row],['# people reached by regular dedicated hygiene promotion]]/WWWW[[#This Row],[Total PoP ]]</f>
        <v>0</v>
      </c>
      <c r="BN58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89" s="552">
        <f>WWWW[[#This Row],['#_of_affected_women_and_girls_receiving_a_sufficient_quantity_of_sanitary_pads]]</f>
        <v>0</v>
      </c>
      <c r="BP589" s="605">
        <f>IF(WWWW[[#This Row],['# People with access to soap]]&gt;WWWW[[#This Row],['# People with access to Sanity Pads]],WWWW[[#This Row],['# People with access to soap]],WWWW[[#This Row],['# People with access to Sanity Pads]])</f>
        <v>0</v>
      </c>
      <c r="BQ589" s="560" t="str">
        <f>IF(OR(WWWW[[#This Row],['#of students in school]]="",WWWW[[#This Row],['#of students in school]]=0),"No","Yes")</f>
        <v>No</v>
      </c>
      <c r="BR589" s="781" t="str">
        <f>VLOOKUP(WWWW[[#This Row],[Village  Name]],SiteDB6[[Site Name]:[Location Type 1]],9,FALSE)</f>
        <v>Village</v>
      </c>
      <c r="BS589" s="781" t="str">
        <f>VLOOKUP(WWWW[[#This Row],[Village  Name]],SiteDB6[[Site Name]:[Type of Accommodation]],10,FALSE)</f>
        <v>Relocated</v>
      </c>
      <c r="BT589" s="781" t="str">
        <f>VLOOKUP(WWWW[[#This Row],[Village  Name]],SiteDB6[[Site Name]:[Ethnic or GCA/NGCA]],11,FALSE)</f>
        <v>Rakhine</v>
      </c>
      <c r="BU589" s="781">
        <f>VLOOKUP(WWWW[[#This Row],[Village  Name]],SiteDB6[[Site Name]:[Lat]],12,FALSE)</f>
        <v>20.151471999999998</v>
      </c>
      <c r="BV589" s="781">
        <f>VLOOKUP(WWWW[[#This Row],[Village  Name]],SiteDB6[[Site Name]:[Long]],13,FALSE)</f>
        <v>92.887277999999995</v>
      </c>
      <c r="BW589" s="781" t="str">
        <f>VLOOKUP(WWWW[[#This Row],[Village  Name]],SiteDB6[[Site Name]:[Pcode]],3,FALSE)</f>
        <v>MMR012CMP111</v>
      </c>
      <c r="BX589" s="781" t="str">
        <f t="shared" si="2"/>
        <v>Covered</v>
      </c>
      <c r="BY589" s="792"/>
    </row>
    <row r="590" spans="1:77">
      <c r="A590" s="777" t="s">
        <v>2382</v>
      </c>
      <c r="B590" s="777" t="s">
        <v>2307</v>
      </c>
      <c r="C590" s="778" t="s">
        <v>2307</v>
      </c>
      <c r="D590" s="778" t="s">
        <v>40</v>
      </c>
      <c r="E590" s="779" t="s">
        <v>2687</v>
      </c>
      <c r="F590" s="778" t="s">
        <v>297</v>
      </c>
      <c r="G590" s="780" t="str">
        <f>VLOOKUP(WWWW[[#This Row],[Village  Name]],SiteDB6[[Site Name]:[Location Type]],8,FALSE)</f>
        <v>Village</v>
      </c>
      <c r="H590" s="778" t="s">
        <v>421</v>
      </c>
      <c r="I590" s="782">
        <v>420</v>
      </c>
      <c r="J590" s="782">
        <v>2179</v>
      </c>
      <c r="K590" s="783">
        <v>43009</v>
      </c>
      <c r="L590" s="784">
        <v>44104</v>
      </c>
      <c r="M590" s="782"/>
      <c r="N590" s="782"/>
      <c r="O590" s="605"/>
      <c r="P590" s="782">
        <v>0</v>
      </c>
      <c r="Q590" s="782"/>
      <c r="R590" s="782"/>
      <c r="S590" s="782"/>
      <c r="T590" s="782"/>
      <c r="U590" s="785"/>
      <c r="V590" s="782"/>
      <c r="W590" s="782" t="s">
        <v>132</v>
      </c>
      <c r="X590" s="782"/>
      <c r="Y590" s="782"/>
      <c r="Z590" s="782"/>
      <c r="AA590" s="782"/>
      <c r="AB590" s="782"/>
      <c r="AC590" s="785"/>
      <c r="AD590" s="782"/>
      <c r="AE590" s="782"/>
      <c r="AF590" s="782"/>
      <c r="AG590" s="782"/>
      <c r="AH590" s="782"/>
      <c r="AI590" s="782"/>
      <c r="AJ590" s="605"/>
      <c r="AK590" s="782"/>
      <c r="AL590" s="605"/>
      <c r="AM590" s="605"/>
      <c r="AN590" s="785"/>
      <c r="AO590" s="551"/>
      <c r="AP590" s="551"/>
      <c r="AQ59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90" s="788">
        <f>WWWW[[#This Row],[%Equitable and continuous access to sufficient quantity of safe drinking water]]*WWWW[[#This Row],[Total PoP ]]</f>
        <v>0</v>
      </c>
      <c r="AS59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0" s="788">
        <f>WWWW[[#This Row],[% Access to unimproved water points]]*WWWW[[#This Row],[Total PoP ]]</f>
        <v>0</v>
      </c>
      <c r="AU59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9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90" s="788">
        <f>WWWW[[#This Row],[HRP1]]/250</f>
        <v>0</v>
      </c>
      <c r="AX590" s="790">
        <f>1-WWWW[[#This Row],[% Equitable and continuous access to sufficient quantity of domestic water]]</f>
        <v>1</v>
      </c>
      <c r="AY590" s="788">
        <f>WWWW[[#This Row],[%equitable and continuous access to sufficient quantity of safe drinking and domestic water''s GAP]]*WWWW[[#This Row],[Total PoP ]]</f>
        <v>2179</v>
      </c>
      <c r="AZ590" s="791">
        <f>IF(WWWW[[#This Row],[Total required water points]]-WWWW[[#This Row],['#Water points coverage]]&lt;0,0,WWWW[[#This Row],[Total required water points]]-WWWW[[#This Row],['#Water points coverage]])</f>
        <v>9</v>
      </c>
      <c r="BA590" s="791">
        <f>ROUND(IF(WWWW[[#This Row],[Total PoP ]]&lt;250,1,WWWW[[#This Row],[Total PoP ]]/250),0)</f>
        <v>9</v>
      </c>
      <c r="BB59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90" s="788">
        <f>WWWW[[#This Row],[% people access to functioning Latrine]]*WWWW[[#This Row],[Total PoP ]]</f>
        <v>0</v>
      </c>
      <c r="BD590" s="791">
        <f>WWWW[[#This Row],['#_of_Functioning_latrines_in_school]]*50</f>
        <v>0</v>
      </c>
      <c r="BE590" s="791">
        <f>ROUND((WWWW[[#This Row],[Total PoP ]]/6),0)</f>
        <v>363</v>
      </c>
      <c r="BF590" s="791">
        <f>IF(WWWW[[#This Row],[Total required Latrines]]-(WWWW[[#This Row],['#_of_sanitary_fly-proof_HH_latrines]])&lt;0,0,WWWW[[#This Row],[Total required Latrines]]-(WWWW[[#This Row],['#_of_sanitary_fly-proof_HH_latrines]]))</f>
        <v>363</v>
      </c>
      <c r="BG590" s="787">
        <f>1-WWWW[[#This Row],[% people access to functioning Latrine]]</f>
        <v>1</v>
      </c>
      <c r="BH59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90" s="560">
        <f>IF(WWWW[[#This Row],['#_of_functional_handwashing_facilities_at_HH_level]]*6&gt;WWWW[[#This Row],[Total PoP ]],WWWW[[#This Row],[Total PoP ]],WWWW[[#This Row],['#_of_functional_handwashing_facilities_at_HH_level]]*6)</f>
        <v>0</v>
      </c>
      <c r="BJ590" s="791">
        <f>IF(WWWW[[#This Row],['# people reached by regular dedicated hygiene promotion]]&gt;WWWW[[#This Row],['# People received regular supply of hygiene items]],WWWW[[#This Row],['# people reached by regular dedicated hygiene promotion]],WWWW[[#This Row],['# People received regular supply of hygiene items]])</f>
        <v>0</v>
      </c>
      <c r="BK590" s="790">
        <f>IF(WWWW[[#This Row],[HRP3]]/WWWW[[#This Row],[Total PoP ]]&gt;100%,100%,WWWW[[#This Row],[HRP3]]/WWWW[[#This Row],[Total PoP ]])</f>
        <v>0</v>
      </c>
      <c r="BL590" s="787">
        <f>1-WWWW[[#This Row],[Hygiene Coverage%]]</f>
        <v>1</v>
      </c>
      <c r="BM590" s="789">
        <f>WWWW[[#This Row],['# people reached by regular dedicated hygiene promotion]]/WWWW[[#This Row],[Total PoP ]]</f>
        <v>0</v>
      </c>
      <c r="BN59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0" s="552">
        <f>WWWW[[#This Row],['#_of_affected_women_and_girls_receiving_a_sufficient_quantity_of_sanitary_pads]]</f>
        <v>0</v>
      </c>
      <c r="BP590" s="605">
        <f>IF(WWWW[[#This Row],['# People with access to soap]]&gt;WWWW[[#This Row],['# People with access to Sanity Pads]],WWWW[[#This Row],['# People with access to soap]],WWWW[[#This Row],['# People with access to Sanity Pads]])</f>
        <v>0</v>
      </c>
      <c r="BQ590" s="560" t="str">
        <f>IF(OR(WWWW[[#This Row],['#of students in school]]="",WWWW[[#This Row],['#of students in school]]=0),"No","Yes")</f>
        <v>No</v>
      </c>
      <c r="BR590" s="781" t="str">
        <f>VLOOKUP(WWWW[[#This Row],[Village  Name]],SiteDB6[[Site Name]:[Location Type 1]],9,FALSE)</f>
        <v>Village</v>
      </c>
      <c r="BS590" s="781" t="str">
        <f>VLOOKUP(WWWW[[#This Row],[Village  Name]],SiteDB6[[Site Name]:[Type of Accommodation]],10,FALSE)</f>
        <v>Relocated</v>
      </c>
      <c r="BT590" s="781" t="str">
        <f>VLOOKUP(WWWW[[#This Row],[Village  Name]],SiteDB6[[Site Name]:[Ethnic or GCA/NGCA]],11,FALSE)</f>
        <v>Rakhine</v>
      </c>
      <c r="BU590" s="781">
        <f>VLOOKUP(WWWW[[#This Row],[Village  Name]],SiteDB6[[Site Name]:[Lat]],12,FALSE)</f>
        <v>20.151471999999998</v>
      </c>
      <c r="BV590" s="781">
        <f>VLOOKUP(WWWW[[#This Row],[Village  Name]],SiteDB6[[Site Name]:[Long]],13,FALSE)</f>
        <v>92.887277999999995</v>
      </c>
      <c r="BW590" s="781" t="str">
        <f>VLOOKUP(WWWW[[#This Row],[Village  Name]],SiteDB6[[Site Name]:[Pcode]],3,FALSE)</f>
        <v>MMR012CMP112</v>
      </c>
      <c r="BX590" s="781" t="str">
        <f t="shared" si="2"/>
        <v>Covered</v>
      </c>
      <c r="BY590" s="792"/>
    </row>
    <row r="591" spans="1:77">
      <c r="A591" s="777" t="s">
        <v>2382</v>
      </c>
      <c r="B591" s="777" t="s">
        <v>3044</v>
      </c>
      <c r="C591" s="778" t="s">
        <v>3044</v>
      </c>
      <c r="D591" s="778" t="s">
        <v>3045</v>
      </c>
      <c r="E591" s="779" t="s">
        <v>2687</v>
      </c>
      <c r="F591" s="778" t="s">
        <v>297</v>
      </c>
      <c r="G591" s="780" t="str">
        <f>VLOOKUP(WWWW[[#This Row],[Village  Name]],SiteDB6[[Site Name]:[Location Type]],8,FALSE)</f>
        <v>Village</v>
      </c>
      <c r="H591" s="778" t="s">
        <v>439</v>
      </c>
      <c r="I591" s="782">
        <v>92</v>
      </c>
      <c r="J591" s="782">
        <v>695</v>
      </c>
      <c r="K591" s="783" t="s">
        <v>3046</v>
      </c>
      <c r="L591" s="784" t="s">
        <v>3047</v>
      </c>
      <c r="M591" s="782"/>
      <c r="N591" s="782"/>
      <c r="O591" s="605"/>
      <c r="P591" s="782">
        <v>7</v>
      </c>
      <c r="Q591" s="782"/>
      <c r="R591" s="782"/>
      <c r="S591" s="782"/>
      <c r="T591" s="782"/>
      <c r="U591" s="785"/>
      <c r="V591" s="782"/>
      <c r="W591" s="782" t="s">
        <v>132</v>
      </c>
      <c r="X591" s="782"/>
      <c r="Y591" s="782"/>
      <c r="Z591" s="782"/>
      <c r="AA591" s="782"/>
      <c r="AB591" s="782"/>
      <c r="AC591" s="785"/>
      <c r="AD591" s="605">
        <v>10</v>
      </c>
      <c r="AE591" s="605">
        <v>775</v>
      </c>
      <c r="AF591" s="605"/>
      <c r="AG591" s="605"/>
      <c r="AH591" s="605">
        <v>47</v>
      </c>
      <c r="AI591" s="605">
        <v>85</v>
      </c>
      <c r="AJ591" s="605"/>
      <c r="AK591" s="782"/>
      <c r="AL591" s="605"/>
      <c r="AM591" s="605"/>
      <c r="AN591" s="785"/>
      <c r="AO591" s="551"/>
      <c r="AP591" s="551"/>
      <c r="AQ59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91" s="788">
        <f>WWWW[[#This Row],[%Equitable and continuous access to sufficient quantity of safe drinking water]]*WWWW[[#This Row],[Total PoP ]]</f>
        <v>695</v>
      </c>
      <c r="AS59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1" s="788">
        <f>WWWW[[#This Row],[% Access to unimproved water points]]*WWWW[[#This Row],[Total PoP ]]</f>
        <v>0</v>
      </c>
      <c r="AU59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9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695</v>
      </c>
      <c r="AW591" s="788">
        <f>WWWW[[#This Row],[HRP1]]/250</f>
        <v>2.78</v>
      </c>
      <c r="AX591" s="790">
        <f>1-WWWW[[#This Row],[% Equitable and continuous access to sufficient quantity of domestic water]]</f>
        <v>0</v>
      </c>
      <c r="AY591" s="788">
        <f>WWWW[[#This Row],[%equitable and continuous access to sufficient quantity of safe drinking and domestic water''s GAP]]*WWWW[[#This Row],[Total PoP ]]</f>
        <v>0</v>
      </c>
      <c r="AZ591" s="791">
        <f>IF(WWWW[[#This Row],[Total required water points]]-WWWW[[#This Row],['#Water points coverage]]&lt;0,0,WWWW[[#This Row],[Total required water points]]-WWWW[[#This Row],['#Water points coverage]])</f>
        <v>0.2200000000000002</v>
      </c>
      <c r="BA591" s="791">
        <f>ROUND(IF(WWWW[[#This Row],[Total PoP ]]&lt;250,1,WWWW[[#This Row],[Total PoP ]]/250),0)</f>
        <v>3</v>
      </c>
      <c r="BB59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91" s="788">
        <f>WWWW[[#This Row],[% people access to functioning Latrine]]*WWWW[[#This Row],[Total PoP ]]</f>
        <v>0</v>
      </c>
      <c r="BD591" s="791">
        <f>WWWW[[#This Row],['#_of_Functioning_latrines_in_school]]*50</f>
        <v>0</v>
      </c>
      <c r="BE591" s="791">
        <f>ROUND((WWWW[[#This Row],[Total PoP ]]/6),0)</f>
        <v>116</v>
      </c>
      <c r="BF591" s="791">
        <f>IF(WWWW[[#This Row],[Total required Latrines]]-(WWWW[[#This Row],['#_of_sanitary_fly-proof_HH_latrines]])&lt;0,0,WWWW[[#This Row],[Total required Latrines]]-(WWWW[[#This Row],['#_of_sanitary_fly-proof_HH_latrines]]))</f>
        <v>116</v>
      </c>
      <c r="BG591" s="787">
        <f>1-WWWW[[#This Row],[% people access to functioning Latrine]]</f>
        <v>1</v>
      </c>
      <c r="BH59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695</v>
      </c>
      <c r="BI591" s="560">
        <f>IF(WWWW[[#This Row],['#_of_functional_handwashing_facilities_at_HH_level]]*6&gt;WWWW[[#This Row],[Total PoP ]],WWWW[[#This Row],[Total PoP ]],WWWW[[#This Row],['#_of_functional_handwashing_facilities_at_HH_level]]*6)</f>
        <v>0</v>
      </c>
      <c r="BJ591" s="791">
        <f>IF(WWWW[[#This Row],['# people reached by regular dedicated hygiene promotion]]&gt;WWWW[[#This Row],['# People received regular supply of hygiene items]],WWWW[[#This Row],['# people reached by regular dedicated hygiene promotion]],WWWW[[#This Row],['# People received regular supply of hygiene items]])</f>
        <v>695</v>
      </c>
      <c r="BK591" s="790">
        <f>IF(WWWW[[#This Row],[HRP3]]/WWWW[[#This Row],[Total PoP ]]&gt;100%,100%,WWWW[[#This Row],[HRP3]]/WWWW[[#This Row],[Total PoP ]])</f>
        <v>1</v>
      </c>
      <c r="BL591" s="787">
        <f>1-WWWW[[#This Row],[Hygiene Coverage%]]</f>
        <v>0</v>
      </c>
      <c r="BM591" s="789">
        <f>WWWW[[#This Row],['# people reached by regular dedicated hygiene promotion]]/WWWW[[#This Row],[Total PoP ]]</f>
        <v>1</v>
      </c>
      <c r="BN59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1" s="552">
        <f>WWWW[[#This Row],['#_of_affected_women_and_girls_receiving_a_sufficient_quantity_of_sanitary_pads]]</f>
        <v>0</v>
      </c>
      <c r="BP591" s="605">
        <f>IF(WWWW[[#This Row],['# People with access to soap]]&gt;WWWW[[#This Row],['# People with access to Sanity Pads]],WWWW[[#This Row],['# People with access to soap]],WWWW[[#This Row],['# People with access to Sanity Pads]])</f>
        <v>0</v>
      </c>
      <c r="BQ591" s="560" t="str">
        <f>IF(OR(WWWW[[#This Row],['#of students in school]]="",WWWW[[#This Row],['#of students in school]]=0),"No","Yes")</f>
        <v>No</v>
      </c>
      <c r="BR591" s="781" t="str">
        <f>VLOOKUP(WWWW[[#This Row],[Village  Name]],SiteDB6[[Site Name]:[Location Type 1]],9,FALSE)</f>
        <v>Village</v>
      </c>
      <c r="BS591" s="781" t="str">
        <f>VLOOKUP(WWWW[[#This Row],[Village  Name]],SiteDB6[[Site Name]:[Type of Accommodation]],10,FALSE)</f>
        <v>Village</v>
      </c>
      <c r="BT591" s="781" t="str">
        <f>VLOOKUP(WWWW[[#This Row],[Village  Name]],SiteDB6[[Site Name]:[Ethnic or GCA/NGCA]],11,FALSE)</f>
        <v>Muslim</v>
      </c>
      <c r="BU591" s="781">
        <f>VLOOKUP(WWWW[[#This Row],[Village  Name]],SiteDB6[[Site Name]:[Lat]],12,FALSE)</f>
        <v>20.201499999999999</v>
      </c>
      <c r="BV591" s="781">
        <f>VLOOKUP(WWWW[[#This Row],[Village  Name]],SiteDB6[[Site Name]:[Long]],13,FALSE)</f>
        <v>92.796599999999998</v>
      </c>
      <c r="BW591" s="781">
        <f>VLOOKUP(WWWW[[#This Row],[Village  Name]],SiteDB6[[Site Name]:[Pcode]],3,FALSE)</f>
        <v>196154</v>
      </c>
      <c r="BX591" s="781" t="str">
        <f t="shared" si="2"/>
        <v>Covered</v>
      </c>
      <c r="BY591" s="792"/>
    </row>
    <row r="592" spans="1:77">
      <c r="A592" s="777" t="s">
        <v>2382</v>
      </c>
      <c r="B592" s="777" t="s">
        <v>2307</v>
      </c>
      <c r="C592" s="778" t="s">
        <v>2307</v>
      </c>
      <c r="D592" s="778" t="s">
        <v>40</v>
      </c>
      <c r="E592" s="779" t="s">
        <v>2687</v>
      </c>
      <c r="F592" s="778" t="s">
        <v>297</v>
      </c>
      <c r="G592" s="780" t="str">
        <f>VLOOKUP(WWWW[[#This Row],[Village  Name]],SiteDB6[[Site Name]:[Location Type]],8,FALSE)</f>
        <v>Village</v>
      </c>
      <c r="H592" s="778" t="s">
        <v>435</v>
      </c>
      <c r="I592" s="782">
        <v>235</v>
      </c>
      <c r="J592" s="782">
        <v>1390</v>
      </c>
      <c r="K592" s="783">
        <v>43009</v>
      </c>
      <c r="L592" s="784">
        <v>44104</v>
      </c>
      <c r="M592" s="782"/>
      <c r="N592" s="782"/>
      <c r="O592" s="605"/>
      <c r="P592" s="782">
        <v>8</v>
      </c>
      <c r="Q592" s="782"/>
      <c r="R592" s="782"/>
      <c r="S592" s="782"/>
      <c r="T592" s="782"/>
      <c r="U592" s="785"/>
      <c r="V592" s="782"/>
      <c r="W592" s="782" t="s">
        <v>132</v>
      </c>
      <c r="X592" s="782"/>
      <c r="Y592" s="782"/>
      <c r="Z592" s="782"/>
      <c r="AA592" s="782"/>
      <c r="AB592" s="782"/>
      <c r="AC592" s="785"/>
      <c r="AD592" s="605">
        <v>96</v>
      </c>
      <c r="AE592" s="605">
        <v>784</v>
      </c>
      <c r="AF592" s="605">
        <v>10</v>
      </c>
      <c r="AG592" s="605">
        <v>14</v>
      </c>
      <c r="AH592" s="605"/>
      <c r="AI592" s="605"/>
      <c r="AJ592" s="605"/>
      <c r="AK592" s="782"/>
      <c r="AL592" s="605"/>
      <c r="AM592" s="605"/>
      <c r="AN592" s="785"/>
      <c r="AO592" s="551"/>
      <c r="AP592" s="551"/>
      <c r="AQ59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92" s="788">
        <f>WWWW[[#This Row],[%Equitable and continuous access to sufficient quantity of safe drinking water]]*WWWW[[#This Row],[Total PoP ]]</f>
        <v>1390</v>
      </c>
      <c r="AS59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2" s="788">
        <f>WWWW[[#This Row],[% Access to unimproved water points]]*WWWW[[#This Row],[Total PoP ]]</f>
        <v>0</v>
      </c>
      <c r="AU59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9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1390</v>
      </c>
      <c r="AW592" s="788">
        <f>WWWW[[#This Row],[HRP1]]/250</f>
        <v>5.56</v>
      </c>
      <c r="AX592" s="790">
        <f>1-WWWW[[#This Row],[% Equitable and continuous access to sufficient quantity of domestic water]]</f>
        <v>0</v>
      </c>
      <c r="AY592" s="788">
        <f>WWWW[[#This Row],[%equitable and continuous access to sufficient quantity of safe drinking and domestic water''s GAP]]*WWWW[[#This Row],[Total PoP ]]</f>
        <v>0</v>
      </c>
      <c r="AZ592" s="791">
        <f>IF(WWWW[[#This Row],[Total required water points]]-WWWW[[#This Row],['#Water points coverage]]&lt;0,0,WWWW[[#This Row],[Total required water points]]-WWWW[[#This Row],['#Water points coverage]])</f>
        <v>0.44000000000000039</v>
      </c>
      <c r="BA592" s="791">
        <f>ROUND(IF(WWWW[[#This Row],[Total PoP ]]&lt;250,1,WWWW[[#This Row],[Total PoP ]]/250),0)</f>
        <v>6</v>
      </c>
      <c r="BB59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92" s="788">
        <f>WWWW[[#This Row],[% people access to functioning Latrine]]*WWWW[[#This Row],[Total PoP ]]</f>
        <v>0</v>
      </c>
      <c r="BD592" s="791">
        <f>WWWW[[#This Row],['#_of_Functioning_latrines_in_school]]*50</f>
        <v>0</v>
      </c>
      <c r="BE592" s="791">
        <f>ROUND((WWWW[[#This Row],[Total PoP ]]/6),0)</f>
        <v>232</v>
      </c>
      <c r="BF592" s="791">
        <f>IF(WWWW[[#This Row],[Total required Latrines]]-(WWWW[[#This Row],['#_of_sanitary_fly-proof_HH_latrines]])&lt;0,0,WWWW[[#This Row],[Total required Latrines]]-(WWWW[[#This Row],['#_of_sanitary_fly-proof_HH_latrines]]))</f>
        <v>232</v>
      </c>
      <c r="BG592" s="787">
        <f>1-WWWW[[#This Row],[% people access to functioning Latrine]]</f>
        <v>1</v>
      </c>
      <c r="BH59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904</v>
      </c>
      <c r="BI592" s="560">
        <f>IF(WWWW[[#This Row],['#_of_functional_handwashing_facilities_at_HH_level]]*6&gt;WWWW[[#This Row],[Total PoP ]],WWWW[[#This Row],[Total PoP ]],WWWW[[#This Row],['#_of_functional_handwashing_facilities_at_HH_level]]*6)</f>
        <v>0</v>
      </c>
      <c r="BJ592" s="791">
        <f>IF(WWWW[[#This Row],['# people reached by regular dedicated hygiene promotion]]&gt;WWWW[[#This Row],['# People received regular supply of hygiene items]],WWWW[[#This Row],['# people reached by regular dedicated hygiene promotion]],WWWW[[#This Row],['# People received regular supply of hygiene items]])</f>
        <v>904</v>
      </c>
      <c r="BK592" s="790">
        <f>IF(WWWW[[#This Row],[HRP3]]/WWWW[[#This Row],[Total PoP ]]&gt;100%,100%,WWWW[[#This Row],[HRP3]]/WWWW[[#This Row],[Total PoP ]])</f>
        <v>0.65035971223021583</v>
      </c>
      <c r="BL592" s="787">
        <f>1-WWWW[[#This Row],[Hygiene Coverage%]]</f>
        <v>0.34964028776978417</v>
      </c>
      <c r="BM592" s="789">
        <f>WWWW[[#This Row],['# people reached by regular dedicated hygiene promotion]]/WWWW[[#This Row],[Total PoP ]]</f>
        <v>0.65035971223021583</v>
      </c>
      <c r="BN59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2" s="552">
        <f>WWWW[[#This Row],['#_of_affected_women_and_girls_receiving_a_sufficient_quantity_of_sanitary_pads]]</f>
        <v>0</v>
      </c>
      <c r="BP592" s="605">
        <f>IF(WWWW[[#This Row],['# People with access to soap]]&gt;WWWW[[#This Row],['# People with access to Sanity Pads]],WWWW[[#This Row],['# People with access to soap]],WWWW[[#This Row],['# People with access to Sanity Pads]])</f>
        <v>0</v>
      </c>
      <c r="BQ592" s="560" t="str">
        <f>IF(OR(WWWW[[#This Row],['#of students in school]]="",WWWW[[#This Row],['#of students in school]]=0),"No","Yes")</f>
        <v>No</v>
      </c>
      <c r="BR592" s="781" t="str">
        <f>VLOOKUP(WWWW[[#This Row],[Village  Name]],SiteDB6[[Site Name]:[Location Type 1]],9,FALSE)</f>
        <v>Village</v>
      </c>
      <c r="BS592" s="781" t="str">
        <f>VLOOKUP(WWWW[[#This Row],[Village  Name]],SiteDB6[[Site Name]:[Type of Accommodation]],10,FALSE)</f>
        <v>Village</v>
      </c>
      <c r="BT592" s="781" t="str">
        <f>VLOOKUP(WWWW[[#This Row],[Village  Name]],SiteDB6[[Site Name]:[Ethnic or GCA/NGCA]],11,FALSE)</f>
        <v>Muslim</v>
      </c>
      <c r="BU592" s="781">
        <f>VLOOKUP(WWWW[[#This Row],[Village  Name]],SiteDB6[[Site Name]:[Lat]],12,FALSE)</f>
        <v>20.19171906</v>
      </c>
      <c r="BV592" s="781">
        <f>VLOOKUP(WWWW[[#This Row],[Village  Name]],SiteDB6[[Site Name]:[Long]],13,FALSE)</f>
        <v>92.808166499999999</v>
      </c>
      <c r="BW592" s="781">
        <f>VLOOKUP(WWWW[[#This Row],[Village  Name]],SiteDB6[[Site Name]:[Pcode]],3,FALSE)</f>
        <v>196155</v>
      </c>
      <c r="BX592" s="781" t="str">
        <f t="shared" si="2"/>
        <v>Covered</v>
      </c>
      <c r="BY592" s="792"/>
    </row>
    <row r="593" spans="1:77">
      <c r="A593" s="777" t="s">
        <v>2382</v>
      </c>
      <c r="B593" s="777" t="s">
        <v>2307</v>
      </c>
      <c r="C593" s="778" t="s">
        <v>2307</v>
      </c>
      <c r="D593" s="778" t="s">
        <v>40</v>
      </c>
      <c r="E593" s="779" t="s">
        <v>2687</v>
      </c>
      <c r="F593" s="778" t="s">
        <v>297</v>
      </c>
      <c r="G593" s="780" t="str">
        <f>VLOOKUP(WWWW[[#This Row],[Village  Name]],SiteDB6[[Site Name]:[Location Type]],8,FALSE)</f>
        <v>Village</v>
      </c>
      <c r="H593" s="778" t="s">
        <v>418</v>
      </c>
      <c r="I593" s="782">
        <v>72</v>
      </c>
      <c r="J593" s="782">
        <v>442</v>
      </c>
      <c r="K593" s="783">
        <v>43009</v>
      </c>
      <c r="L593" s="784">
        <v>44104</v>
      </c>
      <c r="M593" s="782"/>
      <c r="N593" s="782"/>
      <c r="O593" s="605"/>
      <c r="P593" s="782">
        <v>0</v>
      </c>
      <c r="Q593" s="782"/>
      <c r="R593" s="782"/>
      <c r="S593" s="782"/>
      <c r="T593" s="782"/>
      <c r="U593" s="785"/>
      <c r="V593" s="782"/>
      <c r="W593" s="782" t="s">
        <v>132</v>
      </c>
      <c r="X593" s="782"/>
      <c r="Y593" s="782"/>
      <c r="Z593" s="782"/>
      <c r="AA593" s="782"/>
      <c r="AB593" s="782"/>
      <c r="AC593" s="785"/>
      <c r="AD593" s="605">
        <v>64</v>
      </c>
      <c r="AE593" s="605">
        <v>194</v>
      </c>
      <c r="AF593" s="605">
        <v>73</v>
      </c>
      <c r="AG593" s="605">
        <v>247</v>
      </c>
      <c r="AH593" s="605"/>
      <c r="AI593" s="605"/>
      <c r="AJ593" s="605"/>
      <c r="AK593" s="782"/>
      <c r="AL593" s="605"/>
      <c r="AM593" s="605"/>
      <c r="AN593" s="785"/>
      <c r="AO593" s="551"/>
      <c r="AP593" s="551"/>
      <c r="AQ59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93" s="788">
        <f>WWWW[[#This Row],[%Equitable and continuous access to sufficient quantity of safe drinking water]]*WWWW[[#This Row],[Total PoP ]]</f>
        <v>0</v>
      </c>
      <c r="AS59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3" s="788">
        <f>WWWW[[#This Row],[% Access to unimproved water points]]*WWWW[[#This Row],[Total PoP ]]</f>
        <v>0</v>
      </c>
      <c r="AU59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9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93" s="788">
        <f>WWWW[[#This Row],[HRP1]]/250</f>
        <v>0</v>
      </c>
      <c r="AX593" s="790">
        <f>1-WWWW[[#This Row],[% Equitable and continuous access to sufficient quantity of domestic water]]</f>
        <v>1</v>
      </c>
      <c r="AY593" s="788">
        <f>WWWW[[#This Row],[%equitable and continuous access to sufficient quantity of safe drinking and domestic water''s GAP]]*WWWW[[#This Row],[Total PoP ]]</f>
        <v>442</v>
      </c>
      <c r="AZ593" s="791">
        <f>IF(WWWW[[#This Row],[Total required water points]]-WWWW[[#This Row],['#Water points coverage]]&lt;0,0,WWWW[[#This Row],[Total required water points]]-WWWW[[#This Row],['#Water points coverage]])</f>
        <v>2</v>
      </c>
      <c r="BA593" s="791">
        <f>ROUND(IF(WWWW[[#This Row],[Total PoP ]]&lt;250,1,WWWW[[#This Row],[Total PoP ]]/250),0)</f>
        <v>2</v>
      </c>
      <c r="BB59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93" s="788">
        <f>WWWW[[#This Row],[% people access to functioning Latrine]]*WWWW[[#This Row],[Total PoP ]]</f>
        <v>0</v>
      </c>
      <c r="BD593" s="791">
        <f>WWWW[[#This Row],['#_of_Functioning_latrines_in_school]]*50</f>
        <v>0</v>
      </c>
      <c r="BE593" s="791">
        <f>ROUND((WWWW[[#This Row],[Total PoP ]]/6),0)</f>
        <v>74</v>
      </c>
      <c r="BF593" s="791">
        <f>IF(WWWW[[#This Row],[Total required Latrines]]-(WWWW[[#This Row],['#_of_sanitary_fly-proof_HH_latrines]])&lt;0,0,WWWW[[#This Row],[Total required Latrines]]-(WWWW[[#This Row],['#_of_sanitary_fly-proof_HH_latrines]]))</f>
        <v>74</v>
      </c>
      <c r="BG593" s="787">
        <f>1-WWWW[[#This Row],[% people access to functioning Latrine]]</f>
        <v>1</v>
      </c>
      <c r="BH59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442</v>
      </c>
      <c r="BI593" s="560">
        <f>IF(WWWW[[#This Row],['#_of_functional_handwashing_facilities_at_HH_level]]*6&gt;WWWW[[#This Row],[Total PoP ]],WWWW[[#This Row],[Total PoP ]],WWWW[[#This Row],['#_of_functional_handwashing_facilities_at_HH_level]]*6)</f>
        <v>0</v>
      </c>
      <c r="BJ593" s="791">
        <f>IF(WWWW[[#This Row],['# people reached by regular dedicated hygiene promotion]]&gt;WWWW[[#This Row],['# People received regular supply of hygiene items]],WWWW[[#This Row],['# people reached by regular dedicated hygiene promotion]],WWWW[[#This Row],['# People received regular supply of hygiene items]])</f>
        <v>442</v>
      </c>
      <c r="BK593" s="790">
        <f>IF(WWWW[[#This Row],[HRP3]]/WWWW[[#This Row],[Total PoP ]]&gt;100%,100%,WWWW[[#This Row],[HRP3]]/WWWW[[#This Row],[Total PoP ]])</f>
        <v>1</v>
      </c>
      <c r="BL593" s="787">
        <f>1-WWWW[[#This Row],[Hygiene Coverage%]]</f>
        <v>0</v>
      </c>
      <c r="BM593" s="789">
        <f>WWWW[[#This Row],['# people reached by regular dedicated hygiene promotion]]/WWWW[[#This Row],[Total PoP ]]</f>
        <v>1</v>
      </c>
      <c r="BN59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3" s="552">
        <f>WWWW[[#This Row],['#_of_affected_women_and_girls_receiving_a_sufficient_quantity_of_sanitary_pads]]</f>
        <v>0</v>
      </c>
      <c r="BP593" s="605">
        <f>IF(WWWW[[#This Row],['# People with access to soap]]&gt;WWWW[[#This Row],['# People with access to Sanity Pads]],WWWW[[#This Row],['# People with access to soap]],WWWW[[#This Row],['# People with access to Sanity Pads]])</f>
        <v>0</v>
      </c>
      <c r="BQ593" s="560" t="str">
        <f>IF(OR(WWWW[[#This Row],['#of students in school]]="",WWWW[[#This Row],['#of students in school]]=0),"No","Yes")</f>
        <v>No</v>
      </c>
      <c r="BR593" s="781" t="str">
        <f>VLOOKUP(WWWW[[#This Row],[Village  Name]],SiteDB6[[Site Name]:[Location Type 1]],9,FALSE)</f>
        <v>Village</v>
      </c>
      <c r="BS593" s="781" t="str">
        <f>VLOOKUP(WWWW[[#This Row],[Village  Name]],SiteDB6[[Site Name]:[Type of Accommodation]],10,FALSE)</f>
        <v>Relocated</v>
      </c>
      <c r="BT593" s="781" t="str">
        <f>VLOOKUP(WWWW[[#This Row],[Village  Name]],SiteDB6[[Site Name]:[Ethnic or GCA/NGCA]],11,FALSE)</f>
        <v>Maramargyi</v>
      </c>
      <c r="BU593" s="781">
        <f>VLOOKUP(WWWW[[#This Row],[Village  Name]],SiteDB6[[Site Name]:[Lat]],12,FALSE)</f>
        <v>20.148584</v>
      </c>
      <c r="BV593" s="781">
        <f>VLOOKUP(WWWW[[#This Row],[Village  Name]],SiteDB6[[Site Name]:[Long]],13,FALSE)</f>
        <v>92.880319999999998</v>
      </c>
      <c r="BW593" s="781" t="str">
        <f>VLOOKUP(WWWW[[#This Row],[Village  Name]],SiteDB6[[Site Name]:[Pcode]],3,FALSE)</f>
        <v>MMR012CMP056</v>
      </c>
      <c r="BX593" s="781" t="str">
        <f t="shared" si="2"/>
        <v>Covered</v>
      </c>
      <c r="BY593" s="792"/>
    </row>
    <row r="594" spans="1:77">
      <c r="A594" s="777" t="s">
        <v>2382</v>
      </c>
      <c r="B594" s="777" t="s">
        <v>2307</v>
      </c>
      <c r="C594" s="778" t="s">
        <v>2307</v>
      </c>
      <c r="D594" s="778" t="s">
        <v>40</v>
      </c>
      <c r="E594" s="779" t="s">
        <v>2687</v>
      </c>
      <c r="F594" s="778" t="s">
        <v>297</v>
      </c>
      <c r="G594" s="780" t="str">
        <f>VLOOKUP(WWWW[[#This Row],[Village  Name]],SiteDB6[[Site Name]:[Location Type]],8,FALSE)</f>
        <v>Village</v>
      </c>
      <c r="H594" s="778" t="s">
        <v>1909</v>
      </c>
      <c r="I594" s="782">
        <v>151</v>
      </c>
      <c r="J594" s="782">
        <v>625</v>
      </c>
      <c r="K594" s="783">
        <v>43009</v>
      </c>
      <c r="L594" s="784">
        <v>44104</v>
      </c>
      <c r="M594" s="782"/>
      <c r="N594" s="782"/>
      <c r="O594" s="605"/>
      <c r="P594" s="782">
        <v>6</v>
      </c>
      <c r="Q594" s="782"/>
      <c r="R594" s="782"/>
      <c r="S594" s="782"/>
      <c r="T594" s="782"/>
      <c r="U594" s="785"/>
      <c r="V594" s="782"/>
      <c r="W594" s="782" t="s">
        <v>132</v>
      </c>
      <c r="X594" s="782"/>
      <c r="Y594" s="782"/>
      <c r="Z594" s="782"/>
      <c r="AA594" s="782"/>
      <c r="AB594" s="782"/>
      <c r="AC594" s="785"/>
      <c r="AD594" s="605">
        <v>181</v>
      </c>
      <c r="AE594" s="605">
        <v>487</v>
      </c>
      <c r="AF594" s="605">
        <v>0</v>
      </c>
      <c r="AG594" s="605">
        <v>159</v>
      </c>
      <c r="AH594" s="605"/>
      <c r="AI594" s="605"/>
      <c r="AJ594" s="605"/>
      <c r="AK594" s="782"/>
      <c r="AL594" s="605"/>
      <c r="AM594" s="605"/>
      <c r="AN594" s="785"/>
      <c r="AO594" s="551"/>
      <c r="AP594" s="551"/>
      <c r="AQ59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94" s="788">
        <f>WWWW[[#This Row],[%Equitable and continuous access to sufficient quantity of safe drinking water]]*WWWW[[#This Row],[Total PoP ]]</f>
        <v>625</v>
      </c>
      <c r="AS59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4" s="788">
        <f>WWWW[[#This Row],[% Access to unimproved water points]]*WWWW[[#This Row],[Total PoP ]]</f>
        <v>0</v>
      </c>
      <c r="AU59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9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625</v>
      </c>
      <c r="AW594" s="788">
        <f>WWWW[[#This Row],[HRP1]]/250</f>
        <v>2.5</v>
      </c>
      <c r="AX594" s="790">
        <f>1-WWWW[[#This Row],[% Equitable and continuous access to sufficient quantity of domestic water]]</f>
        <v>0</v>
      </c>
      <c r="AY594" s="788">
        <f>WWWW[[#This Row],[%equitable and continuous access to sufficient quantity of safe drinking and domestic water''s GAP]]*WWWW[[#This Row],[Total PoP ]]</f>
        <v>0</v>
      </c>
      <c r="AZ594" s="791">
        <f>IF(WWWW[[#This Row],[Total required water points]]-WWWW[[#This Row],['#Water points coverage]]&lt;0,0,WWWW[[#This Row],[Total required water points]]-WWWW[[#This Row],['#Water points coverage]])</f>
        <v>0.5</v>
      </c>
      <c r="BA594" s="791">
        <f>ROUND(IF(WWWW[[#This Row],[Total PoP ]]&lt;250,1,WWWW[[#This Row],[Total PoP ]]/250),0)</f>
        <v>3</v>
      </c>
      <c r="BB59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94" s="788">
        <f>WWWW[[#This Row],[% people access to functioning Latrine]]*WWWW[[#This Row],[Total PoP ]]</f>
        <v>0</v>
      </c>
      <c r="BD594" s="791">
        <f>WWWW[[#This Row],['#_of_Functioning_latrines_in_school]]*50</f>
        <v>0</v>
      </c>
      <c r="BE594" s="791">
        <f>ROUND((WWWW[[#This Row],[Total PoP ]]/6),0)</f>
        <v>104</v>
      </c>
      <c r="BF594" s="791">
        <f>IF(WWWW[[#This Row],[Total required Latrines]]-(WWWW[[#This Row],['#_of_sanitary_fly-proof_HH_latrines]])&lt;0,0,WWWW[[#This Row],[Total required Latrines]]-(WWWW[[#This Row],['#_of_sanitary_fly-proof_HH_latrines]]))</f>
        <v>104</v>
      </c>
      <c r="BG594" s="787">
        <f>1-WWWW[[#This Row],[% people access to functioning Latrine]]</f>
        <v>1</v>
      </c>
      <c r="BH59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625</v>
      </c>
      <c r="BI594" s="560">
        <f>IF(WWWW[[#This Row],['#_of_functional_handwashing_facilities_at_HH_level]]*6&gt;WWWW[[#This Row],[Total PoP ]],WWWW[[#This Row],[Total PoP ]],WWWW[[#This Row],['#_of_functional_handwashing_facilities_at_HH_level]]*6)</f>
        <v>0</v>
      </c>
      <c r="BJ594" s="791">
        <f>IF(WWWW[[#This Row],['# people reached by regular dedicated hygiene promotion]]&gt;WWWW[[#This Row],['# People received regular supply of hygiene items]],WWWW[[#This Row],['# people reached by regular dedicated hygiene promotion]],WWWW[[#This Row],['# People received regular supply of hygiene items]])</f>
        <v>625</v>
      </c>
      <c r="BK594" s="790">
        <f>IF(WWWW[[#This Row],[HRP3]]/WWWW[[#This Row],[Total PoP ]]&gt;100%,100%,WWWW[[#This Row],[HRP3]]/WWWW[[#This Row],[Total PoP ]])</f>
        <v>1</v>
      </c>
      <c r="BL594" s="787">
        <f>1-WWWW[[#This Row],[Hygiene Coverage%]]</f>
        <v>0</v>
      </c>
      <c r="BM594" s="789">
        <f>WWWW[[#This Row],['# people reached by regular dedicated hygiene promotion]]/WWWW[[#This Row],[Total PoP ]]</f>
        <v>1</v>
      </c>
      <c r="BN59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4" s="552">
        <f>WWWW[[#This Row],['#_of_affected_women_and_girls_receiving_a_sufficient_quantity_of_sanitary_pads]]</f>
        <v>0</v>
      </c>
      <c r="BP594" s="605">
        <f>IF(WWWW[[#This Row],['# People with access to soap]]&gt;WWWW[[#This Row],['# People with access to Sanity Pads]],WWWW[[#This Row],['# People with access to soap]],WWWW[[#This Row],['# People with access to Sanity Pads]])</f>
        <v>0</v>
      </c>
      <c r="BQ594" s="560" t="str">
        <f>IF(OR(WWWW[[#This Row],['#of students in school]]="",WWWW[[#This Row],['#of students in school]]=0),"No","Yes")</f>
        <v>No</v>
      </c>
      <c r="BR594" s="781" t="str">
        <f>VLOOKUP(WWWW[[#This Row],[Village  Name]],SiteDB6[[Site Name]:[Location Type 1]],9,FALSE)</f>
        <v>Village</v>
      </c>
      <c r="BS594" s="781" t="str">
        <f>VLOOKUP(WWWW[[#This Row],[Village  Name]],SiteDB6[[Site Name]:[Type of Accommodation]],10,FALSE)</f>
        <v>Relocated</v>
      </c>
      <c r="BT594" s="781" t="str">
        <f>VLOOKUP(WWWW[[#This Row],[Village  Name]],SiteDB6[[Site Name]:[Ethnic or GCA/NGCA]],11,FALSE)</f>
        <v>Rakhine</v>
      </c>
      <c r="BU594" s="781">
        <f>VLOOKUP(WWWW[[#This Row],[Village  Name]],SiteDB6[[Site Name]:[Lat]],12,FALSE)</f>
        <v>20.155805999999998</v>
      </c>
      <c r="BV594" s="781">
        <f>VLOOKUP(WWWW[[#This Row],[Village  Name]],SiteDB6[[Site Name]:[Long]],13,FALSE)</f>
        <v>92.879138999999995</v>
      </c>
      <c r="BW594" s="781" t="str">
        <f>VLOOKUP(WWWW[[#This Row],[Village  Name]],SiteDB6[[Site Name]:[Pcode]],3,FALSE)</f>
        <v>MMR012CMP093</v>
      </c>
      <c r="BX594" s="781" t="str">
        <f t="shared" si="2"/>
        <v>Covered</v>
      </c>
      <c r="BY594" s="792"/>
    </row>
    <row r="595" spans="1:77">
      <c r="A595" s="777" t="s">
        <v>2382</v>
      </c>
      <c r="B595" s="777" t="s">
        <v>2308</v>
      </c>
      <c r="C595" s="778" t="s">
        <v>2308</v>
      </c>
      <c r="D595" s="778" t="s">
        <v>40</v>
      </c>
      <c r="E595" s="779" t="s">
        <v>2687</v>
      </c>
      <c r="F595" s="778" t="s">
        <v>297</v>
      </c>
      <c r="G595" s="780" t="str">
        <f>VLOOKUP(WWWW[[#This Row],[Village  Name]],SiteDB6[[Site Name]:[Location Type]],8,FALSE)</f>
        <v>Village</v>
      </c>
      <c r="H595" s="778" t="s">
        <v>691</v>
      </c>
      <c r="I595" s="782">
        <v>155</v>
      </c>
      <c r="J595" s="782">
        <v>745</v>
      </c>
      <c r="K595" s="783">
        <v>43009</v>
      </c>
      <c r="L595" s="784">
        <v>44104</v>
      </c>
      <c r="M595" s="782"/>
      <c r="N595" s="782"/>
      <c r="O595" s="605"/>
      <c r="P595" s="782">
        <v>9</v>
      </c>
      <c r="Q595" s="782"/>
      <c r="R595" s="782"/>
      <c r="S595" s="782"/>
      <c r="T595" s="782">
        <v>1</v>
      </c>
      <c r="U595" s="785"/>
      <c r="V595" s="782"/>
      <c r="W595" s="782" t="s">
        <v>132</v>
      </c>
      <c r="X595" s="782">
        <v>5</v>
      </c>
      <c r="Y595" s="782">
        <v>4</v>
      </c>
      <c r="Z595" s="782"/>
      <c r="AA595" s="782"/>
      <c r="AB595" s="782"/>
      <c r="AC595" s="785"/>
      <c r="AD595" s="605">
        <v>83</v>
      </c>
      <c r="AE595" s="605">
        <v>104</v>
      </c>
      <c r="AF595" s="605">
        <v>26</v>
      </c>
      <c r="AG595" s="605">
        <v>15</v>
      </c>
      <c r="AH595" s="782"/>
      <c r="AI595" s="782"/>
      <c r="AJ595" s="605"/>
      <c r="AK595" s="782"/>
      <c r="AL595" s="605"/>
      <c r="AM595" s="605"/>
      <c r="AN595" s="785"/>
      <c r="AO595" s="551"/>
      <c r="AP595" s="551"/>
      <c r="AQ59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95" s="788">
        <f>WWWW[[#This Row],[%Equitable and continuous access to sufficient quantity of safe drinking water]]*WWWW[[#This Row],[Total PoP ]]</f>
        <v>745</v>
      </c>
      <c r="AS59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5" s="788">
        <f>WWWW[[#This Row],[% Access to unimproved water points]]*WWWW[[#This Row],[Total PoP ]]</f>
        <v>0</v>
      </c>
      <c r="AU59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9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745</v>
      </c>
      <c r="AW595" s="788">
        <f>WWWW[[#This Row],[HRP1]]/250</f>
        <v>2.98</v>
      </c>
      <c r="AX595" s="790">
        <f>1-WWWW[[#This Row],[% Equitable and continuous access to sufficient quantity of domestic water]]</f>
        <v>0</v>
      </c>
      <c r="AY595" s="788">
        <f>WWWW[[#This Row],[%equitable and continuous access to sufficient quantity of safe drinking and domestic water''s GAP]]*WWWW[[#This Row],[Total PoP ]]</f>
        <v>0</v>
      </c>
      <c r="AZ595" s="791">
        <f>IF(WWWW[[#This Row],[Total required water points]]-WWWW[[#This Row],['#Water points coverage]]&lt;0,0,WWWW[[#This Row],[Total required water points]]-WWWW[[#This Row],['#Water points coverage]])</f>
        <v>2.0000000000000018E-2</v>
      </c>
      <c r="BA595" s="791">
        <f>ROUND(IF(WWWW[[#This Row],[Total PoP ]]&lt;250,1,WWWW[[#This Row],[Total PoP ]]/250),0)</f>
        <v>3</v>
      </c>
      <c r="BB59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0.33557046979865773</v>
      </c>
      <c r="BC595" s="788">
        <f>WWWW[[#This Row],[% people access to functioning Latrine]]*WWWW[[#This Row],[Total PoP ]]</f>
        <v>250</v>
      </c>
      <c r="BD595" s="791">
        <f>WWWW[[#This Row],['#_of_Functioning_latrines_in_school]]*50</f>
        <v>250</v>
      </c>
      <c r="BE595" s="791">
        <f>ROUND((WWWW[[#This Row],[Total PoP ]]/6),0)</f>
        <v>124</v>
      </c>
      <c r="BF595" s="791">
        <f>IF(WWWW[[#This Row],[Total required Latrines]]-(WWWW[[#This Row],['#_of_sanitary_fly-proof_HH_latrines]])&lt;0,0,WWWW[[#This Row],[Total required Latrines]]-(WWWW[[#This Row],['#_of_sanitary_fly-proof_HH_latrines]]))</f>
        <v>124</v>
      </c>
      <c r="BG595" s="787">
        <f>1-WWWW[[#This Row],[% people access to functioning Latrine]]</f>
        <v>0.66442953020134232</v>
      </c>
      <c r="BH59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228</v>
      </c>
      <c r="BI595" s="560">
        <f>IF(WWWW[[#This Row],['#_of_functional_handwashing_facilities_at_HH_level]]*6&gt;WWWW[[#This Row],[Total PoP ]],WWWW[[#This Row],[Total PoP ]],WWWW[[#This Row],['#_of_functional_handwashing_facilities_at_HH_level]]*6)</f>
        <v>0</v>
      </c>
      <c r="BJ595" s="791">
        <f>IF(WWWW[[#This Row],['# people reached by regular dedicated hygiene promotion]]&gt;WWWW[[#This Row],['# People received regular supply of hygiene items]],WWWW[[#This Row],['# people reached by regular dedicated hygiene promotion]],WWWW[[#This Row],['# People received regular supply of hygiene items]])</f>
        <v>228</v>
      </c>
      <c r="BK595" s="790">
        <f>IF(WWWW[[#This Row],[HRP3]]/WWWW[[#This Row],[Total PoP ]]&gt;100%,100%,WWWW[[#This Row],[HRP3]]/WWWW[[#This Row],[Total PoP ]])</f>
        <v>0.30604026845637583</v>
      </c>
      <c r="BL595" s="787">
        <f>1-WWWW[[#This Row],[Hygiene Coverage%]]</f>
        <v>0.69395973154362411</v>
      </c>
      <c r="BM595" s="789">
        <f>WWWW[[#This Row],['# people reached by regular dedicated hygiene promotion]]/WWWW[[#This Row],[Total PoP ]]</f>
        <v>0.30604026845637583</v>
      </c>
      <c r="BN59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5" s="552">
        <f>WWWW[[#This Row],['#_of_affected_women_and_girls_receiving_a_sufficient_quantity_of_sanitary_pads]]</f>
        <v>0</v>
      </c>
      <c r="BP595" s="605">
        <f>IF(WWWW[[#This Row],['# People with access to soap]]&gt;WWWW[[#This Row],['# People with access to Sanity Pads]],WWWW[[#This Row],['# People with access to soap]],WWWW[[#This Row],['# People with access to Sanity Pads]])</f>
        <v>0</v>
      </c>
      <c r="BQ595" s="560" t="str">
        <f>IF(OR(WWWW[[#This Row],['#of students in school]]="",WWWW[[#This Row],['#of students in school]]=0),"No","Yes")</f>
        <v>No</v>
      </c>
      <c r="BR595" s="781" t="str">
        <f>VLOOKUP(WWWW[[#This Row],[Village  Name]],SiteDB6[[Site Name]:[Location Type 1]],9,FALSE)</f>
        <v>Village</v>
      </c>
      <c r="BS595" s="781" t="str">
        <f>VLOOKUP(WWWW[[#This Row],[Village  Name]],SiteDB6[[Site Name]:[Type of Accommodation]],10,FALSE)</f>
        <v>Village</v>
      </c>
      <c r="BT595" s="781" t="str">
        <f>VLOOKUP(WWWW[[#This Row],[Village  Name]],SiteDB6[[Site Name]:[Ethnic or GCA/NGCA]],11,FALSE)</f>
        <v>Rakhine</v>
      </c>
      <c r="BU595" s="781">
        <f>VLOOKUP(WWWW[[#This Row],[Village  Name]],SiteDB6[[Site Name]:[Lat]],12,FALSE)</f>
        <v>20.16259956</v>
      </c>
      <c r="BV595" s="781">
        <f>VLOOKUP(WWWW[[#This Row],[Village  Name]],SiteDB6[[Site Name]:[Long]],13,FALSE)</f>
        <v>92.834457400000005</v>
      </c>
      <c r="BW595" s="781">
        <f>VLOOKUP(WWWW[[#This Row],[Village  Name]],SiteDB6[[Site Name]:[Pcode]],3,FALSE)</f>
        <v>196210</v>
      </c>
      <c r="BX595" s="781" t="str">
        <f t="shared" si="2"/>
        <v>Covered</v>
      </c>
      <c r="BY595" s="792"/>
    </row>
    <row r="596" spans="1:77">
      <c r="A596" s="777" t="s">
        <v>2382</v>
      </c>
      <c r="B596" s="777" t="s">
        <v>2308</v>
      </c>
      <c r="C596" s="778" t="s">
        <v>2308</v>
      </c>
      <c r="D596" s="778" t="s">
        <v>40</v>
      </c>
      <c r="E596" s="779" t="s">
        <v>2687</v>
      </c>
      <c r="F596" s="778" t="s">
        <v>297</v>
      </c>
      <c r="G596" s="780" t="str">
        <f>VLOOKUP(WWWW[[#This Row],[Village  Name]],SiteDB6[[Site Name]:[Location Type]],8,FALSE)</f>
        <v>Village</v>
      </c>
      <c r="H596" s="778" t="s">
        <v>423</v>
      </c>
      <c r="I596" s="782">
        <v>758</v>
      </c>
      <c r="J596" s="782">
        <v>5579</v>
      </c>
      <c r="K596" s="783">
        <v>43009</v>
      </c>
      <c r="L596" s="784">
        <v>44104</v>
      </c>
      <c r="M596" s="782"/>
      <c r="N596" s="782"/>
      <c r="O596" s="605"/>
      <c r="P596" s="782">
        <v>14</v>
      </c>
      <c r="Q596" s="782"/>
      <c r="R596" s="782"/>
      <c r="S596" s="782"/>
      <c r="T596" s="782"/>
      <c r="U596" s="785"/>
      <c r="V596" s="782"/>
      <c r="W596" s="782" t="s">
        <v>132</v>
      </c>
      <c r="X596" s="782"/>
      <c r="Y596" s="782">
        <v>1</v>
      </c>
      <c r="Z596" s="782"/>
      <c r="AA596" s="782"/>
      <c r="AB596" s="782"/>
      <c r="AC596" s="785"/>
      <c r="AD596" s="605">
        <v>159</v>
      </c>
      <c r="AE596" s="605">
        <v>429</v>
      </c>
      <c r="AF596" s="605">
        <v>223</v>
      </c>
      <c r="AG596" s="605">
        <v>222</v>
      </c>
      <c r="AH596" s="782"/>
      <c r="AI596" s="782"/>
      <c r="AJ596" s="605"/>
      <c r="AK596" s="605">
        <v>762</v>
      </c>
      <c r="AL596" s="605"/>
      <c r="AM596" s="605"/>
      <c r="AN596" s="785"/>
      <c r="AO596" s="551">
        <v>1</v>
      </c>
      <c r="AP596" s="551"/>
      <c r="AQ59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96" s="788">
        <f>WWWW[[#This Row],[%Equitable and continuous access to sufficient quantity of safe drinking water]]*WWWW[[#This Row],[Total PoP ]]</f>
        <v>5579</v>
      </c>
      <c r="AS59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6" s="788">
        <f>WWWW[[#This Row],[% Access to unimproved water points]]*WWWW[[#This Row],[Total PoP ]]</f>
        <v>0</v>
      </c>
      <c r="AU59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9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5579</v>
      </c>
      <c r="AW596" s="788">
        <f>WWWW[[#This Row],[HRP1]]/250</f>
        <v>22.315999999999999</v>
      </c>
      <c r="AX596" s="790">
        <f>1-WWWW[[#This Row],[% Equitable and continuous access to sufficient quantity of domestic water]]</f>
        <v>0</v>
      </c>
      <c r="AY596" s="788">
        <f>WWWW[[#This Row],[%equitable and continuous access to sufficient quantity of safe drinking and domestic water''s GAP]]*WWWW[[#This Row],[Total PoP ]]</f>
        <v>0</v>
      </c>
      <c r="AZ596" s="791">
        <f>IF(WWWW[[#This Row],[Total required water points]]-WWWW[[#This Row],['#Water points coverage]]&lt;0,0,WWWW[[#This Row],[Total required water points]]-WWWW[[#This Row],['#Water points coverage]])</f>
        <v>0</v>
      </c>
      <c r="BA596" s="791">
        <f>ROUND(IF(WWWW[[#This Row],[Total PoP ]]&lt;250,1,WWWW[[#This Row],[Total PoP ]]/250),0)</f>
        <v>22</v>
      </c>
      <c r="BB59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96" s="788">
        <f>WWWW[[#This Row],[% people access to functioning Latrine]]*WWWW[[#This Row],[Total PoP ]]</f>
        <v>0</v>
      </c>
      <c r="BD596" s="791">
        <f>WWWW[[#This Row],['#_of_Functioning_latrines_in_school]]*50</f>
        <v>0</v>
      </c>
      <c r="BE596" s="791">
        <f>ROUND((WWWW[[#This Row],[Total PoP ]]/6),0)</f>
        <v>930</v>
      </c>
      <c r="BF596" s="791">
        <f>IF(WWWW[[#This Row],[Total required Latrines]]-(WWWW[[#This Row],['#_of_sanitary_fly-proof_HH_latrines]])&lt;0,0,WWWW[[#This Row],[Total required Latrines]]-(WWWW[[#This Row],['#_of_sanitary_fly-proof_HH_latrines]]))</f>
        <v>930</v>
      </c>
      <c r="BG596" s="787">
        <f>1-WWWW[[#This Row],[% people access to functioning Latrine]]</f>
        <v>1</v>
      </c>
      <c r="BH59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1033</v>
      </c>
      <c r="BI596" s="560">
        <f>IF(WWWW[[#This Row],['#_of_functional_handwashing_facilities_at_HH_level]]*6&gt;WWWW[[#This Row],[Total PoP ]],WWWW[[#This Row],[Total PoP ]],WWWW[[#This Row],['#_of_functional_handwashing_facilities_at_HH_level]]*6)</f>
        <v>0</v>
      </c>
      <c r="BJ596" s="791">
        <f>IF(WWWW[[#This Row],['# people reached by regular dedicated hygiene promotion]]&gt;WWWW[[#This Row],['# People received regular supply of hygiene items]],WWWW[[#This Row],['# people reached by regular dedicated hygiene promotion]],WWWW[[#This Row],['# People received regular supply of hygiene items]])</f>
        <v>1033</v>
      </c>
      <c r="BK596" s="790">
        <f>IF(WWWW[[#This Row],[HRP3]]/WWWW[[#This Row],[Total PoP ]]&gt;100%,100%,WWWW[[#This Row],[HRP3]]/WWWW[[#This Row],[Total PoP ]])</f>
        <v>0.18515863057895679</v>
      </c>
      <c r="BL596" s="787">
        <f>1-WWWW[[#This Row],[Hygiene Coverage%]]</f>
        <v>0.81484136942104324</v>
      </c>
      <c r="BM596" s="789">
        <f>WWWW[[#This Row],['# people reached by regular dedicated hygiene promotion]]/WWWW[[#This Row],[Total PoP ]]</f>
        <v>0.18515863057895679</v>
      </c>
      <c r="BN59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6" s="552">
        <f>WWWW[[#This Row],['#_of_affected_women_and_girls_receiving_a_sufficient_quantity_of_sanitary_pads]]</f>
        <v>0</v>
      </c>
      <c r="BP596" s="605">
        <f>IF(WWWW[[#This Row],['# People with access to soap]]&gt;WWWW[[#This Row],['# People with access to Sanity Pads]],WWWW[[#This Row],['# People with access to soap]],WWWW[[#This Row],['# People with access to Sanity Pads]])</f>
        <v>0</v>
      </c>
      <c r="BQ596" s="560" t="str">
        <f>IF(OR(WWWW[[#This Row],['#of students in school]]="",WWWW[[#This Row],['#of students in school]]=0),"No","Yes")</f>
        <v>No</v>
      </c>
      <c r="BR596" s="781" t="str">
        <f>VLOOKUP(WWWW[[#This Row],[Village  Name]],SiteDB6[[Site Name]:[Location Type 1]],9,FALSE)</f>
        <v>Village</v>
      </c>
      <c r="BS596" s="781" t="str">
        <f>VLOOKUP(WWWW[[#This Row],[Village  Name]],SiteDB6[[Site Name]:[Type of Accommodation]],10,FALSE)</f>
        <v>Village</v>
      </c>
      <c r="BT596" s="781" t="str">
        <f>VLOOKUP(WWWW[[#This Row],[Village  Name]],SiteDB6[[Site Name]:[Ethnic or GCA/NGCA]],11,FALSE)</f>
        <v>Muslim</v>
      </c>
      <c r="BU596" s="781">
        <f>VLOOKUP(WWWW[[#This Row],[Village  Name]],SiteDB6[[Site Name]:[Lat]],12,FALSE)</f>
        <v>20.15736008</v>
      </c>
      <c r="BV596" s="781">
        <f>VLOOKUP(WWWW[[#This Row],[Village  Name]],SiteDB6[[Site Name]:[Long]],13,FALSE)</f>
        <v>92.838653559999997</v>
      </c>
      <c r="BW596" s="781">
        <f>VLOOKUP(WWWW[[#This Row],[Village  Name]],SiteDB6[[Site Name]:[Pcode]],3,FALSE)</f>
        <v>196211</v>
      </c>
      <c r="BX596" s="781" t="str">
        <f t="shared" si="2"/>
        <v>Covered</v>
      </c>
      <c r="BY596" s="792"/>
    </row>
    <row r="597" spans="1:77">
      <c r="A597" s="777" t="s">
        <v>2382</v>
      </c>
      <c r="B597" s="777" t="s">
        <v>2308</v>
      </c>
      <c r="C597" s="777" t="s">
        <v>2308</v>
      </c>
      <c r="D597" s="778" t="s">
        <v>40</v>
      </c>
      <c r="E597" s="779" t="s">
        <v>2687</v>
      </c>
      <c r="F597" s="778" t="s">
        <v>297</v>
      </c>
      <c r="G597" s="780" t="str">
        <f>VLOOKUP(WWWW[[#This Row],[Village  Name]],SiteDB6[[Site Name]:[Location Type]],8,FALSE)</f>
        <v>Village</v>
      </c>
      <c r="H597" s="778" t="s">
        <v>419</v>
      </c>
      <c r="I597" s="782">
        <v>427</v>
      </c>
      <c r="J597" s="782">
        <v>2427</v>
      </c>
      <c r="K597" s="783">
        <v>43009</v>
      </c>
      <c r="L597" s="784">
        <v>44104</v>
      </c>
      <c r="M597" s="782"/>
      <c r="N597" s="782"/>
      <c r="O597" s="605"/>
      <c r="P597" s="782">
        <v>17</v>
      </c>
      <c r="Q597" s="782"/>
      <c r="R597" s="782"/>
      <c r="S597" s="782"/>
      <c r="T597" s="782">
        <v>1</v>
      </c>
      <c r="U597" s="785"/>
      <c r="V597" s="782"/>
      <c r="W597" s="782" t="s">
        <v>132</v>
      </c>
      <c r="X597" s="782">
        <v>4</v>
      </c>
      <c r="Y597" s="782"/>
      <c r="Z597" s="782"/>
      <c r="AA597" s="782"/>
      <c r="AB597" s="782"/>
      <c r="AC597" s="785"/>
      <c r="AD597" s="605">
        <v>137</v>
      </c>
      <c r="AE597" s="605">
        <v>239</v>
      </c>
      <c r="AF597" s="605">
        <v>659</v>
      </c>
      <c r="AG597" s="605">
        <v>600</v>
      </c>
      <c r="AH597" s="782"/>
      <c r="AI597" s="782"/>
      <c r="AJ597" s="605"/>
      <c r="AK597" s="605">
        <v>427</v>
      </c>
      <c r="AL597" s="605"/>
      <c r="AM597" s="605"/>
      <c r="AN597" s="785"/>
      <c r="AO597" s="551">
        <v>1</v>
      </c>
      <c r="AP597" s="551"/>
      <c r="AQ59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97" s="788">
        <f>WWWW[[#This Row],[%Equitable and continuous access to sufficient quantity of safe drinking water]]*WWWW[[#This Row],[Total PoP ]]</f>
        <v>2427</v>
      </c>
      <c r="AS59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7" s="788">
        <f>WWWW[[#This Row],[% Access to unimproved water points]]*WWWW[[#This Row],[Total PoP ]]</f>
        <v>0</v>
      </c>
      <c r="AU59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9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2427</v>
      </c>
      <c r="AW597" s="788">
        <f>WWWW[[#This Row],[HRP1]]/250</f>
        <v>9.7080000000000002</v>
      </c>
      <c r="AX597" s="790">
        <f>1-WWWW[[#This Row],[% Equitable and continuous access to sufficient quantity of domestic water]]</f>
        <v>0</v>
      </c>
      <c r="AY597" s="788">
        <f>WWWW[[#This Row],[%equitable and continuous access to sufficient quantity of safe drinking and domestic water''s GAP]]*WWWW[[#This Row],[Total PoP ]]</f>
        <v>0</v>
      </c>
      <c r="AZ597" s="791">
        <f>IF(WWWW[[#This Row],[Total required water points]]-WWWW[[#This Row],['#Water points coverage]]&lt;0,0,WWWW[[#This Row],[Total required water points]]-WWWW[[#This Row],['#Water points coverage]])</f>
        <v>0.29199999999999982</v>
      </c>
      <c r="BA597" s="791">
        <f>ROUND(IF(WWWW[[#This Row],[Total PoP ]]&lt;250,1,WWWW[[#This Row],[Total PoP ]]/250),0)</f>
        <v>10</v>
      </c>
      <c r="BB59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8.2406262875978575E-2</v>
      </c>
      <c r="BC597" s="788">
        <f>WWWW[[#This Row],[% people access to functioning Latrine]]*WWWW[[#This Row],[Total PoP ]]</f>
        <v>200</v>
      </c>
      <c r="BD597" s="791">
        <f>WWWW[[#This Row],['#_of_Functioning_latrines_in_school]]*50</f>
        <v>200</v>
      </c>
      <c r="BE597" s="791">
        <f>ROUND((WWWW[[#This Row],[Total PoP ]]/6),0)</f>
        <v>405</v>
      </c>
      <c r="BF597" s="791">
        <f>IF(WWWW[[#This Row],[Total required Latrines]]-(WWWW[[#This Row],['#_of_sanitary_fly-proof_HH_latrines]])&lt;0,0,WWWW[[#This Row],[Total required Latrines]]-(WWWW[[#This Row],['#_of_sanitary_fly-proof_HH_latrines]]))</f>
        <v>405</v>
      </c>
      <c r="BG597" s="787">
        <f>1-WWWW[[#This Row],[% people access to functioning Latrine]]</f>
        <v>0.91759373712402148</v>
      </c>
      <c r="BH59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1635</v>
      </c>
      <c r="BI597" s="560">
        <f>IF(WWWW[[#This Row],['#_of_functional_handwashing_facilities_at_HH_level]]*6&gt;WWWW[[#This Row],[Total PoP ]],WWWW[[#This Row],[Total PoP ]],WWWW[[#This Row],['#_of_functional_handwashing_facilities_at_HH_level]]*6)</f>
        <v>0</v>
      </c>
      <c r="BJ597" s="791">
        <f>IF(WWWW[[#This Row],['# people reached by regular dedicated hygiene promotion]]&gt;WWWW[[#This Row],['# People received regular supply of hygiene items]],WWWW[[#This Row],['# people reached by regular dedicated hygiene promotion]],WWWW[[#This Row],['# People received regular supply of hygiene items]])</f>
        <v>1635</v>
      </c>
      <c r="BK597" s="790">
        <f>IF(WWWW[[#This Row],[HRP3]]/WWWW[[#This Row],[Total PoP ]]&gt;100%,100%,WWWW[[#This Row],[HRP3]]/WWWW[[#This Row],[Total PoP ]])</f>
        <v>0.67367119901112482</v>
      </c>
      <c r="BL597" s="787">
        <f>1-WWWW[[#This Row],[Hygiene Coverage%]]</f>
        <v>0.32632880098887518</v>
      </c>
      <c r="BM597" s="789">
        <f>WWWW[[#This Row],['# people reached by regular dedicated hygiene promotion]]/WWWW[[#This Row],[Total PoP ]]</f>
        <v>0.67367119901112482</v>
      </c>
      <c r="BN59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7" s="552">
        <f>WWWW[[#This Row],['#_of_affected_women_and_girls_receiving_a_sufficient_quantity_of_sanitary_pads]]</f>
        <v>0</v>
      </c>
      <c r="BP597" s="605">
        <f>IF(WWWW[[#This Row],['# People with access to soap]]&gt;WWWW[[#This Row],['# People with access to Sanity Pads]],WWWW[[#This Row],['# People with access to soap]],WWWW[[#This Row],['# People with access to Sanity Pads]])</f>
        <v>0</v>
      </c>
      <c r="BQ597" s="560" t="str">
        <f>IF(OR(WWWW[[#This Row],['#of students in school]]="",WWWW[[#This Row],['#of students in school]]=0),"No","Yes")</f>
        <v>No</v>
      </c>
      <c r="BR597" s="781" t="str">
        <f>VLOOKUP(WWWW[[#This Row],[Village  Name]],SiteDB6[[Site Name]:[Location Type 1]],9,FALSE)</f>
        <v>Village</v>
      </c>
      <c r="BS597" s="781" t="str">
        <f>VLOOKUP(WWWW[[#This Row],[Village  Name]],SiteDB6[[Site Name]:[Type of Accommodation]],10,FALSE)</f>
        <v>Village</v>
      </c>
      <c r="BT597" s="781" t="str">
        <f>VLOOKUP(WWWW[[#This Row],[Village  Name]],SiteDB6[[Site Name]:[Ethnic or GCA/NGCA]],11,FALSE)</f>
        <v>Muslim</v>
      </c>
      <c r="BU597" s="781">
        <f>VLOOKUP(WWWW[[#This Row],[Village  Name]],SiteDB6[[Site Name]:[Lat]],12,FALSE)</f>
        <v>20.147863431600001</v>
      </c>
      <c r="BV597" s="781">
        <f>VLOOKUP(WWWW[[#This Row],[Village  Name]],SiteDB6[[Site Name]:[Long]],13,FALSE)</f>
        <v>92.846768572000002</v>
      </c>
      <c r="BW597" s="781">
        <f>VLOOKUP(WWWW[[#This Row],[Village  Name]],SiteDB6[[Site Name]:[Pcode]],3,FALSE)</f>
        <v>196209</v>
      </c>
      <c r="BX597" s="781" t="str">
        <f t="shared" si="2"/>
        <v>Covered</v>
      </c>
      <c r="BY597" s="792"/>
    </row>
    <row r="598" spans="1:77">
      <c r="A598" s="777" t="s">
        <v>2382</v>
      </c>
      <c r="B598" s="777" t="s">
        <v>316</v>
      </c>
      <c r="C598" s="778" t="s">
        <v>316</v>
      </c>
      <c r="D598" s="778" t="s">
        <v>329</v>
      </c>
      <c r="E598" s="779" t="s">
        <v>2687</v>
      </c>
      <c r="F598" s="778" t="s">
        <v>297</v>
      </c>
      <c r="G598" s="780" t="str">
        <f>VLOOKUP(WWWW[[#This Row],[Village  Name]],SiteDB6[[Site Name]:[Location Type]],8,FALSE)</f>
        <v>Village</v>
      </c>
      <c r="H598" s="778" t="s">
        <v>2250</v>
      </c>
      <c r="I598" s="782">
        <v>452</v>
      </c>
      <c r="J598" s="782">
        <v>1901</v>
      </c>
      <c r="K598" s="783">
        <v>42736</v>
      </c>
      <c r="L598" s="784">
        <v>44551</v>
      </c>
      <c r="M598" s="782"/>
      <c r="N598" s="782"/>
      <c r="O598" s="605"/>
      <c r="P598" s="782"/>
      <c r="Q598" s="782"/>
      <c r="R598" s="782"/>
      <c r="S598" s="782"/>
      <c r="T598" s="782"/>
      <c r="U598" s="785"/>
      <c r="V598" s="782"/>
      <c r="W598" s="782" t="s">
        <v>132</v>
      </c>
      <c r="X598" s="782"/>
      <c r="Y598" s="782"/>
      <c r="Z598" s="782"/>
      <c r="AA598" s="782"/>
      <c r="AB598" s="782"/>
      <c r="AC598" s="785"/>
      <c r="AD598" s="782"/>
      <c r="AE598" s="782"/>
      <c r="AF598" s="782"/>
      <c r="AG598" s="782"/>
      <c r="AH598" s="782"/>
      <c r="AI598" s="782"/>
      <c r="AJ598" s="605"/>
      <c r="AK598" s="782"/>
      <c r="AL598" s="605"/>
      <c r="AM598" s="605"/>
      <c r="AN598" s="785"/>
      <c r="AO598" s="551"/>
      <c r="AP598" s="551"/>
      <c r="AQ59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598" s="788">
        <f>WWWW[[#This Row],[%Equitable and continuous access to sufficient quantity of safe drinking water]]*WWWW[[#This Row],[Total PoP ]]</f>
        <v>0</v>
      </c>
      <c r="AS59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8" s="788">
        <f>WWWW[[#This Row],[% Access to unimproved water points]]*WWWW[[#This Row],[Total PoP ]]</f>
        <v>0</v>
      </c>
      <c r="AU59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59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598" s="788">
        <f>WWWW[[#This Row],[HRP1]]/250</f>
        <v>0</v>
      </c>
      <c r="AX598" s="790">
        <f>1-WWWW[[#This Row],[% Equitable and continuous access to sufficient quantity of domestic water]]</f>
        <v>1</v>
      </c>
      <c r="AY598" s="788">
        <f>WWWW[[#This Row],[%equitable and continuous access to sufficient quantity of safe drinking and domestic water''s GAP]]*WWWW[[#This Row],[Total PoP ]]</f>
        <v>1901</v>
      </c>
      <c r="AZ598" s="791">
        <f>IF(WWWW[[#This Row],[Total required water points]]-WWWW[[#This Row],['#Water points coverage]]&lt;0,0,WWWW[[#This Row],[Total required water points]]-WWWW[[#This Row],['#Water points coverage]])</f>
        <v>8</v>
      </c>
      <c r="BA598" s="791">
        <f>ROUND(IF(WWWW[[#This Row],[Total PoP ]]&lt;250,1,WWWW[[#This Row],[Total PoP ]]/250),0)</f>
        <v>8</v>
      </c>
      <c r="BB59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98" s="788">
        <f>WWWW[[#This Row],[% people access to functioning Latrine]]*WWWW[[#This Row],[Total PoP ]]</f>
        <v>0</v>
      </c>
      <c r="BD598" s="791">
        <f>WWWW[[#This Row],['#_of_Functioning_latrines_in_school]]*50</f>
        <v>0</v>
      </c>
      <c r="BE598" s="791">
        <f>ROUND((WWWW[[#This Row],[Total PoP ]]/6),0)</f>
        <v>317</v>
      </c>
      <c r="BF598" s="791">
        <f>IF(WWWW[[#This Row],[Total required Latrines]]-(WWWW[[#This Row],['#_of_sanitary_fly-proof_HH_latrines]])&lt;0,0,WWWW[[#This Row],[Total required Latrines]]-(WWWW[[#This Row],['#_of_sanitary_fly-proof_HH_latrines]]))</f>
        <v>317</v>
      </c>
      <c r="BG598" s="787">
        <f>1-WWWW[[#This Row],[% people access to functioning Latrine]]</f>
        <v>1</v>
      </c>
      <c r="BH59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598" s="560">
        <f>IF(WWWW[[#This Row],['#_of_functional_handwashing_facilities_at_HH_level]]*6&gt;WWWW[[#This Row],[Total PoP ]],WWWW[[#This Row],[Total PoP ]],WWWW[[#This Row],['#_of_functional_handwashing_facilities_at_HH_level]]*6)</f>
        <v>0</v>
      </c>
      <c r="BJ598" s="791">
        <f>IF(WWWW[[#This Row],['# people reached by regular dedicated hygiene promotion]]&gt;WWWW[[#This Row],['# People received regular supply of hygiene items]],WWWW[[#This Row],['# people reached by regular dedicated hygiene promotion]],WWWW[[#This Row],['# People received regular supply of hygiene items]])</f>
        <v>0</v>
      </c>
      <c r="BK598" s="790">
        <f>IF(WWWW[[#This Row],[HRP3]]/WWWW[[#This Row],[Total PoP ]]&gt;100%,100%,WWWW[[#This Row],[HRP3]]/WWWW[[#This Row],[Total PoP ]])</f>
        <v>0</v>
      </c>
      <c r="BL598" s="787">
        <f>1-WWWW[[#This Row],[Hygiene Coverage%]]</f>
        <v>1</v>
      </c>
      <c r="BM598" s="789">
        <f>WWWW[[#This Row],['# people reached by regular dedicated hygiene promotion]]/WWWW[[#This Row],[Total PoP ]]</f>
        <v>0</v>
      </c>
      <c r="BN59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8" s="552">
        <f>WWWW[[#This Row],['#_of_affected_women_and_girls_receiving_a_sufficient_quantity_of_sanitary_pads]]</f>
        <v>0</v>
      </c>
      <c r="BP598" s="605">
        <f>IF(WWWW[[#This Row],['# People with access to soap]]&gt;WWWW[[#This Row],['# People with access to Sanity Pads]],WWWW[[#This Row],['# People with access to soap]],WWWW[[#This Row],['# People with access to Sanity Pads]])</f>
        <v>0</v>
      </c>
      <c r="BQ598" s="560" t="str">
        <f>IF(OR(WWWW[[#This Row],['#of students in school]]="",WWWW[[#This Row],['#of students in school]]=0),"No","Yes")</f>
        <v>No</v>
      </c>
      <c r="BR598" s="781" t="str">
        <f>VLOOKUP(WWWW[[#This Row],[Village  Name]],SiteDB6[[Site Name]:[Location Type 1]],9,FALSE)</f>
        <v>Village</v>
      </c>
      <c r="BS598" s="781" t="str">
        <f>VLOOKUP(WWWW[[#This Row],[Village  Name]],SiteDB6[[Site Name]:[Type of Accommodation]],10,FALSE)</f>
        <v>Village</v>
      </c>
      <c r="BT598" s="781">
        <f>VLOOKUP(WWWW[[#This Row],[Village  Name]],SiteDB6[[Site Name]:[Ethnic or GCA/NGCA]],11,FALSE)</f>
        <v>0</v>
      </c>
      <c r="BU598" s="781">
        <f>VLOOKUP(WWWW[[#This Row],[Village  Name]],SiteDB6[[Site Name]:[Lat]],12,FALSE)</f>
        <v>20.760820389999999</v>
      </c>
      <c r="BV598" s="781">
        <f>VLOOKUP(WWWW[[#This Row],[Village  Name]],SiteDB6[[Site Name]:[Long]],13,FALSE)</f>
        <v>92.960083010000005</v>
      </c>
      <c r="BW598" s="781">
        <f>VLOOKUP(WWWW[[#This Row],[Village  Name]],SiteDB6[[Site Name]:[Pcode]],3,FALSE)</f>
        <v>196893</v>
      </c>
      <c r="BX598" s="781" t="str">
        <f t="shared" si="2"/>
        <v>Covered</v>
      </c>
      <c r="BY598" s="792"/>
    </row>
    <row r="599" spans="1:77">
      <c r="A599" s="777" t="s">
        <v>2382</v>
      </c>
      <c r="B599" s="777" t="s">
        <v>2307</v>
      </c>
      <c r="C599" s="778" t="s">
        <v>2307</v>
      </c>
      <c r="D599" s="778" t="s">
        <v>40</v>
      </c>
      <c r="E599" s="779" t="s">
        <v>2687</v>
      </c>
      <c r="F599" s="778" t="s">
        <v>297</v>
      </c>
      <c r="G599" s="780" t="str">
        <f>VLOOKUP(WWWW[[#This Row],[Village  Name]],SiteDB6[[Site Name]:[Location Type]],8,FALSE)</f>
        <v>Village</v>
      </c>
      <c r="H599" s="778" t="s">
        <v>436</v>
      </c>
      <c r="I599" s="782">
        <v>17</v>
      </c>
      <c r="J599" s="782">
        <v>74</v>
      </c>
      <c r="K599" s="783">
        <v>43009</v>
      </c>
      <c r="L599" s="784">
        <v>44104</v>
      </c>
      <c r="M599" s="782"/>
      <c r="N599" s="782"/>
      <c r="O599" s="605"/>
      <c r="P599" s="782">
        <v>70</v>
      </c>
      <c r="Q599" s="782"/>
      <c r="R599" s="782"/>
      <c r="S599" s="782"/>
      <c r="T599" s="782"/>
      <c r="U599" s="785"/>
      <c r="V599" s="782"/>
      <c r="W599" s="782" t="s">
        <v>132</v>
      </c>
      <c r="X599" s="782"/>
      <c r="Y599" s="782"/>
      <c r="Z599" s="782"/>
      <c r="AA599" s="782"/>
      <c r="AB599" s="782"/>
      <c r="AC599" s="785"/>
      <c r="AD599" s="605">
        <v>82</v>
      </c>
      <c r="AE599" s="605">
        <v>508</v>
      </c>
      <c r="AF599" s="605">
        <v>0</v>
      </c>
      <c r="AG599" s="605">
        <v>48</v>
      </c>
      <c r="AH599" s="605">
        <v>533</v>
      </c>
      <c r="AI599" s="605">
        <v>671</v>
      </c>
      <c r="AJ599" s="605"/>
      <c r="AK599" s="782"/>
      <c r="AL599" s="605"/>
      <c r="AM599" s="605"/>
      <c r="AN599" s="785"/>
      <c r="AO599" s="551"/>
      <c r="AP599" s="551"/>
      <c r="AQ59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599" s="788">
        <f>WWWW[[#This Row],[%Equitable and continuous access to sufficient quantity of safe drinking water]]*WWWW[[#This Row],[Total PoP ]]</f>
        <v>74</v>
      </c>
      <c r="AS59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599" s="788">
        <f>WWWW[[#This Row],[% Access to unimproved water points]]*WWWW[[#This Row],[Total PoP ]]</f>
        <v>0</v>
      </c>
      <c r="AU59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59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74</v>
      </c>
      <c r="AW599" s="788">
        <f>WWWW[[#This Row],[HRP1]]/250</f>
        <v>0.29599999999999999</v>
      </c>
      <c r="AX599" s="790">
        <f>1-WWWW[[#This Row],[% Equitable and continuous access to sufficient quantity of domestic water]]</f>
        <v>0</v>
      </c>
      <c r="AY599" s="788">
        <f>WWWW[[#This Row],[%equitable and continuous access to sufficient quantity of safe drinking and domestic water''s GAP]]*WWWW[[#This Row],[Total PoP ]]</f>
        <v>0</v>
      </c>
      <c r="AZ599" s="791">
        <f>IF(WWWW[[#This Row],[Total required water points]]-WWWW[[#This Row],['#Water points coverage]]&lt;0,0,WWWW[[#This Row],[Total required water points]]-WWWW[[#This Row],['#Water points coverage]])</f>
        <v>0.70399999999999996</v>
      </c>
      <c r="BA599" s="791">
        <f>ROUND(IF(WWWW[[#This Row],[Total PoP ]]&lt;250,1,WWWW[[#This Row],[Total PoP ]]/250),0)</f>
        <v>1</v>
      </c>
      <c r="BB59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599" s="788">
        <f>WWWW[[#This Row],[% people access to functioning Latrine]]*WWWW[[#This Row],[Total PoP ]]</f>
        <v>0</v>
      </c>
      <c r="BD599" s="791">
        <f>WWWW[[#This Row],['#_of_Functioning_latrines_in_school]]*50</f>
        <v>0</v>
      </c>
      <c r="BE599" s="791">
        <f>ROUND((WWWW[[#This Row],[Total PoP ]]/6),0)</f>
        <v>12</v>
      </c>
      <c r="BF599" s="791">
        <f>IF(WWWW[[#This Row],[Total required Latrines]]-(WWWW[[#This Row],['#_of_sanitary_fly-proof_HH_latrines]])&lt;0,0,WWWW[[#This Row],[Total required Latrines]]-(WWWW[[#This Row],['#_of_sanitary_fly-proof_HH_latrines]]))</f>
        <v>12</v>
      </c>
      <c r="BG599" s="787">
        <f>1-WWWW[[#This Row],[% people access to functioning Latrine]]</f>
        <v>1</v>
      </c>
      <c r="BH59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74</v>
      </c>
      <c r="BI599" s="560">
        <f>IF(WWWW[[#This Row],['#_of_functional_handwashing_facilities_at_HH_level]]*6&gt;WWWW[[#This Row],[Total PoP ]],WWWW[[#This Row],[Total PoP ]],WWWW[[#This Row],['#_of_functional_handwashing_facilities_at_HH_level]]*6)</f>
        <v>0</v>
      </c>
      <c r="BJ599" s="791">
        <f>IF(WWWW[[#This Row],['# people reached by regular dedicated hygiene promotion]]&gt;WWWW[[#This Row],['# People received regular supply of hygiene items]],WWWW[[#This Row],['# people reached by regular dedicated hygiene promotion]],WWWW[[#This Row],['# People received regular supply of hygiene items]])</f>
        <v>74</v>
      </c>
      <c r="BK599" s="790">
        <f>IF(WWWW[[#This Row],[HRP3]]/WWWW[[#This Row],[Total PoP ]]&gt;100%,100%,WWWW[[#This Row],[HRP3]]/WWWW[[#This Row],[Total PoP ]])</f>
        <v>1</v>
      </c>
      <c r="BL599" s="787">
        <f>1-WWWW[[#This Row],[Hygiene Coverage%]]</f>
        <v>0</v>
      </c>
      <c r="BM599" s="789">
        <f>WWWW[[#This Row],['# people reached by regular dedicated hygiene promotion]]/WWWW[[#This Row],[Total PoP ]]</f>
        <v>1</v>
      </c>
      <c r="BN59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599" s="552">
        <f>WWWW[[#This Row],['#_of_affected_women_and_girls_receiving_a_sufficient_quantity_of_sanitary_pads]]</f>
        <v>0</v>
      </c>
      <c r="BP599" s="605">
        <f>IF(WWWW[[#This Row],['# People with access to soap]]&gt;WWWW[[#This Row],['# People with access to Sanity Pads]],WWWW[[#This Row],['# People with access to soap]],WWWW[[#This Row],['# People with access to Sanity Pads]])</f>
        <v>0</v>
      </c>
      <c r="BQ599" s="560" t="str">
        <f>IF(OR(WWWW[[#This Row],['#of students in school]]="",WWWW[[#This Row],['#of students in school]]=0),"No","Yes")</f>
        <v>No</v>
      </c>
      <c r="BR599" s="781" t="str">
        <f>VLOOKUP(WWWW[[#This Row],[Village  Name]],SiteDB6[[Site Name]:[Location Type 1]],9,FALSE)</f>
        <v>Village</v>
      </c>
      <c r="BS599" s="781" t="str">
        <f>VLOOKUP(WWWW[[#This Row],[Village  Name]],SiteDB6[[Site Name]:[Type of Accommodation]],10,FALSE)</f>
        <v>Village</v>
      </c>
      <c r="BT599" s="781" t="str">
        <f>VLOOKUP(WWWW[[#This Row],[Village  Name]],SiteDB6[[Site Name]:[Ethnic or GCA/NGCA]],11,FALSE)</f>
        <v>Muslim</v>
      </c>
      <c r="BU599" s="781">
        <f>VLOOKUP(WWWW[[#This Row],[Village  Name]],SiteDB6[[Site Name]:[Lat]],12,FALSE)</f>
        <v>20.193460460000001</v>
      </c>
      <c r="BV599" s="781">
        <f>VLOOKUP(WWWW[[#This Row],[Village  Name]],SiteDB6[[Site Name]:[Long]],13,FALSE)</f>
        <v>92.867782590000004</v>
      </c>
      <c r="BW599" s="781">
        <f>VLOOKUP(WWWW[[#This Row],[Village  Name]],SiteDB6[[Site Name]:[Pcode]],3,FALSE)</f>
        <v>196147</v>
      </c>
      <c r="BX599" s="781" t="str">
        <f t="shared" si="2"/>
        <v>Covered</v>
      </c>
      <c r="BY599" s="792"/>
    </row>
    <row r="600" spans="1:77">
      <c r="A600" s="777" t="s">
        <v>2382</v>
      </c>
      <c r="B600" s="777" t="s">
        <v>400</v>
      </c>
      <c r="C600" s="778" t="s">
        <v>400</v>
      </c>
      <c r="D600" s="778" t="s">
        <v>233</v>
      </c>
      <c r="E600" s="779" t="s">
        <v>2687</v>
      </c>
      <c r="F600" s="778" t="s">
        <v>401</v>
      </c>
      <c r="G600" s="780" t="str">
        <f>VLOOKUP(WWWW[[#This Row],[Village  Name]],SiteDB6[[Site Name]:[Location Type]],8,FALSE)</f>
        <v>Village</v>
      </c>
      <c r="H600" s="778" t="s">
        <v>403</v>
      </c>
      <c r="I600" s="782">
        <v>40</v>
      </c>
      <c r="J600" s="782">
        <v>217</v>
      </c>
      <c r="K600" s="783">
        <v>43530</v>
      </c>
      <c r="L600" s="784">
        <v>43896</v>
      </c>
      <c r="M600" s="782">
        <v>107</v>
      </c>
      <c r="N600" s="782"/>
      <c r="O600" s="605"/>
      <c r="P600" s="782">
        <v>8</v>
      </c>
      <c r="Q600" s="782"/>
      <c r="R600" s="782"/>
      <c r="S600" s="782"/>
      <c r="T600" s="782">
        <v>2</v>
      </c>
      <c r="U600" s="786"/>
      <c r="V600" s="782">
        <v>40</v>
      </c>
      <c r="W600" s="782" t="s">
        <v>41</v>
      </c>
      <c r="X600" s="782">
        <v>2</v>
      </c>
      <c r="Y600" s="782"/>
      <c r="Z600" s="782"/>
      <c r="AA600" s="782">
        <v>1</v>
      </c>
      <c r="AB600" s="782"/>
      <c r="AC600" s="785"/>
      <c r="AD600" s="782">
        <v>23</v>
      </c>
      <c r="AE600" s="782">
        <v>164</v>
      </c>
      <c r="AF600" s="782">
        <v>64</v>
      </c>
      <c r="AG600" s="782">
        <v>56</v>
      </c>
      <c r="AH600" s="782">
        <v>56</v>
      </c>
      <c r="AI600" s="782">
        <v>51</v>
      </c>
      <c r="AJ600" s="605">
        <v>40</v>
      </c>
      <c r="AK600" s="782">
        <v>1</v>
      </c>
      <c r="AL600" s="605">
        <v>40</v>
      </c>
      <c r="AM600" s="605">
        <v>80</v>
      </c>
      <c r="AN600" s="785"/>
      <c r="AO600" s="804">
        <v>1</v>
      </c>
      <c r="AP600" s="804">
        <v>1</v>
      </c>
      <c r="AQ60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00" s="788">
        <f>WWWW[[#This Row],[%Equitable and continuous access to sufficient quantity of safe drinking water]]*WWWW[[#This Row],[Total PoP ]]</f>
        <v>217</v>
      </c>
      <c r="AS60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0" s="788">
        <f>WWWW[[#This Row],[% Access to unimproved water points]]*WWWW[[#This Row],[Total PoP ]]</f>
        <v>0</v>
      </c>
      <c r="AU60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0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217</v>
      </c>
      <c r="AW600" s="788">
        <f>WWWW[[#This Row],[HRP1]]/250</f>
        <v>0.86799999999999999</v>
      </c>
      <c r="AX600" s="790">
        <f>1-WWWW[[#This Row],[% Equitable and continuous access to sufficient quantity of domestic water]]</f>
        <v>0</v>
      </c>
      <c r="AY600" s="788">
        <f>WWWW[[#This Row],[%equitable and continuous access to sufficient quantity of safe drinking and domestic water''s GAP]]*WWWW[[#This Row],[Total PoP ]]</f>
        <v>0</v>
      </c>
      <c r="AZ600" s="791">
        <f>IF(WWWW[[#This Row],[Total required water points]]-WWWW[[#This Row],['#Water points coverage]]&lt;0,0,WWWW[[#This Row],[Total required water points]]-WWWW[[#This Row],['#Water points coverage]])</f>
        <v>0.13200000000000001</v>
      </c>
      <c r="BA600" s="791">
        <f>ROUND(IF(WWWW[[#This Row],[Total PoP ]]&lt;250,1,WWWW[[#This Row],[Total PoP ]]/250),0)</f>
        <v>1</v>
      </c>
      <c r="BB60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00" s="788">
        <f>WWWW[[#This Row],[% people access to functioning Latrine]]*WWWW[[#This Row],[Total PoP ]]</f>
        <v>217</v>
      </c>
      <c r="BD600" s="791">
        <f>WWWW[[#This Row],['#_of_Functioning_latrines_in_school]]*50</f>
        <v>100</v>
      </c>
      <c r="BE600" s="791">
        <f>ROUND((WWWW[[#This Row],[Total PoP ]]/6),0)</f>
        <v>36</v>
      </c>
      <c r="BF600" s="791">
        <f>IF(WWWW[[#This Row],[Total required Latrines]]-(WWWW[[#This Row],['#_of_sanitary_fly-proof_HH_latrines]])&lt;0,0,WWWW[[#This Row],[Total required Latrines]]-(WWWW[[#This Row],['#_of_sanitary_fly-proof_HH_latrines]]))</f>
        <v>0</v>
      </c>
      <c r="BG600" s="787">
        <f>1-WWWW[[#This Row],[% people access to functioning Latrine]]</f>
        <v>0</v>
      </c>
      <c r="BH60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217</v>
      </c>
      <c r="BI600" s="560">
        <f>IF(WWWW[[#This Row],['#_of_functional_handwashing_facilities_at_HH_level]]*6&gt;WWWW[[#This Row],[Total PoP ]],WWWW[[#This Row],[Total PoP ]],WWWW[[#This Row],['#_of_functional_handwashing_facilities_at_HH_level]]*6)</f>
        <v>217</v>
      </c>
      <c r="BJ600" s="791">
        <f>IF(WWWW[[#This Row],['# people reached by regular dedicated hygiene promotion]]&gt;WWWW[[#This Row],['# People received regular supply of hygiene items]],WWWW[[#This Row],['# people reached by regular dedicated hygiene promotion]],WWWW[[#This Row],['# People received regular supply of hygiene items]])</f>
        <v>217</v>
      </c>
      <c r="BK600" s="790">
        <f>IF(WWWW[[#This Row],[HRP3]]/WWWW[[#This Row],[Total PoP ]]&gt;100%,100%,WWWW[[#This Row],[HRP3]]/WWWW[[#This Row],[Total PoP ]])</f>
        <v>1</v>
      </c>
      <c r="BL600" s="787">
        <f>1-WWWW[[#This Row],[Hygiene Coverage%]]</f>
        <v>0</v>
      </c>
      <c r="BM600" s="789">
        <f>WWWW[[#This Row],['# people reached by regular dedicated hygiene promotion]]/WWWW[[#This Row],[Total PoP ]]</f>
        <v>1</v>
      </c>
      <c r="BN60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217</v>
      </c>
      <c r="BO600" s="552">
        <f>WWWW[[#This Row],['#_of_affected_women_and_girls_receiving_a_sufficient_quantity_of_sanitary_pads]]</f>
        <v>80</v>
      </c>
      <c r="BP600" s="605">
        <f>IF(WWWW[[#This Row],['# People with access to soap]]&gt;WWWW[[#This Row],['# People with access to Sanity Pads]],WWWW[[#This Row],['# People with access to soap]],WWWW[[#This Row],['# People with access to Sanity Pads]])</f>
        <v>217</v>
      </c>
      <c r="BQ600" s="560" t="str">
        <f>IF(OR(WWWW[[#This Row],['#of students in school]]="",WWWW[[#This Row],['#of students in school]]=0),"No","Yes")</f>
        <v>Yes</v>
      </c>
      <c r="BR600" s="781" t="str">
        <f>VLOOKUP(WWWW[[#This Row],[Village  Name]],SiteDB6[[Site Name]:[Location Type 1]],9,FALSE)</f>
        <v>Village</v>
      </c>
      <c r="BS600" s="781" t="str">
        <f>VLOOKUP(WWWW[[#This Row],[Village  Name]],SiteDB6[[Site Name]:[Type of Accommodation]],10,FALSE)</f>
        <v>Relocated</v>
      </c>
      <c r="BT600" s="781" t="str">
        <f>VLOOKUP(WWWW[[#This Row],[Village  Name]],SiteDB6[[Site Name]:[Ethnic or GCA/NGCA]],11,FALSE)</f>
        <v>Rakhine</v>
      </c>
      <c r="BU600" s="781">
        <f>VLOOKUP(WWWW[[#This Row],[Village  Name]],SiteDB6[[Site Name]:[Lat]],12,FALSE)</f>
        <v>20.041981</v>
      </c>
      <c r="BV600" s="781">
        <f>VLOOKUP(WWWW[[#This Row],[Village  Name]],SiteDB6[[Site Name]:[Long]],13,FALSE)</f>
        <v>93.373951000000005</v>
      </c>
      <c r="BW600" s="781" t="str">
        <f>VLOOKUP(WWWW[[#This Row],[Village  Name]],SiteDB6[[Site Name]:[Pcode]],3,FALSE)</f>
        <v>MMR012CMP013</v>
      </c>
      <c r="BX600" s="781" t="str">
        <f t="shared" si="2"/>
        <v>Covered</v>
      </c>
      <c r="BY600" s="792"/>
    </row>
    <row r="601" spans="1:77">
      <c r="A601" s="777" t="s">
        <v>2382</v>
      </c>
      <c r="B601" s="777" t="s">
        <v>268</v>
      </c>
      <c r="C601" s="778" t="s">
        <v>268</v>
      </c>
      <c r="D601" s="778" t="s">
        <v>2293</v>
      </c>
      <c r="E601" s="779" t="s">
        <v>2687</v>
      </c>
      <c r="F601" s="778" t="s">
        <v>404</v>
      </c>
      <c r="G601" s="780" t="str">
        <f>VLOOKUP(WWWW[[#This Row],[Village  Name]],SiteDB6[[Site Name]:[Location Type]],8,FALSE)</f>
        <v>Village</v>
      </c>
      <c r="H601" s="778" t="s">
        <v>413</v>
      </c>
      <c r="I601" s="782">
        <v>400</v>
      </c>
      <c r="J601" s="782">
        <v>2050</v>
      </c>
      <c r="K601" s="783" t="s">
        <v>2655</v>
      </c>
      <c r="L601" s="784" t="s">
        <v>2656</v>
      </c>
      <c r="M601" s="782"/>
      <c r="N601" s="782"/>
      <c r="O601" s="605"/>
      <c r="P601" s="782"/>
      <c r="Q601" s="782"/>
      <c r="R601" s="782"/>
      <c r="S601" s="782"/>
      <c r="T601" s="782"/>
      <c r="U601" s="785"/>
      <c r="V601" s="782"/>
      <c r="W601" s="782" t="s">
        <v>132</v>
      </c>
      <c r="X601" s="782"/>
      <c r="Y601" s="782"/>
      <c r="Z601" s="782"/>
      <c r="AA601" s="782"/>
      <c r="AB601" s="782"/>
      <c r="AC601" s="785"/>
      <c r="AD601" s="782"/>
      <c r="AE601" s="782"/>
      <c r="AF601" s="782"/>
      <c r="AG601" s="782"/>
      <c r="AH601" s="782"/>
      <c r="AI601" s="782"/>
      <c r="AJ601" s="605"/>
      <c r="AK601" s="782"/>
      <c r="AL601" s="605"/>
      <c r="AM601" s="605"/>
      <c r="AN601" s="785"/>
      <c r="AO601" s="551"/>
      <c r="AP601" s="551"/>
      <c r="AQ60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01" s="788">
        <f>WWWW[[#This Row],[%Equitable and continuous access to sufficient quantity of safe drinking water]]*WWWW[[#This Row],[Total PoP ]]</f>
        <v>0</v>
      </c>
      <c r="AS60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1" s="788">
        <f>WWWW[[#This Row],[% Access to unimproved water points]]*WWWW[[#This Row],[Total PoP ]]</f>
        <v>0</v>
      </c>
      <c r="AU60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0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01" s="788">
        <f>WWWW[[#This Row],[HRP1]]/250</f>
        <v>0</v>
      </c>
      <c r="AX601" s="790">
        <f>1-WWWW[[#This Row],[% Equitable and continuous access to sufficient quantity of domestic water]]</f>
        <v>1</v>
      </c>
      <c r="AY601" s="788">
        <f>WWWW[[#This Row],[%equitable and continuous access to sufficient quantity of safe drinking and domestic water''s GAP]]*WWWW[[#This Row],[Total PoP ]]</f>
        <v>2050</v>
      </c>
      <c r="AZ601" s="791">
        <f>IF(WWWW[[#This Row],[Total required water points]]-WWWW[[#This Row],['#Water points coverage]]&lt;0,0,WWWW[[#This Row],[Total required water points]]-WWWW[[#This Row],['#Water points coverage]])</f>
        <v>8</v>
      </c>
      <c r="BA601" s="791">
        <f>ROUND(IF(WWWW[[#This Row],[Total PoP ]]&lt;250,1,WWWW[[#This Row],[Total PoP ]]/250),0)</f>
        <v>8</v>
      </c>
      <c r="BB60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01" s="788">
        <f>WWWW[[#This Row],[% people access to functioning Latrine]]*WWWW[[#This Row],[Total PoP ]]</f>
        <v>0</v>
      </c>
      <c r="BD601" s="791">
        <f>WWWW[[#This Row],['#_of_Functioning_latrines_in_school]]*50</f>
        <v>0</v>
      </c>
      <c r="BE601" s="791">
        <f>ROUND((WWWW[[#This Row],[Total PoP ]]/6),0)</f>
        <v>342</v>
      </c>
      <c r="BF601" s="791">
        <f>IF(WWWW[[#This Row],[Total required Latrines]]-(WWWW[[#This Row],['#_of_sanitary_fly-proof_HH_latrines]])&lt;0,0,WWWW[[#This Row],[Total required Latrines]]-(WWWW[[#This Row],['#_of_sanitary_fly-proof_HH_latrines]]))</f>
        <v>342</v>
      </c>
      <c r="BG601" s="787">
        <f>1-WWWW[[#This Row],[% people access to functioning Latrine]]</f>
        <v>1</v>
      </c>
      <c r="BH60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01" s="560">
        <f>IF(WWWW[[#This Row],['#_of_functional_handwashing_facilities_at_HH_level]]*6&gt;WWWW[[#This Row],[Total PoP ]],WWWW[[#This Row],[Total PoP ]],WWWW[[#This Row],['#_of_functional_handwashing_facilities_at_HH_level]]*6)</f>
        <v>0</v>
      </c>
      <c r="BJ601" s="791">
        <f>IF(WWWW[[#This Row],['# people reached by regular dedicated hygiene promotion]]&gt;WWWW[[#This Row],['# People received regular supply of hygiene items]],WWWW[[#This Row],['# people reached by regular dedicated hygiene promotion]],WWWW[[#This Row],['# People received regular supply of hygiene items]])</f>
        <v>0</v>
      </c>
      <c r="BK601" s="790">
        <f>IF(WWWW[[#This Row],[HRP3]]/WWWW[[#This Row],[Total PoP ]]&gt;100%,100%,WWWW[[#This Row],[HRP3]]/WWWW[[#This Row],[Total PoP ]])</f>
        <v>0</v>
      </c>
      <c r="BL601" s="787">
        <f>1-WWWW[[#This Row],[Hygiene Coverage%]]</f>
        <v>1</v>
      </c>
      <c r="BM601" s="789">
        <f>WWWW[[#This Row],['# people reached by regular dedicated hygiene promotion]]/WWWW[[#This Row],[Total PoP ]]</f>
        <v>0</v>
      </c>
      <c r="BN60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1" s="552">
        <f>WWWW[[#This Row],['#_of_affected_women_and_girls_receiving_a_sufficient_quantity_of_sanitary_pads]]</f>
        <v>0</v>
      </c>
      <c r="BP601" s="605">
        <f>IF(WWWW[[#This Row],['# People with access to soap]]&gt;WWWW[[#This Row],['# People with access to Sanity Pads]],WWWW[[#This Row],['# People with access to soap]],WWWW[[#This Row],['# People with access to Sanity Pads]])</f>
        <v>0</v>
      </c>
      <c r="BQ601" s="560" t="str">
        <f>IF(OR(WWWW[[#This Row],['#of students in school]]="",WWWW[[#This Row],['#of students in school]]=0),"No","Yes")</f>
        <v>No</v>
      </c>
      <c r="BR601" s="781" t="str">
        <f>VLOOKUP(WWWW[[#This Row],[Village  Name]],SiteDB6[[Site Name]:[Location Type 1]],9,FALSE)</f>
        <v>Village</v>
      </c>
      <c r="BS601" s="781" t="str">
        <f>VLOOKUP(WWWW[[#This Row],[Village  Name]],SiteDB6[[Site Name]:[Type of Accommodation]],10,FALSE)</f>
        <v>Village</v>
      </c>
      <c r="BT601" s="781" t="str">
        <f>VLOOKUP(WWWW[[#This Row],[Village  Name]],SiteDB6[[Site Name]:[Ethnic or GCA/NGCA]],11,FALSE)</f>
        <v>Muslim</v>
      </c>
      <c r="BU601" s="781">
        <f>VLOOKUP(WWWW[[#This Row],[Village  Name]],SiteDB6[[Site Name]:[Lat]],12,FALSE)</f>
        <v>20.099340439999999</v>
      </c>
      <c r="BV601" s="781">
        <f>VLOOKUP(WWWW[[#This Row],[Village  Name]],SiteDB6[[Site Name]:[Long]],13,FALSE)</f>
        <v>92.989143369999994</v>
      </c>
      <c r="BW601" s="781">
        <f>VLOOKUP(WWWW[[#This Row],[Village  Name]],SiteDB6[[Site Name]:[Pcode]],3,FALSE)</f>
        <v>197558</v>
      </c>
      <c r="BX601" s="781" t="str">
        <f t="shared" si="2"/>
        <v>Covered</v>
      </c>
      <c r="BY601" s="792"/>
    </row>
    <row r="602" spans="1:77">
      <c r="A602" s="777" t="s">
        <v>2382</v>
      </c>
      <c r="B602" s="777" t="s">
        <v>289</v>
      </c>
      <c r="C602" s="778" t="s">
        <v>289</v>
      </c>
      <c r="D602" s="778" t="s">
        <v>329</v>
      </c>
      <c r="E602" s="779" t="s">
        <v>2687</v>
      </c>
      <c r="F602" s="778" t="s">
        <v>404</v>
      </c>
      <c r="G602" s="780" t="str">
        <f>VLOOKUP(WWWW[[#This Row],[Village  Name]],SiteDB6[[Site Name]:[Location Type]],8,FALSE)</f>
        <v>Village</v>
      </c>
      <c r="H602" s="778" t="s">
        <v>2566</v>
      </c>
      <c r="I602" s="782">
        <v>142</v>
      </c>
      <c r="J602" s="782">
        <v>582</v>
      </c>
      <c r="K602" s="783">
        <v>43359</v>
      </c>
      <c r="L602" s="784">
        <v>43830</v>
      </c>
      <c r="M602" s="782">
        <v>503</v>
      </c>
      <c r="N602" s="782"/>
      <c r="O602" s="605">
        <v>1</v>
      </c>
      <c r="P602" s="782"/>
      <c r="Q602" s="782">
        <v>1</v>
      </c>
      <c r="R602" s="782"/>
      <c r="S602" s="782">
        <v>582</v>
      </c>
      <c r="T602" s="782">
        <v>1</v>
      </c>
      <c r="U602" s="785"/>
      <c r="V602" s="782"/>
      <c r="W602" s="782" t="s">
        <v>132</v>
      </c>
      <c r="X602" s="782">
        <v>6</v>
      </c>
      <c r="Y602" s="782"/>
      <c r="Z602" s="782"/>
      <c r="AA602" s="782"/>
      <c r="AB602" s="782"/>
      <c r="AC602" s="785"/>
      <c r="AD602" s="782">
        <v>205</v>
      </c>
      <c r="AE602" s="782">
        <v>219</v>
      </c>
      <c r="AF602" s="782">
        <v>73</v>
      </c>
      <c r="AG602" s="782">
        <v>85</v>
      </c>
      <c r="AH602" s="782"/>
      <c r="AI602" s="782"/>
      <c r="AJ602" s="605"/>
      <c r="AK602" s="782"/>
      <c r="AL602" s="605"/>
      <c r="AM602" s="605"/>
      <c r="AN602" s="785"/>
      <c r="AO602" s="551"/>
      <c r="AP602" s="551"/>
      <c r="AQ60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02" s="788">
        <f>WWWW[[#This Row],[%Equitable and continuous access to sufficient quantity of safe drinking water]]*WWWW[[#This Row],[Total PoP ]]</f>
        <v>582</v>
      </c>
      <c r="AS60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02" s="788">
        <f>WWWW[[#This Row],[% Access to unimproved water points]]*WWWW[[#This Row],[Total PoP ]]</f>
        <v>582</v>
      </c>
      <c r="AU60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0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582</v>
      </c>
      <c r="AW602" s="788">
        <f>WWWW[[#This Row],[HRP1]]/250</f>
        <v>2.3279999999999998</v>
      </c>
      <c r="AX602" s="790">
        <f>1-WWWW[[#This Row],[% Equitable and continuous access to sufficient quantity of domestic water]]</f>
        <v>0</v>
      </c>
      <c r="AY602" s="788">
        <f>WWWW[[#This Row],[%equitable and continuous access to sufficient quantity of safe drinking and domestic water''s GAP]]*WWWW[[#This Row],[Total PoP ]]</f>
        <v>0</v>
      </c>
      <c r="AZ602" s="791">
        <f>IF(WWWW[[#This Row],[Total required water points]]-WWWW[[#This Row],['#Water points coverage]]&lt;0,0,WWWW[[#This Row],[Total required water points]]-WWWW[[#This Row],['#Water points coverage]])</f>
        <v>0</v>
      </c>
      <c r="BA602" s="791">
        <f>ROUND(IF(WWWW[[#This Row],[Total PoP ]]&lt;250,1,WWWW[[#This Row],[Total PoP ]]/250),0)</f>
        <v>2</v>
      </c>
      <c r="BB60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0.51546391752577314</v>
      </c>
      <c r="BC602" s="788">
        <f>WWWW[[#This Row],[% people access to functioning Latrine]]*WWWW[[#This Row],[Total PoP ]]</f>
        <v>299.99999999999994</v>
      </c>
      <c r="BD602" s="791">
        <f>WWWW[[#This Row],['#_of_Functioning_latrines_in_school]]*50</f>
        <v>300</v>
      </c>
      <c r="BE602" s="791">
        <f>ROUND((WWWW[[#This Row],[Total PoP ]]/6),0)</f>
        <v>97</v>
      </c>
      <c r="BF602" s="791">
        <f>IF(WWWW[[#This Row],[Total required Latrines]]-(WWWW[[#This Row],['#_of_sanitary_fly-proof_HH_latrines]])&lt;0,0,WWWW[[#This Row],[Total required Latrines]]-(WWWW[[#This Row],['#_of_sanitary_fly-proof_HH_latrines]]))</f>
        <v>97</v>
      </c>
      <c r="BG602" s="787">
        <f>1-WWWW[[#This Row],[% people access to functioning Latrine]]</f>
        <v>0.48453608247422686</v>
      </c>
      <c r="BH60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582</v>
      </c>
      <c r="BI602" s="560">
        <f>IF(WWWW[[#This Row],['#_of_functional_handwashing_facilities_at_HH_level]]*6&gt;WWWW[[#This Row],[Total PoP ]],WWWW[[#This Row],[Total PoP ]],WWWW[[#This Row],['#_of_functional_handwashing_facilities_at_HH_level]]*6)</f>
        <v>0</v>
      </c>
      <c r="BJ602" s="791">
        <f>IF(WWWW[[#This Row],['# people reached by regular dedicated hygiene promotion]]&gt;WWWW[[#This Row],['# People received regular supply of hygiene items]],WWWW[[#This Row],['# people reached by regular dedicated hygiene promotion]],WWWW[[#This Row],['# People received regular supply of hygiene items]])</f>
        <v>582</v>
      </c>
      <c r="BK602" s="790">
        <f>IF(WWWW[[#This Row],[HRP3]]/WWWW[[#This Row],[Total PoP ]]&gt;100%,100%,WWWW[[#This Row],[HRP3]]/WWWW[[#This Row],[Total PoP ]])</f>
        <v>1</v>
      </c>
      <c r="BL602" s="787">
        <f>1-WWWW[[#This Row],[Hygiene Coverage%]]</f>
        <v>0</v>
      </c>
      <c r="BM602" s="789">
        <f>WWWW[[#This Row],['# people reached by regular dedicated hygiene promotion]]/WWWW[[#This Row],[Total PoP ]]</f>
        <v>1</v>
      </c>
      <c r="BN60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2" s="552">
        <f>WWWW[[#This Row],['#_of_affected_women_and_girls_receiving_a_sufficient_quantity_of_sanitary_pads]]</f>
        <v>0</v>
      </c>
      <c r="BP602" s="605">
        <f>IF(WWWW[[#This Row],['# People with access to soap]]&gt;WWWW[[#This Row],['# People with access to Sanity Pads]],WWWW[[#This Row],['# People with access to soap]],WWWW[[#This Row],['# People with access to Sanity Pads]])</f>
        <v>0</v>
      </c>
      <c r="BQ602" s="560" t="str">
        <f>IF(OR(WWWW[[#This Row],['#of students in school]]="",WWWW[[#This Row],['#of students in school]]=0),"No","Yes")</f>
        <v>Yes</v>
      </c>
      <c r="BR602" s="781" t="str">
        <f>VLOOKUP(WWWW[[#This Row],[Village  Name]],SiteDB6[[Site Name]:[Location Type 1]],9,FALSE)</f>
        <v>Village</v>
      </c>
      <c r="BS602" s="781" t="str">
        <f>VLOOKUP(WWWW[[#This Row],[Village  Name]],SiteDB6[[Site Name]:[Type of Accommodation]],10,FALSE)</f>
        <v>Village</v>
      </c>
      <c r="BT602" s="781">
        <f>VLOOKUP(WWWW[[#This Row],[Village  Name]],SiteDB6[[Site Name]:[Ethnic or GCA/NGCA]],11,FALSE)</f>
        <v>0</v>
      </c>
      <c r="BU602" s="781">
        <f>VLOOKUP(WWWW[[#This Row],[Village  Name]],SiteDB6[[Site Name]:[Lat]],12,FALSE)</f>
        <v>20.068620681762699</v>
      </c>
      <c r="BV602" s="781">
        <f>VLOOKUP(WWWW[[#This Row],[Village  Name]],SiteDB6[[Site Name]:[Long]],13,FALSE)</f>
        <v>92.934440612792997</v>
      </c>
      <c r="BW602" s="781">
        <f>VLOOKUP(WWWW[[#This Row],[Village  Name]],SiteDB6[[Site Name]:[Pcode]],3,FALSE)</f>
        <v>197574</v>
      </c>
      <c r="BX602" s="781" t="str">
        <f t="shared" si="2"/>
        <v>Covered</v>
      </c>
      <c r="BY602" s="792"/>
    </row>
    <row r="603" spans="1:77" hidden="1">
      <c r="A603" s="777" t="s">
        <v>2382</v>
      </c>
      <c r="B603" s="777" t="s">
        <v>301</v>
      </c>
      <c r="C603" s="777" t="s">
        <v>301</v>
      </c>
      <c r="D603" s="778"/>
      <c r="E603" s="779" t="s">
        <v>2687</v>
      </c>
      <c r="F603" s="778" t="s">
        <v>304</v>
      </c>
      <c r="G603" s="780" t="str">
        <f>VLOOKUP(WWWW[[#This Row],[Village  Name]],SiteDB6[[Site Name]:[Location Type]],8,FALSE)</f>
        <v>Village</v>
      </c>
      <c r="H603" s="778" t="s">
        <v>568</v>
      </c>
      <c r="I603" s="782">
        <v>92</v>
      </c>
      <c r="J603" s="782">
        <v>559</v>
      </c>
      <c r="K603" s="783"/>
      <c r="L603" s="784"/>
      <c r="M603" s="782"/>
      <c r="N603" s="782"/>
      <c r="O603" s="605"/>
      <c r="P603" s="782"/>
      <c r="Q603" s="782"/>
      <c r="R603" s="782"/>
      <c r="S603" s="782"/>
      <c r="T603" s="782"/>
      <c r="U603" s="785"/>
      <c r="V603" s="782"/>
      <c r="W603" s="782" t="s">
        <v>132</v>
      </c>
      <c r="X603" s="782"/>
      <c r="Y603" s="782"/>
      <c r="Z603" s="782"/>
      <c r="AA603" s="782"/>
      <c r="AB603" s="782"/>
      <c r="AC603" s="785"/>
      <c r="AD603" s="782"/>
      <c r="AE603" s="782"/>
      <c r="AF603" s="782"/>
      <c r="AG603" s="782"/>
      <c r="AH603" s="782"/>
      <c r="AI603" s="782"/>
      <c r="AJ603" s="605"/>
      <c r="AK603" s="782"/>
      <c r="AL603" s="605"/>
      <c r="AM603" s="605"/>
      <c r="AN603" s="785"/>
      <c r="AO603" s="551"/>
      <c r="AP603" s="551"/>
      <c r="AQ60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03" s="788">
        <f>WWWW[[#This Row],[%Equitable and continuous access to sufficient quantity of safe drinking water]]*WWWW[[#This Row],[Total PoP ]]</f>
        <v>0</v>
      </c>
      <c r="AS60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3" s="788">
        <f>WWWW[[#This Row],[% Access to unimproved water points]]*WWWW[[#This Row],[Total PoP ]]</f>
        <v>0</v>
      </c>
      <c r="AU60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0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03" s="788">
        <f>WWWW[[#This Row],[HRP1]]/250</f>
        <v>0</v>
      </c>
      <c r="AX603" s="790">
        <f>1-WWWW[[#This Row],[% Equitable and continuous access to sufficient quantity of domestic water]]</f>
        <v>1</v>
      </c>
      <c r="AY603" s="788">
        <f>WWWW[[#This Row],[%equitable and continuous access to sufficient quantity of safe drinking and domestic water''s GAP]]*WWWW[[#This Row],[Total PoP ]]</f>
        <v>559</v>
      </c>
      <c r="AZ603" s="791">
        <f>IF(WWWW[[#This Row],[Total required water points]]-WWWW[[#This Row],['#Water points coverage]]&lt;0,0,WWWW[[#This Row],[Total required water points]]-WWWW[[#This Row],['#Water points coverage]])</f>
        <v>2</v>
      </c>
      <c r="BA603" s="791">
        <f>ROUND(IF(WWWW[[#This Row],[Total PoP ]]&lt;250,1,WWWW[[#This Row],[Total PoP ]]/250),0)</f>
        <v>2</v>
      </c>
      <c r="BB60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03" s="788">
        <f>WWWW[[#This Row],[% people access to functioning Latrine]]*WWWW[[#This Row],[Total PoP ]]</f>
        <v>0</v>
      </c>
      <c r="BD603" s="791">
        <f>WWWW[[#This Row],['#_of_Functioning_latrines_in_school]]*50</f>
        <v>0</v>
      </c>
      <c r="BE603" s="791">
        <f>ROUND((WWWW[[#This Row],[Total PoP ]]/6),0)</f>
        <v>93</v>
      </c>
      <c r="BF603" s="791">
        <f>IF(WWWW[[#This Row],[Total required Latrines]]-(WWWW[[#This Row],['#_of_sanitary_fly-proof_HH_latrines]])&lt;0,0,WWWW[[#This Row],[Total required Latrines]]-(WWWW[[#This Row],['#_of_sanitary_fly-proof_HH_latrines]]))</f>
        <v>93</v>
      </c>
      <c r="BG603" s="787">
        <f>1-WWWW[[#This Row],[% people access to functioning Latrine]]</f>
        <v>1</v>
      </c>
      <c r="BH60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03" s="560">
        <f>IF(WWWW[[#This Row],['#_of_functional_handwashing_facilities_at_HH_level]]*6&gt;WWWW[[#This Row],[Total PoP ]],WWWW[[#This Row],[Total PoP ]],WWWW[[#This Row],['#_of_functional_handwashing_facilities_at_HH_level]]*6)</f>
        <v>0</v>
      </c>
      <c r="BJ603" s="791">
        <f>IF(WWWW[[#This Row],['# people reached by regular dedicated hygiene promotion]]&gt;WWWW[[#This Row],['# People received regular supply of hygiene items]],WWWW[[#This Row],['# people reached by regular dedicated hygiene promotion]],WWWW[[#This Row],['# People received regular supply of hygiene items]])</f>
        <v>0</v>
      </c>
      <c r="BK603" s="790">
        <f>IF(WWWW[[#This Row],[HRP3]]/WWWW[[#This Row],[Total PoP ]]&gt;100%,100%,WWWW[[#This Row],[HRP3]]/WWWW[[#This Row],[Total PoP ]])</f>
        <v>0</v>
      </c>
      <c r="BL603" s="787">
        <f>1-WWWW[[#This Row],[Hygiene Coverage%]]</f>
        <v>1</v>
      </c>
      <c r="BM603" s="789">
        <f>WWWW[[#This Row],['# people reached by regular dedicated hygiene promotion]]/WWWW[[#This Row],[Total PoP ]]</f>
        <v>0</v>
      </c>
      <c r="BN60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3" s="552">
        <f>WWWW[[#This Row],['#_of_affected_women_and_girls_receiving_a_sufficient_quantity_of_sanitary_pads]]</f>
        <v>0</v>
      </c>
      <c r="BP603" s="605">
        <f>IF(WWWW[[#This Row],['# People with access to soap]]&gt;WWWW[[#This Row],['# People with access to Sanity Pads]],WWWW[[#This Row],['# People with access to soap]],WWWW[[#This Row],['# People with access to Sanity Pads]])</f>
        <v>0</v>
      </c>
      <c r="BQ603" s="560" t="str">
        <f>IF(OR(WWWW[[#This Row],['#of students in school]]="",WWWW[[#This Row],['#of students in school]]=0),"No","Yes")</f>
        <v>No</v>
      </c>
      <c r="BR603" s="781" t="str">
        <f>VLOOKUP(WWWW[[#This Row],[Village  Name]],SiteDB6[[Site Name]:[Location Type 1]],9,FALSE)</f>
        <v>Village</v>
      </c>
      <c r="BS603" s="781" t="str">
        <f>VLOOKUP(WWWW[[#This Row],[Village  Name]],SiteDB6[[Site Name]:[Type of Accommodation]],10,FALSE)</f>
        <v>Returned</v>
      </c>
      <c r="BT603" s="781" t="str">
        <f>VLOOKUP(WWWW[[#This Row],[Village  Name]],SiteDB6[[Site Name]:[Ethnic or GCA/NGCA]],11,FALSE)</f>
        <v>Rakhine</v>
      </c>
      <c r="BU603" s="781">
        <f>VLOOKUP(WWWW[[#This Row],[Village  Name]],SiteDB6[[Site Name]:[Lat]],12,FALSE)</f>
        <v>20.720213000000001</v>
      </c>
      <c r="BV603" s="781">
        <f>VLOOKUP(WWWW[[#This Row],[Village  Name]],SiteDB6[[Site Name]:[Long]],13,FALSE)</f>
        <v>92.961841000000007</v>
      </c>
      <c r="BW603" s="781" t="str">
        <f>VLOOKUP(WWWW[[#This Row],[Village  Name]],SiteDB6[[Site Name]:[Pcode]],3,FALSE)</f>
        <v>MMR012CMP024</v>
      </c>
      <c r="BX603" s="781" t="str">
        <f t="shared" si="2"/>
        <v>Notcovered</v>
      </c>
      <c r="BY603" s="792"/>
    </row>
    <row r="604" spans="1:77" hidden="1">
      <c r="A604" s="777" t="s">
        <v>2382</v>
      </c>
      <c r="B604" s="777" t="s">
        <v>301</v>
      </c>
      <c r="C604" s="777" t="s">
        <v>301</v>
      </c>
      <c r="D604" s="778"/>
      <c r="E604" s="779" t="s">
        <v>2687</v>
      </c>
      <c r="F604" s="778" t="s">
        <v>304</v>
      </c>
      <c r="G604" s="780" t="str">
        <f>VLOOKUP(WWWW[[#This Row],[Village  Name]],SiteDB6[[Site Name]:[Location Type]],8,FALSE)</f>
        <v>Village</v>
      </c>
      <c r="H604" s="778" t="s">
        <v>558</v>
      </c>
      <c r="I604" s="782">
        <v>116</v>
      </c>
      <c r="J604" s="782">
        <v>802</v>
      </c>
      <c r="K604" s="783"/>
      <c r="L604" s="784"/>
      <c r="M604" s="782"/>
      <c r="N604" s="782"/>
      <c r="O604" s="605"/>
      <c r="P604" s="782"/>
      <c r="Q604" s="782"/>
      <c r="R604" s="782"/>
      <c r="S604" s="782"/>
      <c r="T604" s="782"/>
      <c r="U604" s="785"/>
      <c r="V604" s="782"/>
      <c r="W604" s="782" t="s">
        <v>132</v>
      </c>
      <c r="X604" s="782"/>
      <c r="Y604" s="782"/>
      <c r="Z604" s="782"/>
      <c r="AA604" s="782"/>
      <c r="AB604" s="782"/>
      <c r="AC604" s="785"/>
      <c r="AD604" s="782"/>
      <c r="AE604" s="782"/>
      <c r="AF604" s="782"/>
      <c r="AG604" s="782"/>
      <c r="AH604" s="782"/>
      <c r="AI604" s="782"/>
      <c r="AJ604" s="605"/>
      <c r="AK604" s="782"/>
      <c r="AL604" s="605"/>
      <c r="AM604" s="605"/>
      <c r="AN604" s="785"/>
      <c r="AO604" s="551"/>
      <c r="AP604" s="551"/>
      <c r="AQ60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04" s="788">
        <f>WWWW[[#This Row],[%Equitable and continuous access to sufficient quantity of safe drinking water]]*WWWW[[#This Row],[Total PoP ]]</f>
        <v>0</v>
      </c>
      <c r="AS60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4" s="788">
        <f>WWWW[[#This Row],[% Access to unimproved water points]]*WWWW[[#This Row],[Total PoP ]]</f>
        <v>0</v>
      </c>
      <c r="AU60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0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04" s="788">
        <f>WWWW[[#This Row],[HRP1]]/250</f>
        <v>0</v>
      </c>
      <c r="AX604" s="790">
        <f>1-WWWW[[#This Row],[% Equitable and continuous access to sufficient quantity of domestic water]]</f>
        <v>1</v>
      </c>
      <c r="AY604" s="788">
        <f>WWWW[[#This Row],[%equitable and continuous access to sufficient quantity of safe drinking and domestic water''s GAP]]*WWWW[[#This Row],[Total PoP ]]</f>
        <v>802</v>
      </c>
      <c r="AZ604" s="791">
        <f>IF(WWWW[[#This Row],[Total required water points]]-WWWW[[#This Row],['#Water points coverage]]&lt;0,0,WWWW[[#This Row],[Total required water points]]-WWWW[[#This Row],['#Water points coverage]])</f>
        <v>3</v>
      </c>
      <c r="BA604" s="791">
        <f>ROUND(IF(WWWW[[#This Row],[Total PoP ]]&lt;250,1,WWWW[[#This Row],[Total PoP ]]/250),0)</f>
        <v>3</v>
      </c>
      <c r="BB60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04" s="788">
        <f>WWWW[[#This Row],[% people access to functioning Latrine]]*WWWW[[#This Row],[Total PoP ]]</f>
        <v>0</v>
      </c>
      <c r="BD604" s="791">
        <f>WWWW[[#This Row],['#_of_Functioning_latrines_in_school]]*50</f>
        <v>0</v>
      </c>
      <c r="BE604" s="791">
        <f>ROUND((WWWW[[#This Row],[Total PoP ]]/6),0)</f>
        <v>134</v>
      </c>
      <c r="BF604" s="791">
        <f>IF(WWWW[[#This Row],[Total required Latrines]]-(WWWW[[#This Row],['#_of_sanitary_fly-proof_HH_latrines]])&lt;0,0,WWWW[[#This Row],[Total required Latrines]]-(WWWW[[#This Row],['#_of_sanitary_fly-proof_HH_latrines]]))</f>
        <v>134</v>
      </c>
      <c r="BG604" s="787">
        <f>1-WWWW[[#This Row],[% people access to functioning Latrine]]</f>
        <v>1</v>
      </c>
      <c r="BH60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04" s="560">
        <f>IF(WWWW[[#This Row],['#_of_functional_handwashing_facilities_at_HH_level]]*6&gt;WWWW[[#This Row],[Total PoP ]],WWWW[[#This Row],[Total PoP ]],WWWW[[#This Row],['#_of_functional_handwashing_facilities_at_HH_level]]*6)</f>
        <v>0</v>
      </c>
      <c r="BJ604" s="791">
        <f>IF(WWWW[[#This Row],['# people reached by regular dedicated hygiene promotion]]&gt;WWWW[[#This Row],['# People received regular supply of hygiene items]],WWWW[[#This Row],['# people reached by regular dedicated hygiene promotion]],WWWW[[#This Row],['# People received regular supply of hygiene items]])</f>
        <v>0</v>
      </c>
      <c r="BK604" s="790">
        <f>IF(WWWW[[#This Row],[HRP3]]/WWWW[[#This Row],[Total PoP ]]&gt;100%,100%,WWWW[[#This Row],[HRP3]]/WWWW[[#This Row],[Total PoP ]])</f>
        <v>0</v>
      </c>
      <c r="BL604" s="787">
        <f>1-WWWW[[#This Row],[Hygiene Coverage%]]</f>
        <v>1</v>
      </c>
      <c r="BM604" s="789">
        <f>WWWW[[#This Row],['# people reached by regular dedicated hygiene promotion]]/WWWW[[#This Row],[Total PoP ]]</f>
        <v>0</v>
      </c>
      <c r="BN60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4" s="552">
        <f>WWWW[[#This Row],['#_of_affected_women_and_girls_receiving_a_sufficient_quantity_of_sanitary_pads]]</f>
        <v>0</v>
      </c>
      <c r="BP604" s="605">
        <f>IF(WWWW[[#This Row],['# People with access to soap]]&gt;WWWW[[#This Row],['# People with access to Sanity Pads]],WWWW[[#This Row],['# People with access to soap]],WWWW[[#This Row],['# People with access to Sanity Pads]])</f>
        <v>0</v>
      </c>
      <c r="BQ604" s="560" t="str">
        <f>IF(OR(WWWW[[#This Row],['#of students in school]]="",WWWW[[#This Row],['#of students in school]]=0),"No","Yes")</f>
        <v>No</v>
      </c>
      <c r="BR604" s="781" t="str">
        <f>VLOOKUP(WWWW[[#This Row],[Village  Name]],SiteDB6[[Site Name]:[Location Type 1]],9,FALSE)</f>
        <v>Village</v>
      </c>
      <c r="BS604" s="781" t="str">
        <f>VLOOKUP(WWWW[[#This Row],[Village  Name]],SiteDB6[[Site Name]:[Type of Accommodation]],10,FALSE)</f>
        <v>Returned</v>
      </c>
      <c r="BT604" s="781" t="str">
        <f>VLOOKUP(WWWW[[#This Row],[Village  Name]],SiteDB6[[Site Name]:[Ethnic or GCA/NGCA]],11,FALSE)</f>
        <v>Muslim</v>
      </c>
      <c r="BU604" s="781">
        <f>VLOOKUP(WWWW[[#This Row],[Village  Name]],SiteDB6[[Site Name]:[Lat]],12,FALSE)</f>
        <v>20.713259999999998</v>
      </c>
      <c r="BV604" s="781">
        <f>VLOOKUP(WWWW[[#This Row],[Village  Name]],SiteDB6[[Site Name]:[Long]],13,FALSE)</f>
        <v>93.014089999999996</v>
      </c>
      <c r="BW604" s="781" t="str">
        <f>VLOOKUP(WWWW[[#This Row],[Village  Name]],SiteDB6[[Site Name]:[Pcode]],3,FALSE)</f>
        <v>MMR012CMP027</v>
      </c>
      <c r="BX604" s="781" t="str">
        <f t="shared" si="2"/>
        <v>Notcovered</v>
      </c>
      <c r="BY604" s="792"/>
    </row>
    <row r="605" spans="1:77" hidden="1">
      <c r="A605" s="777" t="s">
        <v>2382</v>
      </c>
      <c r="B605" s="777" t="s">
        <v>301</v>
      </c>
      <c r="C605" s="777" t="s">
        <v>301</v>
      </c>
      <c r="D605" s="778"/>
      <c r="E605" s="779" t="s">
        <v>2687</v>
      </c>
      <c r="F605" s="778" t="s">
        <v>304</v>
      </c>
      <c r="G605" s="780" t="str">
        <f>VLOOKUP(WWWW[[#This Row],[Village  Name]],SiteDB6[[Site Name]:[Location Type]],8,FALSE)</f>
        <v>Village</v>
      </c>
      <c r="H605" s="778" t="s">
        <v>647</v>
      </c>
      <c r="I605" s="782">
        <v>97</v>
      </c>
      <c r="J605" s="782">
        <v>557</v>
      </c>
      <c r="K605" s="783"/>
      <c r="L605" s="784"/>
      <c r="M605" s="782"/>
      <c r="N605" s="782"/>
      <c r="O605" s="605"/>
      <c r="P605" s="782"/>
      <c r="Q605" s="782"/>
      <c r="R605" s="782"/>
      <c r="S605" s="782"/>
      <c r="T605" s="782"/>
      <c r="U605" s="785"/>
      <c r="V605" s="782"/>
      <c r="W605" s="782" t="s">
        <v>132</v>
      </c>
      <c r="X605" s="782"/>
      <c r="Y605" s="782"/>
      <c r="Z605" s="782"/>
      <c r="AA605" s="782"/>
      <c r="AB605" s="782"/>
      <c r="AC605" s="785"/>
      <c r="AD605" s="782"/>
      <c r="AE605" s="782"/>
      <c r="AF605" s="782"/>
      <c r="AG605" s="782"/>
      <c r="AH605" s="782"/>
      <c r="AI605" s="782"/>
      <c r="AJ605" s="605"/>
      <c r="AK605" s="782"/>
      <c r="AL605" s="605"/>
      <c r="AM605" s="605"/>
      <c r="AN605" s="785"/>
      <c r="AO605" s="551"/>
      <c r="AP605" s="551"/>
      <c r="AQ60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05" s="788">
        <f>WWWW[[#This Row],[%Equitable and continuous access to sufficient quantity of safe drinking water]]*WWWW[[#This Row],[Total PoP ]]</f>
        <v>0</v>
      </c>
      <c r="AS60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5" s="788">
        <f>WWWW[[#This Row],[% Access to unimproved water points]]*WWWW[[#This Row],[Total PoP ]]</f>
        <v>0</v>
      </c>
      <c r="AU60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0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05" s="788">
        <f>WWWW[[#This Row],[HRP1]]/250</f>
        <v>0</v>
      </c>
      <c r="AX605" s="790">
        <f>1-WWWW[[#This Row],[% Equitable and continuous access to sufficient quantity of domestic water]]</f>
        <v>1</v>
      </c>
      <c r="AY605" s="788">
        <f>WWWW[[#This Row],[%equitable and continuous access to sufficient quantity of safe drinking and domestic water''s GAP]]*WWWW[[#This Row],[Total PoP ]]</f>
        <v>557</v>
      </c>
      <c r="AZ605" s="791">
        <f>IF(WWWW[[#This Row],[Total required water points]]-WWWW[[#This Row],['#Water points coverage]]&lt;0,0,WWWW[[#This Row],[Total required water points]]-WWWW[[#This Row],['#Water points coverage]])</f>
        <v>2</v>
      </c>
      <c r="BA605" s="791">
        <f>ROUND(IF(WWWW[[#This Row],[Total PoP ]]&lt;250,1,WWWW[[#This Row],[Total PoP ]]/250),0)</f>
        <v>2</v>
      </c>
      <c r="BB60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05" s="788">
        <f>WWWW[[#This Row],[% people access to functioning Latrine]]*WWWW[[#This Row],[Total PoP ]]</f>
        <v>0</v>
      </c>
      <c r="BD605" s="791">
        <f>WWWW[[#This Row],['#_of_Functioning_latrines_in_school]]*50</f>
        <v>0</v>
      </c>
      <c r="BE605" s="791">
        <f>ROUND((WWWW[[#This Row],[Total PoP ]]/6),0)</f>
        <v>93</v>
      </c>
      <c r="BF605" s="791">
        <f>IF(WWWW[[#This Row],[Total required Latrines]]-(WWWW[[#This Row],['#_of_sanitary_fly-proof_HH_latrines]])&lt;0,0,WWWW[[#This Row],[Total required Latrines]]-(WWWW[[#This Row],['#_of_sanitary_fly-proof_HH_latrines]]))</f>
        <v>93</v>
      </c>
      <c r="BG605" s="787">
        <f>1-WWWW[[#This Row],[% people access to functioning Latrine]]</f>
        <v>1</v>
      </c>
      <c r="BH60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05" s="560">
        <f>IF(WWWW[[#This Row],['#_of_functional_handwashing_facilities_at_HH_level]]*6&gt;WWWW[[#This Row],[Total PoP ]],WWWW[[#This Row],[Total PoP ]],WWWW[[#This Row],['#_of_functional_handwashing_facilities_at_HH_level]]*6)</f>
        <v>0</v>
      </c>
      <c r="BJ605" s="791">
        <f>IF(WWWW[[#This Row],['# people reached by regular dedicated hygiene promotion]]&gt;WWWW[[#This Row],['# People received regular supply of hygiene items]],WWWW[[#This Row],['# people reached by regular dedicated hygiene promotion]],WWWW[[#This Row],['# People received regular supply of hygiene items]])</f>
        <v>0</v>
      </c>
      <c r="BK605" s="790">
        <f>IF(WWWW[[#This Row],[HRP3]]/WWWW[[#This Row],[Total PoP ]]&gt;100%,100%,WWWW[[#This Row],[HRP3]]/WWWW[[#This Row],[Total PoP ]])</f>
        <v>0</v>
      </c>
      <c r="BL605" s="787">
        <f>1-WWWW[[#This Row],[Hygiene Coverage%]]</f>
        <v>1</v>
      </c>
      <c r="BM605" s="789">
        <f>WWWW[[#This Row],['# people reached by regular dedicated hygiene promotion]]/WWWW[[#This Row],[Total PoP ]]</f>
        <v>0</v>
      </c>
      <c r="BN60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5" s="552">
        <f>WWWW[[#This Row],['#_of_affected_women_and_girls_receiving_a_sufficient_quantity_of_sanitary_pads]]</f>
        <v>0</v>
      </c>
      <c r="BP605" s="605">
        <f>IF(WWWW[[#This Row],['# People with access to soap]]&gt;WWWW[[#This Row],['# People with access to Sanity Pads]],WWWW[[#This Row],['# People with access to soap]],WWWW[[#This Row],['# People with access to Sanity Pads]])</f>
        <v>0</v>
      </c>
      <c r="BQ605" s="560" t="str">
        <f>IF(OR(WWWW[[#This Row],['#of students in school]]="",WWWW[[#This Row],['#of students in school]]=0),"No","Yes")</f>
        <v>No</v>
      </c>
      <c r="BR605" s="781" t="str">
        <f>VLOOKUP(WWWW[[#This Row],[Village  Name]],SiteDB6[[Site Name]:[Location Type 1]],9,FALSE)</f>
        <v>Village</v>
      </c>
      <c r="BS605" s="781" t="str">
        <f>VLOOKUP(WWWW[[#This Row],[Village  Name]],SiteDB6[[Site Name]:[Type of Accommodation]],10,FALSE)</f>
        <v>Relocated</v>
      </c>
      <c r="BT605" s="781" t="str">
        <f>VLOOKUP(WWWW[[#This Row],[Village  Name]],SiteDB6[[Site Name]:[Ethnic or GCA/NGCA]],11,FALSE)</f>
        <v>Muslim</v>
      </c>
      <c r="BU605" s="781">
        <f>VLOOKUP(WWWW[[#This Row],[Village  Name]],SiteDB6[[Site Name]:[Lat]],12,FALSE)</f>
        <v>20.886997999999998</v>
      </c>
      <c r="BV605" s="781">
        <f>VLOOKUP(WWWW[[#This Row],[Village  Name]],SiteDB6[[Site Name]:[Long]],13,FALSE)</f>
        <v>93.006497999999993</v>
      </c>
      <c r="BW605" s="781" t="str">
        <f>VLOOKUP(WWWW[[#This Row],[Village  Name]],SiteDB6[[Site Name]:[Pcode]],3,FALSE)</f>
        <v>MMR012CMP030</v>
      </c>
      <c r="BX605" s="781" t="str">
        <f t="shared" si="2"/>
        <v>Notcovered</v>
      </c>
      <c r="BY605" s="792"/>
    </row>
    <row r="606" spans="1:77" hidden="1">
      <c r="A606" s="777" t="s">
        <v>2382</v>
      </c>
      <c r="B606" s="777" t="s">
        <v>301</v>
      </c>
      <c r="C606" s="777" t="s">
        <v>301</v>
      </c>
      <c r="D606" s="778"/>
      <c r="E606" s="779" t="s">
        <v>2687</v>
      </c>
      <c r="F606" s="778" t="s">
        <v>304</v>
      </c>
      <c r="G606" s="780" t="str">
        <f>VLOOKUP(WWWW[[#This Row],[Village  Name]],SiteDB6[[Site Name]:[Location Type]],8,FALSE)</f>
        <v>Village</v>
      </c>
      <c r="H606" s="778" t="s">
        <v>612</v>
      </c>
      <c r="I606" s="782">
        <v>18</v>
      </c>
      <c r="J606" s="782">
        <v>157</v>
      </c>
      <c r="K606" s="783"/>
      <c r="L606" s="784"/>
      <c r="M606" s="782"/>
      <c r="N606" s="782"/>
      <c r="O606" s="605"/>
      <c r="P606" s="782"/>
      <c r="Q606" s="782"/>
      <c r="R606" s="782"/>
      <c r="S606" s="782"/>
      <c r="T606" s="782"/>
      <c r="U606" s="785"/>
      <c r="V606" s="782"/>
      <c r="W606" s="782" t="s">
        <v>132</v>
      </c>
      <c r="X606" s="782"/>
      <c r="Y606" s="782"/>
      <c r="Z606" s="782"/>
      <c r="AA606" s="782"/>
      <c r="AB606" s="782"/>
      <c r="AC606" s="785"/>
      <c r="AD606" s="782"/>
      <c r="AE606" s="782"/>
      <c r="AF606" s="782"/>
      <c r="AG606" s="782"/>
      <c r="AH606" s="782"/>
      <c r="AI606" s="782"/>
      <c r="AJ606" s="605"/>
      <c r="AK606" s="782"/>
      <c r="AL606" s="605"/>
      <c r="AM606" s="605"/>
      <c r="AN606" s="785"/>
      <c r="AO606" s="551"/>
      <c r="AP606" s="551"/>
      <c r="AQ60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06" s="788">
        <f>WWWW[[#This Row],[%Equitable and continuous access to sufficient quantity of safe drinking water]]*WWWW[[#This Row],[Total PoP ]]</f>
        <v>0</v>
      </c>
      <c r="AS60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6" s="788">
        <f>WWWW[[#This Row],[% Access to unimproved water points]]*WWWW[[#This Row],[Total PoP ]]</f>
        <v>0</v>
      </c>
      <c r="AU60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0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06" s="788">
        <f>WWWW[[#This Row],[HRP1]]/250</f>
        <v>0</v>
      </c>
      <c r="AX606" s="790">
        <f>1-WWWW[[#This Row],[% Equitable and continuous access to sufficient quantity of domestic water]]</f>
        <v>1</v>
      </c>
      <c r="AY606" s="788">
        <f>WWWW[[#This Row],[%equitable and continuous access to sufficient quantity of safe drinking and domestic water''s GAP]]*WWWW[[#This Row],[Total PoP ]]</f>
        <v>157</v>
      </c>
      <c r="AZ606" s="791">
        <f>IF(WWWW[[#This Row],[Total required water points]]-WWWW[[#This Row],['#Water points coverage]]&lt;0,0,WWWW[[#This Row],[Total required water points]]-WWWW[[#This Row],['#Water points coverage]])</f>
        <v>1</v>
      </c>
      <c r="BA606" s="791">
        <f>ROUND(IF(WWWW[[#This Row],[Total PoP ]]&lt;250,1,WWWW[[#This Row],[Total PoP ]]/250),0)</f>
        <v>1</v>
      </c>
      <c r="BB60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06" s="788">
        <f>WWWW[[#This Row],[% people access to functioning Latrine]]*WWWW[[#This Row],[Total PoP ]]</f>
        <v>0</v>
      </c>
      <c r="BD606" s="791">
        <f>WWWW[[#This Row],['#_of_Functioning_latrines_in_school]]*50</f>
        <v>0</v>
      </c>
      <c r="BE606" s="791">
        <f>ROUND((WWWW[[#This Row],[Total PoP ]]/6),0)</f>
        <v>26</v>
      </c>
      <c r="BF606" s="791">
        <f>IF(WWWW[[#This Row],[Total required Latrines]]-(WWWW[[#This Row],['#_of_sanitary_fly-proof_HH_latrines]])&lt;0,0,WWWW[[#This Row],[Total required Latrines]]-(WWWW[[#This Row],['#_of_sanitary_fly-proof_HH_latrines]]))</f>
        <v>26</v>
      </c>
      <c r="BG606" s="787">
        <f>1-WWWW[[#This Row],[% people access to functioning Latrine]]</f>
        <v>1</v>
      </c>
      <c r="BH60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06" s="560">
        <f>IF(WWWW[[#This Row],['#_of_functional_handwashing_facilities_at_HH_level]]*6&gt;WWWW[[#This Row],[Total PoP ]],WWWW[[#This Row],[Total PoP ]],WWWW[[#This Row],['#_of_functional_handwashing_facilities_at_HH_level]]*6)</f>
        <v>0</v>
      </c>
      <c r="BJ606" s="791">
        <f>IF(WWWW[[#This Row],['# people reached by regular dedicated hygiene promotion]]&gt;WWWW[[#This Row],['# People received regular supply of hygiene items]],WWWW[[#This Row],['# people reached by regular dedicated hygiene promotion]],WWWW[[#This Row],['# People received regular supply of hygiene items]])</f>
        <v>0</v>
      </c>
      <c r="BK606" s="790">
        <f>IF(WWWW[[#This Row],[HRP3]]/WWWW[[#This Row],[Total PoP ]]&gt;100%,100%,WWWW[[#This Row],[HRP3]]/WWWW[[#This Row],[Total PoP ]])</f>
        <v>0</v>
      </c>
      <c r="BL606" s="787">
        <f>1-WWWW[[#This Row],[Hygiene Coverage%]]</f>
        <v>1</v>
      </c>
      <c r="BM606" s="789">
        <f>WWWW[[#This Row],['# people reached by regular dedicated hygiene promotion]]/WWWW[[#This Row],[Total PoP ]]</f>
        <v>0</v>
      </c>
      <c r="BN60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6" s="552">
        <f>WWWW[[#This Row],['#_of_affected_women_and_girls_receiving_a_sufficient_quantity_of_sanitary_pads]]</f>
        <v>0</v>
      </c>
      <c r="BP606" s="605">
        <f>IF(WWWW[[#This Row],['# People with access to soap]]&gt;WWWW[[#This Row],['# People with access to Sanity Pads]],WWWW[[#This Row],['# People with access to soap]],WWWW[[#This Row],['# People with access to Sanity Pads]])</f>
        <v>0</v>
      </c>
      <c r="BQ606" s="560" t="str">
        <f>IF(OR(WWWW[[#This Row],['#of students in school]]="",WWWW[[#This Row],['#of students in school]]=0),"No","Yes")</f>
        <v>No</v>
      </c>
      <c r="BR606" s="781" t="str">
        <f>VLOOKUP(WWWW[[#This Row],[Village  Name]],SiteDB6[[Site Name]:[Location Type 1]],9,FALSE)</f>
        <v>Village</v>
      </c>
      <c r="BS606" s="781" t="str">
        <f>VLOOKUP(WWWW[[#This Row],[Village  Name]],SiteDB6[[Site Name]:[Type of Accommodation]],10,FALSE)</f>
        <v>Returned</v>
      </c>
      <c r="BT606" s="781" t="str">
        <f>VLOOKUP(WWWW[[#This Row],[Village  Name]],SiteDB6[[Site Name]:[Ethnic or GCA/NGCA]],11,FALSE)</f>
        <v>Muslim</v>
      </c>
      <c r="BU606" s="781">
        <f>VLOOKUP(WWWW[[#This Row],[Village  Name]],SiteDB6[[Site Name]:[Lat]],12,FALSE)</f>
        <v>20.805734000000001</v>
      </c>
      <c r="BV606" s="781">
        <f>VLOOKUP(WWWW[[#This Row],[Village  Name]],SiteDB6[[Site Name]:[Long]],13,FALSE)</f>
        <v>92.982675999999998</v>
      </c>
      <c r="BW606" s="781" t="str">
        <f>VLOOKUP(WWWW[[#This Row],[Village  Name]],SiteDB6[[Site Name]:[Pcode]],3,FALSE)</f>
        <v>MMR012CMP020</v>
      </c>
      <c r="BX606" s="781" t="str">
        <f t="shared" si="2"/>
        <v>Notcovered</v>
      </c>
      <c r="BY606" s="792"/>
    </row>
    <row r="607" spans="1:77" hidden="1">
      <c r="A607" s="777" t="s">
        <v>2382</v>
      </c>
      <c r="B607" s="777" t="s">
        <v>301</v>
      </c>
      <c r="C607" s="777" t="s">
        <v>301</v>
      </c>
      <c r="D607" s="778"/>
      <c r="E607" s="779" t="s">
        <v>2687</v>
      </c>
      <c r="F607" s="778" t="s">
        <v>304</v>
      </c>
      <c r="G607" s="780" t="str">
        <f>VLOOKUP(WWWW[[#This Row],[Village  Name]],SiteDB6[[Site Name]:[Location Type]],8,FALSE)</f>
        <v>Village</v>
      </c>
      <c r="H607" s="778" t="s">
        <v>595</v>
      </c>
      <c r="I607" s="782">
        <v>144</v>
      </c>
      <c r="J607" s="782">
        <v>1006</v>
      </c>
      <c r="K607" s="783"/>
      <c r="L607" s="784"/>
      <c r="M607" s="782"/>
      <c r="N607" s="782"/>
      <c r="O607" s="605"/>
      <c r="P607" s="782"/>
      <c r="Q607" s="782"/>
      <c r="R607" s="782"/>
      <c r="S607" s="782"/>
      <c r="T607" s="782"/>
      <c r="U607" s="785"/>
      <c r="V607" s="782"/>
      <c r="W607" s="782" t="s">
        <v>132</v>
      </c>
      <c r="X607" s="782"/>
      <c r="Y607" s="782"/>
      <c r="Z607" s="782"/>
      <c r="AA607" s="782"/>
      <c r="AB607" s="782"/>
      <c r="AC607" s="785"/>
      <c r="AD607" s="782"/>
      <c r="AE607" s="782"/>
      <c r="AF607" s="782"/>
      <c r="AG607" s="782"/>
      <c r="AH607" s="782"/>
      <c r="AI607" s="782"/>
      <c r="AJ607" s="605"/>
      <c r="AK607" s="782"/>
      <c r="AL607" s="605"/>
      <c r="AM607" s="605"/>
      <c r="AN607" s="785"/>
      <c r="AO607" s="551"/>
      <c r="AP607" s="551"/>
      <c r="AQ60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07" s="788">
        <f>WWWW[[#This Row],[%Equitable and continuous access to sufficient quantity of safe drinking water]]*WWWW[[#This Row],[Total PoP ]]</f>
        <v>0</v>
      </c>
      <c r="AS60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7" s="788">
        <f>WWWW[[#This Row],[% Access to unimproved water points]]*WWWW[[#This Row],[Total PoP ]]</f>
        <v>0</v>
      </c>
      <c r="AU60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0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07" s="788">
        <f>WWWW[[#This Row],[HRP1]]/250</f>
        <v>0</v>
      </c>
      <c r="AX607" s="790">
        <f>1-WWWW[[#This Row],[% Equitable and continuous access to sufficient quantity of domestic water]]</f>
        <v>1</v>
      </c>
      <c r="AY607" s="788">
        <f>WWWW[[#This Row],[%equitable and continuous access to sufficient quantity of safe drinking and domestic water''s GAP]]*WWWW[[#This Row],[Total PoP ]]</f>
        <v>1006</v>
      </c>
      <c r="AZ607" s="791">
        <f>IF(WWWW[[#This Row],[Total required water points]]-WWWW[[#This Row],['#Water points coverage]]&lt;0,0,WWWW[[#This Row],[Total required water points]]-WWWW[[#This Row],['#Water points coverage]])</f>
        <v>4</v>
      </c>
      <c r="BA607" s="791">
        <f>ROUND(IF(WWWW[[#This Row],[Total PoP ]]&lt;250,1,WWWW[[#This Row],[Total PoP ]]/250),0)</f>
        <v>4</v>
      </c>
      <c r="BB60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07" s="788">
        <f>WWWW[[#This Row],[% people access to functioning Latrine]]*WWWW[[#This Row],[Total PoP ]]</f>
        <v>0</v>
      </c>
      <c r="BD607" s="791">
        <f>WWWW[[#This Row],['#_of_Functioning_latrines_in_school]]*50</f>
        <v>0</v>
      </c>
      <c r="BE607" s="791">
        <f>ROUND((WWWW[[#This Row],[Total PoP ]]/6),0)</f>
        <v>168</v>
      </c>
      <c r="BF607" s="791">
        <f>IF(WWWW[[#This Row],[Total required Latrines]]-(WWWW[[#This Row],['#_of_sanitary_fly-proof_HH_latrines]])&lt;0,0,WWWW[[#This Row],[Total required Latrines]]-(WWWW[[#This Row],['#_of_sanitary_fly-proof_HH_latrines]]))</f>
        <v>168</v>
      </c>
      <c r="BG607" s="787">
        <f>1-WWWW[[#This Row],[% people access to functioning Latrine]]</f>
        <v>1</v>
      </c>
      <c r="BH60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07" s="560">
        <f>IF(WWWW[[#This Row],['#_of_functional_handwashing_facilities_at_HH_level]]*6&gt;WWWW[[#This Row],[Total PoP ]],WWWW[[#This Row],[Total PoP ]],WWWW[[#This Row],['#_of_functional_handwashing_facilities_at_HH_level]]*6)</f>
        <v>0</v>
      </c>
      <c r="BJ607" s="791">
        <f>IF(WWWW[[#This Row],['# people reached by regular dedicated hygiene promotion]]&gt;WWWW[[#This Row],['# People received regular supply of hygiene items]],WWWW[[#This Row],['# people reached by regular dedicated hygiene promotion]],WWWW[[#This Row],['# People received regular supply of hygiene items]])</f>
        <v>0</v>
      </c>
      <c r="BK607" s="790">
        <f>IF(WWWW[[#This Row],[HRP3]]/WWWW[[#This Row],[Total PoP ]]&gt;100%,100%,WWWW[[#This Row],[HRP3]]/WWWW[[#This Row],[Total PoP ]])</f>
        <v>0</v>
      </c>
      <c r="BL607" s="787">
        <f>1-WWWW[[#This Row],[Hygiene Coverage%]]</f>
        <v>1</v>
      </c>
      <c r="BM607" s="789">
        <f>WWWW[[#This Row],['# people reached by regular dedicated hygiene promotion]]/WWWW[[#This Row],[Total PoP ]]</f>
        <v>0</v>
      </c>
      <c r="BN60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7" s="552">
        <f>WWWW[[#This Row],['#_of_affected_women_and_girls_receiving_a_sufficient_quantity_of_sanitary_pads]]</f>
        <v>0</v>
      </c>
      <c r="BP607" s="605">
        <f>IF(WWWW[[#This Row],['# People with access to soap]]&gt;WWWW[[#This Row],['# People with access to Sanity Pads]],WWWW[[#This Row],['# People with access to soap]],WWWW[[#This Row],['# People with access to Sanity Pads]])</f>
        <v>0</v>
      </c>
      <c r="BQ607" s="560" t="str">
        <f>IF(OR(WWWW[[#This Row],['#of students in school]]="",WWWW[[#This Row],['#of students in school]]=0),"No","Yes")</f>
        <v>No</v>
      </c>
      <c r="BR607" s="781" t="str">
        <f>VLOOKUP(WWWW[[#This Row],[Village  Name]],SiteDB6[[Site Name]:[Location Type 1]],9,FALSE)</f>
        <v>Village</v>
      </c>
      <c r="BS607" s="781" t="str">
        <f>VLOOKUP(WWWW[[#This Row],[Village  Name]],SiteDB6[[Site Name]:[Type of Accommodation]],10,FALSE)</f>
        <v>Returned</v>
      </c>
      <c r="BT607" s="781" t="str">
        <f>VLOOKUP(WWWW[[#This Row],[Village  Name]],SiteDB6[[Site Name]:[Ethnic or GCA/NGCA]],11,FALSE)</f>
        <v>Muslim</v>
      </c>
      <c r="BU607" s="781">
        <f>VLOOKUP(WWWW[[#This Row],[Village  Name]],SiteDB6[[Site Name]:[Lat]],12,FALSE)</f>
        <v>20.78332</v>
      </c>
      <c r="BV607" s="781">
        <f>VLOOKUP(WWWW[[#This Row],[Village  Name]],SiteDB6[[Site Name]:[Long]],13,FALSE)</f>
        <v>92.987399999999994</v>
      </c>
      <c r="BW607" s="781" t="str">
        <f>VLOOKUP(WWWW[[#This Row],[Village  Name]],SiteDB6[[Site Name]:[Pcode]],3,FALSE)</f>
        <v>MMR012CMP029</v>
      </c>
      <c r="BX607" s="781" t="str">
        <f t="shared" si="2"/>
        <v>Notcovered</v>
      </c>
      <c r="BY607" s="792"/>
    </row>
    <row r="608" spans="1:77">
      <c r="A608" s="777" t="s">
        <v>2382</v>
      </c>
      <c r="B608" s="777" t="s">
        <v>310</v>
      </c>
      <c r="C608" s="777" t="s">
        <v>310</v>
      </c>
      <c r="D608" s="778" t="s">
        <v>2681</v>
      </c>
      <c r="E608" s="779" t="s">
        <v>2686</v>
      </c>
      <c r="F608" s="778" t="s">
        <v>307</v>
      </c>
      <c r="G608" s="780" t="str">
        <f>VLOOKUP(WWWW[[#This Row],[Village  Name]],SiteDB6[[Site Name]:[Location Type]],8,FALSE)</f>
        <v>Village</v>
      </c>
      <c r="H608" s="778" t="s">
        <v>2016</v>
      </c>
      <c r="I608" s="782">
        <v>210</v>
      </c>
      <c r="J608" s="782">
        <v>694</v>
      </c>
      <c r="K608" s="783">
        <v>44134</v>
      </c>
      <c r="L608" s="784"/>
      <c r="M608" s="782"/>
      <c r="N608" s="782"/>
      <c r="O608" s="605"/>
      <c r="P608" s="782"/>
      <c r="Q608" s="782"/>
      <c r="R608" s="782"/>
      <c r="S608" s="782"/>
      <c r="T608" s="782"/>
      <c r="U608" s="785"/>
      <c r="V608" s="782"/>
      <c r="W608" s="782" t="s">
        <v>132</v>
      </c>
      <c r="X608" s="782"/>
      <c r="Y608" s="782"/>
      <c r="Z608" s="782"/>
      <c r="AA608" s="782"/>
      <c r="AB608" s="782"/>
      <c r="AC608" s="785"/>
      <c r="AD608" s="782"/>
      <c r="AE608" s="782"/>
      <c r="AF608" s="782"/>
      <c r="AG608" s="782"/>
      <c r="AH608" s="782"/>
      <c r="AI608" s="782"/>
      <c r="AJ608" s="605"/>
      <c r="AK608" s="782"/>
      <c r="AL608" s="605"/>
      <c r="AM608" s="605"/>
      <c r="AN608" s="785"/>
      <c r="AO608" s="551"/>
      <c r="AP608" s="551"/>
      <c r="AQ60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08" s="788">
        <f>WWWW[[#This Row],[%Equitable and continuous access to sufficient quantity of safe drinking water]]*WWWW[[#This Row],[Total PoP ]]</f>
        <v>0</v>
      </c>
      <c r="AS60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8" s="788">
        <f>WWWW[[#This Row],[% Access to unimproved water points]]*WWWW[[#This Row],[Total PoP ]]</f>
        <v>0</v>
      </c>
      <c r="AU60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0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08" s="788">
        <f>WWWW[[#This Row],[HRP1]]/250</f>
        <v>0</v>
      </c>
      <c r="AX608" s="790">
        <f>1-WWWW[[#This Row],[% Equitable and continuous access to sufficient quantity of domestic water]]</f>
        <v>1</v>
      </c>
      <c r="AY608" s="788">
        <f>WWWW[[#This Row],[%equitable and continuous access to sufficient quantity of safe drinking and domestic water''s GAP]]*WWWW[[#This Row],[Total PoP ]]</f>
        <v>694</v>
      </c>
      <c r="AZ608" s="791">
        <f>IF(WWWW[[#This Row],[Total required water points]]-WWWW[[#This Row],['#Water points coverage]]&lt;0,0,WWWW[[#This Row],[Total required water points]]-WWWW[[#This Row],['#Water points coverage]])</f>
        <v>3</v>
      </c>
      <c r="BA608" s="791">
        <f>ROUND(IF(WWWW[[#This Row],[Total PoP ]]&lt;250,1,WWWW[[#This Row],[Total PoP ]]/250),0)</f>
        <v>3</v>
      </c>
      <c r="BB60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08" s="788">
        <f>WWWW[[#This Row],[% people access to functioning Latrine]]*WWWW[[#This Row],[Total PoP ]]</f>
        <v>0</v>
      </c>
      <c r="BD608" s="791">
        <f>WWWW[[#This Row],['#_of_Functioning_latrines_in_school]]*50</f>
        <v>0</v>
      </c>
      <c r="BE608" s="791">
        <f>ROUND((WWWW[[#This Row],[Total PoP ]]/6),0)</f>
        <v>116</v>
      </c>
      <c r="BF608" s="791">
        <f>IF(WWWW[[#This Row],[Total required Latrines]]-(WWWW[[#This Row],['#_of_sanitary_fly-proof_HH_latrines]])&lt;0,0,WWWW[[#This Row],[Total required Latrines]]-(WWWW[[#This Row],['#_of_sanitary_fly-proof_HH_latrines]]))</f>
        <v>116</v>
      </c>
      <c r="BG608" s="787">
        <f>1-WWWW[[#This Row],[% people access to functioning Latrine]]</f>
        <v>1</v>
      </c>
      <c r="BH60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08" s="560">
        <f>IF(WWWW[[#This Row],['#_of_functional_handwashing_facilities_at_HH_level]]*6&gt;WWWW[[#This Row],[Total PoP ]],WWWW[[#This Row],[Total PoP ]],WWWW[[#This Row],['#_of_functional_handwashing_facilities_at_HH_level]]*6)</f>
        <v>0</v>
      </c>
      <c r="BJ608" s="791">
        <f>IF(WWWW[[#This Row],['# people reached by regular dedicated hygiene promotion]]&gt;WWWW[[#This Row],['# People received regular supply of hygiene items]],WWWW[[#This Row],['# people reached by regular dedicated hygiene promotion]],WWWW[[#This Row],['# People received regular supply of hygiene items]])</f>
        <v>0</v>
      </c>
      <c r="BK608" s="790">
        <f>IF(WWWW[[#This Row],[HRP3]]/WWWW[[#This Row],[Total PoP ]]&gt;100%,100%,WWWW[[#This Row],[HRP3]]/WWWW[[#This Row],[Total PoP ]])</f>
        <v>0</v>
      </c>
      <c r="BL608" s="787">
        <f>1-WWWW[[#This Row],[Hygiene Coverage%]]</f>
        <v>1</v>
      </c>
      <c r="BM608" s="789">
        <f>WWWW[[#This Row],['# people reached by regular dedicated hygiene promotion]]/WWWW[[#This Row],[Total PoP ]]</f>
        <v>0</v>
      </c>
      <c r="BN60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8" s="552">
        <f>WWWW[[#This Row],['#_of_affected_women_and_girls_receiving_a_sufficient_quantity_of_sanitary_pads]]</f>
        <v>0</v>
      </c>
      <c r="BP608" s="605">
        <f>IF(WWWW[[#This Row],['# People with access to soap]]&gt;WWWW[[#This Row],['# People with access to Sanity Pads]],WWWW[[#This Row],['# People with access to soap]],WWWW[[#This Row],['# People with access to Sanity Pads]])</f>
        <v>0</v>
      </c>
      <c r="BQ608" s="560" t="str">
        <f>IF(OR(WWWW[[#This Row],['#of students in school]]="",WWWW[[#This Row],['#of students in school]]=0),"No","Yes")</f>
        <v>No</v>
      </c>
      <c r="BR608" s="781" t="str">
        <f>VLOOKUP(WWWW[[#This Row],[Village  Name]],SiteDB6[[Site Name]:[Location Type 1]],9,FALSE)</f>
        <v>Village</v>
      </c>
      <c r="BS608" s="781" t="str">
        <f>VLOOKUP(WWWW[[#This Row],[Village  Name]],SiteDB6[[Site Name]:[Type of Accommodation]],10,FALSE)</f>
        <v>Village</v>
      </c>
      <c r="BT608" s="781" t="str">
        <f>VLOOKUP(WWWW[[#This Row],[Village  Name]],SiteDB6[[Site Name]:[Ethnic or GCA/NGCA]],11,FALSE)</f>
        <v>Muslim</v>
      </c>
      <c r="BU608" s="781">
        <f>VLOOKUP(WWWW[[#This Row],[Village  Name]],SiteDB6[[Site Name]:[Lat]],12,FALSE)</f>
        <v>21.012830730000001</v>
      </c>
      <c r="BV608" s="781">
        <f>VLOOKUP(WWWW[[#This Row],[Village  Name]],SiteDB6[[Site Name]:[Long]],13,FALSE)</f>
        <v>92.338958739999995</v>
      </c>
      <c r="BW608" s="781">
        <f>VLOOKUP(WWWW[[#This Row],[Village  Name]],SiteDB6[[Site Name]:[Pcode]],3,FALSE)</f>
        <v>197878</v>
      </c>
      <c r="BX608" s="781" t="str">
        <f t="shared" si="2"/>
        <v>Covered</v>
      </c>
      <c r="BY608" s="792"/>
    </row>
    <row r="609" spans="1:77">
      <c r="A609" s="777" t="s">
        <v>2382</v>
      </c>
      <c r="B609" s="777" t="s">
        <v>310</v>
      </c>
      <c r="C609" s="777" t="s">
        <v>310</v>
      </c>
      <c r="D609" s="778" t="s">
        <v>2681</v>
      </c>
      <c r="E609" s="779" t="s">
        <v>2686</v>
      </c>
      <c r="F609" s="778" t="s">
        <v>307</v>
      </c>
      <c r="G609" s="780" t="str">
        <f>VLOOKUP(WWWW[[#This Row],[Village  Name]],SiteDB6[[Site Name]:[Location Type]],8,FALSE)</f>
        <v>Village</v>
      </c>
      <c r="H609" s="778" t="s">
        <v>2017</v>
      </c>
      <c r="I609" s="782">
        <v>87</v>
      </c>
      <c r="J609" s="782">
        <v>412</v>
      </c>
      <c r="K609" s="783">
        <v>44134</v>
      </c>
      <c r="L609" s="784"/>
      <c r="M609" s="782"/>
      <c r="N609" s="782"/>
      <c r="O609" s="605"/>
      <c r="P609" s="782"/>
      <c r="Q609" s="782"/>
      <c r="R609" s="782"/>
      <c r="S609" s="782"/>
      <c r="T609" s="782"/>
      <c r="U609" s="785"/>
      <c r="V609" s="782"/>
      <c r="W609" s="782" t="s">
        <v>132</v>
      </c>
      <c r="X609" s="782"/>
      <c r="Y609" s="782"/>
      <c r="Z609" s="782"/>
      <c r="AA609" s="782"/>
      <c r="AB609" s="782"/>
      <c r="AC609" s="785"/>
      <c r="AD609" s="782"/>
      <c r="AE609" s="782"/>
      <c r="AF609" s="782"/>
      <c r="AG609" s="782"/>
      <c r="AH609" s="782"/>
      <c r="AI609" s="782"/>
      <c r="AJ609" s="605"/>
      <c r="AK609" s="782"/>
      <c r="AL609" s="605"/>
      <c r="AM609" s="605"/>
      <c r="AN609" s="785"/>
      <c r="AO609" s="551"/>
      <c r="AP609" s="551"/>
      <c r="AQ60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09" s="788">
        <f>WWWW[[#This Row],[%Equitable and continuous access to sufficient quantity of safe drinking water]]*WWWW[[#This Row],[Total PoP ]]</f>
        <v>0</v>
      </c>
      <c r="AS60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09" s="788">
        <f>WWWW[[#This Row],[% Access to unimproved water points]]*WWWW[[#This Row],[Total PoP ]]</f>
        <v>0</v>
      </c>
      <c r="AU60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0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09" s="788">
        <f>WWWW[[#This Row],[HRP1]]/250</f>
        <v>0</v>
      </c>
      <c r="AX609" s="790">
        <f>1-WWWW[[#This Row],[% Equitable and continuous access to sufficient quantity of domestic water]]</f>
        <v>1</v>
      </c>
      <c r="AY609" s="788">
        <f>WWWW[[#This Row],[%equitable and continuous access to sufficient quantity of safe drinking and domestic water''s GAP]]*WWWW[[#This Row],[Total PoP ]]</f>
        <v>412</v>
      </c>
      <c r="AZ609" s="791">
        <f>IF(WWWW[[#This Row],[Total required water points]]-WWWW[[#This Row],['#Water points coverage]]&lt;0,0,WWWW[[#This Row],[Total required water points]]-WWWW[[#This Row],['#Water points coverage]])</f>
        <v>2</v>
      </c>
      <c r="BA609" s="791">
        <f>ROUND(IF(WWWW[[#This Row],[Total PoP ]]&lt;250,1,WWWW[[#This Row],[Total PoP ]]/250),0)</f>
        <v>2</v>
      </c>
      <c r="BB60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09" s="788">
        <f>WWWW[[#This Row],[% people access to functioning Latrine]]*WWWW[[#This Row],[Total PoP ]]</f>
        <v>0</v>
      </c>
      <c r="BD609" s="791">
        <f>WWWW[[#This Row],['#_of_Functioning_latrines_in_school]]*50</f>
        <v>0</v>
      </c>
      <c r="BE609" s="791">
        <f>ROUND((WWWW[[#This Row],[Total PoP ]]/6),0)</f>
        <v>69</v>
      </c>
      <c r="BF609" s="791">
        <f>IF(WWWW[[#This Row],[Total required Latrines]]-(WWWW[[#This Row],['#_of_sanitary_fly-proof_HH_latrines]])&lt;0,0,WWWW[[#This Row],[Total required Latrines]]-(WWWW[[#This Row],['#_of_sanitary_fly-proof_HH_latrines]]))</f>
        <v>69</v>
      </c>
      <c r="BG609" s="787">
        <f>1-WWWW[[#This Row],[% people access to functioning Latrine]]</f>
        <v>1</v>
      </c>
      <c r="BH60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09" s="560">
        <f>IF(WWWW[[#This Row],['#_of_functional_handwashing_facilities_at_HH_level]]*6&gt;WWWW[[#This Row],[Total PoP ]],WWWW[[#This Row],[Total PoP ]],WWWW[[#This Row],['#_of_functional_handwashing_facilities_at_HH_level]]*6)</f>
        <v>0</v>
      </c>
      <c r="BJ609" s="791">
        <f>IF(WWWW[[#This Row],['# people reached by regular dedicated hygiene promotion]]&gt;WWWW[[#This Row],['# People received regular supply of hygiene items]],WWWW[[#This Row],['# people reached by regular dedicated hygiene promotion]],WWWW[[#This Row],['# People received regular supply of hygiene items]])</f>
        <v>0</v>
      </c>
      <c r="BK609" s="790">
        <f>IF(WWWW[[#This Row],[HRP3]]/WWWW[[#This Row],[Total PoP ]]&gt;100%,100%,WWWW[[#This Row],[HRP3]]/WWWW[[#This Row],[Total PoP ]])</f>
        <v>0</v>
      </c>
      <c r="BL609" s="787">
        <f>1-WWWW[[#This Row],[Hygiene Coverage%]]</f>
        <v>1</v>
      </c>
      <c r="BM609" s="789">
        <f>WWWW[[#This Row],['# people reached by regular dedicated hygiene promotion]]/WWWW[[#This Row],[Total PoP ]]</f>
        <v>0</v>
      </c>
      <c r="BN60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09" s="552">
        <f>WWWW[[#This Row],['#_of_affected_women_and_girls_receiving_a_sufficient_quantity_of_sanitary_pads]]</f>
        <v>0</v>
      </c>
      <c r="BP609" s="605">
        <f>IF(WWWW[[#This Row],['# People with access to soap]]&gt;WWWW[[#This Row],['# People with access to Sanity Pads]],WWWW[[#This Row],['# People with access to soap]],WWWW[[#This Row],['# People with access to Sanity Pads]])</f>
        <v>0</v>
      </c>
      <c r="BQ609" s="560" t="str">
        <f>IF(OR(WWWW[[#This Row],['#of students in school]]="",WWWW[[#This Row],['#of students in school]]=0),"No","Yes")</f>
        <v>No</v>
      </c>
      <c r="BR609" s="781" t="str">
        <f>VLOOKUP(WWWW[[#This Row],[Village  Name]],SiteDB6[[Site Name]:[Location Type 1]],9,FALSE)</f>
        <v>Village</v>
      </c>
      <c r="BS609" s="781" t="str">
        <f>VLOOKUP(WWWW[[#This Row],[Village  Name]],SiteDB6[[Site Name]:[Type of Accommodation]],10,FALSE)</f>
        <v>Village</v>
      </c>
      <c r="BT609" s="781" t="str">
        <f>VLOOKUP(WWWW[[#This Row],[Village  Name]],SiteDB6[[Site Name]:[Ethnic or GCA/NGCA]],11,FALSE)</f>
        <v>Rakhine</v>
      </c>
      <c r="BU609" s="781">
        <f>VLOOKUP(WWWW[[#This Row],[Village  Name]],SiteDB6[[Site Name]:[Lat]],12,FALSE)</f>
        <v>21.218200679999999</v>
      </c>
      <c r="BV609" s="781">
        <f>VLOOKUP(WWWW[[#This Row],[Village  Name]],SiteDB6[[Site Name]:[Long]],13,FALSE)</f>
        <v>92.323173519999997</v>
      </c>
      <c r="BW609" s="781">
        <f>VLOOKUP(WWWW[[#This Row],[Village  Name]],SiteDB6[[Site Name]:[Pcode]],3,FALSE)</f>
        <v>197830</v>
      </c>
      <c r="BX609" s="781" t="str">
        <f t="shared" si="2"/>
        <v>Covered</v>
      </c>
      <c r="BY609" s="792"/>
    </row>
    <row r="610" spans="1:77">
      <c r="A610" s="777" t="s">
        <v>2382</v>
      </c>
      <c r="B610" s="777" t="s">
        <v>310</v>
      </c>
      <c r="C610" s="777" t="s">
        <v>310</v>
      </c>
      <c r="D610" s="778" t="s">
        <v>2681</v>
      </c>
      <c r="E610" s="779" t="s">
        <v>2686</v>
      </c>
      <c r="F610" s="778" t="s">
        <v>307</v>
      </c>
      <c r="G610" s="780" t="str">
        <f>VLOOKUP(WWWW[[#This Row],[Village  Name]],SiteDB6[[Site Name]:[Location Type]],8,FALSE)</f>
        <v>Village</v>
      </c>
      <c r="H610" s="778" t="s">
        <v>2730</v>
      </c>
      <c r="I610" s="782">
        <v>34</v>
      </c>
      <c r="J610" s="782">
        <v>163</v>
      </c>
      <c r="K610" s="783">
        <v>44134</v>
      </c>
      <c r="L610" s="784"/>
      <c r="M610" s="782"/>
      <c r="N610" s="782"/>
      <c r="O610" s="605"/>
      <c r="P610" s="782"/>
      <c r="Q610" s="782"/>
      <c r="R610" s="782"/>
      <c r="S610" s="782"/>
      <c r="T610" s="782"/>
      <c r="U610" s="785"/>
      <c r="V610" s="782"/>
      <c r="W610" s="782" t="s">
        <v>132</v>
      </c>
      <c r="X610" s="782"/>
      <c r="Y610" s="782"/>
      <c r="Z610" s="782"/>
      <c r="AA610" s="782"/>
      <c r="AB610" s="782"/>
      <c r="AC610" s="785"/>
      <c r="AD610" s="782"/>
      <c r="AE610" s="782"/>
      <c r="AF610" s="782"/>
      <c r="AG610" s="782"/>
      <c r="AH610" s="782"/>
      <c r="AI610" s="782"/>
      <c r="AJ610" s="605"/>
      <c r="AK610" s="782"/>
      <c r="AL610" s="605"/>
      <c r="AM610" s="605"/>
      <c r="AN610" s="785"/>
      <c r="AO610" s="551"/>
      <c r="AP610" s="551"/>
      <c r="AQ61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10" s="788">
        <f>WWWW[[#This Row],[%Equitable and continuous access to sufficient quantity of safe drinking water]]*WWWW[[#This Row],[Total PoP ]]</f>
        <v>0</v>
      </c>
      <c r="AS61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10" s="788">
        <f>WWWW[[#This Row],[% Access to unimproved water points]]*WWWW[[#This Row],[Total PoP ]]</f>
        <v>0</v>
      </c>
      <c r="AU61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1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10" s="788">
        <f>WWWW[[#This Row],[HRP1]]/250</f>
        <v>0</v>
      </c>
      <c r="AX610" s="790">
        <f>1-WWWW[[#This Row],[% Equitable and continuous access to sufficient quantity of domestic water]]</f>
        <v>1</v>
      </c>
      <c r="AY610" s="788">
        <f>WWWW[[#This Row],[%equitable and continuous access to sufficient quantity of safe drinking and domestic water''s GAP]]*WWWW[[#This Row],[Total PoP ]]</f>
        <v>163</v>
      </c>
      <c r="AZ610" s="791">
        <f>IF(WWWW[[#This Row],[Total required water points]]-WWWW[[#This Row],['#Water points coverage]]&lt;0,0,WWWW[[#This Row],[Total required water points]]-WWWW[[#This Row],['#Water points coverage]])</f>
        <v>1</v>
      </c>
      <c r="BA610" s="791">
        <f>ROUND(IF(WWWW[[#This Row],[Total PoP ]]&lt;250,1,WWWW[[#This Row],[Total PoP ]]/250),0)</f>
        <v>1</v>
      </c>
      <c r="BB61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10" s="788">
        <f>WWWW[[#This Row],[% people access to functioning Latrine]]*WWWW[[#This Row],[Total PoP ]]</f>
        <v>0</v>
      </c>
      <c r="BD610" s="791">
        <f>WWWW[[#This Row],['#_of_Functioning_latrines_in_school]]*50</f>
        <v>0</v>
      </c>
      <c r="BE610" s="791">
        <f>ROUND((WWWW[[#This Row],[Total PoP ]]/6),0)</f>
        <v>27</v>
      </c>
      <c r="BF610" s="791">
        <f>IF(WWWW[[#This Row],[Total required Latrines]]-(WWWW[[#This Row],['#_of_sanitary_fly-proof_HH_latrines]])&lt;0,0,WWWW[[#This Row],[Total required Latrines]]-(WWWW[[#This Row],['#_of_sanitary_fly-proof_HH_latrines]]))</f>
        <v>27</v>
      </c>
      <c r="BG610" s="787">
        <f>1-WWWW[[#This Row],[% people access to functioning Latrine]]</f>
        <v>1</v>
      </c>
      <c r="BH61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0" s="560">
        <f>IF(WWWW[[#This Row],['#_of_functional_handwashing_facilities_at_HH_level]]*6&gt;WWWW[[#This Row],[Total PoP ]],WWWW[[#This Row],[Total PoP ]],WWWW[[#This Row],['#_of_functional_handwashing_facilities_at_HH_level]]*6)</f>
        <v>0</v>
      </c>
      <c r="BJ610" s="791">
        <f>IF(WWWW[[#This Row],['# people reached by regular dedicated hygiene promotion]]&gt;WWWW[[#This Row],['# People received regular supply of hygiene items]],WWWW[[#This Row],['# people reached by regular dedicated hygiene promotion]],WWWW[[#This Row],['# People received regular supply of hygiene items]])</f>
        <v>0</v>
      </c>
      <c r="BK610" s="790">
        <f>IF(WWWW[[#This Row],[HRP3]]/WWWW[[#This Row],[Total PoP ]]&gt;100%,100%,WWWW[[#This Row],[HRP3]]/WWWW[[#This Row],[Total PoP ]])</f>
        <v>0</v>
      </c>
      <c r="BL610" s="787">
        <f>1-WWWW[[#This Row],[Hygiene Coverage%]]</f>
        <v>1</v>
      </c>
      <c r="BM610" s="789">
        <f>WWWW[[#This Row],['# people reached by regular dedicated hygiene promotion]]/WWWW[[#This Row],[Total PoP ]]</f>
        <v>0</v>
      </c>
      <c r="BN61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0" s="552">
        <f>WWWW[[#This Row],['#_of_affected_women_and_girls_receiving_a_sufficient_quantity_of_sanitary_pads]]</f>
        <v>0</v>
      </c>
      <c r="BP610" s="605">
        <f>IF(WWWW[[#This Row],['# People with access to soap]]&gt;WWWW[[#This Row],['# People with access to Sanity Pads]],WWWW[[#This Row],['# People with access to soap]],WWWW[[#This Row],['# People with access to Sanity Pads]])</f>
        <v>0</v>
      </c>
      <c r="BQ610" s="560" t="str">
        <f>IF(OR(WWWW[[#This Row],['#of students in school]]="",WWWW[[#This Row],['#of students in school]]=0),"No","Yes")</f>
        <v>No</v>
      </c>
      <c r="BR610" s="781" t="str">
        <f>VLOOKUP(WWWW[[#This Row],[Village  Name]],SiteDB6[[Site Name]:[Location Type 1]],9,FALSE)</f>
        <v>Village</v>
      </c>
      <c r="BS610" s="781" t="str">
        <f>VLOOKUP(WWWW[[#This Row],[Village  Name]],SiteDB6[[Site Name]:[Type of Accommodation]],10,FALSE)</f>
        <v>Village</v>
      </c>
      <c r="BT610" s="781" t="str">
        <f>VLOOKUP(WWWW[[#This Row],[Village  Name]],SiteDB6[[Site Name]:[Ethnic or GCA/NGCA]],11,FALSE)</f>
        <v>Rakhine</v>
      </c>
      <c r="BU610" s="781">
        <f>VLOOKUP(WWWW[[#This Row],[Village  Name]],SiteDB6[[Site Name]:[Lat]],12,FALSE)</f>
        <v>21.153581620000001</v>
      </c>
      <c r="BV610" s="781">
        <f>VLOOKUP(WWWW[[#This Row],[Village  Name]],SiteDB6[[Site Name]:[Long]],13,FALSE)</f>
        <v>92.250885010000005</v>
      </c>
      <c r="BW610" s="781">
        <f>VLOOKUP(WWWW[[#This Row],[Village  Name]],SiteDB6[[Site Name]:[Pcode]],3,FALSE)</f>
        <v>220747</v>
      </c>
      <c r="BX610" s="781" t="str">
        <f t="shared" si="2"/>
        <v>Covered</v>
      </c>
      <c r="BY610" s="792"/>
    </row>
    <row r="611" spans="1:77">
      <c r="A611" s="777" t="s">
        <v>2382</v>
      </c>
      <c r="B611" s="777" t="s">
        <v>310</v>
      </c>
      <c r="C611" s="777" t="s">
        <v>310</v>
      </c>
      <c r="D611" s="778" t="s">
        <v>2681</v>
      </c>
      <c r="E611" s="779" t="s">
        <v>2686</v>
      </c>
      <c r="F611" s="778" t="s">
        <v>307</v>
      </c>
      <c r="G611" s="780" t="str">
        <f>VLOOKUP(WWWW[[#This Row],[Village  Name]],SiteDB6[[Site Name]:[Location Type]],8,FALSE)</f>
        <v>Village</v>
      </c>
      <c r="H611" s="778" t="s">
        <v>2012</v>
      </c>
      <c r="I611" s="782">
        <v>144</v>
      </c>
      <c r="J611" s="782">
        <v>742</v>
      </c>
      <c r="K611" s="783">
        <v>44134</v>
      </c>
      <c r="L611" s="784"/>
      <c r="M611" s="782"/>
      <c r="N611" s="782"/>
      <c r="O611" s="605"/>
      <c r="P611" s="782"/>
      <c r="Q611" s="782"/>
      <c r="R611" s="782"/>
      <c r="S611" s="782"/>
      <c r="T611" s="782"/>
      <c r="U611" s="785"/>
      <c r="V611" s="782"/>
      <c r="W611" s="782" t="s">
        <v>132</v>
      </c>
      <c r="X611" s="782"/>
      <c r="Y611" s="782"/>
      <c r="Z611" s="782"/>
      <c r="AA611" s="782"/>
      <c r="AB611" s="782"/>
      <c r="AC611" s="785"/>
      <c r="AD611" s="782"/>
      <c r="AE611" s="782"/>
      <c r="AF611" s="782"/>
      <c r="AG611" s="782"/>
      <c r="AH611" s="782"/>
      <c r="AI611" s="782"/>
      <c r="AJ611" s="605"/>
      <c r="AK611" s="782"/>
      <c r="AL611" s="605"/>
      <c r="AM611" s="605"/>
      <c r="AN611" s="785"/>
      <c r="AO611" s="551"/>
      <c r="AP611" s="551"/>
      <c r="AQ61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11" s="788">
        <f>WWWW[[#This Row],[%Equitable and continuous access to sufficient quantity of safe drinking water]]*WWWW[[#This Row],[Total PoP ]]</f>
        <v>0</v>
      </c>
      <c r="AS61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11" s="788">
        <f>WWWW[[#This Row],[% Access to unimproved water points]]*WWWW[[#This Row],[Total PoP ]]</f>
        <v>0</v>
      </c>
      <c r="AU61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1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11" s="788">
        <f>WWWW[[#This Row],[HRP1]]/250</f>
        <v>0</v>
      </c>
      <c r="AX611" s="790">
        <f>1-WWWW[[#This Row],[% Equitable and continuous access to sufficient quantity of domestic water]]</f>
        <v>1</v>
      </c>
      <c r="AY611" s="788">
        <f>WWWW[[#This Row],[%equitable and continuous access to sufficient quantity of safe drinking and domestic water''s GAP]]*WWWW[[#This Row],[Total PoP ]]</f>
        <v>742</v>
      </c>
      <c r="AZ611" s="791">
        <f>IF(WWWW[[#This Row],[Total required water points]]-WWWW[[#This Row],['#Water points coverage]]&lt;0,0,WWWW[[#This Row],[Total required water points]]-WWWW[[#This Row],['#Water points coverage]])</f>
        <v>3</v>
      </c>
      <c r="BA611" s="791">
        <f>ROUND(IF(WWWW[[#This Row],[Total PoP ]]&lt;250,1,WWWW[[#This Row],[Total PoP ]]/250),0)</f>
        <v>3</v>
      </c>
      <c r="BB61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11" s="788">
        <f>WWWW[[#This Row],[% people access to functioning Latrine]]*WWWW[[#This Row],[Total PoP ]]</f>
        <v>0</v>
      </c>
      <c r="BD611" s="791">
        <f>WWWW[[#This Row],['#_of_Functioning_latrines_in_school]]*50</f>
        <v>0</v>
      </c>
      <c r="BE611" s="791">
        <f>ROUND((WWWW[[#This Row],[Total PoP ]]/6),0)</f>
        <v>124</v>
      </c>
      <c r="BF611" s="791">
        <f>IF(WWWW[[#This Row],[Total required Latrines]]-(WWWW[[#This Row],['#_of_sanitary_fly-proof_HH_latrines]])&lt;0,0,WWWW[[#This Row],[Total required Latrines]]-(WWWW[[#This Row],['#_of_sanitary_fly-proof_HH_latrines]]))</f>
        <v>124</v>
      </c>
      <c r="BG611" s="787">
        <f>1-WWWW[[#This Row],[% people access to functioning Latrine]]</f>
        <v>1</v>
      </c>
      <c r="BH61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1" s="560">
        <f>IF(WWWW[[#This Row],['#_of_functional_handwashing_facilities_at_HH_level]]*6&gt;WWWW[[#This Row],[Total PoP ]],WWWW[[#This Row],[Total PoP ]],WWWW[[#This Row],['#_of_functional_handwashing_facilities_at_HH_level]]*6)</f>
        <v>0</v>
      </c>
      <c r="BJ611" s="791">
        <f>IF(WWWW[[#This Row],['# people reached by regular dedicated hygiene promotion]]&gt;WWWW[[#This Row],['# People received regular supply of hygiene items]],WWWW[[#This Row],['# people reached by regular dedicated hygiene promotion]],WWWW[[#This Row],['# People received regular supply of hygiene items]])</f>
        <v>0</v>
      </c>
      <c r="BK611" s="790">
        <f>IF(WWWW[[#This Row],[HRP3]]/WWWW[[#This Row],[Total PoP ]]&gt;100%,100%,WWWW[[#This Row],[HRP3]]/WWWW[[#This Row],[Total PoP ]])</f>
        <v>0</v>
      </c>
      <c r="BL611" s="787">
        <f>1-WWWW[[#This Row],[Hygiene Coverage%]]</f>
        <v>1</v>
      </c>
      <c r="BM611" s="789">
        <f>WWWW[[#This Row],['# people reached by regular dedicated hygiene promotion]]/WWWW[[#This Row],[Total PoP ]]</f>
        <v>0</v>
      </c>
      <c r="BN61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1" s="552">
        <f>WWWW[[#This Row],['#_of_affected_women_and_girls_receiving_a_sufficient_quantity_of_sanitary_pads]]</f>
        <v>0</v>
      </c>
      <c r="BP611" s="605">
        <f>IF(WWWW[[#This Row],['# People with access to soap]]&gt;WWWW[[#This Row],['# People with access to Sanity Pads]],WWWW[[#This Row],['# People with access to soap]],WWWW[[#This Row],['# People with access to Sanity Pads]])</f>
        <v>0</v>
      </c>
      <c r="BQ611" s="560" t="str">
        <f>IF(OR(WWWW[[#This Row],['#of students in school]]="",WWWW[[#This Row],['#of students in school]]=0),"No","Yes")</f>
        <v>No</v>
      </c>
      <c r="BR611" s="781" t="str">
        <f>VLOOKUP(WWWW[[#This Row],[Village  Name]],SiteDB6[[Site Name]:[Location Type 1]],9,FALSE)</f>
        <v>Village</v>
      </c>
      <c r="BS611" s="781" t="str">
        <f>VLOOKUP(WWWW[[#This Row],[Village  Name]],SiteDB6[[Site Name]:[Type of Accommodation]],10,FALSE)</f>
        <v>Village</v>
      </c>
      <c r="BT611" s="781" t="str">
        <f>VLOOKUP(WWWW[[#This Row],[Village  Name]],SiteDB6[[Site Name]:[Ethnic or GCA/NGCA]],11,FALSE)</f>
        <v>Rakhine</v>
      </c>
      <c r="BU611" s="781">
        <f>VLOOKUP(WWWW[[#This Row],[Village  Name]],SiteDB6[[Site Name]:[Lat]],12,FALSE)</f>
        <v>21.177719119999999</v>
      </c>
      <c r="BV611" s="781">
        <f>VLOOKUP(WWWW[[#This Row],[Village  Name]],SiteDB6[[Site Name]:[Long]],13,FALSE)</f>
        <v>92.239547729999998</v>
      </c>
      <c r="BW611" s="781">
        <f>VLOOKUP(WWWW[[#This Row],[Village  Name]],SiteDB6[[Site Name]:[Pcode]],3,FALSE)</f>
        <v>198101</v>
      </c>
      <c r="BX611" s="781" t="str">
        <f t="shared" si="2"/>
        <v>Covered</v>
      </c>
      <c r="BY611" s="792"/>
    </row>
    <row r="612" spans="1:77" hidden="1">
      <c r="A612" s="777" t="s">
        <v>2382</v>
      </c>
      <c r="B612" s="777" t="s">
        <v>301</v>
      </c>
      <c r="C612" s="777" t="s">
        <v>301</v>
      </c>
      <c r="D612" s="778"/>
      <c r="E612" s="779" t="s">
        <v>2687</v>
      </c>
      <c r="F612" s="778" t="s">
        <v>314</v>
      </c>
      <c r="G612" s="780" t="str">
        <f>VLOOKUP(WWWW[[#This Row],[Village  Name]],SiteDB6[[Site Name]:[Location Type]],8,FALSE)</f>
        <v>Village</v>
      </c>
      <c r="H612" s="778" t="s">
        <v>462</v>
      </c>
      <c r="I612" s="782">
        <v>280</v>
      </c>
      <c r="J612" s="782">
        <v>1423</v>
      </c>
      <c r="K612" s="783"/>
      <c r="L612" s="784"/>
      <c r="M612" s="782"/>
      <c r="N612" s="782"/>
      <c r="O612" s="605"/>
      <c r="P612" s="782"/>
      <c r="Q612" s="782"/>
      <c r="R612" s="782"/>
      <c r="S612" s="782"/>
      <c r="T612" s="782"/>
      <c r="U612" s="785"/>
      <c r="V612" s="782"/>
      <c r="W612" s="782" t="s">
        <v>132</v>
      </c>
      <c r="X612" s="782"/>
      <c r="Y612" s="782"/>
      <c r="Z612" s="782"/>
      <c r="AA612" s="782"/>
      <c r="AB612" s="782"/>
      <c r="AC612" s="785"/>
      <c r="AD612" s="782"/>
      <c r="AE612" s="782"/>
      <c r="AF612" s="782"/>
      <c r="AG612" s="782"/>
      <c r="AH612" s="782"/>
      <c r="AI612" s="782"/>
      <c r="AJ612" s="605"/>
      <c r="AK612" s="782"/>
      <c r="AL612" s="605"/>
      <c r="AM612" s="605"/>
      <c r="AN612" s="785"/>
      <c r="AO612" s="551"/>
      <c r="AP612" s="551"/>
      <c r="AQ61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12" s="788">
        <f>WWWW[[#This Row],[%Equitable and continuous access to sufficient quantity of safe drinking water]]*WWWW[[#This Row],[Total PoP ]]</f>
        <v>0</v>
      </c>
      <c r="AS61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12" s="788">
        <f>WWWW[[#This Row],[% Access to unimproved water points]]*WWWW[[#This Row],[Total PoP ]]</f>
        <v>0</v>
      </c>
      <c r="AU61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1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12" s="788">
        <f>WWWW[[#This Row],[HRP1]]/250</f>
        <v>0</v>
      </c>
      <c r="AX612" s="790">
        <f>1-WWWW[[#This Row],[% Equitable and continuous access to sufficient quantity of domestic water]]</f>
        <v>1</v>
      </c>
      <c r="AY612" s="788">
        <f>WWWW[[#This Row],[%equitable and continuous access to sufficient quantity of safe drinking and domestic water''s GAP]]*WWWW[[#This Row],[Total PoP ]]</f>
        <v>1423</v>
      </c>
      <c r="AZ612" s="791">
        <f>IF(WWWW[[#This Row],[Total required water points]]-WWWW[[#This Row],['#Water points coverage]]&lt;0,0,WWWW[[#This Row],[Total required water points]]-WWWW[[#This Row],['#Water points coverage]])</f>
        <v>6</v>
      </c>
      <c r="BA612" s="791">
        <f>ROUND(IF(WWWW[[#This Row],[Total PoP ]]&lt;250,1,WWWW[[#This Row],[Total PoP ]]/250),0)</f>
        <v>6</v>
      </c>
      <c r="BB61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12" s="788">
        <f>WWWW[[#This Row],[% people access to functioning Latrine]]*WWWW[[#This Row],[Total PoP ]]</f>
        <v>0</v>
      </c>
      <c r="BD612" s="791">
        <f>WWWW[[#This Row],['#_of_Functioning_latrines_in_school]]*50</f>
        <v>0</v>
      </c>
      <c r="BE612" s="791">
        <f>ROUND((WWWW[[#This Row],[Total PoP ]]/6),0)</f>
        <v>237</v>
      </c>
      <c r="BF612" s="791">
        <f>IF(WWWW[[#This Row],[Total required Latrines]]-(WWWW[[#This Row],['#_of_sanitary_fly-proof_HH_latrines]])&lt;0,0,WWWW[[#This Row],[Total required Latrines]]-(WWWW[[#This Row],['#_of_sanitary_fly-proof_HH_latrines]]))</f>
        <v>237</v>
      </c>
      <c r="BG612" s="787">
        <f>1-WWWW[[#This Row],[% people access to functioning Latrine]]</f>
        <v>1</v>
      </c>
      <c r="BH61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2" s="560">
        <f>IF(WWWW[[#This Row],['#_of_functional_handwashing_facilities_at_HH_level]]*6&gt;WWWW[[#This Row],[Total PoP ]],WWWW[[#This Row],[Total PoP ]],WWWW[[#This Row],['#_of_functional_handwashing_facilities_at_HH_level]]*6)</f>
        <v>0</v>
      </c>
      <c r="BJ612" s="791">
        <f>IF(WWWW[[#This Row],['# people reached by regular dedicated hygiene promotion]]&gt;WWWW[[#This Row],['# People received regular supply of hygiene items]],WWWW[[#This Row],['# people reached by regular dedicated hygiene promotion]],WWWW[[#This Row],['# People received regular supply of hygiene items]])</f>
        <v>0</v>
      </c>
      <c r="BK612" s="790">
        <f>IF(WWWW[[#This Row],[HRP3]]/WWWW[[#This Row],[Total PoP ]]&gt;100%,100%,WWWW[[#This Row],[HRP3]]/WWWW[[#This Row],[Total PoP ]])</f>
        <v>0</v>
      </c>
      <c r="BL612" s="787">
        <f>1-WWWW[[#This Row],[Hygiene Coverage%]]</f>
        <v>1</v>
      </c>
      <c r="BM612" s="789">
        <f>WWWW[[#This Row],['# people reached by regular dedicated hygiene promotion]]/WWWW[[#This Row],[Total PoP ]]</f>
        <v>0</v>
      </c>
      <c r="BN61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2" s="552">
        <f>WWWW[[#This Row],['#_of_affected_women_and_girls_receiving_a_sufficient_quantity_of_sanitary_pads]]</f>
        <v>0</v>
      </c>
      <c r="BP612" s="605">
        <f>IF(WWWW[[#This Row],['# People with access to soap]]&gt;WWWW[[#This Row],['# People with access to Sanity Pads]],WWWW[[#This Row],['# People with access to soap]],WWWW[[#This Row],['# People with access to Sanity Pads]])</f>
        <v>0</v>
      </c>
      <c r="BQ612" s="560" t="str">
        <f>IF(OR(WWWW[[#This Row],['#of students in school]]="",WWWW[[#This Row],['#of students in school]]=0),"No","Yes")</f>
        <v>No</v>
      </c>
      <c r="BR612" s="781" t="str">
        <f>VLOOKUP(WWWW[[#This Row],[Village  Name]],SiteDB6[[Site Name]:[Location Type 1]],9,FALSE)</f>
        <v>Village</v>
      </c>
      <c r="BS612" s="781" t="str">
        <f>VLOOKUP(WWWW[[#This Row],[Village  Name]],SiteDB6[[Site Name]:[Type of Accommodation]],10,FALSE)</f>
        <v>Returned</v>
      </c>
      <c r="BT612" s="781" t="str">
        <f>VLOOKUP(WWWW[[#This Row],[Village  Name]],SiteDB6[[Site Name]:[Ethnic or GCA/NGCA]],11,FALSE)</f>
        <v>Muslim</v>
      </c>
      <c r="BU612" s="781">
        <f>VLOOKUP(WWWW[[#This Row],[Village  Name]],SiteDB6[[Site Name]:[Lat]],12,FALSE)</f>
        <v>20.392137999999999</v>
      </c>
      <c r="BV612" s="781">
        <f>VLOOKUP(WWWW[[#This Row],[Village  Name]],SiteDB6[[Site Name]:[Long]],13,FALSE)</f>
        <v>93.257272</v>
      </c>
      <c r="BW612" s="781" t="str">
        <f>VLOOKUP(WWWW[[#This Row],[Village  Name]],SiteDB6[[Site Name]:[Pcode]],3,FALSE)</f>
        <v>MMR012CMP002</v>
      </c>
      <c r="BX612" s="781" t="str">
        <f t="shared" si="2"/>
        <v>Notcovered</v>
      </c>
      <c r="BY612" s="792"/>
    </row>
    <row r="613" spans="1:77" hidden="1">
      <c r="A613" s="777" t="s">
        <v>2382</v>
      </c>
      <c r="B613" s="777" t="s">
        <v>301</v>
      </c>
      <c r="C613" s="777" t="s">
        <v>301</v>
      </c>
      <c r="D613" s="778"/>
      <c r="E613" s="779" t="s">
        <v>2686</v>
      </c>
      <c r="F613" s="778" t="s">
        <v>339</v>
      </c>
      <c r="G613" s="780" t="str">
        <f>VLOOKUP(WWWW[[#This Row],[Village  Name]],SiteDB6[[Site Name]:[Location Type]],8,FALSE)</f>
        <v>Village</v>
      </c>
      <c r="H613" s="778" t="s">
        <v>468</v>
      </c>
      <c r="I613" s="782">
        <v>425</v>
      </c>
      <c r="J613" s="782">
        <v>2552</v>
      </c>
      <c r="K613" s="783"/>
      <c r="L613" s="784"/>
      <c r="M613" s="782"/>
      <c r="N613" s="782"/>
      <c r="O613" s="605"/>
      <c r="P613" s="782"/>
      <c r="Q613" s="782"/>
      <c r="R613" s="782"/>
      <c r="S613" s="782"/>
      <c r="T613" s="782"/>
      <c r="U613" s="785"/>
      <c r="V613" s="782"/>
      <c r="W613" s="782" t="s">
        <v>132</v>
      </c>
      <c r="X613" s="782"/>
      <c r="Y613" s="782"/>
      <c r="Z613" s="782"/>
      <c r="AA613" s="782"/>
      <c r="AB613" s="782"/>
      <c r="AC613" s="785"/>
      <c r="AD613" s="782"/>
      <c r="AE613" s="782"/>
      <c r="AF613" s="782"/>
      <c r="AG613" s="782"/>
      <c r="AH613" s="782"/>
      <c r="AI613" s="782"/>
      <c r="AJ613" s="605"/>
      <c r="AK613" s="782"/>
      <c r="AL613" s="605"/>
      <c r="AM613" s="605"/>
      <c r="AN613" s="785"/>
      <c r="AO613" s="551"/>
      <c r="AP613" s="551"/>
      <c r="AQ61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13" s="788">
        <f>WWWW[[#This Row],[%Equitable and continuous access to sufficient quantity of safe drinking water]]*WWWW[[#This Row],[Total PoP ]]</f>
        <v>0</v>
      </c>
      <c r="AS61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13" s="788">
        <f>WWWW[[#This Row],[% Access to unimproved water points]]*WWWW[[#This Row],[Total PoP ]]</f>
        <v>0</v>
      </c>
      <c r="AU61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1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13" s="788">
        <f>WWWW[[#This Row],[HRP1]]/250</f>
        <v>0</v>
      </c>
      <c r="AX613" s="790">
        <f>1-WWWW[[#This Row],[% Equitable and continuous access to sufficient quantity of domestic water]]</f>
        <v>1</v>
      </c>
      <c r="AY613" s="788">
        <f>WWWW[[#This Row],[%equitable and continuous access to sufficient quantity of safe drinking and domestic water''s GAP]]*WWWW[[#This Row],[Total PoP ]]</f>
        <v>2552</v>
      </c>
      <c r="AZ613" s="791">
        <f>IF(WWWW[[#This Row],[Total required water points]]-WWWW[[#This Row],['#Water points coverage]]&lt;0,0,WWWW[[#This Row],[Total required water points]]-WWWW[[#This Row],['#Water points coverage]])</f>
        <v>10</v>
      </c>
      <c r="BA613" s="791">
        <f>ROUND(IF(WWWW[[#This Row],[Total PoP ]]&lt;250,1,WWWW[[#This Row],[Total PoP ]]/250),0)</f>
        <v>10</v>
      </c>
      <c r="BB61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13" s="788">
        <f>WWWW[[#This Row],[% people access to functioning Latrine]]*WWWW[[#This Row],[Total PoP ]]</f>
        <v>0</v>
      </c>
      <c r="BD613" s="791">
        <f>WWWW[[#This Row],['#_of_Functioning_latrines_in_school]]*50</f>
        <v>0</v>
      </c>
      <c r="BE613" s="791">
        <f>ROUND((WWWW[[#This Row],[Total PoP ]]/6),0)</f>
        <v>425</v>
      </c>
      <c r="BF613" s="791">
        <f>IF(WWWW[[#This Row],[Total required Latrines]]-(WWWW[[#This Row],['#_of_sanitary_fly-proof_HH_latrines]])&lt;0,0,WWWW[[#This Row],[Total required Latrines]]-(WWWW[[#This Row],['#_of_sanitary_fly-proof_HH_latrines]]))</f>
        <v>425</v>
      </c>
      <c r="BG613" s="787">
        <f>1-WWWW[[#This Row],[% people access to functioning Latrine]]</f>
        <v>1</v>
      </c>
      <c r="BH61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3" s="560">
        <f>IF(WWWW[[#This Row],['#_of_functional_handwashing_facilities_at_HH_level]]*6&gt;WWWW[[#This Row],[Total PoP ]],WWWW[[#This Row],[Total PoP ]],WWWW[[#This Row],['#_of_functional_handwashing_facilities_at_HH_level]]*6)</f>
        <v>0</v>
      </c>
      <c r="BJ613" s="791">
        <f>IF(WWWW[[#This Row],['# people reached by regular dedicated hygiene promotion]]&gt;WWWW[[#This Row],['# People received regular supply of hygiene items]],WWWW[[#This Row],['# people reached by regular dedicated hygiene promotion]],WWWW[[#This Row],['# People received regular supply of hygiene items]])</f>
        <v>0</v>
      </c>
      <c r="BK613" s="790">
        <f>IF(WWWW[[#This Row],[HRP3]]/WWWW[[#This Row],[Total PoP ]]&gt;100%,100%,WWWW[[#This Row],[HRP3]]/WWWW[[#This Row],[Total PoP ]])</f>
        <v>0</v>
      </c>
      <c r="BL613" s="787">
        <f>1-WWWW[[#This Row],[Hygiene Coverage%]]</f>
        <v>1</v>
      </c>
      <c r="BM613" s="789">
        <f>WWWW[[#This Row],['# people reached by regular dedicated hygiene promotion]]/WWWW[[#This Row],[Total PoP ]]</f>
        <v>0</v>
      </c>
      <c r="BN61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3" s="552">
        <f>WWWW[[#This Row],['#_of_affected_women_and_girls_receiving_a_sufficient_quantity_of_sanitary_pads]]</f>
        <v>0</v>
      </c>
      <c r="BP613" s="605">
        <f>IF(WWWW[[#This Row],['# People with access to soap]]&gt;WWWW[[#This Row],['# People with access to Sanity Pads]],WWWW[[#This Row],['# People with access to soap]],WWWW[[#This Row],['# People with access to Sanity Pads]])</f>
        <v>0</v>
      </c>
      <c r="BQ613" s="560" t="str">
        <f>IF(OR(WWWW[[#This Row],['#of students in school]]="",WWWW[[#This Row],['#of students in school]]=0),"No","Yes")</f>
        <v>No</v>
      </c>
      <c r="BR613" s="781" t="str">
        <f>VLOOKUP(WWWW[[#This Row],[Village  Name]],SiteDB6[[Site Name]:[Location Type 1]],9,FALSE)</f>
        <v>Village</v>
      </c>
      <c r="BS613" s="781" t="str">
        <f>VLOOKUP(WWWW[[#This Row],[Village  Name]],SiteDB6[[Site Name]:[Type of Accommodation]],10,FALSE)</f>
        <v>Returned</v>
      </c>
      <c r="BT613" s="781" t="str">
        <f>VLOOKUP(WWWW[[#This Row],[Village  Name]],SiteDB6[[Site Name]:[Ethnic or GCA/NGCA]],11,FALSE)</f>
        <v>Muslim</v>
      </c>
      <c r="BU613" s="781">
        <f>VLOOKUP(WWWW[[#This Row],[Village  Name]],SiteDB6[[Site Name]:[Lat]],12,FALSE)</f>
        <v>20.399269</v>
      </c>
      <c r="BV613" s="781">
        <f>VLOOKUP(WWWW[[#This Row],[Village  Name]],SiteDB6[[Site Name]:[Long]],13,FALSE)</f>
        <v>92.781294000000003</v>
      </c>
      <c r="BW613" s="781" t="str">
        <f>VLOOKUP(WWWW[[#This Row],[Village  Name]],SiteDB6[[Site Name]:[Pcode]],3,FALSE)</f>
        <v>MMR012CMP032</v>
      </c>
      <c r="BX613" s="781" t="str">
        <f t="shared" si="2"/>
        <v>Notcovered</v>
      </c>
      <c r="BY613" s="792"/>
    </row>
    <row r="614" spans="1:77" hidden="1">
      <c r="A614" s="777" t="s">
        <v>2382</v>
      </c>
      <c r="B614" s="777" t="s">
        <v>301</v>
      </c>
      <c r="C614" s="777" t="s">
        <v>301</v>
      </c>
      <c r="D614" s="778"/>
      <c r="E614" s="779" t="s">
        <v>2686</v>
      </c>
      <c r="F614" s="778" t="s">
        <v>339</v>
      </c>
      <c r="G614" s="780" t="str">
        <f>VLOOKUP(WWWW[[#This Row],[Village  Name]],SiteDB6[[Site Name]:[Location Type]],8,FALSE)</f>
        <v>Village</v>
      </c>
      <c r="H614" s="778" t="s">
        <v>459</v>
      </c>
      <c r="I614" s="782">
        <v>292</v>
      </c>
      <c r="J614" s="782">
        <v>1751</v>
      </c>
      <c r="K614" s="783"/>
      <c r="L614" s="784"/>
      <c r="M614" s="782"/>
      <c r="N614" s="782"/>
      <c r="O614" s="605"/>
      <c r="P614" s="782"/>
      <c r="Q614" s="782"/>
      <c r="R614" s="782"/>
      <c r="S614" s="782"/>
      <c r="T614" s="782"/>
      <c r="U614" s="785"/>
      <c r="V614" s="782"/>
      <c r="W614" s="782" t="s">
        <v>132</v>
      </c>
      <c r="X614" s="782"/>
      <c r="Y614" s="782"/>
      <c r="Z614" s="782"/>
      <c r="AA614" s="782"/>
      <c r="AB614" s="782"/>
      <c r="AC614" s="785"/>
      <c r="AD614" s="782"/>
      <c r="AE614" s="782"/>
      <c r="AF614" s="782"/>
      <c r="AG614" s="782"/>
      <c r="AH614" s="782"/>
      <c r="AI614" s="782"/>
      <c r="AJ614" s="605"/>
      <c r="AK614" s="782"/>
      <c r="AL614" s="605"/>
      <c r="AM614" s="605"/>
      <c r="AN614" s="785"/>
      <c r="AO614" s="551"/>
      <c r="AP614" s="551"/>
      <c r="AQ61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14" s="788">
        <f>WWWW[[#This Row],[%Equitable and continuous access to sufficient quantity of safe drinking water]]*WWWW[[#This Row],[Total PoP ]]</f>
        <v>0</v>
      </c>
      <c r="AS61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14" s="788">
        <f>WWWW[[#This Row],[% Access to unimproved water points]]*WWWW[[#This Row],[Total PoP ]]</f>
        <v>0</v>
      </c>
      <c r="AU61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1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14" s="788">
        <f>WWWW[[#This Row],[HRP1]]/250</f>
        <v>0</v>
      </c>
      <c r="AX614" s="790">
        <f>1-WWWW[[#This Row],[% Equitable and continuous access to sufficient quantity of domestic water]]</f>
        <v>1</v>
      </c>
      <c r="AY614" s="788">
        <f>WWWW[[#This Row],[%equitable and continuous access to sufficient quantity of safe drinking and domestic water''s GAP]]*WWWW[[#This Row],[Total PoP ]]</f>
        <v>1751</v>
      </c>
      <c r="AZ614" s="791">
        <f>IF(WWWW[[#This Row],[Total required water points]]-WWWW[[#This Row],['#Water points coverage]]&lt;0,0,WWWW[[#This Row],[Total required water points]]-WWWW[[#This Row],['#Water points coverage]])</f>
        <v>7</v>
      </c>
      <c r="BA614" s="791">
        <f>ROUND(IF(WWWW[[#This Row],[Total PoP ]]&lt;250,1,WWWW[[#This Row],[Total PoP ]]/250),0)</f>
        <v>7</v>
      </c>
      <c r="BB61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14" s="788">
        <f>WWWW[[#This Row],[% people access to functioning Latrine]]*WWWW[[#This Row],[Total PoP ]]</f>
        <v>0</v>
      </c>
      <c r="BD614" s="791">
        <f>WWWW[[#This Row],['#_of_Functioning_latrines_in_school]]*50</f>
        <v>0</v>
      </c>
      <c r="BE614" s="791">
        <f>ROUND((WWWW[[#This Row],[Total PoP ]]/6),0)</f>
        <v>292</v>
      </c>
      <c r="BF614" s="791">
        <f>IF(WWWW[[#This Row],[Total required Latrines]]-(WWWW[[#This Row],['#_of_sanitary_fly-proof_HH_latrines]])&lt;0,0,WWWW[[#This Row],[Total required Latrines]]-(WWWW[[#This Row],['#_of_sanitary_fly-proof_HH_latrines]]))</f>
        <v>292</v>
      </c>
      <c r="BG614" s="787">
        <f>1-WWWW[[#This Row],[% people access to functioning Latrine]]</f>
        <v>1</v>
      </c>
      <c r="BH61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4" s="560">
        <f>IF(WWWW[[#This Row],['#_of_functional_handwashing_facilities_at_HH_level]]*6&gt;WWWW[[#This Row],[Total PoP ]],WWWW[[#This Row],[Total PoP ]],WWWW[[#This Row],['#_of_functional_handwashing_facilities_at_HH_level]]*6)</f>
        <v>0</v>
      </c>
      <c r="BJ614" s="791">
        <f>IF(WWWW[[#This Row],['# people reached by regular dedicated hygiene promotion]]&gt;WWWW[[#This Row],['# People received regular supply of hygiene items]],WWWW[[#This Row],['# people reached by regular dedicated hygiene promotion]],WWWW[[#This Row],['# People received regular supply of hygiene items]])</f>
        <v>0</v>
      </c>
      <c r="BK614" s="790">
        <f>IF(WWWW[[#This Row],[HRP3]]/WWWW[[#This Row],[Total PoP ]]&gt;100%,100%,WWWW[[#This Row],[HRP3]]/WWWW[[#This Row],[Total PoP ]])</f>
        <v>0</v>
      </c>
      <c r="BL614" s="787">
        <f>1-WWWW[[#This Row],[Hygiene Coverage%]]</f>
        <v>1</v>
      </c>
      <c r="BM614" s="789">
        <f>WWWW[[#This Row],['# people reached by regular dedicated hygiene promotion]]/WWWW[[#This Row],[Total PoP ]]</f>
        <v>0</v>
      </c>
      <c r="BN61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4" s="552">
        <f>WWWW[[#This Row],['#_of_affected_women_and_girls_receiving_a_sufficient_quantity_of_sanitary_pads]]</f>
        <v>0</v>
      </c>
      <c r="BP614" s="605">
        <f>IF(WWWW[[#This Row],['# People with access to soap]]&gt;WWWW[[#This Row],['# People with access to Sanity Pads]],WWWW[[#This Row],['# People with access to soap]],WWWW[[#This Row],['# People with access to Sanity Pads]])</f>
        <v>0</v>
      </c>
      <c r="BQ614" s="560" t="str">
        <f>IF(OR(WWWW[[#This Row],['#of students in school]]="",WWWW[[#This Row],['#of students in school]]=0),"No","Yes")</f>
        <v>No</v>
      </c>
      <c r="BR614" s="781" t="str">
        <f>VLOOKUP(WWWW[[#This Row],[Village  Name]],SiteDB6[[Site Name]:[Location Type 1]],9,FALSE)</f>
        <v>Village</v>
      </c>
      <c r="BS614" s="781" t="str">
        <f>VLOOKUP(WWWW[[#This Row],[Village  Name]],SiteDB6[[Site Name]:[Type of Accommodation]],10,FALSE)</f>
        <v>Returned</v>
      </c>
      <c r="BT614" s="781" t="str">
        <f>VLOOKUP(WWWW[[#This Row],[Village  Name]],SiteDB6[[Site Name]:[Ethnic or GCA/NGCA]],11,FALSE)</f>
        <v>Muslim</v>
      </c>
      <c r="BU614" s="781">
        <f>VLOOKUP(WWWW[[#This Row],[Village  Name]],SiteDB6[[Site Name]:[Lat]],12,FALSE)</f>
        <v>20.335864000000001</v>
      </c>
      <c r="BV614" s="781">
        <f>VLOOKUP(WWWW[[#This Row],[Village  Name]],SiteDB6[[Site Name]:[Long]],13,FALSE)</f>
        <v>92.785706000000005</v>
      </c>
      <c r="BW614" s="781" t="str">
        <f>VLOOKUP(WWWW[[#This Row],[Village  Name]],SiteDB6[[Site Name]:[Pcode]],3,FALSE)</f>
        <v>MMR012CMP031</v>
      </c>
      <c r="BX614" s="781" t="str">
        <f t="shared" si="2"/>
        <v>Notcovered</v>
      </c>
      <c r="BY614" s="792"/>
    </row>
    <row r="615" spans="1:77">
      <c r="A615" s="777" t="s">
        <v>2382</v>
      </c>
      <c r="B615" s="777" t="s">
        <v>3036</v>
      </c>
      <c r="C615" s="777" t="s">
        <v>3036</v>
      </c>
      <c r="D615" s="778" t="s">
        <v>3037</v>
      </c>
      <c r="E615" s="778" t="s">
        <v>2687</v>
      </c>
      <c r="F615" s="778" t="s">
        <v>304</v>
      </c>
      <c r="G615" s="780" t="str">
        <f>VLOOKUP(WWWW[[#This Row],[Village  Name]],SiteDB6[[Site Name]:[Location Type]],8,FALSE)</f>
        <v>Village</v>
      </c>
      <c r="H615" s="778" t="s">
        <v>2247</v>
      </c>
      <c r="I615" s="782">
        <v>174</v>
      </c>
      <c r="J615" s="782">
        <v>665</v>
      </c>
      <c r="K615" s="783" t="s">
        <v>3039</v>
      </c>
      <c r="L615" s="784" t="s">
        <v>3040</v>
      </c>
      <c r="M615" s="782">
        <v>354</v>
      </c>
      <c r="N615" s="782"/>
      <c r="O615" s="605"/>
      <c r="P615" s="782"/>
      <c r="Q615" s="782">
        <v>3</v>
      </c>
      <c r="R615" s="782"/>
      <c r="S615" s="782"/>
      <c r="T615" s="782">
        <v>1</v>
      </c>
      <c r="U615" s="785"/>
      <c r="V615" s="782">
        <v>7</v>
      </c>
      <c r="W615" s="782" t="s">
        <v>41</v>
      </c>
      <c r="X615" s="782">
        <v>4</v>
      </c>
      <c r="Y615" s="782">
        <v>6</v>
      </c>
      <c r="Z615" s="782"/>
      <c r="AA615" s="782"/>
      <c r="AB615" s="782"/>
      <c r="AC615" s="785"/>
      <c r="AD615" s="782"/>
      <c r="AE615" s="782"/>
      <c r="AF615" s="782"/>
      <c r="AG615" s="782"/>
      <c r="AH615" s="782"/>
      <c r="AI615" s="782"/>
      <c r="AJ615" s="605"/>
      <c r="AK615" s="782">
        <v>1</v>
      </c>
      <c r="AL615" s="605"/>
      <c r="AM615" s="605"/>
      <c r="AN615" s="785"/>
      <c r="AO615" s="551"/>
      <c r="AP615" s="551"/>
      <c r="AQ61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0.37593984962406013</v>
      </c>
      <c r="AR615" s="788">
        <f>WWWW[[#This Row],[%Equitable and continuous access to sufficient quantity of safe drinking water]]*WWWW[[#This Row],[Total PoP ]]</f>
        <v>250</v>
      </c>
      <c r="AS61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15" s="788">
        <f>WWWW[[#This Row],[% Access to unimproved water points]]*WWWW[[#This Row],[Total PoP ]]</f>
        <v>665</v>
      </c>
      <c r="AU61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1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665</v>
      </c>
      <c r="AW615" s="788">
        <f>WWWW[[#This Row],[HRP1]]/250</f>
        <v>2.66</v>
      </c>
      <c r="AX615" s="790">
        <f>1-WWWW[[#This Row],[% Equitable and continuous access to sufficient quantity of domestic water]]</f>
        <v>0</v>
      </c>
      <c r="AY615" s="788">
        <f>WWWW[[#This Row],[%equitable and continuous access to sufficient quantity of safe drinking and domestic water''s GAP]]*WWWW[[#This Row],[Total PoP ]]</f>
        <v>0</v>
      </c>
      <c r="AZ615" s="791">
        <f>IF(WWWW[[#This Row],[Total required water points]]-WWWW[[#This Row],['#Water points coverage]]&lt;0,0,WWWW[[#This Row],[Total required water points]]-WWWW[[#This Row],['#Water points coverage]])</f>
        <v>0.33999999999999986</v>
      </c>
      <c r="BA615" s="791">
        <f>ROUND(IF(WWWW[[#This Row],[Total PoP ]]&lt;250,1,WWWW[[#This Row],[Total PoP ]]/250),0)</f>
        <v>3</v>
      </c>
      <c r="BB61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0.36390977443609024</v>
      </c>
      <c r="BC615" s="788">
        <f>WWWW[[#This Row],[% people access to functioning Latrine]]*WWWW[[#This Row],[Total PoP ]]</f>
        <v>242</v>
      </c>
      <c r="BD615" s="791">
        <f>WWWW[[#This Row],['#_of_Functioning_latrines_in_school]]*50</f>
        <v>200</v>
      </c>
      <c r="BE615" s="791">
        <f>ROUND((WWWW[[#This Row],[Total PoP ]]/6),0)</f>
        <v>111</v>
      </c>
      <c r="BF615" s="791">
        <f>IF(WWWW[[#This Row],[Total required Latrines]]-(WWWW[[#This Row],['#_of_sanitary_fly-proof_HH_latrines]])&lt;0,0,WWWW[[#This Row],[Total required Latrines]]-(WWWW[[#This Row],['#_of_sanitary_fly-proof_HH_latrines]]))</f>
        <v>104</v>
      </c>
      <c r="BG615" s="787">
        <f>1-WWWW[[#This Row],[% people access to functioning Latrine]]</f>
        <v>0.63609022556390982</v>
      </c>
      <c r="BH61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5" s="560">
        <f>IF(WWWW[[#This Row],['#_of_functional_handwashing_facilities_at_HH_level]]*6&gt;WWWW[[#This Row],[Total PoP ]],WWWW[[#This Row],[Total PoP ]],WWWW[[#This Row],['#_of_functional_handwashing_facilities_at_HH_level]]*6)</f>
        <v>0</v>
      </c>
      <c r="BJ615" s="791">
        <f>IF(WWWW[[#This Row],['# people reached by regular dedicated hygiene promotion]]&gt;WWWW[[#This Row],['# People received regular supply of hygiene items]],WWWW[[#This Row],['# people reached by regular dedicated hygiene promotion]],WWWW[[#This Row],['# People received regular supply of hygiene items]])</f>
        <v>0</v>
      </c>
      <c r="BK615" s="790">
        <f>IF(WWWW[[#This Row],[HRP3]]/WWWW[[#This Row],[Total PoP ]]&gt;100%,100%,WWWW[[#This Row],[HRP3]]/WWWW[[#This Row],[Total PoP ]])</f>
        <v>0</v>
      </c>
      <c r="BL615" s="787">
        <f>1-WWWW[[#This Row],[Hygiene Coverage%]]</f>
        <v>1</v>
      </c>
      <c r="BM615" s="789">
        <f>WWWW[[#This Row],['# people reached by regular dedicated hygiene promotion]]/WWWW[[#This Row],[Total PoP ]]</f>
        <v>0</v>
      </c>
      <c r="BN61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5" s="552">
        <f>WWWW[[#This Row],['#_of_affected_women_and_girls_receiving_a_sufficient_quantity_of_sanitary_pads]]</f>
        <v>0</v>
      </c>
      <c r="BP615" s="605">
        <f>IF(WWWW[[#This Row],['# People with access to soap]]&gt;WWWW[[#This Row],['# People with access to Sanity Pads]],WWWW[[#This Row],['# People with access to soap]],WWWW[[#This Row],['# People with access to Sanity Pads]])</f>
        <v>0</v>
      </c>
      <c r="BQ615" s="560" t="str">
        <f>IF(OR(WWWW[[#This Row],['#of students in school]]="",WWWW[[#This Row],['#of students in school]]=0),"No","Yes")</f>
        <v>Yes</v>
      </c>
      <c r="BR615" s="781" t="str">
        <f>VLOOKUP(WWWW[[#This Row],[Village  Name]],SiteDB6[[Site Name]:[Location Type 1]],9,FALSE)</f>
        <v>Village</v>
      </c>
      <c r="BS615" s="781" t="str">
        <f>VLOOKUP(WWWW[[#This Row],[Village  Name]],SiteDB6[[Site Name]:[Type of Accommodation]],10,FALSE)</f>
        <v>Village</v>
      </c>
      <c r="BT615" s="781">
        <f>VLOOKUP(WWWW[[#This Row],[Village  Name]],SiteDB6[[Site Name]:[Ethnic or GCA/NGCA]],11,FALSE)</f>
        <v>0</v>
      </c>
      <c r="BU615" s="781">
        <f>VLOOKUP(WWWW[[#This Row],[Village  Name]],SiteDB6[[Site Name]:[Lat]],12,FALSE)</f>
        <v>20.883239750000001</v>
      </c>
      <c r="BV615" s="781">
        <f>VLOOKUP(WWWW[[#This Row],[Village  Name]],SiteDB6[[Site Name]:[Long]],13,FALSE)</f>
        <v>92.936859130000002</v>
      </c>
      <c r="BW615" s="781">
        <f>VLOOKUP(WWWW[[#This Row],[Village  Name]],SiteDB6[[Site Name]:[Pcode]],3,FALSE)</f>
        <v>196813</v>
      </c>
      <c r="BX615" s="781" t="str">
        <f t="shared" ref="BX615:BX641" si="3">IF(C615="none","Notcovered","Covered")</f>
        <v>Covered</v>
      </c>
      <c r="BY615" s="792"/>
    </row>
    <row r="616" spans="1:77">
      <c r="A616" s="777" t="s">
        <v>2382</v>
      </c>
      <c r="B616" s="777" t="s">
        <v>3036</v>
      </c>
      <c r="C616" s="778" t="s">
        <v>233</v>
      </c>
      <c r="D616" s="778" t="s">
        <v>3038</v>
      </c>
      <c r="E616" s="778" t="s">
        <v>2687</v>
      </c>
      <c r="F616" s="778" t="s">
        <v>304</v>
      </c>
      <c r="G616" s="780" t="str">
        <f>VLOOKUP(WWWW[[#This Row],[Village  Name]],SiteDB6[[Site Name]:[Location Type]],8,FALSE)</f>
        <v>Village</v>
      </c>
      <c r="H616" s="778" t="s">
        <v>557</v>
      </c>
      <c r="I616" s="782">
        <v>293</v>
      </c>
      <c r="J616" s="782">
        <v>1503</v>
      </c>
      <c r="K616" s="783" t="s">
        <v>3041</v>
      </c>
      <c r="L616" s="784" t="s">
        <v>3042</v>
      </c>
      <c r="M616" s="782">
        <v>192</v>
      </c>
      <c r="N616" s="782"/>
      <c r="O616" s="605"/>
      <c r="P616" s="782"/>
      <c r="Q616" s="782">
        <v>2</v>
      </c>
      <c r="R616" s="782"/>
      <c r="S616" s="782"/>
      <c r="T616" s="782">
        <v>1</v>
      </c>
      <c r="U616" s="785"/>
      <c r="V616" s="782">
        <v>182</v>
      </c>
      <c r="W616" s="782" t="s">
        <v>41</v>
      </c>
      <c r="X616" s="782">
        <v>4</v>
      </c>
      <c r="Y616" s="782">
        <v>15</v>
      </c>
      <c r="Z616" s="782"/>
      <c r="AA616" s="782"/>
      <c r="AB616" s="782"/>
      <c r="AC616" s="785"/>
      <c r="AD616" s="782"/>
      <c r="AE616" s="782"/>
      <c r="AF616" s="782"/>
      <c r="AG616" s="782"/>
      <c r="AH616" s="782"/>
      <c r="AI616" s="782"/>
      <c r="AJ616" s="605"/>
      <c r="AK616" s="782">
        <v>1</v>
      </c>
      <c r="AL616" s="605"/>
      <c r="AM616" s="605"/>
      <c r="AN616" s="785"/>
      <c r="AO616" s="551"/>
      <c r="AP616" s="551"/>
      <c r="AQ61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0.16633399866932802</v>
      </c>
      <c r="AR616" s="788">
        <f>WWWW[[#This Row],[%Equitable and continuous access to sufficient quantity of safe drinking water]]*WWWW[[#This Row],[Total PoP ]]</f>
        <v>250.00000000000003</v>
      </c>
      <c r="AS61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16" s="788">
        <f>WWWW[[#This Row],[% Access to unimproved water points]]*WWWW[[#This Row],[Total PoP ]]</f>
        <v>1503</v>
      </c>
      <c r="AU61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1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1503</v>
      </c>
      <c r="AW616" s="788">
        <f>WWWW[[#This Row],[HRP1]]/250</f>
        <v>6.0119999999999996</v>
      </c>
      <c r="AX616" s="790">
        <f>1-WWWW[[#This Row],[% Equitable and continuous access to sufficient quantity of domestic water]]</f>
        <v>0</v>
      </c>
      <c r="AY616" s="788">
        <f>WWWW[[#This Row],[%equitable and continuous access to sufficient quantity of safe drinking and domestic water''s GAP]]*WWWW[[#This Row],[Total PoP ]]</f>
        <v>0</v>
      </c>
      <c r="AZ616" s="791">
        <f>IF(WWWW[[#This Row],[Total required water points]]-WWWW[[#This Row],['#Water points coverage]]&lt;0,0,WWWW[[#This Row],[Total required water points]]-WWWW[[#This Row],['#Water points coverage]])</f>
        <v>0</v>
      </c>
      <c r="BA616" s="791">
        <f>ROUND(IF(WWWW[[#This Row],[Total PoP ]]&lt;250,1,WWWW[[#This Row],[Total PoP ]]/250),0)</f>
        <v>6</v>
      </c>
      <c r="BB61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0.85961410512308711</v>
      </c>
      <c r="BC616" s="788">
        <f>WWWW[[#This Row],[% people access to functioning Latrine]]*WWWW[[#This Row],[Total PoP ]]</f>
        <v>1292</v>
      </c>
      <c r="BD616" s="791">
        <f>WWWW[[#This Row],['#_of_Functioning_latrines_in_school]]*50</f>
        <v>200</v>
      </c>
      <c r="BE616" s="791">
        <f>ROUND((WWWW[[#This Row],[Total PoP ]]/6),0)</f>
        <v>251</v>
      </c>
      <c r="BF616" s="791">
        <f>IF(WWWW[[#This Row],[Total required Latrines]]-(WWWW[[#This Row],['#_of_sanitary_fly-proof_HH_latrines]])&lt;0,0,WWWW[[#This Row],[Total required Latrines]]-(WWWW[[#This Row],['#_of_sanitary_fly-proof_HH_latrines]]))</f>
        <v>69</v>
      </c>
      <c r="BG616" s="787">
        <f>1-WWWW[[#This Row],[% people access to functioning Latrine]]</f>
        <v>0.14038589487691289</v>
      </c>
      <c r="BH61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6" s="560">
        <f>IF(WWWW[[#This Row],['#_of_functional_handwashing_facilities_at_HH_level]]*6&gt;WWWW[[#This Row],[Total PoP ]],WWWW[[#This Row],[Total PoP ]],WWWW[[#This Row],['#_of_functional_handwashing_facilities_at_HH_level]]*6)</f>
        <v>0</v>
      </c>
      <c r="BJ616" s="791">
        <f>IF(WWWW[[#This Row],['# people reached by regular dedicated hygiene promotion]]&gt;WWWW[[#This Row],['# People received regular supply of hygiene items]],WWWW[[#This Row],['# people reached by regular dedicated hygiene promotion]],WWWW[[#This Row],['# People received regular supply of hygiene items]])</f>
        <v>0</v>
      </c>
      <c r="BK616" s="790">
        <f>IF(WWWW[[#This Row],[HRP3]]/WWWW[[#This Row],[Total PoP ]]&gt;100%,100%,WWWW[[#This Row],[HRP3]]/WWWW[[#This Row],[Total PoP ]])</f>
        <v>0</v>
      </c>
      <c r="BL616" s="787">
        <f>1-WWWW[[#This Row],[Hygiene Coverage%]]</f>
        <v>1</v>
      </c>
      <c r="BM616" s="789">
        <f>WWWW[[#This Row],['# people reached by regular dedicated hygiene promotion]]/WWWW[[#This Row],[Total PoP ]]</f>
        <v>0</v>
      </c>
      <c r="BN61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6" s="552">
        <f>WWWW[[#This Row],['#_of_affected_women_and_girls_receiving_a_sufficient_quantity_of_sanitary_pads]]</f>
        <v>0</v>
      </c>
      <c r="BP616" s="605">
        <f>IF(WWWW[[#This Row],['# People with access to soap]]&gt;WWWW[[#This Row],['# People with access to Sanity Pads]],WWWW[[#This Row],['# People with access to soap]],WWWW[[#This Row],['# People with access to Sanity Pads]])</f>
        <v>0</v>
      </c>
      <c r="BQ616" s="560" t="str">
        <f>IF(OR(WWWW[[#This Row],['#of students in school]]="",WWWW[[#This Row],['#of students in school]]=0),"No","Yes")</f>
        <v>Yes</v>
      </c>
      <c r="BR616" s="781" t="str">
        <f>VLOOKUP(WWWW[[#This Row],[Village  Name]],SiteDB6[[Site Name]:[Location Type 1]],9,FALSE)</f>
        <v>Village</v>
      </c>
      <c r="BS616" s="781" t="str">
        <f>VLOOKUP(WWWW[[#This Row],[Village  Name]],SiteDB6[[Site Name]:[Type of Accommodation]],10,FALSE)</f>
        <v>Village</v>
      </c>
      <c r="BT616" s="781" t="str">
        <f>VLOOKUP(WWWW[[#This Row],[Village  Name]],SiteDB6[[Site Name]:[Ethnic or GCA/NGCA]],11,FALSE)</f>
        <v>Rakhine</v>
      </c>
      <c r="BU616" s="781">
        <f>VLOOKUP(WWWW[[#This Row],[Village  Name]],SiteDB6[[Site Name]:[Lat]],12,FALSE)</f>
        <v>20.71134949</v>
      </c>
      <c r="BV616" s="781">
        <f>VLOOKUP(WWWW[[#This Row],[Village  Name]],SiteDB6[[Site Name]:[Long]],13,FALSE)</f>
        <v>92.980506899999995</v>
      </c>
      <c r="BW616" s="781">
        <f>VLOOKUP(WWWW[[#This Row],[Village  Name]],SiteDB6[[Site Name]:[Pcode]],3,FALSE)</f>
        <v>196944</v>
      </c>
      <c r="BX616" s="781" t="str">
        <f t="shared" si="3"/>
        <v>Covered</v>
      </c>
      <c r="BY616" s="792"/>
    </row>
    <row r="617" spans="1:77">
      <c r="A617" s="777" t="s">
        <v>2382</v>
      </c>
      <c r="B617" s="777" t="s">
        <v>233</v>
      </c>
      <c r="C617" s="778" t="s">
        <v>233</v>
      </c>
      <c r="D617" s="778" t="s">
        <v>3011</v>
      </c>
      <c r="E617" s="778" t="s">
        <v>2687</v>
      </c>
      <c r="F617" s="778" t="s">
        <v>304</v>
      </c>
      <c r="G617" s="780" t="str">
        <f>VLOOKUP(WWWW[[#This Row],[Village  Name]],SiteDB6[[Site Name]:[Location Type]],8,FALSE)</f>
        <v>Village</v>
      </c>
      <c r="H617" s="778" t="s">
        <v>3012</v>
      </c>
      <c r="I617" s="782"/>
      <c r="J617" s="782">
        <v>302</v>
      </c>
      <c r="K617" s="783">
        <v>42856</v>
      </c>
      <c r="L617" s="784">
        <v>43646</v>
      </c>
      <c r="M617" s="782">
        <v>302</v>
      </c>
      <c r="N617" s="782"/>
      <c r="O617" s="605"/>
      <c r="P617" s="782"/>
      <c r="Q617" s="782"/>
      <c r="R617" s="782"/>
      <c r="S617" s="782"/>
      <c r="T617" s="782">
        <v>1</v>
      </c>
      <c r="U617" s="785"/>
      <c r="V617" s="782"/>
      <c r="W617" s="782" t="s">
        <v>41</v>
      </c>
      <c r="X617" s="782">
        <v>5</v>
      </c>
      <c r="Y617" s="782"/>
      <c r="Z617" s="782"/>
      <c r="AA617" s="782"/>
      <c r="AB617" s="782"/>
      <c r="AC617" s="785"/>
      <c r="AD617" s="782"/>
      <c r="AE617" s="782"/>
      <c r="AF617" s="782"/>
      <c r="AG617" s="782"/>
      <c r="AH617" s="782"/>
      <c r="AI617" s="782"/>
      <c r="AJ617" s="605"/>
      <c r="AK617" s="782">
        <v>1</v>
      </c>
      <c r="AL617" s="605"/>
      <c r="AM617" s="605"/>
      <c r="AN617" s="785"/>
      <c r="AO617" s="551"/>
      <c r="AP617" s="551"/>
      <c r="AQ61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0.82781456953642385</v>
      </c>
      <c r="AR617" s="788">
        <f>WWWW[[#This Row],[%Equitable and continuous access to sufficient quantity of safe drinking water]]*WWWW[[#This Row],[Total PoP ]]</f>
        <v>250</v>
      </c>
      <c r="AS61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17" s="788">
        <f>WWWW[[#This Row],[% Access to unimproved water points]]*WWWW[[#This Row],[Total PoP ]]</f>
        <v>0</v>
      </c>
      <c r="AU61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0.82781456953642385</v>
      </c>
      <c r="AV61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617" s="788">
        <f>WWWW[[#This Row],[HRP1]]/250</f>
        <v>1</v>
      </c>
      <c r="AX617" s="790">
        <f>1-WWWW[[#This Row],[% Equitable and continuous access to sufficient quantity of domestic water]]</f>
        <v>0.17218543046357615</v>
      </c>
      <c r="AY617" s="788">
        <f>WWWW[[#This Row],[%equitable and continuous access to sufficient quantity of safe drinking and domestic water''s GAP]]*WWWW[[#This Row],[Total PoP ]]</f>
        <v>52</v>
      </c>
      <c r="AZ617" s="791">
        <f>IF(WWWW[[#This Row],[Total required water points]]-WWWW[[#This Row],['#Water points coverage]]&lt;0,0,WWWW[[#This Row],[Total required water points]]-WWWW[[#This Row],['#Water points coverage]])</f>
        <v>0</v>
      </c>
      <c r="BA617" s="791">
        <f>ROUND(IF(WWWW[[#This Row],[Total PoP ]]&lt;250,1,WWWW[[#This Row],[Total PoP ]]/250),0)</f>
        <v>1</v>
      </c>
      <c r="BB61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0.82781456953642385</v>
      </c>
      <c r="BC617" s="788">
        <f>WWWW[[#This Row],[% people access to functioning Latrine]]*WWWW[[#This Row],[Total PoP ]]</f>
        <v>250</v>
      </c>
      <c r="BD617" s="791">
        <f>WWWW[[#This Row],['#_of_Functioning_latrines_in_school]]*50</f>
        <v>250</v>
      </c>
      <c r="BE617" s="791">
        <f>ROUND((WWWW[[#This Row],[Total PoP ]]/6),0)</f>
        <v>50</v>
      </c>
      <c r="BF617" s="791">
        <f>IF(WWWW[[#This Row],[Total required Latrines]]-(WWWW[[#This Row],['#_of_sanitary_fly-proof_HH_latrines]])&lt;0,0,WWWW[[#This Row],[Total required Latrines]]-(WWWW[[#This Row],['#_of_sanitary_fly-proof_HH_latrines]]))</f>
        <v>50</v>
      </c>
      <c r="BG617" s="787">
        <f>1-WWWW[[#This Row],[% people access to functioning Latrine]]</f>
        <v>0.17218543046357615</v>
      </c>
      <c r="BH61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7" s="560">
        <f>IF(WWWW[[#This Row],['#_of_functional_handwashing_facilities_at_HH_level]]*6&gt;WWWW[[#This Row],[Total PoP ]],WWWW[[#This Row],[Total PoP ]],WWWW[[#This Row],['#_of_functional_handwashing_facilities_at_HH_level]]*6)</f>
        <v>0</v>
      </c>
      <c r="BJ617" s="791">
        <f>IF(WWWW[[#This Row],['# people reached by regular dedicated hygiene promotion]]&gt;WWWW[[#This Row],['# People received regular supply of hygiene items]],WWWW[[#This Row],['# people reached by regular dedicated hygiene promotion]],WWWW[[#This Row],['# People received regular supply of hygiene items]])</f>
        <v>0</v>
      </c>
      <c r="BK617" s="790">
        <f>IF(WWWW[[#This Row],[HRP3]]/WWWW[[#This Row],[Total PoP ]]&gt;100%,100%,WWWW[[#This Row],[HRP3]]/WWWW[[#This Row],[Total PoP ]])</f>
        <v>0</v>
      </c>
      <c r="BL617" s="787">
        <f>1-WWWW[[#This Row],[Hygiene Coverage%]]</f>
        <v>1</v>
      </c>
      <c r="BM617" s="789">
        <f>WWWW[[#This Row],['# people reached by regular dedicated hygiene promotion]]/WWWW[[#This Row],[Total PoP ]]</f>
        <v>0</v>
      </c>
      <c r="BN61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7" s="552">
        <f>WWWW[[#This Row],['#_of_affected_women_and_girls_receiving_a_sufficient_quantity_of_sanitary_pads]]</f>
        <v>0</v>
      </c>
      <c r="BP617" s="605">
        <f>IF(WWWW[[#This Row],['# People with access to soap]]&gt;WWWW[[#This Row],['# People with access to Sanity Pads]],WWWW[[#This Row],['# People with access to soap]],WWWW[[#This Row],['# People with access to Sanity Pads]])</f>
        <v>0</v>
      </c>
      <c r="BQ617" s="560" t="str">
        <f>IF(OR(WWWW[[#This Row],['#of students in school]]="",WWWW[[#This Row],['#of students in school]]=0),"No","Yes")</f>
        <v>Yes</v>
      </c>
      <c r="BR617" s="781" t="str">
        <f>VLOOKUP(WWWW[[#This Row],[Village  Name]],SiteDB6[[Site Name]:[Location Type 1]],9,FALSE)</f>
        <v>Village</v>
      </c>
      <c r="BS617" s="781" t="str">
        <f>VLOOKUP(WWWW[[#This Row],[Village  Name]],SiteDB6[[Site Name]:[Type of Accommodation]],10,FALSE)</f>
        <v>Village</v>
      </c>
      <c r="BT617" s="781">
        <f>VLOOKUP(WWWW[[#This Row],[Village  Name]],SiteDB6[[Site Name]:[Ethnic or GCA/NGCA]],11,FALSE)</f>
        <v>0</v>
      </c>
      <c r="BU617" s="781">
        <f>VLOOKUP(WWWW[[#This Row],[Village  Name]],SiteDB6[[Site Name]:[Lat]],12,FALSE)</f>
        <v>0</v>
      </c>
      <c r="BV617" s="781">
        <f>VLOOKUP(WWWW[[#This Row],[Village  Name]],SiteDB6[[Site Name]:[Long]],13,FALSE)</f>
        <v>0</v>
      </c>
      <c r="BW617" s="781">
        <f>VLOOKUP(WWWW[[#This Row],[Village  Name]],SiteDB6[[Site Name]:[Pcode]],3,FALSE)</f>
        <v>0</v>
      </c>
      <c r="BX617" s="781" t="str">
        <f t="shared" si="3"/>
        <v>Covered</v>
      </c>
      <c r="BY617" s="792"/>
    </row>
    <row r="618" spans="1:77">
      <c r="A618" s="777" t="s">
        <v>2382</v>
      </c>
      <c r="B618" s="777" t="s">
        <v>3036</v>
      </c>
      <c r="C618" s="778" t="s">
        <v>233</v>
      </c>
      <c r="D618" s="778" t="s">
        <v>3037</v>
      </c>
      <c r="E618" s="778" t="s">
        <v>2687</v>
      </c>
      <c r="F618" s="778" t="s">
        <v>304</v>
      </c>
      <c r="G618" s="780" t="str">
        <f>VLOOKUP(WWWW[[#This Row],[Village  Name]],SiteDB6[[Site Name]:[Location Type]],8,FALSE)</f>
        <v>Village</v>
      </c>
      <c r="H618" s="778" t="s">
        <v>2250</v>
      </c>
      <c r="I618" s="782">
        <v>156</v>
      </c>
      <c r="J618" s="782">
        <v>813</v>
      </c>
      <c r="K618" s="783" t="s">
        <v>3043</v>
      </c>
      <c r="L618" s="784" t="s">
        <v>3040</v>
      </c>
      <c r="M618" s="782">
        <v>123</v>
      </c>
      <c r="N618" s="782"/>
      <c r="O618" s="605"/>
      <c r="P618" s="782"/>
      <c r="Q618" s="782">
        <v>2</v>
      </c>
      <c r="R618" s="782"/>
      <c r="S618" s="782"/>
      <c r="T618" s="782">
        <v>1</v>
      </c>
      <c r="U618" s="785"/>
      <c r="V618" s="782">
        <v>40</v>
      </c>
      <c r="W618" s="782" t="s">
        <v>41</v>
      </c>
      <c r="X618" s="782">
        <v>3</v>
      </c>
      <c r="Y618" s="782">
        <v>16</v>
      </c>
      <c r="Z618" s="782"/>
      <c r="AA618" s="782"/>
      <c r="AB618" s="782"/>
      <c r="AC618" s="785"/>
      <c r="AD618" s="782"/>
      <c r="AE618" s="782"/>
      <c r="AF618" s="782"/>
      <c r="AG618" s="782"/>
      <c r="AH618" s="782"/>
      <c r="AI618" s="782"/>
      <c r="AJ618" s="605"/>
      <c r="AK618" s="782">
        <v>1</v>
      </c>
      <c r="AL618" s="605"/>
      <c r="AM618" s="605"/>
      <c r="AN618" s="785"/>
      <c r="AO618" s="551"/>
      <c r="AP618" s="551"/>
      <c r="AQ61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0.30750307503075031</v>
      </c>
      <c r="AR618" s="788">
        <f>WWWW[[#This Row],[%Equitable and continuous access to sufficient quantity of safe drinking water]]*WWWW[[#This Row],[Total PoP ]]</f>
        <v>250</v>
      </c>
      <c r="AS61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18" s="788">
        <f>WWWW[[#This Row],[% Access to unimproved water points]]*WWWW[[#This Row],[Total PoP ]]</f>
        <v>813</v>
      </c>
      <c r="AU61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1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813</v>
      </c>
      <c r="AW618" s="788">
        <f>WWWW[[#This Row],[HRP1]]/250</f>
        <v>3.2519999999999998</v>
      </c>
      <c r="AX618" s="790">
        <f>1-WWWW[[#This Row],[% Equitable and continuous access to sufficient quantity of domestic water]]</f>
        <v>0</v>
      </c>
      <c r="AY618" s="788">
        <f>WWWW[[#This Row],[%equitable and continuous access to sufficient quantity of safe drinking and domestic water''s GAP]]*WWWW[[#This Row],[Total PoP ]]</f>
        <v>0</v>
      </c>
      <c r="AZ618" s="791">
        <f>IF(WWWW[[#This Row],[Total required water points]]-WWWW[[#This Row],['#Water points coverage]]&lt;0,0,WWWW[[#This Row],[Total required water points]]-WWWW[[#This Row],['#Water points coverage]])</f>
        <v>0</v>
      </c>
      <c r="BA618" s="791">
        <f>ROUND(IF(WWWW[[#This Row],[Total PoP ]]&lt;250,1,WWWW[[#This Row],[Total PoP ]]/250),0)</f>
        <v>3</v>
      </c>
      <c r="BB61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0.47970479704797048</v>
      </c>
      <c r="BC618" s="788">
        <f>WWWW[[#This Row],[% people access to functioning Latrine]]*WWWW[[#This Row],[Total PoP ]]</f>
        <v>390</v>
      </c>
      <c r="BD618" s="791">
        <f>WWWW[[#This Row],['#_of_Functioning_latrines_in_school]]*50</f>
        <v>150</v>
      </c>
      <c r="BE618" s="791">
        <f>ROUND((WWWW[[#This Row],[Total PoP ]]/6),0)</f>
        <v>136</v>
      </c>
      <c r="BF618" s="791">
        <f>IF(WWWW[[#This Row],[Total required Latrines]]-(WWWW[[#This Row],['#_of_sanitary_fly-proof_HH_latrines]])&lt;0,0,WWWW[[#This Row],[Total required Latrines]]-(WWWW[[#This Row],['#_of_sanitary_fly-proof_HH_latrines]]))</f>
        <v>96</v>
      </c>
      <c r="BG618" s="787">
        <f>1-WWWW[[#This Row],[% people access to functioning Latrine]]</f>
        <v>0.52029520295202958</v>
      </c>
      <c r="BH61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8" s="560">
        <f>IF(WWWW[[#This Row],['#_of_functional_handwashing_facilities_at_HH_level]]*6&gt;WWWW[[#This Row],[Total PoP ]],WWWW[[#This Row],[Total PoP ]],WWWW[[#This Row],['#_of_functional_handwashing_facilities_at_HH_level]]*6)</f>
        <v>0</v>
      </c>
      <c r="BJ618" s="791">
        <f>IF(WWWW[[#This Row],['# people reached by regular dedicated hygiene promotion]]&gt;WWWW[[#This Row],['# People received regular supply of hygiene items]],WWWW[[#This Row],['# people reached by regular dedicated hygiene promotion]],WWWW[[#This Row],['# People received regular supply of hygiene items]])</f>
        <v>0</v>
      </c>
      <c r="BK618" s="790">
        <f>IF(WWWW[[#This Row],[HRP3]]/WWWW[[#This Row],[Total PoP ]]&gt;100%,100%,WWWW[[#This Row],[HRP3]]/WWWW[[#This Row],[Total PoP ]])</f>
        <v>0</v>
      </c>
      <c r="BL618" s="787">
        <f>1-WWWW[[#This Row],[Hygiene Coverage%]]</f>
        <v>1</v>
      </c>
      <c r="BM618" s="789">
        <f>WWWW[[#This Row],['# people reached by regular dedicated hygiene promotion]]/WWWW[[#This Row],[Total PoP ]]</f>
        <v>0</v>
      </c>
      <c r="BN61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8" s="552">
        <f>WWWW[[#This Row],['#_of_affected_women_and_girls_receiving_a_sufficient_quantity_of_sanitary_pads]]</f>
        <v>0</v>
      </c>
      <c r="BP618" s="605">
        <f>IF(WWWW[[#This Row],['# People with access to soap]]&gt;WWWW[[#This Row],['# People with access to Sanity Pads]],WWWW[[#This Row],['# People with access to soap]],WWWW[[#This Row],['# People with access to Sanity Pads]])</f>
        <v>0</v>
      </c>
      <c r="BQ618" s="560" t="str">
        <f>IF(OR(WWWW[[#This Row],['#of students in school]]="",WWWW[[#This Row],['#of students in school]]=0),"No","Yes")</f>
        <v>Yes</v>
      </c>
      <c r="BR618" s="781" t="str">
        <f>VLOOKUP(WWWW[[#This Row],[Village  Name]],SiteDB6[[Site Name]:[Location Type 1]],9,FALSE)</f>
        <v>Village</v>
      </c>
      <c r="BS618" s="781" t="str">
        <f>VLOOKUP(WWWW[[#This Row],[Village  Name]],SiteDB6[[Site Name]:[Type of Accommodation]],10,FALSE)</f>
        <v>Village</v>
      </c>
      <c r="BT618" s="781">
        <f>VLOOKUP(WWWW[[#This Row],[Village  Name]],SiteDB6[[Site Name]:[Ethnic or GCA/NGCA]],11,FALSE)</f>
        <v>0</v>
      </c>
      <c r="BU618" s="781">
        <f>VLOOKUP(WWWW[[#This Row],[Village  Name]],SiteDB6[[Site Name]:[Lat]],12,FALSE)</f>
        <v>20.760820389999999</v>
      </c>
      <c r="BV618" s="781">
        <f>VLOOKUP(WWWW[[#This Row],[Village  Name]],SiteDB6[[Site Name]:[Long]],13,FALSE)</f>
        <v>92.960083010000005</v>
      </c>
      <c r="BW618" s="781">
        <f>VLOOKUP(WWWW[[#This Row],[Village  Name]],SiteDB6[[Site Name]:[Pcode]],3,FALSE)</f>
        <v>196893</v>
      </c>
      <c r="BX618" s="781" t="str">
        <f t="shared" si="3"/>
        <v>Covered</v>
      </c>
      <c r="BY618" s="792"/>
    </row>
    <row r="619" spans="1:77">
      <c r="A619" s="777" t="s">
        <v>2382</v>
      </c>
      <c r="B619" s="777" t="s">
        <v>233</v>
      </c>
      <c r="C619" s="778" t="s">
        <v>233</v>
      </c>
      <c r="D619" s="778" t="s">
        <v>3011</v>
      </c>
      <c r="E619" s="778" t="s">
        <v>2687</v>
      </c>
      <c r="F619" s="778" t="s">
        <v>304</v>
      </c>
      <c r="G619" s="780" t="str">
        <f>VLOOKUP(WWWW[[#This Row],[Village  Name]],SiteDB6[[Site Name]:[Location Type]],8,FALSE)</f>
        <v>Village</v>
      </c>
      <c r="H619" s="778" t="s">
        <v>3013</v>
      </c>
      <c r="I619" s="782"/>
      <c r="J619" s="782">
        <v>302</v>
      </c>
      <c r="K619" s="783">
        <v>42856</v>
      </c>
      <c r="L619" s="784">
        <v>43646</v>
      </c>
      <c r="M619" s="782">
        <v>302</v>
      </c>
      <c r="N619" s="782"/>
      <c r="O619" s="605"/>
      <c r="P619" s="782"/>
      <c r="Q619" s="782"/>
      <c r="R619" s="782"/>
      <c r="S619" s="782"/>
      <c r="T619" s="782">
        <v>1</v>
      </c>
      <c r="U619" s="785"/>
      <c r="V619" s="782"/>
      <c r="W619" s="782" t="s">
        <v>41</v>
      </c>
      <c r="X619" s="782">
        <v>4</v>
      </c>
      <c r="Y619" s="782"/>
      <c r="Z619" s="782"/>
      <c r="AA619" s="782"/>
      <c r="AB619" s="782"/>
      <c r="AC619" s="785"/>
      <c r="AD619" s="782"/>
      <c r="AE619" s="782"/>
      <c r="AF619" s="782"/>
      <c r="AG619" s="782"/>
      <c r="AH619" s="782"/>
      <c r="AI619" s="782"/>
      <c r="AJ619" s="605"/>
      <c r="AK619" s="782">
        <v>1</v>
      </c>
      <c r="AL619" s="605"/>
      <c r="AM619" s="605"/>
      <c r="AN619" s="785"/>
      <c r="AO619" s="551"/>
      <c r="AP619" s="551"/>
      <c r="AQ61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0.82781456953642385</v>
      </c>
      <c r="AR619" s="788">
        <f>WWWW[[#This Row],[%Equitable and continuous access to sufficient quantity of safe drinking water]]*WWWW[[#This Row],[Total PoP ]]</f>
        <v>250</v>
      </c>
      <c r="AS61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19" s="788">
        <f>WWWW[[#This Row],[% Access to unimproved water points]]*WWWW[[#This Row],[Total PoP ]]</f>
        <v>0</v>
      </c>
      <c r="AU61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0.82781456953642385</v>
      </c>
      <c r="AV61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619" s="788">
        <f>WWWW[[#This Row],[HRP1]]/250</f>
        <v>1</v>
      </c>
      <c r="AX619" s="790">
        <f>1-WWWW[[#This Row],[% Equitable and continuous access to sufficient quantity of domestic water]]</f>
        <v>0.17218543046357615</v>
      </c>
      <c r="AY619" s="788">
        <f>WWWW[[#This Row],[%equitable and continuous access to sufficient quantity of safe drinking and domestic water''s GAP]]*WWWW[[#This Row],[Total PoP ]]</f>
        <v>52</v>
      </c>
      <c r="AZ619" s="791">
        <f>IF(WWWW[[#This Row],[Total required water points]]-WWWW[[#This Row],['#Water points coverage]]&lt;0,0,WWWW[[#This Row],[Total required water points]]-WWWW[[#This Row],['#Water points coverage]])</f>
        <v>0</v>
      </c>
      <c r="BA619" s="791">
        <f>ROUND(IF(WWWW[[#This Row],[Total PoP ]]&lt;250,1,WWWW[[#This Row],[Total PoP ]]/250),0)</f>
        <v>1</v>
      </c>
      <c r="BB61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0.66225165562913912</v>
      </c>
      <c r="BC619" s="788">
        <f>WWWW[[#This Row],[% people access to functioning Latrine]]*WWWW[[#This Row],[Total PoP ]]</f>
        <v>200.00000000000003</v>
      </c>
      <c r="BD619" s="791">
        <f>WWWW[[#This Row],['#_of_Functioning_latrines_in_school]]*50</f>
        <v>200</v>
      </c>
      <c r="BE619" s="791">
        <f>ROUND((WWWW[[#This Row],[Total PoP ]]/6),0)</f>
        <v>50</v>
      </c>
      <c r="BF619" s="791">
        <f>IF(WWWW[[#This Row],[Total required Latrines]]-(WWWW[[#This Row],['#_of_sanitary_fly-proof_HH_latrines]])&lt;0,0,WWWW[[#This Row],[Total required Latrines]]-(WWWW[[#This Row],['#_of_sanitary_fly-proof_HH_latrines]]))</f>
        <v>50</v>
      </c>
      <c r="BG619" s="787">
        <f>1-WWWW[[#This Row],[% people access to functioning Latrine]]</f>
        <v>0.33774834437086088</v>
      </c>
      <c r="BH61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19" s="560">
        <f>IF(WWWW[[#This Row],['#_of_functional_handwashing_facilities_at_HH_level]]*6&gt;WWWW[[#This Row],[Total PoP ]],WWWW[[#This Row],[Total PoP ]],WWWW[[#This Row],['#_of_functional_handwashing_facilities_at_HH_level]]*6)</f>
        <v>0</v>
      </c>
      <c r="BJ619" s="791">
        <f>IF(WWWW[[#This Row],['# people reached by regular dedicated hygiene promotion]]&gt;WWWW[[#This Row],['# People received regular supply of hygiene items]],WWWW[[#This Row],['# people reached by regular dedicated hygiene promotion]],WWWW[[#This Row],['# People received regular supply of hygiene items]])</f>
        <v>0</v>
      </c>
      <c r="BK619" s="790">
        <f>IF(WWWW[[#This Row],[HRP3]]/WWWW[[#This Row],[Total PoP ]]&gt;100%,100%,WWWW[[#This Row],[HRP3]]/WWWW[[#This Row],[Total PoP ]])</f>
        <v>0</v>
      </c>
      <c r="BL619" s="787">
        <f>1-WWWW[[#This Row],[Hygiene Coverage%]]</f>
        <v>1</v>
      </c>
      <c r="BM619" s="789">
        <f>WWWW[[#This Row],['# people reached by regular dedicated hygiene promotion]]/WWWW[[#This Row],[Total PoP ]]</f>
        <v>0</v>
      </c>
      <c r="BN61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19" s="552">
        <f>WWWW[[#This Row],['#_of_affected_women_and_girls_receiving_a_sufficient_quantity_of_sanitary_pads]]</f>
        <v>0</v>
      </c>
      <c r="BP619" s="605">
        <f>IF(WWWW[[#This Row],['# People with access to soap]]&gt;WWWW[[#This Row],['# People with access to Sanity Pads]],WWWW[[#This Row],['# People with access to soap]],WWWW[[#This Row],['# People with access to Sanity Pads]])</f>
        <v>0</v>
      </c>
      <c r="BQ619" s="560" t="str">
        <f>IF(OR(WWWW[[#This Row],['#of students in school]]="",WWWW[[#This Row],['#of students in school]]=0),"No","Yes")</f>
        <v>Yes</v>
      </c>
      <c r="BR619" s="781" t="str">
        <f>VLOOKUP(WWWW[[#This Row],[Village  Name]],SiteDB6[[Site Name]:[Location Type 1]],9,FALSE)</f>
        <v>Village</v>
      </c>
      <c r="BS619" s="781" t="str">
        <f>VLOOKUP(WWWW[[#This Row],[Village  Name]],SiteDB6[[Site Name]:[Type of Accommodation]],10,FALSE)</f>
        <v>Village</v>
      </c>
      <c r="BT619" s="781">
        <f>VLOOKUP(WWWW[[#This Row],[Village  Name]],SiteDB6[[Site Name]:[Ethnic or GCA/NGCA]],11,FALSE)</f>
        <v>0</v>
      </c>
      <c r="BU619" s="781">
        <f>VLOOKUP(WWWW[[#This Row],[Village  Name]],SiteDB6[[Site Name]:[Lat]],12,FALSE)</f>
        <v>0</v>
      </c>
      <c r="BV619" s="781">
        <f>VLOOKUP(WWWW[[#This Row],[Village  Name]],SiteDB6[[Site Name]:[Long]],13,FALSE)</f>
        <v>0</v>
      </c>
      <c r="BW619" s="781">
        <f>VLOOKUP(WWWW[[#This Row],[Village  Name]],SiteDB6[[Site Name]:[Pcode]],3,FALSE)</f>
        <v>0</v>
      </c>
      <c r="BX619" s="781" t="str">
        <f t="shared" si="3"/>
        <v>Covered</v>
      </c>
      <c r="BY619" s="792"/>
    </row>
    <row r="620" spans="1:77">
      <c r="A620" s="777" t="s">
        <v>2382</v>
      </c>
      <c r="B620" s="777" t="s">
        <v>233</v>
      </c>
      <c r="C620" s="778" t="s">
        <v>233</v>
      </c>
      <c r="D620" s="778" t="s">
        <v>3011</v>
      </c>
      <c r="E620" s="778" t="s">
        <v>2687</v>
      </c>
      <c r="F620" s="778" t="s">
        <v>304</v>
      </c>
      <c r="G620" s="780" t="str">
        <f>VLOOKUP(WWWW[[#This Row],[Village  Name]],SiteDB6[[Site Name]:[Location Type]],8,FALSE)</f>
        <v>Village</v>
      </c>
      <c r="H620" s="778" t="s">
        <v>946</v>
      </c>
      <c r="I620" s="782"/>
      <c r="J620" s="782">
        <v>382</v>
      </c>
      <c r="K620" s="783">
        <v>42856</v>
      </c>
      <c r="L620" s="784">
        <v>43646</v>
      </c>
      <c r="M620" s="782">
        <v>382</v>
      </c>
      <c r="N620" s="782"/>
      <c r="O620" s="605"/>
      <c r="P620" s="782"/>
      <c r="Q620" s="782"/>
      <c r="R620" s="782"/>
      <c r="S620" s="782"/>
      <c r="T620" s="782">
        <v>1</v>
      </c>
      <c r="U620" s="785"/>
      <c r="V620" s="782"/>
      <c r="W620" s="782" t="s">
        <v>41</v>
      </c>
      <c r="X620" s="782">
        <v>5</v>
      </c>
      <c r="Y620" s="782"/>
      <c r="Z620" s="782"/>
      <c r="AA620" s="782"/>
      <c r="AB620" s="782"/>
      <c r="AC620" s="785"/>
      <c r="AD620" s="782"/>
      <c r="AE620" s="782"/>
      <c r="AF620" s="782"/>
      <c r="AG620" s="782"/>
      <c r="AH620" s="782"/>
      <c r="AI620" s="782"/>
      <c r="AJ620" s="605"/>
      <c r="AK620" s="782">
        <v>1</v>
      </c>
      <c r="AL620" s="605"/>
      <c r="AM620" s="605"/>
      <c r="AN620" s="785"/>
      <c r="AO620" s="551"/>
      <c r="AP620" s="551"/>
      <c r="AQ62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0.65445026178010468</v>
      </c>
      <c r="AR620" s="788">
        <f>WWWW[[#This Row],[%Equitable and continuous access to sufficient quantity of safe drinking water]]*WWWW[[#This Row],[Total PoP ]]</f>
        <v>250</v>
      </c>
      <c r="AS62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0" s="788">
        <f>WWWW[[#This Row],[% Access to unimproved water points]]*WWWW[[#This Row],[Total PoP ]]</f>
        <v>0</v>
      </c>
      <c r="AU62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0.65445026178010468</v>
      </c>
      <c r="AV62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620" s="788">
        <f>WWWW[[#This Row],[HRP1]]/250</f>
        <v>1</v>
      </c>
      <c r="AX620" s="790">
        <f>1-WWWW[[#This Row],[% Equitable and continuous access to sufficient quantity of domestic water]]</f>
        <v>0.34554973821989532</v>
      </c>
      <c r="AY620" s="788">
        <f>WWWW[[#This Row],[%equitable and continuous access to sufficient quantity of safe drinking and domestic water''s GAP]]*WWWW[[#This Row],[Total PoP ]]</f>
        <v>132</v>
      </c>
      <c r="AZ620" s="791">
        <f>IF(WWWW[[#This Row],[Total required water points]]-WWWW[[#This Row],['#Water points coverage]]&lt;0,0,WWWW[[#This Row],[Total required water points]]-WWWW[[#This Row],['#Water points coverage]])</f>
        <v>1</v>
      </c>
      <c r="BA620" s="791">
        <f>ROUND(IF(WWWW[[#This Row],[Total PoP ]]&lt;250,1,WWWW[[#This Row],[Total PoP ]]/250),0)</f>
        <v>2</v>
      </c>
      <c r="BB62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0.65445026178010468</v>
      </c>
      <c r="BC620" s="788">
        <f>WWWW[[#This Row],[% people access to functioning Latrine]]*WWWW[[#This Row],[Total PoP ]]</f>
        <v>250</v>
      </c>
      <c r="BD620" s="791">
        <f>WWWW[[#This Row],['#_of_Functioning_latrines_in_school]]*50</f>
        <v>250</v>
      </c>
      <c r="BE620" s="791">
        <f>ROUND((WWWW[[#This Row],[Total PoP ]]/6),0)</f>
        <v>64</v>
      </c>
      <c r="BF620" s="791">
        <f>IF(WWWW[[#This Row],[Total required Latrines]]-(WWWW[[#This Row],['#_of_sanitary_fly-proof_HH_latrines]])&lt;0,0,WWWW[[#This Row],[Total required Latrines]]-(WWWW[[#This Row],['#_of_sanitary_fly-proof_HH_latrines]]))</f>
        <v>64</v>
      </c>
      <c r="BG620" s="787">
        <f>1-WWWW[[#This Row],[% people access to functioning Latrine]]</f>
        <v>0.34554973821989532</v>
      </c>
      <c r="BH62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0" s="560">
        <f>IF(WWWW[[#This Row],['#_of_functional_handwashing_facilities_at_HH_level]]*6&gt;WWWW[[#This Row],[Total PoP ]],WWWW[[#This Row],[Total PoP ]],WWWW[[#This Row],['#_of_functional_handwashing_facilities_at_HH_level]]*6)</f>
        <v>0</v>
      </c>
      <c r="BJ620" s="791">
        <f>IF(WWWW[[#This Row],['# people reached by regular dedicated hygiene promotion]]&gt;WWWW[[#This Row],['# People received regular supply of hygiene items]],WWWW[[#This Row],['# people reached by regular dedicated hygiene promotion]],WWWW[[#This Row],['# People received regular supply of hygiene items]])</f>
        <v>0</v>
      </c>
      <c r="BK620" s="790">
        <f>IF(WWWW[[#This Row],[HRP3]]/WWWW[[#This Row],[Total PoP ]]&gt;100%,100%,WWWW[[#This Row],[HRP3]]/WWWW[[#This Row],[Total PoP ]])</f>
        <v>0</v>
      </c>
      <c r="BL620" s="787">
        <f>1-WWWW[[#This Row],[Hygiene Coverage%]]</f>
        <v>1</v>
      </c>
      <c r="BM620" s="789">
        <f>WWWW[[#This Row],['# people reached by regular dedicated hygiene promotion]]/WWWW[[#This Row],[Total PoP ]]</f>
        <v>0</v>
      </c>
      <c r="BN62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0" s="552">
        <f>WWWW[[#This Row],['#_of_affected_women_and_girls_receiving_a_sufficient_quantity_of_sanitary_pads]]</f>
        <v>0</v>
      </c>
      <c r="BP620" s="605">
        <f>IF(WWWW[[#This Row],['# People with access to soap]]&gt;WWWW[[#This Row],['# People with access to Sanity Pads]],WWWW[[#This Row],['# People with access to soap]],WWWW[[#This Row],['# People with access to Sanity Pads]])</f>
        <v>0</v>
      </c>
      <c r="BQ620" s="560" t="str">
        <f>IF(OR(WWWW[[#This Row],['#of students in school]]="",WWWW[[#This Row],['#of students in school]]=0),"No","Yes")</f>
        <v>Yes</v>
      </c>
      <c r="BR620" s="781" t="str">
        <f>VLOOKUP(WWWW[[#This Row],[Village  Name]],SiteDB6[[Site Name]:[Location Type 1]],9,FALSE)</f>
        <v>Village</v>
      </c>
      <c r="BS620" s="781" t="str">
        <f>VLOOKUP(WWWW[[#This Row],[Village  Name]],SiteDB6[[Site Name]:[Type of Accommodation]],10,FALSE)</f>
        <v>Returned</v>
      </c>
      <c r="BT620" s="781" t="str">
        <f>VLOOKUP(WWWW[[#This Row],[Village  Name]],SiteDB6[[Site Name]:[Ethnic or GCA/NGCA]],11,FALSE)</f>
        <v>Muslim</v>
      </c>
      <c r="BU620" s="781">
        <f>VLOOKUP(WWWW[[#This Row],[Village  Name]],SiteDB6[[Site Name]:[Lat]],12,FALSE)</f>
        <v>20.896740000000001</v>
      </c>
      <c r="BV620" s="781">
        <f>VLOOKUP(WWWW[[#This Row],[Village  Name]],SiteDB6[[Site Name]:[Long]],13,FALSE)</f>
        <v>93.014349999999993</v>
      </c>
      <c r="BW620" s="781" t="str">
        <f>VLOOKUP(WWWW[[#This Row],[Village  Name]],SiteDB6[[Site Name]:[Pcode]],3,FALSE)</f>
        <v>MMR012CMP025</v>
      </c>
      <c r="BX620" s="781" t="str">
        <f t="shared" si="3"/>
        <v>Covered</v>
      </c>
      <c r="BY620" s="792"/>
    </row>
    <row r="621" spans="1:77">
      <c r="A621" s="777" t="s">
        <v>2382</v>
      </c>
      <c r="B621" s="777" t="s">
        <v>233</v>
      </c>
      <c r="C621" s="778" t="s">
        <v>233</v>
      </c>
      <c r="D621" s="778" t="s">
        <v>3011</v>
      </c>
      <c r="E621" s="778" t="s">
        <v>2687</v>
      </c>
      <c r="F621" s="778" t="s">
        <v>304</v>
      </c>
      <c r="G621" s="780" t="str">
        <f>VLOOKUP(WWWW[[#This Row],[Village  Name]],SiteDB6[[Site Name]:[Location Type]],8,FALSE)</f>
        <v>Village</v>
      </c>
      <c r="H621" s="778" t="s">
        <v>3033</v>
      </c>
      <c r="I621" s="782"/>
      <c r="J621" s="782">
        <v>120</v>
      </c>
      <c r="K621" s="783">
        <v>42856</v>
      </c>
      <c r="L621" s="784">
        <v>43646</v>
      </c>
      <c r="M621" s="782">
        <v>120</v>
      </c>
      <c r="N621" s="782"/>
      <c r="O621" s="605"/>
      <c r="P621" s="782"/>
      <c r="Q621" s="782"/>
      <c r="R621" s="782"/>
      <c r="S621" s="782"/>
      <c r="T621" s="782">
        <v>1</v>
      </c>
      <c r="U621" s="785"/>
      <c r="V621" s="782"/>
      <c r="W621" s="782" t="s">
        <v>41</v>
      </c>
      <c r="X621" s="782">
        <v>2</v>
      </c>
      <c r="Y621" s="782"/>
      <c r="Z621" s="782"/>
      <c r="AA621" s="782"/>
      <c r="AB621" s="782"/>
      <c r="AC621" s="785"/>
      <c r="AD621" s="782"/>
      <c r="AE621" s="782"/>
      <c r="AF621" s="782"/>
      <c r="AG621" s="782"/>
      <c r="AH621" s="782"/>
      <c r="AI621" s="782"/>
      <c r="AJ621" s="605"/>
      <c r="AK621" s="782">
        <v>1</v>
      </c>
      <c r="AL621" s="605"/>
      <c r="AM621" s="605"/>
      <c r="AN621" s="785"/>
      <c r="AO621" s="551"/>
      <c r="AP621" s="551"/>
      <c r="AQ62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21" s="788">
        <f>WWWW[[#This Row],[%Equitable and continuous access to sufficient quantity of safe drinking water]]*WWWW[[#This Row],[Total PoP ]]</f>
        <v>120</v>
      </c>
      <c r="AS62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1" s="788">
        <f>WWWW[[#This Row],[% Access to unimproved water points]]*WWWW[[#This Row],[Total PoP ]]</f>
        <v>0</v>
      </c>
      <c r="AU62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2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AW621" s="788">
        <f>WWWW[[#This Row],[HRP1]]/250</f>
        <v>0.48</v>
      </c>
      <c r="AX621" s="790">
        <f>1-WWWW[[#This Row],[% Equitable and continuous access to sufficient quantity of domestic water]]</f>
        <v>0</v>
      </c>
      <c r="AY621" s="788">
        <f>WWWW[[#This Row],[%equitable and continuous access to sufficient quantity of safe drinking and domestic water''s GAP]]*WWWW[[#This Row],[Total PoP ]]</f>
        <v>0</v>
      </c>
      <c r="AZ621" s="791">
        <f>IF(WWWW[[#This Row],[Total required water points]]-WWWW[[#This Row],['#Water points coverage]]&lt;0,0,WWWW[[#This Row],[Total required water points]]-WWWW[[#This Row],['#Water points coverage]])</f>
        <v>0.52</v>
      </c>
      <c r="BA621" s="791">
        <f>ROUND(IF(WWWW[[#This Row],[Total PoP ]]&lt;250,1,WWWW[[#This Row],[Total PoP ]]/250),0)</f>
        <v>1</v>
      </c>
      <c r="BB62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0.83333333333333337</v>
      </c>
      <c r="BC621" s="788">
        <f>WWWW[[#This Row],[% people access to functioning Latrine]]*WWWW[[#This Row],[Total PoP ]]</f>
        <v>100</v>
      </c>
      <c r="BD621" s="791">
        <f>WWWW[[#This Row],['#_of_Functioning_latrines_in_school]]*50</f>
        <v>100</v>
      </c>
      <c r="BE621" s="791">
        <f>ROUND((WWWW[[#This Row],[Total PoP ]]/6),0)</f>
        <v>20</v>
      </c>
      <c r="BF621" s="791">
        <f>IF(WWWW[[#This Row],[Total required Latrines]]-(WWWW[[#This Row],['#_of_sanitary_fly-proof_HH_latrines]])&lt;0,0,WWWW[[#This Row],[Total required Latrines]]-(WWWW[[#This Row],['#_of_sanitary_fly-proof_HH_latrines]]))</f>
        <v>20</v>
      </c>
      <c r="BG621" s="787">
        <f>1-WWWW[[#This Row],[% people access to functioning Latrine]]</f>
        <v>0.16666666666666663</v>
      </c>
      <c r="BH62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1" s="560">
        <f>IF(WWWW[[#This Row],['#_of_functional_handwashing_facilities_at_HH_level]]*6&gt;WWWW[[#This Row],[Total PoP ]],WWWW[[#This Row],[Total PoP ]],WWWW[[#This Row],['#_of_functional_handwashing_facilities_at_HH_level]]*6)</f>
        <v>0</v>
      </c>
      <c r="BJ621" s="791">
        <f>IF(WWWW[[#This Row],['# people reached by regular dedicated hygiene promotion]]&gt;WWWW[[#This Row],['# People received regular supply of hygiene items]],WWWW[[#This Row],['# people reached by regular dedicated hygiene promotion]],WWWW[[#This Row],['# People received regular supply of hygiene items]])</f>
        <v>0</v>
      </c>
      <c r="BK621" s="790">
        <f>IF(WWWW[[#This Row],[HRP3]]/WWWW[[#This Row],[Total PoP ]]&gt;100%,100%,WWWW[[#This Row],[HRP3]]/WWWW[[#This Row],[Total PoP ]])</f>
        <v>0</v>
      </c>
      <c r="BL621" s="787">
        <f>1-WWWW[[#This Row],[Hygiene Coverage%]]</f>
        <v>1</v>
      </c>
      <c r="BM621" s="789">
        <f>WWWW[[#This Row],['# people reached by regular dedicated hygiene promotion]]/WWWW[[#This Row],[Total PoP ]]</f>
        <v>0</v>
      </c>
      <c r="BN62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1" s="552">
        <f>WWWW[[#This Row],['#_of_affected_women_and_girls_receiving_a_sufficient_quantity_of_sanitary_pads]]</f>
        <v>0</v>
      </c>
      <c r="BP621" s="605">
        <f>IF(WWWW[[#This Row],['# People with access to soap]]&gt;WWWW[[#This Row],['# People with access to Sanity Pads]],WWWW[[#This Row],['# People with access to soap]],WWWW[[#This Row],['# People with access to Sanity Pads]])</f>
        <v>0</v>
      </c>
      <c r="BQ621" s="560" t="str">
        <f>IF(OR(WWWW[[#This Row],['#of students in school]]="",WWWW[[#This Row],['#of students in school]]=0),"No","Yes")</f>
        <v>Yes</v>
      </c>
      <c r="BR621" s="781" t="str">
        <f>VLOOKUP(WWWW[[#This Row],[Village  Name]],SiteDB6[[Site Name]:[Location Type 1]],9,FALSE)</f>
        <v>Village</v>
      </c>
      <c r="BS621" s="781" t="str">
        <f>VLOOKUP(WWWW[[#This Row],[Village  Name]],SiteDB6[[Site Name]:[Type of Accommodation]],10,FALSE)</f>
        <v>Village</v>
      </c>
      <c r="BT621" s="781">
        <f>VLOOKUP(WWWW[[#This Row],[Village  Name]],SiteDB6[[Site Name]:[Ethnic or GCA/NGCA]],11,FALSE)</f>
        <v>0</v>
      </c>
      <c r="BU621" s="781">
        <f>VLOOKUP(WWWW[[#This Row],[Village  Name]],SiteDB6[[Site Name]:[Lat]],12,FALSE)</f>
        <v>20.7181205749512</v>
      </c>
      <c r="BV621" s="781">
        <f>VLOOKUP(WWWW[[#This Row],[Village  Name]],SiteDB6[[Site Name]:[Long]],13,FALSE)</f>
        <v>92.965950012207003</v>
      </c>
      <c r="BW621" s="781">
        <f>VLOOKUP(WWWW[[#This Row],[Village  Name]],SiteDB6[[Site Name]:[Pcode]],3,FALSE)</f>
        <v>196947</v>
      </c>
      <c r="BX621" s="781" t="str">
        <f t="shared" si="3"/>
        <v>Covered</v>
      </c>
      <c r="BY621" s="792"/>
    </row>
    <row r="622" spans="1:77">
      <c r="A622" s="777" t="s">
        <v>2382</v>
      </c>
      <c r="B622" s="777" t="s">
        <v>233</v>
      </c>
      <c r="C622" s="778" t="s">
        <v>233</v>
      </c>
      <c r="D622" s="778" t="s">
        <v>3011</v>
      </c>
      <c r="E622" s="778" t="s">
        <v>2687</v>
      </c>
      <c r="F622" s="778" t="s">
        <v>297</v>
      </c>
      <c r="G622" s="780" t="str">
        <f>VLOOKUP(WWWW[[#This Row],[Village  Name]],SiteDB6[[Site Name]:[Location Type]],8,FALSE)</f>
        <v>Village</v>
      </c>
      <c r="H622" s="778" t="s">
        <v>3014</v>
      </c>
      <c r="I622" s="782"/>
      <c r="J622" s="782">
        <v>112</v>
      </c>
      <c r="K622" s="783">
        <v>42856</v>
      </c>
      <c r="L622" s="784">
        <v>43646</v>
      </c>
      <c r="M622" s="782">
        <v>112</v>
      </c>
      <c r="N622" s="782"/>
      <c r="O622" s="605"/>
      <c r="P622" s="782"/>
      <c r="Q622" s="782"/>
      <c r="R622" s="782"/>
      <c r="S622" s="782"/>
      <c r="T622" s="782">
        <v>1</v>
      </c>
      <c r="U622" s="785"/>
      <c r="V622" s="782"/>
      <c r="W622" s="782" t="s">
        <v>128</v>
      </c>
      <c r="X622" s="782">
        <v>0</v>
      </c>
      <c r="Y622" s="782"/>
      <c r="Z622" s="782"/>
      <c r="AA622" s="782"/>
      <c r="AB622" s="782"/>
      <c r="AC622" s="785"/>
      <c r="AD622" s="782"/>
      <c r="AE622" s="782"/>
      <c r="AF622" s="782"/>
      <c r="AG622" s="782"/>
      <c r="AH622" s="782"/>
      <c r="AI622" s="782"/>
      <c r="AJ622" s="605"/>
      <c r="AK622" s="782">
        <v>1</v>
      </c>
      <c r="AL622" s="605"/>
      <c r="AM622" s="605"/>
      <c r="AN622" s="785"/>
      <c r="AO622" s="551"/>
      <c r="AP622" s="551"/>
      <c r="AQ62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22" s="788">
        <f>WWWW[[#This Row],[%Equitable and continuous access to sufficient quantity of safe drinking water]]*WWWW[[#This Row],[Total PoP ]]</f>
        <v>112</v>
      </c>
      <c r="AS62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2" s="788">
        <f>WWWW[[#This Row],[% Access to unimproved water points]]*WWWW[[#This Row],[Total PoP ]]</f>
        <v>0</v>
      </c>
      <c r="AU62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2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112</v>
      </c>
      <c r="AW622" s="788">
        <f>WWWW[[#This Row],[HRP1]]/250</f>
        <v>0.44800000000000001</v>
      </c>
      <c r="AX622" s="790">
        <f>1-WWWW[[#This Row],[% Equitable and continuous access to sufficient quantity of domestic water]]</f>
        <v>0</v>
      </c>
      <c r="AY622" s="788">
        <f>WWWW[[#This Row],[%equitable and continuous access to sufficient quantity of safe drinking and domestic water''s GAP]]*WWWW[[#This Row],[Total PoP ]]</f>
        <v>0</v>
      </c>
      <c r="AZ622" s="791">
        <f>IF(WWWW[[#This Row],[Total required water points]]-WWWW[[#This Row],['#Water points coverage]]&lt;0,0,WWWW[[#This Row],[Total required water points]]-WWWW[[#This Row],['#Water points coverage]])</f>
        <v>0.55200000000000005</v>
      </c>
      <c r="BA622" s="791">
        <f>ROUND(IF(WWWW[[#This Row],[Total PoP ]]&lt;250,1,WWWW[[#This Row],[Total PoP ]]/250),0)</f>
        <v>1</v>
      </c>
      <c r="BB62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22" s="788">
        <f>WWWW[[#This Row],[% people access to functioning Latrine]]*WWWW[[#This Row],[Total PoP ]]</f>
        <v>0</v>
      </c>
      <c r="BD622" s="791">
        <f>WWWW[[#This Row],['#_of_Functioning_latrines_in_school]]*50</f>
        <v>0</v>
      </c>
      <c r="BE622" s="791">
        <f>ROUND((WWWW[[#This Row],[Total PoP ]]/6),0)</f>
        <v>19</v>
      </c>
      <c r="BF622" s="791">
        <f>IF(WWWW[[#This Row],[Total required Latrines]]-(WWWW[[#This Row],['#_of_sanitary_fly-proof_HH_latrines]])&lt;0,0,WWWW[[#This Row],[Total required Latrines]]-(WWWW[[#This Row],['#_of_sanitary_fly-proof_HH_latrines]]))</f>
        <v>19</v>
      </c>
      <c r="BG622" s="787">
        <f>1-WWWW[[#This Row],[% people access to functioning Latrine]]</f>
        <v>1</v>
      </c>
      <c r="BH62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2" s="560">
        <f>IF(WWWW[[#This Row],['#_of_functional_handwashing_facilities_at_HH_level]]*6&gt;WWWW[[#This Row],[Total PoP ]],WWWW[[#This Row],[Total PoP ]],WWWW[[#This Row],['#_of_functional_handwashing_facilities_at_HH_level]]*6)</f>
        <v>0</v>
      </c>
      <c r="BJ622" s="791">
        <f>IF(WWWW[[#This Row],['# people reached by regular dedicated hygiene promotion]]&gt;WWWW[[#This Row],['# People received regular supply of hygiene items]],WWWW[[#This Row],['# people reached by regular dedicated hygiene promotion]],WWWW[[#This Row],['# People received regular supply of hygiene items]])</f>
        <v>0</v>
      </c>
      <c r="BK622" s="790">
        <f>IF(WWWW[[#This Row],[HRP3]]/WWWW[[#This Row],[Total PoP ]]&gt;100%,100%,WWWW[[#This Row],[HRP3]]/WWWW[[#This Row],[Total PoP ]])</f>
        <v>0</v>
      </c>
      <c r="BL622" s="787">
        <f>1-WWWW[[#This Row],[Hygiene Coverage%]]</f>
        <v>1</v>
      </c>
      <c r="BM622" s="789">
        <f>WWWW[[#This Row],['# people reached by regular dedicated hygiene promotion]]/WWWW[[#This Row],[Total PoP ]]</f>
        <v>0</v>
      </c>
      <c r="BN62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2" s="552">
        <f>WWWW[[#This Row],['#_of_affected_women_and_girls_receiving_a_sufficient_quantity_of_sanitary_pads]]</f>
        <v>0</v>
      </c>
      <c r="BP622" s="605">
        <f>IF(WWWW[[#This Row],['# People with access to soap]]&gt;WWWW[[#This Row],['# People with access to Sanity Pads]],WWWW[[#This Row],['# People with access to soap]],WWWW[[#This Row],['# People with access to Sanity Pads]])</f>
        <v>0</v>
      </c>
      <c r="BQ622" s="560" t="str">
        <f>IF(OR(WWWW[[#This Row],['#of students in school]]="",WWWW[[#This Row],['#of students in school]]=0),"No","Yes")</f>
        <v>Yes</v>
      </c>
      <c r="BR622" s="781" t="str">
        <f>VLOOKUP(WWWW[[#This Row],[Village  Name]],SiteDB6[[Site Name]:[Location Type 1]],9,FALSE)</f>
        <v>Village</v>
      </c>
      <c r="BS622" s="781" t="str">
        <f>VLOOKUP(WWWW[[#This Row],[Village  Name]],SiteDB6[[Site Name]:[Type of Accommodation]],10,FALSE)</f>
        <v>Village</v>
      </c>
      <c r="BT622" s="781">
        <f>VLOOKUP(WWWW[[#This Row],[Village  Name]],SiteDB6[[Site Name]:[Ethnic or GCA/NGCA]],11,FALSE)</f>
        <v>0</v>
      </c>
      <c r="BU622" s="781">
        <f>VLOOKUP(WWWW[[#This Row],[Village  Name]],SiteDB6[[Site Name]:[Lat]],12,FALSE)</f>
        <v>20.219699859619102</v>
      </c>
      <c r="BV622" s="781">
        <f>VLOOKUP(WWWW[[#This Row],[Village  Name]],SiteDB6[[Site Name]:[Long]],13,FALSE)</f>
        <v>92.851379394531307</v>
      </c>
      <c r="BW622" s="781">
        <f>VLOOKUP(WWWW[[#This Row],[Village  Name]],SiteDB6[[Site Name]:[Pcode]],3,FALSE)</f>
        <v>196153</v>
      </c>
      <c r="BX622" s="781" t="str">
        <f t="shared" si="3"/>
        <v>Covered</v>
      </c>
      <c r="BY622" s="792"/>
    </row>
    <row r="623" spans="1:77">
      <c r="A623" s="777" t="s">
        <v>2382</v>
      </c>
      <c r="B623" s="777" t="s">
        <v>233</v>
      </c>
      <c r="C623" s="778" t="s">
        <v>233</v>
      </c>
      <c r="D623" s="778" t="s">
        <v>3011</v>
      </c>
      <c r="E623" s="778" t="s">
        <v>2687</v>
      </c>
      <c r="F623" s="778" t="s">
        <v>297</v>
      </c>
      <c r="G623" s="780" t="str">
        <f>VLOOKUP(WWWW[[#This Row],[Village  Name]],SiteDB6[[Site Name]:[Location Type]],8,FALSE)</f>
        <v>Village</v>
      </c>
      <c r="H623" s="778" t="s">
        <v>3018</v>
      </c>
      <c r="I623" s="782"/>
      <c r="J623" s="782">
        <v>120</v>
      </c>
      <c r="K623" s="783">
        <v>42856</v>
      </c>
      <c r="L623" s="784">
        <v>43646</v>
      </c>
      <c r="M623" s="782">
        <v>120</v>
      </c>
      <c r="N623" s="782"/>
      <c r="O623" s="605"/>
      <c r="P623" s="782"/>
      <c r="Q623" s="782"/>
      <c r="R623" s="782"/>
      <c r="S623" s="782"/>
      <c r="T623" s="782">
        <v>1</v>
      </c>
      <c r="U623" s="785"/>
      <c r="V623" s="782"/>
      <c r="W623" s="782" t="s">
        <v>128</v>
      </c>
      <c r="X623" s="782">
        <v>0</v>
      </c>
      <c r="Y623" s="782"/>
      <c r="Z623" s="782"/>
      <c r="AA623" s="782"/>
      <c r="AB623" s="782"/>
      <c r="AC623" s="785"/>
      <c r="AD623" s="782"/>
      <c r="AE623" s="782"/>
      <c r="AF623" s="782"/>
      <c r="AG623" s="782"/>
      <c r="AH623" s="782"/>
      <c r="AI623" s="782"/>
      <c r="AJ623" s="605"/>
      <c r="AK623" s="782">
        <v>1</v>
      </c>
      <c r="AL623" s="605"/>
      <c r="AM623" s="605"/>
      <c r="AN623" s="785"/>
      <c r="AO623" s="551"/>
      <c r="AP623" s="551"/>
      <c r="AQ62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23" s="788">
        <f>WWWW[[#This Row],[%Equitable and continuous access to sufficient quantity of safe drinking water]]*WWWW[[#This Row],[Total PoP ]]</f>
        <v>120</v>
      </c>
      <c r="AS62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3" s="788">
        <f>WWWW[[#This Row],[% Access to unimproved water points]]*WWWW[[#This Row],[Total PoP ]]</f>
        <v>0</v>
      </c>
      <c r="AU62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2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120</v>
      </c>
      <c r="AW623" s="788">
        <f>WWWW[[#This Row],[HRP1]]/250</f>
        <v>0.48</v>
      </c>
      <c r="AX623" s="790">
        <f>1-WWWW[[#This Row],[% Equitable and continuous access to sufficient quantity of domestic water]]</f>
        <v>0</v>
      </c>
      <c r="AY623" s="788">
        <f>WWWW[[#This Row],[%equitable and continuous access to sufficient quantity of safe drinking and domestic water''s GAP]]*WWWW[[#This Row],[Total PoP ]]</f>
        <v>0</v>
      </c>
      <c r="AZ623" s="791">
        <f>IF(WWWW[[#This Row],[Total required water points]]-WWWW[[#This Row],['#Water points coverage]]&lt;0,0,WWWW[[#This Row],[Total required water points]]-WWWW[[#This Row],['#Water points coverage]])</f>
        <v>0.52</v>
      </c>
      <c r="BA623" s="791">
        <f>ROUND(IF(WWWW[[#This Row],[Total PoP ]]&lt;250,1,WWWW[[#This Row],[Total PoP ]]/250),0)</f>
        <v>1</v>
      </c>
      <c r="BB62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23" s="788">
        <f>WWWW[[#This Row],[% people access to functioning Latrine]]*WWWW[[#This Row],[Total PoP ]]</f>
        <v>0</v>
      </c>
      <c r="BD623" s="791">
        <f>WWWW[[#This Row],['#_of_Functioning_latrines_in_school]]*50</f>
        <v>0</v>
      </c>
      <c r="BE623" s="791">
        <f>ROUND((WWWW[[#This Row],[Total PoP ]]/6),0)</f>
        <v>20</v>
      </c>
      <c r="BF623" s="791">
        <f>IF(WWWW[[#This Row],[Total required Latrines]]-(WWWW[[#This Row],['#_of_sanitary_fly-proof_HH_latrines]])&lt;0,0,WWWW[[#This Row],[Total required Latrines]]-(WWWW[[#This Row],['#_of_sanitary_fly-proof_HH_latrines]]))</f>
        <v>20</v>
      </c>
      <c r="BG623" s="787">
        <f>1-WWWW[[#This Row],[% people access to functioning Latrine]]</f>
        <v>1</v>
      </c>
      <c r="BH62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3" s="560">
        <f>IF(WWWW[[#This Row],['#_of_functional_handwashing_facilities_at_HH_level]]*6&gt;WWWW[[#This Row],[Total PoP ]],WWWW[[#This Row],[Total PoP ]],WWWW[[#This Row],['#_of_functional_handwashing_facilities_at_HH_level]]*6)</f>
        <v>0</v>
      </c>
      <c r="BJ623" s="791">
        <f>IF(WWWW[[#This Row],['# people reached by regular dedicated hygiene promotion]]&gt;WWWW[[#This Row],['# People received regular supply of hygiene items]],WWWW[[#This Row],['# people reached by regular dedicated hygiene promotion]],WWWW[[#This Row],['# People received regular supply of hygiene items]])</f>
        <v>0</v>
      </c>
      <c r="BK623" s="790">
        <f>IF(WWWW[[#This Row],[HRP3]]/WWWW[[#This Row],[Total PoP ]]&gt;100%,100%,WWWW[[#This Row],[HRP3]]/WWWW[[#This Row],[Total PoP ]])</f>
        <v>0</v>
      </c>
      <c r="BL623" s="787">
        <f>1-WWWW[[#This Row],[Hygiene Coverage%]]</f>
        <v>1</v>
      </c>
      <c r="BM623" s="789">
        <f>WWWW[[#This Row],['# people reached by regular dedicated hygiene promotion]]/WWWW[[#This Row],[Total PoP ]]</f>
        <v>0</v>
      </c>
      <c r="BN62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3" s="552">
        <f>WWWW[[#This Row],['#_of_affected_women_and_girls_receiving_a_sufficient_quantity_of_sanitary_pads]]</f>
        <v>0</v>
      </c>
      <c r="BP623" s="605">
        <f>IF(WWWW[[#This Row],['# People with access to soap]]&gt;WWWW[[#This Row],['# People with access to Sanity Pads]],WWWW[[#This Row],['# People with access to soap]],WWWW[[#This Row],['# People with access to Sanity Pads]])</f>
        <v>0</v>
      </c>
      <c r="BQ623" s="560" t="str">
        <f>IF(OR(WWWW[[#This Row],['#of students in school]]="",WWWW[[#This Row],['#of students in school]]=0),"No","Yes")</f>
        <v>Yes</v>
      </c>
      <c r="BR623" s="781" t="str">
        <f>VLOOKUP(WWWW[[#This Row],[Village  Name]],SiteDB6[[Site Name]:[Location Type 1]],9,FALSE)</f>
        <v>Village</v>
      </c>
      <c r="BS623" s="781" t="str">
        <f>VLOOKUP(WWWW[[#This Row],[Village  Name]],SiteDB6[[Site Name]:[Type of Accommodation]],10,FALSE)</f>
        <v>Village</v>
      </c>
      <c r="BT623" s="781">
        <f>VLOOKUP(WWWW[[#This Row],[Village  Name]],SiteDB6[[Site Name]:[Ethnic or GCA/NGCA]],11,FALSE)</f>
        <v>0</v>
      </c>
      <c r="BU623" s="781">
        <f>VLOOKUP(WWWW[[#This Row],[Village  Name]],SiteDB6[[Site Name]:[Lat]],12,FALSE)</f>
        <v>0</v>
      </c>
      <c r="BV623" s="781">
        <f>VLOOKUP(WWWW[[#This Row],[Village  Name]],SiteDB6[[Site Name]:[Long]],13,FALSE)</f>
        <v>0</v>
      </c>
      <c r="BW623" s="781" t="str">
        <f>VLOOKUP(WWWW[[#This Row],[Village  Name]],SiteDB6[[Site Name]:[Pcode]],3,FALSE)</f>
        <v>MMR012001701508</v>
      </c>
      <c r="BX623" s="781" t="str">
        <f t="shared" si="3"/>
        <v>Covered</v>
      </c>
      <c r="BY623" s="792"/>
    </row>
    <row r="624" spans="1:77">
      <c r="A624" s="777" t="s">
        <v>2382</v>
      </c>
      <c r="B624" s="777" t="s">
        <v>233</v>
      </c>
      <c r="C624" s="778" t="s">
        <v>233</v>
      </c>
      <c r="D624" s="778" t="s">
        <v>3011</v>
      </c>
      <c r="E624" s="778" t="s">
        <v>2687</v>
      </c>
      <c r="F624" s="778" t="s">
        <v>297</v>
      </c>
      <c r="G624" s="780" t="str">
        <f>VLOOKUP(WWWW[[#This Row],[Village  Name]],SiteDB6[[Site Name]:[Location Type]],8,FALSE)</f>
        <v>Village</v>
      </c>
      <c r="H624" s="778" t="s">
        <v>1750</v>
      </c>
      <c r="I624" s="782"/>
      <c r="J624" s="782">
        <v>110</v>
      </c>
      <c r="K624" s="783">
        <v>42856</v>
      </c>
      <c r="L624" s="784">
        <v>43646</v>
      </c>
      <c r="M624" s="782">
        <v>110</v>
      </c>
      <c r="N624" s="782"/>
      <c r="O624" s="605"/>
      <c r="P624" s="782"/>
      <c r="Q624" s="782"/>
      <c r="R624" s="782"/>
      <c r="S624" s="782"/>
      <c r="T624" s="782">
        <v>1</v>
      </c>
      <c r="U624" s="785"/>
      <c r="V624" s="782"/>
      <c r="W624" s="782" t="s">
        <v>41</v>
      </c>
      <c r="X624" s="782">
        <v>2</v>
      </c>
      <c r="Y624" s="782"/>
      <c r="Z624" s="782"/>
      <c r="AA624" s="782"/>
      <c r="AB624" s="782"/>
      <c r="AC624" s="785"/>
      <c r="AD624" s="782"/>
      <c r="AE624" s="782"/>
      <c r="AF624" s="782"/>
      <c r="AG624" s="782"/>
      <c r="AH624" s="782"/>
      <c r="AI624" s="782"/>
      <c r="AJ624" s="605"/>
      <c r="AK624" s="782">
        <v>1</v>
      </c>
      <c r="AL624" s="605"/>
      <c r="AM624" s="605"/>
      <c r="AN624" s="785"/>
      <c r="AO624" s="551"/>
      <c r="AP624" s="551"/>
      <c r="AQ62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24" s="788">
        <f>WWWW[[#This Row],[%Equitable and continuous access to sufficient quantity of safe drinking water]]*WWWW[[#This Row],[Total PoP ]]</f>
        <v>110</v>
      </c>
      <c r="AS62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4" s="788">
        <f>WWWW[[#This Row],[% Access to unimproved water points]]*WWWW[[#This Row],[Total PoP ]]</f>
        <v>0</v>
      </c>
      <c r="AU62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2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110</v>
      </c>
      <c r="AW624" s="788">
        <f>WWWW[[#This Row],[HRP1]]/250</f>
        <v>0.44</v>
      </c>
      <c r="AX624" s="790">
        <f>1-WWWW[[#This Row],[% Equitable and continuous access to sufficient quantity of domestic water]]</f>
        <v>0</v>
      </c>
      <c r="AY624" s="788">
        <f>WWWW[[#This Row],[%equitable and continuous access to sufficient quantity of safe drinking and domestic water''s GAP]]*WWWW[[#This Row],[Total PoP ]]</f>
        <v>0</v>
      </c>
      <c r="AZ624" s="791">
        <f>IF(WWWW[[#This Row],[Total required water points]]-WWWW[[#This Row],['#Water points coverage]]&lt;0,0,WWWW[[#This Row],[Total required water points]]-WWWW[[#This Row],['#Water points coverage]])</f>
        <v>0.56000000000000005</v>
      </c>
      <c r="BA624" s="791">
        <f>ROUND(IF(WWWW[[#This Row],[Total PoP ]]&lt;250,1,WWWW[[#This Row],[Total PoP ]]/250),0)</f>
        <v>1</v>
      </c>
      <c r="BB62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0.90909090909090906</v>
      </c>
      <c r="BC624" s="788">
        <f>WWWW[[#This Row],[% people access to functioning Latrine]]*WWWW[[#This Row],[Total PoP ]]</f>
        <v>100</v>
      </c>
      <c r="BD624" s="791">
        <f>WWWW[[#This Row],['#_of_Functioning_latrines_in_school]]*50</f>
        <v>100</v>
      </c>
      <c r="BE624" s="791">
        <f>ROUND((WWWW[[#This Row],[Total PoP ]]/6),0)</f>
        <v>18</v>
      </c>
      <c r="BF624" s="791">
        <f>IF(WWWW[[#This Row],[Total required Latrines]]-(WWWW[[#This Row],['#_of_sanitary_fly-proof_HH_latrines]])&lt;0,0,WWWW[[#This Row],[Total required Latrines]]-(WWWW[[#This Row],['#_of_sanitary_fly-proof_HH_latrines]]))</f>
        <v>18</v>
      </c>
      <c r="BG624" s="787">
        <f>1-WWWW[[#This Row],[% people access to functioning Latrine]]</f>
        <v>9.0909090909090939E-2</v>
      </c>
      <c r="BH62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4" s="560">
        <f>IF(WWWW[[#This Row],['#_of_functional_handwashing_facilities_at_HH_level]]*6&gt;WWWW[[#This Row],[Total PoP ]],WWWW[[#This Row],[Total PoP ]],WWWW[[#This Row],['#_of_functional_handwashing_facilities_at_HH_level]]*6)</f>
        <v>0</v>
      </c>
      <c r="BJ624" s="791">
        <f>IF(WWWW[[#This Row],['# people reached by regular dedicated hygiene promotion]]&gt;WWWW[[#This Row],['# People received regular supply of hygiene items]],WWWW[[#This Row],['# people reached by regular dedicated hygiene promotion]],WWWW[[#This Row],['# People received regular supply of hygiene items]])</f>
        <v>0</v>
      </c>
      <c r="BK624" s="790">
        <f>IF(WWWW[[#This Row],[HRP3]]/WWWW[[#This Row],[Total PoP ]]&gt;100%,100%,WWWW[[#This Row],[HRP3]]/WWWW[[#This Row],[Total PoP ]])</f>
        <v>0</v>
      </c>
      <c r="BL624" s="787">
        <f>1-WWWW[[#This Row],[Hygiene Coverage%]]</f>
        <v>1</v>
      </c>
      <c r="BM624" s="789">
        <f>WWWW[[#This Row],['# people reached by regular dedicated hygiene promotion]]/WWWW[[#This Row],[Total PoP ]]</f>
        <v>0</v>
      </c>
      <c r="BN62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4" s="552">
        <f>WWWW[[#This Row],['#_of_affected_women_and_girls_receiving_a_sufficient_quantity_of_sanitary_pads]]</f>
        <v>0</v>
      </c>
      <c r="BP624" s="605">
        <f>IF(WWWW[[#This Row],['# People with access to soap]]&gt;WWWW[[#This Row],['# People with access to Sanity Pads]],WWWW[[#This Row],['# People with access to soap]],WWWW[[#This Row],['# People with access to Sanity Pads]])</f>
        <v>0</v>
      </c>
      <c r="BQ624" s="560" t="str">
        <f>IF(OR(WWWW[[#This Row],['#of students in school]]="",WWWW[[#This Row],['#of students in school]]=0),"No","Yes")</f>
        <v>Yes</v>
      </c>
      <c r="BR624" s="781" t="str">
        <f>VLOOKUP(WWWW[[#This Row],[Village  Name]],SiteDB6[[Site Name]:[Location Type 1]],9,FALSE)</f>
        <v>Village</v>
      </c>
      <c r="BS624" s="781" t="str">
        <f>VLOOKUP(WWWW[[#This Row],[Village  Name]],SiteDB6[[Site Name]:[Type of Accommodation]],10,FALSE)</f>
        <v>Village</v>
      </c>
      <c r="BT624" s="781">
        <f>VLOOKUP(WWWW[[#This Row],[Village  Name]],SiteDB6[[Site Name]:[Ethnic or GCA/NGCA]],11,FALSE)</f>
        <v>0</v>
      </c>
      <c r="BU624" s="781">
        <f>VLOOKUP(WWWW[[#This Row],[Village  Name]],SiteDB6[[Site Name]:[Lat]],12,FALSE)</f>
        <v>0</v>
      </c>
      <c r="BV624" s="781">
        <f>VLOOKUP(WWWW[[#This Row],[Village  Name]],SiteDB6[[Site Name]:[Long]],13,FALSE)</f>
        <v>0</v>
      </c>
      <c r="BW624" s="781" t="str">
        <f>VLOOKUP(WWWW[[#This Row],[Village  Name]],SiteDB6[[Site Name]:[Pcode]],3,FALSE)</f>
        <v>MMR012001701522</v>
      </c>
      <c r="BX624" s="781" t="str">
        <f t="shared" si="3"/>
        <v>Covered</v>
      </c>
      <c r="BY624" s="792"/>
    </row>
    <row r="625" spans="1:93">
      <c r="A625" s="777" t="s">
        <v>2382</v>
      </c>
      <c r="B625" s="777" t="s">
        <v>233</v>
      </c>
      <c r="C625" s="778" t="s">
        <v>233</v>
      </c>
      <c r="D625" s="778" t="s">
        <v>3011</v>
      </c>
      <c r="E625" s="778" t="s">
        <v>2687</v>
      </c>
      <c r="F625" s="778" t="s">
        <v>297</v>
      </c>
      <c r="G625" s="780" t="str">
        <f>VLOOKUP(WWWW[[#This Row],[Village  Name]],SiteDB6[[Site Name]:[Location Type]],8,FALSE)</f>
        <v>Village</v>
      </c>
      <c r="H625" s="778" t="s">
        <v>3021</v>
      </c>
      <c r="I625" s="782"/>
      <c r="J625" s="782">
        <v>199</v>
      </c>
      <c r="K625" s="783">
        <v>42856</v>
      </c>
      <c r="L625" s="784">
        <v>43646</v>
      </c>
      <c r="M625" s="782">
        <v>199</v>
      </c>
      <c r="N625" s="782"/>
      <c r="O625" s="605"/>
      <c r="P625" s="782"/>
      <c r="Q625" s="782"/>
      <c r="R625" s="782"/>
      <c r="S625" s="782"/>
      <c r="T625" s="782">
        <v>1</v>
      </c>
      <c r="U625" s="785"/>
      <c r="V625" s="782"/>
      <c r="W625" s="782" t="s">
        <v>41</v>
      </c>
      <c r="X625" s="782">
        <v>4</v>
      </c>
      <c r="Y625" s="782"/>
      <c r="Z625" s="782"/>
      <c r="AA625" s="782"/>
      <c r="AB625" s="782"/>
      <c r="AC625" s="785"/>
      <c r="AD625" s="782"/>
      <c r="AE625" s="782"/>
      <c r="AF625" s="782"/>
      <c r="AG625" s="782"/>
      <c r="AH625" s="782"/>
      <c r="AI625" s="782"/>
      <c r="AJ625" s="605"/>
      <c r="AK625" s="782">
        <v>1</v>
      </c>
      <c r="AL625" s="605"/>
      <c r="AM625" s="605"/>
      <c r="AN625" s="785"/>
      <c r="AO625" s="551"/>
      <c r="AP625" s="551"/>
      <c r="AQ62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25" s="788">
        <f>WWWW[[#This Row],[%Equitable and continuous access to sufficient quantity of safe drinking water]]*WWWW[[#This Row],[Total PoP ]]</f>
        <v>199</v>
      </c>
      <c r="AS62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5" s="788">
        <f>WWWW[[#This Row],[% Access to unimproved water points]]*WWWW[[#This Row],[Total PoP ]]</f>
        <v>0</v>
      </c>
      <c r="AU62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2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199</v>
      </c>
      <c r="AW625" s="788">
        <f>WWWW[[#This Row],[HRP1]]/250</f>
        <v>0.79600000000000004</v>
      </c>
      <c r="AX625" s="790">
        <f>1-WWWW[[#This Row],[% Equitable and continuous access to sufficient quantity of domestic water]]</f>
        <v>0</v>
      </c>
      <c r="AY625" s="788">
        <f>WWWW[[#This Row],[%equitable and continuous access to sufficient quantity of safe drinking and domestic water''s GAP]]*WWWW[[#This Row],[Total PoP ]]</f>
        <v>0</v>
      </c>
      <c r="AZ625" s="791">
        <f>IF(WWWW[[#This Row],[Total required water points]]-WWWW[[#This Row],['#Water points coverage]]&lt;0,0,WWWW[[#This Row],[Total required water points]]-WWWW[[#This Row],['#Water points coverage]])</f>
        <v>0.20399999999999996</v>
      </c>
      <c r="BA625" s="791">
        <f>ROUND(IF(WWWW[[#This Row],[Total PoP ]]&lt;250,1,WWWW[[#This Row],[Total PoP ]]/250),0)</f>
        <v>1</v>
      </c>
      <c r="BB62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25" s="788">
        <f>WWWW[[#This Row],[% people access to functioning Latrine]]*WWWW[[#This Row],[Total PoP ]]</f>
        <v>199</v>
      </c>
      <c r="BD625" s="791">
        <f>WWWW[[#This Row],['#_of_Functioning_latrines_in_school]]*50</f>
        <v>200</v>
      </c>
      <c r="BE625" s="791">
        <f>ROUND((WWWW[[#This Row],[Total PoP ]]/6),0)</f>
        <v>33</v>
      </c>
      <c r="BF625" s="791">
        <f>IF(WWWW[[#This Row],[Total required Latrines]]-(WWWW[[#This Row],['#_of_sanitary_fly-proof_HH_latrines]])&lt;0,0,WWWW[[#This Row],[Total required Latrines]]-(WWWW[[#This Row],['#_of_sanitary_fly-proof_HH_latrines]]))</f>
        <v>33</v>
      </c>
      <c r="BG625" s="787">
        <f>1-WWWW[[#This Row],[% people access to functioning Latrine]]</f>
        <v>0</v>
      </c>
      <c r="BH62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5" s="560">
        <f>IF(WWWW[[#This Row],['#_of_functional_handwashing_facilities_at_HH_level]]*6&gt;WWWW[[#This Row],[Total PoP ]],WWWW[[#This Row],[Total PoP ]],WWWW[[#This Row],['#_of_functional_handwashing_facilities_at_HH_level]]*6)</f>
        <v>0</v>
      </c>
      <c r="BJ625" s="791">
        <f>IF(WWWW[[#This Row],['# people reached by regular dedicated hygiene promotion]]&gt;WWWW[[#This Row],['# People received regular supply of hygiene items]],WWWW[[#This Row],['# people reached by regular dedicated hygiene promotion]],WWWW[[#This Row],['# People received regular supply of hygiene items]])</f>
        <v>0</v>
      </c>
      <c r="BK625" s="790">
        <f>IF(WWWW[[#This Row],[HRP3]]/WWWW[[#This Row],[Total PoP ]]&gt;100%,100%,WWWW[[#This Row],[HRP3]]/WWWW[[#This Row],[Total PoP ]])</f>
        <v>0</v>
      </c>
      <c r="BL625" s="787">
        <f>1-WWWW[[#This Row],[Hygiene Coverage%]]</f>
        <v>1</v>
      </c>
      <c r="BM625" s="789">
        <f>WWWW[[#This Row],['# people reached by regular dedicated hygiene promotion]]/WWWW[[#This Row],[Total PoP ]]</f>
        <v>0</v>
      </c>
      <c r="BN62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5" s="552">
        <f>WWWW[[#This Row],['#_of_affected_women_and_girls_receiving_a_sufficient_quantity_of_sanitary_pads]]</f>
        <v>0</v>
      </c>
      <c r="BP625" s="605">
        <f>IF(WWWW[[#This Row],['# People with access to soap]]&gt;WWWW[[#This Row],['# People with access to Sanity Pads]],WWWW[[#This Row],['# People with access to soap]],WWWW[[#This Row],['# People with access to Sanity Pads]])</f>
        <v>0</v>
      </c>
      <c r="BQ625" s="560" t="str">
        <f>IF(OR(WWWW[[#This Row],['#of students in school]]="",WWWW[[#This Row],['#of students in school]]=0),"No","Yes")</f>
        <v>Yes</v>
      </c>
      <c r="BR625" s="781" t="str">
        <f>VLOOKUP(WWWW[[#This Row],[Village  Name]],SiteDB6[[Site Name]:[Location Type 1]],9,FALSE)</f>
        <v>Village</v>
      </c>
      <c r="BS625" s="781" t="str">
        <f>VLOOKUP(WWWW[[#This Row],[Village  Name]],SiteDB6[[Site Name]:[Type of Accommodation]],10,FALSE)</f>
        <v>Village</v>
      </c>
      <c r="BT625" s="781">
        <f>VLOOKUP(WWWW[[#This Row],[Village  Name]],SiteDB6[[Site Name]:[Ethnic or GCA/NGCA]],11,FALSE)</f>
        <v>0</v>
      </c>
      <c r="BU625" s="781">
        <f>VLOOKUP(WWWW[[#This Row],[Village  Name]],SiteDB6[[Site Name]:[Lat]],12,FALSE)</f>
        <v>0</v>
      </c>
      <c r="BV625" s="781">
        <f>VLOOKUP(WWWW[[#This Row],[Village  Name]],SiteDB6[[Site Name]:[Long]],13,FALSE)</f>
        <v>0</v>
      </c>
      <c r="BW625" s="781" t="str">
        <f>VLOOKUP(WWWW[[#This Row],[Village  Name]],SiteDB6[[Site Name]:[Pcode]],3,FALSE)</f>
        <v>MMR012001701530</v>
      </c>
      <c r="BX625" s="781" t="str">
        <f t="shared" si="3"/>
        <v>Covered</v>
      </c>
      <c r="BY625" s="792"/>
    </row>
    <row r="626" spans="1:93">
      <c r="A626" s="777" t="s">
        <v>2382</v>
      </c>
      <c r="B626" s="777" t="s">
        <v>233</v>
      </c>
      <c r="C626" s="778" t="s">
        <v>233</v>
      </c>
      <c r="D626" s="778" t="s">
        <v>3011</v>
      </c>
      <c r="E626" s="778" t="s">
        <v>2687</v>
      </c>
      <c r="F626" s="778" t="s">
        <v>297</v>
      </c>
      <c r="G626" s="780" t="str">
        <f>VLOOKUP(WWWW[[#This Row],[Village  Name]],SiteDB6[[Site Name]:[Location Type]],8,FALSE)</f>
        <v>Village</v>
      </c>
      <c r="H626" s="778" t="s">
        <v>3015</v>
      </c>
      <c r="I626" s="782"/>
      <c r="J626" s="782">
        <v>249</v>
      </c>
      <c r="K626" s="783">
        <v>42856</v>
      </c>
      <c r="L626" s="784">
        <v>43646</v>
      </c>
      <c r="M626" s="782">
        <v>249</v>
      </c>
      <c r="N626" s="782"/>
      <c r="O626" s="605"/>
      <c r="P626" s="782"/>
      <c r="Q626" s="782"/>
      <c r="R626" s="782"/>
      <c r="S626" s="782"/>
      <c r="T626" s="782">
        <v>1</v>
      </c>
      <c r="U626" s="785"/>
      <c r="V626" s="782"/>
      <c r="W626" s="782" t="s">
        <v>128</v>
      </c>
      <c r="X626" s="782">
        <v>0</v>
      </c>
      <c r="Y626" s="782"/>
      <c r="Z626" s="782"/>
      <c r="AA626" s="782"/>
      <c r="AB626" s="782"/>
      <c r="AC626" s="785"/>
      <c r="AD626" s="782"/>
      <c r="AE626" s="782"/>
      <c r="AF626" s="782"/>
      <c r="AG626" s="782"/>
      <c r="AH626" s="782"/>
      <c r="AI626" s="782"/>
      <c r="AJ626" s="605"/>
      <c r="AK626" s="782">
        <v>1</v>
      </c>
      <c r="AL626" s="605"/>
      <c r="AM626" s="605"/>
      <c r="AN626" s="785"/>
      <c r="AO626" s="551"/>
      <c r="AP626" s="551"/>
      <c r="AQ62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26" s="788">
        <f>WWWW[[#This Row],[%Equitable and continuous access to sufficient quantity of safe drinking water]]*WWWW[[#This Row],[Total PoP ]]</f>
        <v>249</v>
      </c>
      <c r="AS62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6" s="788">
        <f>WWWW[[#This Row],[% Access to unimproved water points]]*WWWW[[#This Row],[Total PoP ]]</f>
        <v>0</v>
      </c>
      <c r="AU62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2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W626" s="788">
        <f>WWWW[[#This Row],[HRP1]]/250</f>
        <v>0.996</v>
      </c>
      <c r="AX626" s="790">
        <f>1-WWWW[[#This Row],[% Equitable and continuous access to sufficient quantity of domestic water]]</f>
        <v>0</v>
      </c>
      <c r="AY626" s="788">
        <f>WWWW[[#This Row],[%equitable and continuous access to sufficient quantity of safe drinking and domestic water''s GAP]]*WWWW[[#This Row],[Total PoP ]]</f>
        <v>0</v>
      </c>
      <c r="AZ626" s="791">
        <f>IF(WWWW[[#This Row],[Total required water points]]-WWWW[[#This Row],['#Water points coverage]]&lt;0,0,WWWW[[#This Row],[Total required water points]]-WWWW[[#This Row],['#Water points coverage]])</f>
        <v>4.0000000000000036E-3</v>
      </c>
      <c r="BA626" s="791">
        <f>ROUND(IF(WWWW[[#This Row],[Total PoP ]]&lt;250,1,WWWW[[#This Row],[Total PoP ]]/250),0)</f>
        <v>1</v>
      </c>
      <c r="BB62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26" s="788">
        <f>WWWW[[#This Row],[% people access to functioning Latrine]]*WWWW[[#This Row],[Total PoP ]]</f>
        <v>0</v>
      </c>
      <c r="BD626" s="791">
        <f>WWWW[[#This Row],['#_of_Functioning_latrines_in_school]]*50</f>
        <v>0</v>
      </c>
      <c r="BE626" s="791">
        <f>ROUND((WWWW[[#This Row],[Total PoP ]]/6),0)</f>
        <v>42</v>
      </c>
      <c r="BF626" s="791">
        <f>IF(WWWW[[#This Row],[Total required Latrines]]-(WWWW[[#This Row],['#_of_sanitary_fly-proof_HH_latrines]])&lt;0,0,WWWW[[#This Row],[Total required Latrines]]-(WWWW[[#This Row],['#_of_sanitary_fly-proof_HH_latrines]]))</f>
        <v>42</v>
      </c>
      <c r="BG626" s="787">
        <f>1-WWWW[[#This Row],[% people access to functioning Latrine]]</f>
        <v>1</v>
      </c>
      <c r="BH62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6" s="560">
        <f>IF(WWWW[[#This Row],['#_of_functional_handwashing_facilities_at_HH_level]]*6&gt;WWWW[[#This Row],[Total PoP ]],WWWW[[#This Row],[Total PoP ]],WWWW[[#This Row],['#_of_functional_handwashing_facilities_at_HH_level]]*6)</f>
        <v>0</v>
      </c>
      <c r="BJ626" s="791">
        <f>IF(WWWW[[#This Row],['# people reached by regular dedicated hygiene promotion]]&gt;WWWW[[#This Row],['# People received regular supply of hygiene items]],WWWW[[#This Row],['# people reached by regular dedicated hygiene promotion]],WWWW[[#This Row],['# People received regular supply of hygiene items]])</f>
        <v>0</v>
      </c>
      <c r="BK626" s="790">
        <f>IF(WWWW[[#This Row],[HRP3]]/WWWW[[#This Row],[Total PoP ]]&gt;100%,100%,WWWW[[#This Row],[HRP3]]/WWWW[[#This Row],[Total PoP ]])</f>
        <v>0</v>
      </c>
      <c r="BL626" s="787">
        <f>1-WWWW[[#This Row],[Hygiene Coverage%]]</f>
        <v>1</v>
      </c>
      <c r="BM626" s="789">
        <f>WWWW[[#This Row],['# people reached by regular dedicated hygiene promotion]]/WWWW[[#This Row],[Total PoP ]]</f>
        <v>0</v>
      </c>
      <c r="BN62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6" s="552">
        <f>WWWW[[#This Row],['#_of_affected_women_and_girls_receiving_a_sufficient_quantity_of_sanitary_pads]]</f>
        <v>0</v>
      </c>
      <c r="BP626" s="605">
        <f>IF(WWWW[[#This Row],['# People with access to soap]]&gt;WWWW[[#This Row],['# People with access to Sanity Pads]],WWWW[[#This Row],['# People with access to soap]],WWWW[[#This Row],['# People with access to Sanity Pads]])</f>
        <v>0</v>
      </c>
      <c r="BQ626" s="560" t="str">
        <f>IF(OR(WWWW[[#This Row],['#of students in school]]="",WWWW[[#This Row],['#of students in school]]=0),"No","Yes")</f>
        <v>Yes</v>
      </c>
      <c r="BR626" s="781" t="str">
        <f>VLOOKUP(WWWW[[#This Row],[Village  Name]],SiteDB6[[Site Name]:[Location Type 1]],9,FALSE)</f>
        <v>Village</v>
      </c>
      <c r="BS626" s="781" t="str">
        <f>VLOOKUP(WWWW[[#This Row],[Village  Name]],SiteDB6[[Site Name]:[Type of Accommodation]],10,FALSE)</f>
        <v>Village</v>
      </c>
      <c r="BT626" s="781">
        <f>VLOOKUP(WWWW[[#This Row],[Village  Name]],SiteDB6[[Site Name]:[Ethnic or GCA/NGCA]],11,FALSE)</f>
        <v>0</v>
      </c>
      <c r="BU626" s="781">
        <f>VLOOKUP(WWWW[[#This Row],[Village  Name]],SiteDB6[[Site Name]:[Lat]],12,FALSE)</f>
        <v>0</v>
      </c>
      <c r="BV626" s="781">
        <f>VLOOKUP(WWWW[[#This Row],[Village  Name]],SiteDB6[[Site Name]:[Long]],13,FALSE)</f>
        <v>0</v>
      </c>
      <c r="BW626" s="781">
        <f>VLOOKUP(WWWW[[#This Row],[Village  Name]],SiteDB6[[Site Name]:[Pcode]],3,FALSE)</f>
        <v>0</v>
      </c>
      <c r="BX626" s="781" t="str">
        <f t="shared" si="3"/>
        <v>Covered</v>
      </c>
      <c r="BY626" s="792"/>
    </row>
    <row r="627" spans="1:93">
      <c r="A627" s="777" t="s">
        <v>2382</v>
      </c>
      <c r="B627" s="777" t="s">
        <v>3048</v>
      </c>
      <c r="C627" s="778" t="s">
        <v>233</v>
      </c>
      <c r="D627" s="778" t="s">
        <v>3011</v>
      </c>
      <c r="E627" s="778" t="s">
        <v>2687</v>
      </c>
      <c r="F627" s="778" t="s">
        <v>297</v>
      </c>
      <c r="G627" s="780" t="str">
        <f>VLOOKUP(WWWW[[#This Row],[Village  Name]],SiteDB6[[Site Name]:[Location Type]],8,FALSE)</f>
        <v>Village</v>
      </c>
      <c r="H627" s="778" t="s">
        <v>438</v>
      </c>
      <c r="I627" s="782"/>
      <c r="J627" s="782">
        <v>86502</v>
      </c>
      <c r="K627" s="783">
        <v>42856</v>
      </c>
      <c r="L627" s="784">
        <v>43646</v>
      </c>
      <c r="M627" s="782">
        <v>86502</v>
      </c>
      <c r="N627" s="782"/>
      <c r="O627" s="605"/>
      <c r="P627" s="782"/>
      <c r="Q627" s="782"/>
      <c r="R627" s="782"/>
      <c r="S627" s="782"/>
      <c r="T627" s="782">
        <v>3</v>
      </c>
      <c r="U627" s="785"/>
      <c r="V627" s="782"/>
      <c r="W627" s="782" t="s">
        <v>41</v>
      </c>
      <c r="X627" s="782">
        <v>4</v>
      </c>
      <c r="Y627" s="782"/>
      <c r="Z627" s="782"/>
      <c r="AA627" s="782"/>
      <c r="AB627" s="782"/>
      <c r="AC627" s="785"/>
      <c r="AD627" s="782"/>
      <c r="AE627" s="782"/>
      <c r="AF627" s="782"/>
      <c r="AG627" s="782"/>
      <c r="AH627" s="782"/>
      <c r="AI627" s="782"/>
      <c r="AJ627" s="605"/>
      <c r="AK627" s="782">
        <v>1</v>
      </c>
      <c r="AL627" s="605"/>
      <c r="AM627" s="605"/>
      <c r="AN627" s="785"/>
      <c r="AO627" s="551"/>
      <c r="AP627" s="551"/>
      <c r="AQ62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8.6703197613928005E-3</v>
      </c>
      <c r="AR627" s="788">
        <f>WWWW[[#This Row],[%Equitable and continuous access to sufficient quantity of safe drinking water]]*WWWW[[#This Row],[Total PoP ]]</f>
        <v>750</v>
      </c>
      <c r="AS62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7" s="788">
        <f>WWWW[[#This Row],[% Access to unimproved water points]]*WWWW[[#This Row],[Total PoP ]]</f>
        <v>0</v>
      </c>
      <c r="AU62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8.6703197613928005E-3</v>
      </c>
      <c r="AV62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750</v>
      </c>
      <c r="AW627" s="788">
        <f>WWWW[[#This Row],[HRP1]]/250</f>
        <v>3</v>
      </c>
      <c r="AX627" s="790">
        <f>1-WWWW[[#This Row],[% Equitable and continuous access to sufficient quantity of domestic water]]</f>
        <v>0.99132968023860724</v>
      </c>
      <c r="AY627" s="788">
        <f>WWWW[[#This Row],[%equitable and continuous access to sufficient quantity of safe drinking and domestic water''s GAP]]*WWWW[[#This Row],[Total PoP ]]</f>
        <v>85752</v>
      </c>
      <c r="AZ627" s="791">
        <f>IF(WWWW[[#This Row],[Total required water points]]-WWWW[[#This Row],['#Water points coverage]]&lt;0,0,WWWW[[#This Row],[Total required water points]]-WWWW[[#This Row],['#Water points coverage]])</f>
        <v>343</v>
      </c>
      <c r="BA627" s="791">
        <f>ROUND(IF(WWWW[[#This Row],[Total PoP ]]&lt;250,1,WWWW[[#This Row],[Total PoP ]]/250),0)</f>
        <v>346</v>
      </c>
      <c r="BB62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2.3120852697047466E-3</v>
      </c>
      <c r="BC627" s="788">
        <f>WWWW[[#This Row],[% people access to functioning Latrine]]*WWWW[[#This Row],[Total PoP ]]</f>
        <v>200</v>
      </c>
      <c r="BD627" s="791">
        <f>WWWW[[#This Row],['#_of_Functioning_latrines_in_school]]*50</f>
        <v>200</v>
      </c>
      <c r="BE627" s="791">
        <f>ROUND((WWWW[[#This Row],[Total PoP ]]/6),0)</f>
        <v>14417</v>
      </c>
      <c r="BF627" s="791">
        <f>IF(WWWW[[#This Row],[Total required Latrines]]-(WWWW[[#This Row],['#_of_sanitary_fly-proof_HH_latrines]])&lt;0,0,WWWW[[#This Row],[Total required Latrines]]-(WWWW[[#This Row],['#_of_sanitary_fly-proof_HH_latrines]]))</f>
        <v>14417</v>
      </c>
      <c r="BG627" s="787">
        <f>1-WWWW[[#This Row],[% people access to functioning Latrine]]</f>
        <v>0.99768791473029528</v>
      </c>
      <c r="BH62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7" s="560">
        <f>IF(WWWW[[#This Row],['#_of_functional_handwashing_facilities_at_HH_level]]*6&gt;WWWW[[#This Row],[Total PoP ]],WWWW[[#This Row],[Total PoP ]],WWWW[[#This Row],['#_of_functional_handwashing_facilities_at_HH_level]]*6)</f>
        <v>0</v>
      </c>
      <c r="BJ627" s="791">
        <f>IF(WWWW[[#This Row],['# people reached by regular dedicated hygiene promotion]]&gt;WWWW[[#This Row],['# People received regular supply of hygiene items]],WWWW[[#This Row],['# people reached by regular dedicated hygiene promotion]],WWWW[[#This Row],['# People received regular supply of hygiene items]])</f>
        <v>0</v>
      </c>
      <c r="BK627" s="790">
        <f>IF(WWWW[[#This Row],[HRP3]]/WWWW[[#This Row],[Total PoP ]]&gt;100%,100%,WWWW[[#This Row],[HRP3]]/WWWW[[#This Row],[Total PoP ]])</f>
        <v>0</v>
      </c>
      <c r="BL627" s="787">
        <f>1-WWWW[[#This Row],[Hygiene Coverage%]]</f>
        <v>1</v>
      </c>
      <c r="BM627" s="789">
        <f>WWWW[[#This Row],['# people reached by regular dedicated hygiene promotion]]/WWWW[[#This Row],[Total PoP ]]</f>
        <v>0</v>
      </c>
      <c r="BN62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7" s="552">
        <f>WWWW[[#This Row],['#_of_affected_women_and_girls_receiving_a_sufficient_quantity_of_sanitary_pads]]</f>
        <v>0</v>
      </c>
      <c r="BP627" s="605">
        <f>IF(WWWW[[#This Row],['# People with access to soap]]&gt;WWWW[[#This Row],['# People with access to Sanity Pads]],WWWW[[#This Row],['# People with access to soap]],WWWW[[#This Row],['# People with access to Sanity Pads]])</f>
        <v>0</v>
      </c>
      <c r="BQ627" s="560" t="str">
        <f>IF(OR(WWWW[[#This Row],['#of students in school]]="",WWWW[[#This Row],['#of students in school]]=0),"No","Yes")</f>
        <v>Yes</v>
      </c>
      <c r="BR627" s="781" t="str">
        <f>VLOOKUP(WWWW[[#This Row],[Village  Name]],SiteDB6[[Site Name]:[Location Type 1]],9,FALSE)</f>
        <v>Village</v>
      </c>
      <c r="BS627" s="781" t="str">
        <f>VLOOKUP(WWWW[[#This Row],[Village  Name]],SiteDB6[[Site Name]:[Type of Accommodation]],10,FALSE)</f>
        <v>Village</v>
      </c>
      <c r="BT627" s="781" t="str">
        <f>VLOOKUP(WWWW[[#This Row],[Village  Name]],SiteDB6[[Site Name]:[Ethnic or GCA/NGCA]],11,FALSE)</f>
        <v>Muslim</v>
      </c>
      <c r="BU627" s="781">
        <f>VLOOKUP(WWWW[[#This Row],[Village  Name]],SiteDB6[[Site Name]:[Lat]],12,FALSE)</f>
        <v>20.197549819999999</v>
      </c>
      <c r="BV627" s="781">
        <f>VLOOKUP(WWWW[[#This Row],[Village  Name]],SiteDB6[[Site Name]:[Long]],13,FALSE)</f>
        <v>92.785682679999994</v>
      </c>
      <c r="BW627" s="781">
        <f>VLOOKUP(WWWW[[#This Row],[Village  Name]],SiteDB6[[Site Name]:[Pcode]],3,FALSE)</f>
        <v>196156</v>
      </c>
      <c r="BX627" s="781" t="str">
        <f t="shared" si="3"/>
        <v>Covered</v>
      </c>
      <c r="BY627" s="792"/>
    </row>
    <row r="628" spans="1:93">
      <c r="A628" s="777" t="s">
        <v>2382</v>
      </c>
      <c r="B628" s="777" t="s">
        <v>233</v>
      </c>
      <c r="C628" s="778" t="s">
        <v>233</v>
      </c>
      <c r="D628" s="778" t="s">
        <v>3011</v>
      </c>
      <c r="E628" s="778" t="s">
        <v>2687</v>
      </c>
      <c r="F628" s="778" t="s">
        <v>297</v>
      </c>
      <c r="G628" s="780" t="str">
        <f>VLOOKUP(WWWW[[#This Row],[Village  Name]],SiteDB6[[Site Name]:[Location Type]],8,FALSE)</f>
        <v>Village</v>
      </c>
      <c r="H628" s="778" t="s">
        <v>457</v>
      </c>
      <c r="I628" s="782"/>
      <c r="J628" s="782">
        <v>102</v>
      </c>
      <c r="K628" s="783">
        <v>42856</v>
      </c>
      <c r="L628" s="784">
        <v>43646</v>
      </c>
      <c r="M628" s="782">
        <v>102</v>
      </c>
      <c r="N628" s="782"/>
      <c r="O628" s="605"/>
      <c r="P628" s="782"/>
      <c r="Q628" s="782"/>
      <c r="R628" s="782"/>
      <c r="S628" s="782"/>
      <c r="T628" s="782">
        <v>0</v>
      </c>
      <c r="U628" s="785"/>
      <c r="V628" s="782"/>
      <c r="W628" s="782" t="s">
        <v>41</v>
      </c>
      <c r="X628" s="782">
        <v>2</v>
      </c>
      <c r="Y628" s="782"/>
      <c r="Z628" s="782"/>
      <c r="AA628" s="782"/>
      <c r="AB628" s="782"/>
      <c r="AC628" s="785"/>
      <c r="AD628" s="782"/>
      <c r="AE628" s="782"/>
      <c r="AF628" s="782"/>
      <c r="AG628" s="782"/>
      <c r="AH628" s="782"/>
      <c r="AI628" s="782"/>
      <c r="AJ628" s="605"/>
      <c r="AK628" s="782">
        <v>1</v>
      </c>
      <c r="AL628" s="605"/>
      <c r="AM628" s="605"/>
      <c r="AN628" s="785"/>
      <c r="AO628" s="551"/>
      <c r="AP628" s="551"/>
      <c r="AQ62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28" s="788">
        <f>WWWW[[#This Row],[%Equitable and continuous access to sufficient quantity of safe drinking water]]*WWWW[[#This Row],[Total PoP ]]</f>
        <v>0</v>
      </c>
      <c r="AS62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8" s="788">
        <f>WWWW[[#This Row],[% Access to unimproved water points]]*WWWW[[#This Row],[Total PoP ]]</f>
        <v>0</v>
      </c>
      <c r="AU62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2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28" s="788">
        <f>WWWW[[#This Row],[HRP1]]/250</f>
        <v>0</v>
      </c>
      <c r="AX628" s="790">
        <f>1-WWWW[[#This Row],[% Equitable and continuous access to sufficient quantity of domestic water]]</f>
        <v>1</v>
      </c>
      <c r="AY628" s="788">
        <f>WWWW[[#This Row],[%equitable and continuous access to sufficient quantity of safe drinking and domestic water''s GAP]]*WWWW[[#This Row],[Total PoP ]]</f>
        <v>102</v>
      </c>
      <c r="AZ628" s="791">
        <f>IF(WWWW[[#This Row],[Total required water points]]-WWWW[[#This Row],['#Water points coverage]]&lt;0,0,WWWW[[#This Row],[Total required water points]]-WWWW[[#This Row],['#Water points coverage]])</f>
        <v>1</v>
      </c>
      <c r="BA628" s="791">
        <f>ROUND(IF(WWWW[[#This Row],[Total PoP ]]&lt;250,1,WWWW[[#This Row],[Total PoP ]]/250),0)</f>
        <v>1</v>
      </c>
      <c r="BB62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0.98039215686274506</v>
      </c>
      <c r="BC628" s="788">
        <f>WWWW[[#This Row],[% people access to functioning Latrine]]*WWWW[[#This Row],[Total PoP ]]</f>
        <v>100</v>
      </c>
      <c r="BD628" s="791">
        <f>WWWW[[#This Row],['#_of_Functioning_latrines_in_school]]*50</f>
        <v>100</v>
      </c>
      <c r="BE628" s="791">
        <f>ROUND((WWWW[[#This Row],[Total PoP ]]/6),0)</f>
        <v>17</v>
      </c>
      <c r="BF628" s="791">
        <f>IF(WWWW[[#This Row],[Total required Latrines]]-(WWWW[[#This Row],['#_of_sanitary_fly-proof_HH_latrines]])&lt;0,0,WWWW[[#This Row],[Total required Latrines]]-(WWWW[[#This Row],['#_of_sanitary_fly-proof_HH_latrines]]))</f>
        <v>17</v>
      </c>
      <c r="BG628" s="787">
        <f>1-WWWW[[#This Row],[% people access to functioning Latrine]]</f>
        <v>1.9607843137254943E-2</v>
      </c>
      <c r="BH62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8" s="560">
        <f>IF(WWWW[[#This Row],['#_of_functional_handwashing_facilities_at_HH_level]]*6&gt;WWWW[[#This Row],[Total PoP ]],WWWW[[#This Row],[Total PoP ]],WWWW[[#This Row],['#_of_functional_handwashing_facilities_at_HH_level]]*6)</f>
        <v>0</v>
      </c>
      <c r="BJ628" s="791">
        <f>IF(WWWW[[#This Row],['# people reached by regular dedicated hygiene promotion]]&gt;WWWW[[#This Row],['# People received regular supply of hygiene items]],WWWW[[#This Row],['# people reached by regular dedicated hygiene promotion]],WWWW[[#This Row],['# People received regular supply of hygiene items]])</f>
        <v>0</v>
      </c>
      <c r="BK628" s="790">
        <f>IF(WWWW[[#This Row],[HRP3]]/WWWW[[#This Row],[Total PoP ]]&gt;100%,100%,WWWW[[#This Row],[HRP3]]/WWWW[[#This Row],[Total PoP ]])</f>
        <v>0</v>
      </c>
      <c r="BL628" s="787">
        <f>1-WWWW[[#This Row],[Hygiene Coverage%]]</f>
        <v>1</v>
      </c>
      <c r="BM628" s="789">
        <f>WWWW[[#This Row],['# people reached by regular dedicated hygiene promotion]]/WWWW[[#This Row],[Total PoP ]]</f>
        <v>0</v>
      </c>
      <c r="BN62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8" s="552">
        <f>WWWW[[#This Row],['#_of_affected_women_and_girls_receiving_a_sufficient_quantity_of_sanitary_pads]]</f>
        <v>0</v>
      </c>
      <c r="BP628" s="605">
        <f>IF(WWWW[[#This Row],['# People with access to soap]]&gt;WWWW[[#This Row],['# People with access to Sanity Pads]],WWWW[[#This Row],['# People with access to soap]],WWWW[[#This Row],['# People with access to Sanity Pads]])</f>
        <v>0</v>
      </c>
      <c r="BQ628" s="560" t="str">
        <f>IF(OR(WWWW[[#This Row],['#of students in school]]="",WWWW[[#This Row],['#of students in school]]=0),"No","Yes")</f>
        <v>Yes</v>
      </c>
      <c r="BR628" s="781" t="str">
        <f>VLOOKUP(WWWW[[#This Row],[Village  Name]],SiteDB6[[Site Name]:[Location Type 1]],9,FALSE)</f>
        <v>Village</v>
      </c>
      <c r="BS628" s="781" t="str">
        <f>VLOOKUP(WWWW[[#This Row],[Village  Name]],SiteDB6[[Site Name]:[Type of Accommodation]],10,FALSE)</f>
        <v>Village</v>
      </c>
      <c r="BT628" s="781" t="str">
        <f>VLOOKUP(WWWW[[#This Row],[Village  Name]],SiteDB6[[Site Name]:[Ethnic or GCA/NGCA]],11,FALSE)</f>
        <v>Rakhine</v>
      </c>
      <c r="BU628" s="781">
        <f>VLOOKUP(WWWW[[#This Row],[Village  Name]],SiteDB6[[Site Name]:[Lat]],12,FALSE)</f>
        <v>20.286720280000001</v>
      </c>
      <c r="BV628" s="781">
        <f>VLOOKUP(WWWW[[#This Row],[Village  Name]],SiteDB6[[Site Name]:[Long]],13,FALSE)</f>
        <v>92.882843019999996</v>
      </c>
      <c r="BW628" s="781">
        <f>VLOOKUP(WWWW[[#This Row],[Village  Name]],SiteDB6[[Site Name]:[Pcode]],3,FALSE)</f>
        <v>196172</v>
      </c>
      <c r="BX628" s="781" t="str">
        <f t="shared" si="3"/>
        <v>Covered</v>
      </c>
      <c r="BY628" s="792"/>
    </row>
    <row r="629" spans="1:93">
      <c r="A629" s="777" t="s">
        <v>2382</v>
      </c>
      <c r="B629" s="777" t="s">
        <v>233</v>
      </c>
      <c r="C629" s="778" t="s">
        <v>233</v>
      </c>
      <c r="D629" s="778" t="s">
        <v>3011</v>
      </c>
      <c r="E629" s="778" t="s">
        <v>2687</v>
      </c>
      <c r="F629" s="778" t="s">
        <v>297</v>
      </c>
      <c r="G629" s="780" t="str">
        <f>VLOOKUP(WWWW[[#This Row],[Village  Name]],SiteDB6[[Site Name]:[Location Type]],8,FALSE)</f>
        <v>Village</v>
      </c>
      <c r="H629" s="778" t="s">
        <v>3016</v>
      </c>
      <c r="I629" s="782"/>
      <c r="J629" s="782">
        <v>134</v>
      </c>
      <c r="K629" s="783">
        <v>42856</v>
      </c>
      <c r="L629" s="784">
        <v>43646</v>
      </c>
      <c r="M629" s="782">
        <v>134</v>
      </c>
      <c r="N629" s="782"/>
      <c r="O629" s="605"/>
      <c r="P629" s="782">
        <v>1</v>
      </c>
      <c r="Q629" s="782"/>
      <c r="R629" s="782"/>
      <c r="S629" s="782"/>
      <c r="T629" s="782">
        <v>2</v>
      </c>
      <c r="U629" s="785"/>
      <c r="V629" s="782"/>
      <c r="W629" s="782" t="s">
        <v>41</v>
      </c>
      <c r="X629" s="782">
        <v>3</v>
      </c>
      <c r="Y629" s="782"/>
      <c r="Z629" s="782"/>
      <c r="AA629" s="782"/>
      <c r="AB629" s="782"/>
      <c r="AC629" s="785"/>
      <c r="AD629" s="782"/>
      <c r="AE629" s="782"/>
      <c r="AF629" s="782"/>
      <c r="AG629" s="782"/>
      <c r="AH629" s="782"/>
      <c r="AI629" s="782"/>
      <c r="AJ629" s="605"/>
      <c r="AK629" s="782">
        <v>1</v>
      </c>
      <c r="AL629" s="605"/>
      <c r="AM629" s="605"/>
      <c r="AN629" s="785"/>
      <c r="AO629" s="551"/>
      <c r="AP629" s="551"/>
      <c r="AQ62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29" s="788">
        <f>WWWW[[#This Row],[%Equitable and continuous access to sufficient quantity of safe drinking water]]*WWWW[[#This Row],[Total PoP ]]</f>
        <v>134</v>
      </c>
      <c r="AS62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29" s="788">
        <f>WWWW[[#This Row],[% Access to unimproved water points]]*WWWW[[#This Row],[Total PoP ]]</f>
        <v>0</v>
      </c>
      <c r="AU62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2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134</v>
      </c>
      <c r="AW629" s="788">
        <f>WWWW[[#This Row],[HRP1]]/250</f>
        <v>0.53600000000000003</v>
      </c>
      <c r="AX629" s="790">
        <f>1-WWWW[[#This Row],[% Equitable and continuous access to sufficient quantity of domestic water]]</f>
        <v>0</v>
      </c>
      <c r="AY629" s="788">
        <f>WWWW[[#This Row],[%equitable and continuous access to sufficient quantity of safe drinking and domestic water''s GAP]]*WWWW[[#This Row],[Total PoP ]]</f>
        <v>0</v>
      </c>
      <c r="AZ629" s="791">
        <f>IF(WWWW[[#This Row],[Total required water points]]-WWWW[[#This Row],['#Water points coverage]]&lt;0,0,WWWW[[#This Row],[Total required water points]]-WWWW[[#This Row],['#Water points coverage]])</f>
        <v>0.46399999999999997</v>
      </c>
      <c r="BA629" s="791">
        <f>ROUND(IF(WWWW[[#This Row],[Total PoP ]]&lt;250,1,WWWW[[#This Row],[Total PoP ]]/250),0)</f>
        <v>1</v>
      </c>
      <c r="BB62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29" s="788">
        <f>WWWW[[#This Row],[% people access to functioning Latrine]]*WWWW[[#This Row],[Total PoP ]]</f>
        <v>134</v>
      </c>
      <c r="BD629" s="791">
        <f>WWWW[[#This Row],['#_of_Functioning_latrines_in_school]]*50</f>
        <v>150</v>
      </c>
      <c r="BE629" s="791">
        <f>ROUND((WWWW[[#This Row],[Total PoP ]]/6),0)</f>
        <v>22</v>
      </c>
      <c r="BF629" s="791">
        <f>IF(WWWW[[#This Row],[Total required Latrines]]-(WWWW[[#This Row],['#_of_sanitary_fly-proof_HH_latrines]])&lt;0,0,WWWW[[#This Row],[Total required Latrines]]-(WWWW[[#This Row],['#_of_sanitary_fly-proof_HH_latrines]]))</f>
        <v>22</v>
      </c>
      <c r="BG629" s="787">
        <f>1-WWWW[[#This Row],[% people access to functioning Latrine]]</f>
        <v>0</v>
      </c>
      <c r="BH62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29" s="560">
        <f>IF(WWWW[[#This Row],['#_of_functional_handwashing_facilities_at_HH_level]]*6&gt;WWWW[[#This Row],[Total PoP ]],WWWW[[#This Row],[Total PoP ]],WWWW[[#This Row],['#_of_functional_handwashing_facilities_at_HH_level]]*6)</f>
        <v>0</v>
      </c>
      <c r="BJ629" s="791">
        <f>IF(WWWW[[#This Row],['# people reached by regular dedicated hygiene promotion]]&gt;WWWW[[#This Row],['# People received regular supply of hygiene items]],WWWW[[#This Row],['# people reached by regular dedicated hygiene promotion]],WWWW[[#This Row],['# People received regular supply of hygiene items]])</f>
        <v>0</v>
      </c>
      <c r="BK629" s="790">
        <f>IF(WWWW[[#This Row],[HRP3]]/WWWW[[#This Row],[Total PoP ]]&gt;100%,100%,WWWW[[#This Row],[HRP3]]/WWWW[[#This Row],[Total PoP ]])</f>
        <v>0</v>
      </c>
      <c r="BL629" s="787">
        <f>1-WWWW[[#This Row],[Hygiene Coverage%]]</f>
        <v>1</v>
      </c>
      <c r="BM629" s="789">
        <f>WWWW[[#This Row],['# people reached by regular dedicated hygiene promotion]]/WWWW[[#This Row],[Total PoP ]]</f>
        <v>0</v>
      </c>
      <c r="BN62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29" s="552">
        <f>WWWW[[#This Row],['#_of_affected_women_and_girls_receiving_a_sufficient_quantity_of_sanitary_pads]]</f>
        <v>0</v>
      </c>
      <c r="BP629" s="605">
        <f>IF(WWWW[[#This Row],['# People with access to soap]]&gt;WWWW[[#This Row],['# People with access to Sanity Pads]],WWWW[[#This Row],['# People with access to soap]],WWWW[[#This Row],['# People with access to Sanity Pads]])</f>
        <v>0</v>
      </c>
      <c r="BQ629" s="560" t="str">
        <f>IF(OR(WWWW[[#This Row],['#of students in school]]="",WWWW[[#This Row],['#of students in school]]=0),"No","Yes")</f>
        <v>Yes</v>
      </c>
      <c r="BR629" s="781" t="str">
        <f>VLOOKUP(WWWW[[#This Row],[Village  Name]],SiteDB6[[Site Name]:[Location Type 1]],9,FALSE)</f>
        <v>Village</v>
      </c>
      <c r="BS629" s="781" t="str">
        <f>VLOOKUP(WWWW[[#This Row],[Village  Name]],SiteDB6[[Site Name]:[Type of Accommodation]],10,FALSE)</f>
        <v>Village</v>
      </c>
      <c r="BT629" s="781">
        <f>VLOOKUP(WWWW[[#This Row],[Village  Name]],SiteDB6[[Site Name]:[Ethnic or GCA/NGCA]],11,FALSE)</f>
        <v>0</v>
      </c>
      <c r="BU629" s="781">
        <f>VLOOKUP(WWWW[[#This Row],[Village  Name]],SiteDB6[[Site Name]:[Lat]],12,FALSE)</f>
        <v>0</v>
      </c>
      <c r="BV629" s="781">
        <f>VLOOKUP(WWWW[[#This Row],[Village  Name]],SiteDB6[[Site Name]:[Long]],13,FALSE)</f>
        <v>0</v>
      </c>
      <c r="BW629" s="781" t="str">
        <f>VLOOKUP(WWWW[[#This Row],[Village  Name]],SiteDB6[[Site Name]:[Pcode]],3,FALSE)</f>
        <v>MMR012001701532</v>
      </c>
      <c r="BX629" s="781" t="str">
        <f t="shared" si="3"/>
        <v>Covered</v>
      </c>
      <c r="BY629" s="792"/>
    </row>
    <row r="630" spans="1:93">
      <c r="A630" s="777" t="s">
        <v>2382</v>
      </c>
      <c r="B630" s="777" t="s">
        <v>233</v>
      </c>
      <c r="C630" s="778" t="s">
        <v>233</v>
      </c>
      <c r="D630" s="778" t="s">
        <v>3011</v>
      </c>
      <c r="E630" s="778" t="s">
        <v>2687</v>
      </c>
      <c r="F630" s="778" t="s">
        <v>473</v>
      </c>
      <c r="G630" s="780" t="str">
        <f>VLOOKUP(WWWW[[#This Row],[Village  Name]],SiteDB6[[Site Name]:[Location Type]],8,FALSE)</f>
        <v>Village</v>
      </c>
      <c r="H630" s="778" t="s">
        <v>3017</v>
      </c>
      <c r="I630" s="782"/>
      <c r="J630" s="782">
        <v>151</v>
      </c>
      <c r="K630" s="783">
        <v>42856</v>
      </c>
      <c r="L630" s="784">
        <v>43646</v>
      </c>
      <c r="M630" s="782">
        <v>151</v>
      </c>
      <c r="N630" s="782"/>
      <c r="O630" s="605"/>
      <c r="P630" s="782"/>
      <c r="Q630" s="782"/>
      <c r="R630" s="782"/>
      <c r="S630" s="782"/>
      <c r="T630" s="782">
        <v>1</v>
      </c>
      <c r="U630" s="785"/>
      <c r="V630" s="782"/>
      <c r="W630" s="782" t="s">
        <v>41</v>
      </c>
      <c r="X630" s="782">
        <v>2</v>
      </c>
      <c r="Y630" s="782"/>
      <c r="Z630" s="782"/>
      <c r="AA630" s="782"/>
      <c r="AB630" s="782"/>
      <c r="AC630" s="785"/>
      <c r="AD630" s="782"/>
      <c r="AE630" s="782"/>
      <c r="AF630" s="782"/>
      <c r="AG630" s="782"/>
      <c r="AH630" s="782"/>
      <c r="AI630" s="782"/>
      <c r="AJ630" s="605"/>
      <c r="AK630" s="782">
        <v>1</v>
      </c>
      <c r="AL630" s="605"/>
      <c r="AM630" s="605"/>
      <c r="AN630" s="785"/>
      <c r="AO630" s="551"/>
      <c r="AP630" s="551"/>
      <c r="AQ63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30" s="788">
        <f>WWWW[[#This Row],[%Equitable and continuous access to sufficient quantity of safe drinking water]]*WWWW[[#This Row],[Total PoP ]]</f>
        <v>151</v>
      </c>
      <c r="AS63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30" s="788">
        <f>WWWW[[#This Row],[% Access to unimproved water points]]*WWWW[[#This Row],[Total PoP ]]</f>
        <v>0</v>
      </c>
      <c r="AU63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3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151</v>
      </c>
      <c r="AW630" s="788">
        <f>WWWW[[#This Row],[HRP1]]/250</f>
        <v>0.60399999999999998</v>
      </c>
      <c r="AX630" s="790">
        <f>1-WWWW[[#This Row],[% Equitable and continuous access to sufficient quantity of domestic water]]</f>
        <v>0</v>
      </c>
      <c r="AY630" s="788">
        <f>WWWW[[#This Row],[%equitable and continuous access to sufficient quantity of safe drinking and domestic water''s GAP]]*WWWW[[#This Row],[Total PoP ]]</f>
        <v>0</v>
      </c>
      <c r="AZ630" s="791">
        <f>IF(WWWW[[#This Row],[Total required water points]]-WWWW[[#This Row],['#Water points coverage]]&lt;0,0,WWWW[[#This Row],[Total required water points]]-WWWW[[#This Row],['#Water points coverage]])</f>
        <v>0.39600000000000002</v>
      </c>
      <c r="BA630" s="791">
        <f>ROUND(IF(WWWW[[#This Row],[Total PoP ]]&lt;250,1,WWWW[[#This Row],[Total PoP ]]/250),0)</f>
        <v>1</v>
      </c>
      <c r="BB63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0.66225165562913912</v>
      </c>
      <c r="BC630" s="788">
        <f>WWWW[[#This Row],[% people access to functioning Latrine]]*WWWW[[#This Row],[Total PoP ]]</f>
        <v>100.00000000000001</v>
      </c>
      <c r="BD630" s="791">
        <f>WWWW[[#This Row],['#_of_Functioning_latrines_in_school]]*50</f>
        <v>100</v>
      </c>
      <c r="BE630" s="791">
        <f>ROUND((WWWW[[#This Row],[Total PoP ]]/6),0)</f>
        <v>25</v>
      </c>
      <c r="BF630" s="791">
        <f>IF(WWWW[[#This Row],[Total required Latrines]]-(WWWW[[#This Row],['#_of_sanitary_fly-proof_HH_latrines]])&lt;0,0,WWWW[[#This Row],[Total required Latrines]]-(WWWW[[#This Row],['#_of_sanitary_fly-proof_HH_latrines]]))</f>
        <v>25</v>
      </c>
      <c r="BG630" s="787">
        <f>1-WWWW[[#This Row],[% people access to functioning Latrine]]</f>
        <v>0.33774834437086088</v>
      </c>
      <c r="BH63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30" s="560">
        <f>IF(WWWW[[#This Row],['#_of_functional_handwashing_facilities_at_HH_level]]*6&gt;WWWW[[#This Row],[Total PoP ]],WWWW[[#This Row],[Total PoP ]],WWWW[[#This Row],['#_of_functional_handwashing_facilities_at_HH_level]]*6)</f>
        <v>0</v>
      </c>
      <c r="BJ630" s="791">
        <f>IF(WWWW[[#This Row],['# people reached by regular dedicated hygiene promotion]]&gt;WWWW[[#This Row],['# People received regular supply of hygiene items]],WWWW[[#This Row],['# people reached by regular dedicated hygiene promotion]],WWWW[[#This Row],['# People received regular supply of hygiene items]])</f>
        <v>0</v>
      </c>
      <c r="BK630" s="790">
        <f>IF(WWWW[[#This Row],[HRP3]]/WWWW[[#This Row],[Total PoP ]]&gt;100%,100%,WWWW[[#This Row],[HRP3]]/WWWW[[#This Row],[Total PoP ]])</f>
        <v>0</v>
      </c>
      <c r="BL630" s="787">
        <f>1-WWWW[[#This Row],[Hygiene Coverage%]]</f>
        <v>1</v>
      </c>
      <c r="BM630" s="789">
        <f>WWWW[[#This Row],['# people reached by regular dedicated hygiene promotion]]/WWWW[[#This Row],[Total PoP ]]</f>
        <v>0</v>
      </c>
      <c r="BN63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30" s="552">
        <f>WWWW[[#This Row],['#_of_affected_women_and_girls_receiving_a_sufficient_quantity_of_sanitary_pads]]</f>
        <v>0</v>
      </c>
      <c r="BP630" s="605">
        <f>IF(WWWW[[#This Row],['# People with access to soap]]&gt;WWWW[[#This Row],['# People with access to Sanity Pads]],WWWW[[#This Row],['# People with access to soap]],WWWW[[#This Row],['# People with access to Sanity Pads]])</f>
        <v>0</v>
      </c>
      <c r="BQ630" s="560" t="str">
        <f>IF(OR(WWWW[[#This Row],['#of students in school]]="",WWWW[[#This Row],['#of students in school]]=0),"No","Yes")</f>
        <v>Yes</v>
      </c>
      <c r="BR630" s="781" t="str">
        <f>VLOOKUP(WWWW[[#This Row],[Village  Name]],SiteDB6[[Site Name]:[Location Type 1]],9,FALSE)</f>
        <v>Village</v>
      </c>
      <c r="BS630" s="781" t="str">
        <f>VLOOKUP(WWWW[[#This Row],[Village  Name]],SiteDB6[[Site Name]:[Type of Accommodation]],10,FALSE)</f>
        <v>Village</v>
      </c>
      <c r="BT630" s="781">
        <f>VLOOKUP(WWWW[[#This Row],[Village  Name]],SiteDB6[[Site Name]:[Ethnic or GCA/NGCA]],11,FALSE)</f>
        <v>0</v>
      </c>
      <c r="BU630" s="781">
        <f>VLOOKUP(WWWW[[#This Row],[Village  Name]],SiteDB6[[Site Name]:[Lat]],12,FALSE)</f>
        <v>20.4424648284912</v>
      </c>
      <c r="BV630" s="781">
        <f>VLOOKUP(WWWW[[#This Row],[Village  Name]],SiteDB6[[Site Name]:[Long]],13,FALSE)</f>
        <v>93.2396240234375</v>
      </c>
      <c r="BW630" s="781">
        <f>VLOOKUP(WWWW[[#This Row],[Village  Name]],SiteDB6[[Site Name]:[Pcode]],3,FALSE)</f>
        <v>196533</v>
      </c>
      <c r="BX630" s="781" t="str">
        <f t="shared" si="3"/>
        <v>Covered</v>
      </c>
      <c r="BY630" s="792"/>
    </row>
    <row r="631" spans="1:93">
      <c r="A631" s="777" t="s">
        <v>2382</v>
      </c>
      <c r="B631" s="777" t="s">
        <v>233</v>
      </c>
      <c r="C631" s="778" t="s">
        <v>233</v>
      </c>
      <c r="D631" s="778" t="s">
        <v>3011</v>
      </c>
      <c r="E631" s="778" t="s">
        <v>2687</v>
      </c>
      <c r="F631" s="778" t="s">
        <v>473</v>
      </c>
      <c r="G631" s="780" t="str">
        <f>VLOOKUP(WWWW[[#This Row],[Village  Name]],SiteDB6[[Site Name]:[Location Type]],8,FALSE)</f>
        <v>Village</v>
      </c>
      <c r="H631" s="778" t="s">
        <v>3028</v>
      </c>
      <c r="I631" s="782"/>
      <c r="J631" s="782">
        <v>129</v>
      </c>
      <c r="K631" s="783">
        <v>42856</v>
      </c>
      <c r="L631" s="784">
        <v>43646</v>
      </c>
      <c r="M631" s="782">
        <v>129</v>
      </c>
      <c r="N631" s="782"/>
      <c r="O631" s="605"/>
      <c r="P631" s="782"/>
      <c r="Q631" s="782"/>
      <c r="R631" s="782"/>
      <c r="S631" s="782"/>
      <c r="T631" s="782">
        <v>1</v>
      </c>
      <c r="U631" s="785"/>
      <c r="V631" s="782"/>
      <c r="W631" s="782" t="s">
        <v>128</v>
      </c>
      <c r="X631" s="782">
        <v>0</v>
      </c>
      <c r="Y631" s="782"/>
      <c r="Z631" s="782"/>
      <c r="AA631" s="782"/>
      <c r="AB631" s="782"/>
      <c r="AC631" s="785"/>
      <c r="AD631" s="782"/>
      <c r="AE631" s="782"/>
      <c r="AF631" s="782"/>
      <c r="AG631" s="782"/>
      <c r="AH631" s="782"/>
      <c r="AI631" s="782"/>
      <c r="AJ631" s="605"/>
      <c r="AK631" s="782">
        <v>1</v>
      </c>
      <c r="AL631" s="605"/>
      <c r="AM631" s="605"/>
      <c r="AN631" s="785"/>
      <c r="AO631" s="551"/>
      <c r="AP631" s="551"/>
      <c r="AQ63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31" s="788">
        <f>WWWW[[#This Row],[%Equitable and continuous access to sufficient quantity of safe drinking water]]*WWWW[[#This Row],[Total PoP ]]</f>
        <v>129</v>
      </c>
      <c r="AS63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31" s="788">
        <f>WWWW[[#This Row],[% Access to unimproved water points]]*WWWW[[#This Row],[Total PoP ]]</f>
        <v>0</v>
      </c>
      <c r="AU63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3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129</v>
      </c>
      <c r="AW631" s="788">
        <f>WWWW[[#This Row],[HRP1]]/250</f>
        <v>0.51600000000000001</v>
      </c>
      <c r="AX631" s="790">
        <f>1-WWWW[[#This Row],[% Equitable and continuous access to sufficient quantity of domestic water]]</f>
        <v>0</v>
      </c>
      <c r="AY631" s="788">
        <f>WWWW[[#This Row],[%equitable and continuous access to sufficient quantity of safe drinking and domestic water''s GAP]]*WWWW[[#This Row],[Total PoP ]]</f>
        <v>0</v>
      </c>
      <c r="AZ631" s="791">
        <f>IF(WWWW[[#This Row],[Total required water points]]-WWWW[[#This Row],['#Water points coverage]]&lt;0,0,WWWW[[#This Row],[Total required water points]]-WWWW[[#This Row],['#Water points coverage]])</f>
        <v>0.48399999999999999</v>
      </c>
      <c r="BA631" s="791">
        <f>ROUND(IF(WWWW[[#This Row],[Total PoP ]]&lt;250,1,WWWW[[#This Row],[Total PoP ]]/250),0)</f>
        <v>1</v>
      </c>
      <c r="BB63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31" s="788">
        <f>WWWW[[#This Row],[% people access to functioning Latrine]]*WWWW[[#This Row],[Total PoP ]]</f>
        <v>0</v>
      </c>
      <c r="BD631" s="791">
        <f>WWWW[[#This Row],['#_of_Functioning_latrines_in_school]]*50</f>
        <v>0</v>
      </c>
      <c r="BE631" s="791">
        <f>ROUND((WWWW[[#This Row],[Total PoP ]]/6),0)</f>
        <v>22</v>
      </c>
      <c r="BF631" s="791">
        <f>IF(WWWW[[#This Row],[Total required Latrines]]-(WWWW[[#This Row],['#_of_sanitary_fly-proof_HH_latrines]])&lt;0,0,WWWW[[#This Row],[Total required Latrines]]-(WWWW[[#This Row],['#_of_sanitary_fly-proof_HH_latrines]]))</f>
        <v>22</v>
      </c>
      <c r="BG631" s="787">
        <f>1-WWWW[[#This Row],[% people access to functioning Latrine]]</f>
        <v>1</v>
      </c>
      <c r="BH63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31" s="560">
        <f>IF(WWWW[[#This Row],['#_of_functional_handwashing_facilities_at_HH_level]]*6&gt;WWWW[[#This Row],[Total PoP ]],WWWW[[#This Row],[Total PoP ]],WWWW[[#This Row],['#_of_functional_handwashing_facilities_at_HH_level]]*6)</f>
        <v>0</v>
      </c>
      <c r="BJ631" s="791">
        <f>IF(WWWW[[#This Row],['# people reached by regular dedicated hygiene promotion]]&gt;WWWW[[#This Row],['# People received regular supply of hygiene items]],WWWW[[#This Row],['# people reached by regular dedicated hygiene promotion]],WWWW[[#This Row],['# People received regular supply of hygiene items]])</f>
        <v>0</v>
      </c>
      <c r="BK631" s="790">
        <f>IF(WWWW[[#This Row],[HRP3]]/WWWW[[#This Row],[Total PoP ]]&gt;100%,100%,WWWW[[#This Row],[HRP3]]/WWWW[[#This Row],[Total PoP ]])</f>
        <v>0</v>
      </c>
      <c r="BL631" s="787">
        <f>1-WWWW[[#This Row],[Hygiene Coverage%]]</f>
        <v>1</v>
      </c>
      <c r="BM631" s="789">
        <f>WWWW[[#This Row],['# people reached by regular dedicated hygiene promotion]]/WWWW[[#This Row],[Total PoP ]]</f>
        <v>0</v>
      </c>
      <c r="BN63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31" s="552">
        <f>WWWW[[#This Row],['#_of_affected_women_and_girls_receiving_a_sufficient_quantity_of_sanitary_pads]]</f>
        <v>0</v>
      </c>
      <c r="BP631" s="605">
        <f>IF(WWWW[[#This Row],['# People with access to soap]]&gt;WWWW[[#This Row],['# People with access to Sanity Pads]],WWWW[[#This Row],['# People with access to soap]],WWWW[[#This Row],['# People with access to Sanity Pads]])</f>
        <v>0</v>
      </c>
      <c r="BQ631" s="560" t="str">
        <f>IF(OR(WWWW[[#This Row],['#of students in school]]="",WWWW[[#This Row],['#of students in school]]=0),"No","Yes")</f>
        <v>Yes</v>
      </c>
      <c r="BR631" s="781" t="str">
        <f>VLOOKUP(WWWW[[#This Row],[Village  Name]],SiteDB6[[Site Name]:[Location Type 1]],9,FALSE)</f>
        <v>Village</v>
      </c>
      <c r="BS631" s="781" t="str">
        <f>VLOOKUP(WWWW[[#This Row],[Village  Name]],SiteDB6[[Site Name]:[Type of Accommodation]],10,FALSE)</f>
        <v>Village</v>
      </c>
      <c r="BT631" s="781">
        <f>VLOOKUP(WWWW[[#This Row],[Village  Name]],SiteDB6[[Site Name]:[Ethnic or GCA/NGCA]],11,FALSE)</f>
        <v>0</v>
      </c>
      <c r="BU631" s="781">
        <f>VLOOKUP(WWWW[[#This Row],[Village  Name]],SiteDB6[[Site Name]:[Lat]],12,FALSE)</f>
        <v>20.5348205566406</v>
      </c>
      <c r="BV631" s="781">
        <f>VLOOKUP(WWWW[[#This Row],[Village  Name]],SiteDB6[[Site Name]:[Long]],13,FALSE)</f>
        <v>93.253181457519503</v>
      </c>
      <c r="BW631" s="781">
        <f>VLOOKUP(WWWW[[#This Row],[Village  Name]],SiteDB6[[Site Name]:[Pcode]],3,FALSE)</f>
        <v>196483</v>
      </c>
      <c r="BX631" s="781" t="str">
        <f t="shared" si="3"/>
        <v>Covered</v>
      </c>
      <c r="BY631" s="792"/>
    </row>
    <row r="632" spans="1:93">
      <c r="A632" s="777" t="s">
        <v>2382</v>
      </c>
      <c r="B632" s="777" t="s">
        <v>233</v>
      </c>
      <c r="C632" s="778" t="s">
        <v>233</v>
      </c>
      <c r="D632" s="778" t="s">
        <v>3011</v>
      </c>
      <c r="E632" s="778" t="s">
        <v>2687</v>
      </c>
      <c r="F632" s="778" t="s">
        <v>473</v>
      </c>
      <c r="G632" s="780" t="str">
        <f>VLOOKUP(WWWW[[#This Row],[Village  Name]],SiteDB6[[Site Name]:[Location Type]],8,FALSE)</f>
        <v>Village</v>
      </c>
      <c r="H632" s="778" t="s">
        <v>3029</v>
      </c>
      <c r="I632" s="782"/>
      <c r="J632" s="782">
        <v>203</v>
      </c>
      <c r="K632" s="783">
        <v>42856</v>
      </c>
      <c r="L632" s="784">
        <v>43646</v>
      </c>
      <c r="M632" s="782">
        <v>203</v>
      </c>
      <c r="N632" s="782"/>
      <c r="O632" s="605"/>
      <c r="P632" s="782"/>
      <c r="Q632" s="782"/>
      <c r="R632" s="782"/>
      <c r="S632" s="782"/>
      <c r="T632" s="782">
        <v>1</v>
      </c>
      <c r="U632" s="785"/>
      <c r="V632" s="782"/>
      <c r="W632" s="782" t="s">
        <v>41</v>
      </c>
      <c r="X632" s="782">
        <v>2</v>
      </c>
      <c r="Y632" s="782"/>
      <c r="Z632" s="782"/>
      <c r="AA632" s="782"/>
      <c r="AB632" s="782"/>
      <c r="AC632" s="785"/>
      <c r="AD632" s="782"/>
      <c r="AE632" s="782"/>
      <c r="AF632" s="782"/>
      <c r="AG632" s="782"/>
      <c r="AH632" s="782"/>
      <c r="AI632" s="782"/>
      <c r="AJ632" s="605"/>
      <c r="AK632" s="782">
        <v>1</v>
      </c>
      <c r="AL632" s="605"/>
      <c r="AM632" s="605"/>
      <c r="AN632" s="785"/>
      <c r="AO632" s="551"/>
      <c r="AP632" s="551"/>
      <c r="AQ63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32" s="788">
        <f>WWWW[[#This Row],[%Equitable and continuous access to sufficient quantity of safe drinking water]]*WWWW[[#This Row],[Total PoP ]]</f>
        <v>203</v>
      </c>
      <c r="AS63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32" s="788">
        <f>WWWW[[#This Row],[% Access to unimproved water points]]*WWWW[[#This Row],[Total PoP ]]</f>
        <v>0</v>
      </c>
      <c r="AU63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3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203</v>
      </c>
      <c r="AW632" s="788">
        <f>WWWW[[#This Row],[HRP1]]/250</f>
        <v>0.81200000000000006</v>
      </c>
      <c r="AX632" s="790">
        <f>1-WWWW[[#This Row],[% Equitable and continuous access to sufficient quantity of domestic water]]</f>
        <v>0</v>
      </c>
      <c r="AY632" s="788">
        <f>WWWW[[#This Row],[%equitable and continuous access to sufficient quantity of safe drinking and domestic water''s GAP]]*WWWW[[#This Row],[Total PoP ]]</f>
        <v>0</v>
      </c>
      <c r="AZ632" s="791">
        <f>IF(WWWW[[#This Row],[Total required water points]]-WWWW[[#This Row],['#Water points coverage]]&lt;0,0,WWWW[[#This Row],[Total required water points]]-WWWW[[#This Row],['#Water points coverage]])</f>
        <v>0.18799999999999994</v>
      </c>
      <c r="BA632" s="791">
        <f>ROUND(IF(WWWW[[#This Row],[Total PoP ]]&lt;250,1,WWWW[[#This Row],[Total PoP ]]/250),0)</f>
        <v>1</v>
      </c>
      <c r="BB63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0.49261083743842365</v>
      </c>
      <c r="BC632" s="788">
        <f>WWWW[[#This Row],[% people access to functioning Latrine]]*WWWW[[#This Row],[Total PoP ]]</f>
        <v>100</v>
      </c>
      <c r="BD632" s="791">
        <f>WWWW[[#This Row],['#_of_Functioning_latrines_in_school]]*50</f>
        <v>100</v>
      </c>
      <c r="BE632" s="791">
        <f>ROUND((WWWW[[#This Row],[Total PoP ]]/6),0)</f>
        <v>34</v>
      </c>
      <c r="BF632" s="791">
        <f>IF(WWWW[[#This Row],[Total required Latrines]]-(WWWW[[#This Row],['#_of_sanitary_fly-proof_HH_latrines]])&lt;0,0,WWWW[[#This Row],[Total required Latrines]]-(WWWW[[#This Row],['#_of_sanitary_fly-proof_HH_latrines]]))</f>
        <v>34</v>
      </c>
      <c r="BG632" s="787">
        <f>1-WWWW[[#This Row],[% people access to functioning Latrine]]</f>
        <v>0.50738916256157629</v>
      </c>
      <c r="BH63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32" s="560">
        <f>IF(WWWW[[#This Row],['#_of_functional_handwashing_facilities_at_HH_level]]*6&gt;WWWW[[#This Row],[Total PoP ]],WWWW[[#This Row],[Total PoP ]],WWWW[[#This Row],['#_of_functional_handwashing_facilities_at_HH_level]]*6)</f>
        <v>0</v>
      </c>
      <c r="BJ632" s="791">
        <f>IF(WWWW[[#This Row],['# people reached by regular dedicated hygiene promotion]]&gt;WWWW[[#This Row],['# People received regular supply of hygiene items]],WWWW[[#This Row],['# people reached by regular dedicated hygiene promotion]],WWWW[[#This Row],['# People received regular supply of hygiene items]])</f>
        <v>0</v>
      </c>
      <c r="BK632" s="790">
        <f>IF(WWWW[[#This Row],[HRP3]]/WWWW[[#This Row],[Total PoP ]]&gt;100%,100%,WWWW[[#This Row],[HRP3]]/WWWW[[#This Row],[Total PoP ]])</f>
        <v>0</v>
      </c>
      <c r="BL632" s="787">
        <f>1-WWWW[[#This Row],[Hygiene Coverage%]]</f>
        <v>1</v>
      </c>
      <c r="BM632" s="789">
        <f>WWWW[[#This Row],['# people reached by regular dedicated hygiene promotion]]/WWWW[[#This Row],[Total PoP ]]</f>
        <v>0</v>
      </c>
      <c r="BN63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32" s="552">
        <f>WWWW[[#This Row],['#_of_affected_women_and_girls_receiving_a_sufficient_quantity_of_sanitary_pads]]</f>
        <v>0</v>
      </c>
      <c r="BP632" s="605">
        <f>IF(WWWW[[#This Row],['# People with access to soap]]&gt;WWWW[[#This Row],['# People with access to Sanity Pads]],WWWW[[#This Row],['# People with access to soap]],WWWW[[#This Row],['# People with access to Sanity Pads]])</f>
        <v>0</v>
      </c>
      <c r="BQ632" s="560" t="str">
        <f>IF(OR(WWWW[[#This Row],['#of students in school]]="",WWWW[[#This Row],['#of students in school]]=0),"No","Yes")</f>
        <v>Yes</v>
      </c>
      <c r="BR632" s="781" t="str">
        <f>VLOOKUP(WWWW[[#This Row],[Village  Name]],SiteDB6[[Site Name]:[Location Type 1]],9,FALSE)</f>
        <v>Village</v>
      </c>
      <c r="BS632" s="781" t="str">
        <f>VLOOKUP(WWWW[[#This Row],[Village  Name]],SiteDB6[[Site Name]:[Type of Accommodation]],10,FALSE)</f>
        <v>Village</v>
      </c>
      <c r="BT632" s="781">
        <f>VLOOKUP(WWWW[[#This Row],[Village  Name]],SiteDB6[[Site Name]:[Ethnic or GCA/NGCA]],11,FALSE)</f>
        <v>0</v>
      </c>
      <c r="BU632" s="781">
        <f>VLOOKUP(WWWW[[#This Row],[Village  Name]],SiteDB6[[Site Name]:[Lat]],12,FALSE)</f>
        <v>20.840990066528299</v>
      </c>
      <c r="BV632" s="781">
        <f>VLOOKUP(WWWW[[#This Row],[Village  Name]],SiteDB6[[Site Name]:[Long]],13,FALSE)</f>
        <v>93.072242736816406</v>
      </c>
      <c r="BW632" s="781">
        <f>VLOOKUP(WWWW[[#This Row],[Village  Name]],SiteDB6[[Site Name]:[Pcode]],3,FALSE)</f>
        <v>196657</v>
      </c>
      <c r="BX632" s="781" t="str">
        <f t="shared" si="3"/>
        <v>Covered</v>
      </c>
      <c r="BY632" s="792"/>
    </row>
    <row r="633" spans="1:93">
      <c r="A633" s="777" t="s">
        <v>2382</v>
      </c>
      <c r="B633" s="777" t="s">
        <v>233</v>
      </c>
      <c r="C633" s="778" t="s">
        <v>233</v>
      </c>
      <c r="D633" s="778" t="s">
        <v>3011</v>
      </c>
      <c r="E633" s="778" t="s">
        <v>2687</v>
      </c>
      <c r="F633" s="778" t="s">
        <v>473</v>
      </c>
      <c r="G633" s="780" t="str">
        <f>VLOOKUP(WWWW[[#This Row],[Village  Name]],SiteDB6[[Site Name]:[Location Type]],8,FALSE)</f>
        <v>Village</v>
      </c>
      <c r="H633" s="778" t="s">
        <v>3030</v>
      </c>
      <c r="I633" s="782"/>
      <c r="J633" s="782">
        <v>350</v>
      </c>
      <c r="K633" s="783">
        <v>42856</v>
      </c>
      <c r="L633" s="784">
        <v>43646</v>
      </c>
      <c r="M633" s="782">
        <v>350</v>
      </c>
      <c r="N633" s="782"/>
      <c r="O633" s="605"/>
      <c r="P633" s="782"/>
      <c r="Q633" s="782"/>
      <c r="R633" s="782"/>
      <c r="S633" s="782"/>
      <c r="T633" s="782">
        <v>1</v>
      </c>
      <c r="U633" s="785"/>
      <c r="V633" s="782"/>
      <c r="W633" s="782" t="s">
        <v>41</v>
      </c>
      <c r="X633" s="782">
        <v>3</v>
      </c>
      <c r="Y633" s="782"/>
      <c r="Z633" s="782"/>
      <c r="AA633" s="782"/>
      <c r="AB633" s="782"/>
      <c r="AC633" s="785"/>
      <c r="AD633" s="782"/>
      <c r="AE633" s="782"/>
      <c r="AF633" s="782"/>
      <c r="AG633" s="782"/>
      <c r="AH633" s="782"/>
      <c r="AI633" s="782"/>
      <c r="AJ633" s="605"/>
      <c r="AK633" s="782">
        <v>1</v>
      </c>
      <c r="AL633" s="605"/>
      <c r="AM633" s="605"/>
      <c r="AN633" s="785"/>
      <c r="AO633" s="551"/>
      <c r="AP633" s="551"/>
      <c r="AQ63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0.7142857142857143</v>
      </c>
      <c r="AR633" s="788">
        <f>WWWW[[#This Row],[%Equitable and continuous access to sufficient quantity of safe drinking water]]*WWWW[[#This Row],[Total PoP ]]</f>
        <v>250</v>
      </c>
      <c r="AS63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33" s="788">
        <f>WWWW[[#This Row],[% Access to unimproved water points]]*WWWW[[#This Row],[Total PoP ]]</f>
        <v>0</v>
      </c>
      <c r="AU63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0.7142857142857143</v>
      </c>
      <c r="AV63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633" s="788">
        <f>WWWW[[#This Row],[HRP1]]/250</f>
        <v>1</v>
      </c>
      <c r="AX633" s="790">
        <f>1-WWWW[[#This Row],[% Equitable and continuous access to sufficient quantity of domestic water]]</f>
        <v>0.2857142857142857</v>
      </c>
      <c r="AY633" s="788">
        <f>WWWW[[#This Row],[%equitable and continuous access to sufficient quantity of safe drinking and domestic water''s GAP]]*WWWW[[#This Row],[Total PoP ]]</f>
        <v>100</v>
      </c>
      <c r="AZ633" s="791">
        <f>IF(WWWW[[#This Row],[Total required water points]]-WWWW[[#This Row],['#Water points coverage]]&lt;0,0,WWWW[[#This Row],[Total required water points]]-WWWW[[#This Row],['#Water points coverage]])</f>
        <v>0</v>
      </c>
      <c r="BA633" s="791">
        <f>ROUND(IF(WWWW[[#This Row],[Total PoP ]]&lt;250,1,WWWW[[#This Row],[Total PoP ]]/250),0)</f>
        <v>1</v>
      </c>
      <c r="BB63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0.42857142857142855</v>
      </c>
      <c r="BC633" s="788">
        <f>WWWW[[#This Row],[% people access to functioning Latrine]]*WWWW[[#This Row],[Total PoP ]]</f>
        <v>150</v>
      </c>
      <c r="BD633" s="791">
        <f>WWWW[[#This Row],['#_of_Functioning_latrines_in_school]]*50</f>
        <v>150</v>
      </c>
      <c r="BE633" s="791">
        <f>ROUND((WWWW[[#This Row],[Total PoP ]]/6),0)</f>
        <v>58</v>
      </c>
      <c r="BF633" s="791">
        <f>IF(WWWW[[#This Row],[Total required Latrines]]-(WWWW[[#This Row],['#_of_sanitary_fly-proof_HH_latrines]])&lt;0,0,WWWW[[#This Row],[Total required Latrines]]-(WWWW[[#This Row],['#_of_sanitary_fly-proof_HH_latrines]]))</f>
        <v>58</v>
      </c>
      <c r="BG633" s="787">
        <f>1-WWWW[[#This Row],[% people access to functioning Latrine]]</f>
        <v>0.5714285714285714</v>
      </c>
      <c r="BH63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33" s="560">
        <f>IF(WWWW[[#This Row],['#_of_functional_handwashing_facilities_at_HH_level]]*6&gt;WWWW[[#This Row],[Total PoP ]],WWWW[[#This Row],[Total PoP ]],WWWW[[#This Row],['#_of_functional_handwashing_facilities_at_HH_level]]*6)</f>
        <v>0</v>
      </c>
      <c r="BJ633" s="791">
        <f>IF(WWWW[[#This Row],['# people reached by regular dedicated hygiene promotion]]&gt;WWWW[[#This Row],['# People received regular supply of hygiene items]],WWWW[[#This Row],['# people reached by regular dedicated hygiene promotion]],WWWW[[#This Row],['# People received regular supply of hygiene items]])</f>
        <v>0</v>
      </c>
      <c r="BK633" s="790">
        <f>IF(WWWW[[#This Row],[HRP3]]/WWWW[[#This Row],[Total PoP ]]&gt;100%,100%,WWWW[[#This Row],[HRP3]]/WWWW[[#This Row],[Total PoP ]])</f>
        <v>0</v>
      </c>
      <c r="BL633" s="787">
        <f>1-WWWW[[#This Row],[Hygiene Coverage%]]</f>
        <v>1</v>
      </c>
      <c r="BM633" s="789">
        <f>WWWW[[#This Row],['# people reached by regular dedicated hygiene promotion]]/WWWW[[#This Row],[Total PoP ]]</f>
        <v>0</v>
      </c>
      <c r="BN63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33" s="552">
        <f>WWWW[[#This Row],['#_of_affected_women_and_girls_receiving_a_sufficient_quantity_of_sanitary_pads]]</f>
        <v>0</v>
      </c>
      <c r="BP633" s="605">
        <f>IF(WWWW[[#This Row],['# People with access to soap]]&gt;WWWW[[#This Row],['# People with access to Sanity Pads]],WWWW[[#This Row],['# People with access to soap]],WWWW[[#This Row],['# People with access to Sanity Pads]])</f>
        <v>0</v>
      </c>
      <c r="BQ633" s="560" t="str">
        <f>IF(OR(WWWW[[#This Row],['#of students in school]]="",WWWW[[#This Row],['#of students in school]]=0),"No","Yes")</f>
        <v>Yes</v>
      </c>
      <c r="BR633" s="781" t="str">
        <f>VLOOKUP(WWWW[[#This Row],[Village  Name]],SiteDB6[[Site Name]:[Location Type 1]],9,FALSE)</f>
        <v>Village</v>
      </c>
      <c r="BS633" s="781" t="str">
        <f>VLOOKUP(WWWW[[#This Row],[Village  Name]],SiteDB6[[Site Name]:[Type of Accommodation]],10,FALSE)</f>
        <v>Village</v>
      </c>
      <c r="BT633" s="781">
        <f>VLOOKUP(WWWW[[#This Row],[Village  Name]],SiteDB6[[Site Name]:[Ethnic or GCA/NGCA]],11,FALSE)</f>
        <v>0</v>
      </c>
      <c r="BU633" s="781">
        <f>VLOOKUP(WWWW[[#This Row],[Village  Name]],SiteDB6[[Site Name]:[Lat]],12,FALSE)</f>
        <v>20.812870025634801</v>
      </c>
      <c r="BV633" s="781">
        <f>VLOOKUP(WWWW[[#This Row],[Village  Name]],SiteDB6[[Site Name]:[Long]],13,FALSE)</f>
        <v>93.075592041015597</v>
      </c>
      <c r="BW633" s="781">
        <f>VLOOKUP(WWWW[[#This Row],[Village  Name]],SiteDB6[[Site Name]:[Pcode]],3,FALSE)</f>
        <v>196649</v>
      </c>
      <c r="BX633" s="781" t="str">
        <f t="shared" si="3"/>
        <v>Covered</v>
      </c>
      <c r="BY633" s="792"/>
    </row>
    <row r="634" spans="1:93">
      <c r="A634" s="777" t="s">
        <v>2382</v>
      </c>
      <c r="B634" s="777" t="s">
        <v>233</v>
      </c>
      <c r="C634" s="778" t="s">
        <v>233</v>
      </c>
      <c r="D634" s="778" t="s">
        <v>3011</v>
      </c>
      <c r="E634" s="778" t="s">
        <v>2687</v>
      </c>
      <c r="F634" s="778" t="s">
        <v>473</v>
      </c>
      <c r="G634" s="780" t="str">
        <f>VLOOKUP(WWWW[[#This Row],[Village  Name]],SiteDB6[[Site Name]:[Location Type]],8,FALSE)</f>
        <v>Village</v>
      </c>
      <c r="H634" s="778" t="s">
        <v>3031</v>
      </c>
      <c r="I634" s="782"/>
      <c r="J634" s="782">
        <v>407</v>
      </c>
      <c r="K634" s="783">
        <v>42856</v>
      </c>
      <c r="L634" s="784">
        <v>43646</v>
      </c>
      <c r="M634" s="782">
        <v>407</v>
      </c>
      <c r="N634" s="782"/>
      <c r="O634" s="605"/>
      <c r="P634" s="782"/>
      <c r="Q634" s="782"/>
      <c r="R634" s="782"/>
      <c r="S634" s="782"/>
      <c r="T634" s="782">
        <v>2</v>
      </c>
      <c r="U634" s="785"/>
      <c r="V634" s="782"/>
      <c r="W634" s="782" t="s">
        <v>41</v>
      </c>
      <c r="X634" s="782">
        <v>4</v>
      </c>
      <c r="Y634" s="782"/>
      <c r="Z634" s="782"/>
      <c r="AA634" s="782"/>
      <c r="AB634" s="782"/>
      <c r="AC634" s="785"/>
      <c r="AD634" s="782"/>
      <c r="AE634" s="782"/>
      <c r="AF634" s="782"/>
      <c r="AG634" s="782"/>
      <c r="AH634" s="782"/>
      <c r="AI634" s="782"/>
      <c r="AJ634" s="605"/>
      <c r="AK634" s="782">
        <v>1</v>
      </c>
      <c r="AL634" s="605"/>
      <c r="AM634" s="605"/>
      <c r="AN634" s="785"/>
      <c r="AO634" s="551"/>
      <c r="AP634" s="551"/>
      <c r="AQ63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34" s="788">
        <f>WWWW[[#This Row],[%Equitable and continuous access to sufficient quantity of safe drinking water]]*WWWW[[#This Row],[Total PoP ]]</f>
        <v>407</v>
      </c>
      <c r="AS63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34" s="788">
        <f>WWWW[[#This Row],[% Access to unimproved water points]]*WWWW[[#This Row],[Total PoP ]]</f>
        <v>0</v>
      </c>
      <c r="AU63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3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407</v>
      </c>
      <c r="AW634" s="788">
        <f>WWWW[[#This Row],[HRP1]]/250</f>
        <v>1.6279999999999999</v>
      </c>
      <c r="AX634" s="790">
        <f>1-WWWW[[#This Row],[% Equitable and continuous access to sufficient quantity of domestic water]]</f>
        <v>0</v>
      </c>
      <c r="AY634" s="788">
        <f>WWWW[[#This Row],[%equitable and continuous access to sufficient quantity of safe drinking and domestic water''s GAP]]*WWWW[[#This Row],[Total PoP ]]</f>
        <v>0</v>
      </c>
      <c r="AZ634" s="791">
        <f>IF(WWWW[[#This Row],[Total required water points]]-WWWW[[#This Row],['#Water points coverage]]&lt;0,0,WWWW[[#This Row],[Total required water points]]-WWWW[[#This Row],['#Water points coverage]])</f>
        <v>0.37200000000000011</v>
      </c>
      <c r="BA634" s="791">
        <f>ROUND(IF(WWWW[[#This Row],[Total PoP ]]&lt;250,1,WWWW[[#This Row],[Total PoP ]]/250),0)</f>
        <v>2</v>
      </c>
      <c r="BB63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0.49140049140049141</v>
      </c>
      <c r="BC634" s="788">
        <f>WWWW[[#This Row],[% people access to functioning Latrine]]*WWWW[[#This Row],[Total PoP ]]</f>
        <v>200</v>
      </c>
      <c r="BD634" s="791">
        <f>WWWW[[#This Row],['#_of_Functioning_latrines_in_school]]*50</f>
        <v>200</v>
      </c>
      <c r="BE634" s="791">
        <f>ROUND((WWWW[[#This Row],[Total PoP ]]/6),0)</f>
        <v>68</v>
      </c>
      <c r="BF634" s="791">
        <f>IF(WWWW[[#This Row],[Total required Latrines]]-(WWWW[[#This Row],['#_of_sanitary_fly-proof_HH_latrines]])&lt;0,0,WWWW[[#This Row],[Total required Latrines]]-(WWWW[[#This Row],['#_of_sanitary_fly-proof_HH_latrines]]))</f>
        <v>68</v>
      </c>
      <c r="BG634" s="787">
        <f>1-WWWW[[#This Row],[% people access to functioning Latrine]]</f>
        <v>0.50859950859950853</v>
      </c>
      <c r="BH63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34" s="560">
        <f>IF(WWWW[[#This Row],['#_of_functional_handwashing_facilities_at_HH_level]]*6&gt;WWWW[[#This Row],[Total PoP ]],WWWW[[#This Row],[Total PoP ]],WWWW[[#This Row],['#_of_functional_handwashing_facilities_at_HH_level]]*6)</f>
        <v>0</v>
      </c>
      <c r="BJ634" s="791">
        <f>IF(WWWW[[#This Row],['# people reached by regular dedicated hygiene promotion]]&gt;WWWW[[#This Row],['# People received regular supply of hygiene items]],WWWW[[#This Row],['# people reached by regular dedicated hygiene promotion]],WWWW[[#This Row],['# People received regular supply of hygiene items]])</f>
        <v>0</v>
      </c>
      <c r="BK634" s="790">
        <f>IF(WWWW[[#This Row],[HRP3]]/WWWW[[#This Row],[Total PoP ]]&gt;100%,100%,WWWW[[#This Row],[HRP3]]/WWWW[[#This Row],[Total PoP ]])</f>
        <v>0</v>
      </c>
      <c r="BL634" s="787">
        <f>1-WWWW[[#This Row],[Hygiene Coverage%]]</f>
        <v>1</v>
      </c>
      <c r="BM634" s="789">
        <f>WWWW[[#This Row],['# people reached by regular dedicated hygiene promotion]]/WWWW[[#This Row],[Total PoP ]]</f>
        <v>0</v>
      </c>
      <c r="BN63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34" s="552">
        <f>WWWW[[#This Row],['#_of_affected_women_and_girls_receiving_a_sufficient_quantity_of_sanitary_pads]]</f>
        <v>0</v>
      </c>
      <c r="BP634" s="605">
        <f>IF(WWWW[[#This Row],['# People with access to soap]]&gt;WWWW[[#This Row],['# People with access to Sanity Pads]],WWWW[[#This Row],['# People with access to soap]],WWWW[[#This Row],['# People with access to Sanity Pads]])</f>
        <v>0</v>
      </c>
      <c r="BQ634" s="560" t="str">
        <f>IF(OR(WWWW[[#This Row],['#of students in school]]="",WWWW[[#This Row],['#of students in school]]=0),"No","Yes")</f>
        <v>Yes</v>
      </c>
      <c r="BR634" s="781" t="str">
        <f>VLOOKUP(WWWW[[#This Row],[Village  Name]],SiteDB6[[Site Name]:[Location Type 1]],9,FALSE)</f>
        <v>Village</v>
      </c>
      <c r="BS634" s="781" t="str">
        <f>VLOOKUP(WWWW[[#This Row],[Village  Name]],SiteDB6[[Site Name]:[Type of Accommodation]],10,FALSE)</f>
        <v>Village</v>
      </c>
      <c r="BT634" s="781">
        <f>VLOOKUP(WWWW[[#This Row],[Village  Name]],SiteDB6[[Site Name]:[Ethnic or GCA/NGCA]],11,FALSE)</f>
        <v>0</v>
      </c>
      <c r="BU634" s="781">
        <f>VLOOKUP(WWWW[[#This Row],[Village  Name]],SiteDB6[[Site Name]:[Lat]],12,FALSE)</f>
        <v>20.774000167846701</v>
      </c>
      <c r="BV634" s="781">
        <f>VLOOKUP(WWWW[[#This Row],[Village  Name]],SiteDB6[[Site Name]:[Long]],13,FALSE)</f>
        <v>93.060752868652301</v>
      </c>
      <c r="BW634" s="781">
        <f>VLOOKUP(WWWW[[#This Row],[Village  Name]],SiteDB6[[Site Name]:[Pcode]],3,FALSE)</f>
        <v>196647</v>
      </c>
      <c r="BX634" s="781" t="str">
        <f t="shared" si="3"/>
        <v>Covered</v>
      </c>
      <c r="BY634" s="792"/>
    </row>
    <row r="635" spans="1:93">
      <c r="A635" s="777" t="s">
        <v>2382</v>
      </c>
      <c r="B635" s="777" t="s">
        <v>233</v>
      </c>
      <c r="C635" s="778" t="s">
        <v>233</v>
      </c>
      <c r="D635" s="778" t="s">
        <v>3011</v>
      </c>
      <c r="E635" s="778" t="s">
        <v>2687</v>
      </c>
      <c r="F635" s="778" t="s">
        <v>473</v>
      </c>
      <c r="G635" s="780" t="str">
        <f>VLOOKUP(WWWW[[#This Row],[Village  Name]],SiteDB6[[Site Name]:[Location Type]],8,FALSE)</f>
        <v>Village</v>
      </c>
      <c r="H635" s="778" t="s">
        <v>3032</v>
      </c>
      <c r="I635" s="782"/>
      <c r="J635" s="782">
        <v>145</v>
      </c>
      <c r="K635" s="783">
        <v>42856</v>
      </c>
      <c r="L635" s="784">
        <v>43646</v>
      </c>
      <c r="M635" s="782">
        <v>145</v>
      </c>
      <c r="N635" s="782"/>
      <c r="O635" s="605"/>
      <c r="P635" s="782"/>
      <c r="Q635" s="782"/>
      <c r="R635" s="782"/>
      <c r="S635" s="782"/>
      <c r="T635" s="782">
        <v>1</v>
      </c>
      <c r="U635" s="785"/>
      <c r="V635" s="782"/>
      <c r="W635" s="782" t="s">
        <v>41</v>
      </c>
      <c r="X635" s="782">
        <v>3</v>
      </c>
      <c r="Y635" s="782"/>
      <c r="Z635" s="782"/>
      <c r="AA635" s="782"/>
      <c r="AB635" s="782"/>
      <c r="AC635" s="785"/>
      <c r="AD635" s="782"/>
      <c r="AE635" s="782"/>
      <c r="AF635" s="782"/>
      <c r="AG635" s="782"/>
      <c r="AH635" s="782"/>
      <c r="AI635" s="782"/>
      <c r="AJ635" s="605"/>
      <c r="AK635" s="782">
        <v>1</v>
      </c>
      <c r="AL635" s="605"/>
      <c r="AM635" s="605"/>
      <c r="AN635" s="785"/>
      <c r="AO635" s="551"/>
      <c r="AP635" s="551"/>
      <c r="AQ63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35" s="788">
        <f>WWWW[[#This Row],[%Equitable and continuous access to sufficient quantity of safe drinking water]]*WWWW[[#This Row],[Total PoP ]]</f>
        <v>145</v>
      </c>
      <c r="AS63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35" s="788">
        <f>WWWW[[#This Row],[% Access to unimproved water points]]*WWWW[[#This Row],[Total PoP ]]</f>
        <v>0</v>
      </c>
      <c r="AU63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3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145</v>
      </c>
      <c r="AW635" s="788">
        <f>WWWW[[#This Row],[HRP1]]/250</f>
        <v>0.57999999999999996</v>
      </c>
      <c r="AX635" s="790">
        <f>1-WWWW[[#This Row],[% Equitable and continuous access to sufficient quantity of domestic water]]</f>
        <v>0</v>
      </c>
      <c r="AY635" s="788">
        <f>WWWW[[#This Row],[%equitable and continuous access to sufficient quantity of safe drinking and domestic water''s GAP]]*WWWW[[#This Row],[Total PoP ]]</f>
        <v>0</v>
      </c>
      <c r="AZ635" s="791">
        <f>IF(WWWW[[#This Row],[Total required water points]]-WWWW[[#This Row],['#Water points coverage]]&lt;0,0,WWWW[[#This Row],[Total required water points]]-WWWW[[#This Row],['#Water points coverage]])</f>
        <v>0.42000000000000004</v>
      </c>
      <c r="BA635" s="791">
        <f>ROUND(IF(WWWW[[#This Row],[Total PoP ]]&lt;250,1,WWWW[[#This Row],[Total PoP ]]/250),0)</f>
        <v>1</v>
      </c>
      <c r="BB63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35" s="788">
        <f>WWWW[[#This Row],[% people access to functioning Latrine]]*WWWW[[#This Row],[Total PoP ]]</f>
        <v>145</v>
      </c>
      <c r="BD635" s="791">
        <f>WWWW[[#This Row],['#_of_Functioning_latrines_in_school]]*50</f>
        <v>150</v>
      </c>
      <c r="BE635" s="791">
        <f>ROUND((WWWW[[#This Row],[Total PoP ]]/6),0)</f>
        <v>24</v>
      </c>
      <c r="BF635" s="791">
        <f>IF(WWWW[[#This Row],[Total required Latrines]]-(WWWW[[#This Row],['#_of_sanitary_fly-proof_HH_latrines]])&lt;0,0,WWWW[[#This Row],[Total required Latrines]]-(WWWW[[#This Row],['#_of_sanitary_fly-proof_HH_latrines]]))</f>
        <v>24</v>
      </c>
      <c r="BG635" s="787">
        <f>1-WWWW[[#This Row],[% people access to functioning Latrine]]</f>
        <v>0</v>
      </c>
      <c r="BH63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35" s="560">
        <f>IF(WWWW[[#This Row],['#_of_functional_handwashing_facilities_at_HH_level]]*6&gt;WWWW[[#This Row],[Total PoP ]],WWWW[[#This Row],[Total PoP ]],WWWW[[#This Row],['#_of_functional_handwashing_facilities_at_HH_level]]*6)</f>
        <v>0</v>
      </c>
      <c r="BJ635" s="791">
        <f>IF(WWWW[[#This Row],['# people reached by regular dedicated hygiene promotion]]&gt;WWWW[[#This Row],['# People received regular supply of hygiene items]],WWWW[[#This Row],['# people reached by regular dedicated hygiene promotion]],WWWW[[#This Row],['# People received regular supply of hygiene items]])</f>
        <v>0</v>
      </c>
      <c r="BK635" s="790">
        <f>IF(WWWW[[#This Row],[HRP3]]/WWWW[[#This Row],[Total PoP ]]&gt;100%,100%,WWWW[[#This Row],[HRP3]]/WWWW[[#This Row],[Total PoP ]])</f>
        <v>0</v>
      </c>
      <c r="BL635" s="787">
        <f>1-WWWW[[#This Row],[Hygiene Coverage%]]</f>
        <v>1</v>
      </c>
      <c r="BM635" s="789">
        <f>WWWW[[#This Row],['# people reached by regular dedicated hygiene promotion]]/WWWW[[#This Row],[Total PoP ]]</f>
        <v>0</v>
      </c>
      <c r="BN63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35" s="552">
        <f>WWWW[[#This Row],['#_of_affected_women_and_girls_receiving_a_sufficient_quantity_of_sanitary_pads]]</f>
        <v>0</v>
      </c>
      <c r="BP635" s="605">
        <f>IF(WWWW[[#This Row],['# People with access to soap]]&gt;WWWW[[#This Row],['# People with access to Sanity Pads]],WWWW[[#This Row],['# People with access to soap]],WWWW[[#This Row],['# People with access to Sanity Pads]])</f>
        <v>0</v>
      </c>
      <c r="BQ635" s="560" t="str">
        <f>IF(OR(WWWW[[#This Row],['#of students in school]]="",WWWW[[#This Row],['#of students in school]]=0),"No","Yes")</f>
        <v>Yes</v>
      </c>
      <c r="BR635" s="781" t="str">
        <f>VLOOKUP(WWWW[[#This Row],[Village  Name]],SiteDB6[[Site Name]:[Location Type 1]],9,FALSE)</f>
        <v>Village</v>
      </c>
      <c r="BS635" s="781" t="str">
        <f>VLOOKUP(WWWW[[#This Row],[Village  Name]],SiteDB6[[Site Name]:[Type of Accommodation]],10,FALSE)</f>
        <v>Village</v>
      </c>
      <c r="BT635" s="781">
        <f>VLOOKUP(WWWW[[#This Row],[Village  Name]],SiteDB6[[Site Name]:[Ethnic or GCA/NGCA]],11,FALSE)</f>
        <v>0</v>
      </c>
      <c r="BU635" s="781">
        <f>VLOOKUP(WWWW[[#This Row],[Village  Name]],SiteDB6[[Site Name]:[Lat]],12,FALSE)</f>
        <v>20.685459136962901</v>
      </c>
      <c r="BV635" s="781">
        <f>VLOOKUP(WWWW[[#This Row],[Village  Name]],SiteDB6[[Site Name]:[Long]],13,FALSE)</f>
        <v>93.127792358398395</v>
      </c>
      <c r="BW635" s="781">
        <f>VLOOKUP(WWWW[[#This Row],[Village  Name]],SiteDB6[[Site Name]:[Pcode]],3,FALSE)</f>
        <v>196609</v>
      </c>
      <c r="BX635" s="781" t="str">
        <f t="shared" si="3"/>
        <v>Covered</v>
      </c>
      <c r="BY635" s="792"/>
    </row>
    <row r="636" spans="1:93">
      <c r="A636" s="777" t="s">
        <v>2382</v>
      </c>
      <c r="B636" s="777" t="s">
        <v>233</v>
      </c>
      <c r="C636" s="778" t="s">
        <v>233</v>
      </c>
      <c r="D636" s="778" t="s">
        <v>3011</v>
      </c>
      <c r="E636" s="778" t="s">
        <v>2687</v>
      </c>
      <c r="F636" s="778" t="s">
        <v>473</v>
      </c>
      <c r="G636" s="780" t="str">
        <f>VLOOKUP(WWWW[[#This Row],[Village  Name]],SiteDB6[[Site Name]:[Location Type]],8,FALSE)</f>
        <v>Village</v>
      </c>
      <c r="H636" s="778" t="s">
        <v>2769</v>
      </c>
      <c r="I636" s="782"/>
      <c r="J636" s="782">
        <v>256</v>
      </c>
      <c r="K636" s="783">
        <v>42856</v>
      </c>
      <c r="L636" s="784">
        <v>43646</v>
      </c>
      <c r="M636" s="782">
        <v>256</v>
      </c>
      <c r="N636" s="782"/>
      <c r="O636" s="605"/>
      <c r="P636" s="782"/>
      <c r="Q636" s="782"/>
      <c r="R636" s="782"/>
      <c r="S636" s="782"/>
      <c r="T636" s="782">
        <v>1</v>
      </c>
      <c r="U636" s="785"/>
      <c r="V636" s="782"/>
      <c r="W636" s="782" t="s">
        <v>41</v>
      </c>
      <c r="X636" s="782">
        <v>4</v>
      </c>
      <c r="Y636" s="782"/>
      <c r="Z636" s="782"/>
      <c r="AA636" s="782"/>
      <c r="AB636" s="782"/>
      <c r="AC636" s="785"/>
      <c r="AD636" s="782"/>
      <c r="AE636" s="782"/>
      <c r="AF636" s="782"/>
      <c r="AG636" s="782"/>
      <c r="AH636" s="782"/>
      <c r="AI636" s="782"/>
      <c r="AJ636" s="605"/>
      <c r="AK636" s="782">
        <v>1</v>
      </c>
      <c r="AL636" s="605"/>
      <c r="AM636" s="605"/>
      <c r="AN636" s="785"/>
      <c r="AO636" s="551"/>
      <c r="AP636" s="551"/>
      <c r="AQ63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0.9765625</v>
      </c>
      <c r="AR636" s="788">
        <f>WWWW[[#This Row],[%Equitable and continuous access to sufficient quantity of safe drinking water]]*WWWW[[#This Row],[Total PoP ]]</f>
        <v>250</v>
      </c>
      <c r="AS63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36" s="788">
        <f>WWWW[[#This Row],[% Access to unimproved water points]]*WWWW[[#This Row],[Total PoP ]]</f>
        <v>0</v>
      </c>
      <c r="AU63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0.9765625</v>
      </c>
      <c r="AV63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250</v>
      </c>
      <c r="AW636" s="788">
        <f>WWWW[[#This Row],[HRP1]]/250</f>
        <v>1</v>
      </c>
      <c r="AX636" s="790">
        <f>1-WWWW[[#This Row],[% Equitable and continuous access to sufficient quantity of domestic water]]</f>
        <v>2.34375E-2</v>
      </c>
      <c r="AY636" s="788">
        <f>WWWW[[#This Row],[%equitable and continuous access to sufficient quantity of safe drinking and domestic water''s GAP]]*WWWW[[#This Row],[Total PoP ]]</f>
        <v>6</v>
      </c>
      <c r="AZ636" s="791">
        <f>IF(WWWW[[#This Row],[Total required water points]]-WWWW[[#This Row],['#Water points coverage]]&lt;0,0,WWWW[[#This Row],[Total required water points]]-WWWW[[#This Row],['#Water points coverage]])</f>
        <v>0</v>
      </c>
      <c r="BA636" s="791">
        <f>ROUND(IF(WWWW[[#This Row],[Total PoP ]]&lt;250,1,WWWW[[#This Row],[Total PoP ]]/250),0)</f>
        <v>1</v>
      </c>
      <c r="BB63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0.78125</v>
      </c>
      <c r="BC636" s="788">
        <f>WWWW[[#This Row],[% people access to functioning Latrine]]*WWWW[[#This Row],[Total PoP ]]</f>
        <v>200</v>
      </c>
      <c r="BD636" s="791">
        <f>WWWW[[#This Row],['#_of_Functioning_latrines_in_school]]*50</f>
        <v>200</v>
      </c>
      <c r="BE636" s="791">
        <f>ROUND((WWWW[[#This Row],[Total PoP ]]/6),0)</f>
        <v>43</v>
      </c>
      <c r="BF636" s="791">
        <f>IF(WWWW[[#This Row],[Total required Latrines]]-(WWWW[[#This Row],['#_of_sanitary_fly-proof_HH_latrines]])&lt;0,0,WWWW[[#This Row],[Total required Latrines]]-(WWWW[[#This Row],['#_of_sanitary_fly-proof_HH_latrines]]))</f>
        <v>43</v>
      </c>
      <c r="BG636" s="787">
        <f>1-WWWW[[#This Row],[% people access to functioning Latrine]]</f>
        <v>0.21875</v>
      </c>
      <c r="BH63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36" s="560">
        <f>IF(WWWW[[#This Row],['#_of_functional_handwashing_facilities_at_HH_level]]*6&gt;WWWW[[#This Row],[Total PoP ]],WWWW[[#This Row],[Total PoP ]],WWWW[[#This Row],['#_of_functional_handwashing_facilities_at_HH_level]]*6)</f>
        <v>0</v>
      </c>
      <c r="BJ636" s="791">
        <f>IF(WWWW[[#This Row],['# people reached by regular dedicated hygiene promotion]]&gt;WWWW[[#This Row],['# People received regular supply of hygiene items]],WWWW[[#This Row],['# people reached by regular dedicated hygiene promotion]],WWWW[[#This Row],['# People received regular supply of hygiene items]])</f>
        <v>0</v>
      </c>
      <c r="BK636" s="790">
        <f>IF(WWWW[[#This Row],[HRP3]]/WWWW[[#This Row],[Total PoP ]]&gt;100%,100%,WWWW[[#This Row],[HRP3]]/WWWW[[#This Row],[Total PoP ]])</f>
        <v>0</v>
      </c>
      <c r="BL636" s="787">
        <f>1-WWWW[[#This Row],[Hygiene Coverage%]]</f>
        <v>1</v>
      </c>
      <c r="BM636" s="789">
        <f>WWWW[[#This Row],['# people reached by regular dedicated hygiene promotion]]/WWWW[[#This Row],[Total PoP ]]</f>
        <v>0</v>
      </c>
      <c r="BN63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36" s="552">
        <f>WWWW[[#This Row],['#_of_affected_women_and_girls_receiving_a_sufficient_quantity_of_sanitary_pads]]</f>
        <v>0</v>
      </c>
      <c r="BP636" s="605">
        <f>IF(WWWW[[#This Row],['# People with access to soap]]&gt;WWWW[[#This Row],['# People with access to Sanity Pads]],WWWW[[#This Row],['# People with access to soap]],WWWW[[#This Row],['# People with access to Sanity Pads]])</f>
        <v>0</v>
      </c>
      <c r="BQ636" s="560" t="str">
        <f>IF(OR(WWWW[[#This Row],['#of students in school]]="",WWWW[[#This Row],['#of students in school]]=0),"No","Yes")</f>
        <v>Yes</v>
      </c>
      <c r="BR636" s="781" t="str">
        <f>VLOOKUP(WWWW[[#This Row],[Village  Name]],SiteDB6[[Site Name]:[Location Type 1]],9,FALSE)</f>
        <v>Village</v>
      </c>
      <c r="BS636" s="781" t="str">
        <f>VLOOKUP(WWWW[[#This Row],[Village  Name]],SiteDB6[[Site Name]:[Type of Accommodation]],10,FALSE)</f>
        <v>Village</v>
      </c>
      <c r="BT636" s="781">
        <f>VLOOKUP(WWWW[[#This Row],[Village  Name]],SiteDB6[[Site Name]:[Ethnic or GCA/NGCA]],11,FALSE)</f>
        <v>0</v>
      </c>
      <c r="BU636" s="781">
        <f>VLOOKUP(WWWW[[#This Row],[Village  Name]],SiteDB6[[Site Name]:[Lat]],12,FALSE)</f>
        <v>20.680830001831101</v>
      </c>
      <c r="BV636" s="781">
        <f>VLOOKUP(WWWW[[#This Row],[Village  Name]],SiteDB6[[Site Name]:[Long]],13,FALSE)</f>
        <v>92.917633056640597</v>
      </c>
      <c r="BW636" s="781">
        <f>VLOOKUP(WWWW[[#This Row],[Village  Name]],SiteDB6[[Site Name]:[Pcode]],3,FALSE)</f>
        <v>196906</v>
      </c>
      <c r="BX636" s="781" t="str">
        <f t="shared" si="3"/>
        <v>Covered</v>
      </c>
      <c r="BY636" s="792"/>
    </row>
    <row r="637" spans="1:93" s="545" customFormat="1">
      <c r="A637" s="777" t="s">
        <v>2382</v>
      </c>
      <c r="B637" s="777" t="s">
        <v>3196</v>
      </c>
      <c r="C637" s="777" t="s">
        <v>3196</v>
      </c>
      <c r="D637" s="778" t="s">
        <v>3197</v>
      </c>
      <c r="E637" s="778" t="s">
        <v>2687</v>
      </c>
      <c r="F637" s="778" t="s">
        <v>297</v>
      </c>
      <c r="G637" s="780" t="s">
        <v>796</v>
      </c>
      <c r="H637" s="778" t="s">
        <v>2617</v>
      </c>
      <c r="I637" s="782">
        <v>338</v>
      </c>
      <c r="J637" s="782">
        <v>1520</v>
      </c>
      <c r="K637" s="783" t="s">
        <v>3198</v>
      </c>
      <c r="L637" s="784" t="s">
        <v>3199</v>
      </c>
      <c r="M637" s="782">
        <v>291</v>
      </c>
      <c r="N637" s="782">
        <v>15</v>
      </c>
      <c r="O637" s="605">
        <v>20</v>
      </c>
      <c r="P637" s="782">
        <v>250</v>
      </c>
      <c r="Q637" s="782">
        <v>0</v>
      </c>
      <c r="R637" s="782"/>
      <c r="S637" s="782">
        <v>1520</v>
      </c>
      <c r="T637" s="782">
        <v>0</v>
      </c>
      <c r="U637" s="785"/>
      <c r="V637" s="782"/>
      <c r="W637" s="782" t="s">
        <v>132</v>
      </c>
      <c r="X637" s="782">
        <v>0</v>
      </c>
      <c r="Y637" s="782">
        <v>21</v>
      </c>
      <c r="Z637" s="782">
        <v>21</v>
      </c>
      <c r="AA637" s="782"/>
      <c r="AB637" s="782"/>
      <c r="AC637" s="785"/>
      <c r="AD637" s="782">
        <v>2</v>
      </c>
      <c r="AE637" s="782">
        <v>2</v>
      </c>
      <c r="AF637" s="782">
        <v>0</v>
      </c>
      <c r="AG637" s="782">
        <v>0</v>
      </c>
      <c r="AH637" s="782">
        <v>0</v>
      </c>
      <c r="AI637" s="782">
        <v>0</v>
      </c>
      <c r="AJ637" s="605"/>
      <c r="AK637" s="782">
        <v>0</v>
      </c>
      <c r="AL637" s="605">
        <v>338</v>
      </c>
      <c r="AM637" s="605">
        <v>338</v>
      </c>
      <c r="AN637" s="785"/>
      <c r="AO637" s="551">
        <v>0.3</v>
      </c>
      <c r="AP637" s="551">
        <v>0.3</v>
      </c>
      <c r="AQ63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37" s="788">
        <f>WWWW[[#This Row],[%Equitable and continuous access to sufficient quantity of safe drinking water]]*WWWW[[#This Row],[Total PoP ]]</f>
        <v>1520</v>
      </c>
      <c r="AS63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37" s="788">
        <f>WWWW[[#This Row],[% Access to unimproved water points]]*WWWW[[#This Row],[Total PoP ]]</f>
        <v>1520</v>
      </c>
      <c r="AU63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3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1520</v>
      </c>
      <c r="AW637" s="788">
        <f>WWWW[[#This Row],[HRP1]]/250</f>
        <v>6.08</v>
      </c>
      <c r="AX637" s="790">
        <f>1-WWWW[[#This Row],[% Equitable and continuous access to sufficient quantity of domestic water]]</f>
        <v>0</v>
      </c>
      <c r="AY637" s="788">
        <f>WWWW[[#This Row],[%equitable and continuous access to sufficient quantity of safe drinking and domestic water''s GAP]]*WWWW[[#This Row],[Total PoP ]]</f>
        <v>0</v>
      </c>
      <c r="AZ637" s="791">
        <f>IF(WWWW[[#This Row],[Total required water points]]-WWWW[[#This Row],['#Water points coverage]]&lt;0,0,WWWW[[#This Row],[Total required water points]]-WWWW[[#This Row],['#Water points coverage]])</f>
        <v>0</v>
      </c>
      <c r="BA637" s="791">
        <f>ROUND(IF(WWWW[[#This Row],[Total PoP ]]&lt;250,1,WWWW[[#This Row],[Total PoP ]]/250),0)</f>
        <v>6</v>
      </c>
      <c r="BB63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1.381578947368421E-2</v>
      </c>
      <c r="BC637" s="788">
        <f>WWWW[[#This Row],[% people access to functioning Latrine]]*WWWW[[#This Row],[Total PoP ]]</f>
        <v>21</v>
      </c>
      <c r="BD637" s="791">
        <f>WWWW[[#This Row],['#_of_Functioning_latrines_in_school]]*50</f>
        <v>0</v>
      </c>
      <c r="BE637" s="791">
        <f>ROUND((WWWW[[#This Row],[Total PoP ]]/6),0)</f>
        <v>253</v>
      </c>
      <c r="BF637" s="791">
        <f>IF(WWWW[[#This Row],[Total required Latrines]]-(WWWW[[#This Row],['#_of_sanitary_fly-proof_HH_latrines]])&lt;0,0,WWWW[[#This Row],[Total required Latrines]]-(WWWW[[#This Row],['#_of_sanitary_fly-proof_HH_latrines]]))</f>
        <v>253</v>
      </c>
      <c r="BG637" s="787">
        <f>1-WWWW[[#This Row],[% people access to functioning Latrine]]</f>
        <v>0.98618421052631577</v>
      </c>
      <c r="BH63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v>
      </c>
      <c r="BI637" s="560">
        <f>IF(WWWW[[#This Row],['#_of_functional_handwashing_facilities_at_HH_level]]*6&gt;WWWW[[#This Row],[Total PoP ]],WWWW[[#This Row],[Total PoP ]],WWWW[[#This Row],['#_of_functional_handwashing_facilities_at_HH_level]]*6)</f>
        <v>0</v>
      </c>
      <c r="BJ637" s="791">
        <f>IF(WWWW[[#This Row],['# people reached by regular dedicated hygiene promotion]]&gt;WWWW[[#This Row],['# People received regular supply of hygiene items]],WWWW[[#This Row],['# people reached by regular dedicated hygiene promotion]],WWWW[[#This Row],['# People received regular supply of hygiene items]])</f>
        <v>1520</v>
      </c>
      <c r="BK637" s="790">
        <f>IF(WWWW[[#This Row],[HRP3]]/WWWW[[#This Row],[Total PoP ]]&gt;100%,100%,WWWW[[#This Row],[HRP3]]/WWWW[[#This Row],[Total PoP ]])</f>
        <v>1</v>
      </c>
      <c r="BL637" s="787">
        <f>1-WWWW[[#This Row],[Hygiene Coverage%]]</f>
        <v>0</v>
      </c>
      <c r="BM637" s="789">
        <f>WWWW[[#This Row],['# people reached by regular dedicated hygiene promotion]]/WWWW[[#This Row],[Total PoP ]]</f>
        <v>2.631578947368421E-3</v>
      </c>
      <c r="BN63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1520</v>
      </c>
      <c r="BO637" s="552">
        <f>WWWW[[#This Row],['#_of_affected_women_and_girls_receiving_a_sufficient_quantity_of_sanitary_pads]]</f>
        <v>338</v>
      </c>
      <c r="BP637" s="605">
        <f>IF(WWWW[[#This Row],['# People with access to soap]]&gt;WWWW[[#This Row],['# People with access to Sanity Pads]],WWWW[[#This Row],['# People with access to soap]],WWWW[[#This Row],['# People with access to Sanity Pads]])</f>
        <v>1520</v>
      </c>
      <c r="BQ637" s="560" t="str">
        <f>IF(OR(WWWW[[#This Row],['#of students in school]]="",WWWW[[#This Row],['#of students in school]]=0),"No","Yes")</f>
        <v>Yes</v>
      </c>
      <c r="BR637" s="781" t="str">
        <f>VLOOKUP(WWWW[[#This Row],[Village  Name]],SiteDB6[[Site Name]:[Location Type 1]],9,FALSE)</f>
        <v>Village</v>
      </c>
      <c r="BS637" s="781" t="str">
        <f>VLOOKUP(WWWW[[#This Row],[Village  Name]],SiteDB6[[Site Name]:[Type of Accommodation]],10,FALSE)</f>
        <v>Village</v>
      </c>
      <c r="BT637" s="781">
        <f>VLOOKUP(WWWW[[#This Row],[Village  Name]],SiteDB6[[Site Name]:[Ethnic or GCA/NGCA]],11,FALSE)</f>
        <v>0</v>
      </c>
      <c r="BU637" s="781">
        <f>VLOOKUP(WWWW[[#This Row],[Village  Name]],SiteDB6[[Site Name]:[Lat]],12,FALSE)</f>
        <v>20.199499130248999</v>
      </c>
      <c r="BV637" s="781">
        <f>VLOOKUP(WWWW[[#This Row],[Village  Name]],SiteDB6[[Site Name]:[Long]],13,FALSE)</f>
        <v>92.834327697753906</v>
      </c>
      <c r="BW637" s="781">
        <f>VLOOKUP(WWWW[[#This Row],[Village  Name]],SiteDB6[[Site Name]:[Pcode]],3,FALSE)</f>
        <v>196126</v>
      </c>
      <c r="BX637" s="781" t="str">
        <f t="shared" si="3"/>
        <v>Covered</v>
      </c>
      <c r="BY637" s="792"/>
      <c r="BZ637" s="31"/>
      <c r="CA637" s="547"/>
      <c r="CB637" s="547"/>
      <c r="CC637" s="543"/>
      <c r="CD637" s="547"/>
      <c r="CE637" s="548"/>
      <c r="CF637" s="548"/>
      <c r="CG637" s="549"/>
      <c r="CH637" s="549"/>
      <c r="CI637" s="549"/>
      <c r="CJ637" s="549"/>
      <c r="CK637" s="549"/>
      <c r="CL637" s="549"/>
      <c r="CM637" s="549"/>
      <c r="CN637" s="549"/>
      <c r="CO637" s="549"/>
    </row>
    <row r="638" spans="1:93" s="545" customFormat="1">
      <c r="A638" s="777" t="s">
        <v>2382</v>
      </c>
      <c r="B638" s="777" t="s">
        <v>3196</v>
      </c>
      <c r="C638" s="777" t="s">
        <v>3196</v>
      </c>
      <c r="D638" s="778" t="s">
        <v>3197</v>
      </c>
      <c r="E638" s="778" t="s">
        <v>2687</v>
      </c>
      <c r="F638" s="778" t="s">
        <v>297</v>
      </c>
      <c r="G638" s="780" t="s">
        <v>796</v>
      </c>
      <c r="H638" s="778" t="s">
        <v>2618</v>
      </c>
      <c r="I638" s="782">
        <v>213</v>
      </c>
      <c r="J638" s="782">
        <v>1156</v>
      </c>
      <c r="K638" s="783" t="s">
        <v>3198</v>
      </c>
      <c r="L638" s="784" t="s">
        <v>3199</v>
      </c>
      <c r="M638" s="782">
        <v>130</v>
      </c>
      <c r="N638" s="782">
        <v>15</v>
      </c>
      <c r="O638" s="605">
        <v>22</v>
      </c>
      <c r="P638" s="782">
        <v>100</v>
      </c>
      <c r="Q638" s="782">
        <v>0</v>
      </c>
      <c r="R638" s="782"/>
      <c r="S638" s="782">
        <v>1156</v>
      </c>
      <c r="T638" s="782">
        <v>0</v>
      </c>
      <c r="U638" s="785"/>
      <c r="V638" s="782"/>
      <c r="W638" s="782" t="s">
        <v>132</v>
      </c>
      <c r="X638" s="782">
        <v>0</v>
      </c>
      <c r="Y638" s="782">
        <v>13</v>
      </c>
      <c r="Z638" s="782">
        <v>13</v>
      </c>
      <c r="AA638" s="782"/>
      <c r="AB638" s="782"/>
      <c r="AC638" s="785"/>
      <c r="AD638" s="782">
        <v>3</v>
      </c>
      <c r="AE638" s="782">
        <v>0</v>
      </c>
      <c r="AF638" s="782">
        <v>0</v>
      </c>
      <c r="AG638" s="782">
        <v>0</v>
      </c>
      <c r="AH638" s="782">
        <v>0</v>
      </c>
      <c r="AI638" s="782">
        <v>0</v>
      </c>
      <c r="AJ638" s="605"/>
      <c r="AK638" s="782">
        <v>0</v>
      </c>
      <c r="AL638" s="605">
        <v>213</v>
      </c>
      <c r="AM638" s="605">
        <v>213</v>
      </c>
      <c r="AN638" s="785"/>
      <c r="AO638" s="551">
        <v>0.1</v>
      </c>
      <c r="AP638" s="551">
        <v>0.1</v>
      </c>
      <c r="AQ63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38" s="788">
        <f>WWWW[[#This Row],[%Equitable and continuous access to sufficient quantity of safe drinking water]]*WWWW[[#This Row],[Total PoP ]]</f>
        <v>1156</v>
      </c>
      <c r="AS63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38" s="788">
        <f>WWWW[[#This Row],[% Access to unimproved water points]]*WWWW[[#This Row],[Total PoP ]]</f>
        <v>1156</v>
      </c>
      <c r="AU63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3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1156</v>
      </c>
      <c r="AW638" s="788">
        <f>WWWW[[#This Row],[HRP1]]/250</f>
        <v>4.6239999999999997</v>
      </c>
      <c r="AX638" s="790">
        <f>1-WWWW[[#This Row],[% Equitable and continuous access to sufficient quantity of domestic water]]</f>
        <v>0</v>
      </c>
      <c r="AY638" s="788">
        <f>WWWW[[#This Row],[%equitable and continuous access to sufficient quantity of safe drinking and domestic water''s GAP]]*WWWW[[#This Row],[Total PoP ]]</f>
        <v>0</v>
      </c>
      <c r="AZ638" s="791">
        <f>IF(WWWW[[#This Row],[Total required water points]]-WWWW[[#This Row],['#Water points coverage]]&lt;0,0,WWWW[[#This Row],[Total required water points]]-WWWW[[#This Row],['#Water points coverage]])</f>
        <v>0.37600000000000033</v>
      </c>
      <c r="BA638" s="791">
        <f>ROUND(IF(WWWW[[#This Row],[Total PoP ]]&lt;250,1,WWWW[[#This Row],[Total PoP ]]/250),0)</f>
        <v>5</v>
      </c>
      <c r="BB63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1.124567474048443E-2</v>
      </c>
      <c r="BC638" s="788">
        <f>WWWW[[#This Row],[% people access to functioning Latrine]]*WWWW[[#This Row],[Total PoP ]]</f>
        <v>13</v>
      </c>
      <c r="BD638" s="791">
        <f>WWWW[[#This Row],['#_of_Functioning_latrines_in_school]]*50</f>
        <v>0</v>
      </c>
      <c r="BE638" s="791">
        <f>ROUND((WWWW[[#This Row],[Total PoP ]]/6),0)</f>
        <v>193</v>
      </c>
      <c r="BF638" s="791">
        <f>IF(WWWW[[#This Row],[Total required Latrines]]-(WWWW[[#This Row],['#_of_sanitary_fly-proof_HH_latrines]])&lt;0,0,WWWW[[#This Row],[Total required Latrines]]-(WWWW[[#This Row],['#_of_sanitary_fly-proof_HH_latrines]]))</f>
        <v>193</v>
      </c>
      <c r="BG638" s="787">
        <f>1-WWWW[[#This Row],[% people access to functioning Latrine]]</f>
        <v>0.98875432525951557</v>
      </c>
      <c r="BH63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v>
      </c>
      <c r="BI638" s="560">
        <f>IF(WWWW[[#This Row],['#_of_functional_handwashing_facilities_at_HH_level]]*6&gt;WWWW[[#This Row],[Total PoP ]],WWWW[[#This Row],[Total PoP ]],WWWW[[#This Row],['#_of_functional_handwashing_facilities_at_HH_level]]*6)</f>
        <v>0</v>
      </c>
      <c r="BJ638" s="791">
        <f>IF(WWWW[[#This Row],['# people reached by regular dedicated hygiene promotion]]&gt;WWWW[[#This Row],['# People received regular supply of hygiene items]],WWWW[[#This Row],['# people reached by regular dedicated hygiene promotion]],WWWW[[#This Row],['# People received regular supply of hygiene items]])</f>
        <v>1156</v>
      </c>
      <c r="BK638" s="790">
        <f>IF(WWWW[[#This Row],[HRP3]]/WWWW[[#This Row],[Total PoP ]]&gt;100%,100%,WWWW[[#This Row],[HRP3]]/WWWW[[#This Row],[Total PoP ]])</f>
        <v>1</v>
      </c>
      <c r="BL638" s="787">
        <f>1-WWWW[[#This Row],[Hygiene Coverage%]]</f>
        <v>0</v>
      </c>
      <c r="BM638" s="789">
        <f>WWWW[[#This Row],['# people reached by regular dedicated hygiene promotion]]/WWWW[[#This Row],[Total PoP ]]</f>
        <v>2.5951557093425604E-3</v>
      </c>
      <c r="BN63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1156</v>
      </c>
      <c r="BO638" s="552">
        <f>WWWW[[#This Row],['#_of_affected_women_and_girls_receiving_a_sufficient_quantity_of_sanitary_pads]]</f>
        <v>213</v>
      </c>
      <c r="BP638" s="605">
        <f>IF(WWWW[[#This Row],['# People with access to soap]]&gt;WWWW[[#This Row],['# People with access to Sanity Pads]],WWWW[[#This Row],['# People with access to soap]],WWWW[[#This Row],['# People with access to Sanity Pads]])</f>
        <v>1156</v>
      </c>
      <c r="BQ638" s="560" t="str">
        <f>IF(OR(WWWW[[#This Row],['#of students in school]]="",WWWW[[#This Row],['#of students in school]]=0),"No","Yes")</f>
        <v>Yes</v>
      </c>
      <c r="BR638" s="781" t="str">
        <f>VLOOKUP(WWWW[[#This Row],[Village  Name]],SiteDB6[[Site Name]:[Location Type 1]],9,FALSE)</f>
        <v>Village</v>
      </c>
      <c r="BS638" s="781" t="str">
        <f>VLOOKUP(WWWW[[#This Row],[Village  Name]],SiteDB6[[Site Name]:[Type of Accommodation]],10,FALSE)</f>
        <v>Village</v>
      </c>
      <c r="BT638" s="781">
        <f>VLOOKUP(WWWW[[#This Row],[Village  Name]],SiteDB6[[Site Name]:[Ethnic or GCA/NGCA]],11,FALSE)</f>
        <v>0</v>
      </c>
      <c r="BU638" s="781">
        <f>VLOOKUP(WWWW[[#This Row],[Village  Name]],SiteDB6[[Site Name]:[Lat]],12,FALSE)</f>
        <v>20.194370269775401</v>
      </c>
      <c r="BV638" s="781">
        <f>VLOOKUP(WWWW[[#This Row],[Village  Name]],SiteDB6[[Site Name]:[Long]],13,FALSE)</f>
        <v>92.834007263183594</v>
      </c>
      <c r="BW638" s="781">
        <f>VLOOKUP(WWWW[[#This Row],[Village  Name]],SiteDB6[[Site Name]:[Pcode]],3,FALSE)</f>
        <v>196128</v>
      </c>
      <c r="BX638" s="781" t="str">
        <f t="shared" si="3"/>
        <v>Covered</v>
      </c>
      <c r="BY638" s="792"/>
      <c r="BZ638" s="31"/>
      <c r="CA638" s="547"/>
      <c r="CB638" s="547"/>
      <c r="CC638" s="543"/>
      <c r="CD638" s="547"/>
      <c r="CE638" s="548"/>
      <c r="CF638" s="548"/>
      <c r="CG638" s="549"/>
      <c r="CH638" s="549"/>
      <c r="CI638" s="549"/>
      <c r="CJ638" s="549"/>
      <c r="CK638" s="549"/>
      <c r="CL638" s="549"/>
      <c r="CM638" s="549"/>
      <c r="CN638" s="549"/>
      <c r="CO638" s="549"/>
    </row>
    <row r="639" spans="1:93" s="545" customFormat="1">
      <c r="A639" s="777" t="s">
        <v>2382</v>
      </c>
      <c r="B639" s="777" t="s">
        <v>3196</v>
      </c>
      <c r="C639" s="777" t="s">
        <v>3196</v>
      </c>
      <c r="D639" s="778" t="s">
        <v>3200</v>
      </c>
      <c r="E639" s="778" t="s">
        <v>2687</v>
      </c>
      <c r="F639" s="778" t="s">
        <v>297</v>
      </c>
      <c r="G639" s="780" t="s">
        <v>796</v>
      </c>
      <c r="H639" s="778" t="s">
        <v>431</v>
      </c>
      <c r="I639" s="782">
        <v>296</v>
      </c>
      <c r="J639" s="782">
        <v>1738</v>
      </c>
      <c r="K639" s="783" t="s">
        <v>3198</v>
      </c>
      <c r="L639" s="784" t="s">
        <v>3199</v>
      </c>
      <c r="M639" s="782">
        <v>422</v>
      </c>
      <c r="N639" s="782">
        <v>15</v>
      </c>
      <c r="O639" s="605">
        <v>15</v>
      </c>
      <c r="P639" s="782">
        <v>40</v>
      </c>
      <c r="Q639" s="782">
        <v>0</v>
      </c>
      <c r="R639" s="782"/>
      <c r="S639" s="782">
        <v>1738</v>
      </c>
      <c r="T639" s="782">
        <v>0</v>
      </c>
      <c r="U639" s="785"/>
      <c r="V639" s="782"/>
      <c r="W639" s="782" t="s">
        <v>132</v>
      </c>
      <c r="X639" s="782">
        <v>2</v>
      </c>
      <c r="Y639" s="782">
        <v>5</v>
      </c>
      <c r="Z639" s="782">
        <v>5</v>
      </c>
      <c r="AA639" s="782"/>
      <c r="AB639" s="782"/>
      <c r="AC639" s="785"/>
      <c r="AD639" s="782">
        <v>2</v>
      </c>
      <c r="AE639" s="782">
        <v>1</v>
      </c>
      <c r="AF639" s="782">
        <v>0</v>
      </c>
      <c r="AG639" s="782">
        <v>0</v>
      </c>
      <c r="AH639" s="782">
        <v>0</v>
      </c>
      <c r="AI639" s="782">
        <v>0</v>
      </c>
      <c r="AJ639" s="605"/>
      <c r="AK639" s="782">
        <v>0</v>
      </c>
      <c r="AL639" s="605">
        <v>296</v>
      </c>
      <c r="AM639" s="605">
        <v>296</v>
      </c>
      <c r="AN639" s="785"/>
      <c r="AO639" s="551">
        <v>0.3</v>
      </c>
      <c r="AP639" s="551">
        <v>0.3</v>
      </c>
      <c r="AQ63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39" s="788">
        <f>WWWW[[#This Row],[%Equitable and continuous access to sufficient quantity of safe drinking water]]*WWWW[[#This Row],[Total PoP ]]</f>
        <v>1738</v>
      </c>
      <c r="AS63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39" s="788">
        <f>WWWW[[#This Row],[% Access to unimproved water points]]*WWWW[[#This Row],[Total PoP ]]</f>
        <v>1738</v>
      </c>
      <c r="AU63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3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1738</v>
      </c>
      <c r="AW639" s="788">
        <f>WWWW[[#This Row],[HRP1]]/250</f>
        <v>6.952</v>
      </c>
      <c r="AX639" s="790">
        <f>1-WWWW[[#This Row],[% Equitable and continuous access to sufficient quantity of domestic water]]</f>
        <v>0</v>
      </c>
      <c r="AY639" s="788">
        <f>WWWW[[#This Row],[%equitable and continuous access to sufficient quantity of safe drinking and domestic water''s GAP]]*WWWW[[#This Row],[Total PoP ]]</f>
        <v>0</v>
      </c>
      <c r="AZ639" s="791">
        <f>IF(WWWW[[#This Row],[Total required water points]]-WWWW[[#This Row],['#Water points coverage]]&lt;0,0,WWWW[[#This Row],[Total required water points]]-WWWW[[#This Row],['#Water points coverage]])</f>
        <v>4.8000000000000043E-2</v>
      </c>
      <c r="BA639" s="791">
        <f>ROUND(IF(WWWW[[#This Row],[Total PoP ]]&lt;250,1,WWWW[[#This Row],[Total PoP ]]/250),0)</f>
        <v>7</v>
      </c>
      <c r="BB63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6.041426927502877E-2</v>
      </c>
      <c r="BC639" s="788">
        <f>WWWW[[#This Row],[% people access to functioning Latrine]]*WWWW[[#This Row],[Total PoP ]]</f>
        <v>105</v>
      </c>
      <c r="BD639" s="791">
        <f>WWWW[[#This Row],['#_of_Functioning_latrines_in_school]]*50</f>
        <v>100</v>
      </c>
      <c r="BE639" s="791">
        <f>ROUND((WWWW[[#This Row],[Total PoP ]]/6),0)</f>
        <v>290</v>
      </c>
      <c r="BF639" s="791">
        <f>IF(WWWW[[#This Row],[Total required Latrines]]-(WWWW[[#This Row],['#_of_sanitary_fly-proof_HH_latrines]])&lt;0,0,WWWW[[#This Row],[Total required Latrines]]-(WWWW[[#This Row],['#_of_sanitary_fly-proof_HH_latrines]]))</f>
        <v>290</v>
      </c>
      <c r="BG639" s="787">
        <f>1-WWWW[[#This Row],[% people access to functioning Latrine]]</f>
        <v>0.9395857307249712</v>
      </c>
      <c r="BH63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v>
      </c>
      <c r="BI639" s="560">
        <f>IF(WWWW[[#This Row],['#_of_functional_handwashing_facilities_at_HH_level]]*6&gt;WWWW[[#This Row],[Total PoP ]],WWWW[[#This Row],[Total PoP ]],WWWW[[#This Row],['#_of_functional_handwashing_facilities_at_HH_level]]*6)</f>
        <v>0</v>
      </c>
      <c r="BJ639" s="791">
        <f>IF(WWWW[[#This Row],['# people reached by regular dedicated hygiene promotion]]&gt;WWWW[[#This Row],['# People received regular supply of hygiene items]],WWWW[[#This Row],['# people reached by regular dedicated hygiene promotion]],WWWW[[#This Row],['# People received regular supply of hygiene items]])</f>
        <v>1738</v>
      </c>
      <c r="BK639" s="790">
        <f>IF(WWWW[[#This Row],[HRP3]]/WWWW[[#This Row],[Total PoP ]]&gt;100%,100%,WWWW[[#This Row],[HRP3]]/WWWW[[#This Row],[Total PoP ]])</f>
        <v>1</v>
      </c>
      <c r="BL639" s="787">
        <f>1-WWWW[[#This Row],[Hygiene Coverage%]]</f>
        <v>0</v>
      </c>
      <c r="BM639" s="789">
        <f>WWWW[[#This Row],['# people reached by regular dedicated hygiene promotion]]/WWWW[[#This Row],[Total PoP ]]</f>
        <v>1.7261219792865361E-3</v>
      </c>
      <c r="BN63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1738</v>
      </c>
      <c r="BO639" s="552">
        <f>WWWW[[#This Row],['#_of_affected_women_and_girls_receiving_a_sufficient_quantity_of_sanitary_pads]]</f>
        <v>296</v>
      </c>
      <c r="BP639" s="605">
        <f>IF(WWWW[[#This Row],['# People with access to soap]]&gt;WWWW[[#This Row],['# People with access to Sanity Pads]],WWWW[[#This Row],['# People with access to soap]],WWWW[[#This Row],['# People with access to Sanity Pads]])</f>
        <v>1738</v>
      </c>
      <c r="BQ639" s="560" t="str">
        <f>IF(OR(WWWW[[#This Row],['#of students in school]]="",WWWW[[#This Row],['#of students in school]]=0),"No","Yes")</f>
        <v>Yes</v>
      </c>
      <c r="BR639" s="781" t="str">
        <f>VLOOKUP(WWWW[[#This Row],[Village  Name]],SiteDB6[[Site Name]:[Location Type 1]],9,FALSE)</f>
        <v>Village</v>
      </c>
      <c r="BS639" s="781" t="str">
        <f>VLOOKUP(WWWW[[#This Row],[Village  Name]],SiteDB6[[Site Name]:[Type of Accommodation]],10,FALSE)</f>
        <v>Village</v>
      </c>
      <c r="BT639" s="781">
        <f>VLOOKUP(WWWW[[#This Row],[Village  Name]],SiteDB6[[Site Name]:[Ethnic or GCA/NGCA]],11,FALSE)</f>
        <v>0</v>
      </c>
      <c r="BU639" s="781">
        <f>VLOOKUP(WWWW[[#This Row],[Village  Name]],SiteDB6[[Site Name]:[Lat]],12,FALSE)</f>
        <v>20.183790210000002</v>
      </c>
      <c r="BV639" s="781">
        <f>VLOOKUP(WWWW[[#This Row],[Village  Name]],SiteDB6[[Site Name]:[Long]],13,FALSE)</f>
        <v>92.864143369999994</v>
      </c>
      <c r="BW639" s="781">
        <f>VLOOKUP(WWWW[[#This Row],[Village  Name]],SiteDB6[[Site Name]:[Pcode]],3,FALSE)</f>
        <v>196197</v>
      </c>
      <c r="BX639" s="781" t="str">
        <f t="shared" si="3"/>
        <v>Covered</v>
      </c>
      <c r="BY639" s="792"/>
      <c r="BZ639" s="31"/>
      <c r="CA639" s="547"/>
      <c r="CB639" s="547"/>
      <c r="CC639" s="543"/>
      <c r="CD639" s="547"/>
      <c r="CE639" s="548"/>
      <c r="CF639" s="548"/>
      <c r="CG639" s="549"/>
      <c r="CH639" s="549"/>
      <c r="CI639" s="549"/>
      <c r="CJ639" s="549"/>
      <c r="CK639" s="549"/>
      <c r="CL639" s="549"/>
      <c r="CM639" s="549"/>
      <c r="CN639" s="549"/>
      <c r="CO639" s="549"/>
    </row>
    <row r="640" spans="1:93" s="545" customFormat="1">
      <c r="A640" s="777" t="s">
        <v>2382</v>
      </c>
      <c r="B640" s="777" t="s">
        <v>3196</v>
      </c>
      <c r="C640" s="777" t="s">
        <v>3196</v>
      </c>
      <c r="D640" s="778" t="s">
        <v>3197</v>
      </c>
      <c r="E640" s="778" t="s">
        <v>2687</v>
      </c>
      <c r="F640" s="778" t="s">
        <v>297</v>
      </c>
      <c r="G640" s="780" t="s">
        <v>796</v>
      </c>
      <c r="H640" s="778" t="s">
        <v>440</v>
      </c>
      <c r="I640" s="782">
        <v>88</v>
      </c>
      <c r="J640" s="782">
        <v>354</v>
      </c>
      <c r="K640" s="783" t="s">
        <v>3198</v>
      </c>
      <c r="L640" s="784" t="s">
        <v>3199</v>
      </c>
      <c r="M640" s="782">
        <v>25</v>
      </c>
      <c r="N640" s="782">
        <v>15</v>
      </c>
      <c r="O640" s="605"/>
      <c r="P640" s="782">
        <v>10</v>
      </c>
      <c r="Q640" s="782">
        <v>0</v>
      </c>
      <c r="R640" s="782"/>
      <c r="S640" s="782">
        <v>354</v>
      </c>
      <c r="T640" s="782">
        <v>0</v>
      </c>
      <c r="U640" s="785"/>
      <c r="V640" s="782"/>
      <c r="W640" s="782" t="s">
        <v>132</v>
      </c>
      <c r="X640" s="782">
        <v>2</v>
      </c>
      <c r="Y640" s="782">
        <v>1</v>
      </c>
      <c r="Z640" s="782">
        <v>1</v>
      </c>
      <c r="AA640" s="782"/>
      <c r="AB640" s="782"/>
      <c r="AC640" s="785"/>
      <c r="AD640" s="782">
        <v>2</v>
      </c>
      <c r="AE640" s="782">
        <v>3</v>
      </c>
      <c r="AF640" s="782">
        <v>0</v>
      </c>
      <c r="AG640" s="782">
        <v>0</v>
      </c>
      <c r="AH640" s="782">
        <v>0</v>
      </c>
      <c r="AI640" s="782">
        <v>0</v>
      </c>
      <c r="AJ640" s="605"/>
      <c r="AK640" s="782">
        <v>0</v>
      </c>
      <c r="AL640" s="605">
        <v>88</v>
      </c>
      <c r="AM640" s="605">
        <v>88</v>
      </c>
      <c r="AN640" s="785"/>
      <c r="AO640" s="551">
        <v>0.1</v>
      </c>
      <c r="AP640" s="551">
        <v>0.1</v>
      </c>
      <c r="AQ64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40" s="788">
        <f>WWWW[[#This Row],[%Equitable and continuous access to sufficient quantity of safe drinking water]]*WWWW[[#This Row],[Total PoP ]]</f>
        <v>354</v>
      </c>
      <c r="AS64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0" s="788">
        <f>WWWW[[#This Row],[% Access to unimproved water points]]*WWWW[[#This Row],[Total PoP ]]</f>
        <v>354</v>
      </c>
      <c r="AU64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354</v>
      </c>
      <c r="AW640" s="788">
        <f>WWWW[[#This Row],[HRP1]]/250</f>
        <v>1.4159999999999999</v>
      </c>
      <c r="AX640" s="790">
        <f>1-WWWW[[#This Row],[% Equitable and continuous access to sufficient quantity of domestic water]]</f>
        <v>0</v>
      </c>
      <c r="AY640" s="788">
        <f>WWWW[[#This Row],[%equitable and continuous access to sufficient quantity of safe drinking and domestic water''s GAP]]*WWWW[[#This Row],[Total PoP ]]</f>
        <v>0</v>
      </c>
      <c r="AZ640" s="791">
        <f>IF(WWWW[[#This Row],[Total required water points]]-WWWW[[#This Row],['#Water points coverage]]&lt;0,0,WWWW[[#This Row],[Total required water points]]-WWWW[[#This Row],['#Water points coverage]])</f>
        <v>0</v>
      </c>
      <c r="BA640" s="791">
        <f>ROUND(IF(WWWW[[#This Row],[Total PoP ]]&lt;250,1,WWWW[[#This Row],[Total PoP ]]/250),0)</f>
        <v>1</v>
      </c>
      <c r="BB64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0.28531073446327682</v>
      </c>
      <c r="BC640" s="788">
        <f>WWWW[[#This Row],[% people access to functioning Latrine]]*WWWW[[#This Row],[Total PoP ]]</f>
        <v>101</v>
      </c>
      <c r="BD640" s="791">
        <f>WWWW[[#This Row],['#_of_Functioning_latrines_in_school]]*50</f>
        <v>100</v>
      </c>
      <c r="BE640" s="791">
        <f>ROUND((WWWW[[#This Row],[Total PoP ]]/6),0)</f>
        <v>59</v>
      </c>
      <c r="BF640" s="791">
        <f>IF(WWWW[[#This Row],[Total required Latrines]]-(WWWW[[#This Row],['#_of_sanitary_fly-proof_HH_latrines]])&lt;0,0,WWWW[[#This Row],[Total required Latrines]]-(WWWW[[#This Row],['#_of_sanitary_fly-proof_HH_latrines]]))</f>
        <v>59</v>
      </c>
      <c r="BG640" s="787">
        <f>1-WWWW[[#This Row],[% people access to functioning Latrine]]</f>
        <v>0.71468926553672318</v>
      </c>
      <c r="BH64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v>
      </c>
      <c r="BI640" s="560">
        <f>IF(WWWW[[#This Row],['#_of_functional_handwashing_facilities_at_HH_level]]*6&gt;WWWW[[#This Row],[Total PoP ]],WWWW[[#This Row],[Total PoP ]],WWWW[[#This Row],['#_of_functional_handwashing_facilities_at_HH_level]]*6)</f>
        <v>0</v>
      </c>
      <c r="BJ640" s="791">
        <f>IF(WWWW[[#This Row],['# people reached by regular dedicated hygiene promotion]]&gt;WWWW[[#This Row],['# People received regular supply of hygiene items]],WWWW[[#This Row],['# people reached by regular dedicated hygiene promotion]],WWWW[[#This Row],['# People received regular supply of hygiene items]])</f>
        <v>354</v>
      </c>
      <c r="BK640" s="790">
        <f>IF(WWWW[[#This Row],[HRP3]]/WWWW[[#This Row],[Total PoP ]]&gt;100%,100%,WWWW[[#This Row],[HRP3]]/WWWW[[#This Row],[Total PoP ]])</f>
        <v>1</v>
      </c>
      <c r="BL640" s="787">
        <f>1-WWWW[[#This Row],[Hygiene Coverage%]]</f>
        <v>0</v>
      </c>
      <c r="BM640" s="789">
        <f>WWWW[[#This Row],['# people reached by regular dedicated hygiene promotion]]/WWWW[[#This Row],[Total PoP ]]</f>
        <v>1.4124293785310734E-2</v>
      </c>
      <c r="BN64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354</v>
      </c>
      <c r="BO640" s="552">
        <f>WWWW[[#This Row],['#_of_affected_women_and_girls_receiving_a_sufficient_quantity_of_sanitary_pads]]</f>
        <v>88</v>
      </c>
      <c r="BP640" s="605">
        <f>IF(WWWW[[#This Row],['# People with access to soap]]&gt;WWWW[[#This Row],['# People with access to Sanity Pads]],WWWW[[#This Row],['# People with access to soap]],WWWW[[#This Row],['# People with access to Sanity Pads]])</f>
        <v>354</v>
      </c>
      <c r="BQ640" s="560" t="str">
        <f>IF(OR(WWWW[[#This Row],['#of students in school]]="",WWWW[[#This Row],['#of students in school]]=0),"No","Yes")</f>
        <v>Yes</v>
      </c>
      <c r="BR640" s="781" t="str">
        <f>VLOOKUP(WWWW[[#This Row],[Village  Name]],SiteDB6[[Site Name]:[Location Type 1]],9,FALSE)</f>
        <v>Village</v>
      </c>
      <c r="BS640" s="781" t="str">
        <f>VLOOKUP(WWWW[[#This Row],[Village  Name]],SiteDB6[[Site Name]:[Type of Accommodation]],10,FALSE)</f>
        <v>Village</v>
      </c>
      <c r="BT640" s="781" t="str">
        <f>VLOOKUP(WWWW[[#This Row],[Village  Name]],SiteDB6[[Site Name]:[Ethnic or GCA/NGCA]],11,FALSE)</f>
        <v>Rakhine</v>
      </c>
      <c r="BU640" s="781">
        <f>VLOOKUP(WWWW[[#This Row],[Village  Name]],SiteDB6[[Site Name]:[Lat]],12,FALSE)</f>
        <v>20.2023601531982</v>
      </c>
      <c r="BV640" s="781">
        <f>VLOOKUP(WWWW[[#This Row],[Village  Name]],SiteDB6[[Site Name]:[Long]],13,FALSE)</f>
        <v>92.812782287597699</v>
      </c>
      <c r="BW640" s="781">
        <f>VLOOKUP(WWWW[[#This Row],[Village  Name]],SiteDB6[[Site Name]:[Pcode]],3,FALSE)</f>
        <v>196159</v>
      </c>
      <c r="BX640" s="781" t="str">
        <f t="shared" si="3"/>
        <v>Covered</v>
      </c>
      <c r="BY640" s="792"/>
      <c r="BZ640" s="31"/>
      <c r="CA640" s="547"/>
      <c r="CB640" s="547"/>
      <c r="CC640" s="543"/>
      <c r="CD640" s="547"/>
      <c r="CE640" s="548"/>
      <c r="CF640" s="548"/>
      <c r="CG640" s="549"/>
      <c r="CH640" s="549"/>
      <c r="CI640" s="549"/>
      <c r="CJ640" s="549"/>
      <c r="CK640" s="549"/>
      <c r="CL640" s="549"/>
      <c r="CM640" s="549"/>
      <c r="CN640" s="549"/>
      <c r="CO640" s="549"/>
    </row>
    <row r="641" spans="1:93" s="545" customFormat="1">
      <c r="A641" s="777" t="s">
        <v>2382</v>
      </c>
      <c r="B641" s="777" t="s">
        <v>3196</v>
      </c>
      <c r="C641" s="777" t="s">
        <v>3196</v>
      </c>
      <c r="D641" s="778" t="s">
        <v>3201</v>
      </c>
      <c r="E641" s="778" t="s">
        <v>2687</v>
      </c>
      <c r="F641" s="778" t="s">
        <v>297</v>
      </c>
      <c r="G641" s="780" t="s">
        <v>796</v>
      </c>
      <c r="H641" s="778" t="s">
        <v>452</v>
      </c>
      <c r="I641" s="782">
        <v>164</v>
      </c>
      <c r="J641" s="782">
        <v>812</v>
      </c>
      <c r="K641" s="783" t="s">
        <v>3202</v>
      </c>
      <c r="L641" s="784" t="s">
        <v>3199</v>
      </c>
      <c r="M641" s="782">
        <v>55</v>
      </c>
      <c r="N641" s="782">
        <v>15</v>
      </c>
      <c r="O641" s="605">
        <v>11</v>
      </c>
      <c r="P641" s="782">
        <v>3</v>
      </c>
      <c r="Q641" s="782">
        <v>0</v>
      </c>
      <c r="R641" s="782"/>
      <c r="S641" s="782">
        <v>812</v>
      </c>
      <c r="T641" s="782">
        <v>0</v>
      </c>
      <c r="U641" s="785"/>
      <c r="V641" s="782"/>
      <c r="W641" s="782" t="s">
        <v>132</v>
      </c>
      <c r="X641" s="782">
        <v>1</v>
      </c>
      <c r="Y641" s="782">
        <v>4</v>
      </c>
      <c r="Z641" s="782">
        <v>4</v>
      </c>
      <c r="AA641" s="782"/>
      <c r="AB641" s="782"/>
      <c r="AC641" s="785"/>
      <c r="AD641" s="782">
        <v>2</v>
      </c>
      <c r="AE641" s="782">
        <v>3</v>
      </c>
      <c r="AF641" s="782">
        <v>0</v>
      </c>
      <c r="AG641" s="782">
        <v>0</v>
      </c>
      <c r="AH641" s="782">
        <v>0</v>
      </c>
      <c r="AI641" s="782">
        <v>0</v>
      </c>
      <c r="AJ641" s="605"/>
      <c r="AK641" s="782">
        <v>0</v>
      </c>
      <c r="AL641" s="605">
        <v>164</v>
      </c>
      <c r="AM641" s="605">
        <v>164</v>
      </c>
      <c r="AN641" s="785"/>
      <c r="AO641" s="551">
        <v>0</v>
      </c>
      <c r="AP641" s="551">
        <v>0</v>
      </c>
      <c r="AQ64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41" s="788">
        <f>WWWW[[#This Row],[%Equitable and continuous access to sufficient quantity of safe drinking water]]*WWWW[[#This Row],[Total PoP ]]</f>
        <v>812</v>
      </c>
      <c r="AS64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1" s="788">
        <f>WWWW[[#This Row],[% Access to unimproved water points]]*WWWW[[#This Row],[Total PoP ]]</f>
        <v>812</v>
      </c>
      <c r="AU64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812</v>
      </c>
      <c r="AW641" s="788">
        <f>WWWW[[#This Row],[HRP1]]/250</f>
        <v>3.2480000000000002</v>
      </c>
      <c r="AX641" s="790">
        <f>1-WWWW[[#This Row],[% Equitable and continuous access to sufficient quantity of domestic water]]</f>
        <v>0</v>
      </c>
      <c r="AY641" s="788">
        <f>WWWW[[#This Row],[%equitable and continuous access to sufficient quantity of safe drinking and domestic water''s GAP]]*WWWW[[#This Row],[Total PoP ]]</f>
        <v>0</v>
      </c>
      <c r="AZ641" s="791">
        <f>IF(WWWW[[#This Row],[Total required water points]]-WWWW[[#This Row],['#Water points coverage]]&lt;0,0,WWWW[[#This Row],[Total required water points]]-WWWW[[#This Row],['#Water points coverage]])</f>
        <v>0</v>
      </c>
      <c r="BA641" s="791">
        <f>ROUND(IF(WWWW[[#This Row],[Total PoP ]]&lt;250,1,WWWW[[#This Row],[Total PoP ]]/250),0)</f>
        <v>3</v>
      </c>
      <c r="BB64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6.6502463054187194E-2</v>
      </c>
      <c r="BC641" s="788">
        <f>WWWW[[#This Row],[% people access to functioning Latrine]]*WWWW[[#This Row],[Total PoP ]]</f>
        <v>54</v>
      </c>
      <c r="BD641" s="791">
        <f>WWWW[[#This Row],['#_of_Functioning_latrines_in_school]]*50</f>
        <v>50</v>
      </c>
      <c r="BE641" s="791">
        <f>ROUND((WWWW[[#This Row],[Total PoP ]]/6),0)</f>
        <v>135</v>
      </c>
      <c r="BF641" s="791">
        <f>IF(WWWW[[#This Row],[Total required Latrines]]-(WWWW[[#This Row],['#_of_sanitary_fly-proof_HH_latrines]])&lt;0,0,WWWW[[#This Row],[Total required Latrines]]-(WWWW[[#This Row],['#_of_sanitary_fly-proof_HH_latrines]]))</f>
        <v>135</v>
      </c>
      <c r="BG641" s="787">
        <f>1-WWWW[[#This Row],[% people access to functioning Latrine]]</f>
        <v>0.93349753694581283</v>
      </c>
      <c r="BH64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v>
      </c>
      <c r="BI641" s="560">
        <f>IF(WWWW[[#This Row],['#_of_functional_handwashing_facilities_at_HH_level]]*6&gt;WWWW[[#This Row],[Total PoP ]],WWWW[[#This Row],[Total PoP ]],WWWW[[#This Row],['#_of_functional_handwashing_facilities_at_HH_level]]*6)</f>
        <v>0</v>
      </c>
      <c r="BJ641" s="791">
        <f>IF(WWWW[[#This Row],['# people reached by regular dedicated hygiene promotion]]&gt;WWWW[[#This Row],['# People received regular supply of hygiene items]],WWWW[[#This Row],['# people reached by regular dedicated hygiene promotion]],WWWW[[#This Row],['# People received regular supply of hygiene items]])</f>
        <v>812</v>
      </c>
      <c r="BK641" s="790">
        <f>IF(WWWW[[#This Row],[HRP3]]/WWWW[[#This Row],[Total PoP ]]&gt;100%,100%,WWWW[[#This Row],[HRP3]]/WWWW[[#This Row],[Total PoP ]])</f>
        <v>1</v>
      </c>
      <c r="BL641" s="787">
        <f>1-WWWW[[#This Row],[Hygiene Coverage%]]</f>
        <v>0</v>
      </c>
      <c r="BM641" s="789">
        <f>WWWW[[#This Row],['# people reached by regular dedicated hygiene promotion]]/WWWW[[#This Row],[Total PoP ]]</f>
        <v>6.1576354679802959E-3</v>
      </c>
      <c r="BN64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812</v>
      </c>
      <c r="BO641" s="552">
        <f>WWWW[[#This Row],['#_of_affected_women_and_girls_receiving_a_sufficient_quantity_of_sanitary_pads]]</f>
        <v>164</v>
      </c>
      <c r="BP641" s="605">
        <f>IF(WWWW[[#This Row],['# People with access to soap]]&gt;WWWW[[#This Row],['# People with access to Sanity Pads]],WWWW[[#This Row],['# People with access to soap]],WWWW[[#This Row],['# People with access to Sanity Pads]])</f>
        <v>812</v>
      </c>
      <c r="BQ641" s="560" t="str">
        <f>IF(OR(WWWW[[#This Row],['#of students in school]]="",WWWW[[#This Row],['#of students in school]]=0),"No","Yes")</f>
        <v>Yes</v>
      </c>
      <c r="BR641" s="781" t="str">
        <f>VLOOKUP(WWWW[[#This Row],[Village  Name]],SiteDB6[[Site Name]:[Location Type 1]],9,FALSE)</f>
        <v>Village</v>
      </c>
      <c r="BS641" s="781" t="str">
        <f>VLOOKUP(WWWW[[#This Row],[Village  Name]],SiteDB6[[Site Name]:[Type of Accommodation]],10,FALSE)</f>
        <v>Village</v>
      </c>
      <c r="BT641" s="781" t="str">
        <f>VLOOKUP(WWWW[[#This Row],[Village  Name]],SiteDB6[[Site Name]:[Ethnic or GCA/NGCA]],11,FALSE)</f>
        <v>Rakhine</v>
      </c>
      <c r="BU641" s="781">
        <f>VLOOKUP(WWWW[[#This Row],[Village  Name]],SiteDB6[[Site Name]:[Lat]],12,FALSE)</f>
        <v>20.245159149999999</v>
      </c>
      <c r="BV641" s="781">
        <f>VLOOKUP(WWWW[[#This Row],[Village  Name]],SiteDB6[[Site Name]:[Long]],13,FALSE)</f>
        <v>92.807418819999995</v>
      </c>
      <c r="BW641" s="781">
        <f>VLOOKUP(WWWW[[#This Row],[Village  Name]],SiteDB6[[Site Name]:[Pcode]],3,FALSE)</f>
        <v>196137</v>
      </c>
      <c r="BX641" s="781" t="str">
        <f t="shared" si="3"/>
        <v>Covered</v>
      </c>
      <c r="BY641" s="792"/>
      <c r="BZ641" s="31"/>
      <c r="CA641" s="547"/>
      <c r="CB641" s="547"/>
      <c r="CC641" s="543"/>
      <c r="CD641" s="547"/>
      <c r="CE641" s="548"/>
      <c r="CF641" s="548"/>
      <c r="CG641" s="549"/>
      <c r="CH641" s="549"/>
      <c r="CI641" s="549"/>
      <c r="CJ641" s="549"/>
      <c r="CK641" s="549"/>
      <c r="CL641" s="549"/>
      <c r="CM641" s="549"/>
      <c r="CN641" s="549"/>
      <c r="CO641" s="549"/>
    </row>
    <row r="642" spans="1:93">
      <c r="A642" s="777" t="s">
        <v>2382</v>
      </c>
      <c r="B642" s="777" t="s">
        <v>2864</v>
      </c>
      <c r="C642" s="778" t="s">
        <v>371</v>
      </c>
      <c r="D642" s="778" t="s">
        <v>3050</v>
      </c>
      <c r="E642" s="778" t="s">
        <v>2686</v>
      </c>
      <c r="F642" s="778" t="s">
        <v>321</v>
      </c>
      <c r="G642" s="780" t="str">
        <f>VLOOKUP(WWWW[[#This Row],[Village  Name]],SiteDB6[[Site Name]:[Location Type]],8,FALSE)</f>
        <v>Village</v>
      </c>
      <c r="H642" s="778" t="s">
        <v>2866</v>
      </c>
      <c r="I642" s="782">
        <v>38</v>
      </c>
      <c r="J642" s="782">
        <v>184</v>
      </c>
      <c r="K642" s="783">
        <v>43221</v>
      </c>
      <c r="L642" s="784">
        <v>43677</v>
      </c>
      <c r="M642" s="782">
        <v>25</v>
      </c>
      <c r="N642" s="782"/>
      <c r="O642" s="605">
        <v>3</v>
      </c>
      <c r="P642" s="782">
        <v>1</v>
      </c>
      <c r="Q642" s="782">
        <v>1</v>
      </c>
      <c r="R642" s="782"/>
      <c r="S642" s="782"/>
      <c r="T642" s="782"/>
      <c r="U642" s="785"/>
      <c r="V642" s="782">
        <v>24</v>
      </c>
      <c r="W642" s="782" t="s">
        <v>128</v>
      </c>
      <c r="X642" s="782"/>
      <c r="Y642" s="782"/>
      <c r="Z642" s="782"/>
      <c r="AA642" s="782"/>
      <c r="AB642" s="782"/>
      <c r="AC642" s="785"/>
      <c r="AD642" s="782"/>
      <c r="AE642" s="782"/>
      <c r="AF642" s="782"/>
      <c r="AG642" s="782"/>
      <c r="AH642" s="782"/>
      <c r="AI642" s="782"/>
      <c r="AJ642" s="605" t="s">
        <v>3051</v>
      </c>
      <c r="AK642" s="782"/>
      <c r="AL642" s="605"/>
      <c r="AM642" s="605"/>
      <c r="AN642" s="785"/>
      <c r="AO642" s="551"/>
      <c r="AP642" s="551"/>
      <c r="AQ64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42" s="788">
        <f>WWWW[[#This Row],[%Equitable and continuous access to sufficient quantity of safe drinking water]]*WWWW[[#This Row],[Total PoP ]]</f>
        <v>184</v>
      </c>
      <c r="AS64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2" s="788">
        <f>WWWW[[#This Row],[% Access to unimproved water points]]*WWWW[[#This Row],[Total PoP ]]</f>
        <v>184</v>
      </c>
      <c r="AU64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AW642" s="788">
        <f>WWWW[[#This Row],[HRP1]]/250</f>
        <v>0.73599999999999999</v>
      </c>
      <c r="AX642" s="790">
        <f>1-WWWW[[#This Row],[% Equitable and continuous access to sufficient quantity of domestic water]]</f>
        <v>0</v>
      </c>
      <c r="AY642" s="788">
        <f>WWWW[[#This Row],[%equitable and continuous access to sufficient quantity of safe drinking and domestic water''s GAP]]*WWWW[[#This Row],[Total PoP ]]</f>
        <v>0</v>
      </c>
      <c r="AZ642" s="791">
        <f>IF(WWWW[[#This Row],[Total required water points]]-WWWW[[#This Row],['#Water points coverage]]&lt;0,0,WWWW[[#This Row],[Total required water points]]-WWWW[[#This Row],['#Water points coverage]])</f>
        <v>0.26400000000000001</v>
      </c>
      <c r="BA642" s="791">
        <f>ROUND(IF(WWWW[[#This Row],[Total PoP ]]&lt;250,1,WWWW[[#This Row],[Total PoP ]]/250),0)</f>
        <v>1</v>
      </c>
      <c r="BB64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0.78260869565217395</v>
      </c>
      <c r="BC642" s="788">
        <f>WWWW[[#This Row],[% people access to functioning Latrine]]*WWWW[[#This Row],[Total PoP ]]</f>
        <v>144</v>
      </c>
      <c r="BD642" s="791">
        <f>WWWW[[#This Row],['#_of_Functioning_latrines_in_school]]*50</f>
        <v>0</v>
      </c>
      <c r="BE642" s="791">
        <f>ROUND((WWWW[[#This Row],[Total PoP ]]/6),0)</f>
        <v>31</v>
      </c>
      <c r="BF642" s="791">
        <f>IF(WWWW[[#This Row],[Total required Latrines]]-(WWWW[[#This Row],['#_of_sanitary_fly-proof_HH_latrines]])&lt;0,0,WWWW[[#This Row],[Total required Latrines]]-(WWWW[[#This Row],['#_of_sanitary_fly-proof_HH_latrines]]))</f>
        <v>7</v>
      </c>
      <c r="BG642" s="787">
        <f>1-WWWW[[#This Row],[% people access to functioning Latrine]]</f>
        <v>0.21739130434782605</v>
      </c>
      <c r="BH64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42" s="560" t="e">
        <f>IF(WWWW[[#This Row],['#_of_functional_handwashing_facilities_at_HH_level]]*6&gt;WWWW[[#This Row],[Total PoP ]],WWWW[[#This Row],[Total PoP ]],WWWW[[#This Row],['#_of_functional_handwashing_facilities_at_HH_level]]*6)</f>
        <v>#VALUE!</v>
      </c>
      <c r="BJ642" s="791">
        <f>IF(WWWW[[#This Row],['# people reached by regular dedicated hygiene promotion]]&gt;WWWW[[#This Row],['# People received regular supply of hygiene items]],WWWW[[#This Row],['# people reached by regular dedicated hygiene promotion]],WWWW[[#This Row],['# People received regular supply of hygiene items]])</f>
        <v>0</v>
      </c>
      <c r="BK642" s="790">
        <f>IF(WWWW[[#This Row],[HRP3]]/WWWW[[#This Row],[Total PoP ]]&gt;100%,100%,WWWW[[#This Row],[HRP3]]/WWWW[[#This Row],[Total PoP ]])</f>
        <v>0</v>
      </c>
      <c r="BL642" s="787">
        <f>1-WWWW[[#This Row],[Hygiene Coverage%]]</f>
        <v>1</v>
      </c>
      <c r="BM642" s="789">
        <f>WWWW[[#This Row],['# people reached by regular dedicated hygiene promotion]]/WWWW[[#This Row],[Total PoP ]]</f>
        <v>0</v>
      </c>
      <c r="BN64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42" s="552">
        <f>WWWW[[#This Row],['#_of_affected_women_and_girls_receiving_a_sufficient_quantity_of_sanitary_pads]]</f>
        <v>0</v>
      </c>
      <c r="BP642" s="605">
        <f>IF(WWWW[[#This Row],['# People with access to soap]]&gt;WWWW[[#This Row],['# People with access to Sanity Pads]],WWWW[[#This Row],['# People with access to soap]],WWWW[[#This Row],['# People with access to Sanity Pads]])</f>
        <v>0</v>
      </c>
      <c r="BQ642" s="560" t="str">
        <f>IF(OR(WWWW[[#This Row],['#of students in school]]="",WWWW[[#This Row],['#of students in school]]=0),"No","Yes")</f>
        <v>Yes</v>
      </c>
      <c r="BR642" s="781" t="str">
        <f>VLOOKUP(WWWW[[#This Row],[Village  Name]],SiteDB6[[Site Name]:[Location Type 1]],9,FALSE)</f>
        <v>Village</v>
      </c>
      <c r="BS642" s="781" t="str">
        <f>VLOOKUP(WWWW[[#This Row],[Village  Name]],SiteDB6[[Site Name]:[Type of Accommodation]],10,FALSE)</f>
        <v>Village</v>
      </c>
      <c r="BT642" s="781">
        <f>VLOOKUP(WWWW[[#This Row],[Village  Name]],SiteDB6[[Site Name]:[Ethnic or GCA/NGCA]],11,FALSE)</f>
        <v>0</v>
      </c>
      <c r="BU642" s="781">
        <f>VLOOKUP(WWWW[[#This Row],[Village  Name]],SiteDB6[[Site Name]:[Lat]],12,FALSE)</f>
        <v>20.813840866088899</v>
      </c>
      <c r="BV642" s="781">
        <f>VLOOKUP(WWWW[[#This Row],[Village  Name]],SiteDB6[[Site Name]:[Long]],13,FALSE)</f>
        <v>92.599952697753906</v>
      </c>
      <c r="BW642" s="781">
        <f>VLOOKUP(WWWW[[#This Row],[Village  Name]],SiteDB6[[Site Name]:[Pcode]],3,FALSE)</f>
        <v>198357</v>
      </c>
      <c r="BX642" s="781" t="str">
        <f t="shared" ref="BX642:BX700" si="4">IF(C642="none","Notcovered","Covered")</f>
        <v>Covered</v>
      </c>
      <c r="BY642" s="792"/>
    </row>
    <row r="643" spans="1:93">
      <c r="A643" s="777" t="s">
        <v>2382</v>
      </c>
      <c r="B643" s="777" t="s">
        <v>2864</v>
      </c>
      <c r="C643" s="778" t="s">
        <v>371</v>
      </c>
      <c r="D643" s="778" t="s">
        <v>3050</v>
      </c>
      <c r="E643" s="778" t="s">
        <v>2686</v>
      </c>
      <c r="F643" s="778" t="s">
        <v>307</v>
      </c>
      <c r="G643" s="780" t="str">
        <f>VLOOKUP(WWWW[[#This Row],[Village  Name]],SiteDB6[[Site Name]:[Location Type]],8,FALSE)</f>
        <v>Village</v>
      </c>
      <c r="H643" s="778" t="s">
        <v>2075</v>
      </c>
      <c r="I643" s="782">
        <v>60</v>
      </c>
      <c r="J643" s="782">
        <v>266</v>
      </c>
      <c r="K643" s="783">
        <v>43221</v>
      </c>
      <c r="L643" s="784">
        <v>43677</v>
      </c>
      <c r="M643" s="782">
        <v>47</v>
      </c>
      <c r="N643" s="782"/>
      <c r="O643" s="605">
        <v>0</v>
      </c>
      <c r="P643" s="782"/>
      <c r="Q643" s="782">
        <v>2</v>
      </c>
      <c r="R643" s="782"/>
      <c r="S643" s="782"/>
      <c r="T643" s="782"/>
      <c r="U643" s="785"/>
      <c r="V643" s="782">
        <v>50</v>
      </c>
      <c r="W643" s="782" t="s">
        <v>128</v>
      </c>
      <c r="X643" s="782"/>
      <c r="Y643" s="782"/>
      <c r="Z643" s="782"/>
      <c r="AA643" s="782"/>
      <c r="AB643" s="782"/>
      <c r="AC643" s="785"/>
      <c r="AD643" s="782"/>
      <c r="AE643" s="782"/>
      <c r="AF643" s="782"/>
      <c r="AG643" s="782"/>
      <c r="AH643" s="782"/>
      <c r="AI643" s="782"/>
      <c r="AJ643" s="605" t="s">
        <v>3051</v>
      </c>
      <c r="AK643" s="782" t="s">
        <v>3051</v>
      </c>
      <c r="AL643" s="605"/>
      <c r="AM643" s="605"/>
      <c r="AN643" s="785"/>
      <c r="AO643" s="551"/>
      <c r="AP643" s="551"/>
      <c r="AQ64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43" s="788">
        <f>WWWW[[#This Row],[%Equitable and continuous access to sufficient quantity of safe drinking water]]*WWWW[[#This Row],[Total PoP ]]</f>
        <v>0</v>
      </c>
      <c r="AS64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3" s="788">
        <f>WWWW[[#This Row],[% Access to unimproved water points]]*WWWW[[#This Row],[Total PoP ]]</f>
        <v>266</v>
      </c>
      <c r="AU64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266</v>
      </c>
      <c r="AW643" s="788">
        <f>WWWW[[#This Row],[HRP1]]/250</f>
        <v>1.0640000000000001</v>
      </c>
      <c r="AX643" s="790">
        <f>1-WWWW[[#This Row],[% Equitable and continuous access to sufficient quantity of domestic water]]</f>
        <v>0</v>
      </c>
      <c r="AY643" s="788">
        <f>WWWW[[#This Row],[%equitable and continuous access to sufficient quantity of safe drinking and domestic water''s GAP]]*WWWW[[#This Row],[Total PoP ]]</f>
        <v>0</v>
      </c>
      <c r="AZ643" s="791">
        <f>IF(WWWW[[#This Row],[Total required water points]]-WWWW[[#This Row],['#Water points coverage]]&lt;0,0,WWWW[[#This Row],[Total required water points]]-WWWW[[#This Row],['#Water points coverage]])</f>
        <v>0</v>
      </c>
      <c r="BA643" s="791">
        <f>ROUND(IF(WWWW[[#This Row],[Total PoP ]]&lt;250,1,WWWW[[#This Row],[Total PoP ]]/250),0)</f>
        <v>1</v>
      </c>
      <c r="BB64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43" s="788">
        <f>WWWW[[#This Row],[% people access to functioning Latrine]]*WWWW[[#This Row],[Total PoP ]]</f>
        <v>266</v>
      </c>
      <c r="BD643" s="791">
        <f>WWWW[[#This Row],['#_of_Functioning_latrines_in_school]]*50</f>
        <v>0</v>
      </c>
      <c r="BE643" s="791">
        <f>ROUND((WWWW[[#This Row],[Total PoP ]]/6),0)</f>
        <v>44</v>
      </c>
      <c r="BF643" s="791">
        <f>IF(WWWW[[#This Row],[Total required Latrines]]-(WWWW[[#This Row],['#_of_sanitary_fly-proof_HH_latrines]])&lt;0,0,WWWW[[#This Row],[Total required Latrines]]-(WWWW[[#This Row],['#_of_sanitary_fly-proof_HH_latrines]]))</f>
        <v>0</v>
      </c>
      <c r="BG643" s="787">
        <f>1-WWWW[[#This Row],[% people access to functioning Latrine]]</f>
        <v>0</v>
      </c>
      <c r="BH64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43" s="560" t="e">
        <f>IF(WWWW[[#This Row],['#_of_functional_handwashing_facilities_at_HH_level]]*6&gt;WWWW[[#This Row],[Total PoP ]],WWWW[[#This Row],[Total PoP ]],WWWW[[#This Row],['#_of_functional_handwashing_facilities_at_HH_level]]*6)</f>
        <v>#VALUE!</v>
      </c>
      <c r="BJ643" s="791">
        <f>IF(WWWW[[#This Row],['# people reached by regular dedicated hygiene promotion]]&gt;WWWW[[#This Row],['# People received regular supply of hygiene items]],WWWW[[#This Row],['# people reached by regular dedicated hygiene promotion]],WWWW[[#This Row],['# People received regular supply of hygiene items]])</f>
        <v>0</v>
      </c>
      <c r="BK643" s="790">
        <f>IF(WWWW[[#This Row],[HRP3]]/WWWW[[#This Row],[Total PoP ]]&gt;100%,100%,WWWW[[#This Row],[HRP3]]/WWWW[[#This Row],[Total PoP ]])</f>
        <v>0</v>
      </c>
      <c r="BL643" s="787">
        <f>1-WWWW[[#This Row],[Hygiene Coverage%]]</f>
        <v>1</v>
      </c>
      <c r="BM643" s="789">
        <f>WWWW[[#This Row],['# people reached by regular dedicated hygiene promotion]]/WWWW[[#This Row],[Total PoP ]]</f>
        <v>0</v>
      </c>
      <c r="BN64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43" s="552">
        <f>WWWW[[#This Row],['#_of_affected_women_and_girls_receiving_a_sufficient_quantity_of_sanitary_pads]]</f>
        <v>0</v>
      </c>
      <c r="BP643" s="605">
        <f>IF(WWWW[[#This Row],['# People with access to soap]]&gt;WWWW[[#This Row],['# People with access to Sanity Pads]],WWWW[[#This Row],['# People with access to soap]],WWWW[[#This Row],['# People with access to Sanity Pads]])</f>
        <v>0</v>
      </c>
      <c r="BQ643" s="560" t="str">
        <f>IF(OR(WWWW[[#This Row],['#of students in school]]="",WWWW[[#This Row],['#of students in school]]=0),"No","Yes")</f>
        <v>Yes</v>
      </c>
      <c r="BR643" s="781" t="str">
        <f>VLOOKUP(WWWW[[#This Row],[Village  Name]],SiteDB6[[Site Name]:[Location Type 1]],9,FALSE)</f>
        <v>Village</v>
      </c>
      <c r="BS643" s="781" t="str">
        <f>VLOOKUP(WWWW[[#This Row],[Village  Name]],SiteDB6[[Site Name]:[Type of Accommodation]],10,FALSE)</f>
        <v>Village</v>
      </c>
      <c r="BT643" s="781" t="str">
        <f>VLOOKUP(WWWW[[#This Row],[Village  Name]],SiteDB6[[Site Name]:[Ethnic or GCA/NGCA]],11,FALSE)</f>
        <v>Rakhine</v>
      </c>
      <c r="BU643" s="781">
        <f>VLOOKUP(WWWW[[#This Row],[Village  Name]],SiteDB6[[Site Name]:[Lat]],12,FALSE)</f>
        <v>20.991559980000002</v>
      </c>
      <c r="BV643" s="781">
        <f>VLOOKUP(WWWW[[#This Row],[Village  Name]],SiteDB6[[Site Name]:[Long]],13,FALSE)</f>
        <v>92.290878300000003</v>
      </c>
      <c r="BW643" s="781">
        <f>VLOOKUP(WWWW[[#This Row],[Village  Name]],SiteDB6[[Site Name]:[Pcode]],3,FALSE)</f>
        <v>197896</v>
      </c>
      <c r="BX643" s="781" t="str">
        <f t="shared" si="4"/>
        <v>Covered</v>
      </c>
      <c r="BY643" s="792"/>
    </row>
    <row r="644" spans="1:93">
      <c r="A644" s="777" t="s">
        <v>2382</v>
      </c>
      <c r="B644" s="777" t="s">
        <v>2864</v>
      </c>
      <c r="C644" s="778" t="s">
        <v>371</v>
      </c>
      <c r="D644" s="778" t="s">
        <v>3050</v>
      </c>
      <c r="E644" s="778" t="s">
        <v>2686</v>
      </c>
      <c r="F644" s="778" t="s">
        <v>321</v>
      </c>
      <c r="G644" s="780" t="str">
        <f>VLOOKUP(WWWW[[#This Row],[Village  Name]],SiteDB6[[Site Name]:[Location Type]],8,FALSE)</f>
        <v>Village</v>
      </c>
      <c r="H644" s="778" t="s">
        <v>619</v>
      </c>
      <c r="I644" s="782">
        <v>41</v>
      </c>
      <c r="J644" s="782">
        <v>172</v>
      </c>
      <c r="K644" s="783">
        <v>43221</v>
      </c>
      <c r="L644" s="784">
        <v>43677</v>
      </c>
      <c r="M644" s="782">
        <v>37</v>
      </c>
      <c r="N644" s="782"/>
      <c r="O644" s="605">
        <v>0</v>
      </c>
      <c r="P644" s="782">
        <v>4</v>
      </c>
      <c r="Q644" s="782">
        <v>2</v>
      </c>
      <c r="R644" s="782"/>
      <c r="S644" s="782"/>
      <c r="T644" s="782"/>
      <c r="U644" s="785"/>
      <c r="V644" s="782">
        <v>30</v>
      </c>
      <c r="W644" s="782" t="s">
        <v>128</v>
      </c>
      <c r="X644" s="782">
        <v>2</v>
      </c>
      <c r="Y644" s="782"/>
      <c r="Z644" s="782"/>
      <c r="AA644" s="782"/>
      <c r="AB644" s="782"/>
      <c r="AC644" s="785"/>
      <c r="AD644" s="782"/>
      <c r="AE644" s="782"/>
      <c r="AF644" s="782"/>
      <c r="AG644" s="782"/>
      <c r="AH644" s="782"/>
      <c r="AI644" s="782"/>
      <c r="AJ644" s="605" t="s">
        <v>3051</v>
      </c>
      <c r="AK644" s="782">
        <v>1</v>
      </c>
      <c r="AL644" s="605"/>
      <c r="AM644" s="605"/>
      <c r="AN644" s="785"/>
      <c r="AO644" s="551"/>
      <c r="AP644" s="551"/>
      <c r="AQ64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44" s="788">
        <f>WWWW[[#This Row],[%Equitable and continuous access to sufficient quantity of safe drinking water]]*WWWW[[#This Row],[Total PoP ]]</f>
        <v>172</v>
      </c>
      <c r="AS64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4" s="788">
        <f>WWWW[[#This Row],[% Access to unimproved water points]]*WWWW[[#This Row],[Total PoP ]]</f>
        <v>172</v>
      </c>
      <c r="AU64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172</v>
      </c>
      <c r="AW644" s="788">
        <f>WWWW[[#This Row],[HRP1]]/250</f>
        <v>0.68799999999999994</v>
      </c>
      <c r="AX644" s="790">
        <f>1-WWWW[[#This Row],[% Equitable and continuous access to sufficient quantity of domestic water]]</f>
        <v>0</v>
      </c>
      <c r="AY644" s="788">
        <f>WWWW[[#This Row],[%equitable and continuous access to sufficient quantity of safe drinking and domestic water''s GAP]]*WWWW[[#This Row],[Total PoP ]]</f>
        <v>0</v>
      </c>
      <c r="AZ644" s="791">
        <f>IF(WWWW[[#This Row],[Total required water points]]-WWWW[[#This Row],['#Water points coverage]]&lt;0,0,WWWW[[#This Row],[Total required water points]]-WWWW[[#This Row],['#Water points coverage]])</f>
        <v>0.31200000000000006</v>
      </c>
      <c r="BA644" s="791">
        <f>ROUND(IF(WWWW[[#This Row],[Total PoP ]]&lt;250,1,WWWW[[#This Row],[Total PoP ]]/250),0)</f>
        <v>1</v>
      </c>
      <c r="BB64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44" s="788">
        <f>WWWW[[#This Row],[% people access to functioning Latrine]]*WWWW[[#This Row],[Total PoP ]]</f>
        <v>172</v>
      </c>
      <c r="BD644" s="791">
        <f>WWWW[[#This Row],['#_of_Functioning_latrines_in_school]]*50</f>
        <v>100</v>
      </c>
      <c r="BE644" s="791">
        <f>ROUND((WWWW[[#This Row],[Total PoP ]]/6),0)</f>
        <v>29</v>
      </c>
      <c r="BF644" s="791">
        <f>IF(WWWW[[#This Row],[Total required Latrines]]-(WWWW[[#This Row],['#_of_sanitary_fly-proof_HH_latrines]])&lt;0,0,WWWW[[#This Row],[Total required Latrines]]-(WWWW[[#This Row],['#_of_sanitary_fly-proof_HH_latrines]]))</f>
        <v>0</v>
      </c>
      <c r="BG644" s="787">
        <f>1-WWWW[[#This Row],[% people access to functioning Latrine]]</f>
        <v>0</v>
      </c>
      <c r="BH64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44" s="560" t="e">
        <f>IF(WWWW[[#This Row],['#_of_functional_handwashing_facilities_at_HH_level]]*6&gt;WWWW[[#This Row],[Total PoP ]],WWWW[[#This Row],[Total PoP ]],WWWW[[#This Row],['#_of_functional_handwashing_facilities_at_HH_level]]*6)</f>
        <v>#VALUE!</v>
      </c>
      <c r="BJ644" s="791">
        <f>IF(WWWW[[#This Row],['# people reached by regular dedicated hygiene promotion]]&gt;WWWW[[#This Row],['# People received regular supply of hygiene items]],WWWW[[#This Row],['# people reached by regular dedicated hygiene promotion]],WWWW[[#This Row],['# People received regular supply of hygiene items]])</f>
        <v>0</v>
      </c>
      <c r="BK644" s="790">
        <f>IF(WWWW[[#This Row],[HRP3]]/WWWW[[#This Row],[Total PoP ]]&gt;100%,100%,WWWW[[#This Row],[HRP3]]/WWWW[[#This Row],[Total PoP ]])</f>
        <v>0</v>
      </c>
      <c r="BL644" s="787">
        <f>1-WWWW[[#This Row],[Hygiene Coverage%]]</f>
        <v>1</v>
      </c>
      <c r="BM644" s="789">
        <f>WWWW[[#This Row],['# people reached by regular dedicated hygiene promotion]]/WWWW[[#This Row],[Total PoP ]]</f>
        <v>0</v>
      </c>
      <c r="BN64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44" s="552">
        <f>WWWW[[#This Row],['#_of_affected_women_and_girls_receiving_a_sufficient_quantity_of_sanitary_pads]]</f>
        <v>0</v>
      </c>
      <c r="BP644" s="605">
        <f>IF(WWWW[[#This Row],['# People with access to soap]]&gt;WWWW[[#This Row],['# People with access to Sanity Pads]],WWWW[[#This Row],['# People with access to soap]],WWWW[[#This Row],['# People with access to Sanity Pads]])</f>
        <v>0</v>
      </c>
      <c r="BQ644" s="560" t="str">
        <f>IF(OR(WWWW[[#This Row],['#of students in school]]="",WWWW[[#This Row],['#of students in school]]=0),"No","Yes")</f>
        <v>Yes</v>
      </c>
      <c r="BR644" s="781" t="str">
        <f>VLOOKUP(WWWW[[#This Row],[Village  Name]],SiteDB6[[Site Name]:[Location Type 1]],9,FALSE)</f>
        <v>Village</v>
      </c>
      <c r="BS644" s="781" t="str">
        <f>VLOOKUP(WWWW[[#This Row],[Village  Name]],SiteDB6[[Site Name]:[Type of Accommodation]],10,FALSE)</f>
        <v>Village</v>
      </c>
      <c r="BT644" s="781" t="str">
        <f>VLOOKUP(WWWW[[#This Row],[Village  Name]],SiteDB6[[Site Name]:[Ethnic or GCA/NGCA]],11,FALSE)</f>
        <v>Rakhine</v>
      </c>
      <c r="BU644" s="781">
        <f>VLOOKUP(WWWW[[#This Row],[Village  Name]],SiteDB6[[Site Name]:[Lat]],12,FALSE)</f>
        <v>20.818290709999999</v>
      </c>
      <c r="BV644" s="781">
        <f>VLOOKUP(WWWW[[#This Row],[Village  Name]],SiteDB6[[Site Name]:[Long]],13,FALSE)</f>
        <v>92.594978330000004</v>
      </c>
      <c r="BW644" s="781">
        <f>VLOOKUP(WWWW[[#This Row],[Village  Name]],SiteDB6[[Site Name]:[Pcode]],3,FALSE)</f>
        <v>217876</v>
      </c>
      <c r="BX644" s="781" t="str">
        <f t="shared" si="4"/>
        <v>Covered</v>
      </c>
      <c r="BY644" s="792"/>
    </row>
    <row r="645" spans="1:93">
      <c r="A645" s="777" t="s">
        <v>2382</v>
      </c>
      <c r="B645" s="777" t="s">
        <v>2864</v>
      </c>
      <c r="C645" s="778" t="s">
        <v>371</v>
      </c>
      <c r="D645" s="778" t="s">
        <v>3050</v>
      </c>
      <c r="E645" s="778" t="s">
        <v>2686</v>
      </c>
      <c r="F645" s="778" t="s">
        <v>321</v>
      </c>
      <c r="G645" s="780" t="str">
        <f>VLOOKUP(WWWW[[#This Row],[Village  Name]],SiteDB6[[Site Name]:[Location Type]],8,FALSE)</f>
        <v>Village</v>
      </c>
      <c r="H645" s="778" t="s">
        <v>636</v>
      </c>
      <c r="I645" s="782">
        <v>24</v>
      </c>
      <c r="J645" s="782">
        <v>91</v>
      </c>
      <c r="K645" s="783">
        <v>43221</v>
      </c>
      <c r="L645" s="784">
        <v>43677</v>
      </c>
      <c r="M645" s="782">
        <v>15</v>
      </c>
      <c r="N645" s="782"/>
      <c r="O645" s="605">
        <v>0</v>
      </c>
      <c r="P645" s="782">
        <v>2</v>
      </c>
      <c r="Q645" s="782"/>
      <c r="R645" s="782"/>
      <c r="S645" s="782"/>
      <c r="T645" s="782"/>
      <c r="U645" s="785"/>
      <c r="V645" s="782">
        <v>20</v>
      </c>
      <c r="W645" s="782" t="s">
        <v>128</v>
      </c>
      <c r="X645" s="782"/>
      <c r="Y645" s="782"/>
      <c r="Z645" s="782"/>
      <c r="AA645" s="782"/>
      <c r="AB645" s="782"/>
      <c r="AC645" s="785"/>
      <c r="AD645" s="782"/>
      <c r="AE645" s="782"/>
      <c r="AF645" s="782"/>
      <c r="AG645" s="782"/>
      <c r="AH645" s="782"/>
      <c r="AI645" s="782"/>
      <c r="AJ645" s="605" t="s">
        <v>3051</v>
      </c>
      <c r="AK645" s="782" t="s">
        <v>3051</v>
      </c>
      <c r="AL645" s="605"/>
      <c r="AM645" s="605"/>
      <c r="AN645" s="785"/>
      <c r="AO645" s="551"/>
      <c r="AP645" s="551"/>
      <c r="AQ64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45" s="788">
        <f>WWWW[[#This Row],[%Equitable and continuous access to sufficient quantity of safe drinking water]]*WWWW[[#This Row],[Total PoP ]]</f>
        <v>91</v>
      </c>
      <c r="AS64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45" s="788">
        <f>WWWW[[#This Row],[% Access to unimproved water points]]*WWWW[[#This Row],[Total PoP ]]</f>
        <v>0</v>
      </c>
      <c r="AU64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v>
      </c>
      <c r="AW645" s="788">
        <f>WWWW[[#This Row],[HRP1]]/250</f>
        <v>0.36399999999999999</v>
      </c>
      <c r="AX645" s="790">
        <f>1-WWWW[[#This Row],[% Equitable and continuous access to sufficient quantity of domestic water]]</f>
        <v>0</v>
      </c>
      <c r="AY645" s="788">
        <f>WWWW[[#This Row],[%equitable and continuous access to sufficient quantity of safe drinking and domestic water''s GAP]]*WWWW[[#This Row],[Total PoP ]]</f>
        <v>0</v>
      </c>
      <c r="AZ645" s="791">
        <f>IF(WWWW[[#This Row],[Total required water points]]-WWWW[[#This Row],['#Water points coverage]]&lt;0,0,WWWW[[#This Row],[Total required water points]]-WWWW[[#This Row],['#Water points coverage]])</f>
        <v>0.63600000000000001</v>
      </c>
      <c r="BA645" s="791">
        <f>ROUND(IF(WWWW[[#This Row],[Total PoP ]]&lt;250,1,WWWW[[#This Row],[Total PoP ]]/250),0)</f>
        <v>1</v>
      </c>
      <c r="BB64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45" s="788">
        <f>WWWW[[#This Row],[% people access to functioning Latrine]]*WWWW[[#This Row],[Total PoP ]]</f>
        <v>91</v>
      </c>
      <c r="BD645" s="791">
        <f>WWWW[[#This Row],['#_of_Functioning_latrines_in_school]]*50</f>
        <v>0</v>
      </c>
      <c r="BE645" s="791">
        <f>ROUND((WWWW[[#This Row],[Total PoP ]]/6),0)</f>
        <v>15</v>
      </c>
      <c r="BF645" s="791">
        <f>IF(WWWW[[#This Row],[Total required Latrines]]-(WWWW[[#This Row],['#_of_sanitary_fly-proof_HH_latrines]])&lt;0,0,WWWW[[#This Row],[Total required Latrines]]-(WWWW[[#This Row],['#_of_sanitary_fly-proof_HH_latrines]]))</f>
        <v>0</v>
      </c>
      <c r="BG645" s="787">
        <f>1-WWWW[[#This Row],[% people access to functioning Latrine]]</f>
        <v>0</v>
      </c>
      <c r="BH64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45" s="560" t="e">
        <f>IF(WWWW[[#This Row],['#_of_functional_handwashing_facilities_at_HH_level]]*6&gt;WWWW[[#This Row],[Total PoP ]],WWWW[[#This Row],[Total PoP ]],WWWW[[#This Row],['#_of_functional_handwashing_facilities_at_HH_level]]*6)</f>
        <v>#VALUE!</v>
      </c>
      <c r="BJ645" s="791">
        <f>IF(WWWW[[#This Row],['# people reached by regular dedicated hygiene promotion]]&gt;WWWW[[#This Row],['# People received regular supply of hygiene items]],WWWW[[#This Row],['# people reached by regular dedicated hygiene promotion]],WWWW[[#This Row],['# People received regular supply of hygiene items]])</f>
        <v>0</v>
      </c>
      <c r="BK645" s="790">
        <f>IF(WWWW[[#This Row],[HRP3]]/WWWW[[#This Row],[Total PoP ]]&gt;100%,100%,WWWW[[#This Row],[HRP3]]/WWWW[[#This Row],[Total PoP ]])</f>
        <v>0</v>
      </c>
      <c r="BL645" s="787">
        <f>1-WWWW[[#This Row],[Hygiene Coverage%]]</f>
        <v>1</v>
      </c>
      <c r="BM645" s="789">
        <f>WWWW[[#This Row],['# people reached by regular dedicated hygiene promotion]]/WWWW[[#This Row],[Total PoP ]]</f>
        <v>0</v>
      </c>
      <c r="BN64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45" s="552">
        <f>WWWW[[#This Row],['#_of_affected_women_and_girls_receiving_a_sufficient_quantity_of_sanitary_pads]]</f>
        <v>0</v>
      </c>
      <c r="BP645" s="605">
        <f>IF(WWWW[[#This Row],['# People with access to soap]]&gt;WWWW[[#This Row],['# People with access to Sanity Pads]],WWWW[[#This Row],['# People with access to soap]],WWWW[[#This Row],['# People with access to Sanity Pads]])</f>
        <v>0</v>
      </c>
      <c r="BQ645" s="560" t="str">
        <f>IF(OR(WWWW[[#This Row],['#of students in school]]="",WWWW[[#This Row],['#of students in school]]=0),"No","Yes")</f>
        <v>Yes</v>
      </c>
      <c r="BR645" s="781" t="str">
        <f>VLOOKUP(WWWW[[#This Row],[Village  Name]],SiteDB6[[Site Name]:[Location Type 1]],9,FALSE)</f>
        <v>Village</v>
      </c>
      <c r="BS645" s="781" t="str">
        <f>VLOOKUP(WWWW[[#This Row],[Village  Name]],SiteDB6[[Site Name]:[Type of Accommodation]],10,FALSE)</f>
        <v>Village</v>
      </c>
      <c r="BT645" s="781" t="str">
        <f>VLOOKUP(WWWW[[#This Row],[Village  Name]],SiteDB6[[Site Name]:[Ethnic or GCA/NGCA]],11,FALSE)</f>
        <v>Rakhine</v>
      </c>
      <c r="BU645" s="781">
        <f>VLOOKUP(WWWW[[#This Row],[Village  Name]],SiteDB6[[Site Name]:[Lat]],12,FALSE)</f>
        <v>20.849060059999999</v>
      </c>
      <c r="BV645" s="781">
        <f>VLOOKUP(WWWW[[#This Row],[Village  Name]],SiteDB6[[Site Name]:[Long]],13,FALSE)</f>
        <v>92.497413640000005</v>
      </c>
      <c r="BW645" s="781">
        <f>VLOOKUP(WWWW[[#This Row],[Village  Name]],SiteDB6[[Site Name]:[Pcode]],3,FALSE)</f>
        <v>198313</v>
      </c>
      <c r="BX645" s="781" t="str">
        <f t="shared" si="4"/>
        <v>Covered</v>
      </c>
      <c r="BY645" s="792"/>
    </row>
    <row r="646" spans="1:93">
      <c r="A646" s="777" t="s">
        <v>2382</v>
      </c>
      <c r="B646" s="777" t="s">
        <v>2864</v>
      </c>
      <c r="C646" s="778" t="s">
        <v>371</v>
      </c>
      <c r="D646" s="778" t="s">
        <v>3050</v>
      </c>
      <c r="E646" s="778" t="s">
        <v>2686</v>
      </c>
      <c r="F646" s="778" t="s">
        <v>321</v>
      </c>
      <c r="G646" s="780" t="str">
        <f>VLOOKUP(WWWW[[#This Row],[Village  Name]],SiteDB6[[Site Name]:[Location Type]],8,FALSE)</f>
        <v>Village</v>
      </c>
      <c r="H646" s="778" t="s">
        <v>642</v>
      </c>
      <c r="I646" s="782">
        <v>115</v>
      </c>
      <c r="J646" s="782">
        <v>658</v>
      </c>
      <c r="K646" s="783">
        <v>43221</v>
      </c>
      <c r="L646" s="784">
        <v>43677</v>
      </c>
      <c r="M646" s="782">
        <v>420</v>
      </c>
      <c r="N646" s="782"/>
      <c r="O646" s="605">
        <v>0</v>
      </c>
      <c r="P646" s="782">
        <v>1</v>
      </c>
      <c r="Q646" s="782">
        <v>2</v>
      </c>
      <c r="R646" s="782"/>
      <c r="S646" s="782"/>
      <c r="T646" s="782"/>
      <c r="U646" s="785"/>
      <c r="V646" s="782">
        <v>80</v>
      </c>
      <c r="W646" s="782" t="s">
        <v>41</v>
      </c>
      <c r="X646" s="782">
        <v>1</v>
      </c>
      <c r="Y646" s="782"/>
      <c r="Z646" s="782"/>
      <c r="AA646" s="782"/>
      <c r="AB646" s="782"/>
      <c r="AC646" s="785"/>
      <c r="AD646" s="782"/>
      <c r="AE646" s="782"/>
      <c r="AF646" s="782"/>
      <c r="AG646" s="782"/>
      <c r="AH646" s="782"/>
      <c r="AI646" s="782"/>
      <c r="AJ646" s="605" t="s">
        <v>3051</v>
      </c>
      <c r="AK646" s="782" t="s">
        <v>3051</v>
      </c>
      <c r="AL646" s="605"/>
      <c r="AM646" s="605"/>
      <c r="AN646" s="785"/>
      <c r="AO646" s="551"/>
      <c r="AP646" s="551"/>
      <c r="AQ64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46" s="788">
        <f>WWWW[[#This Row],[%Equitable and continuous access to sufficient quantity of safe drinking water]]*WWWW[[#This Row],[Total PoP ]]</f>
        <v>658</v>
      </c>
      <c r="AS64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6" s="788">
        <f>WWWW[[#This Row],[% Access to unimproved water points]]*WWWW[[#This Row],[Total PoP ]]</f>
        <v>658</v>
      </c>
      <c r="AU64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658</v>
      </c>
      <c r="AW646" s="788">
        <f>WWWW[[#This Row],[HRP1]]/250</f>
        <v>2.6320000000000001</v>
      </c>
      <c r="AX646" s="790">
        <f>1-WWWW[[#This Row],[% Equitable and continuous access to sufficient quantity of domestic water]]</f>
        <v>0</v>
      </c>
      <c r="AY646" s="788">
        <f>WWWW[[#This Row],[%equitable and continuous access to sufficient quantity of safe drinking and domestic water''s GAP]]*WWWW[[#This Row],[Total PoP ]]</f>
        <v>0</v>
      </c>
      <c r="AZ646" s="791">
        <f>IF(WWWW[[#This Row],[Total required water points]]-WWWW[[#This Row],['#Water points coverage]]&lt;0,0,WWWW[[#This Row],[Total required water points]]-WWWW[[#This Row],['#Water points coverage]])</f>
        <v>0.36799999999999988</v>
      </c>
      <c r="BA646" s="791">
        <f>ROUND(IF(WWWW[[#This Row],[Total PoP ]]&lt;250,1,WWWW[[#This Row],[Total PoP ]]/250),0)</f>
        <v>3</v>
      </c>
      <c r="BB64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0.80547112462006076</v>
      </c>
      <c r="BC646" s="788">
        <f>WWWW[[#This Row],[% people access to functioning Latrine]]*WWWW[[#This Row],[Total PoP ]]</f>
        <v>530</v>
      </c>
      <c r="BD646" s="791">
        <f>WWWW[[#This Row],['#_of_Functioning_latrines_in_school]]*50</f>
        <v>50</v>
      </c>
      <c r="BE646" s="791">
        <f>ROUND((WWWW[[#This Row],[Total PoP ]]/6),0)</f>
        <v>110</v>
      </c>
      <c r="BF646" s="791">
        <f>IF(WWWW[[#This Row],[Total required Latrines]]-(WWWW[[#This Row],['#_of_sanitary_fly-proof_HH_latrines]])&lt;0,0,WWWW[[#This Row],[Total required Latrines]]-(WWWW[[#This Row],['#_of_sanitary_fly-proof_HH_latrines]]))</f>
        <v>30</v>
      </c>
      <c r="BG646" s="787">
        <f>1-WWWW[[#This Row],[% people access to functioning Latrine]]</f>
        <v>0.19452887537993924</v>
      </c>
      <c r="BH64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46" s="560" t="e">
        <f>IF(WWWW[[#This Row],['#_of_functional_handwashing_facilities_at_HH_level]]*6&gt;WWWW[[#This Row],[Total PoP ]],WWWW[[#This Row],[Total PoP ]],WWWW[[#This Row],['#_of_functional_handwashing_facilities_at_HH_level]]*6)</f>
        <v>#VALUE!</v>
      </c>
      <c r="BJ646" s="791">
        <f>IF(WWWW[[#This Row],['# people reached by regular dedicated hygiene promotion]]&gt;WWWW[[#This Row],['# People received regular supply of hygiene items]],WWWW[[#This Row],['# people reached by regular dedicated hygiene promotion]],WWWW[[#This Row],['# People received regular supply of hygiene items]])</f>
        <v>0</v>
      </c>
      <c r="BK646" s="790">
        <f>IF(WWWW[[#This Row],[HRP3]]/WWWW[[#This Row],[Total PoP ]]&gt;100%,100%,WWWW[[#This Row],[HRP3]]/WWWW[[#This Row],[Total PoP ]])</f>
        <v>0</v>
      </c>
      <c r="BL646" s="787">
        <f>1-WWWW[[#This Row],[Hygiene Coverage%]]</f>
        <v>1</v>
      </c>
      <c r="BM646" s="789">
        <f>WWWW[[#This Row],['# people reached by regular dedicated hygiene promotion]]/WWWW[[#This Row],[Total PoP ]]</f>
        <v>0</v>
      </c>
      <c r="BN64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46" s="552">
        <f>WWWW[[#This Row],['#_of_affected_women_and_girls_receiving_a_sufficient_quantity_of_sanitary_pads]]</f>
        <v>0</v>
      </c>
      <c r="BP646" s="605">
        <f>IF(WWWW[[#This Row],['# People with access to soap]]&gt;WWWW[[#This Row],['# People with access to Sanity Pads]],WWWW[[#This Row],['# People with access to soap]],WWWW[[#This Row],['# People with access to Sanity Pads]])</f>
        <v>0</v>
      </c>
      <c r="BQ646" s="560" t="str">
        <f>IF(OR(WWWW[[#This Row],['#of students in school]]="",WWWW[[#This Row],['#of students in school]]=0),"No","Yes")</f>
        <v>Yes</v>
      </c>
      <c r="BR646" s="781" t="str">
        <f>VLOOKUP(WWWW[[#This Row],[Village  Name]],SiteDB6[[Site Name]:[Location Type 1]],9,FALSE)</f>
        <v>Village</v>
      </c>
      <c r="BS646" s="781" t="str">
        <f>VLOOKUP(WWWW[[#This Row],[Village  Name]],SiteDB6[[Site Name]:[Type of Accommodation]],10,FALSE)</f>
        <v>Village</v>
      </c>
      <c r="BT646" s="781" t="str">
        <f>VLOOKUP(WWWW[[#This Row],[Village  Name]],SiteDB6[[Site Name]:[Ethnic or GCA/NGCA]],11,FALSE)</f>
        <v>Muslim</v>
      </c>
      <c r="BU646" s="781">
        <f>VLOOKUP(WWWW[[#This Row],[Village  Name]],SiteDB6[[Site Name]:[Lat]],12,FALSE)</f>
        <v>20.876710889999998</v>
      </c>
      <c r="BV646" s="781">
        <f>VLOOKUP(WWWW[[#This Row],[Village  Name]],SiteDB6[[Site Name]:[Long]],13,FALSE)</f>
        <v>92.537406919999995</v>
      </c>
      <c r="BW646" s="781">
        <f>VLOOKUP(WWWW[[#This Row],[Village  Name]],SiteDB6[[Site Name]:[Pcode]],3,FALSE)</f>
        <v>198301</v>
      </c>
      <c r="BX646" s="781" t="str">
        <f t="shared" si="4"/>
        <v>Covered</v>
      </c>
      <c r="BY646" s="792"/>
    </row>
    <row r="647" spans="1:93">
      <c r="A647" s="777" t="s">
        <v>2382</v>
      </c>
      <c r="B647" s="777" t="s">
        <v>2864</v>
      </c>
      <c r="C647" s="778" t="s">
        <v>371</v>
      </c>
      <c r="D647" s="778" t="s">
        <v>3050</v>
      </c>
      <c r="E647" s="778" t="s">
        <v>2686</v>
      </c>
      <c r="F647" s="778" t="s">
        <v>307</v>
      </c>
      <c r="G647" s="780" t="str">
        <f>VLOOKUP(WWWW[[#This Row],[Village  Name]],SiteDB6[[Site Name]:[Location Type]],8,FALSE)</f>
        <v>Village</v>
      </c>
      <c r="H647" s="778" t="s">
        <v>2861</v>
      </c>
      <c r="I647" s="782">
        <v>55</v>
      </c>
      <c r="J647" s="782">
        <v>241</v>
      </c>
      <c r="K647" s="783">
        <v>43221</v>
      </c>
      <c r="L647" s="784">
        <v>43677</v>
      </c>
      <c r="M647" s="782">
        <v>43</v>
      </c>
      <c r="N647" s="782"/>
      <c r="O647" s="605">
        <v>2</v>
      </c>
      <c r="P647" s="782">
        <v>3</v>
      </c>
      <c r="Q647" s="782">
        <v>1</v>
      </c>
      <c r="R647" s="782"/>
      <c r="S647" s="782"/>
      <c r="T647" s="782"/>
      <c r="U647" s="785"/>
      <c r="V647" s="782">
        <v>30</v>
      </c>
      <c r="W647" s="782" t="s">
        <v>41</v>
      </c>
      <c r="X647" s="782">
        <v>2</v>
      </c>
      <c r="Y647" s="782"/>
      <c r="Z647" s="782"/>
      <c r="AA647" s="782"/>
      <c r="AB647" s="782"/>
      <c r="AC647" s="785"/>
      <c r="AD647" s="782"/>
      <c r="AE647" s="782"/>
      <c r="AF647" s="782"/>
      <c r="AG647" s="782"/>
      <c r="AH647" s="782"/>
      <c r="AI647" s="782"/>
      <c r="AJ647" s="605" t="s">
        <v>3051</v>
      </c>
      <c r="AK647" s="782" t="s">
        <v>3051</v>
      </c>
      <c r="AL647" s="605"/>
      <c r="AM647" s="605"/>
      <c r="AN647" s="785"/>
      <c r="AO647" s="551"/>
      <c r="AP647" s="551"/>
      <c r="AQ64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47" s="788">
        <f>WWWW[[#This Row],[%Equitable and continuous access to sufficient quantity of safe drinking water]]*WWWW[[#This Row],[Total PoP ]]</f>
        <v>241</v>
      </c>
      <c r="AS64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7" s="788">
        <f>WWWW[[#This Row],[% Access to unimproved water points]]*WWWW[[#This Row],[Total PoP ]]</f>
        <v>241</v>
      </c>
      <c r="AU64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241</v>
      </c>
      <c r="AW647" s="788">
        <f>WWWW[[#This Row],[HRP1]]/250</f>
        <v>0.96399999999999997</v>
      </c>
      <c r="AX647" s="790">
        <f>1-WWWW[[#This Row],[% Equitable and continuous access to sufficient quantity of domestic water]]</f>
        <v>0</v>
      </c>
      <c r="AY647" s="788">
        <f>WWWW[[#This Row],[%equitable and continuous access to sufficient quantity of safe drinking and domestic water''s GAP]]*WWWW[[#This Row],[Total PoP ]]</f>
        <v>0</v>
      </c>
      <c r="AZ647" s="791">
        <f>IF(WWWW[[#This Row],[Total required water points]]-WWWW[[#This Row],['#Water points coverage]]&lt;0,0,WWWW[[#This Row],[Total required water points]]-WWWW[[#This Row],['#Water points coverage]])</f>
        <v>3.6000000000000032E-2</v>
      </c>
      <c r="BA647" s="791">
        <f>ROUND(IF(WWWW[[#This Row],[Total PoP ]]&lt;250,1,WWWW[[#This Row],[Total PoP ]]/250),0)</f>
        <v>1</v>
      </c>
      <c r="BB64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47" s="788">
        <f>WWWW[[#This Row],[% people access to functioning Latrine]]*WWWW[[#This Row],[Total PoP ]]</f>
        <v>241</v>
      </c>
      <c r="BD647" s="791">
        <f>WWWW[[#This Row],['#_of_Functioning_latrines_in_school]]*50</f>
        <v>100</v>
      </c>
      <c r="BE647" s="791">
        <f>ROUND((WWWW[[#This Row],[Total PoP ]]/6),0)</f>
        <v>40</v>
      </c>
      <c r="BF647" s="791">
        <f>IF(WWWW[[#This Row],[Total required Latrines]]-(WWWW[[#This Row],['#_of_sanitary_fly-proof_HH_latrines]])&lt;0,0,WWWW[[#This Row],[Total required Latrines]]-(WWWW[[#This Row],['#_of_sanitary_fly-proof_HH_latrines]]))</f>
        <v>10</v>
      </c>
      <c r="BG647" s="787">
        <f>1-WWWW[[#This Row],[% people access to functioning Latrine]]</f>
        <v>0</v>
      </c>
      <c r="BH64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47" s="560" t="e">
        <f>IF(WWWW[[#This Row],['#_of_functional_handwashing_facilities_at_HH_level]]*6&gt;WWWW[[#This Row],[Total PoP ]],WWWW[[#This Row],[Total PoP ]],WWWW[[#This Row],['#_of_functional_handwashing_facilities_at_HH_level]]*6)</f>
        <v>#VALUE!</v>
      </c>
      <c r="BJ647" s="791">
        <f>IF(WWWW[[#This Row],['# people reached by regular dedicated hygiene promotion]]&gt;WWWW[[#This Row],['# People received regular supply of hygiene items]],WWWW[[#This Row],['# people reached by regular dedicated hygiene promotion]],WWWW[[#This Row],['# People received regular supply of hygiene items]])</f>
        <v>0</v>
      </c>
      <c r="BK647" s="790">
        <f>IF(WWWW[[#This Row],[HRP3]]/WWWW[[#This Row],[Total PoP ]]&gt;100%,100%,WWWW[[#This Row],[HRP3]]/WWWW[[#This Row],[Total PoP ]])</f>
        <v>0</v>
      </c>
      <c r="BL647" s="787">
        <f>1-WWWW[[#This Row],[Hygiene Coverage%]]</f>
        <v>1</v>
      </c>
      <c r="BM647" s="789">
        <f>WWWW[[#This Row],['# people reached by regular dedicated hygiene promotion]]/WWWW[[#This Row],[Total PoP ]]</f>
        <v>0</v>
      </c>
      <c r="BN64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47" s="552">
        <f>WWWW[[#This Row],['#_of_affected_women_and_girls_receiving_a_sufficient_quantity_of_sanitary_pads]]</f>
        <v>0</v>
      </c>
      <c r="BP647" s="605">
        <f>IF(WWWW[[#This Row],['# People with access to soap]]&gt;WWWW[[#This Row],['# People with access to Sanity Pads]],WWWW[[#This Row],['# People with access to soap]],WWWW[[#This Row],['# People with access to Sanity Pads]])</f>
        <v>0</v>
      </c>
      <c r="BQ647" s="560" t="str">
        <f>IF(OR(WWWW[[#This Row],['#of students in school]]="",WWWW[[#This Row],['#of students in school]]=0),"No","Yes")</f>
        <v>Yes</v>
      </c>
      <c r="BR647" s="781" t="str">
        <f>VLOOKUP(WWWW[[#This Row],[Village  Name]],SiteDB6[[Site Name]:[Location Type 1]],9,FALSE)</f>
        <v>Village</v>
      </c>
      <c r="BS647" s="781" t="str">
        <f>VLOOKUP(WWWW[[#This Row],[Village  Name]],SiteDB6[[Site Name]:[Type of Accommodation]],10,FALSE)</f>
        <v>Village</v>
      </c>
      <c r="BT647" s="781" t="str">
        <f>VLOOKUP(WWWW[[#This Row],[Village  Name]],SiteDB6[[Site Name]:[Ethnic or GCA/NGCA]],11,FALSE)</f>
        <v>Rakhine</v>
      </c>
      <c r="BU647" s="781">
        <f>VLOOKUP(WWWW[[#This Row],[Village  Name]],SiteDB6[[Site Name]:[Lat]],12,FALSE)</f>
        <v>20.8013000488281</v>
      </c>
      <c r="BV647" s="781">
        <f>VLOOKUP(WWWW[[#This Row],[Village  Name]],SiteDB6[[Site Name]:[Long]],13,FALSE)</f>
        <v>92.423202514648395</v>
      </c>
      <c r="BW647" s="781">
        <f>VLOOKUP(WWWW[[#This Row],[Village  Name]],SiteDB6[[Site Name]:[Pcode]],3,FALSE)</f>
        <v>217895</v>
      </c>
      <c r="BX647" s="781" t="str">
        <f t="shared" si="4"/>
        <v>Covered</v>
      </c>
      <c r="BY647" s="792"/>
    </row>
    <row r="648" spans="1:93">
      <c r="A648" s="777" t="s">
        <v>2382</v>
      </c>
      <c r="B648" s="777" t="s">
        <v>2864</v>
      </c>
      <c r="C648" s="778" t="s">
        <v>371</v>
      </c>
      <c r="D648" s="778" t="s">
        <v>3050</v>
      </c>
      <c r="E648" s="778" t="s">
        <v>2686</v>
      </c>
      <c r="F648" s="778" t="s">
        <v>321</v>
      </c>
      <c r="G648" s="780" t="str">
        <f>VLOOKUP(WWWW[[#This Row],[Village  Name]],SiteDB6[[Site Name]:[Location Type]],8,FALSE)</f>
        <v>Village</v>
      </c>
      <c r="H648" s="778" t="s">
        <v>615</v>
      </c>
      <c r="I648" s="782">
        <v>105</v>
      </c>
      <c r="J648" s="782">
        <v>523</v>
      </c>
      <c r="K648" s="783">
        <v>43221</v>
      </c>
      <c r="L648" s="784">
        <v>43677</v>
      </c>
      <c r="M648" s="782">
        <v>120</v>
      </c>
      <c r="N648" s="782"/>
      <c r="O648" s="605">
        <v>0</v>
      </c>
      <c r="P648" s="782">
        <v>2</v>
      </c>
      <c r="Q648" s="782">
        <v>1</v>
      </c>
      <c r="R648" s="782"/>
      <c r="S648" s="782"/>
      <c r="T648" s="782"/>
      <c r="U648" s="785"/>
      <c r="V648" s="782">
        <v>50</v>
      </c>
      <c r="W648" s="782" t="s">
        <v>128</v>
      </c>
      <c r="X648" s="782"/>
      <c r="Y648" s="782"/>
      <c r="Z648" s="782"/>
      <c r="AA648" s="782"/>
      <c r="AB648" s="782"/>
      <c r="AC648" s="785"/>
      <c r="AD648" s="782"/>
      <c r="AE648" s="782"/>
      <c r="AF648" s="782"/>
      <c r="AG648" s="782"/>
      <c r="AH648" s="782"/>
      <c r="AI648" s="782"/>
      <c r="AJ648" s="605" t="s">
        <v>3051</v>
      </c>
      <c r="AK648" s="782" t="s">
        <v>3051</v>
      </c>
      <c r="AL648" s="605"/>
      <c r="AM648" s="605"/>
      <c r="AN648" s="785"/>
      <c r="AO648" s="551"/>
      <c r="AP648" s="551"/>
      <c r="AQ64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48" s="788">
        <f>WWWW[[#This Row],[%Equitable and continuous access to sufficient quantity of safe drinking water]]*WWWW[[#This Row],[Total PoP ]]</f>
        <v>523</v>
      </c>
      <c r="AS64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8" s="788">
        <f>WWWW[[#This Row],[% Access to unimproved water points]]*WWWW[[#This Row],[Total PoP ]]</f>
        <v>523</v>
      </c>
      <c r="AU64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523</v>
      </c>
      <c r="AW648" s="788">
        <f>WWWW[[#This Row],[HRP1]]/250</f>
        <v>2.0920000000000001</v>
      </c>
      <c r="AX648" s="790">
        <f>1-WWWW[[#This Row],[% Equitable and continuous access to sufficient quantity of domestic water]]</f>
        <v>0</v>
      </c>
      <c r="AY648" s="788">
        <f>WWWW[[#This Row],[%equitable and continuous access to sufficient quantity of safe drinking and domestic water''s GAP]]*WWWW[[#This Row],[Total PoP ]]</f>
        <v>0</v>
      </c>
      <c r="AZ648" s="791">
        <f>IF(WWWW[[#This Row],[Total required water points]]-WWWW[[#This Row],['#Water points coverage]]&lt;0,0,WWWW[[#This Row],[Total required water points]]-WWWW[[#This Row],['#Water points coverage]])</f>
        <v>0</v>
      </c>
      <c r="BA648" s="791">
        <f>ROUND(IF(WWWW[[#This Row],[Total PoP ]]&lt;250,1,WWWW[[#This Row],[Total PoP ]]/250),0)</f>
        <v>2</v>
      </c>
      <c r="BB64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0.57361376673040154</v>
      </c>
      <c r="BC648" s="788">
        <f>WWWW[[#This Row],[% people access to functioning Latrine]]*WWWW[[#This Row],[Total PoP ]]</f>
        <v>300</v>
      </c>
      <c r="BD648" s="791">
        <f>WWWW[[#This Row],['#_of_Functioning_latrines_in_school]]*50</f>
        <v>0</v>
      </c>
      <c r="BE648" s="791">
        <f>ROUND((WWWW[[#This Row],[Total PoP ]]/6),0)</f>
        <v>87</v>
      </c>
      <c r="BF648" s="791">
        <f>IF(WWWW[[#This Row],[Total required Latrines]]-(WWWW[[#This Row],['#_of_sanitary_fly-proof_HH_latrines]])&lt;0,0,WWWW[[#This Row],[Total required Latrines]]-(WWWW[[#This Row],['#_of_sanitary_fly-proof_HH_latrines]]))</f>
        <v>37</v>
      </c>
      <c r="BG648" s="787">
        <f>1-WWWW[[#This Row],[% people access to functioning Latrine]]</f>
        <v>0.42638623326959846</v>
      </c>
      <c r="BH64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48" s="560" t="e">
        <f>IF(WWWW[[#This Row],['#_of_functional_handwashing_facilities_at_HH_level]]*6&gt;WWWW[[#This Row],[Total PoP ]],WWWW[[#This Row],[Total PoP ]],WWWW[[#This Row],['#_of_functional_handwashing_facilities_at_HH_level]]*6)</f>
        <v>#VALUE!</v>
      </c>
      <c r="BJ648" s="791">
        <f>IF(WWWW[[#This Row],['# people reached by regular dedicated hygiene promotion]]&gt;WWWW[[#This Row],['# People received regular supply of hygiene items]],WWWW[[#This Row],['# people reached by regular dedicated hygiene promotion]],WWWW[[#This Row],['# People received regular supply of hygiene items]])</f>
        <v>0</v>
      </c>
      <c r="BK648" s="790">
        <f>IF(WWWW[[#This Row],[HRP3]]/WWWW[[#This Row],[Total PoP ]]&gt;100%,100%,WWWW[[#This Row],[HRP3]]/WWWW[[#This Row],[Total PoP ]])</f>
        <v>0</v>
      </c>
      <c r="BL648" s="787">
        <f>1-WWWW[[#This Row],[Hygiene Coverage%]]</f>
        <v>1</v>
      </c>
      <c r="BM648" s="789">
        <f>WWWW[[#This Row],['# people reached by regular dedicated hygiene promotion]]/WWWW[[#This Row],[Total PoP ]]</f>
        <v>0</v>
      </c>
      <c r="BN64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48" s="552">
        <f>WWWW[[#This Row],['#_of_affected_women_and_girls_receiving_a_sufficient_quantity_of_sanitary_pads]]</f>
        <v>0</v>
      </c>
      <c r="BP648" s="605">
        <f>IF(WWWW[[#This Row],['# People with access to soap]]&gt;WWWW[[#This Row],['# People with access to Sanity Pads]],WWWW[[#This Row],['# People with access to soap]],WWWW[[#This Row],['# People with access to Sanity Pads]])</f>
        <v>0</v>
      </c>
      <c r="BQ648" s="560" t="str">
        <f>IF(OR(WWWW[[#This Row],['#of students in school]]="",WWWW[[#This Row],['#of students in school]]=0),"No","Yes")</f>
        <v>Yes</v>
      </c>
      <c r="BR648" s="781" t="str">
        <f>VLOOKUP(WWWW[[#This Row],[Village  Name]],SiteDB6[[Site Name]:[Location Type 1]],9,FALSE)</f>
        <v>Village</v>
      </c>
      <c r="BS648" s="781" t="str">
        <f>VLOOKUP(WWWW[[#This Row],[Village  Name]],SiteDB6[[Site Name]:[Type of Accommodation]],10,FALSE)</f>
        <v>Village</v>
      </c>
      <c r="BT648" s="781" t="str">
        <f>VLOOKUP(WWWW[[#This Row],[Village  Name]],SiteDB6[[Site Name]:[Ethnic or GCA/NGCA]],11,FALSE)</f>
        <v>Muslim</v>
      </c>
      <c r="BU648" s="781">
        <f>VLOOKUP(WWWW[[#This Row],[Village  Name]],SiteDB6[[Site Name]:[Lat]],12,FALSE)</f>
        <v>20.806030270000001</v>
      </c>
      <c r="BV648" s="781">
        <f>VLOOKUP(WWWW[[#This Row],[Village  Name]],SiteDB6[[Site Name]:[Long]],13,FALSE)</f>
        <v>92.601951600000007</v>
      </c>
      <c r="BW648" s="781">
        <f>VLOOKUP(WWWW[[#This Row],[Village  Name]],SiteDB6[[Site Name]:[Pcode]],3,FALSE)</f>
        <v>198369</v>
      </c>
      <c r="BX648" s="781" t="str">
        <f t="shared" si="4"/>
        <v>Covered</v>
      </c>
      <c r="BY648" s="792"/>
    </row>
    <row r="649" spans="1:93">
      <c r="A649" s="777" t="s">
        <v>2382</v>
      </c>
      <c r="B649" s="777" t="s">
        <v>2864</v>
      </c>
      <c r="C649" s="778" t="s">
        <v>371</v>
      </c>
      <c r="D649" s="778" t="s">
        <v>3050</v>
      </c>
      <c r="E649" s="778" t="s">
        <v>2686</v>
      </c>
      <c r="F649" s="778" t="s">
        <v>307</v>
      </c>
      <c r="G649" s="780" t="str">
        <f>VLOOKUP(WWWW[[#This Row],[Village  Name]],SiteDB6[[Site Name]:[Location Type]],8,FALSE)</f>
        <v>Village</v>
      </c>
      <c r="H649" s="778" t="s">
        <v>2055</v>
      </c>
      <c r="I649" s="782">
        <v>170</v>
      </c>
      <c r="J649" s="782">
        <v>989</v>
      </c>
      <c r="K649" s="783">
        <v>43221</v>
      </c>
      <c r="L649" s="784">
        <v>43677</v>
      </c>
      <c r="M649" s="782">
        <v>500</v>
      </c>
      <c r="N649" s="782"/>
      <c r="O649" s="605">
        <v>2</v>
      </c>
      <c r="P649" s="782">
        <v>6</v>
      </c>
      <c r="Q649" s="782">
        <v>4</v>
      </c>
      <c r="R649" s="782"/>
      <c r="S649" s="782"/>
      <c r="T649" s="782">
        <v>1</v>
      </c>
      <c r="U649" s="785"/>
      <c r="V649" s="782">
        <v>102</v>
      </c>
      <c r="W649" s="782" t="s">
        <v>128</v>
      </c>
      <c r="X649" s="782">
        <v>2</v>
      </c>
      <c r="Y649" s="782"/>
      <c r="Z649" s="782"/>
      <c r="AA649" s="782"/>
      <c r="AB649" s="782"/>
      <c r="AC649" s="785"/>
      <c r="AD649" s="782"/>
      <c r="AE649" s="782"/>
      <c r="AF649" s="782"/>
      <c r="AG649" s="782"/>
      <c r="AH649" s="782"/>
      <c r="AI649" s="782"/>
      <c r="AJ649" s="605" t="s">
        <v>3051</v>
      </c>
      <c r="AK649" s="782">
        <v>1</v>
      </c>
      <c r="AL649" s="605"/>
      <c r="AM649" s="605"/>
      <c r="AN649" s="785"/>
      <c r="AO649" s="551"/>
      <c r="AP649" s="551"/>
      <c r="AQ64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49" s="788">
        <f>WWWW[[#This Row],[%Equitable and continuous access to sufficient quantity of safe drinking water]]*WWWW[[#This Row],[Total PoP ]]</f>
        <v>989</v>
      </c>
      <c r="AS64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49" s="788">
        <f>WWWW[[#This Row],[% Access to unimproved water points]]*WWWW[[#This Row],[Total PoP ]]</f>
        <v>989</v>
      </c>
      <c r="AU64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4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989</v>
      </c>
      <c r="AW649" s="788">
        <f>WWWW[[#This Row],[HRP1]]/250</f>
        <v>3.956</v>
      </c>
      <c r="AX649" s="790">
        <f>1-WWWW[[#This Row],[% Equitable and continuous access to sufficient quantity of domestic water]]</f>
        <v>0</v>
      </c>
      <c r="AY649" s="788">
        <f>WWWW[[#This Row],[%equitable and continuous access to sufficient quantity of safe drinking and domestic water''s GAP]]*WWWW[[#This Row],[Total PoP ]]</f>
        <v>0</v>
      </c>
      <c r="AZ649" s="791">
        <f>IF(WWWW[[#This Row],[Total required water points]]-WWWW[[#This Row],['#Water points coverage]]&lt;0,0,WWWW[[#This Row],[Total required water points]]-WWWW[[#This Row],['#Water points coverage]])</f>
        <v>4.4000000000000039E-2</v>
      </c>
      <c r="BA649" s="791">
        <f>ROUND(IF(WWWW[[#This Row],[Total PoP ]]&lt;250,1,WWWW[[#This Row],[Total PoP ]]/250),0)</f>
        <v>4</v>
      </c>
      <c r="BB64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0.71991911021233568</v>
      </c>
      <c r="BC649" s="788">
        <f>WWWW[[#This Row],[% people access to functioning Latrine]]*WWWW[[#This Row],[Total PoP ]]</f>
        <v>712</v>
      </c>
      <c r="BD649" s="791">
        <f>WWWW[[#This Row],['#_of_Functioning_latrines_in_school]]*50</f>
        <v>100</v>
      </c>
      <c r="BE649" s="791">
        <f>ROUND((WWWW[[#This Row],[Total PoP ]]/6),0)</f>
        <v>165</v>
      </c>
      <c r="BF649" s="791">
        <f>IF(WWWW[[#This Row],[Total required Latrines]]-(WWWW[[#This Row],['#_of_sanitary_fly-proof_HH_latrines]])&lt;0,0,WWWW[[#This Row],[Total required Latrines]]-(WWWW[[#This Row],['#_of_sanitary_fly-proof_HH_latrines]]))</f>
        <v>63</v>
      </c>
      <c r="BG649" s="787">
        <f>1-WWWW[[#This Row],[% people access to functioning Latrine]]</f>
        <v>0.28008088978766432</v>
      </c>
      <c r="BH64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49" s="560" t="e">
        <f>IF(WWWW[[#This Row],['#_of_functional_handwashing_facilities_at_HH_level]]*6&gt;WWWW[[#This Row],[Total PoP ]],WWWW[[#This Row],[Total PoP ]],WWWW[[#This Row],['#_of_functional_handwashing_facilities_at_HH_level]]*6)</f>
        <v>#VALUE!</v>
      </c>
      <c r="BJ649" s="791">
        <f>IF(WWWW[[#This Row],['# people reached by regular dedicated hygiene promotion]]&gt;WWWW[[#This Row],['# People received regular supply of hygiene items]],WWWW[[#This Row],['# people reached by regular dedicated hygiene promotion]],WWWW[[#This Row],['# People received regular supply of hygiene items]])</f>
        <v>0</v>
      </c>
      <c r="BK649" s="790">
        <f>IF(WWWW[[#This Row],[HRP3]]/WWWW[[#This Row],[Total PoP ]]&gt;100%,100%,WWWW[[#This Row],[HRP3]]/WWWW[[#This Row],[Total PoP ]])</f>
        <v>0</v>
      </c>
      <c r="BL649" s="787">
        <f>1-WWWW[[#This Row],[Hygiene Coverage%]]</f>
        <v>1</v>
      </c>
      <c r="BM649" s="789">
        <f>WWWW[[#This Row],['# people reached by regular dedicated hygiene promotion]]/WWWW[[#This Row],[Total PoP ]]</f>
        <v>0</v>
      </c>
      <c r="BN64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49" s="552">
        <f>WWWW[[#This Row],['#_of_affected_women_and_girls_receiving_a_sufficient_quantity_of_sanitary_pads]]</f>
        <v>0</v>
      </c>
      <c r="BP649" s="605">
        <f>IF(WWWW[[#This Row],['# People with access to soap]]&gt;WWWW[[#This Row],['# People with access to Sanity Pads]],WWWW[[#This Row],['# People with access to soap]],WWWW[[#This Row],['# People with access to Sanity Pads]])</f>
        <v>0</v>
      </c>
      <c r="BQ649" s="560" t="str">
        <f>IF(OR(WWWW[[#This Row],['#of students in school]]="",WWWW[[#This Row],['#of students in school]]=0),"No","Yes")</f>
        <v>Yes</v>
      </c>
      <c r="BR649" s="781" t="str">
        <f>VLOOKUP(WWWW[[#This Row],[Village  Name]],SiteDB6[[Site Name]:[Location Type 1]],9,FALSE)</f>
        <v>Village</v>
      </c>
      <c r="BS649" s="781" t="str">
        <f>VLOOKUP(WWWW[[#This Row],[Village  Name]],SiteDB6[[Site Name]:[Type of Accommodation]],10,FALSE)</f>
        <v>Village</v>
      </c>
      <c r="BT649" s="781" t="str">
        <f>VLOOKUP(WWWW[[#This Row],[Village  Name]],SiteDB6[[Site Name]:[Ethnic or GCA/NGCA]],11,FALSE)</f>
        <v>Muslim</v>
      </c>
      <c r="BU649" s="781">
        <f>VLOOKUP(WWWW[[#This Row],[Village  Name]],SiteDB6[[Site Name]:[Lat]],12,FALSE)</f>
        <v>20.914119719999999</v>
      </c>
      <c r="BV649" s="781">
        <f>VLOOKUP(WWWW[[#This Row],[Village  Name]],SiteDB6[[Site Name]:[Long]],13,FALSE)</f>
        <v>92.3506012</v>
      </c>
      <c r="BW649" s="781">
        <f>VLOOKUP(WWWW[[#This Row],[Village  Name]],SiteDB6[[Site Name]:[Pcode]],3,FALSE)</f>
        <v>197950</v>
      </c>
      <c r="BX649" s="781" t="str">
        <f t="shared" si="4"/>
        <v>Covered</v>
      </c>
      <c r="BY649" s="792"/>
    </row>
    <row r="650" spans="1:93">
      <c r="A650" s="777" t="s">
        <v>2382</v>
      </c>
      <c r="B650" s="777" t="s">
        <v>2864</v>
      </c>
      <c r="C650" s="778" t="s">
        <v>371</v>
      </c>
      <c r="D650" s="778" t="s">
        <v>3050</v>
      </c>
      <c r="E650" s="778" t="s">
        <v>2686</v>
      </c>
      <c r="F650" s="778" t="s">
        <v>321</v>
      </c>
      <c r="G650" s="780" t="str">
        <f>VLOOKUP(WWWW[[#This Row],[Village  Name]],SiteDB6[[Site Name]:[Location Type]],8,FALSE)</f>
        <v>Village</v>
      </c>
      <c r="H650" s="778" t="s">
        <v>648</v>
      </c>
      <c r="I650" s="782">
        <v>11</v>
      </c>
      <c r="J650" s="782">
        <v>69</v>
      </c>
      <c r="K650" s="783">
        <v>43221</v>
      </c>
      <c r="L650" s="784">
        <v>43677</v>
      </c>
      <c r="M650" s="782">
        <v>35</v>
      </c>
      <c r="N650" s="782"/>
      <c r="O650" s="605">
        <v>0</v>
      </c>
      <c r="P650" s="782"/>
      <c r="Q650" s="782">
        <v>1</v>
      </c>
      <c r="R650" s="782"/>
      <c r="S650" s="782"/>
      <c r="T650" s="782"/>
      <c r="U650" s="785"/>
      <c r="V650" s="782">
        <v>11</v>
      </c>
      <c r="W650" s="782" t="s">
        <v>128</v>
      </c>
      <c r="X650" s="782"/>
      <c r="Y650" s="782"/>
      <c r="Z650" s="782"/>
      <c r="AA650" s="782"/>
      <c r="AB650" s="782"/>
      <c r="AC650" s="785"/>
      <c r="AD650" s="782"/>
      <c r="AE650" s="782"/>
      <c r="AF650" s="782"/>
      <c r="AG650" s="782"/>
      <c r="AH650" s="782"/>
      <c r="AI650" s="782"/>
      <c r="AJ650" s="605" t="s">
        <v>3051</v>
      </c>
      <c r="AK650" s="782" t="s">
        <v>3051</v>
      </c>
      <c r="AL650" s="605"/>
      <c r="AM650" s="605"/>
      <c r="AN650" s="785"/>
      <c r="AO650" s="551"/>
      <c r="AP650" s="551"/>
      <c r="AQ65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50" s="788">
        <f>WWWW[[#This Row],[%Equitable and continuous access to sufficient quantity of safe drinking water]]*WWWW[[#This Row],[Total PoP ]]</f>
        <v>0</v>
      </c>
      <c r="AS65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0" s="788">
        <f>WWWW[[#This Row],[% Access to unimproved water points]]*WWWW[[#This Row],[Total PoP ]]</f>
        <v>69</v>
      </c>
      <c r="AU65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v>
      </c>
      <c r="AW650" s="788">
        <f>WWWW[[#This Row],[HRP1]]/250</f>
        <v>0.27600000000000002</v>
      </c>
      <c r="AX650" s="790">
        <f>1-WWWW[[#This Row],[% Equitable and continuous access to sufficient quantity of domestic water]]</f>
        <v>0</v>
      </c>
      <c r="AY650" s="788">
        <f>WWWW[[#This Row],[%equitable and continuous access to sufficient quantity of safe drinking and domestic water''s GAP]]*WWWW[[#This Row],[Total PoP ]]</f>
        <v>0</v>
      </c>
      <c r="AZ650" s="791">
        <f>IF(WWWW[[#This Row],[Total required water points]]-WWWW[[#This Row],['#Water points coverage]]&lt;0,0,WWWW[[#This Row],[Total required water points]]-WWWW[[#This Row],['#Water points coverage]])</f>
        <v>0.72399999999999998</v>
      </c>
      <c r="BA650" s="791">
        <f>ROUND(IF(WWWW[[#This Row],[Total PoP ]]&lt;250,1,WWWW[[#This Row],[Total PoP ]]/250),0)</f>
        <v>1</v>
      </c>
      <c r="BB65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0.95652173913043481</v>
      </c>
      <c r="BC650" s="788">
        <f>WWWW[[#This Row],[% people access to functioning Latrine]]*WWWW[[#This Row],[Total PoP ]]</f>
        <v>66</v>
      </c>
      <c r="BD650" s="791">
        <f>WWWW[[#This Row],['#_of_Functioning_latrines_in_school]]*50</f>
        <v>0</v>
      </c>
      <c r="BE650" s="791">
        <f>ROUND((WWWW[[#This Row],[Total PoP ]]/6),0)</f>
        <v>12</v>
      </c>
      <c r="BF650" s="791">
        <f>IF(WWWW[[#This Row],[Total required Latrines]]-(WWWW[[#This Row],['#_of_sanitary_fly-proof_HH_latrines]])&lt;0,0,WWWW[[#This Row],[Total required Latrines]]-(WWWW[[#This Row],['#_of_sanitary_fly-proof_HH_latrines]]))</f>
        <v>1</v>
      </c>
      <c r="BG650" s="787">
        <f>1-WWWW[[#This Row],[% people access to functioning Latrine]]</f>
        <v>4.3478260869565188E-2</v>
      </c>
      <c r="BH65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0" s="560" t="e">
        <f>IF(WWWW[[#This Row],['#_of_functional_handwashing_facilities_at_HH_level]]*6&gt;WWWW[[#This Row],[Total PoP ]],WWWW[[#This Row],[Total PoP ]],WWWW[[#This Row],['#_of_functional_handwashing_facilities_at_HH_level]]*6)</f>
        <v>#VALUE!</v>
      </c>
      <c r="BJ650" s="791">
        <f>IF(WWWW[[#This Row],['# people reached by regular dedicated hygiene promotion]]&gt;WWWW[[#This Row],['# People received regular supply of hygiene items]],WWWW[[#This Row],['# people reached by regular dedicated hygiene promotion]],WWWW[[#This Row],['# People received regular supply of hygiene items]])</f>
        <v>0</v>
      </c>
      <c r="BK650" s="790">
        <f>IF(WWWW[[#This Row],[HRP3]]/WWWW[[#This Row],[Total PoP ]]&gt;100%,100%,WWWW[[#This Row],[HRP3]]/WWWW[[#This Row],[Total PoP ]])</f>
        <v>0</v>
      </c>
      <c r="BL650" s="787">
        <f>1-WWWW[[#This Row],[Hygiene Coverage%]]</f>
        <v>1</v>
      </c>
      <c r="BM650" s="789">
        <f>WWWW[[#This Row],['# people reached by regular dedicated hygiene promotion]]/WWWW[[#This Row],[Total PoP ]]</f>
        <v>0</v>
      </c>
      <c r="BN65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0" s="552">
        <f>WWWW[[#This Row],['#_of_affected_women_and_girls_receiving_a_sufficient_quantity_of_sanitary_pads]]</f>
        <v>0</v>
      </c>
      <c r="BP650" s="605">
        <f>IF(WWWW[[#This Row],['# People with access to soap]]&gt;WWWW[[#This Row],['# People with access to Sanity Pads]],WWWW[[#This Row],['# People with access to soap]],WWWW[[#This Row],['# People with access to Sanity Pads]])</f>
        <v>0</v>
      </c>
      <c r="BQ650" s="560" t="str">
        <f>IF(OR(WWWW[[#This Row],['#of students in school]]="",WWWW[[#This Row],['#of students in school]]=0),"No","Yes")</f>
        <v>Yes</v>
      </c>
      <c r="BR650" s="781" t="str">
        <f>VLOOKUP(WWWW[[#This Row],[Village  Name]],SiteDB6[[Site Name]:[Location Type 1]],9,FALSE)</f>
        <v>Village</v>
      </c>
      <c r="BS650" s="781" t="str">
        <f>VLOOKUP(WWWW[[#This Row],[Village  Name]],SiteDB6[[Site Name]:[Type of Accommodation]],10,FALSE)</f>
        <v>Village</v>
      </c>
      <c r="BT650" s="781" t="str">
        <f>VLOOKUP(WWWW[[#This Row],[Village  Name]],SiteDB6[[Site Name]:[Ethnic or GCA/NGCA]],11,FALSE)</f>
        <v>Muslim</v>
      </c>
      <c r="BU650" s="781">
        <f>VLOOKUP(WWWW[[#This Row],[Village  Name]],SiteDB6[[Site Name]:[Lat]],12,FALSE)</f>
        <v>20.887029649999999</v>
      </c>
      <c r="BV650" s="781">
        <f>VLOOKUP(WWWW[[#This Row],[Village  Name]],SiteDB6[[Site Name]:[Long]],13,FALSE)</f>
        <v>92.556823730000005</v>
      </c>
      <c r="BW650" s="781">
        <f>VLOOKUP(WWWW[[#This Row],[Village  Name]],SiteDB6[[Site Name]:[Pcode]],3,FALSE)</f>
        <v>217871</v>
      </c>
      <c r="BX650" s="781" t="str">
        <f t="shared" si="4"/>
        <v>Covered</v>
      </c>
      <c r="BY650" s="792"/>
    </row>
    <row r="651" spans="1:93">
      <c r="A651" s="777" t="s">
        <v>2382</v>
      </c>
      <c r="B651" s="777" t="s">
        <v>2864</v>
      </c>
      <c r="C651" s="778" t="s">
        <v>371</v>
      </c>
      <c r="D651" s="778" t="s">
        <v>3050</v>
      </c>
      <c r="E651" s="778" t="s">
        <v>2686</v>
      </c>
      <c r="F651" s="778" t="s">
        <v>307</v>
      </c>
      <c r="G651" s="780" t="str">
        <f>VLOOKUP(WWWW[[#This Row],[Village  Name]],SiteDB6[[Site Name]:[Location Type]],8,FALSE)</f>
        <v>Village</v>
      </c>
      <c r="H651" s="778" t="s">
        <v>519</v>
      </c>
      <c r="I651" s="782">
        <v>87</v>
      </c>
      <c r="J651" s="782">
        <v>361</v>
      </c>
      <c r="K651" s="783">
        <v>43221</v>
      </c>
      <c r="L651" s="784">
        <v>43677</v>
      </c>
      <c r="M651" s="782">
        <v>67</v>
      </c>
      <c r="N651" s="782"/>
      <c r="O651" s="605">
        <v>2</v>
      </c>
      <c r="P651" s="782"/>
      <c r="Q651" s="782">
        <v>3</v>
      </c>
      <c r="R651" s="782"/>
      <c r="S651" s="782"/>
      <c r="T651" s="782"/>
      <c r="U651" s="785"/>
      <c r="V651" s="782">
        <v>30</v>
      </c>
      <c r="W651" s="782" t="s">
        <v>41</v>
      </c>
      <c r="X651" s="782"/>
      <c r="Y651" s="782"/>
      <c r="Z651" s="782"/>
      <c r="AA651" s="782"/>
      <c r="AB651" s="782"/>
      <c r="AC651" s="785"/>
      <c r="AD651" s="782"/>
      <c r="AE651" s="782"/>
      <c r="AF651" s="782"/>
      <c r="AG651" s="782"/>
      <c r="AH651" s="782"/>
      <c r="AI651" s="782"/>
      <c r="AJ651" s="605" t="s">
        <v>3051</v>
      </c>
      <c r="AK651" s="782" t="s">
        <v>3051</v>
      </c>
      <c r="AL651" s="605"/>
      <c r="AM651" s="605"/>
      <c r="AN651" s="785"/>
      <c r="AO651" s="551"/>
      <c r="AP651" s="551"/>
      <c r="AQ65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51" s="788">
        <f>WWWW[[#This Row],[%Equitable and continuous access to sufficient quantity of safe drinking water]]*WWWW[[#This Row],[Total PoP ]]</f>
        <v>361</v>
      </c>
      <c r="AS65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1" s="788">
        <f>WWWW[[#This Row],[% Access to unimproved water points]]*WWWW[[#This Row],[Total PoP ]]</f>
        <v>361</v>
      </c>
      <c r="AU65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361</v>
      </c>
      <c r="AW651" s="788">
        <f>WWWW[[#This Row],[HRP1]]/250</f>
        <v>1.444</v>
      </c>
      <c r="AX651" s="790">
        <f>1-WWWW[[#This Row],[% Equitable and continuous access to sufficient quantity of domestic water]]</f>
        <v>0</v>
      </c>
      <c r="AY651" s="788">
        <f>WWWW[[#This Row],[%equitable and continuous access to sufficient quantity of safe drinking and domestic water''s GAP]]*WWWW[[#This Row],[Total PoP ]]</f>
        <v>0</v>
      </c>
      <c r="AZ651" s="791">
        <f>IF(WWWW[[#This Row],[Total required water points]]-WWWW[[#This Row],['#Water points coverage]]&lt;0,0,WWWW[[#This Row],[Total required water points]]-WWWW[[#This Row],['#Water points coverage]])</f>
        <v>0</v>
      </c>
      <c r="BA651" s="791">
        <f>ROUND(IF(WWWW[[#This Row],[Total PoP ]]&lt;250,1,WWWW[[#This Row],[Total PoP ]]/250),0)</f>
        <v>1</v>
      </c>
      <c r="BB65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0.49861495844875348</v>
      </c>
      <c r="BC651" s="788">
        <f>WWWW[[#This Row],[% people access to functioning Latrine]]*WWWW[[#This Row],[Total PoP ]]</f>
        <v>180</v>
      </c>
      <c r="BD651" s="791">
        <f>WWWW[[#This Row],['#_of_Functioning_latrines_in_school]]*50</f>
        <v>0</v>
      </c>
      <c r="BE651" s="791">
        <f>ROUND((WWWW[[#This Row],[Total PoP ]]/6),0)</f>
        <v>60</v>
      </c>
      <c r="BF651" s="791">
        <f>IF(WWWW[[#This Row],[Total required Latrines]]-(WWWW[[#This Row],['#_of_sanitary_fly-proof_HH_latrines]])&lt;0,0,WWWW[[#This Row],[Total required Latrines]]-(WWWW[[#This Row],['#_of_sanitary_fly-proof_HH_latrines]]))</f>
        <v>30</v>
      </c>
      <c r="BG651" s="787">
        <f>1-WWWW[[#This Row],[% people access to functioning Latrine]]</f>
        <v>0.50138504155124652</v>
      </c>
      <c r="BH65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1" s="560" t="e">
        <f>IF(WWWW[[#This Row],['#_of_functional_handwashing_facilities_at_HH_level]]*6&gt;WWWW[[#This Row],[Total PoP ]],WWWW[[#This Row],[Total PoP ]],WWWW[[#This Row],['#_of_functional_handwashing_facilities_at_HH_level]]*6)</f>
        <v>#VALUE!</v>
      </c>
      <c r="BJ651" s="791">
        <f>IF(WWWW[[#This Row],['# people reached by regular dedicated hygiene promotion]]&gt;WWWW[[#This Row],['# People received regular supply of hygiene items]],WWWW[[#This Row],['# people reached by regular dedicated hygiene promotion]],WWWW[[#This Row],['# People received regular supply of hygiene items]])</f>
        <v>0</v>
      </c>
      <c r="BK651" s="790">
        <f>IF(WWWW[[#This Row],[HRP3]]/WWWW[[#This Row],[Total PoP ]]&gt;100%,100%,WWWW[[#This Row],[HRP3]]/WWWW[[#This Row],[Total PoP ]])</f>
        <v>0</v>
      </c>
      <c r="BL651" s="787">
        <f>1-WWWW[[#This Row],[Hygiene Coverage%]]</f>
        <v>1</v>
      </c>
      <c r="BM651" s="789">
        <f>WWWW[[#This Row],['# people reached by regular dedicated hygiene promotion]]/WWWW[[#This Row],[Total PoP ]]</f>
        <v>0</v>
      </c>
      <c r="BN65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1" s="552">
        <f>WWWW[[#This Row],['#_of_affected_women_and_girls_receiving_a_sufficient_quantity_of_sanitary_pads]]</f>
        <v>0</v>
      </c>
      <c r="BP651" s="605">
        <f>IF(WWWW[[#This Row],['# People with access to soap]]&gt;WWWW[[#This Row],['# People with access to Sanity Pads]],WWWW[[#This Row],['# People with access to soap]],WWWW[[#This Row],['# People with access to Sanity Pads]])</f>
        <v>0</v>
      </c>
      <c r="BQ651" s="560" t="str">
        <f>IF(OR(WWWW[[#This Row],['#of students in school]]="",WWWW[[#This Row],['#of students in school]]=0),"No","Yes")</f>
        <v>Yes</v>
      </c>
      <c r="BR651" s="781" t="str">
        <f>VLOOKUP(WWWW[[#This Row],[Village  Name]],SiteDB6[[Site Name]:[Location Type 1]],9,FALSE)</f>
        <v>Village</v>
      </c>
      <c r="BS651" s="781" t="str">
        <f>VLOOKUP(WWWW[[#This Row],[Village  Name]],SiteDB6[[Site Name]:[Type of Accommodation]],10,FALSE)</f>
        <v>Village</v>
      </c>
      <c r="BT651" s="781" t="str">
        <f>VLOOKUP(WWWW[[#This Row],[Village  Name]],SiteDB6[[Site Name]:[Ethnic or GCA/NGCA]],11,FALSE)</f>
        <v>Rakhine</v>
      </c>
      <c r="BU651" s="781">
        <f>VLOOKUP(WWWW[[#This Row],[Village  Name]],SiteDB6[[Site Name]:[Lat]],12,FALSE)</f>
        <v>20.651159289999999</v>
      </c>
      <c r="BV651" s="781">
        <f>VLOOKUP(WWWW[[#This Row],[Village  Name]],SiteDB6[[Site Name]:[Long]],13,FALSE)</f>
        <v>92.605712890000007</v>
      </c>
      <c r="BW651" s="781">
        <f>VLOOKUP(WWWW[[#This Row],[Village  Name]],SiteDB6[[Site Name]:[Pcode]],3,FALSE)</f>
        <v>0</v>
      </c>
      <c r="BX651" s="781" t="str">
        <f t="shared" si="4"/>
        <v>Covered</v>
      </c>
      <c r="BY651" s="792"/>
    </row>
    <row r="652" spans="1:93">
      <c r="A652" s="777" t="s">
        <v>2382</v>
      </c>
      <c r="B652" s="777" t="s">
        <v>2864</v>
      </c>
      <c r="C652" s="778" t="s">
        <v>371</v>
      </c>
      <c r="D652" s="778" t="s">
        <v>3050</v>
      </c>
      <c r="E652" s="778" t="s">
        <v>2686</v>
      </c>
      <c r="F652" s="778" t="s">
        <v>321</v>
      </c>
      <c r="G652" s="780" t="str">
        <f>VLOOKUP(WWWW[[#This Row],[Village  Name]],SiteDB6[[Site Name]:[Location Type]],8,FALSE)</f>
        <v>Village</v>
      </c>
      <c r="H652" s="778" t="s">
        <v>584</v>
      </c>
      <c r="I652" s="782">
        <v>166</v>
      </c>
      <c r="J652" s="782">
        <v>854</v>
      </c>
      <c r="K652" s="783">
        <v>43221</v>
      </c>
      <c r="L652" s="784">
        <v>43677</v>
      </c>
      <c r="M652" s="782">
        <v>231</v>
      </c>
      <c r="N652" s="782"/>
      <c r="O652" s="605">
        <v>0</v>
      </c>
      <c r="P652" s="782">
        <v>3</v>
      </c>
      <c r="Q652" s="782">
        <v>2</v>
      </c>
      <c r="R652" s="782"/>
      <c r="S652" s="782"/>
      <c r="T652" s="782"/>
      <c r="U652" s="785"/>
      <c r="V652" s="782">
        <v>90</v>
      </c>
      <c r="W652" s="782" t="s">
        <v>128</v>
      </c>
      <c r="X652" s="782">
        <v>2</v>
      </c>
      <c r="Y652" s="782"/>
      <c r="Z652" s="782"/>
      <c r="AA652" s="782"/>
      <c r="AB652" s="782"/>
      <c r="AC652" s="785"/>
      <c r="AD652" s="782"/>
      <c r="AE652" s="782"/>
      <c r="AF652" s="782"/>
      <c r="AG652" s="782"/>
      <c r="AH652" s="782"/>
      <c r="AI652" s="782"/>
      <c r="AJ652" s="605" t="s">
        <v>3051</v>
      </c>
      <c r="AK652" s="782">
        <v>1</v>
      </c>
      <c r="AL652" s="605"/>
      <c r="AM652" s="605"/>
      <c r="AN652" s="785"/>
      <c r="AO652" s="551"/>
      <c r="AP652" s="551"/>
      <c r="AQ65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52" s="788">
        <f>WWWW[[#This Row],[%Equitable and continuous access to sufficient quantity of safe drinking water]]*WWWW[[#This Row],[Total PoP ]]</f>
        <v>854</v>
      </c>
      <c r="AS65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2" s="788">
        <f>WWWW[[#This Row],[% Access to unimproved water points]]*WWWW[[#This Row],[Total PoP ]]</f>
        <v>854</v>
      </c>
      <c r="AU65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854</v>
      </c>
      <c r="AW652" s="788">
        <f>WWWW[[#This Row],[HRP1]]/250</f>
        <v>3.4159999999999999</v>
      </c>
      <c r="AX652" s="790">
        <f>1-WWWW[[#This Row],[% Equitable and continuous access to sufficient quantity of domestic water]]</f>
        <v>0</v>
      </c>
      <c r="AY652" s="788">
        <f>WWWW[[#This Row],[%equitable and continuous access to sufficient quantity of safe drinking and domestic water''s GAP]]*WWWW[[#This Row],[Total PoP ]]</f>
        <v>0</v>
      </c>
      <c r="AZ652" s="791">
        <f>IF(WWWW[[#This Row],[Total required water points]]-WWWW[[#This Row],['#Water points coverage]]&lt;0,0,WWWW[[#This Row],[Total required water points]]-WWWW[[#This Row],['#Water points coverage]])</f>
        <v>0</v>
      </c>
      <c r="BA652" s="791">
        <f>ROUND(IF(WWWW[[#This Row],[Total PoP ]]&lt;250,1,WWWW[[#This Row],[Total PoP ]]/250),0)</f>
        <v>3</v>
      </c>
      <c r="BB65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0.74941451990632324</v>
      </c>
      <c r="BC652" s="788">
        <f>WWWW[[#This Row],[% people access to functioning Latrine]]*WWWW[[#This Row],[Total PoP ]]</f>
        <v>640</v>
      </c>
      <c r="BD652" s="791">
        <f>WWWW[[#This Row],['#_of_Functioning_latrines_in_school]]*50</f>
        <v>100</v>
      </c>
      <c r="BE652" s="791">
        <f>ROUND((WWWW[[#This Row],[Total PoP ]]/6),0)</f>
        <v>142</v>
      </c>
      <c r="BF652" s="791">
        <f>IF(WWWW[[#This Row],[Total required Latrines]]-(WWWW[[#This Row],['#_of_sanitary_fly-proof_HH_latrines]])&lt;0,0,WWWW[[#This Row],[Total required Latrines]]-(WWWW[[#This Row],['#_of_sanitary_fly-proof_HH_latrines]]))</f>
        <v>52</v>
      </c>
      <c r="BG652" s="787">
        <f>1-WWWW[[#This Row],[% people access to functioning Latrine]]</f>
        <v>0.25058548009367676</v>
      </c>
      <c r="BH65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2" s="560" t="e">
        <f>IF(WWWW[[#This Row],['#_of_functional_handwashing_facilities_at_HH_level]]*6&gt;WWWW[[#This Row],[Total PoP ]],WWWW[[#This Row],[Total PoP ]],WWWW[[#This Row],['#_of_functional_handwashing_facilities_at_HH_level]]*6)</f>
        <v>#VALUE!</v>
      </c>
      <c r="BJ652" s="791">
        <f>IF(WWWW[[#This Row],['# people reached by regular dedicated hygiene promotion]]&gt;WWWW[[#This Row],['# People received regular supply of hygiene items]],WWWW[[#This Row],['# people reached by regular dedicated hygiene promotion]],WWWW[[#This Row],['# People received regular supply of hygiene items]])</f>
        <v>0</v>
      </c>
      <c r="BK652" s="790">
        <f>IF(WWWW[[#This Row],[HRP3]]/WWWW[[#This Row],[Total PoP ]]&gt;100%,100%,WWWW[[#This Row],[HRP3]]/WWWW[[#This Row],[Total PoP ]])</f>
        <v>0</v>
      </c>
      <c r="BL652" s="787">
        <f>1-WWWW[[#This Row],[Hygiene Coverage%]]</f>
        <v>1</v>
      </c>
      <c r="BM652" s="789">
        <f>WWWW[[#This Row],['# people reached by regular dedicated hygiene promotion]]/WWWW[[#This Row],[Total PoP ]]</f>
        <v>0</v>
      </c>
      <c r="BN65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2" s="552">
        <f>WWWW[[#This Row],['#_of_affected_women_and_girls_receiving_a_sufficient_quantity_of_sanitary_pads]]</f>
        <v>0</v>
      </c>
      <c r="BP652" s="605">
        <f>IF(WWWW[[#This Row],['# People with access to soap]]&gt;WWWW[[#This Row],['# People with access to Sanity Pads]],WWWW[[#This Row],['# People with access to soap]],WWWW[[#This Row],['# People with access to Sanity Pads]])</f>
        <v>0</v>
      </c>
      <c r="BQ652" s="560" t="str">
        <f>IF(OR(WWWW[[#This Row],['#of students in school]]="",WWWW[[#This Row],['#of students in school]]=0),"No","Yes")</f>
        <v>Yes</v>
      </c>
      <c r="BR652" s="781" t="str">
        <f>VLOOKUP(WWWW[[#This Row],[Village  Name]],SiteDB6[[Site Name]:[Location Type 1]],9,FALSE)</f>
        <v>Village</v>
      </c>
      <c r="BS652" s="781" t="str">
        <f>VLOOKUP(WWWW[[#This Row],[Village  Name]],SiteDB6[[Site Name]:[Type of Accommodation]],10,FALSE)</f>
        <v>Village</v>
      </c>
      <c r="BT652" s="781" t="str">
        <f>VLOOKUP(WWWW[[#This Row],[Village  Name]],SiteDB6[[Site Name]:[Ethnic or GCA/NGCA]],11,FALSE)</f>
        <v>Rakhine</v>
      </c>
      <c r="BU652" s="781">
        <f>VLOOKUP(WWWW[[#This Row],[Village  Name]],SiteDB6[[Site Name]:[Lat]],12,FALSE)</f>
        <v>20.756410599999999</v>
      </c>
      <c r="BV652" s="781">
        <f>VLOOKUP(WWWW[[#This Row],[Village  Name]],SiteDB6[[Site Name]:[Long]],13,FALSE)</f>
        <v>92.63580322</v>
      </c>
      <c r="BW652" s="781">
        <f>VLOOKUP(WWWW[[#This Row],[Village  Name]],SiteDB6[[Site Name]:[Pcode]],3,FALSE)</f>
        <v>198413</v>
      </c>
      <c r="BX652" s="781" t="str">
        <f t="shared" si="4"/>
        <v>Covered</v>
      </c>
      <c r="BY652" s="792"/>
    </row>
    <row r="653" spans="1:93">
      <c r="A653" s="777" t="s">
        <v>2382</v>
      </c>
      <c r="B653" s="777" t="s">
        <v>2864</v>
      </c>
      <c r="C653" s="778" t="s">
        <v>371</v>
      </c>
      <c r="D653" s="778" t="s">
        <v>3050</v>
      </c>
      <c r="E653" s="778" t="s">
        <v>2686</v>
      </c>
      <c r="F653" s="778" t="s">
        <v>307</v>
      </c>
      <c r="G653" s="780" t="str">
        <f>VLOOKUP(WWWW[[#This Row],[Village  Name]],SiteDB6[[Site Name]:[Location Type]],8,FALSE)</f>
        <v>Village</v>
      </c>
      <c r="H653" s="778" t="s">
        <v>2076</v>
      </c>
      <c r="I653" s="782">
        <v>24</v>
      </c>
      <c r="J653" s="782">
        <v>93</v>
      </c>
      <c r="K653" s="783">
        <v>43221</v>
      </c>
      <c r="L653" s="784">
        <v>43677</v>
      </c>
      <c r="M653" s="782">
        <v>28</v>
      </c>
      <c r="N653" s="782"/>
      <c r="O653" s="605">
        <v>0</v>
      </c>
      <c r="P653" s="782"/>
      <c r="Q653" s="782">
        <v>1</v>
      </c>
      <c r="R653" s="782"/>
      <c r="S653" s="782"/>
      <c r="T653" s="782"/>
      <c r="U653" s="785"/>
      <c r="V653" s="782">
        <v>15</v>
      </c>
      <c r="W653" s="782" t="s">
        <v>128</v>
      </c>
      <c r="X653" s="782"/>
      <c r="Y653" s="782"/>
      <c r="Z653" s="782"/>
      <c r="AA653" s="782"/>
      <c r="AB653" s="782"/>
      <c r="AC653" s="785"/>
      <c r="AD653" s="782"/>
      <c r="AE653" s="782"/>
      <c r="AF653" s="782"/>
      <c r="AG653" s="782"/>
      <c r="AH653" s="782"/>
      <c r="AI653" s="782"/>
      <c r="AJ653" s="605" t="s">
        <v>3051</v>
      </c>
      <c r="AK653" s="782" t="s">
        <v>3051</v>
      </c>
      <c r="AL653" s="605"/>
      <c r="AM653" s="605"/>
      <c r="AN653" s="785"/>
      <c r="AO653" s="551"/>
      <c r="AP653" s="551"/>
      <c r="AQ65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53" s="788">
        <f>WWWW[[#This Row],[%Equitable and continuous access to sufficient quantity of safe drinking water]]*WWWW[[#This Row],[Total PoP ]]</f>
        <v>0</v>
      </c>
      <c r="AS65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3" s="788">
        <f>WWWW[[#This Row],[% Access to unimproved water points]]*WWWW[[#This Row],[Total PoP ]]</f>
        <v>93</v>
      </c>
      <c r="AU65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93</v>
      </c>
      <c r="AW653" s="788">
        <f>WWWW[[#This Row],[HRP1]]/250</f>
        <v>0.372</v>
      </c>
      <c r="AX653" s="790">
        <f>1-WWWW[[#This Row],[% Equitable and continuous access to sufficient quantity of domestic water]]</f>
        <v>0</v>
      </c>
      <c r="AY653" s="788">
        <f>WWWW[[#This Row],[%equitable and continuous access to sufficient quantity of safe drinking and domestic water''s GAP]]*WWWW[[#This Row],[Total PoP ]]</f>
        <v>0</v>
      </c>
      <c r="AZ653" s="791">
        <f>IF(WWWW[[#This Row],[Total required water points]]-WWWW[[#This Row],['#Water points coverage]]&lt;0,0,WWWW[[#This Row],[Total required water points]]-WWWW[[#This Row],['#Water points coverage]])</f>
        <v>0.628</v>
      </c>
      <c r="BA653" s="791">
        <f>ROUND(IF(WWWW[[#This Row],[Total PoP ]]&lt;250,1,WWWW[[#This Row],[Total PoP ]]/250),0)</f>
        <v>1</v>
      </c>
      <c r="BB65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0.967741935483871</v>
      </c>
      <c r="BC653" s="788">
        <f>WWWW[[#This Row],[% people access to functioning Latrine]]*WWWW[[#This Row],[Total PoP ]]</f>
        <v>90</v>
      </c>
      <c r="BD653" s="791">
        <f>WWWW[[#This Row],['#_of_Functioning_latrines_in_school]]*50</f>
        <v>0</v>
      </c>
      <c r="BE653" s="791">
        <f>ROUND((WWWW[[#This Row],[Total PoP ]]/6),0)</f>
        <v>16</v>
      </c>
      <c r="BF653" s="791">
        <f>IF(WWWW[[#This Row],[Total required Latrines]]-(WWWW[[#This Row],['#_of_sanitary_fly-proof_HH_latrines]])&lt;0,0,WWWW[[#This Row],[Total required Latrines]]-(WWWW[[#This Row],['#_of_sanitary_fly-proof_HH_latrines]]))</f>
        <v>1</v>
      </c>
      <c r="BG653" s="787">
        <f>1-WWWW[[#This Row],[% people access to functioning Latrine]]</f>
        <v>3.2258064516129004E-2</v>
      </c>
      <c r="BH65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3" s="560" t="e">
        <f>IF(WWWW[[#This Row],['#_of_functional_handwashing_facilities_at_HH_level]]*6&gt;WWWW[[#This Row],[Total PoP ]],WWWW[[#This Row],[Total PoP ]],WWWW[[#This Row],['#_of_functional_handwashing_facilities_at_HH_level]]*6)</f>
        <v>#VALUE!</v>
      </c>
      <c r="BJ653" s="791">
        <f>IF(WWWW[[#This Row],['# people reached by regular dedicated hygiene promotion]]&gt;WWWW[[#This Row],['# People received regular supply of hygiene items]],WWWW[[#This Row],['# people reached by regular dedicated hygiene promotion]],WWWW[[#This Row],['# People received regular supply of hygiene items]])</f>
        <v>0</v>
      </c>
      <c r="BK653" s="790">
        <f>IF(WWWW[[#This Row],[HRP3]]/WWWW[[#This Row],[Total PoP ]]&gt;100%,100%,WWWW[[#This Row],[HRP3]]/WWWW[[#This Row],[Total PoP ]])</f>
        <v>0</v>
      </c>
      <c r="BL653" s="787">
        <f>1-WWWW[[#This Row],[Hygiene Coverage%]]</f>
        <v>1</v>
      </c>
      <c r="BM653" s="789">
        <f>WWWW[[#This Row],['# people reached by regular dedicated hygiene promotion]]/WWWW[[#This Row],[Total PoP ]]</f>
        <v>0</v>
      </c>
      <c r="BN65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3" s="552">
        <f>WWWW[[#This Row],['#_of_affected_women_and_girls_receiving_a_sufficient_quantity_of_sanitary_pads]]</f>
        <v>0</v>
      </c>
      <c r="BP653" s="605">
        <f>IF(WWWW[[#This Row],['# People with access to soap]]&gt;WWWW[[#This Row],['# People with access to Sanity Pads]],WWWW[[#This Row],['# People with access to soap]],WWWW[[#This Row],['# People with access to Sanity Pads]])</f>
        <v>0</v>
      </c>
      <c r="BQ653" s="560" t="str">
        <f>IF(OR(WWWW[[#This Row],['#of students in school]]="",WWWW[[#This Row],['#of students in school]]=0),"No","Yes")</f>
        <v>Yes</v>
      </c>
      <c r="BR653" s="781" t="str">
        <f>VLOOKUP(WWWW[[#This Row],[Village  Name]],SiteDB6[[Site Name]:[Location Type 1]],9,FALSE)</f>
        <v>Village</v>
      </c>
      <c r="BS653" s="781" t="str">
        <f>VLOOKUP(WWWW[[#This Row],[Village  Name]],SiteDB6[[Site Name]:[Type of Accommodation]],10,FALSE)</f>
        <v>Village</v>
      </c>
      <c r="BT653" s="781" t="str">
        <f>VLOOKUP(WWWW[[#This Row],[Village  Name]],SiteDB6[[Site Name]:[Ethnic or GCA/NGCA]],11,FALSE)</f>
        <v>Rakhine</v>
      </c>
      <c r="BU653" s="781">
        <f>VLOOKUP(WWWW[[#This Row],[Village  Name]],SiteDB6[[Site Name]:[Lat]],12,FALSE)</f>
        <v>21.004550930000001</v>
      </c>
      <c r="BV653" s="781">
        <f>VLOOKUP(WWWW[[#This Row],[Village  Name]],SiteDB6[[Site Name]:[Long]],13,FALSE)</f>
        <v>92.294601439999994</v>
      </c>
      <c r="BW653" s="781">
        <f>VLOOKUP(WWWW[[#This Row],[Village  Name]],SiteDB6[[Site Name]:[Pcode]],3,FALSE)</f>
        <v>197897</v>
      </c>
      <c r="BX653" s="781" t="str">
        <f t="shared" si="4"/>
        <v>Covered</v>
      </c>
      <c r="BY653" s="792"/>
    </row>
    <row r="654" spans="1:93">
      <c r="A654" s="777" t="s">
        <v>2382</v>
      </c>
      <c r="B654" s="777" t="s">
        <v>2864</v>
      </c>
      <c r="C654" s="778" t="s">
        <v>371</v>
      </c>
      <c r="D654" s="778" t="s">
        <v>3050</v>
      </c>
      <c r="E654" s="778" t="s">
        <v>2686</v>
      </c>
      <c r="F654" s="778" t="s">
        <v>321</v>
      </c>
      <c r="G654" s="780" t="str">
        <f>VLOOKUP(WWWW[[#This Row],[Village  Name]],SiteDB6[[Site Name]:[Location Type]],8,FALSE)</f>
        <v>Village</v>
      </c>
      <c r="H654" s="778" t="s">
        <v>586</v>
      </c>
      <c r="I654" s="782">
        <v>55</v>
      </c>
      <c r="J654" s="782">
        <v>233</v>
      </c>
      <c r="K654" s="783">
        <v>43221</v>
      </c>
      <c r="L654" s="784">
        <v>43677</v>
      </c>
      <c r="M654" s="782">
        <v>30</v>
      </c>
      <c r="N654" s="782"/>
      <c r="O654" s="605">
        <v>0</v>
      </c>
      <c r="P654" s="782">
        <v>2</v>
      </c>
      <c r="Q654" s="782">
        <v>1</v>
      </c>
      <c r="R654" s="782"/>
      <c r="S654" s="782"/>
      <c r="T654" s="782"/>
      <c r="U654" s="785"/>
      <c r="V654" s="782">
        <v>50</v>
      </c>
      <c r="W654" s="782" t="s">
        <v>128</v>
      </c>
      <c r="X654" s="782"/>
      <c r="Y654" s="782"/>
      <c r="Z654" s="782"/>
      <c r="AA654" s="782"/>
      <c r="AB654" s="782"/>
      <c r="AC654" s="785"/>
      <c r="AD654" s="782"/>
      <c r="AE654" s="782"/>
      <c r="AF654" s="782"/>
      <c r="AG654" s="782"/>
      <c r="AH654" s="782"/>
      <c r="AI654" s="782"/>
      <c r="AJ654" s="605" t="s">
        <v>3051</v>
      </c>
      <c r="AK654" s="782" t="s">
        <v>3051</v>
      </c>
      <c r="AL654" s="605"/>
      <c r="AM654" s="605"/>
      <c r="AN654" s="785"/>
      <c r="AO654" s="551"/>
      <c r="AP654" s="551"/>
      <c r="AQ65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54" s="788">
        <f>WWWW[[#This Row],[%Equitable and continuous access to sufficient quantity of safe drinking water]]*WWWW[[#This Row],[Total PoP ]]</f>
        <v>233</v>
      </c>
      <c r="AS65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4" s="788">
        <f>WWWW[[#This Row],[% Access to unimproved water points]]*WWWW[[#This Row],[Total PoP ]]</f>
        <v>233</v>
      </c>
      <c r="AU65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233</v>
      </c>
      <c r="AW654" s="788">
        <f>WWWW[[#This Row],[HRP1]]/250</f>
        <v>0.93200000000000005</v>
      </c>
      <c r="AX654" s="790">
        <f>1-WWWW[[#This Row],[% Equitable and continuous access to sufficient quantity of domestic water]]</f>
        <v>0</v>
      </c>
      <c r="AY654" s="788">
        <f>WWWW[[#This Row],[%equitable and continuous access to sufficient quantity of safe drinking and domestic water''s GAP]]*WWWW[[#This Row],[Total PoP ]]</f>
        <v>0</v>
      </c>
      <c r="AZ654" s="791">
        <f>IF(WWWW[[#This Row],[Total required water points]]-WWWW[[#This Row],['#Water points coverage]]&lt;0,0,WWWW[[#This Row],[Total required water points]]-WWWW[[#This Row],['#Water points coverage]])</f>
        <v>6.7999999999999949E-2</v>
      </c>
      <c r="BA654" s="791">
        <f>ROUND(IF(WWWW[[#This Row],[Total PoP ]]&lt;250,1,WWWW[[#This Row],[Total PoP ]]/250),0)</f>
        <v>1</v>
      </c>
      <c r="BB65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54" s="788">
        <f>WWWW[[#This Row],[% people access to functioning Latrine]]*WWWW[[#This Row],[Total PoP ]]</f>
        <v>233</v>
      </c>
      <c r="BD654" s="791">
        <f>WWWW[[#This Row],['#_of_Functioning_latrines_in_school]]*50</f>
        <v>0</v>
      </c>
      <c r="BE654" s="791">
        <f>ROUND((WWWW[[#This Row],[Total PoP ]]/6),0)</f>
        <v>39</v>
      </c>
      <c r="BF654" s="791">
        <f>IF(WWWW[[#This Row],[Total required Latrines]]-(WWWW[[#This Row],['#_of_sanitary_fly-proof_HH_latrines]])&lt;0,0,WWWW[[#This Row],[Total required Latrines]]-(WWWW[[#This Row],['#_of_sanitary_fly-proof_HH_latrines]]))</f>
        <v>0</v>
      </c>
      <c r="BG654" s="787">
        <f>1-WWWW[[#This Row],[% people access to functioning Latrine]]</f>
        <v>0</v>
      </c>
      <c r="BH65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4" s="560" t="e">
        <f>IF(WWWW[[#This Row],['#_of_functional_handwashing_facilities_at_HH_level]]*6&gt;WWWW[[#This Row],[Total PoP ]],WWWW[[#This Row],[Total PoP ]],WWWW[[#This Row],['#_of_functional_handwashing_facilities_at_HH_level]]*6)</f>
        <v>#VALUE!</v>
      </c>
      <c r="BJ654" s="791">
        <f>IF(WWWW[[#This Row],['# people reached by regular dedicated hygiene promotion]]&gt;WWWW[[#This Row],['# People received regular supply of hygiene items]],WWWW[[#This Row],['# people reached by regular dedicated hygiene promotion]],WWWW[[#This Row],['# People received regular supply of hygiene items]])</f>
        <v>0</v>
      </c>
      <c r="BK654" s="790">
        <f>IF(WWWW[[#This Row],[HRP3]]/WWWW[[#This Row],[Total PoP ]]&gt;100%,100%,WWWW[[#This Row],[HRP3]]/WWWW[[#This Row],[Total PoP ]])</f>
        <v>0</v>
      </c>
      <c r="BL654" s="787">
        <f>1-WWWW[[#This Row],[Hygiene Coverage%]]</f>
        <v>1</v>
      </c>
      <c r="BM654" s="789">
        <f>WWWW[[#This Row],['# people reached by regular dedicated hygiene promotion]]/WWWW[[#This Row],[Total PoP ]]</f>
        <v>0</v>
      </c>
      <c r="BN65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4" s="552">
        <f>WWWW[[#This Row],['#_of_affected_women_and_girls_receiving_a_sufficient_quantity_of_sanitary_pads]]</f>
        <v>0</v>
      </c>
      <c r="BP654" s="605">
        <f>IF(WWWW[[#This Row],['# People with access to soap]]&gt;WWWW[[#This Row],['# People with access to Sanity Pads]],WWWW[[#This Row],['# People with access to soap]],WWWW[[#This Row],['# People with access to Sanity Pads]])</f>
        <v>0</v>
      </c>
      <c r="BQ654" s="560" t="str">
        <f>IF(OR(WWWW[[#This Row],['#of students in school]]="",WWWW[[#This Row],['#of students in school]]=0),"No","Yes")</f>
        <v>Yes</v>
      </c>
      <c r="BR654" s="781" t="str">
        <f>VLOOKUP(WWWW[[#This Row],[Village  Name]],SiteDB6[[Site Name]:[Location Type 1]],9,FALSE)</f>
        <v>Village</v>
      </c>
      <c r="BS654" s="781" t="str">
        <f>VLOOKUP(WWWW[[#This Row],[Village  Name]],SiteDB6[[Site Name]:[Type of Accommodation]],10,FALSE)</f>
        <v>Village</v>
      </c>
      <c r="BT654" s="781" t="str">
        <f>VLOOKUP(WWWW[[#This Row],[Village  Name]],SiteDB6[[Site Name]:[Ethnic or GCA/NGCA]],11,FALSE)</f>
        <v>Rakhine</v>
      </c>
      <c r="BU654" s="781">
        <f>VLOOKUP(WWWW[[#This Row],[Village  Name]],SiteDB6[[Site Name]:[Lat]],12,FALSE)</f>
        <v>20.76407051</v>
      </c>
      <c r="BV654" s="781">
        <f>VLOOKUP(WWWW[[#This Row],[Village  Name]],SiteDB6[[Site Name]:[Long]],13,FALSE)</f>
        <v>92.631126399999999</v>
      </c>
      <c r="BW654" s="781">
        <f>VLOOKUP(WWWW[[#This Row],[Village  Name]],SiteDB6[[Site Name]:[Pcode]],3,FALSE)</f>
        <v>198408</v>
      </c>
      <c r="BX654" s="781" t="str">
        <f t="shared" si="4"/>
        <v>Covered</v>
      </c>
      <c r="BY654" s="792"/>
    </row>
    <row r="655" spans="1:93">
      <c r="A655" s="777" t="s">
        <v>2382</v>
      </c>
      <c r="B655" s="777" t="s">
        <v>2864</v>
      </c>
      <c r="C655" s="778" t="s">
        <v>371</v>
      </c>
      <c r="D655" s="778" t="s">
        <v>3050</v>
      </c>
      <c r="E655" s="778" t="s">
        <v>2686</v>
      </c>
      <c r="F655" s="778" t="s">
        <v>307</v>
      </c>
      <c r="G655" s="780" t="str">
        <f>VLOOKUP(WWWW[[#This Row],[Village  Name]],SiteDB6[[Site Name]:[Location Type]],8,FALSE)</f>
        <v>Village</v>
      </c>
      <c r="H655" s="778" t="s">
        <v>2862</v>
      </c>
      <c r="I655" s="782">
        <v>54</v>
      </c>
      <c r="J655" s="782">
        <v>249</v>
      </c>
      <c r="K655" s="783">
        <v>43221</v>
      </c>
      <c r="L655" s="784">
        <v>43677</v>
      </c>
      <c r="M655" s="782">
        <v>80</v>
      </c>
      <c r="N655" s="782"/>
      <c r="O655" s="605">
        <v>2</v>
      </c>
      <c r="P655" s="782">
        <v>4</v>
      </c>
      <c r="Q655" s="782">
        <v>2</v>
      </c>
      <c r="R655" s="782"/>
      <c r="S655" s="782"/>
      <c r="T655" s="782">
        <v>1</v>
      </c>
      <c r="U655" s="785"/>
      <c r="V655" s="782">
        <v>40</v>
      </c>
      <c r="W655" s="782" t="s">
        <v>41</v>
      </c>
      <c r="X655" s="782">
        <v>2</v>
      </c>
      <c r="Y655" s="782"/>
      <c r="Z655" s="782"/>
      <c r="AA655" s="782"/>
      <c r="AB655" s="782"/>
      <c r="AC655" s="785"/>
      <c r="AD655" s="782"/>
      <c r="AE655" s="782"/>
      <c r="AF655" s="782"/>
      <c r="AG655" s="782"/>
      <c r="AH655" s="782"/>
      <c r="AI655" s="782"/>
      <c r="AJ655" s="605" t="s">
        <v>3051</v>
      </c>
      <c r="AK655" s="782">
        <v>1</v>
      </c>
      <c r="AL655" s="605"/>
      <c r="AM655" s="605"/>
      <c r="AN655" s="785"/>
      <c r="AO655" s="551"/>
      <c r="AP655" s="551"/>
      <c r="AQ65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55" s="788">
        <f>WWWW[[#This Row],[%Equitable and continuous access to sufficient quantity of safe drinking water]]*WWWW[[#This Row],[Total PoP ]]</f>
        <v>249</v>
      </c>
      <c r="AS65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5" s="788">
        <f>WWWW[[#This Row],[% Access to unimproved water points]]*WWWW[[#This Row],[Total PoP ]]</f>
        <v>249</v>
      </c>
      <c r="AU65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v>
      </c>
      <c r="AW655" s="788">
        <f>WWWW[[#This Row],[HRP1]]/250</f>
        <v>0.996</v>
      </c>
      <c r="AX655" s="790">
        <f>1-WWWW[[#This Row],[% Equitable and continuous access to sufficient quantity of domestic water]]</f>
        <v>0</v>
      </c>
      <c r="AY655" s="788">
        <f>WWWW[[#This Row],[%equitable and continuous access to sufficient quantity of safe drinking and domestic water''s GAP]]*WWWW[[#This Row],[Total PoP ]]</f>
        <v>0</v>
      </c>
      <c r="AZ655" s="791">
        <f>IF(WWWW[[#This Row],[Total required water points]]-WWWW[[#This Row],['#Water points coverage]]&lt;0,0,WWWW[[#This Row],[Total required water points]]-WWWW[[#This Row],['#Water points coverage]])</f>
        <v>4.0000000000000036E-3</v>
      </c>
      <c r="BA655" s="791">
        <f>ROUND(IF(WWWW[[#This Row],[Total PoP ]]&lt;250,1,WWWW[[#This Row],[Total PoP ]]/250),0)</f>
        <v>1</v>
      </c>
      <c r="BB65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55" s="788">
        <f>WWWW[[#This Row],[% people access to functioning Latrine]]*WWWW[[#This Row],[Total PoP ]]</f>
        <v>249</v>
      </c>
      <c r="BD655" s="791">
        <f>WWWW[[#This Row],['#_of_Functioning_latrines_in_school]]*50</f>
        <v>100</v>
      </c>
      <c r="BE655" s="791">
        <f>ROUND((WWWW[[#This Row],[Total PoP ]]/6),0)</f>
        <v>42</v>
      </c>
      <c r="BF655" s="791">
        <f>IF(WWWW[[#This Row],[Total required Latrines]]-(WWWW[[#This Row],['#_of_sanitary_fly-proof_HH_latrines]])&lt;0,0,WWWW[[#This Row],[Total required Latrines]]-(WWWW[[#This Row],['#_of_sanitary_fly-proof_HH_latrines]]))</f>
        <v>2</v>
      </c>
      <c r="BG655" s="787">
        <f>1-WWWW[[#This Row],[% people access to functioning Latrine]]</f>
        <v>0</v>
      </c>
      <c r="BH65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5" s="560" t="e">
        <f>IF(WWWW[[#This Row],['#_of_functional_handwashing_facilities_at_HH_level]]*6&gt;WWWW[[#This Row],[Total PoP ]],WWWW[[#This Row],[Total PoP ]],WWWW[[#This Row],['#_of_functional_handwashing_facilities_at_HH_level]]*6)</f>
        <v>#VALUE!</v>
      </c>
      <c r="BJ655" s="791">
        <f>IF(WWWW[[#This Row],['# people reached by regular dedicated hygiene promotion]]&gt;WWWW[[#This Row],['# People received regular supply of hygiene items]],WWWW[[#This Row],['# people reached by regular dedicated hygiene promotion]],WWWW[[#This Row],['# People received regular supply of hygiene items]])</f>
        <v>0</v>
      </c>
      <c r="BK655" s="790">
        <f>IF(WWWW[[#This Row],[HRP3]]/WWWW[[#This Row],[Total PoP ]]&gt;100%,100%,WWWW[[#This Row],[HRP3]]/WWWW[[#This Row],[Total PoP ]])</f>
        <v>0</v>
      </c>
      <c r="BL655" s="787">
        <f>1-WWWW[[#This Row],[Hygiene Coverage%]]</f>
        <v>1</v>
      </c>
      <c r="BM655" s="789">
        <f>WWWW[[#This Row],['# people reached by regular dedicated hygiene promotion]]/WWWW[[#This Row],[Total PoP ]]</f>
        <v>0</v>
      </c>
      <c r="BN65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5" s="552">
        <f>WWWW[[#This Row],['#_of_affected_women_and_girls_receiving_a_sufficient_quantity_of_sanitary_pads]]</f>
        <v>0</v>
      </c>
      <c r="BP655" s="605">
        <f>IF(WWWW[[#This Row],['# People with access to soap]]&gt;WWWW[[#This Row],['# People with access to Sanity Pads]],WWWW[[#This Row],['# People with access to soap]],WWWW[[#This Row],['# People with access to Sanity Pads]])</f>
        <v>0</v>
      </c>
      <c r="BQ655" s="560" t="str">
        <f>IF(OR(WWWW[[#This Row],['#of students in school]]="",WWWW[[#This Row],['#of students in school]]=0),"No","Yes")</f>
        <v>Yes</v>
      </c>
      <c r="BR655" s="781" t="str">
        <f>VLOOKUP(WWWW[[#This Row],[Village  Name]],SiteDB6[[Site Name]:[Location Type 1]],9,FALSE)</f>
        <v>Village</v>
      </c>
      <c r="BS655" s="781" t="str">
        <f>VLOOKUP(WWWW[[#This Row],[Village  Name]],SiteDB6[[Site Name]:[Type of Accommodation]],10,FALSE)</f>
        <v>Village</v>
      </c>
      <c r="BT655" s="781">
        <f>VLOOKUP(WWWW[[#This Row],[Village  Name]],SiteDB6[[Site Name]:[Ethnic or GCA/NGCA]],11,FALSE)</f>
        <v>0</v>
      </c>
      <c r="BU655" s="781">
        <f>VLOOKUP(WWWW[[#This Row],[Village  Name]],SiteDB6[[Site Name]:[Lat]],12,FALSE)</f>
        <v>0</v>
      </c>
      <c r="BV655" s="781">
        <f>VLOOKUP(WWWW[[#This Row],[Village  Name]],SiteDB6[[Site Name]:[Long]],13,FALSE)</f>
        <v>0</v>
      </c>
      <c r="BW655" s="781">
        <f>VLOOKUP(WWWW[[#This Row],[Village  Name]],SiteDB6[[Site Name]:[Pcode]],3,FALSE)</f>
        <v>0</v>
      </c>
      <c r="BX655" s="781" t="str">
        <f t="shared" si="4"/>
        <v>Covered</v>
      </c>
      <c r="BY655" s="792"/>
    </row>
    <row r="656" spans="1:93">
      <c r="A656" s="777" t="s">
        <v>2382</v>
      </c>
      <c r="B656" s="777" t="s">
        <v>2864</v>
      </c>
      <c r="C656" s="778" t="s">
        <v>371</v>
      </c>
      <c r="D656" s="778" t="s">
        <v>3050</v>
      </c>
      <c r="E656" s="778" t="s">
        <v>2686</v>
      </c>
      <c r="F656" s="778" t="s">
        <v>307</v>
      </c>
      <c r="G656" s="780" t="str">
        <f>VLOOKUP(WWWW[[#This Row],[Village  Name]],SiteDB6[[Site Name]:[Location Type]],8,FALSE)</f>
        <v>Village</v>
      </c>
      <c r="H656" s="778" t="s">
        <v>2863</v>
      </c>
      <c r="I656" s="782">
        <v>62</v>
      </c>
      <c r="J656" s="782">
        <v>332</v>
      </c>
      <c r="K656" s="783">
        <v>43221</v>
      </c>
      <c r="L656" s="784">
        <v>43677</v>
      </c>
      <c r="M656" s="782">
        <v>5</v>
      </c>
      <c r="N656" s="782"/>
      <c r="O656" s="605">
        <v>0</v>
      </c>
      <c r="P656" s="782">
        <v>2</v>
      </c>
      <c r="Q656" s="782">
        <v>1</v>
      </c>
      <c r="R656" s="782"/>
      <c r="S656" s="782"/>
      <c r="T656" s="782"/>
      <c r="U656" s="785"/>
      <c r="V656" s="782">
        <v>15</v>
      </c>
      <c r="W656" s="782" t="s">
        <v>128</v>
      </c>
      <c r="X656" s="782"/>
      <c r="Y656" s="782"/>
      <c r="Z656" s="782"/>
      <c r="AA656" s="782"/>
      <c r="AB656" s="782"/>
      <c r="AC656" s="785"/>
      <c r="AD656" s="782"/>
      <c r="AE656" s="782"/>
      <c r="AF656" s="782"/>
      <c r="AG656" s="782"/>
      <c r="AH656" s="782"/>
      <c r="AI656" s="782"/>
      <c r="AJ656" s="605" t="s">
        <v>3051</v>
      </c>
      <c r="AK656" s="782" t="s">
        <v>3051</v>
      </c>
      <c r="AL656" s="605"/>
      <c r="AM656" s="605"/>
      <c r="AN656" s="785"/>
      <c r="AO656" s="551"/>
      <c r="AP656" s="551"/>
      <c r="AQ65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56" s="788">
        <f>WWWW[[#This Row],[%Equitable and continuous access to sufficient quantity of safe drinking water]]*WWWW[[#This Row],[Total PoP ]]</f>
        <v>332</v>
      </c>
      <c r="AS65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6" s="788">
        <f>WWWW[[#This Row],[% Access to unimproved water points]]*WWWW[[#This Row],[Total PoP ]]</f>
        <v>332</v>
      </c>
      <c r="AU65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332</v>
      </c>
      <c r="AW656" s="788">
        <f>WWWW[[#This Row],[HRP1]]/250</f>
        <v>1.3280000000000001</v>
      </c>
      <c r="AX656" s="790">
        <f>1-WWWW[[#This Row],[% Equitable and continuous access to sufficient quantity of domestic water]]</f>
        <v>0</v>
      </c>
      <c r="AY656" s="788">
        <f>WWWW[[#This Row],[%equitable and continuous access to sufficient quantity of safe drinking and domestic water''s GAP]]*WWWW[[#This Row],[Total PoP ]]</f>
        <v>0</v>
      </c>
      <c r="AZ656" s="791">
        <f>IF(WWWW[[#This Row],[Total required water points]]-WWWW[[#This Row],['#Water points coverage]]&lt;0,0,WWWW[[#This Row],[Total required water points]]-WWWW[[#This Row],['#Water points coverage]])</f>
        <v>0</v>
      </c>
      <c r="BA656" s="791">
        <f>ROUND(IF(WWWW[[#This Row],[Total PoP ]]&lt;250,1,WWWW[[#This Row],[Total PoP ]]/250),0)</f>
        <v>1</v>
      </c>
      <c r="BB65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0.27108433734939757</v>
      </c>
      <c r="BC656" s="788">
        <f>WWWW[[#This Row],[% people access to functioning Latrine]]*WWWW[[#This Row],[Total PoP ]]</f>
        <v>90</v>
      </c>
      <c r="BD656" s="791">
        <f>WWWW[[#This Row],['#_of_Functioning_latrines_in_school]]*50</f>
        <v>0</v>
      </c>
      <c r="BE656" s="791">
        <f>ROUND((WWWW[[#This Row],[Total PoP ]]/6),0)</f>
        <v>55</v>
      </c>
      <c r="BF656" s="791">
        <f>IF(WWWW[[#This Row],[Total required Latrines]]-(WWWW[[#This Row],['#_of_sanitary_fly-proof_HH_latrines]])&lt;0,0,WWWW[[#This Row],[Total required Latrines]]-(WWWW[[#This Row],['#_of_sanitary_fly-proof_HH_latrines]]))</f>
        <v>40</v>
      </c>
      <c r="BG656" s="787">
        <f>1-WWWW[[#This Row],[% people access to functioning Latrine]]</f>
        <v>0.72891566265060237</v>
      </c>
      <c r="BH65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6" s="560" t="e">
        <f>IF(WWWW[[#This Row],['#_of_functional_handwashing_facilities_at_HH_level]]*6&gt;WWWW[[#This Row],[Total PoP ]],WWWW[[#This Row],[Total PoP ]],WWWW[[#This Row],['#_of_functional_handwashing_facilities_at_HH_level]]*6)</f>
        <v>#VALUE!</v>
      </c>
      <c r="BJ656" s="791">
        <f>IF(WWWW[[#This Row],['# people reached by regular dedicated hygiene promotion]]&gt;WWWW[[#This Row],['# People received regular supply of hygiene items]],WWWW[[#This Row],['# people reached by regular dedicated hygiene promotion]],WWWW[[#This Row],['# People received regular supply of hygiene items]])</f>
        <v>0</v>
      </c>
      <c r="BK656" s="790">
        <f>IF(WWWW[[#This Row],[HRP3]]/WWWW[[#This Row],[Total PoP ]]&gt;100%,100%,WWWW[[#This Row],[HRP3]]/WWWW[[#This Row],[Total PoP ]])</f>
        <v>0</v>
      </c>
      <c r="BL656" s="787">
        <f>1-WWWW[[#This Row],[Hygiene Coverage%]]</f>
        <v>1</v>
      </c>
      <c r="BM656" s="789">
        <f>WWWW[[#This Row],['# people reached by regular dedicated hygiene promotion]]/WWWW[[#This Row],[Total PoP ]]</f>
        <v>0</v>
      </c>
      <c r="BN65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6" s="552">
        <f>WWWW[[#This Row],['#_of_affected_women_and_girls_receiving_a_sufficient_quantity_of_sanitary_pads]]</f>
        <v>0</v>
      </c>
      <c r="BP656" s="605">
        <f>IF(WWWW[[#This Row],['# People with access to soap]]&gt;WWWW[[#This Row],['# People with access to Sanity Pads]],WWWW[[#This Row],['# People with access to soap]],WWWW[[#This Row],['# People with access to Sanity Pads]])</f>
        <v>0</v>
      </c>
      <c r="BQ656" s="560" t="str">
        <f>IF(OR(WWWW[[#This Row],['#of students in school]]="",WWWW[[#This Row],['#of students in school]]=0),"No","Yes")</f>
        <v>Yes</v>
      </c>
      <c r="BR656" s="781" t="str">
        <f>VLOOKUP(WWWW[[#This Row],[Village  Name]],SiteDB6[[Site Name]:[Location Type 1]],9,FALSE)</f>
        <v>Village</v>
      </c>
      <c r="BS656" s="781" t="str">
        <f>VLOOKUP(WWWW[[#This Row],[Village  Name]],SiteDB6[[Site Name]:[Type of Accommodation]],10,FALSE)</f>
        <v>Village</v>
      </c>
      <c r="BT656" s="781" t="str">
        <f>VLOOKUP(WWWW[[#This Row],[Village  Name]],SiteDB6[[Site Name]:[Ethnic or GCA/NGCA]],11,FALSE)</f>
        <v>Muslim</v>
      </c>
      <c r="BU656" s="781">
        <f>VLOOKUP(WWWW[[#This Row],[Village  Name]],SiteDB6[[Site Name]:[Lat]],12,FALSE)</f>
        <v>20.7818698883057</v>
      </c>
      <c r="BV656" s="781">
        <f>VLOOKUP(WWWW[[#This Row],[Village  Name]],SiteDB6[[Site Name]:[Long]],13,FALSE)</f>
        <v>92.393142700195298</v>
      </c>
      <c r="BW656" s="781">
        <f>VLOOKUP(WWWW[[#This Row],[Village  Name]],SiteDB6[[Site Name]:[Pcode]],3,FALSE)</f>
        <v>198002</v>
      </c>
      <c r="BX656" s="781" t="str">
        <f t="shared" si="4"/>
        <v>Covered</v>
      </c>
      <c r="BY656" s="792"/>
    </row>
    <row r="657" spans="1:77">
      <c r="A657" s="777" t="s">
        <v>2382</v>
      </c>
      <c r="B657" s="777" t="s">
        <v>2864</v>
      </c>
      <c r="C657" s="778" t="s">
        <v>371</v>
      </c>
      <c r="D657" s="778" t="s">
        <v>3050</v>
      </c>
      <c r="E657" s="778" t="s">
        <v>2686</v>
      </c>
      <c r="F657" s="778" t="s">
        <v>321</v>
      </c>
      <c r="G657" s="780" t="str">
        <f>VLOOKUP(WWWW[[#This Row],[Village  Name]],SiteDB6[[Site Name]:[Location Type]],8,FALSE)</f>
        <v>Village</v>
      </c>
      <c r="H657" s="778" t="s">
        <v>2860</v>
      </c>
      <c r="I657" s="782">
        <v>260</v>
      </c>
      <c r="J657" s="782">
        <v>2652</v>
      </c>
      <c r="K657" s="783">
        <v>43221</v>
      </c>
      <c r="L657" s="784">
        <v>43677</v>
      </c>
      <c r="M657" s="782">
        <v>462</v>
      </c>
      <c r="N657" s="782"/>
      <c r="O657" s="605">
        <v>0</v>
      </c>
      <c r="P657" s="782">
        <v>7</v>
      </c>
      <c r="Q657" s="782">
        <v>5</v>
      </c>
      <c r="R657" s="782"/>
      <c r="S657" s="782">
        <v>1</v>
      </c>
      <c r="T657" s="782">
        <v>1</v>
      </c>
      <c r="U657" s="785"/>
      <c r="V657" s="782">
        <v>60</v>
      </c>
      <c r="W657" s="782" t="s">
        <v>128</v>
      </c>
      <c r="X657" s="782"/>
      <c r="Y657" s="782"/>
      <c r="Z657" s="782"/>
      <c r="AA657" s="782"/>
      <c r="AB657" s="782"/>
      <c r="AC657" s="785"/>
      <c r="AD657" s="782"/>
      <c r="AE657" s="782"/>
      <c r="AF657" s="782"/>
      <c r="AG657" s="782"/>
      <c r="AH657" s="782"/>
      <c r="AI657" s="782"/>
      <c r="AJ657" s="605" t="s">
        <v>3051</v>
      </c>
      <c r="AK657" s="782" t="s">
        <v>3051</v>
      </c>
      <c r="AL657" s="605"/>
      <c r="AM657" s="605"/>
      <c r="AN657" s="785"/>
      <c r="AO657" s="551"/>
      <c r="AP657" s="551"/>
      <c r="AQ65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57" s="788">
        <f>WWWW[[#This Row],[%Equitable and continuous access to sufficient quantity of safe drinking water]]*WWWW[[#This Row],[Total PoP ]]</f>
        <v>2652</v>
      </c>
      <c r="AS65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7" s="788">
        <f>WWWW[[#This Row],[% Access to unimproved water points]]*WWWW[[#This Row],[Total PoP ]]</f>
        <v>2652</v>
      </c>
      <c r="AU65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2652</v>
      </c>
      <c r="AW657" s="788">
        <f>WWWW[[#This Row],[HRP1]]/250</f>
        <v>10.608000000000001</v>
      </c>
      <c r="AX657" s="790">
        <f>1-WWWW[[#This Row],[% Equitable and continuous access to sufficient quantity of domestic water]]</f>
        <v>0</v>
      </c>
      <c r="AY657" s="788">
        <f>WWWW[[#This Row],[%equitable and continuous access to sufficient quantity of safe drinking and domestic water''s GAP]]*WWWW[[#This Row],[Total PoP ]]</f>
        <v>0</v>
      </c>
      <c r="AZ657" s="791">
        <f>IF(WWWW[[#This Row],[Total required water points]]-WWWW[[#This Row],['#Water points coverage]]&lt;0,0,WWWW[[#This Row],[Total required water points]]-WWWW[[#This Row],['#Water points coverage]])</f>
        <v>0.39199999999999946</v>
      </c>
      <c r="BA657" s="791">
        <f>ROUND(IF(WWWW[[#This Row],[Total PoP ]]&lt;250,1,WWWW[[#This Row],[Total PoP ]]/250),0)</f>
        <v>11</v>
      </c>
      <c r="BB65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0.13574660633484162</v>
      </c>
      <c r="BC657" s="788">
        <f>WWWW[[#This Row],[% people access to functioning Latrine]]*WWWW[[#This Row],[Total PoP ]]</f>
        <v>360</v>
      </c>
      <c r="BD657" s="791">
        <f>WWWW[[#This Row],['#_of_Functioning_latrines_in_school]]*50</f>
        <v>0</v>
      </c>
      <c r="BE657" s="791">
        <f>ROUND((WWWW[[#This Row],[Total PoP ]]/6),0)</f>
        <v>442</v>
      </c>
      <c r="BF657" s="791">
        <f>IF(WWWW[[#This Row],[Total required Latrines]]-(WWWW[[#This Row],['#_of_sanitary_fly-proof_HH_latrines]])&lt;0,0,WWWW[[#This Row],[Total required Latrines]]-(WWWW[[#This Row],['#_of_sanitary_fly-proof_HH_latrines]]))</f>
        <v>382</v>
      </c>
      <c r="BG657" s="787">
        <f>1-WWWW[[#This Row],[% people access to functioning Latrine]]</f>
        <v>0.86425339366515841</v>
      </c>
      <c r="BH65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7" s="560" t="e">
        <f>IF(WWWW[[#This Row],['#_of_functional_handwashing_facilities_at_HH_level]]*6&gt;WWWW[[#This Row],[Total PoP ]],WWWW[[#This Row],[Total PoP ]],WWWW[[#This Row],['#_of_functional_handwashing_facilities_at_HH_level]]*6)</f>
        <v>#VALUE!</v>
      </c>
      <c r="BJ657" s="791">
        <f>IF(WWWW[[#This Row],['# people reached by regular dedicated hygiene promotion]]&gt;WWWW[[#This Row],['# People received regular supply of hygiene items]],WWWW[[#This Row],['# people reached by regular dedicated hygiene promotion]],WWWW[[#This Row],['# People received regular supply of hygiene items]])</f>
        <v>0</v>
      </c>
      <c r="BK657" s="790">
        <f>IF(WWWW[[#This Row],[HRP3]]/WWWW[[#This Row],[Total PoP ]]&gt;100%,100%,WWWW[[#This Row],[HRP3]]/WWWW[[#This Row],[Total PoP ]])</f>
        <v>0</v>
      </c>
      <c r="BL657" s="787">
        <f>1-WWWW[[#This Row],[Hygiene Coverage%]]</f>
        <v>1</v>
      </c>
      <c r="BM657" s="789">
        <f>WWWW[[#This Row],['# people reached by regular dedicated hygiene promotion]]/WWWW[[#This Row],[Total PoP ]]</f>
        <v>0</v>
      </c>
      <c r="BN65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7" s="552">
        <f>WWWW[[#This Row],['#_of_affected_women_and_girls_receiving_a_sufficient_quantity_of_sanitary_pads]]</f>
        <v>0</v>
      </c>
      <c r="BP657" s="605">
        <f>IF(WWWW[[#This Row],['# People with access to soap]]&gt;WWWW[[#This Row],['# People with access to Sanity Pads]],WWWW[[#This Row],['# People with access to soap]],WWWW[[#This Row],['# People with access to Sanity Pads]])</f>
        <v>0</v>
      </c>
      <c r="BQ657" s="560" t="str">
        <f>IF(OR(WWWW[[#This Row],['#of students in school]]="",WWWW[[#This Row],['#of students in school]]=0),"No","Yes")</f>
        <v>Yes</v>
      </c>
      <c r="BR657" s="781" t="str">
        <f>VLOOKUP(WWWW[[#This Row],[Village  Name]],SiteDB6[[Site Name]:[Location Type 1]],9,FALSE)</f>
        <v>Village</v>
      </c>
      <c r="BS657" s="781" t="str">
        <f>VLOOKUP(WWWW[[#This Row],[Village  Name]],SiteDB6[[Site Name]:[Type of Accommodation]],10,FALSE)</f>
        <v>Village</v>
      </c>
      <c r="BT657" s="781" t="str">
        <f>VLOOKUP(WWWW[[#This Row],[Village  Name]],SiteDB6[[Site Name]:[Ethnic or GCA/NGCA]],11,FALSE)</f>
        <v>Muslim</v>
      </c>
      <c r="BU657" s="781">
        <f>VLOOKUP(WWWW[[#This Row],[Village  Name]],SiteDB6[[Site Name]:[Lat]],12,FALSE)</f>
        <v>20.775840759277301</v>
      </c>
      <c r="BV657" s="781">
        <f>VLOOKUP(WWWW[[#This Row],[Village  Name]],SiteDB6[[Site Name]:[Long]],13,FALSE)</f>
        <v>92.613082885742202</v>
      </c>
      <c r="BW657" s="781">
        <f>VLOOKUP(WWWW[[#This Row],[Village  Name]],SiteDB6[[Site Name]:[Pcode]],3,FALSE)</f>
        <v>198407</v>
      </c>
      <c r="BX657" s="781" t="str">
        <f t="shared" si="4"/>
        <v>Covered</v>
      </c>
      <c r="BY657" s="792"/>
    </row>
    <row r="658" spans="1:77">
      <c r="A658" s="777" t="s">
        <v>2382</v>
      </c>
      <c r="B658" s="777" t="s">
        <v>2864</v>
      </c>
      <c r="C658" s="778" t="s">
        <v>371</v>
      </c>
      <c r="D658" s="778" t="s">
        <v>3050</v>
      </c>
      <c r="E658" s="778" t="s">
        <v>2686</v>
      </c>
      <c r="F658" s="778" t="s">
        <v>307</v>
      </c>
      <c r="G658" s="780" t="str">
        <f>VLOOKUP(WWWW[[#This Row],[Village  Name]],SiteDB6[[Site Name]:[Location Type]],8,FALSE)</f>
        <v>Village</v>
      </c>
      <c r="H658" s="778" t="s">
        <v>2054</v>
      </c>
      <c r="I658" s="782">
        <v>150</v>
      </c>
      <c r="J658" s="782">
        <v>626</v>
      </c>
      <c r="K658" s="783">
        <v>43221</v>
      </c>
      <c r="L658" s="784">
        <v>43677</v>
      </c>
      <c r="M658" s="782">
        <v>100</v>
      </c>
      <c r="N658" s="782"/>
      <c r="O658" s="605">
        <v>0</v>
      </c>
      <c r="P658" s="782">
        <v>6</v>
      </c>
      <c r="Q658" s="782"/>
      <c r="R658" s="782"/>
      <c r="S658" s="782"/>
      <c r="T658" s="782"/>
      <c r="U658" s="785"/>
      <c r="V658" s="782">
        <v>82</v>
      </c>
      <c r="W658" s="782" t="s">
        <v>128</v>
      </c>
      <c r="X658" s="782"/>
      <c r="Y658" s="782"/>
      <c r="Z658" s="782"/>
      <c r="AA658" s="782"/>
      <c r="AB658" s="782"/>
      <c r="AC658" s="785"/>
      <c r="AD658" s="782"/>
      <c r="AE658" s="782"/>
      <c r="AF658" s="782"/>
      <c r="AG658" s="782"/>
      <c r="AH658" s="782"/>
      <c r="AI658" s="782"/>
      <c r="AJ658" s="605" t="s">
        <v>3051</v>
      </c>
      <c r="AK658" s="782">
        <v>1</v>
      </c>
      <c r="AL658" s="605"/>
      <c r="AM658" s="605"/>
      <c r="AN658" s="785"/>
      <c r="AO658" s="551"/>
      <c r="AP658" s="551"/>
      <c r="AQ65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58" s="788">
        <f>WWWW[[#This Row],[%Equitable and continuous access to sufficient quantity of safe drinking water]]*WWWW[[#This Row],[Total PoP ]]</f>
        <v>626</v>
      </c>
      <c r="AS65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58" s="788">
        <f>WWWW[[#This Row],[% Access to unimproved water points]]*WWWW[[#This Row],[Total PoP ]]</f>
        <v>0</v>
      </c>
      <c r="AU65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626</v>
      </c>
      <c r="AW658" s="788">
        <f>WWWW[[#This Row],[HRP1]]/250</f>
        <v>2.504</v>
      </c>
      <c r="AX658" s="790">
        <f>1-WWWW[[#This Row],[% Equitable and continuous access to sufficient quantity of domestic water]]</f>
        <v>0</v>
      </c>
      <c r="AY658" s="788">
        <f>WWWW[[#This Row],[%equitable and continuous access to sufficient quantity of safe drinking and domestic water''s GAP]]*WWWW[[#This Row],[Total PoP ]]</f>
        <v>0</v>
      </c>
      <c r="AZ658" s="791">
        <f>IF(WWWW[[#This Row],[Total required water points]]-WWWW[[#This Row],['#Water points coverage]]&lt;0,0,WWWW[[#This Row],[Total required water points]]-WWWW[[#This Row],['#Water points coverage]])</f>
        <v>0.496</v>
      </c>
      <c r="BA658" s="791">
        <f>ROUND(IF(WWWW[[#This Row],[Total PoP ]]&lt;250,1,WWWW[[#This Row],[Total PoP ]]/250),0)</f>
        <v>3</v>
      </c>
      <c r="BB65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0.78594249201277955</v>
      </c>
      <c r="BC658" s="788">
        <f>WWWW[[#This Row],[% people access to functioning Latrine]]*WWWW[[#This Row],[Total PoP ]]</f>
        <v>492</v>
      </c>
      <c r="BD658" s="791">
        <f>WWWW[[#This Row],['#_of_Functioning_latrines_in_school]]*50</f>
        <v>0</v>
      </c>
      <c r="BE658" s="791">
        <f>ROUND((WWWW[[#This Row],[Total PoP ]]/6),0)</f>
        <v>104</v>
      </c>
      <c r="BF658" s="791">
        <f>IF(WWWW[[#This Row],[Total required Latrines]]-(WWWW[[#This Row],['#_of_sanitary_fly-proof_HH_latrines]])&lt;0,0,WWWW[[#This Row],[Total required Latrines]]-(WWWW[[#This Row],['#_of_sanitary_fly-proof_HH_latrines]]))</f>
        <v>22</v>
      </c>
      <c r="BG658" s="787">
        <f>1-WWWW[[#This Row],[% people access to functioning Latrine]]</f>
        <v>0.21405750798722045</v>
      </c>
      <c r="BH65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8" s="560" t="e">
        <f>IF(WWWW[[#This Row],['#_of_functional_handwashing_facilities_at_HH_level]]*6&gt;WWWW[[#This Row],[Total PoP ]],WWWW[[#This Row],[Total PoP ]],WWWW[[#This Row],['#_of_functional_handwashing_facilities_at_HH_level]]*6)</f>
        <v>#VALUE!</v>
      </c>
      <c r="BJ658" s="791">
        <f>IF(WWWW[[#This Row],['# people reached by regular dedicated hygiene promotion]]&gt;WWWW[[#This Row],['# People received regular supply of hygiene items]],WWWW[[#This Row],['# people reached by regular dedicated hygiene promotion]],WWWW[[#This Row],['# People received regular supply of hygiene items]])</f>
        <v>0</v>
      </c>
      <c r="BK658" s="790">
        <f>IF(WWWW[[#This Row],[HRP3]]/WWWW[[#This Row],[Total PoP ]]&gt;100%,100%,WWWW[[#This Row],[HRP3]]/WWWW[[#This Row],[Total PoP ]])</f>
        <v>0</v>
      </c>
      <c r="BL658" s="787">
        <f>1-WWWW[[#This Row],[Hygiene Coverage%]]</f>
        <v>1</v>
      </c>
      <c r="BM658" s="789">
        <f>WWWW[[#This Row],['# people reached by regular dedicated hygiene promotion]]/WWWW[[#This Row],[Total PoP ]]</f>
        <v>0</v>
      </c>
      <c r="BN65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8" s="552">
        <f>WWWW[[#This Row],['#_of_affected_women_and_girls_receiving_a_sufficient_quantity_of_sanitary_pads]]</f>
        <v>0</v>
      </c>
      <c r="BP658" s="605">
        <f>IF(WWWW[[#This Row],['# People with access to soap]]&gt;WWWW[[#This Row],['# People with access to Sanity Pads]],WWWW[[#This Row],['# People with access to soap]],WWWW[[#This Row],['# People with access to Sanity Pads]])</f>
        <v>0</v>
      </c>
      <c r="BQ658" s="560" t="str">
        <f>IF(OR(WWWW[[#This Row],['#of students in school]]="",WWWW[[#This Row],['#of students in school]]=0),"No","Yes")</f>
        <v>Yes</v>
      </c>
      <c r="BR658" s="781" t="str">
        <f>VLOOKUP(WWWW[[#This Row],[Village  Name]],SiteDB6[[Site Name]:[Location Type 1]],9,FALSE)</f>
        <v>Village</v>
      </c>
      <c r="BS658" s="781" t="str">
        <f>VLOOKUP(WWWW[[#This Row],[Village  Name]],SiteDB6[[Site Name]:[Type of Accommodation]],10,FALSE)</f>
        <v>Village</v>
      </c>
      <c r="BT658" s="781" t="str">
        <f>VLOOKUP(WWWW[[#This Row],[Village  Name]],SiteDB6[[Site Name]:[Ethnic or GCA/NGCA]],11,FALSE)</f>
        <v>Muslim</v>
      </c>
      <c r="BU658" s="781">
        <f>VLOOKUP(WWWW[[#This Row],[Village  Name]],SiteDB6[[Site Name]:[Lat]],12,FALSE)</f>
        <v>20.900329589999998</v>
      </c>
      <c r="BV658" s="781">
        <f>VLOOKUP(WWWW[[#This Row],[Village  Name]],SiteDB6[[Site Name]:[Long]],13,FALSE)</f>
        <v>92.362213130000001</v>
      </c>
      <c r="BW658" s="781">
        <f>VLOOKUP(WWWW[[#This Row],[Village  Name]],SiteDB6[[Site Name]:[Pcode]],3,FALSE)</f>
        <v>197957</v>
      </c>
      <c r="BX658" s="781" t="str">
        <f t="shared" si="4"/>
        <v>Covered</v>
      </c>
      <c r="BY658" s="792"/>
    </row>
    <row r="659" spans="1:77">
      <c r="A659" s="777" t="s">
        <v>2382</v>
      </c>
      <c r="B659" s="777" t="s">
        <v>2864</v>
      </c>
      <c r="C659" s="778" t="s">
        <v>371</v>
      </c>
      <c r="D659" s="778" t="s">
        <v>3050</v>
      </c>
      <c r="E659" s="778" t="s">
        <v>2686</v>
      </c>
      <c r="F659" s="778" t="s">
        <v>321</v>
      </c>
      <c r="G659" s="780" t="str">
        <f>VLOOKUP(WWWW[[#This Row],[Village  Name]],SiteDB6[[Site Name]:[Location Type]],8,FALSE)</f>
        <v>village</v>
      </c>
      <c r="H659" s="778" t="s">
        <v>2714</v>
      </c>
      <c r="I659" s="782">
        <v>192</v>
      </c>
      <c r="J659" s="782">
        <v>1690</v>
      </c>
      <c r="K659" s="783">
        <v>43221</v>
      </c>
      <c r="L659" s="784">
        <v>43677</v>
      </c>
      <c r="M659" s="782">
        <v>190</v>
      </c>
      <c r="N659" s="782"/>
      <c r="O659" s="605">
        <v>0</v>
      </c>
      <c r="P659" s="782"/>
      <c r="Q659" s="782">
        <v>2</v>
      </c>
      <c r="R659" s="782"/>
      <c r="S659" s="782"/>
      <c r="T659" s="782"/>
      <c r="U659" s="785"/>
      <c r="V659" s="782">
        <v>94</v>
      </c>
      <c r="W659" s="782" t="s">
        <v>128</v>
      </c>
      <c r="X659" s="782"/>
      <c r="Y659" s="782"/>
      <c r="Z659" s="782"/>
      <c r="AA659" s="782"/>
      <c r="AB659" s="782"/>
      <c r="AC659" s="785"/>
      <c r="AD659" s="782"/>
      <c r="AE659" s="782"/>
      <c r="AF659" s="782"/>
      <c r="AG659" s="782"/>
      <c r="AH659" s="782"/>
      <c r="AI659" s="782"/>
      <c r="AJ659" s="605" t="s">
        <v>3051</v>
      </c>
      <c r="AK659" s="782" t="s">
        <v>3051</v>
      </c>
      <c r="AL659" s="605"/>
      <c r="AM659" s="605"/>
      <c r="AN659" s="785"/>
      <c r="AO659" s="551"/>
      <c r="AP659" s="551"/>
      <c r="AQ65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59" s="788">
        <f>WWWW[[#This Row],[%Equitable and continuous access to sufficient quantity of safe drinking water]]*WWWW[[#This Row],[Total PoP ]]</f>
        <v>0</v>
      </c>
      <c r="AS65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59" s="788">
        <f>WWWW[[#This Row],[% Access to unimproved water points]]*WWWW[[#This Row],[Total PoP ]]</f>
        <v>1690</v>
      </c>
      <c r="AU65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5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1690</v>
      </c>
      <c r="AW659" s="788">
        <f>WWWW[[#This Row],[HRP1]]/250</f>
        <v>6.76</v>
      </c>
      <c r="AX659" s="790">
        <f>1-WWWW[[#This Row],[% Equitable and continuous access to sufficient quantity of domestic water]]</f>
        <v>0</v>
      </c>
      <c r="AY659" s="788">
        <f>WWWW[[#This Row],[%equitable and continuous access to sufficient quantity of safe drinking and domestic water''s GAP]]*WWWW[[#This Row],[Total PoP ]]</f>
        <v>0</v>
      </c>
      <c r="AZ659" s="791">
        <f>IF(WWWW[[#This Row],[Total required water points]]-WWWW[[#This Row],['#Water points coverage]]&lt;0,0,WWWW[[#This Row],[Total required water points]]-WWWW[[#This Row],['#Water points coverage]])</f>
        <v>0.24000000000000021</v>
      </c>
      <c r="BA659" s="791">
        <f>ROUND(IF(WWWW[[#This Row],[Total PoP ]]&lt;250,1,WWWW[[#This Row],[Total PoP ]]/250),0)</f>
        <v>7</v>
      </c>
      <c r="BB65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0.33372781065088758</v>
      </c>
      <c r="BC659" s="788">
        <f>WWWW[[#This Row],[% people access to functioning Latrine]]*WWWW[[#This Row],[Total PoP ]]</f>
        <v>564</v>
      </c>
      <c r="BD659" s="791">
        <f>WWWW[[#This Row],['#_of_Functioning_latrines_in_school]]*50</f>
        <v>0</v>
      </c>
      <c r="BE659" s="791">
        <f>ROUND((WWWW[[#This Row],[Total PoP ]]/6),0)</f>
        <v>282</v>
      </c>
      <c r="BF659" s="791">
        <f>IF(WWWW[[#This Row],[Total required Latrines]]-(WWWW[[#This Row],['#_of_sanitary_fly-proof_HH_latrines]])&lt;0,0,WWWW[[#This Row],[Total required Latrines]]-(WWWW[[#This Row],['#_of_sanitary_fly-proof_HH_latrines]]))</f>
        <v>188</v>
      </c>
      <c r="BG659" s="787">
        <f>1-WWWW[[#This Row],[% people access to functioning Latrine]]</f>
        <v>0.66627218934911236</v>
      </c>
      <c r="BH65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59" s="560" t="e">
        <f>IF(WWWW[[#This Row],['#_of_functional_handwashing_facilities_at_HH_level]]*6&gt;WWWW[[#This Row],[Total PoP ]],WWWW[[#This Row],[Total PoP ]],WWWW[[#This Row],['#_of_functional_handwashing_facilities_at_HH_level]]*6)</f>
        <v>#VALUE!</v>
      </c>
      <c r="BJ659" s="791">
        <f>IF(WWWW[[#This Row],['# people reached by regular dedicated hygiene promotion]]&gt;WWWW[[#This Row],['# People received regular supply of hygiene items]],WWWW[[#This Row],['# people reached by regular dedicated hygiene promotion]],WWWW[[#This Row],['# People received regular supply of hygiene items]])</f>
        <v>0</v>
      </c>
      <c r="BK659" s="790">
        <f>IF(WWWW[[#This Row],[HRP3]]/WWWW[[#This Row],[Total PoP ]]&gt;100%,100%,WWWW[[#This Row],[HRP3]]/WWWW[[#This Row],[Total PoP ]])</f>
        <v>0</v>
      </c>
      <c r="BL659" s="787">
        <f>1-WWWW[[#This Row],[Hygiene Coverage%]]</f>
        <v>1</v>
      </c>
      <c r="BM659" s="789">
        <f>WWWW[[#This Row],['# people reached by regular dedicated hygiene promotion]]/WWWW[[#This Row],[Total PoP ]]</f>
        <v>0</v>
      </c>
      <c r="BN65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59" s="552">
        <f>WWWW[[#This Row],['#_of_affected_women_and_girls_receiving_a_sufficient_quantity_of_sanitary_pads]]</f>
        <v>0</v>
      </c>
      <c r="BP659" s="605">
        <f>IF(WWWW[[#This Row],['# People with access to soap]]&gt;WWWW[[#This Row],['# People with access to Sanity Pads]],WWWW[[#This Row],['# People with access to soap]],WWWW[[#This Row],['# People with access to Sanity Pads]])</f>
        <v>0</v>
      </c>
      <c r="BQ659" s="560" t="str">
        <f>IF(OR(WWWW[[#This Row],['#of students in school]]="",WWWW[[#This Row],['#of students in school]]=0),"No","Yes")</f>
        <v>Yes</v>
      </c>
      <c r="BR659" s="781" t="str">
        <f>VLOOKUP(WWWW[[#This Row],[Village  Name]],SiteDB6[[Site Name]:[Location Type 1]],9,FALSE)</f>
        <v>village</v>
      </c>
      <c r="BS659" s="781" t="str">
        <f>VLOOKUP(WWWW[[#This Row],[Village  Name]],SiteDB6[[Site Name]:[Type of Accommodation]],10,FALSE)</f>
        <v>village</v>
      </c>
      <c r="BT659" s="781" t="str">
        <f>VLOOKUP(WWWW[[#This Row],[Village  Name]],SiteDB6[[Site Name]:[Ethnic or GCA/NGCA]],11,FALSE)</f>
        <v>Muslim</v>
      </c>
      <c r="BU659" s="781">
        <f>VLOOKUP(WWWW[[#This Row],[Village  Name]],SiteDB6[[Site Name]:[Lat]],12,FALSE)</f>
        <v>20.741249079999999</v>
      </c>
      <c r="BV659" s="781">
        <f>VLOOKUP(WWWW[[#This Row],[Village  Name]],SiteDB6[[Site Name]:[Long]],13,FALSE)</f>
        <v>92.610519409999995</v>
      </c>
      <c r="BW659" s="781">
        <f>VLOOKUP(WWWW[[#This Row],[Village  Name]],SiteDB6[[Site Name]:[Pcode]],3,FALSE)</f>
        <v>198398</v>
      </c>
      <c r="BX659" s="781" t="str">
        <f t="shared" si="4"/>
        <v>Covered</v>
      </c>
      <c r="BY659" s="792"/>
    </row>
    <row r="660" spans="1:77">
      <c r="A660" s="777" t="s">
        <v>2382</v>
      </c>
      <c r="B660" s="777" t="s">
        <v>2864</v>
      </c>
      <c r="C660" s="778" t="s">
        <v>371</v>
      </c>
      <c r="D660" s="778" t="s">
        <v>3050</v>
      </c>
      <c r="E660" s="778" t="s">
        <v>2686</v>
      </c>
      <c r="F660" s="778" t="s">
        <v>321</v>
      </c>
      <c r="G660" s="780" t="str">
        <f>VLOOKUP(WWWW[[#This Row],[Village  Name]],SiteDB6[[Site Name]:[Location Type]],8,FALSE)</f>
        <v>Village</v>
      </c>
      <c r="H660" s="778" t="s">
        <v>578</v>
      </c>
      <c r="I660" s="782">
        <v>80</v>
      </c>
      <c r="J660" s="782">
        <v>300</v>
      </c>
      <c r="K660" s="783">
        <v>43221</v>
      </c>
      <c r="L660" s="784">
        <v>43677</v>
      </c>
      <c r="M660" s="782">
        <v>40</v>
      </c>
      <c r="N660" s="782"/>
      <c r="O660" s="605">
        <v>0</v>
      </c>
      <c r="P660" s="782"/>
      <c r="Q660" s="782">
        <v>2</v>
      </c>
      <c r="R660" s="782"/>
      <c r="S660" s="782"/>
      <c r="T660" s="782"/>
      <c r="U660" s="785"/>
      <c r="V660" s="782">
        <v>60</v>
      </c>
      <c r="W660" s="782" t="s">
        <v>128</v>
      </c>
      <c r="X660" s="782"/>
      <c r="Y660" s="782"/>
      <c r="Z660" s="782"/>
      <c r="AA660" s="782"/>
      <c r="AB660" s="782"/>
      <c r="AC660" s="785"/>
      <c r="AD660" s="782"/>
      <c r="AE660" s="782"/>
      <c r="AF660" s="782"/>
      <c r="AG660" s="782"/>
      <c r="AH660" s="782"/>
      <c r="AI660" s="782"/>
      <c r="AJ660" s="605" t="s">
        <v>3051</v>
      </c>
      <c r="AK660" s="782" t="s">
        <v>3051</v>
      </c>
      <c r="AL660" s="605"/>
      <c r="AM660" s="605"/>
      <c r="AN660" s="785"/>
      <c r="AO660" s="551"/>
      <c r="AP660" s="551"/>
      <c r="AQ66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60" s="788">
        <f>WWWW[[#This Row],[%Equitable and continuous access to sufficient quantity of safe drinking water]]*WWWW[[#This Row],[Total PoP ]]</f>
        <v>0</v>
      </c>
      <c r="AS66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60" s="788">
        <f>WWWW[[#This Row],[% Access to unimproved water points]]*WWWW[[#This Row],[Total PoP ]]</f>
        <v>300</v>
      </c>
      <c r="AU66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300</v>
      </c>
      <c r="AW660" s="788">
        <f>WWWW[[#This Row],[HRP1]]/250</f>
        <v>1.2</v>
      </c>
      <c r="AX660" s="790">
        <f>1-WWWW[[#This Row],[% Equitable and continuous access to sufficient quantity of domestic water]]</f>
        <v>0</v>
      </c>
      <c r="AY660" s="788">
        <f>WWWW[[#This Row],[%equitable and continuous access to sufficient quantity of safe drinking and domestic water''s GAP]]*WWWW[[#This Row],[Total PoP ]]</f>
        <v>0</v>
      </c>
      <c r="AZ660" s="791">
        <f>IF(WWWW[[#This Row],[Total required water points]]-WWWW[[#This Row],['#Water points coverage]]&lt;0,0,WWWW[[#This Row],[Total required water points]]-WWWW[[#This Row],['#Water points coverage]])</f>
        <v>0</v>
      </c>
      <c r="BA660" s="791">
        <f>ROUND(IF(WWWW[[#This Row],[Total PoP ]]&lt;250,1,WWWW[[#This Row],[Total PoP ]]/250),0)</f>
        <v>1</v>
      </c>
      <c r="BB66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60" s="788">
        <f>WWWW[[#This Row],[% people access to functioning Latrine]]*WWWW[[#This Row],[Total PoP ]]</f>
        <v>300</v>
      </c>
      <c r="BD660" s="791">
        <f>WWWW[[#This Row],['#_of_Functioning_latrines_in_school]]*50</f>
        <v>0</v>
      </c>
      <c r="BE660" s="791">
        <f>ROUND((WWWW[[#This Row],[Total PoP ]]/6),0)</f>
        <v>50</v>
      </c>
      <c r="BF660" s="791">
        <f>IF(WWWW[[#This Row],[Total required Latrines]]-(WWWW[[#This Row],['#_of_sanitary_fly-proof_HH_latrines]])&lt;0,0,WWWW[[#This Row],[Total required Latrines]]-(WWWW[[#This Row],['#_of_sanitary_fly-proof_HH_latrines]]))</f>
        <v>0</v>
      </c>
      <c r="BG660" s="787">
        <f>1-WWWW[[#This Row],[% people access to functioning Latrine]]</f>
        <v>0</v>
      </c>
      <c r="BH66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0" s="560" t="e">
        <f>IF(WWWW[[#This Row],['#_of_functional_handwashing_facilities_at_HH_level]]*6&gt;WWWW[[#This Row],[Total PoP ]],WWWW[[#This Row],[Total PoP ]],WWWW[[#This Row],['#_of_functional_handwashing_facilities_at_HH_level]]*6)</f>
        <v>#VALUE!</v>
      </c>
      <c r="BJ660" s="791">
        <f>IF(WWWW[[#This Row],['# people reached by regular dedicated hygiene promotion]]&gt;WWWW[[#This Row],['# People received regular supply of hygiene items]],WWWW[[#This Row],['# people reached by regular dedicated hygiene promotion]],WWWW[[#This Row],['# People received regular supply of hygiene items]])</f>
        <v>0</v>
      </c>
      <c r="BK660" s="790">
        <f>IF(WWWW[[#This Row],[HRP3]]/WWWW[[#This Row],[Total PoP ]]&gt;100%,100%,WWWW[[#This Row],[HRP3]]/WWWW[[#This Row],[Total PoP ]])</f>
        <v>0</v>
      </c>
      <c r="BL660" s="787">
        <f>1-WWWW[[#This Row],[Hygiene Coverage%]]</f>
        <v>1</v>
      </c>
      <c r="BM660" s="789">
        <f>WWWW[[#This Row],['# people reached by regular dedicated hygiene promotion]]/WWWW[[#This Row],[Total PoP ]]</f>
        <v>0</v>
      </c>
      <c r="BN66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0" s="552">
        <f>WWWW[[#This Row],['#_of_affected_women_and_girls_receiving_a_sufficient_quantity_of_sanitary_pads]]</f>
        <v>0</v>
      </c>
      <c r="BP660" s="605">
        <f>IF(WWWW[[#This Row],['# People with access to soap]]&gt;WWWW[[#This Row],['# People with access to Sanity Pads]],WWWW[[#This Row],['# People with access to soap]],WWWW[[#This Row],['# People with access to Sanity Pads]])</f>
        <v>0</v>
      </c>
      <c r="BQ660" s="560" t="str">
        <f>IF(OR(WWWW[[#This Row],['#of students in school]]="",WWWW[[#This Row],['#of students in school]]=0),"No","Yes")</f>
        <v>Yes</v>
      </c>
      <c r="BR660" s="781" t="str">
        <f>VLOOKUP(WWWW[[#This Row],[Village  Name]],SiteDB6[[Site Name]:[Location Type 1]],9,FALSE)</f>
        <v>Village</v>
      </c>
      <c r="BS660" s="781" t="str">
        <f>VLOOKUP(WWWW[[#This Row],[Village  Name]],SiteDB6[[Site Name]:[Type of Accommodation]],10,FALSE)</f>
        <v>Village</v>
      </c>
      <c r="BT660" s="781" t="str">
        <f>VLOOKUP(WWWW[[#This Row],[Village  Name]],SiteDB6[[Site Name]:[Ethnic or GCA/NGCA]],11,FALSE)</f>
        <v>Rakhine</v>
      </c>
      <c r="BU660" s="781">
        <f>VLOOKUP(WWWW[[#This Row],[Village  Name]],SiteDB6[[Site Name]:[Lat]],12,FALSE)</f>
        <v>20.739839549999999</v>
      </c>
      <c r="BV660" s="781">
        <f>VLOOKUP(WWWW[[#This Row],[Village  Name]],SiteDB6[[Site Name]:[Long]],13,FALSE)</f>
        <v>92.613456729999996</v>
      </c>
      <c r="BW660" s="781">
        <f>VLOOKUP(WWWW[[#This Row],[Village  Name]],SiteDB6[[Site Name]:[Pcode]],3,FALSE)</f>
        <v>198399</v>
      </c>
      <c r="BX660" s="781" t="str">
        <f t="shared" si="4"/>
        <v>Covered</v>
      </c>
      <c r="BY660" s="792"/>
    </row>
    <row r="661" spans="1:77">
      <c r="A661" s="777" t="s">
        <v>2382</v>
      </c>
      <c r="B661" s="777" t="s">
        <v>2864</v>
      </c>
      <c r="C661" s="778" t="s">
        <v>371</v>
      </c>
      <c r="D661" s="778" t="s">
        <v>3050</v>
      </c>
      <c r="E661" s="778" t="s">
        <v>2686</v>
      </c>
      <c r="F661" s="778" t="s">
        <v>321</v>
      </c>
      <c r="G661" s="780" t="str">
        <f>VLOOKUP(WWWW[[#This Row],[Village  Name]],SiteDB6[[Site Name]:[Location Type]],8,FALSE)</f>
        <v>Village</v>
      </c>
      <c r="H661" s="778" t="s">
        <v>940</v>
      </c>
      <c r="I661" s="782">
        <v>20</v>
      </c>
      <c r="J661" s="782">
        <v>96</v>
      </c>
      <c r="K661" s="783">
        <v>43221</v>
      </c>
      <c r="L661" s="784">
        <v>43677</v>
      </c>
      <c r="M661" s="782">
        <v>30</v>
      </c>
      <c r="N661" s="782"/>
      <c r="O661" s="605">
        <v>0</v>
      </c>
      <c r="P661" s="782"/>
      <c r="Q661" s="782">
        <v>1</v>
      </c>
      <c r="R661" s="782"/>
      <c r="S661" s="782"/>
      <c r="T661" s="782"/>
      <c r="U661" s="785"/>
      <c r="V661" s="782">
        <v>17</v>
      </c>
      <c r="W661" s="782" t="s">
        <v>128</v>
      </c>
      <c r="X661" s="782"/>
      <c r="Y661" s="782"/>
      <c r="Z661" s="782"/>
      <c r="AA661" s="782"/>
      <c r="AB661" s="782"/>
      <c r="AC661" s="785"/>
      <c r="AD661" s="782"/>
      <c r="AE661" s="782"/>
      <c r="AF661" s="782"/>
      <c r="AG661" s="782"/>
      <c r="AH661" s="782"/>
      <c r="AI661" s="782"/>
      <c r="AJ661" s="605" t="s">
        <v>3051</v>
      </c>
      <c r="AK661" s="782" t="s">
        <v>3051</v>
      </c>
      <c r="AL661" s="605"/>
      <c r="AM661" s="605"/>
      <c r="AN661" s="785"/>
      <c r="AO661" s="551"/>
      <c r="AP661" s="551"/>
      <c r="AQ66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61" s="788">
        <f>WWWW[[#This Row],[%Equitable and continuous access to sufficient quantity of safe drinking water]]*WWWW[[#This Row],[Total PoP ]]</f>
        <v>0</v>
      </c>
      <c r="AS66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61" s="788">
        <f>WWWW[[#This Row],[% Access to unimproved water points]]*WWWW[[#This Row],[Total PoP ]]</f>
        <v>96</v>
      </c>
      <c r="AU66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96</v>
      </c>
      <c r="AW661" s="788">
        <f>WWWW[[#This Row],[HRP1]]/250</f>
        <v>0.38400000000000001</v>
      </c>
      <c r="AX661" s="790">
        <f>1-WWWW[[#This Row],[% Equitable and continuous access to sufficient quantity of domestic water]]</f>
        <v>0</v>
      </c>
      <c r="AY661" s="788">
        <f>WWWW[[#This Row],[%equitable and continuous access to sufficient quantity of safe drinking and domestic water''s GAP]]*WWWW[[#This Row],[Total PoP ]]</f>
        <v>0</v>
      </c>
      <c r="AZ661" s="791">
        <f>IF(WWWW[[#This Row],[Total required water points]]-WWWW[[#This Row],['#Water points coverage]]&lt;0,0,WWWW[[#This Row],[Total required water points]]-WWWW[[#This Row],['#Water points coverage]])</f>
        <v>0.61599999999999999</v>
      </c>
      <c r="BA661" s="791">
        <f>ROUND(IF(WWWW[[#This Row],[Total PoP ]]&lt;250,1,WWWW[[#This Row],[Total PoP ]]/250),0)</f>
        <v>1</v>
      </c>
      <c r="BB66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61" s="788">
        <f>WWWW[[#This Row],[% people access to functioning Latrine]]*WWWW[[#This Row],[Total PoP ]]</f>
        <v>96</v>
      </c>
      <c r="BD661" s="791">
        <f>WWWW[[#This Row],['#_of_Functioning_latrines_in_school]]*50</f>
        <v>0</v>
      </c>
      <c r="BE661" s="791">
        <f>ROUND((WWWW[[#This Row],[Total PoP ]]/6),0)</f>
        <v>16</v>
      </c>
      <c r="BF661" s="791">
        <f>IF(WWWW[[#This Row],[Total required Latrines]]-(WWWW[[#This Row],['#_of_sanitary_fly-proof_HH_latrines]])&lt;0,0,WWWW[[#This Row],[Total required Latrines]]-(WWWW[[#This Row],['#_of_sanitary_fly-proof_HH_latrines]]))</f>
        <v>0</v>
      </c>
      <c r="BG661" s="787">
        <f>1-WWWW[[#This Row],[% people access to functioning Latrine]]</f>
        <v>0</v>
      </c>
      <c r="BH66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1" s="560" t="e">
        <f>IF(WWWW[[#This Row],['#_of_functional_handwashing_facilities_at_HH_level]]*6&gt;WWWW[[#This Row],[Total PoP ]],WWWW[[#This Row],[Total PoP ]],WWWW[[#This Row],['#_of_functional_handwashing_facilities_at_HH_level]]*6)</f>
        <v>#VALUE!</v>
      </c>
      <c r="BJ661" s="791">
        <f>IF(WWWW[[#This Row],['# people reached by regular dedicated hygiene promotion]]&gt;WWWW[[#This Row],['# People received regular supply of hygiene items]],WWWW[[#This Row],['# people reached by regular dedicated hygiene promotion]],WWWW[[#This Row],['# People received regular supply of hygiene items]])</f>
        <v>0</v>
      </c>
      <c r="BK661" s="790">
        <f>IF(WWWW[[#This Row],[HRP3]]/WWWW[[#This Row],[Total PoP ]]&gt;100%,100%,WWWW[[#This Row],[HRP3]]/WWWW[[#This Row],[Total PoP ]])</f>
        <v>0</v>
      </c>
      <c r="BL661" s="787">
        <f>1-WWWW[[#This Row],[Hygiene Coverage%]]</f>
        <v>1</v>
      </c>
      <c r="BM661" s="789">
        <f>WWWW[[#This Row],['# people reached by regular dedicated hygiene promotion]]/WWWW[[#This Row],[Total PoP ]]</f>
        <v>0</v>
      </c>
      <c r="BN66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1" s="552">
        <f>WWWW[[#This Row],['#_of_affected_women_and_girls_receiving_a_sufficient_quantity_of_sanitary_pads]]</f>
        <v>0</v>
      </c>
      <c r="BP661" s="605">
        <f>IF(WWWW[[#This Row],['# People with access to soap]]&gt;WWWW[[#This Row],['# People with access to Sanity Pads]],WWWW[[#This Row],['# People with access to soap]],WWWW[[#This Row],['# People with access to Sanity Pads]])</f>
        <v>0</v>
      </c>
      <c r="BQ661" s="560" t="str">
        <f>IF(OR(WWWW[[#This Row],['#of students in school]]="",WWWW[[#This Row],['#of students in school]]=0),"No","Yes")</f>
        <v>Yes</v>
      </c>
      <c r="BR661" s="781" t="str">
        <f>VLOOKUP(WWWW[[#This Row],[Village  Name]],SiteDB6[[Site Name]:[Location Type 1]],9,FALSE)</f>
        <v>Village</v>
      </c>
      <c r="BS661" s="781" t="str">
        <f>VLOOKUP(WWWW[[#This Row],[Village  Name]],SiteDB6[[Site Name]:[Type of Accommodation]],10,FALSE)</f>
        <v>Village</v>
      </c>
      <c r="BT661" s="781">
        <f>VLOOKUP(WWWW[[#This Row],[Village  Name]],SiteDB6[[Site Name]:[Ethnic or GCA/NGCA]],11,FALSE)</f>
        <v>0</v>
      </c>
      <c r="BU661" s="781">
        <f>VLOOKUP(WWWW[[#This Row],[Village  Name]],SiteDB6[[Site Name]:[Lat]],12,FALSE)</f>
        <v>0</v>
      </c>
      <c r="BV661" s="781">
        <f>VLOOKUP(WWWW[[#This Row],[Village  Name]],SiteDB6[[Site Name]:[Long]],13,FALSE)</f>
        <v>0</v>
      </c>
      <c r="BW661" s="781">
        <f>VLOOKUP(WWWW[[#This Row],[Village  Name]],SiteDB6[[Site Name]:[Pcode]],3,FALSE)</f>
        <v>0</v>
      </c>
      <c r="BX661" s="781" t="str">
        <f t="shared" si="4"/>
        <v>Covered</v>
      </c>
      <c r="BY661" s="792"/>
    </row>
    <row r="662" spans="1:77">
      <c r="A662" s="777" t="s">
        <v>2382</v>
      </c>
      <c r="B662" s="777" t="s">
        <v>2864</v>
      </c>
      <c r="C662" s="778" t="s">
        <v>371</v>
      </c>
      <c r="D662" s="778" t="s">
        <v>3050</v>
      </c>
      <c r="E662" s="778" t="s">
        <v>2686</v>
      </c>
      <c r="F662" s="778" t="s">
        <v>321</v>
      </c>
      <c r="G662" s="780" t="str">
        <f>VLOOKUP(WWWW[[#This Row],[Village  Name]],SiteDB6[[Site Name]:[Location Type]],8,FALSE)</f>
        <v>Village</v>
      </c>
      <c r="H662" s="778" t="s">
        <v>2859</v>
      </c>
      <c r="I662" s="782">
        <v>311</v>
      </c>
      <c r="J662" s="782">
        <v>1713</v>
      </c>
      <c r="K662" s="783">
        <v>43221</v>
      </c>
      <c r="L662" s="784">
        <v>43677</v>
      </c>
      <c r="M662" s="782">
        <v>335</v>
      </c>
      <c r="N662" s="782"/>
      <c r="O662" s="605">
        <v>0</v>
      </c>
      <c r="P662" s="782"/>
      <c r="Q662" s="782">
        <v>2</v>
      </c>
      <c r="R662" s="782"/>
      <c r="S662" s="782">
        <v>1</v>
      </c>
      <c r="T662" s="782">
        <v>1</v>
      </c>
      <c r="U662" s="785"/>
      <c r="V662" s="782">
        <v>50</v>
      </c>
      <c r="W662" s="782" t="s">
        <v>128</v>
      </c>
      <c r="X662" s="782">
        <v>2</v>
      </c>
      <c r="Y662" s="782"/>
      <c r="Z662" s="782"/>
      <c r="AA662" s="782"/>
      <c r="AB662" s="782"/>
      <c r="AC662" s="785"/>
      <c r="AD662" s="782"/>
      <c r="AE662" s="782"/>
      <c r="AF662" s="782"/>
      <c r="AG662" s="782"/>
      <c r="AH662" s="782"/>
      <c r="AI662" s="782"/>
      <c r="AJ662" s="605" t="s">
        <v>3051</v>
      </c>
      <c r="AK662" s="782">
        <v>1</v>
      </c>
      <c r="AL662" s="605"/>
      <c r="AM662" s="605"/>
      <c r="AN662" s="785"/>
      <c r="AO662" s="551"/>
      <c r="AP662" s="551"/>
      <c r="AQ66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0.14594279042615294</v>
      </c>
      <c r="AR662" s="788">
        <f>WWWW[[#This Row],[%Equitable and continuous access to sufficient quantity of safe drinking water]]*WWWW[[#This Row],[Total PoP ]]</f>
        <v>249.99999999999997</v>
      </c>
      <c r="AS66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62" s="788">
        <f>WWWW[[#This Row],[% Access to unimproved water points]]*WWWW[[#This Row],[Total PoP ]]</f>
        <v>1713</v>
      </c>
      <c r="AU66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1713</v>
      </c>
      <c r="AW662" s="788">
        <f>WWWW[[#This Row],[HRP1]]/250</f>
        <v>6.8520000000000003</v>
      </c>
      <c r="AX662" s="790">
        <f>1-WWWW[[#This Row],[% Equitable and continuous access to sufficient quantity of domestic water]]</f>
        <v>0</v>
      </c>
      <c r="AY662" s="788">
        <f>WWWW[[#This Row],[%equitable and continuous access to sufficient quantity of safe drinking and domestic water''s GAP]]*WWWW[[#This Row],[Total PoP ]]</f>
        <v>0</v>
      </c>
      <c r="AZ662" s="791">
        <f>IF(WWWW[[#This Row],[Total required water points]]-WWWW[[#This Row],['#Water points coverage]]&lt;0,0,WWWW[[#This Row],[Total required water points]]-WWWW[[#This Row],['#Water points coverage]])</f>
        <v>0.14799999999999969</v>
      </c>
      <c r="BA662" s="791">
        <f>ROUND(IF(WWWW[[#This Row],[Total PoP ]]&lt;250,1,WWWW[[#This Row],[Total PoP ]]/250),0)</f>
        <v>7</v>
      </c>
      <c r="BB66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0.23350846468184472</v>
      </c>
      <c r="BC662" s="788">
        <f>WWWW[[#This Row],[% people access to functioning Latrine]]*WWWW[[#This Row],[Total PoP ]]</f>
        <v>400</v>
      </c>
      <c r="BD662" s="791">
        <f>WWWW[[#This Row],['#_of_Functioning_latrines_in_school]]*50</f>
        <v>100</v>
      </c>
      <c r="BE662" s="791">
        <f>ROUND((WWWW[[#This Row],[Total PoP ]]/6),0)</f>
        <v>286</v>
      </c>
      <c r="BF662" s="791">
        <f>IF(WWWW[[#This Row],[Total required Latrines]]-(WWWW[[#This Row],['#_of_sanitary_fly-proof_HH_latrines]])&lt;0,0,WWWW[[#This Row],[Total required Latrines]]-(WWWW[[#This Row],['#_of_sanitary_fly-proof_HH_latrines]]))</f>
        <v>236</v>
      </c>
      <c r="BG662" s="787">
        <f>1-WWWW[[#This Row],[% people access to functioning Latrine]]</f>
        <v>0.76649153531815528</v>
      </c>
      <c r="BH66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2" s="560" t="e">
        <f>IF(WWWW[[#This Row],['#_of_functional_handwashing_facilities_at_HH_level]]*6&gt;WWWW[[#This Row],[Total PoP ]],WWWW[[#This Row],[Total PoP ]],WWWW[[#This Row],['#_of_functional_handwashing_facilities_at_HH_level]]*6)</f>
        <v>#VALUE!</v>
      </c>
      <c r="BJ662" s="791">
        <f>IF(WWWW[[#This Row],['# people reached by regular dedicated hygiene promotion]]&gt;WWWW[[#This Row],['# People received regular supply of hygiene items]],WWWW[[#This Row],['# people reached by regular dedicated hygiene promotion]],WWWW[[#This Row],['# People received regular supply of hygiene items]])</f>
        <v>0</v>
      </c>
      <c r="BK662" s="790">
        <f>IF(WWWW[[#This Row],[HRP3]]/WWWW[[#This Row],[Total PoP ]]&gt;100%,100%,WWWW[[#This Row],[HRP3]]/WWWW[[#This Row],[Total PoP ]])</f>
        <v>0</v>
      </c>
      <c r="BL662" s="787">
        <f>1-WWWW[[#This Row],[Hygiene Coverage%]]</f>
        <v>1</v>
      </c>
      <c r="BM662" s="789">
        <f>WWWW[[#This Row],['# people reached by regular dedicated hygiene promotion]]/WWWW[[#This Row],[Total PoP ]]</f>
        <v>0</v>
      </c>
      <c r="BN66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2" s="552">
        <f>WWWW[[#This Row],['#_of_affected_women_and_girls_receiving_a_sufficient_quantity_of_sanitary_pads]]</f>
        <v>0</v>
      </c>
      <c r="BP662" s="605">
        <f>IF(WWWW[[#This Row],['# People with access to soap]]&gt;WWWW[[#This Row],['# People with access to Sanity Pads]],WWWW[[#This Row],['# People with access to soap]],WWWW[[#This Row],['# People with access to Sanity Pads]])</f>
        <v>0</v>
      </c>
      <c r="BQ662" s="560" t="str">
        <f>IF(OR(WWWW[[#This Row],['#of students in school]]="",WWWW[[#This Row],['#of students in school]]=0),"No","Yes")</f>
        <v>Yes</v>
      </c>
      <c r="BR662" s="781" t="str">
        <f>VLOOKUP(WWWW[[#This Row],[Village  Name]],SiteDB6[[Site Name]:[Location Type 1]],9,FALSE)</f>
        <v>Village</v>
      </c>
      <c r="BS662" s="781" t="str">
        <f>VLOOKUP(WWWW[[#This Row],[Village  Name]],SiteDB6[[Site Name]:[Type of Accommodation]],10,FALSE)</f>
        <v>Village</v>
      </c>
      <c r="BT662" s="781">
        <f>VLOOKUP(WWWW[[#This Row],[Village  Name]],SiteDB6[[Site Name]:[Ethnic or GCA/NGCA]],11,FALSE)</f>
        <v>0</v>
      </c>
      <c r="BU662" s="781">
        <f>VLOOKUP(WWWW[[#This Row],[Village  Name]],SiteDB6[[Site Name]:[Lat]],12,FALSE)</f>
        <v>0</v>
      </c>
      <c r="BV662" s="781">
        <f>VLOOKUP(WWWW[[#This Row],[Village  Name]],SiteDB6[[Site Name]:[Long]],13,FALSE)</f>
        <v>0</v>
      </c>
      <c r="BW662" s="781">
        <f>VLOOKUP(WWWW[[#This Row],[Village  Name]],SiteDB6[[Site Name]:[Pcode]],3,FALSE)</f>
        <v>0</v>
      </c>
      <c r="BX662" s="781" t="str">
        <f t="shared" si="4"/>
        <v>Covered</v>
      </c>
      <c r="BY662" s="792"/>
    </row>
    <row r="663" spans="1:77">
      <c r="A663" s="777" t="s">
        <v>2382</v>
      </c>
      <c r="B663" s="777" t="s">
        <v>2864</v>
      </c>
      <c r="C663" s="778" t="s">
        <v>371</v>
      </c>
      <c r="D663" s="778" t="s">
        <v>3050</v>
      </c>
      <c r="E663" s="778" t="s">
        <v>2686</v>
      </c>
      <c r="F663" s="778" t="s">
        <v>321</v>
      </c>
      <c r="G663" s="780" t="str">
        <f>VLOOKUP(WWWW[[#This Row],[Village  Name]],SiteDB6[[Site Name]:[Location Type]],8,FALSE)</f>
        <v>Village</v>
      </c>
      <c r="H663" s="778" t="s">
        <v>2865</v>
      </c>
      <c r="I663" s="782">
        <v>250</v>
      </c>
      <c r="J663" s="782">
        <v>1012</v>
      </c>
      <c r="K663" s="783">
        <v>43221</v>
      </c>
      <c r="L663" s="784">
        <v>43677</v>
      </c>
      <c r="M663" s="782">
        <v>732</v>
      </c>
      <c r="N663" s="782"/>
      <c r="O663" s="605">
        <v>3</v>
      </c>
      <c r="P663" s="782"/>
      <c r="Q663" s="782">
        <v>2</v>
      </c>
      <c r="R663" s="782"/>
      <c r="S663" s="782">
        <v>1</v>
      </c>
      <c r="T663" s="782">
        <v>1</v>
      </c>
      <c r="U663" s="785"/>
      <c r="V663" s="782">
        <v>150</v>
      </c>
      <c r="W663" s="782" t="s">
        <v>41</v>
      </c>
      <c r="X663" s="782">
        <v>4</v>
      </c>
      <c r="Y663" s="782"/>
      <c r="Z663" s="782"/>
      <c r="AA663" s="782"/>
      <c r="AB663" s="782"/>
      <c r="AC663" s="785"/>
      <c r="AD663" s="782"/>
      <c r="AE663" s="782"/>
      <c r="AF663" s="782"/>
      <c r="AG663" s="782"/>
      <c r="AH663" s="782"/>
      <c r="AI663" s="782"/>
      <c r="AJ663" s="605" t="s">
        <v>3051</v>
      </c>
      <c r="AK663" s="782" t="s">
        <v>3051</v>
      </c>
      <c r="AL663" s="605"/>
      <c r="AM663" s="605"/>
      <c r="AN663" s="785"/>
      <c r="AO663" s="551"/>
      <c r="AP663" s="551"/>
      <c r="AQ66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63" s="788">
        <f>WWWW[[#This Row],[%Equitable and continuous access to sufficient quantity of safe drinking water]]*WWWW[[#This Row],[Total PoP ]]</f>
        <v>1012</v>
      </c>
      <c r="AS66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63" s="788">
        <f>WWWW[[#This Row],[% Access to unimproved water points]]*WWWW[[#This Row],[Total PoP ]]</f>
        <v>1012</v>
      </c>
      <c r="AU66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1012</v>
      </c>
      <c r="AW663" s="788">
        <f>WWWW[[#This Row],[HRP1]]/250</f>
        <v>4.048</v>
      </c>
      <c r="AX663" s="790">
        <f>1-WWWW[[#This Row],[% Equitable and continuous access to sufficient quantity of domestic water]]</f>
        <v>0</v>
      </c>
      <c r="AY663" s="788">
        <f>WWWW[[#This Row],[%equitable and continuous access to sufficient quantity of safe drinking and domestic water''s GAP]]*WWWW[[#This Row],[Total PoP ]]</f>
        <v>0</v>
      </c>
      <c r="AZ663" s="791">
        <f>IF(WWWW[[#This Row],[Total required water points]]-WWWW[[#This Row],['#Water points coverage]]&lt;0,0,WWWW[[#This Row],[Total required water points]]-WWWW[[#This Row],['#Water points coverage]])</f>
        <v>0</v>
      </c>
      <c r="BA663" s="791">
        <f>ROUND(IF(WWWW[[#This Row],[Total PoP ]]&lt;250,1,WWWW[[#This Row],[Total PoP ]]/250),0)</f>
        <v>4</v>
      </c>
      <c r="BB66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663" s="788">
        <f>WWWW[[#This Row],[% people access to functioning Latrine]]*WWWW[[#This Row],[Total PoP ]]</f>
        <v>1012</v>
      </c>
      <c r="BD663" s="791">
        <f>WWWW[[#This Row],['#_of_Functioning_latrines_in_school]]*50</f>
        <v>200</v>
      </c>
      <c r="BE663" s="791">
        <f>ROUND((WWWW[[#This Row],[Total PoP ]]/6),0)</f>
        <v>169</v>
      </c>
      <c r="BF663" s="791">
        <f>IF(WWWW[[#This Row],[Total required Latrines]]-(WWWW[[#This Row],['#_of_sanitary_fly-proof_HH_latrines]])&lt;0,0,WWWW[[#This Row],[Total required Latrines]]-(WWWW[[#This Row],['#_of_sanitary_fly-proof_HH_latrines]]))</f>
        <v>19</v>
      </c>
      <c r="BG663" s="787">
        <f>1-WWWW[[#This Row],[% people access to functioning Latrine]]</f>
        <v>0</v>
      </c>
      <c r="BH66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3" s="560" t="e">
        <f>IF(WWWW[[#This Row],['#_of_functional_handwashing_facilities_at_HH_level]]*6&gt;WWWW[[#This Row],[Total PoP ]],WWWW[[#This Row],[Total PoP ]],WWWW[[#This Row],['#_of_functional_handwashing_facilities_at_HH_level]]*6)</f>
        <v>#VALUE!</v>
      </c>
      <c r="BJ663" s="791">
        <f>IF(WWWW[[#This Row],['# people reached by regular dedicated hygiene promotion]]&gt;WWWW[[#This Row],['# People received regular supply of hygiene items]],WWWW[[#This Row],['# people reached by regular dedicated hygiene promotion]],WWWW[[#This Row],['# People received regular supply of hygiene items]])</f>
        <v>0</v>
      </c>
      <c r="BK663" s="790">
        <f>IF(WWWW[[#This Row],[HRP3]]/WWWW[[#This Row],[Total PoP ]]&gt;100%,100%,WWWW[[#This Row],[HRP3]]/WWWW[[#This Row],[Total PoP ]])</f>
        <v>0</v>
      </c>
      <c r="BL663" s="787">
        <f>1-WWWW[[#This Row],[Hygiene Coverage%]]</f>
        <v>1</v>
      </c>
      <c r="BM663" s="789">
        <f>WWWW[[#This Row],['# people reached by regular dedicated hygiene promotion]]/WWWW[[#This Row],[Total PoP ]]</f>
        <v>0</v>
      </c>
      <c r="BN66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3" s="552">
        <f>WWWW[[#This Row],['#_of_affected_women_and_girls_receiving_a_sufficient_quantity_of_sanitary_pads]]</f>
        <v>0</v>
      </c>
      <c r="BP663" s="605">
        <f>IF(WWWW[[#This Row],['# People with access to soap]]&gt;WWWW[[#This Row],['# People with access to Sanity Pads]],WWWW[[#This Row],['# People with access to soap]],WWWW[[#This Row],['# People with access to Sanity Pads]])</f>
        <v>0</v>
      </c>
      <c r="BQ663" s="560" t="str">
        <f>IF(OR(WWWW[[#This Row],['#of students in school]]="",WWWW[[#This Row],['#of students in school]]=0),"No","Yes")</f>
        <v>Yes</v>
      </c>
      <c r="BR663" s="781" t="str">
        <f>VLOOKUP(WWWW[[#This Row],[Village  Name]],SiteDB6[[Site Name]:[Location Type 1]],9,FALSE)</f>
        <v>Village</v>
      </c>
      <c r="BS663" s="781" t="str">
        <f>VLOOKUP(WWWW[[#This Row],[Village  Name]],SiteDB6[[Site Name]:[Type of Accommodation]],10,FALSE)</f>
        <v>Village</v>
      </c>
      <c r="BT663" s="781">
        <f>VLOOKUP(WWWW[[#This Row],[Village  Name]],SiteDB6[[Site Name]:[Ethnic or GCA/NGCA]],11,FALSE)</f>
        <v>0</v>
      </c>
      <c r="BU663" s="781">
        <f>VLOOKUP(WWWW[[#This Row],[Village  Name]],SiteDB6[[Site Name]:[Lat]],12,FALSE)</f>
        <v>20.735639572143601</v>
      </c>
      <c r="BV663" s="781">
        <f>VLOOKUP(WWWW[[#This Row],[Village  Name]],SiteDB6[[Site Name]:[Long]],13,FALSE)</f>
        <v>92.638076782226605</v>
      </c>
      <c r="BW663" s="781">
        <f>VLOOKUP(WWWW[[#This Row],[Village  Name]],SiteDB6[[Site Name]:[Pcode]],3,FALSE)</f>
        <v>198424</v>
      </c>
      <c r="BX663" s="781" t="str">
        <f t="shared" si="4"/>
        <v>Covered</v>
      </c>
      <c r="BY663" s="792"/>
    </row>
    <row r="664" spans="1:77">
      <c r="A664" s="777" t="s">
        <v>2382</v>
      </c>
      <c r="B664" s="777" t="s">
        <v>2864</v>
      </c>
      <c r="C664" s="778" t="s">
        <v>371</v>
      </c>
      <c r="D664" s="778" t="s">
        <v>3050</v>
      </c>
      <c r="E664" s="778" t="s">
        <v>2686</v>
      </c>
      <c r="F664" s="778" t="s">
        <v>307</v>
      </c>
      <c r="G664" s="780" t="str">
        <f>VLOOKUP(WWWW[[#This Row],[Village  Name]],SiteDB6[[Site Name]:[Location Type]],8,FALSE)</f>
        <v>Village</v>
      </c>
      <c r="H664" s="778" t="s">
        <v>610</v>
      </c>
      <c r="I664" s="782">
        <v>142</v>
      </c>
      <c r="J664" s="782">
        <v>610</v>
      </c>
      <c r="K664" s="783">
        <v>43678</v>
      </c>
      <c r="L664" s="784">
        <v>44196</v>
      </c>
      <c r="M664" s="782">
        <v>700</v>
      </c>
      <c r="N664" s="782"/>
      <c r="O664" s="605"/>
      <c r="P664" s="782">
        <v>15</v>
      </c>
      <c r="Q664" s="782">
        <v>9</v>
      </c>
      <c r="R664" s="782"/>
      <c r="S664" s="782">
        <v>1</v>
      </c>
      <c r="T664" s="782"/>
      <c r="U664" s="785"/>
      <c r="V664" s="782"/>
      <c r="W664" s="782" t="s">
        <v>128</v>
      </c>
      <c r="X664" s="782">
        <v>3</v>
      </c>
      <c r="Y664" s="782"/>
      <c r="Z664" s="782"/>
      <c r="AA664" s="782"/>
      <c r="AB664" s="782"/>
      <c r="AC664" s="785"/>
      <c r="AD664" s="782"/>
      <c r="AE664" s="782"/>
      <c r="AF664" s="782"/>
      <c r="AG664" s="782"/>
      <c r="AH664" s="782"/>
      <c r="AI664" s="782"/>
      <c r="AJ664" s="605"/>
      <c r="AK664" s="782"/>
      <c r="AL664" s="605"/>
      <c r="AM664" s="605"/>
      <c r="AN664" s="785"/>
      <c r="AO664" s="551"/>
      <c r="AP664" s="551"/>
      <c r="AQ66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64" s="788">
        <f>WWWW[[#This Row],[%Equitable and continuous access to sufficient quantity of safe drinking water]]*WWWW[[#This Row],[Total PoP ]]</f>
        <v>610</v>
      </c>
      <c r="AS66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64" s="788">
        <f>WWWW[[#This Row],[% Access to unimproved water points]]*WWWW[[#This Row],[Total PoP ]]</f>
        <v>610</v>
      </c>
      <c r="AU66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610</v>
      </c>
      <c r="AW664" s="788">
        <f>WWWW[[#This Row],[HRP1]]/250</f>
        <v>2.44</v>
      </c>
      <c r="AX664" s="790">
        <f>1-WWWW[[#This Row],[% Equitable and continuous access to sufficient quantity of domestic water]]</f>
        <v>0</v>
      </c>
      <c r="AY664" s="788">
        <f>WWWW[[#This Row],[%equitable and continuous access to sufficient quantity of safe drinking and domestic water''s GAP]]*WWWW[[#This Row],[Total PoP ]]</f>
        <v>0</v>
      </c>
      <c r="AZ664" s="791">
        <f>IF(WWWW[[#This Row],[Total required water points]]-WWWW[[#This Row],['#Water points coverage]]&lt;0,0,WWWW[[#This Row],[Total required water points]]-WWWW[[#This Row],['#Water points coverage]])</f>
        <v>0</v>
      </c>
      <c r="BA664" s="791">
        <f>ROUND(IF(WWWW[[#This Row],[Total PoP ]]&lt;250,1,WWWW[[#This Row],[Total PoP ]]/250),0)</f>
        <v>2</v>
      </c>
      <c r="BB66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0.24590163934426229</v>
      </c>
      <c r="BC664" s="788">
        <f>WWWW[[#This Row],[% people access to functioning Latrine]]*WWWW[[#This Row],[Total PoP ]]</f>
        <v>150</v>
      </c>
      <c r="BD664" s="791">
        <f>WWWW[[#This Row],['#_of_Functioning_latrines_in_school]]*50</f>
        <v>150</v>
      </c>
      <c r="BE664" s="791">
        <f>ROUND((WWWW[[#This Row],[Total PoP ]]/6),0)</f>
        <v>102</v>
      </c>
      <c r="BF664" s="791">
        <f>IF(WWWW[[#This Row],[Total required Latrines]]-(WWWW[[#This Row],['#_of_sanitary_fly-proof_HH_latrines]])&lt;0,0,WWWW[[#This Row],[Total required Latrines]]-(WWWW[[#This Row],['#_of_sanitary_fly-proof_HH_latrines]]))</f>
        <v>102</v>
      </c>
      <c r="BG664" s="787">
        <f>1-WWWW[[#This Row],[% people access to functioning Latrine]]</f>
        <v>0.75409836065573765</v>
      </c>
      <c r="BH66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4" s="560">
        <f>IF(WWWW[[#This Row],['#_of_functional_handwashing_facilities_at_HH_level]]*6&gt;WWWW[[#This Row],[Total PoP ]],WWWW[[#This Row],[Total PoP ]],WWWW[[#This Row],['#_of_functional_handwashing_facilities_at_HH_level]]*6)</f>
        <v>0</v>
      </c>
      <c r="BJ664" s="791">
        <f>IF(WWWW[[#This Row],['# people reached by regular dedicated hygiene promotion]]&gt;WWWW[[#This Row],['# People received regular supply of hygiene items]],WWWW[[#This Row],['# people reached by regular dedicated hygiene promotion]],WWWW[[#This Row],['# People received regular supply of hygiene items]])</f>
        <v>0</v>
      </c>
      <c r="BK664" s="790">
        <f>IF(WWWW[[#This Row],[HRP3]]/WWWW[[#This Row],[Total PoP ]]&gt;100%,100%,WWWW[[#This Row],[HRP3]]/WWWW[[#This Row],[Total PoP ]])</f>
        <v>0</v>
      </c>
      <c r="BL664" s="787">
        <f>1-WWWW[[#This Row],[Hygiene Coverage%]]</f>
        <v>1</v>
      </c>
      <c r="BM664" s="789">
        <f>WWWW[[#This Row],['# people reached by regular dedicated hygiene promotion]]/WWWW[[#This Row],[Total PoP ]]</f>
        <v>0</v>
      </c>
      <c r="BN66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4" s="552">
        <f>WWWW[[#This Row],['#_of_affected_women_and_girls_receiving_a_sufficient_quantity_of_sanitary_pads]]</f>
        <v>0</v>
      </c>
      <c r="BP664" s="605">
        <f>IF(WWWW[[#This Row],['# People with access to soap]]&gt;WWWW[[#This Row],['# People with access to Sanity Pads]],WWWW[[#This Row],['# People with access to soap]],WWWW[[#This Row],['# People with access to Sanity Pads]])</f>
        <v>0</v>
      </c>
      <c r="BQ664" s="560" t="str">
        <f>IF(OR(WWWW[[#This Row],['#of students in school]]="",WWWW[[#This Row],['#of students in school]]=0),"No","Yes")</f>
        <v>Yes</v>
      </c>
      <c r="BR664" s="781" t="str">
        <f>VLOOKUP(WWWW[[#This Row],[Village  Name]],SiteDB6[[Site Name]:[Location Type 1]],9,FALSE)</f>
        <v>Village</v>
      </c>
      <c r="BS664" s="781" t="str">
        <f>VLOOKUP(WWWW[[#This Row],[Village  Name]],SiteDB6[[Site Name]:[Type of Accommodation]],10,FALSE)</f>
        <v>Village</v>
      </c>
      <c r="BT664" s="781" t="str">
        <f>VLOOKUP(WWWW[[#This Row],[Village  Name]],SiteDB6[[Site Name]:[Ethnic or GCA/NGCA]],11,FALSE)</f>
        <v>Muslim</v>
      </c>
      <c r="BU664" s="781">
        <f>VLOOKUP(WWWW[[#This Row],[Village  Name]],SiteDB6[[Site Name]:[Lat]],12,FALSE)</f>
        <v>20.803909300000001</v>
      </c>
      <c r="BV664" s="781">
        <f>VLOOKUP(WWWW[[#This Row],[Village  Name]],SiteDB6[[Site Name]:[Long]],13,FALSE)</f>
        <v>92.376831050000007</v>
      </c>
      <c r="BW664" s="781">
        <f>VLOOKUP(WWWW[[#This Row],[Village  Name]],SiteDB6[[Site Name]:[Pcode]],3,FALSE)</f>
        <v>197997</v>
      </c>
      <c r="BX664" s="781" t="str">
        <f t="shared" si="4"/>
        <v>Covered</v>
      </c>
      <c r="BY664" s="792"/>
    </row>
    <row r="665" spans="1:77">
      <c r="A665" s="777" t="s">
        <v>2382</v>
      </c>
      <c r="B665" s="777" t="s">
        <v>2864</v>
      </c>
      <c r="C665" s="778" t="s">
        <v>371</v>
      </c>
      <c r="D665" s="778" t="s">
        <v>3050</v>
      </c>
      <c r="E665" s="778" t="s">
        <v>2686</v>
      </c>
      <c r="F665" s="778" t="s">
        <v>307</v>
      </c>
      <c r="G665" s="780" t="str">
        <f>VLOOKUP(WWWW[[#This Row],[Village  Name]],SiteDB6[[Site Name]:[Location Type]],8,FALSE)</f>
        <v>Village</v>
      </c>
      <c r="H665" s="778" t="s">
        <v>3052</v>
      </c>
      <c r="I665" s="782">
        <v>72</v>
      </c>
      <c r="J665" s="782">
        <v>353</v>
      </c>
      <c r="K665" s="783">
        <v>43678</v>
      </c>
      <c r="L665" s="784">
        <v>44196</v>
      </c>
      <c r="M665" s="782">
        <v>430</v>
      </c>
      <c r="N665" s="782"/>
      <c r="O665" s="605"/>
      <c r="P665" s="782">
        <v>1</v>
      </c>
      <c r="Q665" s="782"/>
      <c r="R665" s="782"/>
      <c r="S665" s="782"/>
      <c r="T665" s="782"/>
      <c r="U665" s="785"/>
      <c r="V665" s="782"/>
      <c r="W665" s="782" t="s">
        <v>128</v>
      </c>
      <c r="X665" s="782">
        <v>4</v>
      </c>
      <c r="Y665" s="782"/>
      <c r="Z665" s="782"/>
      <c r="AA665" s="782"/>
      <c r="AB665" s="782"/>
      <c r="AC665" s="785"/>
      <c r="AD665" s="782"/>
      <c r="AE665" s="782"/>
      <c r="AF665" s="782"/>
      <c r="AG665" s="782"/>
      <c r="AH665" s="782"/>
      <c r="AI665" s="782"/>
      <c r="AJ665" s="605"/>
      <c r="AK665" s="782"/>
      <c r="AL665" s="605"/>
      <c r="AM665" s="605"/>
      <c r="AN665" s="785"/>
      <c r="AO665" s="551"/>
      <c r="AP665" s="551"/>
      <c r="AQ66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65" s="788">
        <f>WWWW[[#This Row],[%Equitable and continuous access to sufficient quantity of safe drinking water]]*WWWW[[#This Row],[Total PoP ]]</f>
        <v>353</v>
      </c>
      <c r="AS66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65" s="788">
        <f>WWWW[[#This Row],[% Access to unimproved water points]]*WWWW[[#This Row],[Total PoP ]]</f>
        <v>0</v>
      </c>
      <c r="AU66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353</v>
      </c>
      <c r="AW665" s="788">
        <f>WWWW[[#This Row],[HRP1]]/250</f>
        <v>1.4119999999999999</v>
      </c>
      <c r="AX665" s="790">
        <f>1-WWWW[[#This Row],[% Equitable and continuous access to sufficient quantity of domestic water]]</f>
        <v>0</v>
      </c>
      <c r="AY665" s="788">
        <f>WWWW[[#This Row],[%equitable and continuous access to sufficient quantity of safe drinking and domestic water''s GAP]]*WWWW[[#This Row],[Total PoP ]]</f>
        <v>0</v>
      </c>
      <c r="AZ665" s="791">
        <f>IF(WWWW[[#This Row],[Total required water points]]-WWWW[[#This Row],['#Water points coverage]]&lt;0,0,WWWW[[#This Row],[Total required water points]]-WWWW[[#This Row],['#Water points coverage]])</f>
        <v>0</v>
      </c>
      <c r="BA665" s="791">
        <f>ROUND(IF(WWWW[[#This Row],[Total PoP ]]&lt;250,1,WWWW[[#This Row],[Total PoP ]]/250),0)</f>
        <v>1</v>
      </c>
      <c r="BB66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0.56657223796033995</v>
      </c>
      <c r="BC665" s="788">
        <f>WWWW[[#This Row],[% people access to functioning Latrine]]*WWWW[[#This Row],[Total PoP ]]</f>
        <v>200</v>
      </c>
      <c r="BD665" s="791">
        <f>WWWW[[#This Row],['#_of_Functioning_latrines_in_school]]*50</f>
        <v>200</v>
      </c>
      <c r="BE665" s="791">
        <f>ROUND((WWWW[[#This Row],[Total PoP ]]/6),0)</f>
        <v>59</v>
      </c>
      <c r="BF665" s="791">
        <f>IF(WWWW[[#This Row],[Total required Latrines]]-(WWWW[[#This Row],['#_of_sanitary_fly-proof_HH_latrines]])&lt;0,0,WWWW[[#This Row],[Total required Latrines]]-(WWWW[[#This Row],['#_of_sanitary_fly-proof_HH_latrines]]))</f>
        <v>59</v>
      </c>
      <c r="BG665" s="787">
        <f>1-WWWW[[#This Row],[% people access to functioning Latrine]]</f>
        <v>0.43342776203966005</v>
      </c>
      <c r="BH66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5" s="560">
        <f>IF(WWWW[[#This Row],['#_of_functional_handwashing_facilities_at_HH_level]]*6&gt;WWWW[[#This Row],[Total PoP ]],WWWW[[#This Row],[Total PoP ]],WWWW[[#This Row],['#_of_functional_handwashing_facilities_at_HH_level]]*6)</f>
        <v>0</v>
      </c>
      <c r="BJ665" s="791">
        <f>IF(WWWW[[#This Row],['# people reached by regular dedicated hygiene promotion]]&gt;WWWW[[#This Row],['# People received regular supply of hygiene items]],WWWW[[#This Row],['# people reached by regular dedicated hygiene promotion]],WWWW[[#This Row],['# People received regular supply of hygiene items]])</f>
        <v>0</v>
      </c>
      <c r="BK665" s="790">
        <f>IF(WWWW[[#This Row],[HRP3]]/WWWW[[#This Row],[Total PoP ]]&gt;100%,100%,WWWW[[#This Row],[HRP3]]/WWWW[[#This Row],[Total PoP ]])</f>
        <v>0</v>
      </c>
      <c r="BL665" s="787">
        <f>1-WWWW[[#This Row],[Hygiene Coverage%]]</f>
        <v>1</v>
      </c>
      <c r="BM665" s="789">
        <f>WWWW[[#This Row],['# people reached by regular dedicated hygiene promotion]]/WWWW[[#This Row],[Total PoP ]]</f>
        <v>0</v>
      </c>
      <c r="BN66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5" s="552">
        <f>WWWW[[#This Row],['#_of_affected_women_and_girls_receiving_a_sufficient_quantity_of_sanitary_pads]]</f>
        <v>0</v>
      </c>
      <c r="BP665" s="605">
        <f>IF(WWWW[[#This Row],['# People with access to soap]]&gt;WWWW[[#This Row],['# People with access to Sanity Pads]],WWWW[[#This Row],['# People with access to soap]],WWWW[[#This Row],['# People with access to Sanity Pads]])</f>
        <v>0</v>
      </c>
      <c r="BQ665" s="560" t="str">
        <f>IF(OR(WWWW[[#This Row],['#of students in school]]="",WWWW[[#This Row],['#of students in school]]=0),"No","Yes")</f>
        <v>Yes</v>
      </c>
      <c r="BR665" s="781" t="str">
        <f>VLOOKUP(WWWW[[#This Row],[Village  Name]],SiteDB6[[Site Name]:[Location Type 1]],9,FALSE)</f>
        <v>Village</v>
      </c>
      <c r="BS665" s="781" t="str">
        <f>VLOOKUP(WWWW[[#This Row],[Village  Name]],SiteDB6[[Site Name]:[Type of Accommodation]],10,FALSE)</f>
        <v>Village</v>
      </c>
      <c r="BT665" s="781">
        <f>VLOOKUP(WWWW[[#This Row],[Village  Name]],SiteDB6[[Site Name]:[Ethnic or GCA/NGCA]],11,FALSE)</f>
        <v>0</v>
      </c>
      <c r="BU665" s="781">
        <f>VLOOKUP(WWWW[[#This Row],[Village  Name]],SiteDB6[[Site Name]:[Lat]],12,FALSE)</f>
        <v>0</v>
      </c>
      <c r="BV665" s="781">
        <f>VLOOKUP(WWWW[[#This Row],[Village  Name]],SiteDB6[[Site Name]:[Long]],13,FALSE)</f>
        <v>0</v>
      </c>
      <c r="BW665" s="781">
        <f>VLOOKUP(WWWW[[#This Row],[Village  Name]],SiteDB6[[Site Name]:[Pcode]],3,FALSE)</f>
        <v>0</v>
      </c>
      <c r="BX665" s="781" t="str">
        <f t="shared" si="4"/>
        <v>Covered</v>
      </c>
      <c r="BY665" s="792"/>
    </row>
    <row r="666" spans="1:77">
      <c r="A666" s="777" t="s">
        <v>2382</v>
      </c>
      <c r="B666" s="777" t="s">
        <v>2864</v>
      </c>
      <c r="C666" s="778" t="s">
        <v>371</v>
      </c>
      <c r="D666" s="778" t="s">
        <v>3050</v>
      </c>
      <c r="E666" s="778" t="s">
        <v>2686</v>
      </c>
      <c r="F666" s="778" t="s">
        <v>307</v>
      </c>
      <c r="G666" s="780" t="str">
        <f>VLOOKUP(WWWW[[#This Row],[Village  Name]],SiteDB6[[Site Name]:[Location Type]],8,FALSE)</f>
        <v>Village</v>
      </c>
      <c r="H666" s="778" t="s">
        <v>614</v>
      </c>
      <c r="I666" s="782">
        <v>132</v>
      </c>
      <c r="J666" s="782">
        <v>629</v>
      </c>
      <c r="K666" s="783">
        <v>43678</v>
      </c>
      <c r="L666" s="784">
        <v>44196</v>
      </c>
      <c r="M666" s="782">
        <v>600</v>
      </c>
      <c r="N666" s="782"/>
      <c r="O666" s="605">
        <v>1</v>
      </c>
      <c r="P666" s="782">
        <v>9</v>
      </c>
      <c r="Q666" s="782">
        <v>8</v>
      </c>
      <c r="R666" s="782"/>
      <c r="S666" s="782"/>
      <c r="T666" s="782"/>
      <c r="U666" s="785"/>
      <c r="V666" s="782"/>
      <c r="W666" s="782" t="s">
        <v>128</v>
      </c>
      <c r="X666" s="782">
        <v>3</v>
      </c>
      <c r="Y666" s="782"/>
      <c r="Z666" s="782"/>
      <c r="AA666" s="782"/>
      <c r="AB666" s="782"/>
      <c r="AC666" s="785"/>
      <c r="AD666" s="782"/>
      <c r="AE666" s="782"/>
      <c r="AF666" s="782"/>
      <c r="AG666" s="782"/>
      <c r="AH666" s="782"/>
      <c r="AI666" s="782"/>
      <c r="AJ666" s="605"/>
      <c r="AK666" s="782"/>
      <c r="AL666" s="605"/>
      <c r="AM666" s="605"/>
      <c r="AN666" s="785"/>
      <c r="AO666" s="551"/>
      <c r="AP666" s="551"/>
      <c r="AQ66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66" s="788">
        <f>WWWW[[#This Row],[%Equitable and continuous access to sufficient quantity of safe drinking water]]*WWWW[[#This Row],[Total PoP ]]</f>
        <v>629</v>
      </c>
      <c r="AS66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66" s="788">
        <f>WWWW[[#This Row],[% Access to unimproved water points]]*WWWW[[#This Row],[Total PoP ]]</f>
        <v>629</v>
      </c>
      <c r="AU66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629</v>
      </c>
      <c r="AW666" s="788">
        <f>WWWW[[#This Row],[HRP1]]/250</f>
        <v>2.516</v>
      </c>
      <c r="AX666" s="790">
        <f>1-WWWW[[#This Row],[% Equitable and continuous access to sufficient quantity of domestic water]]</f>
        <v>0</v>
      </c>
      <c r="AY666" s="788">
        <f>WWWW[[#This Row],[%equitable and continuous access to sufficient quantity of safe drinking and domestic water''s GAP]]*WWWW[[#This Row],[Total PoP ]]</f>
        <v>0</v>
      </c>
      <c r="AZ666" s="791">
        <f>IF(WWWW[[#This Row],[Total required water points]]-WWWW[[#This Row],['#Water points coverage]]&lt;0,0,WWWW[[#This Row],[Total required water points]]-WWWW[[#This Row],['#Water points coverage]])</f>
        <v>0.48399999999999999</v>
      </c>
      <c r="BA666" s="791">
        <f>ROUND(IF(WWWW[[#This Row],[Total PoP ]]&lt;250,1,WWWW[[#This Row],[Total PoP ]]/250),0)</f>
        <v>3</v>
      </c>
      <c r="BB66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0.23847376788553259</v>
      </c>
      <c r="BC666" s="788">
        <f>WWWW[[#This Row],[% people access to functioning Latrine]]*WWWW[[#This Row],[Total PoP ]]</f>
        <v>150</v>
      </c>
      <c r="BD666" s="791">
        <f>WWWW[[#This Row],['#_of_Functioning_latrines_in_school]]*50</f>
        <v>150</v>
      </c>
      <c r="BE666" s="791">
        <f>ROUND((WWWW[[#This Row],[Total PoP ]]/6),0)</f>
        <v>105</v>
      </c>
      <c r="BF666" s="791">
        <f>IF(WWWW[[#This Row],[Total required Latrines]]-(WWWW[[#This Row],['#_of_sanitary_fly-proof_HH_latrines]])&lt;0,0,WWWW[[#This Row],[Total required Latrines]]-(WWWW[[#This Row],['#_of_sanitary_fly-proof_HH_latrines]]))</f>
        <v>105</v>
      </c>
      <c r="BG666" s="787">
        <f>1-WWWW[[#This Row],[% people access to functioning Latrine]]</f>
        <v>0.76152623211446735</v>
      </c>
      <c r="BH66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6" s="560">
        <f>IF(WWWW[[#This Row],['#_of_functional_handwashing_facilities_at_HH_level]]*6&gt;WWWW[[#This Row],[Total PoP ]],WWWW[[#This Row],[Total PoP ]],WWWW[[#This Row],['#_of_functional_handwashing_facilities_at_HH_level]]*6)</f>
        <v>0</v>
      </c>
      <c r="BJ666" s="791">
        <f>IF(WWWW[[#This Row],['# people reached by regular dedicated hygiene promotion]]&gt;WWWW[[#This Row],['# People received regular supply of hygiene items]],WWWW[[#This Row],['# people reached by regular dedicated hygiene promotion]],WWWW[[#This Row],['# People received regular supply of hygiene items]])</f>
        <v>0</v>
      </c>
      <c r="BK666" s="790">
        <f>IF(WWWW[[#This Row],[HRP3]]/WWWW[[#This Row],[Total PoP ]]&gt;100%,100%,WWWW[[#This Row],[HRP3]]/WWWW[[#This Row],[Total PoP ]])</f>
        <v>0</v>
      </c>
      <c r="BL666" s="787">
        <f>1-WWWW[[#This Row],[Hygiene Coverage%]]</f>
        <v>1</v>
      </c>
      <c r="BM666" s="789">
        <f>WWWW[[#This Row],['# people reached by regular dedicated hygiene promotion]]/WWWW[[#This Row],[Total PoP ]]</f>
        <v>0</v>
      </c>
      <c r="BN66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6" s="552">
        <f>WWWW[[#This Row],['#_of_affected_women_and_girls_receiving_a_sufficient_quantity_of_sanitary_pads]]</f>
        <v>0</v>
      </c>
      <c r="BP666" s="605">
        <f>IF(WWWW[[#This Row],['# People with access to soap]]&gt;WWWW[[#This Row],['# People with access to Sanity Pads]],WWWW[[#This Row],['# People with access to soap]],WWWW[[#This Row],['# People with access to Sanity Pads]])</f>
        <v>0</v>
      </c>
      <c r="BQ666" s="560" t="str">
        <f>IF(OR(WWWW[[#This Row],['#of students in school]]="",WWWW[[#This Row],['#of students in school]]=0),"No","Yes")</f>
        <v>Yes</v>
      </c>
      <c r="BR666" s="781" t="str">
        <f>VLOOKUP(WWWW[[#This Row],[Village  Name]],SiteDB6[[Site Name]:[Location Type 1]],9,FALSE)</f>
        <v>Village</v>
      </c>
      <c r="BS666" s="781" t="str">
        <f>VLOOKUP(WWWW[[#This Row],[Village  Name]],SiteDB6[[Site Name]:[Type of Accommodation]],10,FALSE)</f>
        <v>Village</v>
      </c>
      <c r="BT666" s="781" t="str">
        <f>VLOOKUP(WWWW[[#This Row],[Village  Name]],SiteDB6[[Site Name]:[Ethnic or GCA/NGCA]],11,FALSE)</f>
        <v>Muslim</v>
      </c>
      <c r="BU666" s="781">
        <f>VLOOKUP(WWWW[[#This Row],[Village  Name]],SiteDB6[[Site Name]:[Lat]],12,FALSE)</f>
        <v>20.805980680000001</v>
      </c>
      <c r="BV666" s="781">
        <f>VLOOKUP(WWWW[[#This Row],[Village  Name]],SiteDB6[[Site Name]:[Long]],13,FALSE)</f>
        <v>92.383308409999998</v>
      </c>
      <c r="BW666" s="781">
        <f>VLOOKUP(WWWW[[#This Row],[Village  Name]],SiteDB6[[Site Name]:[Pcode]],3,FALSE)</f>
        <v>197996</v>
      </c>
      <c r="BX666" s="781" t="str">
        <f t="shared" si="4"/>
        <v>Covered</v>
      </c>
      <c r="BY666" s="792"/>
    </row>
    <row r="667" spans="1:77">
      <c r="A667" s="777" t="s">
        <v>2382</v>
      </c>
      <c r="B667" s="777" t="s">
        <v>2864</v>
      </c>
      <c r="C667" s="778" t="s">
        <v>371</v>
      </c>
      <c r="D667" s="778" t="s">
        <v>3050</v>
      </c>
      <c r="E667" s="778" t="s">
        <v>2686</v>
      </c>
      <c r="F667" s="778" t="s">
        <v>307</v>
      </c>
      <c r="G667" s="780" t="str">
        <f>VLOOKUP(WWWW[[#This Row],[Village  Name]],SiteDB6[[Site Name]:[Location Type]],8,FALSE)</f>
        <v>Village</v>
      </c>
      <c r="H667" s="778" t="s">
        <v>659</v>
      </c>
      <c r="I667" s="782">
        <v>119</v>
      </c>
      <c r="J667" s="782">
        <v>376</v>
      </c>
      <c r="K667" s="783">
        <v>43678</v>
      </c>
      <c r="L667" s="784">
        <v>44196</v>
      </c>
      <c r="M667" s="782">
        <v>50</v>
      </c>
      <c r="N667" s="782"/>
      <c r="O667" s="605">
        <v>4</v>
      </c>
      <c r="P667" s="782"/>
      <c r="Q667" s="782">
        <v>3</v>
      </c>
      <c r="R667" s="782"/>
      <c r="S667" s="782"/>
      <c r="T667" s="782"/>
      <c r="U667" s="785"/>
      <c r="V667" s="782"/>
      <c r="W667" s="782" t="s">
        <v>128</v>
      </c>
      <c r="X667" s="782">
        <v>4</v>
      </c>
      <c r="Y667" s="782"/>
      <c r="Z667" s="782"/>
      <c r="AA667" s="782"/>
      <c r="AB667" s="782"/>
      <c r="AC667" s="785"/>
      <c r="AD667" s="782"/>
      <c r="AE667" s="782"/>
      <c r="AF667" s="782"/>
      <c r="AG667" s="782"/>
      <c r="AH667" s="782"/>
      <c r="AI667" s="782"/>
      <c r="AJ667" s="605"/>
      <c r="AK667" s="782"/>
      <c r="AL667" s="605"/>
      <c r="AM667" s="605"/>
      <c r="AN667" s="785"/>
      <c r="AO667" s="551"/>
      <c r="AP667" s="551"/>
      <c r="AQ66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67" s="788">
        <f>WWWW[[#This Row],[%Equitable and continuous access to sufficient quantity of safe drinking water]]*WWWW[[#This Row],[Total PoP ]]</f>
        <v>376</v>
      </c>
      <c r="AS66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67" s="788">
        <f>WWWW[[#This Row],[% Access to unimproved water points]]*WWWW[[#This Row],[Total PoP ]]</f>
        <v>376</v>
      </c>
      <c r="AU66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376</v>
      </c>
      <c r="AW667" s="788">
        <f>WWWW[[#This Row],[HRP1]]/250</f>
        <v>1.504</v>
      </c>
      <c r="AX667" s="790">
        <f>1-WWWW[[#This Row],[% Equitable and continuous access to sufficient quantity of domestic water]]</f>
        <v>0</v>
      </c>
      <c r="AY667" s="788">
        <f>WWWW[[#This Row],[%equitable and continuous access to sufficient quantity of safe drinking and domestic water''s GAP]]*WWWW[[#This Row],[Total PoP ]]</f>
        <v>0</v>
      </c>
      <c r="AZ667" s="791">
        <f>IF(WWWW[[#This Row],[Total required water points]]-WWWW[[#This Row],['#Water points coverage]]&lt;0,0,WWWW[[#This Row],[Total required water points]]-WWWW[[#This Row],['#Water points coverage]])</f>
        <v>0.496</v>
      </c>
      <c r="BA667" s="791">
        <f>ROUND(IF(WWWW[[#This Row],[Total PoP ]]&lt;250,1,WWWW[[#This Row],[Total PoP ]]/250),0)</f>
        <v>2</v>
      </c>
      <c r="BB66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0.53191489361702127</v>
      </c>
      <c r="BC667" s="788">
        <f>WWWW[[#This Row],[% people access to functioning Latrine]]*WWWW[[#This Row],[Total PoP ]]</f>
        <v>200</v>
      </c>
      <c r="BD667" s="791">
        <f>WWWW[[#This Row],['#_of_Functioning_latrines_in_school]]*50</f>
        <v>200</v>
      </c>
      <c r="BE667" s="791">
        <f>ROUND((WWWW[[#This Row],[Total PoP ]]/6),0)</f>
        <v>63</v>
      </c>
      <c r="BF667" s="791">
        <f>IF(WWWW[[#This Row],[Total required Latrines]]-(WWWW[[#This Row],['#_of_sanitary_fly-proof_HH_latrines]])&lt;0,0,WWWW[[#This Row],[Total required Latrines]]-(WWWW[[#This Row],['#_of_sanitary_fly-proof_HH_latrines]]))</f>
        <v>63</v>
      </c>
      <c r="BG667" s="787">
        <f>1-WWWW[[#This Row],[% people access to functioning Latrine]]</f>
        <v>0.46808510638297873</v>
      </c>
      <c r="BH66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7" s="560">
        <f>IF(WWWW[[#This Row],['#_of_functional_handwashing_facilities_at_HH_level]]*6&gt;WWWW[[#This Row],[Total PoP ]],WWWW[[#This Row],[Total PoP ]],WWWW[[#This Row],['#_of_functional_handwashing_facilities_at_HH_level]]*6)</f>
        <v>0</v>
      </c>
      <c r="BJ667" s="791">
        <f>IF(WWWW[[#This Row],['# people reached by regular dedicated hygiene promotion]]&gt;WWWW[[#This Row],['# People received regular supply of hygiene items]],WWWW[[#This Row],['# people reached by regular dedicated hygiene promotion]],WWWW[[#This Row],['# People received regular supply of hygiene items]])</f>
        <v>0</v>
      </c>
      <c r="BK667" s="790">
        <f>IF(WWWW[[#This Row],[HRP3]]/WWWW[[#This Row],[Total PoP ]]&gt;100%,100%,WWWW[[#This Row],[HRP3]]/WWWW[[#This Row],[Total PoP ]])</f>
        <v>0</v>
      </c>
      <c r="BL667" s="787">
        <f>1-WWWW[[#This Row],[Hygiene Coverage%]]</f>
        <v>1</v>
      </c>
      <c r="BM667" s="789">
        <f>WWWW[[#This Row],['# people reached by regular dedicated hygiene promotion]]/WWWW[[#This Row],[Total PoP ]]</f>
        <v>0</v>
      </c>
      <c r="BN66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7" s="552">
        <f>WWWW[[#This Row],['#_of_affected_women_and_girls_receiving_a_sufficient_quantity_of_sanitary_pads]]</f>
        <v>0</v>
      </c>
      <c r="BP667" s="605">
        <f>IF(WWWW[[#This Row],['# People with access to soap]]&gt;WWWW[[#This Row],['# People with access to Sanity Pads]],WWWW[[#This Row],['# People with access to soap]],WWWW[[#This Row],['# People with access to Sanity Pads]])</f>
        <v>0</v>
      </c>
      <c r="BQ667" s="560" t="str">
        <f>IF(OR(WWWW[[#This Row],['#of students in school]]="",WWWW[[#This Row],['#of students in school]]=0),"No","Yes")</f>
        <v>Yes</v>
      </c>
      <c r="BR667" s="781" t="str">
        <f>VLOOKUP(WWWW[[#This Row],[Village  Name]],SiteDB6[[Site Name]:[Location Type 1]],9,FALSE)</f>
        <v>Village</v>
      </c>
      <c r="BS667" s="781" t="str">
        <f>VLOOKUP(WWWW[[#This Row],[Village  Name]],SiteDB6[[Site Name]:[Type of Accommodation]],10,FALSE)</f>
        <v>Village</v>
      </c>
      <c r="BT667" s="781" t="str">
        <f>VLOOKUP(WWWW[[#This Row],[Village  Name]],SiteDB6[[Site Name]:[Ethnic or GCA/NGCA]],11,FALSE)</f>
        <v>Rakhine</v>
      </c>
      <c r="BU667" s="781">
        <f>VLOOKUP(WWWW[[#This Row],[Village  Name]],SiteDB6[[Site Name]:[Lat]],12,FALSE)</f>
        <v>20.910375599999998</v>
      </c>
      <c r="BV667" s="781">
        <f>VLOOKUP(WWWW[[#This Row],[Village  Name]],SiteDB6[[Site Name]:[Long]],13,FALSE)</f>
        <v>92.400138850000005</v>
      </c>
      <c r="BW667" s="781">
        <f>VLOOKUP(WWWW[[#This Row],[Village  Name]],SiteDB6[[Site Name]:[Pcode]],3,FALSE)</f>
        <v>220734</v>
      </c>
      <c r="BX667" s="781" t="str">
        <f t="shared" si="4"/>
        <v>Covered</v>
      </c>
      <c r="BY667" s="792"/>
    </row>
    <row r="668" spans="1:77">
      <c r="A668" s="777" t="s">
        <v>2382</v>
      </c>
      <c r="B668" s="777" t="s">
        <v>2864</v>
      </c>
      <c r="C668" s="778" t="s">
        <v>371</v>
      </c>
      <c r="D668" s="778" t="s">
        <v>3050</v>
      </c>
      <c r="E668" s="778" t="s">
        <v>2686</v>
      </c>
      <c r="F668" s="778" t="s">
        <v>307</v>
      </c>
      <c r="G668" s="780" t="str">
        <f>VLOOKUP(WWWW[[#This Row],[Village  Name]],SiteDB6[[Site Name]:[Location Type]],8,FALSE)</f>
        <v>Village</v>
      </c>
      <c r="H668" s="778" t="s">
        <v>2046</v>
      </c>
      <c r="I668" s="782">
        <v>61</v>
      </c>
      <c r="J668" s="782">
        <v>292</v>
      </c>
      <c r="K668" s="783">
        <v>43678</v>
      </c>
      <c r="L668" s="784">
        <v>44196</v>
      </c>
      <c r="M668" s="782">
        <v>31</v>
      </c>
      <c r="N668" s="782"/>
      <c r="O668" s="605">
        <v>3</v>
      </c>
      <c r="P668" s="782"/>
      <c r="Q668" s="782">
        <v>2</v>
      </c>
      <c r="R668" s="782"/>
      <c r="S668" s="782">
        <v>1</v>
      </c>
      <c r="T668" s="782"/>
      <c r="U668" s="785"/>
      <c r="V668" s="782"/>
      <c r="W668" s="782" t="s">
        <v>128</v>
      </c>
      <c r="X668" s="782">
        <v>2</v>
      </c>
      <c r="Y668" s="782"/>
      <c r="Z668" s="782"/>
      <c r="AA668" s="782"/>
      <c r="AB668" s="782"/>
      <c r="AC668" s="785"/>
      <c r="AD668" s="782"/>
      <c r="AE668" s="782"/>
      <c r="AF668" s="782"/>
      <c r="AG668" s="782"/>
      <c r="AH668" s="782"/>
      <c r="AI668" s="782"/>
      <c r="AJ668" s="605"/>
      <c r="AK668" s="782"/>
      <c r="AL668" s="605"/>
      <c r="AM668" s="605"/>
      <c r="AN668" s="785"/>
      <c r="AO668" s="551"/>
      <c r="AP668" s="551"/>
      <c r="AQ66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68" s="788">
        <f>WWWW[[#This Row],[%Equitable and continuous access to sufficient quantity of safe drinking water]]*WWWW[[#This Row],[Total PoP ]]</f>
        <v>292</v>
      </c>
      <c r="AS66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68" s="788">
        <f>WWWW[[#This Row],[% Access to unimproved water points]]*WWWW[[#This Row],[Total PoP ]]</f>
        <v>292</v>
      </c>
      <c r="AU66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292</v>
      </c>
      <c r="AW668" s="788">
        <f>WWWW[[#This Row],[HRP1]]/250</f>
        <v>1.1679999999999999</v>
      </c>
      <c r="AX668" s="790">
        <f>1-WWWW[[#This Row],[% Equitable and continuous access to sufficient quantity of domestic water]]</f>
        <v>0</v>
      </c>
      <c r="AY668" s="788">
        <f>WWWW[[#This Row],[%equitable and continuous access to sufficient quantity of safe drinking and domestic water''s GAP]]*WWWW[[#This Row],[Total PoP ]]</f>
        <v>0</v>
      </c>
      <c r="AZ668" s="791">
        <f>IF(WWWW[[#This Row],[Total required water points]]-WWWW[[#This Row],['#Water points coverage]]&lt;0,0,WWWW[[#This Row],[Total required water points]]-WWWW[[#This Row],['#Water points coverage]])</f>
        <v>0</v>
      </c>
      <c r="BA668" s="791">
        <f>ROUND(IF(WWWW[[#This Row],[Total PoP ]]&lt;250,1,WWWW[[#This Row],[Total PoP ]]/250),0)</f>
        <v>1</v>
      </c>
      <c r="BB66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0.34246575342465752</v>
      </c>
      <c r="BC668" s="788">
        <f>WWWW[[#This Row],[% people access to functioning Latrine]]*WWWW[[#This Row],[Total PoP ]]</f>
        <v>100</v>
      </c>
      <c r="BD668" s="791">
        <f>WWWW[[#This Row],['#_of_Functioning_latrines_in_school]]*50</f>
        <v>100</v>
      </c>
      <c r="BE668" s="791">
        <f>ROUND((WWWW[[#This Row],[Total PoP ]]/6),0)</f>
        <v>49</v>
      </c>
      <c r="BF668" s="791">
        <f>IF(WWWW[[#This Row],[Total required Latrines]]-(WWWW[[#This Row],['#_of_sanitary_fly-proof_HH_latrines]])&lt;0,0,WWWW[[#This Row],[Total required Latrines]]-(WWWW[[#This Row],['#_of_sanitary_fly-proof_HH_latrines]]))</f>
        <v>49</v>
      </c>
      <c r="BG668" s="787">
        <f>1-WWWW[[#This Row],[% people access to functioning Latrine]]</f>
        <v>0.65753424657534243</v>
      </c>
      <c r="BH66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8" s="560">
        <f>IF(WWWW[[#This Row],['#_of_functional_handwashing_facilities_at_HH_level]]*6&gt;WWWW[[#This Row],[Total PoP ]],WWWW[[#This Row],[Total PoP ]],WWWW[[#This Row],['#_of_functional_handwashing_facilities_at_HH_level]]*6)</f>
        <v>0</v>
      </c>
      <c r="BJ668" s="791">
        <f>IF(WWWW[[#This Row],['# people reached by regular dedicated hygiene promotion]]&gt;WWWW[[#This Row],['# People received regular supply of hygiene items]],WWWW[[#This Row],['# people reached by regular dedicated hygiene promotion]],WWWW[[#This Row],['# People received regular supply of hygiene items]])</f>
        <v>0</v>
      </c>
      <c r="BK668" s="790">
        <f>IF(WWWW[[#This Row],[HRP3]]/WWWW[[#This Row],[Total PoP ]]&gt;100%,100%,WWWW[[#This Row],[HRP3]]/WWWW[[#This Row],[Total PoP ]])</f>
        <v>0</v>
      </c>
      <c r="BL668" s="787">
        <f>1-WWWW[[#This Row],[Hygiene Coverage%]]</f>
        <v>1</v>
      </c>
      <c r="BM668" s="789">
        <f>WWWW[[#This Row],['# people reached by regular dedicated hygiene promotion]]/WWWW[[#This Row],[Total PoP ]]</f>
        <v>0</v>
      </c>
      <c r="BN66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8" s="552">
        <f>WWWW[[#This Row],['#_of_affected_women_and_girls_receiving_a_sufficient_quantity_of_sanitary_pads]]</f>
        <v>0</v>
      </c>
      <c r="BP668" s="605">
        <f>IF(WWWW[[#This Row],['# People with access to soap]]&gt;WWWW[[#This Row],['# People with access to Sanity Pads]],WWWW[[#This Row],['# People with access to soap]],WWWW[[#This Row],['# People with access to Sanity Pads]])</f>
        <v>0</v>
      </c>
      <c r="BQ668" s="560" t="str">
        <f>IF(OR(WWWW[[#This Row],['#of students in school]]="",WWWW[[#This Row],['#of students in school]]=0),"No","Yes")</f>
        <v>Yes</v>
      </c>
      <c r="BR668" s="781" t="str">
        <f>VLOOKUP(WWWW[[#This Row],[Village  Name]],SiteDB6[[Site Name]:[Location Type 1]],9,FALSE)</f>
        <v>Village</v>
      </c>
      <c r="BS668" s="781" t="str">
        <f>VLOOKUP(WWWW[[#This Row],[Village  Name]],SiteDB6[[Site Name]:[Type of Accommodation]],10,FALSE)</f>
        <v>Village</v>
      </c>
      <c r="BT668" s="781" t="str">
        <f>VLOOKUP(WWWW[[#This Row],[Village  Name]],SiteDB6[[Site Name]:[Ethnic or GCA/NGCA]],11,FALSE)</f>
        <v>Rakhine</v>
      </c>
      <c r="BU668" s="781">
        <f>VLOOKUP(WWWW[[#This Row],[Village  Name]],SiteDB6[[Site Name]:[Lat]],12,FALSE)</f>
        <v>20.899179459999999</v>
      </c>
      <c r="BV668" s="781">
        <f>VLOOKUP(WWWW[[#This Row],[Village  Name]],SiteDB6[[Site Name]:[Long]],13,FALSE)</f>
        <v>92.404052730000004</v>
      </c>
      <c r="BW668" s="781">
        <f>VLOOKUP(WWWW[[#This Row],[Village  Name]],SiteDB6[[Site Name]:[Pcode]],3,FALSE)</f>
        <v>197947</v>
      </c>
      <c r="BX668" s="781" t="str">
        <f t="shared" si="4"/>
        <v>Covered</v>
      </c>
      <c r="BY668" s="792"/>
    </row>
    <row r="669" spans="1:77">
      <c r="A669" s="777" t="s">
        <v>2382</v>
      </c>
      <c r="B669" s="777" t="s">
        <v>2864</v>
      </c>
      <c r="C669" s="778" t="s">
        <v>371</v>
      </c>
      <c r="D669" s="778" t="s">
        <v>3050</v>
      </c>
      <c r="E669" s="778" t="s">
        <v>2686</v>
      </c>
      <c r="F669" s="778" t="s">
        <v>307</v>
      </c>
      <c r="G669" s="780" t="str">
        <f>VLOOKUP(WWWW[[#This Row],[Village  Name]],SiteDB6[[Site Name]:[Location Type]],8,FALSE)</f>
        <v>Village</v>
      </c>
      <c r="H669" s="778" t="s">
        <v>3053</v>
      </c>
      <c r="I669" s="782">
        <v>65</v>
      </c>
      <c r="J669" s="782">
        <v>605</v>
      </c>
      <c r="K669" s="783">
        <v>43678</v>
      </c>
      <c r="L669" s="784">
        <v>44196</v>
      </c>
      <c r="M669" s="782">
        <v>55</v>
      </c>
      <c r="N669" s="782"/>
      <c r="O669" s="605"/>
      <c r="P669" s="782">
        <v>2</v>
      </c>
      <c r="Q669" s="782">
        <v>2</v>
      </c>
      <c r="R669" s="782"/>
      <c r="S669" s="782">
        <v>2</v>
      </c>
      <c r="T669" s="782"/>
      <c r="U669" s="785"/>
      <c r="V669" s="782"/>
      <c r="W669" s="782" t="s">
        <v>128</v>
      </c>
      <c r="X669" s="782">
        <v>1</v>
      </c>
      <c r="Y669" s="782"/>
      <c r="Z669" s="782"/>
      <c r="AA669" s="782"/>
      <c r="AB669" s="782"/>
      <c r="AC669" s="785"/>
      <c r="AD669" s="782"/>
      <c r="AE669" s="782"/>
      <c r="AF669" s="782"/>
      <c r="AG669" s="782"/>
      <c r="AH669" s="782"/>
      <c r="AI669" s="782"/>
      <c r="AJ669" s="605"/>
      <c r="AK669" s="782"/>
      <c r="AL669" s="605"/>
      <c r="AM669" s="605"/>
      <c r="AN669" s="785"/>
      <c r="AO669" s="551"/>
      <c r="AP669" s="551"/>
      <c r="AQ66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69" s="788">
        <f>WWWW[[#This Row],[%Equitable and continuous access to sufficient quantity of safe drinking water]]*WWWW[[#This Row],[Total PoP ]]</f>
        <v>605</v>
      </c>
      <c r="AS66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69" s="788">
        <f>WWWW[[#This Row],[% Access to unimproved water points]]*WWWW[[#This Row],[Total PoP ]]</f>
        <v>605</v>
      </c>
      <c r="AU66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6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605</v>
      </c>
      <c r="AW669" s="788">
        <f>WWWW[[#This Row],[HRP1]]/250</f>
        <v>2.42</v>
      </c>
      <c r="AX669" s="790">
        <f>1-WWWW[[#This Row],[% Equitable and continuous access to sufficient quantity of domestic water]]</f>
        <v>0</v>
      </c>
      <c r="AY669" s="788">
        <f>WWWW[[#This Row],[%equitable and continuous access to sufficient quantity of safe drinking and domestic water''s GAP]]*WWWW[[#This Row],[Total PoP ]]</f>
        <v>0</v>
      </c>
      <c r="AZ669" s="791">
        <f>IF(WWWW[[#This Row],[Total required water points]]-WWWW[[#This Row],['#Water points coverage]]&lt;0,0,WWWW[[#This Row],[Total required water points]]-WWWW[[#This Row],['#Water points coverage]])</f>
        <v>0</v>
      </c>
      <c r="BA669" s="791">
        <f>ROUND(IF(WWWW[[#This Row],[Total PoP ]]&lt;250,1,WWWW[[#This Row],[Total PoP ]]/250),0)</f>
        <v>2</v>
      </c>
      <c r="BB66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8.2644628099173556E-2</v>
      </c>
      <c r="BC669" s="788">
        <f>WWWW[[#This Row],[% people access to functioning Latrine]]*WWWW[[#This Row],[Total PoP ]]</f>
        <v>50</v>
      </c>
      <c r="BD669" s="791">
        <f>WWWW[[#This Row],['#_of_Functioning_latrines_in_school]]*50</f>
        <v>50</v>
      </c>
      <c r="BE669" s="791">
        <f>ROUND((WWWW[[#This Row],[Total PoP ]]/6),0)</f>
        <v>101</v>
      </c>
      <c r="BF669" s="791">
        <f>IF(WWWW[[#This Row],[Total required Latrines]]-(WWWW[[#This Row],['#_of_sanitary_fly-proof_HH_latrines]])&lt;0,0,WWWW[[#This Row],[Total required Latrines]]-(WWWW[[#This Row],['#_of_sanitary_fly-proof_HH_latrines]]))</f>
        <v>101</v>
      </c>
      <c r="BG669" s="787">
        <f>1-WWWW[[#This Row],[% people access to functioning Latrine]]</f>
        <v>0.9173553719008265</v>
      </c>
      <c r="BH66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69" s="560">
        <f>IF(WWWW[[#This Row],['#_of_functional_handwashing_facilities_at_HH_level]]*6&gt;WWWW[[#This Row],[Total PoP ]],WWWW[[#This Row],[Total PoP ]],WWWW[[#This Row],['#_of_functional_handwashing_facilities_at_HH_level]]*6)</f>
        <v>0</v>
      </c>
      <c r="BJ669" s="791">
        <f>IF(WWWW[[#This Row],['# people reached by regular dedicated hygiene promotion]]&gt;WWWW[[#This Row],['# People received regular supply of hygiene items]],WWWW[[#This Row],['# people reached by regular dedicated hygiene promotion]],WWWW[[#This Row],['# People received regular supply of hygiene items]])</f>
        <v>0</v>
      </c>
      <c r="BK669" s="790">
        <f>IF(WWWW[[#This Row],[HRP3]]/WWWW[[#This Row],[Total PoP ]]&gt;100%,100%,WWWW[[#This Row],[HRP3]]/WWWW[[#This Row],[Total PoP ]])</f>
        <v>0</v>
      </c>
      <c r="BL669" s="787">
        <f>1-WWWW[[#This Row],[Hygiene Coverage%]]</f>
        <v>1</v>
      </c>
      <c r="BM669" s="789">
        <f>WWWW[[#This Row],['# people reached by regular dedicated hygiene promotion]]/WWWW[[#This Row],[Total PoP ]]</f>
        <v>0</v>
      </c>
      <c r="BN66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69" s="552">
        <f>WWWW[[#This Row],['#_of_affected_women_and_girls_receiving_a_sufficient_quantity_of_sanitary_pads]]</f>
        <v>0</v>
      </c>
      <c r="BP669" s="605">
        <f>IF(WWWW[[#This Row],['# People with access to soap]]&gt;WWWW[[#This Row],['# People with access to Sanity Pads]],WWWW[[#This Row],['# People with access to soap]],WWWW[[#This Row],['# People with access to Sanity Pads]])</f>
        <v>0</v>
      </c>
      <c r="BQ669" s="560" t="str">
        <f>IF(OR(WWWW[[#This Row],['#of students in school]]="",WWWW[[#This Row],['#of students in school]]=0),"No","Yes")</f>
        <v>Yes</v>
      </c>
      <c r="BR669" s="781" t="str">
        <f>VLOOKUP(WWWW[[#This Row],[Village  Name]],SiteDB6[[Site Name]:[Location Type 1]],9,FALSE)</f>
        <v>Village</v>
      </c>
      <c r="BS669" s="781" t="str">
        <f>VLOOKUP(WWWW[[#This Row],[Village  Name]],SiteDB6[[Site Name]:[Type of Accommodation]],10,FALSE)</f>
        <v>Village</v>
      </c>
      <c r="BT669" s="781" t="str">
        <f>VLOOKUP(WWWW[[#This Row],[Village  Name]],SiteDB6[[Site Name]:[Ethnic or GCA/NGCA]],11,FALSE)</f>
        <v>Muslim</v>
      </c>
      <c r="BU669" s="781">
        <f>VLOOKUP(WWWW[[#This Row],[Village  Name]],SiteDB6[[Site Name]:[Lat]],12,FALSE)</f>
        <v>20.895000459999999</v>
      </c>
      <c r="BV669" s="781">
        <f>VLOOKUP(WWWW[[#This Row],[Village  Name]],SiteDB6[[Site Name]:[Long]],13,FALSE)</f>
        <v>92.398574830000001</v>
      </c>
      <c r="BW669" s="781">
        <f>VLOOKUP(WWWW[[#This Row],[Village  Name]],SiteDB6[[Site Name]:[Pcode]],3,FALSE)</f>
        <v>197943</v>
      </c>
      <c r="BX669" s="781" t="str">
        <f t="shared" si="4"/>
        <v>Covered</v>
      </c>
      <c r="BY669" s="792"/>
    </row>
    <row r="670" spans="1:77">
      <c r="A670" s="777" t="s">
        <v>2382</v>
      </c>
      <c r="B670" s="777" t="s">
        <v>2864</v>
      </c>
      <c r="C670" s="778" t="s">
        <v>371</v>
      </c>
      <c r="D670" s="778" t="s">
        <v>3050</v>
      </c>
      <c r="E670" s="778" t="s">
        <v>2686</v>
      </c>
      <c r="F670" s="778" t="s">
        <v>307</v>
      </c>
      <c r="G670" s="780" t="str">
        <f>VLOOKUP(WWWW[[#This Row],[Village  Name]],SiteDB6[[Site Name]:[Location Type]],8,FALSE)</f>
        <v>Village</v>
      </c>
      <c r="H670" s="778" t="s">
        <v>3054</v>
      </c>
      <c r="I670" s="782">
        <v>55</v>
      </c>
      <c r="J670" s="782">
        <v>253</v>
      </c>
      <c r="K670" s="783">
        <v>43678</v>
      </c>
      <c r="L670" s="784">
        <v>44196</v>
      </c>
      <c r="M670" s="782">
        <v>50</v>
      </c>
      <c r="N670" s="782"/>
      <c r="O670" s="605"/>
      <c r="P670" s="782">
        <v>3</v>
      </c>
      <c r="Q670" s="782">
        <v>1</v>
      </c>
      <c r="R670" s="782"/>
      <c r="S670" s="782">
        <v>1</v>
      </c>
      <c r="T670" s="782"/>
      <c r="U670" s="785"/>
      <c r="V670" s="782"/>
      <c r="W670" s="782" t="s">
        <v>128</v>
      </c>
      <c r="X670" s="782">
        <v>2</v>
      </c>
      <c r="Y670" s="782"/>
      <c r="Z670" s="782"/>
      <c r="AA670" s="782"/>
      <c r="AB670" s="782"/>
      <c r="AC670" s="785"/>
      <c r="AD670" s="782"/>
      <c r="AE670" s="782"/>
      <c r="AF670" s="782"/>
      <c r="AG670" s="782"/>
      <c r="AH670" s="782"/>
      <c r="AI670" s="782"/>
      <c r="AJ670" s="605"/>
      <c r="AK670" s="782"/>
      <c r="AL670" s="605"/>
      <c r="AM670" s="605"/>
      <c r="AN670" s="785"/>
      <c r="AO670" s="551"/>
      <c r="AP670" s="551"/>
      <c r="AQ67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70" s="788">
        <f>WWWW[[#This Row],[%Equitable and continuous access to sufficient quantity of safe drinking water]]*WWWW[[#This Row],[Total PoP ]]</f>
        <v>253</v>
      </c>
      <c r="AS67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70" s="788">
        <f>WWWW[[#This Row],[% Access to unimproved water points]]*WWWW[[#This Row],[Total PoP ]]</f>
        <v>253</v>
      </c>
      <c r="AU67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7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253</v>
      </c>
      <c r="AW670" s="788">
        <f>WWWW[[#This Row],[HRP1]]/250</f>
        <v>1.012</v>
      </c>
      <c r="AX670" s="790">
        <f>1-WWWW[[#This Row],[% Equitable and continuous access to sufficient quantity of domestic water]]</f>
        <v>0</v>
      </c>
      <c r="AY670" s="788">
        <f>WWWW[[#This Row],[%equitable and continuous access to sufficient quantity of safe drinking and domestic water''s GAP]]*WWWW[[#This Row],[Total PoP ]]</f>
        <v>0</v>
      </c>
      <c r="AZ670" s="791">
        <f>IF(WWWW[[#This Row],[Total required water points]]-WWWW[[#This Row],['#Water points coverage]]&lt;0,0,WWWW[[#This Row],[Total required water points]]-WWWW[[#This Row],['#Water points coverage]])</f>
        <v>0</v>
      </c>
      <c r="BA670" s="791">
        <f>ROUND(IF(WWWW[[#This Row],[Total PoP ]]&lt;250,1,WWWW[[#This Row],[Total PoP ]]/250),0)</f>
        <v>1</v>
      </c>
      <c r="BB67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0.39525691699604742</v>
      </c>
      <c r="BC670" s="788">
        <f>WWWW[[#This Row],[% people access to functioning Latrine]]*WWWW[[#This Row],[Total PoP ]]</f>
        <v>100</v>
      </c>
      <c r="BD670" s="791">
        <f>WWWW[[#This Row],['#_of_Functioning_latrines_in_school]]*50</f>
        <v>100</v>
      </c>
      <c r="BE670" s="791">
        <f>ROUND((WWWW[[#This Row],[Total PoP ]]/6),0)</f>
        <v>42</v>
      </c>
      <c r="BF670" s="791">
        <f>IF(WWWW[[#This Row],[Total required Latrines]]-(WWWW[[#This Row],['#_of_sanitary_fly-proof_HH_latrines]])&lt;0,0,WWWW[[#This Row],[Total required Latrines]]-(WWWW[[#This Row],['#_of_sanitary_fly-proof_HH_latrines]]))</f>
        <v>42</v>
      </c>
      <c r="BG670" s="787">
        <f>1-WWWW[[#This Row],[% people access to functioning Latrine]]</f>
        <v>0.60474308300395263</v>
      </c>
      <c r="BH67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0" s="560">
        <f>IF(WWWW[[#This Row],['#_of_functional_handwashing_facilities_at_HH_level]]*6&gt;WWWW[[#This Row],[Total PoP ]],WWWW[[#This Row],[Total PoP ]],WWWW[[#This Row],['#_of_functional_handwashing_facilities_at_HH_level]]*6)</f>
        <v>0</v>
      </c>
      <c r="BJ670" s="791">
        <f>IF(WWWW[[#This Row],['# people reached by regular dedicated hygiene promotion]]&gt;WWWW[[#This Row],['# People received regular supply of hygiene items]],WWWW[[#This Row],['# people reached by regular dedicated hygiene promotion]],WWWW[[#This Row],['# People received regular supply of hygiene items]])</f>
        <v>0</v>
      </c>
      <c r="BK670" s="790">
        <f>IF(WWWW[[#This Row],[HRP3]]/WWWW[[#This Row],[Total PoP ]]&gt;100%,100%,WWWW[[#This Row],[HRP3]]/WWWW[[#This Row],[Total PoP ]])</f>
        <v>0</v>
      </c>
      <c r="BL670" s="787">
        <f>1-WWWW[[#This Row],[Hygiene Coverage%]]</f>
        <v>1</v>
      </c>
      <c r="BM670" s="789">
        <f>WWWW[[#This Row],['# people reached by regular dedicated hygiene promotion]]/WWWW[[#This Row],[Total PoP ]]</f>
        <v>0</v>
      </c>
      <c r="BN67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0" s="552">
        <f>WWWW[[#This Row],['#_of_affected_women_and_girls_receiving_a_sufficient_quantity_of_sanitary_pads]]</f>
        <v>0</v>
      </c>
      <c r="BP670" s="605">
        <f>IF(WWWW[[#This Row],['# People with access to soap]]&gt;WWWW[[#This Row],['# People with access to Sanity Pads]],WWWW[[#This Row],['# People with access to soap]],WWWW[[#This Row],['# People with access to Sanity Pads]])</f>
        <v>0</v>
      </c>
      <c r="BQ670" s="560" t="str">
        <f>IF(OR(WWWW[[#This Row],['#of students in school]]="",WWWW[[#This Row],['#of students in school]]=0),"No","Yes")</f>
        <v>Yes</v>
      </c>
      <c r="BR670" s="781" t="str">
        <f>VLOOKUP(WWWW[[#This Row],[Village  Name]],SiteDB6[[Site Name]:[Location Type 1]],9,FALSE)</f>
        <v>Village</v>
      </c>
      <c r="BS670" s="781" t="str">
        <f>VLOOKUP(WWWW[[#This Row],[Village  Name]],SiteDB6[[Site Name]:[Type of Accommodation]],10,FALSE)</f>
        <v>Village</v>
      </c>
      <c r="BT670" s="781" t="str">
        <f>VLOOKUP(WWWW[[#This Row],[Village  Name]],SiteDB6[[Site Name]:[Ethnic or GCA/NGCA]],11,FALSE)</f>
        <v>Rakhine</v>
      </c>
      <c r="BU670" s="781">
        <f>VLOOKUP(WWWW[[#This Row],[Village  Name]],SiteDB6[[Site Name]:[Lat]],12,FALSE)</f>
        <v>0</v>
      </c>
      <c r="BV670" s="781">
        <f>VLOOKUP(WWWW[[#This Row],[Village  Name]],SiteDB6[[Site Name]:[Long]],13,FALSE)</f>
        <v>0</v>
      </c>
      <c r="BW670" s="781">
        <f>VLOOKUP(WWWW[[#This Row],[Village  Name]],SiteDB6[[Site Name]:[Pcode]],3,FALSE)</f>
        <v>0</v>
      </c>
      <c r="BX670" s="781" t="str">
        <f t="shared" si="4"/>
        <v>Covered</v>
      </c>
      <c r="BY670" s="792"/>
    </row>
    <row r="671" spans="1:77">
      <c r="A671" s="777" t="s">
        <v>2382</v>
      </c>
      <c r="B671" s="777" t="s">
        <v>2864</v>
      </c>
      <c r="C671" s="778" t="s">
        <v>371</v>
      </c>
      <c r="D671" s="778" t="s">
        <v>3050</v>
      </c>
      <c r="E671" s="778" t="s">
        <v>2686</v>
      </c>
      <c r="F671" s="778" t="s">
        <v>307</v>
      </c>
      <c r="G671" s="780" t="str">
        <f>VLOOKUP(WWWW[[#This Row],[Village  Name]],SiteDB6[[Site Name]:[Location Type]],8,FALSE)</f>
        <v>Village</v>
      </c>
      <c r="H671" s="778" t="s">
        <v>3055</v>
      </c>
      <c r="I671" s="782">
        <v>54</v>
      </c>
      <c r="J671" s="782">
        <v>270</v>
      </c>
      <c r="K671" s="783">
        <v>43678</v>
      </c>
      <c r="L671" s="784">
        <v>44196</v>
      </c>
      <c r="M671" s="782">
        <v>45</v>
      </c>
      <c r="N671" s="782"/>
      <c r="O671" s="605"/>
      <c r="P671" s="782">
        <v>2</v>
      </c>
      <c r="Q671" s="782">
        <v>1</v>
      </c>
      <c r="R671" s="782"/>
      <c r="S671" s="782">
        <v>1</v>
      </c>
      <c r="T671" s="782"/>
      <c r="U671" s="785"/>
      <c r="V671" s="782"/>
      <c r="W671" s="782" t="s">
        <v>128</v>
      </c>
      <c r="X671" s="782">
        <v>4</v>
      </c>
      <c r="Y671" s="782"/>
      <c r="Z671" s="782"/>
      <c r="AA671" s="782"/>
      <c r="AB671" s="782"/>
      <c r="AC671" s="785"/>
      <c r="AD671" s="782"/>
      <c r="AE671" s="782"/>
      <c r="AF671" s="782"/>
      <c r="AG671" s="782"/>
      <c r="AH671" s="782"/>
      <c r="AI671" s="782"/>
      <c r="AJ671" s="605"/>
      <c r="AK671" s="782"/>
      <c r="AL671" s="605"/>
      <c r="AM671" s="605"/>
      <c r="AN671" s="785"/>
      <c r="AO671" s="551"/>
      <c r="AP671" s="551"/>
      <c r="AQ67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71" s="788">
        <f>WWWW[[#This Row],[%Equitable and continuous access to sufficient quantity of safe drinking water]]*WWWW[[#This Row],[Total PoP ]]</f>
        <v>270</v>
      </c>
      <c r="AS67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71" s="788">
        <f>WWWW[[#This Row],[% Access to unimproved water points]]*WWWW[[#This Row],[Total PoP ]]</f>
        <v>270</v>
      </c>
      <c r="AU67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7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270</v>
      </c>
      <c r="AW671" s="788">
        <f>WWWW[[#This Row],[HRP1]]/250</f>
        <v>1.08</v>
      </c>
      <c r="AX671" s="790">
        <f>1-WWWW[[#This Row],[% Equitable and continuous access to sufficient quantity of domestic water]]</f>
        <v>0</v>
      </c>
      <c r="AY671" s="788">
        <f>WWWW[[#This Row],[%equitable and continuous access to sufficient quantity of safe drinking and domestic water''s GAP]]*WWWW[[#This Row],[Total PoP ]]</f>
        <v>0</v>
      </c>
      <c r="AZ671" s="791">
        <f>IF(WWWW[[#This Row],[Total required water points]]-WWWW[[#This Row],['#Water points coverage]]&lt;0,0,WWWW[[#This Row],[Total required water points]]-WWWW[[#This Row],['#Water points coverage]])</f>
        <v>0</v>
      </c>
      <c r="BA671" s="791">
        <f>ROUND(IF(WWWW[[#This Row],[Total PoP ]]&lt;250,1,WWWW[[#This Row],[Total PoP ]]/250),0)</f>
        <v>1</v>
      </c>
      <c r="BB67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0.7407407407407407</v>
      </c>
      <c r="BC671" s="788">
        <f>WWWW[[#This Row],[% people access to functioning Latrine]]*WWWW[[#This Row],[Total PoP ]]</f>
        <v>200</v>
      </c>
      <c r="BD671" s="791">
        <f>WWWW[[#This Row],['#_of_Functioning_latrines_in_school]]*50</f>
        <v>200</v>
      </c>
      <c r="BE671" s="791">
        <f>ROUND((WWWW[[#This Row],[Total PoP ]]/6),0)</f>
        <v>45</v>
      </c>
      <c r="BF671" s="791">
        <f>IF(WWWW[[#This Row],[Total required Latrines]]-(WWWW[[#This Row],['#_of_sanitary_fly-proof_HH_latrines]])&lt;0,0,WWWW[[#This Row],[Total required Latrines]]-(WWWW[[#This Row],['#_of_sanitary_fly-proof_HH_latrines]]))</f>
        <v>45</v>
      </c>
      <c r="BG671" s="787">
        <f>1-WWWW[[#This Row],[% people access to functioning Latrine]]</f>
        <v>0.2592592592592593</v>
      </c>
      <c r="BH67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1" s="560">
        <f>IF(WWWW[[#This Row],['#_of_functional_handwashing_facilities_at_HH_level]]*6&gt;WWWW[[#This Row],[Total PoP ]],WWWW[[#This Row],[Total PoP ]],WWWW[[#This Row],['#_of_functional_handwashing_facilities_at_HH_level]]*6)</f>
        <v>0</v>
      </c>
      <c r="BJ671" s="791">
        <f>IF(WWWW[[#This Row],['# people reached by regular dedicated hygiene promotion]]&gt;WWWW[[#This Row],['# People received regular supply of hygiene items]],WWWW[[#This Row],['# people reached by regular dedicated hygiene promotion]],WWWW[[#This Row],['# People received regular supply of hygiene items]])</f>
        <v>0</v>
      </c>
      <c r="BK671" s="790">
        <f>IF(WWWW[[#This Row],[HRP3]]/WWWW[[#This Row],[Total PoP ]]&gt;100%,100%,WWWW[[#This Row],[HRP3]]/WWWW[[#This Row],[Total PoP ]])</f>
        <v>0</v>
      </c>
      <c r="BL671" s="787">
        <f>1-WWWW[[#This Row],[Hygiene Coverage%]]</f>
        <v>1</v>
      </c>
      <c r="BM671" s="789">
        <f>WWWW[[#This Row],['# people reached by regular dedicated hygiene promotion]]/WWWW[[#This Row],[Total PoP ]]</f>
        <v>0</v>
      </c>
      <c r="BN67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1" s="552">
        <f>WWWW[[#This Row],['#_of_affected_women_and_girls_receiving_a_sufficient_quantity_of_sanitary_pads]]</f>
        <v>0</v>
      </c>
      <c r="BP671" s="605">
        <f>IF(WWWW[[#This Row],['# People with access to soap]]&gt;WWWW[[#This Row],['# People with access to Sanity Pads]],WWWW[[#This Row],['# People with access to soap]],WWWW[[#This Row],['# People with access to Sanity Pads]])</f>
        <v>0</v>
      </c>
      <c r="BQ671" s="560" t="str">
        <f>IF(OR(WWWW[[#This Row],['#of students in school]]="",WWWW[[#This Row],['#of students in school]]=0),"No","Yes")</f>
        <v>Yes</v>
      </c>
      <c r="BR671" s="781" t="str">
        <f>VLOOKUP(WWWW[[#This Row],[Village  Name]],SiteDB6[[Site Name]:[Location Type 1]],9,FALSE)</f>
        <v>Village</v>
      </c>
      <c r="BS671" s="781" t="str">
        <f>VLOOKUP(WWWW[[#This Row],[Village  Name]],SiteDB6[[Site Name]:[Type of Accommodation]],10,FALSE)</f>
        <v>Village</v>
      </c>
      <c r="BT671" s="781" t="str">
        <f>VLOOKUP(WWWW[[#This Row],[Village  Name]],SiteDB6[[Site Name]:[Ethnic or GCA/NGCA]],11,FALSE)</f>
        <v>Rakhine</v>
      </c>
      <c r="BU671" s="781">
        <f>VLOOKUP(WWWW[[#This Row],[Village  Name]],SiteDB6[[Site Name]:[Lat]],12,FALSE)</f>
        <v>0</v>
      </c>
      <c r="BV671" s="781">
        <f>VLOOKUP(WWWW[[#This Row],[Village  Name]],SiteDB6[[Site Name]:[Long]],13,FALSE)</f>
        <v>0</v>
      </c>
      <c r="BW671" s="781">
        <f>VLOOKUP(WWWW[[#This Row],[Village  Name]],SiteDB6[[Site Name]:[Pcode]],3,FALSE)</f>
        <v>0</v>
      </c>
      <c r="BX671" s="781" t="str">
        <f t="shared" si="4"/>
        <v>Covered</v>
      </c>
      <c r="BY671" s="792"/>
    </row>
    <row r="672" spans="1:77">
      <c r="A672" s="777" t="s">
        <v>2382</v>
      </c>
      <c r="B672" s="777" t="s">
        <v>2864</v>
      </c>
      <c r="C672" s="778" t="s">
        <v>371</v>
      </c>
      <c r="D672" s="778" t="s">
        <v>3050</v>
      </c>
      <c r="E672" s="778" t="s">
        <v>2686</v>
      </c>
      <c r="F672" s="778" t="s">
        <v>307</v>
      </c>
      <c r="G672" s="780" t="str">
        <f>VLOOKUP(WWWW[[#This Row],[Village  Name]],SiteDB6[[Site Name]:[Location Type]],8,FALSE)</f>
        <v>Village</v>
      </c>
      <c r="H672" s="778" t="s">
        <v>3056</v>
      </c>
      <c r="I672" s="782">
        <v>122</v>
      </c>
      <c r="J672" s="782">
        <v>693</v>
      </c>
      <c r="K672" s="783">
        <v>43678</v>
      </c>
      <c r="L672" s="784">
        <v>44196</v>
      </c>
      <c r="M672" s="782">
        <v>178</v>
      </c>
      <c r="N672" s="782"/>
      <c r="O672" s="605">
        <v>2</v>
      </c>
      <c r="P672" s="782">
        <v>40</v>
      </c>
      <c r="Q672" s="782"/>
      <c r="R672" s="782"/>
      <c r="S672" s="782">
        <v>1</v>
      </c>
      <c r="T672" s="782"/>
      <c r="U672" s="785"/>
      <c r="V672" s="782"/>
      <c r="W672" s="782" t="s">
        <v>128</v>
      </c>
      <c r="X672" s="782">
        <v>6</v>
      </c>
      <c r="Y672" s="782"/>
      <c r="Z672" s="782"/>
      <c r="AA672" s="782"/>
      <c r="AB672" s="782"/>
      <c r="AC672" s="785"/>
      <c r="AD672" s="782"/>
      <c r="AE672" s="782"/>
      <c r="AF672" s="782"/>
      <c r="AG672" s="782"/>
      <c r="AH672" s="782"/>
      <c r="AI672" s="782"/>
      <c r="AJ672" s="605"/>
      <c r="AK672" s="782"/>
      <c r="AL672" s="605"/>
      <c r="AM672" s="605"/>
      <c r="AN672" s="785"/>
      <c r="AO672" s="551"/>
      <c r="AP672" s="551"/>
      <c r="AQ67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72" s="788">
        <f>WWWW[[#This Row],[%Equitable and continuous access to sufficient quantity of safe drinking water]]*WWWW[[#This Row],[Total PoP ]]</f>
        <v>693</v>
      </c>
      <c r="AS67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1.443001443001443E-3</v>
      </c>
      <c r="AT672" s="788">
        <f>WWWW[[#This Row],[% Access to unimproved water points]]*WWWW[[#This Row],[Total PoP ]]</f>
        <v>1</v>
      </c>
      <c r="AU67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7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693</v>
      </c>
      <c r="AW672" s="788">
        <f>WWWW[[#This Row],[HRP1]]/250</f>
        <v>2.7719999999999998</v>
      </c>
      <c r="AX672" s="790">
        <f>1-WWWW[[#This Row],[% Equitable and continuous access to sufficient quantity of domestic water]]</f>
        <v>0</v>
      </c>
      <c r="AY672" s="788">
        <f>WWWW[[#This Row],[%equitable and continuous access to sufficient quantity of safe drinking and domestic water''s GAP]]*WWWW[[#This Row],[Total PoP ]]</f>
        <v>0</v>
      </c>
      <c r="AZ672" s="791">
        <f>IF(WWWW[[#This Row],[Total required water points]]-WWWW[[#This Row],['#Water points coverage]]&lt;0,0,WWWW[[#This Row],[Total required water points]]-WWWW[[#This Row],['#Water points coverage]])</f>
        <v>0.2280000000000002</v>
      </c>
      <c r="BA672" s="791">
        <f>ROUND(IF(WWWW[[#This Row],[Total PoP ]]&lt;250,1,WWWW[[#This Row],[Total PoP ]]/250),0)</f>
        <v>3</v>
      </c>
      <c r="BB67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0.4329004329004329</v>
      </c>
      <c r="BC672" s="788">
        <f>WWWW[[#This Row],[% people access to functioning Latrine]]*WWWW[[#This Row],[Total PoP ]]</f>
        <v>300</v>
      </c>
      <c r="BD672" s="791">
        <f>WWWW[[#This Row],['#_of_Functioning_latrines_in_school]]*50</f>
        <v>300</v>
      </c>
      <c r="BE672" s="791">
        <f>ROUND((WWWW[[#This Row],[Total PoP ]]/6),0)</f>
        <v>116</v>
      </c>
      <c r="BF672" s="791">
        <f>IF(WWWW[[#This Row],[Total required Latrines]]-(WWWW[[#This Row],['#_of_sanitary_fly-proof_HH_latrines]])&lt;0,0,WWWW[[#This Row],[Total required Latrines]]-(WWWW[[#This Row],['#_of_sanitary_fly-proof_HH_latrines]]))</f>
        <v>116</v>
      </c>
      <c r="BG672" s="787">
        <f>1-WWWW[[#This Row],[% people access to functioning Latrine]]</f>
        <v>0.5670995670995671</v>
      </c>
      <c r="BH67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2" s="560">
        <f>IF(WWWW[[#This Row],['#_of_functional_handwashing_facilities_at_HH_level]]*6&gt;WWWW[[#This Row],[Total PoP ]],WWWW[[#This Row],[Total PoP ]],WWWW[[#This Row],['#_of_functional_handwashing_facilities_at_HH_level]]*6)</f>
        <v>0</v>
      </c>
      <c r="BJ672" s="791">
        <f>IF(WWWW[[#This Row],['# people reached by regular dedicated hygiene promotion]]&gt;WWWW[[#This Row],['# People received regular supply of hygiene items]],WWWW[[#This Row],['# people reached by regular dedicated hygiene promotion]],WWWW[[#This Row],['# People received regular supply of hygiene items]])</f>
        <v>0</v>
      </c>
      <c r="BK672" s="790">
        <f>IF(WWWW[[#This Row],[HRP3]]/WWWW[[#This Row],[Total PoP ]]&gt;100%,100%,WWWW[[#This Row],[HRP3]]/WWWW[[#This Row],[Total PoP ]])</f>
        <v>0</v>
      </c>
      <c r="BL672" s="787">
        <f>1-WWWW[[#This Row],[Hygiene Coverage%]]</f>
        <v>1</v>
      </c>
      <c r="BM672" s="789">
        <f>WWWW[[#This Row],['# people reached by regular dedicated hygiene promotion]]/WWWW[[#This Row],[Total PoP ]]</f>
        <v>0</v>
      </c>
      <c r="BN67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2" s="552">
        <f>WWWW[[#This Row],['#_of_affected_women_and_girls_receiving_a_sufficient_quantity_of_sanitary_pads]]</f>
        <v>0</v>
      </c>
      <c r="BP672" s="605">
        <f>IF(WWWW[[#This Row],['# People with access to soap]]&gt;WWWW[[#This Row],['# People with access to Sanity Pads]],WWWW[[#This Row],['# People with access to soap]],WWWW[[#This Row],['# People with access to Sanity Pads]])</f>
        <v>0</v>
      </c>
      <c r="BQ672" s="560" t="str">
        <f>IF(OR(WWWW[[#This Row],['#of students in school]]="",WWWW[[#This Row],['#of students in school]]=0),"No","Yes")</f>
        <v>Yes</v>
      </c>
      <c r="BR672" s="781" t="str">
        <f>VLOOKUP(WWWW[[#This Row],[Village  Name]],SiteDB6[[Site Name]:[Location Type 1]],9,FALSE)</f>
        <v>Village</v>
      </c>
      <c r="BS672" s="781" t="str">
        <f>VLOOKUP(WWWW[[#This Row],[Village  Name]],SiteDB6[[Site Name]:[Type of Accommodation]],10,FALSE)</f>
        <v>Village</v>
      </c>
      <c r="BT672" s="781" t="str">
        <f>VLOOKUP(WWWW[[#This Row],[Village  Name]],SiteDB6[[Site Name]:[Ethnic or GCA/NGCA]],11,FALSE)</f>
        <v>Rakhine</v>
      </c>
      <c r="BU672" s="781">
        <f>VLOOKUP(WWWW[[#This Row],[Village  Name]],SiteDB6[[Site Name]:[Lat]],12,FALSE)</f>
        <v>0</v>
      </c>
      <c r="BV672" s="781">
        <f>VLOOKUP(WWWW[[#This Row],[Village  Name]],SiteDB6[[Site Name]:[Long]],13,FALSE)</f>
        <v>0</v>
      </c>
      <c r="BW672" s="781">
        <f>VLOOKUP(WWWW[[#This Row],[Village  Name]],SiteDB6[[Site Name]:[Pcode]],3,FALSE)</f>
        <v>0</v>
      </c>
      <c r="BX672" s="781" t="str">
        <f t="shared" si="4"/>
        <v>Covered</v>
      </c>
      <c r="BY672" s="792"/>
    </row>
    <row r="673" spans="1:77">
      <c r="A673" s="777" t="s">
        <v>2382</v>
      </c>
      <c r="B673" s="777" t="s">
        <v>2864</v>
      </c>
      <c r="C673" s="778" t="s">
        <v>371</v>
      </c>
      <c r="D673" s="778" t="s">
        <v>3050</v>
      </c>
      <c r="E673" s="778" t="s">
        <v>2686</v>
      </c>
      <c r="F673" s="778" t="s">
        <v>307</v>
      </c>
      <c r="G673" s="780" t="str">
        <f>VLOOKUP(WWWW[[#This Row],[Village  Name]],SiteDB6[[Site Name]:[Location Type]],8,FALSE)</f>
        <v>Village</v>
      </c>
      <c r="H673" s="778" t="s">
        <v>2095</v>
      </c>
      <c r="I673" s="782">
        <v>108</v>
      </c>
      <c r="J673" s="782">
        <v>522</v>
      </c>
      <c r="K673" s="783">
        <v>43678</v>
      </c>
      <c r="L673" s="784">
        <v>44196</v>
      </c>
      <c r="M673" s="782">
        <v>57</v>
      </c>
      <c r="N673" s="782"/>
      <c r="O673" s="605">
        <v>2</v>
      </c>
      <c r="P673" s="782">
        <v>5</v>
      </c>
      <c r="Q673" s="782">
        <v>1</v>
      </c>
      <c r="R673" s="782"/>
      <c r="S673" s="782">
        <v>1</v>
      </c>
      <c r="T673" s="782"/>
      <c r="U673" s="785"/>
      <c r="V673" s="782"/>
      <c r="W673" s="782" t="s">
        <v>128</v>
      </c>
      <c r="X673" s="782">
        <v>3</v>
      </c>
      <c r="Y673" s="782"/>
      <c r="Z673" s="782"/>
      <c r="AA673" s="782"/>
      <c r="AB673" s="782"/>
      <c r="AC673" s="785"/>
      <c r="AD673" s="782"/>
      <c r="AE673" s="782"/>
      <c r="AF673" s="782"/>
      <c r="AG673" s="782"/>
      <c r="AH673" s="782"/>
      <c r="AI673" s="782"/>
      <c r="AJ673" s="605"/>
      <c r="AK673" s="782"/>
      <c r="AL673" s="605"/>
      <c r="AM673" s="605"/>
      <c r="AN673" s="785"/>
      <c r="AO673" s="551"/>
      <c r="AP673" s="551"/>
      <c r="AQ67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73" s="788">
        <f>WWWW[[#This Row],[%Equitable and continuous access to sufficient quantity of safe drinking water]]*WWWW[[#This Row],[Total PoP ]]</f>
        <v>522</v>
      </c>
      <c r="AS67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73" s="788">
        <f>WWWW[[#This Row],[% Access to unimproved water points]]*WWWW[[#This Row],[Total PoP ]]</f>
        <v>522</v>
      </c>
      <c r="AU67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7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522</v>
      </c>
      <c r="AW673" s="788">
        <f>WWWW[[#This Row],[HRP1]]/250</f>
        <v>2.0880000000000001</v>
      </c>
      <c r="AX673" s="790">
        <f>1-WWWW[[#This Row],[% Equitable and continuous access to sufficient quantity of domestic water]]</f>
        <v>0</v>
      </c>
      <c r="AY673" s="788">
        <f>WWWW[[#This Row],[%equitable and continuous access to sufficient quantity of safe drinking and domestic water''s GAP]]*WWWW[[#This Row],[Total PoP ]]</f>
        <v>0</v>
      </c>
      <c r="AZ673" s="791">
        <f>IF(WWWW[[#This Row],[Total required water points]]-WWWW[[#This Row],['#Water points coverage]]&lt;0,0,WWWW[[#This Row],[Total required water points]]-WWWW[[#This Row],['#Water points coverage]])</f>
        <v>0</v>
      </c>
      <c r="BA673" s="791">
        <f>ROUND(IF(WWWW[[#This Row],[Total PoP ]]&lt;250,1,WWWW[[#This Row],[Total PoP ]]/250),0)</f>
        <v>2</v>
      </c>
      <c r="BB67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0.28735632183908044</v>
      </c>
      <c r="BC673" s="788">
        <f>WWWW[[#This Row],[% people access to functioning Latrine]]*WWWW[[#This Row],[Total PoP ]]</f>
        <v>150</v>
      </c>
      <c r="BD673" s="791">
        <f>WWWW[[#This Row],['#_of_Functioning_latrines_in_school]]*50</f>
        <v>150</v>
      </c>
      <c r="BE673" s="791">
        <f>ROUND((WWWW[[#This Row],[Total PoP ]]/6),0)</f>
        <v>87</v>
      </c>
      <c r="BF673" s="791">
        <f>IF(WWWW[[#This Row],[Total required Latrines]]-(WWWW[[#This Row],['#_of_sanitary_fly-proof_HH_latrines]])&lt;0,0,WWWW[[#This Row],[Total required Latrines]]-(WWWW[[#This Row],['#_of_sanitary_fly-proof_HH_latrines]]))</f>
        <v>87</v>
      </c>
      <c r="BG673" s="787">
        <f>1-WWWW[[#This Row],[% people access to functioning Latrine]]</f>
        <v>0.71264367816091956</v>
      </c>
      <c r="BH67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3" s="560">
        <f>IF(WWWW[[#This Row],['#_of_functional_handwashing_facilities_at_HH_level]]*6&gt;WWWW[[#This Row],[Total PoP ]],WWWW[[#This Row],[Total PoP ]],WWWW[[#This Row],['#_of_functional_handwashing_facilities_at_HH_level]]*6)</f>
        <v>0</v>
      </c>
      <c r="BJ673" s="791">
        <f>IF(WWWW[[#This Row],['# people reached by regular dedicated hygiene promotion]]&gt;WWWW[[#This Row],['# People received regular supply of hygiene items]],WWWW[[#This Row],['# people reached by regular dedicated hygiene promotion]],WWWW[[#This Row],['# People received regular supply of hygiene items]])</f>
        <v>0</v>
      </c>
      <c r="BK673" s="790">
        <f>IF(WWWW[[#This Row],[HRP3]]/WWWW[[#This Row],[Total PoP ]]&gt;100%,100%,WWWW[[#This Row],[HRP3]]/WWWW[[#This Row],[Total PoP ]])</f>
        <v>0</v>
      </c>
      <c r="BL673" s="787">
        <f>1-WWWW[[#This Row],[Hygiene Coverage%]]</f>
        <v>1</v>
      </c>
      <c r="BM673" s="789">
        <f>WWWW[[#This Row],['# people reached by regular dedicated hygiene promotion]]/WWWW[[#This Row],[Total PoP ]]</f>
        <v>0</v>
      </c>
      <c r="BN67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3" s="552">
        <f>WWWW[[#This Row],['#_of_affected_women_and_girls_receiving_a_sufficient_quantity_of_sanitary_pads]]</f>
        <v>0</v>
      </c>
      <c r="BP673" s="605">
        <f>IF(WWWW[[#This Row],['# People with access to soap]]&gt;WWWW[[#This Row],['# People with access to Sanity Pads]],WWWW[[#This Row],['# People with access to soap]],WWWW[[#This Row],['# People with access to Sanity Pads]])</f>
        <v>0</v>
      </c>
      <c r="BQ673" s="560" t="str">
        <f>IF(OR(WWWW[[#This Row],['#of students in school]]="",WWWW[[#This Row],['#of students in school]]=0),"No","Yes")</f>
        <v>Yes</v>
      </c>
      <c r="BR673" s="781" t="str">
        <f>VLOOKUP(WWWW[[#This Row],[Village  Name]],SiteDB6[[Site Name]:[Location Type 1]],9,FALSE)</f>
        <v>Village</v>
      </c>
      <c r="BS673" s="781" t="str">
        <f>VLOOKUP(WWWW[[#This Row],[Village  Name]],SiteDB6[[Site Name]:[Type of Accommodation]],10,FALSE)</f>
        <v>Village</v>
      </c>
      <c r="BT673" s="781" t="str">
        <f>VLOOKUP(WWWW[[#This Row],[Village  Name]],SiteDB6[[Site Name]:[Ethnic or GCA/NGCA]],11,FALSE)</f>
        <v>Rakhine</v>
      </c>
      <c r="BU673" s="781">
        <f>VLOOKUP(WWWW[[#This Row],[Village  Name]],SiteDB6[[Site Name]:[Lat]],12,FALSE)</f>
        <v>20.931335449999999</v>
      </c>
      <c r="BV673" s="781">
        <f>VLOOKUP(WWWW[[#This Row],[Village  Name]],SiteDB6[[Site Name]:[Long]],13,FALSE)</f>
        <v>92.381462099999993</v>
      </c>
      <c r="BW673" s="781">
        <f>VLOOKUP(WWWW[[#This Row],[Village  Name]],SiteDB6[[Site Name]:[Pcode]],3,FALSE)</f>
        <v>220733</v>
      </c>
      <c r="BX673" s="781" t="str">
        <f t="shared" si="4"/>
        <v>Covered</v>
      </c>
      <c r="BY673" s="792"/>
    </row>
    <row r="674" spans="1:77">
      <c r="A674" s="777" t="s">
        <v>2382</v>
      </c>
      <c r="B674" s="777" t="s">
        <v>2864</v>
      </c>
      <c r="C674" s="778" t="s">
        <v>371</v>
      </c>
      <c r="D674" s="778" t="s">
        <v>3050</v>
      </c>
      <c r="E674" s="778" t="s">
        <v>2686</v>
      </c>
      <c r="F674" s="778" t="s">
        <v>307</v>
      </c>
      <c r="G674" s="780" t="str">
        <f>VLOOKUP(WWWW[[#This Row],[Village  Name]],SiteDB6[[Site Name]:[Location Type]],8,FALSE)</f>
        <v>Village</v>
      </c>
      <c r="H674" s="778" t="s">
        <v>3066</v>
      </c>
      <c r="I674" s="782">
        <v>78</v>
      </c>
      <c r="J674" s="782">
        <v>368</v>
      </c>
      <c r="K674" s="783">
        <v>43678</v>
      </c>
      <c r="L674" s="784">
        <v>44196</v>
      </c>
      <c r="M674" s="782"/>
      <c r="N674" s="782"/>
      <c r="O674" s="605"/>
      <c r="P674" s="782"/>
      <c r="Q674" s="782"/>
      <c r="R674" s="782"/>
      <c r="S674" s="782"/>
      <c r="T674" s="782"/>
      <c r="U674" s="785"/>
      <c r="V674" s="782"/>
      <c r="W674" s="782" t="s">
        <v>128</v>
      </c>
      <c r="X674" s="782"/>
      <c r="Y674" s="782"/>
      <c r="Z674" s="782"/>
      <c r="AA674" s="782"/>
      <c r="AB674" s="782"/>
      <c r="AC674" s="785"/>
      <c r="AD674" s="782"/>
      <c r="AE674" s="782"/>
      <c r="AF674" s="782"/>
      <c r="AG674" s="782"/>
      <c r="AH674" s="782"/>
      <c r="AI674" s="782"/>
      <c r="AJ674" s="605"/>
      <c r="AK674" s="782"/>
      <c r="AL674" s="605"/>
      <c r="AM674" s="605"/>
      <c r="AN674" s="785"/>
      <c r="AO674" s="551"/>
      <c r="AP674" s="551"/>
      <c r="AQ67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74" s="788">
        <f>WWWW[[#This Row],[%Equitable and continuous access to sufficient quantity of safe drinking water]]*WWWW[[#This Row],[Total PoP ]]</f>
        <v>0</v>
      </c>
      <c r="AS67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74" s="788">
        <f>WWWW[[#This Row],[% Access to unimproved water points]]*WWWW[[#This Row],[Total PoP ]]</f>
        <v>0</v>
      </c>
      <c r="AU67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7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74" s="788">
        <f>WWWW[[#This Row],[HRP1]]/250</f>
        <v>0</v>
      </c>
      <c r="AX674" s="790">
        <f>1-WWWW[[#This Row],[% Equitable and continuous access to sufficient quantity of domestic water]]</f>
        <v>1</v>
      </c>
      <c r="AY674" s="788">
        <f>WWWW[[#This Row],[%equitable and continuous access to sufficient quantity of safe drinking and domestic water''s GAP]]*WWWW[[#This Row],[Total PoP ]]</f>
        <v>368</v>
      </c>
      <c r="AZ674" s="791">
        <f>IF(WWWW[[#This Row],[Total required water points]]-WWWW[[#This Row],['#Water points coverage]]&lt;0,0,WWWW[[#This Row],[Total required water points]]-WWWW[[#This Row],['#Water points coverage]])</f>
        <v>1</v>
      </c>
      <c r="BA674" s="791">
        <f>ROUND(IF(WWWW[[#This Row],[Total PoP ]]&lt;250,1,WWWW[[#This Row],[Total PoP ]]/250),0)</f>
        <v>1</v>
      </c>
      <c r="BB67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74" s="788">
        <f>WWWW[[#This Row],[% people access to functioning Latrine]]*WWWW[[#This Row],[Total PoP ]]</f>
        <v>0</v>
      </c>
      <c r="BD674" s="791">
        <f>WWWW[[#This Row],['#_of_Functioning_latrines_in_school]]*50</f>
        <v>0</v>
      </c>
      <c r="BE674" s="791">
        <f>ROUND((WWWW[[#This Row],[Total PoP ]]/6),0)</f>
        <v>61</v>
      </c>
      <c r="BF674" s="791">
        <f>IF(WWWW[[#This Row],[Total required Latrines]]-(WWWW[[#This Row],['#_of_sanitary_fly-proof_HH_latrines]])&lt;0,0,WWWW[[#This Row],[Total required Latrines]]-(WWWW[[#This Row],['#_of_sanitary_fly-proof_HH_latrines]]))</f>
        <v>61</v>
      </c>
      <c r="BG674" s="787">
        <f>1-WWWW[[#This Row],[% people access to functioning Latrine]]</f>
        <v>1</v>
      </c>
      <c r="BH67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4" s="560">
        <f>IF(WWWW[[#This Row],['#_of_functional_handwashing_facilities_at_HH_level]]*6&gt;WWWW[[#This Row],[Total PoP ]],WWWW[[#This Row],[Total PoP ]],WWWW[[#This Row],['#_of_functional_handwashing_facilities_at_HH_level]]*6)</f>
        <v>0</v>
      </c>
      <c r="BJ674" s="791">
        <f>IF(WWWW[[#This Row],['# people reached by regular dedicated hygiene promotion]]&gt;WWWW[[#This Row],['# People received regular supply of hygiene items]],WWWW[[#This Row],['# people reached by regular dedicated hygiene promotion]],WWWW[[#This Row],['# People received regular supply of hygiene items]])</f>
        <v>0</v>
      </c>
      <c r="BK674" s="790">
        <f>IF(WWWW[[#This Row],[HRP3]]/WWWW[[#This Row],[Total PoP ]]&gt;100%,100%,WWWW[[#This Row],[HRP3]]/WWWW[[#This Row],[Total PoP ]])</f>
        <v>0</v>
      </c>
      <c r="BL674" s="787">
        <f>1-WWWW[[#This Row],[Hygiene Coverage%]]</f>
        <v>1</v>
      </c>
      <c r="BM674" s="789">
        <f>WWWW[[#This Row],['# people reached by regular dedicated hygiene promotion]]/WWWW[[#This Row],[Total PoP ]]</f>
        <v>0</v>
      </c>
      <c r="BN67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4" s="552">
        <f>WWWW[[#This Row],['#_of_affected_women_and_girls_receiving_a_sufficient_quantity_of_sanitary_pads]]</f>
        <v>0</v>
      </c>
      <c r="BP674" s="605">
        <f>IF(WWWW[[#This Row],['# People with access to soap]]&gt;WWWW[[#This Row],['# People with access to Sanity Pads]],WWWW[[#This Row],['# People with access to soap]],WWWW[[#This Row],['# People with access to Sanity Pads]])</f>
        <v>0</v>
      </c>
      <c r="BQ674" s="560" t="str">
        <f>IF(OR(WWWW[[#This Row],['#of students in school]]="",WWWW[[#This Row],['#of students in school]]=0),"No","Yes")</f>
        <v>No</v>
      </c>
      <c r="BR674" s="781" t="str">
        <f>VLOOKUP(WWWW[[#This Row],[Village  Name]],SiteDB6[[Site Name]:[Location Type 1]],9,FALSE)</f>
        <v>Village</v>
      </c>
      <c r="BS674" s="781" t="str">
        <f>VLOOKUP(WWWW[[#This Row],[Village  Name]],SiteDB6[[Site Name]:[Type of Accommodation]],10,FALSE)</f>
        <v>Village</v>
      </c>
      <c r="BT674" s="781">
        <f>VLOOKUP(WWWW[[#This Row],[Village  Name]],SiteDB6[[Site Name]:[Ethnic or GCA/NGCA]],11,FALSE)</f>
        <v>0</v>
      </c>
      <c r="BU674" s="781">
        <f>VLOOKUP(WWWW[[#This Row],[Village  Name]],SiteDB6[[Site Name]:[Lat]],12,FALSE)</f>
        <v>20.5168571472168</v>
      </c>
      <c r="BV674" s="781">
        <f>VLOOKUP(WWWW[[#This Row],[Village  Name]],SiteDB6[[Site Name]:[Long]],13,FALSE)</f>
        <v>92.577987670898395</v>
      </c>
      <c r="BW674" s="781">
        <f>VLOOKUP(WWWW[[#This Row],[Village  Name]],SiteDB6[[Site Name]:[Pcode]],3,FALSE)</f>
        <v>220746</v>
      </c>
      <c r="BX674" s="781" t="str">
        <f t="shared" si="4"/>
        <v>Covered</v>
      </c>
      <c r="BY674" s="792"/>
    </row>
    <row r="675" spans="1:77">
      <c r="A675" s="777" t="s">
        <v>2382</v>
      </c>
      <c r="B675" s="777" t="s">
        <v>2864</v>
      </c>
      <c r="C675" s="778" t="s">
        <v>371</v>
      </c>
      <c r="D675" s="778" t="s">
        <v>3050</v>
      </c>
      <c r="E675" s="778" t="s">
        <v>2686</v>
      </c>
      <c r="F675" s="778" t="s">
        <v>307</v>
      </c>
      <c r="G675" s="780" t="str">
        <f>VLOOKUP(WWWW[[#This Row],[Village  Name]],SiteDB6[[Site Name]:[Location Type]],8,FALSE)</f>
        <v>Village</v>
      </c>
      <c r="H675" s="778" t="s">
        <v>3057</v>
      </c>
      <c r="I675" s="782">
        <v>77</v>
      </c>
      <c r="J675" s="782">
        <v>274</v>
      </c>
      <c r="K675" s="783">
        <v>43678</v>
      </c>
      <c r="L675" s="784">
        <v>44196</v>
      </c>
      <c r="M675" s="782"/>
      <c r="N675" s="782"/>
      <c r="O675" s="605"/>
      <c r="P675" s="782"/>
      <c r="Q675" s="782"/>
      <c r="R675" s="782"/>
      <c r="S675" s="782"/>
      <c r="T675" s="782"/>
      <c r="U675" s="785"/>
      <c r="V675" s="782"/>
      <c r="W675" s="782" t="s">
        <v>128</v>
      </c>
      <c r="X675" s="782"/>
      <c r="Y675" s="782"/>
      <c r="Z675" s="782"/>
      <c r="AA675" s="782"/>
      <c r="AB675" s="782"/>
      <c r="AC675" s="785"/>
      <c r="AD675" s="782"/>
      <c r="AE675" s="782"/>
      <c r="AF675" s="782"/>
      <c r="AG675" s="782"/>
      <c r="AH675" s="782"/>
      <c r="AI675" s="782"/>
      <c r="AJ675" s="605"/>
      <c r="AK675" s="782"/>
      <c r="AL675" s="605"/>
      <c r="AM675" s="605"/>
      <c r="AN675" s="785"/>
      <c r="AO675" s="551"/>
      <c r="AP675" s="551"/>
      <c r="AQ67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75" s="788">
        <f>WWWW[[#This Row],[%Equitable and continuous access to sufficient quantity of safe drinking water]]*WWWW[[#This Row],[Total PoP ]]</f>
        <v>0</v>
      </c>
      <c r="AS67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75" s="788">
        <f>WWWW[[#This Row],[% Access to unimproved water points]]*WWWW[[#This Row],[Total PoP ]]</f>
        <v>0</v>
      </c>
      <c r="AU67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7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75" s="788">
        <f>WWWW[[#This Row],[HRP1]]/250</f>
        <v>0</v>
      </c>
      <c r="AX675" s="790">
        <f>1-WWWW[[#This Row],[% Equitable and continuous access to sufficient quantity of domestic water]]</f>
        <v>1</v>
      </c>
      <c r="AY675" s="788">
        <f>WWWW[[#This Row],[%equitable and continuous access to sufficient quantity of safe drinking and domestic water''s GAP]]*WWWW[[#This Row],[Total PoP ]]</f>
        <v>274</v>
      </c>
      <c r="AZ675" s="791">
        <f>IF(WWWW[[#This Row],[Total required water points]]-WWWW[[#This Row],['#Water points coverage]]&lt;0,0,WWWW[[#This Row],[Total required water points]]-WWWW[[#This Row],['#Water points coverage]])</f>
        <v>1</v>
      </c>
      <c r="BA675" s="791">
        <f>ROUND(IF(WWWW[[#This Row],[Total PoP ]]&lt;250,1,WWWW[[#This Row],[Total PoP ]]/250),0)</f>
        <v>1</v>
      </c>
      <c r="BB67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75" s="788">
        <f>WWWW[[#This Row],[% people access to functioning Latrine]]*WWWW[[#This Row],[Total PoP ]]</f>
        <v>0</v>
      </c>
      <c r="BD675" s="791">
        <f>WWWW[[#This Row],['#_of_Functioning_latrines_in_school]]*50</f>
        <v>0</v>
      </c>
      <c r="BE675" s="791">
        <f>ROUND((WWWW[[#This Row],[Total PoP ]]/6),0)</f>
        <v>46</v>
      </c>
      <c r="BF675" s="791">
        <f>IF(WWWW[[#This Row],[Total required Latrines]]-(WWWW[[#This Row],['#_of_sanitary_fly-proof_HH_latrines]])&lt;0,0,WWWW[[#This Row],[Total required Latrines]]-(WWWW[[#This Row],['#_of_sanitary_fly-proof_HH_latrines]]))</f>
        <v>46</v>
      </c>
      <c r="BG675" s="787">
        <f>1-WWWW[[#This Row],[% people access to functioning Latrine]]</f>
        <v>1</v>
      </c>
      <c r="BH67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5" s="560">
        <f>IF(WWWW[[#This Row],['#_of_functional_handwashing_facilities_at_HH_level]]*6&gt;WWWW[[#This Row],[Total PoP ]],WWWW[[#This Row],[Total PoP ]],WWWW[[#This Row],['#_of_functional_handwashing_facilities_at_HH_level]]*6)</f>
        <v>0</v>
      </c>
      <c r="BJ675" s="791">
        <f>IF(WWWW[[#This Row],['# people reached by regular dedicated hygiene promotion]]&gt;WWWW[[#This Row],['# People received regular supply of hygiene items]],WWWW[[#This Row],['# people reached by regular dedicated hygiene promotion]],WWWW[[#This Row],['# People received regular supply of hygiene items]])</f>
        <v>0</v>
      </c>
      <c r="BK675" s="790">
        <f>IF(WWWW[[#This Row],[HRP3]]/WWWW[[#This Row],[Total PoP ]]&gt;100%,100%,WWWW[[#This Row],[HRP3]]/WWWW[[#This Row],[Total PoP ]])</f>
        <v>0</v>
      </c>
      <c r="BL675" s="787">
        <f>1-WWWW[[#This Row],[Hygiene Coverage%]]</f>
        <v>1</v>
      </c>
      <c r="BM675" s="789">
        <f>WWWW[[#This Row],['# people reached by regular dedicated hygiene promotion]]/WWWW[[#This Row],[Total PoP ]]</f>
        <v>0</v>
      </c>
      <c r="BN67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5" s="552">
        <f>WWWW[[#This Row],['#_of_affected_women_and_girls_receiving_a_sufficient_quantity_of_sanitary_pads]]</f>
        <v>0</v>
      </c>
      <c r="BP675" s="605">
        <f>IF(WWWW[[#This Row],['# People with access to soap]]&gt;WWWW[[#This Row],['# People with access to Sanity Pads]],WWWW[[#This Row],['# People with access to soap]],WWWW[[#This Row],['# People with access to Sanity Pads]])</f>
        <v>0</v>
      </c>
      <c r="BQ675" s="560" t="str">
        <f>IF(OR(WWWW[[#This Row],['#of students in school]]="",WWWW[[#This Row],['#of students in school]]=0),"No","Yes")</f>
        <v>No</v>
      </c>
      <c r="BR675" s="781" t="str">
        <f>VLOOKUP(WWWW[[#This Row],[Village  Name]],SiteDB6[[Site Name]:[Location Type 1]],9,FALSE)</f>
        <v>Village</v>
      </c>
      <c r="BS675" s="781" t="str">
        <f>VLOOKUP(WWWW[[#This Row],[Village  Name]],SiteDB6[[Site Name]:[Type of Accommodation]],10,FALSE)</f>
        <v>Village</v>
      </c>
      <c r="BT675" s="781">
        <f>VLOOKUP(WWWW[[#This Row],[Village  Name]],SiteDB6[[Site Name]:[Ethnic or GCA/NGCA]],11,FALSE)</f>
        <v>0</v>
      </c>
      <c r="BU675" s="781">
        <f>VLOOKUP(WWWW[[#This Row],[Village  Name]],SiteDB6[[Site Name]:[Lat]],12,FALSE)</f>
        <v>21.139829635620099</v>
      </c>
      <c r="BV675" s="781">
        <f>VLOOKUP(WWWW[[#This Row],[Village  Name]],SiteDB6[[Site Name]:[Long]],13,FALSE)</f>
        <v>92.330848693847699</v>
      </c>
      <c r="BW675" s="781">
        <f>VLOOKUP(WWWW[[#This Row],[Village  Name]],SiteDB6[[Site Name]:[Pcode]],3,FALSE)</f>
        <v>197848</v>
      </c>
      <c r="BX675" s="781" t="str">
        <f t="shared" si="4"/>
        <v>Covered</v>
      </c>
      <c r="BY675" s="792"/>
    </row>
    <row r="676" spans="1:77">
      <c r="A676" s="777" t="s">
        <v>2382</v>
      </c>
      <c r="B676" s="777" t="s">
        <v>2864</v>
      </c>
      <c r="C676" s="778" t="s">
        <v>371</v>
      </c>
      <c r="D676" s="778" t="s">
        <v>3050</v>
      </c>
      <c r="E676" s="778" t="s">
        <v>2686</v>
      </c>
      <c r="F676" s="778" t="s">
        <v>307</v>
      </c>
      <c r="G676" s="780" t="str">
        <f>VLOOKUP(WWWW[[#This Row],[Village  Name]],SiteDB6[[Site Name]:[Location Type]],8,FALSE)</f>
        <v>Village</v>
      </c>
      <c r="H676" s="778" t="s">
        <v>3068</v>
      </c>
      <c r="I676" s="782">
        <v>133</v>
      </c>
      <c r="J676" s="782">
        <v>910</v>
      </c>
      <c r="K676" s="783">
        <v>43678</v>
      </c>
      <c r="L676" s="784">
        <v>44196</v>
      </c>
      <c r="M676" s="782"/>
      <c r="N676" s="782"/>
      <c r="O676" s="605"/>
      <c r="P676" s="782"/>
      <c r="Q676" s="782"/>
      <c r="R676" s="782"/>
      <c r="S676" s="782"/>
      <c r="T676" s="782"/>
      <c r="U676" s="785"/>
      <c r="V676" s="782"/>
      <c r="W676" s="782" t="s">
        <v>128</v>
      </c>
      <c r="X676" s="782"/>
      <c r="Y676" s="782"/>
      <c r="Z676" s="782"/>
      <c r="AA676" s="782"/>
      <c r="AB676" s="782"/>
      <c r="AC676" s="785"/>
      <c r="AD676" s="782"/>
      <c r="AE676" s="782"/>
      <c r="AF676" s="782"/>
      <c r="AG676" s="782"/>
      <c r="AH676" s="782"/>
      <c r="AI676" s="782"/>
      <c r="AJ676" s="605"/>
      <c r="AK676" s="782"/>
      <c r="AL676" s="605"/>
      <c r="AM676" s="605"/>
      <c r="AN676" s="785"/>
      <c r="AO676" s="551"/>
      <c r="AP676" s="551"/>
      <c r="AQ67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76" s="788">
        <f>WWWW[[#This Row],[%Equitable and continuous access to sufficient quantity of safe drinking water]]*WWWW[[#This Row],[Total PoP ]]</f>
        <v>0</v>
      </c>
      <c r="AS67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76" s="788">
        <f>WWWW[[#This Row],[% Access to unimproved water points]]*WWWW[[#This Row],[Total PoP ]]</f>
        <v>0</v>
      </c>
      <c r="AU67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7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76" s="788">
        <f>WWWW[[#This Row],[HRP1]]/250</f>
        <v>0</v>
      </c>
      <c r="AX676" s="790">
        <f>1-WWWW[[#This Row],[% Equitable and continuous access to sufficient quantity of domestic water]]</f>
        <v>1</v>
      </c>
      <c r="AY676" s="788">
        <f>WWWW[[#This Row],[%equitable and continuous access to sufficient quantity of safe drinking and domestic water''s GAP]]*WWWW[[#This Row],[Total PoP ]]</f>
        <v>910</v>
      </c>
      <c r="AZ676" s="791">
        <f>IF(WWWW[[#This Row],[Total required water points]]-WWWW[[#This Row],['#Water points coverage]]&lt;0,0,WWWW[[#This Row],[Total required water points]]-WWWW[[#This Row],['#Water points coverage]])</f>
        <v>4</v>
      </c>
      <c r="BA676" s="791">
        <f>ROUND(IF(WWWW[[#This Row],[Total PoP ]]&lt;250,1,WWWW[[#This Row],[Total PoP ]]/250),0)</f>
        <v>4</v>
      </c>
      <c r="BB67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76" s="788">
        <f>WWWW[[#This Row],[% people access to functioning Latrine]]*WWWW[[#This Row],[Total PoP ]]</f>
        <v>0</v>
      </c>
      <c r="BD676" s="791">
        <f>WWWW[[#This Row],['#_of_Functioning_latrines_in_school]]*50</f>
        <v>0</v>
      </c>
      <c r="BE676" s="791">
        <f>ROUND((WWWW[[#This Row],[Total PoP ]]/6),0)</f>
        <v>152</v>
      </c>
      <c r="BF676" s="791">
        <f>IF(WWWW[[#This Row],[Total required Latrines]]-(WWWW[[#This Row],['#_of_sanitary_fly-proof_HH_latrines]])&lt;0,0,WWWW[[#This Row],[Total required Latrines]]-(WWWW[[#This Row],['#_of_sanitary_fly-proof_HH_latrines]]))</f>
        <v>152</v>
      </c>
      <c r="BG676" s="787">
        <f>1-WWWW[[#This Row],[% people access to functioning Latrine]]</f>
        <v>1</v>
      </c>
      <c r="BH67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6" s="560">
        <f>IF(WWWW[[#This Row],['#_of_functional_handwashing_facilities_at_HH_level]]*6&gt;WWWW[[#This Row],[Total PoP ]],WWWW[[#This Row],[Total PoP ]],WWWW[[#This Row],['#_of_functional_handwashing_facilities_at_HH_level]]*6)</f>
        <v>0</v>
      </c>
      <c r="BJ676" s="791">
        <f>IF(WWWW[[#This Row],['# people reached by regular dedicated hygiene promotion]]&gt;WWWW[[#This Row],['# People received regular supply of hygiene items]],WWWW[[#This Row],['# people reached by regular dedicated hygiene promotion]],WWWW[[#This Row],['# People received regular supply of hygiene items]])</f>
        <v>0</v>
      </c>
      <c r="BK676" s="790">
        <f>IF(WWWW[[#This Row],[HRP3]]/WWWW[[#This Row],[Total PoP ]]&gt;100%,100%,WWWW[[#This Row],[HRP3]]/WWWW[[#This Row],[Total PoP ]])</f>
        <v>0</v>
      </c>
      <c r="BL676" s="787">
        <f>1-WWWW[[#This Row],[Hygiene Coverage%]]</f>
        <v>1</v>
      </c>
      <c r="BM676" s="789">
        <f>WWWW[[#This Row],['# people reached by regular dedicated hygiene promotion]]/WWWW[[#This Row],[Total PoP ]]</f>
        <v>0</v>
      </c>
      <c r="BN67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6" s="552">
        <f>WWWW[[#This Row],['#_of_affected_women_and_girls_receiving_a_sufficient_quantity_of_sanitary_pads]]</f>
        <v>0</v>
      </c>
      <c r="BP676" s="605">
        <f>IF(WWWW[[#This Row],['# People with access to soap]]&gt;WWWW[[#This Row],['# People with access to Sanity Pads]],WWWW[[#This Row],['# People with access to soap]],WWWW[[#This Row],['# People with access to Sanity Pads]])</f>
        <v>0</v>
      </c>
      <c r="BQ676" s="560" t="str">
        <f>IF(OR(WWWW[[#This Row],['#of students in school]]="",WWWW[[#This Row],['#of students in school]]=0),"No","Yes")</f>
        <v>No</v>
      </c>
      <c r="BR676" s="781" t="str">
        <f>VLOOKUP(WWWW[[#This Row],[Village  Name]],SiteDB6[[Site Name]:[Location Type 1]],9,FALSE)</f>
        <v>Village</v>
      </c>
      <c r="BS676" s="781" t="str">
        <f>VLOOKUP(WWWW[[#This Row],[Village  Name]],SiteDB6[[Site Name]:[Type of Accommodation]],10,FALSE)</f>
        <v>Village</v>
      </c>
      <c r="BT676" s="781">
        <f>VLOOKUP(WWWW[[#This Row],[Village  Name]],SiteDB6[[Site Name]:[Ethnic or GCA/NGCA]],11,FALSE)</f>
        <v>0</v>
      </c>
      <c r="BU676" s="781">
        <f>VLOOKUP(WWWW[[#This Row],[Village  Name]],SiteDB6[[Site Name]:[Lat]],12,FALSE)</f>
        <v>20.860589981079102</v>
      </c>
      <c r="BV676" s="781">
        <f>VLOOKUP(WWWW[[#This Row],[Village  Name]],SiteDB6[[Site Name]:[Long]],13,FALSE)</f>
        <v>92.367843627929702</v>
      </c>
      <c r="BW676" s="781">
        <f>VLOOKUP(WWWW[[#This Row],[Village  Name]],SiteDB6[[Site Name]:[Pcode]],3,FALSE)</f>
        <v>197975</v>
      </c>
      <c r="BX676" s="781" t="str">
        <f t="shared" si="4"/>
        <v>Covered</v>
      </c>
      <c r="BY676" s="792"/>
    </row>
    <row r="677" spans="1:77">
      <c r="A677" s="777" t="s">
        <v>2382</v>
      </c>
      <c r="B677" s="777" t="s">
        <v>2864</v>
      </c>
      <c r="C677" s="778" t="s">
        <v>371</v>
      </c>
      <c r="D677" s="778" t="s">
        <v>3050</v>
      </c>
      <c r="E677" s="778" t="s">
        <v>2686</v>
      </c>
      <c r="F677" s="778" t="s">
        <v>307</v>
      </c>
      <c r="G677" s="780" t="str">
        <f>VLOOKUP(WWWW[[#This Row],[Village  Name]],SiteDB6[[Site Name]:[Location Type]],8,FALSE)</f>
        <v>Village</v>
      </c>
      <c r="H677" s="778" t="s">
        <v>3069</v>
      </c>
      <c r="I677" s="782">
        <v>30</v>
      </c>
      <c r="J677" s="782">
        <v>146</v>
      </c>
      <c r="K677" s="783">
        <v>43678</v>
      </c>
      <c r="L677" s="784">
        <v>44196</v>
      </c>
      <c r="M677" s="782"/>
      <c r="N677" s="782"/>
      <c r="O677" s="605"/>
      <c r="P677" s="782"/>
      <c r="Q677" s="782"/>
      <c r="R677" s="782"/>
      <c r="S677" s="782"/>
      <c r="T677" s="782"/>
      <c r="U677" s="785"/>
      <c r="V677" s="782"/>
      <c r="W677" s="782" t="s">
        <v>128</v>
      </c>
      <c r="X677" s="782"/>
      <c r="Y677" s="782"/>
      <c r="Z677" s="782"/>
      <c r="AA677" s="782"/>
      <c r="AB677" s="782"/>
      <c r="AC677" s="785"/>
      <c r="AD677" s="782"/>
      <c r="AE677" s="782"/>
      <c r="AF677" s="782"/>
      <c r="AG677" s="782"/>
      <c r="AH677" s="782"/>
      <c r="AI677" s="782"/>
      <c r="AJ677" s="605"/>
      <c r="AK677" s="782"/>
      <c r="AL677" s="605"/>
      <c r="AM677" s="605"/>
      <c r="AN677" s="785"/>
      <c r="AO677" s="551"/>
      <c r="AP677" s="551"/>
      <c r="AQ67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77" s="788">
        <f>WWWW[[#This Row],[%Equitable and continuous access to sufficient quantity of safe drinking water]]*WWWW[[#This Row],[Total PoP ]]</f>
        <v>0</v>
      </c>
      <c r="AS67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77" s="788">
        <f>WWWW[[#This Row],[% Access to unimproved water points]]*WWWW[[#This Row],[Total PoP ]]</f>
        <v>0</v>
      </c>
      <c r="AU67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7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77" s="788">
        <f>WWWW[[#This Row],[HRP1]]/250</f>
        <v>0</v>
      </c>
      <c r="AX677" s="790">
        <f>1-WWWW[[#This Row],[% Equitable and continuous access to sufficient quantity of domestic water]]</f>
        <v>1</v>
      </c>
      <c r="AY677" s="788">
        <f>WWWW[[#This Row],[%equitable and continuous access to sufficient quantity of safe drinking and domestic water''s GAP]]*WWWW[[#This Row],[Total PoP ]]</f>
        <v>146</v>
      </c>
      <c r="AZ677" s="791">
        <f>IF(WWWW[[#This Row],[Total required water points]]-WWWW[[#This Row],['#Water points coverage]]&lt;0,0,WWWW[[#This Row],[Total required water points]]-WWWW[[#This Row],['#Water points coverage]])</f>
        <v>1</v>
      </c>
      <c r="BA677" s="791">
        <f>ROUND(IF(WWWW[[#This Row],[Total PoP ]]&lt;250,1,WWWW[[#This Row],[Total PoP ]]/250),0)</f>
        <v>1</v>
      </c>
      <c r="BB67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77" s="788">
        <f>WWWW[[#This Row],[% people access to functioning Latrine]]*WWWW[[#This Row],[Total PoP ]]</f>
        <v>0</v>
      </c>
      <c r="BD677" s="791">
        <f>WWWW[[#This Row],['#_of_Functioning_latrines_in_school]]*50</f>
        <v>0</v>
      </c>
      <c r="BE677" s="791">
        <f>ROUND((WWWW[[#This Row],[Total PoP ]]/6),0)</f>
        <v>24</v>
      </c>
      <c r="BF677" s="791">
        <f>IF(WWWW[[#This Row],[Total required Latrines]]-(WWWW[[#This Row],['#_of_sanitary_fly-proof_HH_latrines]])&lt;0,0,WWWW[[#This Row],[Total required Latrines]]-(WWWW[[#This Row],['#_of_sanitary_fly-proof_HH_latrines]]))</f>
        <v>24</v>
      </c>
      <c r="BG677" s="787">
        <f>1-WWWW[[#This Row],[% people access to functioning Latrine]]</f>
        <v>1</v>
      </c>
      <c r="BH67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7" s="560">
        <f>IF(WWWW[[#This Row],['#_of_functional_handwashing_facilities_at_HH_level]]*6&gt;WWWW[[#This Row],[Total PoP ]],WWWW[[#This Row],[Total PoP ]],WWWW[[#This Row],['#_of_functional_handwashing_facilities_at_HH_level]]*6)</f>
        <v>0</v>
      </c>
      <c r="BJ677" s="791">
        <f>IF(WWWW[[#This Row],['# people reached by regular dedicated hygiene promotion]]&gt;WWWW[[#This Row],['# People received regular supply of hygiene items]],WWWW[[#This Row],['# people reached by regular dedicated hygiene promotion]],WWWW[[#This Row],['# People received regular supply of hygiene items]])</f>
        <v>0</v>
      </c>
      <c r="BK677" s="790">
        <f>IF(WWWW[[#This Row],[HRP3]]/WWWW[[#This Row],[Total PoP ]]&gt;100%,100%,WWWW[[#This Row],[HRP3]]/WWWW[[#This Row],[Total PoP ]])</f>
        <v>0</v>
      </c>
      <c r="BL677" s="787">
        <f>1-WWWW[[#This Row],[Hygiene Coverage%]]</f>
        <v>1</v>
      </c>
      <c r="BM677" s="789">
        <f>WWWW[[#This Row],['# people reached by regular dedicated hygiene promotion]]/WWWW[[#This Row],[Total PoP ]]</f>
        <v>0</v>
      </c>
      <c r="BN67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7" s="552">
        <f>WWWW[[#This Row],['#_of_affected_women_and_girls_receiving_a_sufficient_quantity_of_sanitary_pads]]</f>
        <v>0</v>
      </c>
      <c r="BP677" s="605">
        <f>IF(WWWW[[#This Row],['# People with access to soap]]&gt;WWWW[[#This Row],['# People with access to Sanity Pads]],WWWW[[#This Row],['# People with access to soap]],WWWW[[#This Row],['# People with access to Sanity Pads]])</f>
        <v>0</v>
      </c>
      <c r="BQ677" s="560" t="str">
        <f>IF(OR(WWWW[[#This Row],['#of students in school]]="",WWWW[[#This Row],['#of students in school]]=0),"No","Yes")</f>
        <v>No</v>
      </c>
      <c r="BR677" s="781" t="str">
        <f>VLOOKUP(WWWW[[#This Row],[Village  Name]],SiteDB6[[Site Name]:[Location Type 1]],9,FALSE)</f>
        <v>Village</v>
      </c>
      <c r="BS677" s="781" t="str">
        <f>VLOOKUP(WWWW[[#This Row],[Village  Name]],SiteDB6[[Site Name]:[Type of Accommodation]],10,FALSE)</f>
        <v>Village</v>
      </c>
      <c r="BT677" s="781">
        <f>VLOOKUP(WWWW[[#This Row],[Village  Name]],SiteDB6[[Site Name]:[Ethnic or GCA/NGCA]],11,FALSE)</f>
        <v>0</v>
      </c>
      <c r="BU677" s="781">
        <f>VLOOKUP(WWWW[[#This Row],[Village  Name]],SiteDB6[[Site Name]:[Lat]],12,FALSE)</f>
        <v>20.6845893859863</v>
      </c>
      <c r="BV677" s="781">
        <f>VLOOKUP(WWWW[[#This Row],[Village  Name]],SiteDB6[[Site Name]:[Long]],13,FALSE)</f>
        <v>92.443580627441406</v>
      </c>
      <c r="BW677" s="781">
        <f>VLOOKUP(WWWW[[#This Row],[Village  Name]],SiteDB6[[Site Name]:[Pcode]],3,FALSE)</f>
        <v>198033</v>
      </c>
      <c r="BX677" s="781" t="str">
        <f t="shared" si="4"/>
        <v>Covered</v>
      </c>
      <c r="BY677" s="792"/>
    </row>
    <row r="678" spans="1:77">
      <c r="A678" s="777" t="s">
        <v>2382</v>
      </c>
      <c r="B678" s="777" t="s">
        <v>2864</v>
      </c>
      <c r="C678" s="778" t="s">
        <v>371</v>
      </c>
      <c r="D678" s="778" t="s">
        <v>3050</v>
      </c>
      <c r="E678" s="778" t="s">
        <v>2686</v>
      </c>
      <c r="F678" s="778" t="s">
        <v>321</v>
      </c>
      <c r="G678" s="780" t="str">
        <f>VLOOKUP(WWWW[[#This Row],[Village  Name]],SiteDB6[[Site Name]:[Location Type]],8,FALSE)</f>
        <v>Village</v>
      </c>
      <c r="H678" s="778" t="s">
        <v>2542</v>
      </c>
      <c r="I678" s="782">
        <v>171</v>
      </c>
      <c r="J678" s="782">
        <v>908</v>
      </c>
      <c r="K678" s="783">
        <v>43678</v>
      </c>
      <c r="L678" s="784">
        <v>44196</v>
      </c>
      <c r="M678" s="782">
        <v>96</v>
      </c>
      <c r="N678" s="782"/>
      <c r="O678" s="605">
        <v>3</v>
      </c>
      <c r="P678" s="782">
        <v>34</v>
      </c>
      <c r="Q678" s="782">
        <v>1</v>
      </c>
      <c r="R678" s="782"/>
      <c r="S678" s="782"/>
      <c r="T678" s="782"/>
      <c r="U678" s="785"/>
      <c r="V678" s="782"/>
      <c r="W678" s="782" t="s">
        <v>128</v>
      </c>
      <c r="X678" s="782"/>
      <c r="Y678" s="782"/>
      <c r="Z678" s="782"/>
      <c r="AA678" s="782"/>
      <c r="AB678" s="782"/>
      <c r="AC678" s="785"/>
      <c r="AD678" s="782"/>
      <c r="AE678" s="782"/>
      <c r="AF678" s="782"/>
      <c r="AG678" s="782"/>
      <c r="AH678" s="782"/>
      <c r="AI678" s="782"/>
      <c r="AJ678" s="605"/>
      <c r="AK678" s="782"/>
      <c r="AL678" s="605"/>
      <c r="AM678" s="605"/>
      <c r="AN678" s="785"/>
      <c r="AO678" s="551"/>
      <c r="AP678" s="551"/>
      <c r="AQ67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78" s="788">
        <f>WWWW[[#This Row],[%Equitable and continuous access to sufficient quantity of safe drinking water]]*WWWW[[#This Row],[Total PoP ]]</f>
        <v>908</v>
      </c>
      <c r="AS67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78" s="788">
        <f>WWWW[[#This Row],[% Access to unimproved water points]]*WWWW[[#This Row],[Total PoP ]]</f>
        <v>908</v>
      </c>
      <c r="AU67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7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908</v>
      </c>
      <c r="AW678" s="788">
        <f>WWWW[[#This Row],[HRP1]]/250</f>
        <v>3.6320000000000001</v>
      </c>
      <c r="AX678" s="790">
        <f>1-WWWW[[#This Row],[% Equitable and continuous access to sufficient quantity of domestic water]]</f>
        <v>0</v>
      </c>
      <c r="AY678" s="788">
        <f>WWWW[[#This Row],[%equitable and continuous access to sufficient quantity of safe drinking and domestic water''s GAP]]*WWWW[[#This Row],[Total PoP ]]</f>
        <v>0</v>
      </c>
      <c r="AZ678" s="791">
        <f>IF(WWWW[[#This Row],[Total required water points]]-WWWW[[#This Row],['#Water points coverage]]&lt;0,0,WWWW[[#This Row],[Total required water points]]-WWWW[[#This Row],['#Water points coverage]])</f>
        <v>0.36799999999999988</v>
      </c>
      <c r="BA678" s="791">
        <f>ROUND(IF(WWWW[[#This Row],[Total PoP ]]&lt;250,1,WWWW[[#This Row],[Total PoP ]]/250),0)</f>
        <v>4</v>
      </c>
      <c r="BB67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78" s="788">
        <f>WWWW[[#This Row],[% people access to functioning Latrine]]*WWWW[[#This Row],[Total PoP ]]</f>
        <v>0</v>
      </c>
      <c r="BD678" s="791">
        <f>WWWW[[#This Row],['#_of_Functioning_latrines_in_school]]*50</f>
        <v>0</v>
      </c>
      <c r="BE678" s="791">
        <f>ROUND((WWWW[[#This Row],[Total PoP ]]/6),0)</f>
        <v>151</v>
      </c>
      <c r="BF678" s="791">
        <f>IF(WWWW[[#This Row],[Total required Latrines]]-(WWWW[[#This Row],['#_of_sanitary_fly-proof_HH_latrines]])&lt;0,0,WWWW[[#This Row],[Total required Latrines]]-(WWWW[[#This Row],['#_of_sanitary_fly-proof_HH_latrines]]))</f>
        <v>151</v>
      </c>
      <c r="BG678" s="787">
        <f>1-WWWW[[#This Row],[% people access to functioning Latrine]]</f>
        <v>1</v>
      </c>
      <c r="BH67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8" s="560">
        <f>IF(WWWW[[#This Row],['#_of_functional_handwashing_facilities_at_HH_level]]*6&gt;WWWW[[#This Row],[Total PoP ]],WWWW[[#This Row],[Total PoP ]],WWWW[[#This Row],['#_of_functional_handwashing_facilities_at_HH_level]]*6)</f>
        <v>0</v>
      </c>
      <c r="BJ678" s="791">
        <f>IF(WWWW[[#This Row],['# people reached by regular dedicated hygiene promotion]]&gt;WWWW[[#This Row],['# People received regular supply of hygiene items]],WWWW[[#This Row],['# people reached by regular dedicated hygiene promotion]],WWWW[[#This Row],['# People received regular supply of hygiene items]])</f>
        <v>0</v>
      </c>
      <c r="BK678" s="790">
        <f>IF(WWWW[[#This Row],[HRP3]]/WWWW[[#This Row],[Total PoP ]]&gt;100%,100%,WWWW[[#This Row],[HRP3]]/WWWW[[#This Row],[Total PoP ]])</f>
        <v>0</v>
      </c>
      <c r="BL678" s="787">
        <f>1-WWWW[[#This Row],[Hygiene Coverage%]]</f>
        <v>1</v>
      </c>
      <c r="BM678" s="789">
        <f>WWWW[[#This Row],['# people reached by regular dedicated hygiene promotion]]/WWWW[[#This Row],[Total PoP ]]</f>
        <v>0</v>
      </c>
      <c r="BN67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8" s="552">
        <f>WWWW[[#This Row],['#_of_affected_women_and_girls_receiving_a_sufficient_quantity_of_sanitary_pads]]</f>
        <v>0</v>
      </c>
      <c r="BP678" s="605">
        <f>IF(WWWW[[#This Row],['# People with access to soap]]&gt;WWWW[[#This Row],['# People with access to Sanity Pads]],WWWW[[#This Row],['# People with access to soap]],WWWW[[#This Row],['# People with access to Sanity Pads]])</f>
        <v>0</v>
      </c>
      <c r="BQ678" s="560" t="str">
        <f>IF(OR(WWWW[[#This Row],['#of students in school]]="",WWWW[[#This Row],['#of students in school]]=0),"No","Yes")</f>
        <v>Yes</v>
      </c>
      <c r="BR678" s="781" t="str">
        <f>VLOOKUP(WWWW[[#This Row],[Village  Name]],SiteDB6[[Site Name]:[Location Type 1]],9,FALSE)</f>
        <v>Village</v>
      </c>
      <c r="BS678" s="781" t="str">
        <f>VLOOKUP(WWWW[[#This Row],[Village  Name]],SiteDB6[[Site Name]:[Type of Accommodation]],10,FALSE)</f>
        <v>Village</v>
      </c>
      <c r="BT678" s="781" t="str">
        <f>VLOOKUP(WWWW[[#This Row],[Village  Name]],SiteDB6[[Site Name]:[Ethnic or GCA/NGCA]],11,FALSE)</f>
        <v>Muslim</v>
      </c>
      <c r="BU678" s="781">
        <f>VLOOKUP(WWWW[[#This Row],[Village  Name]],SiteDB6[[Site Name]:[Lat]],12,FALSE)</f>
        <v>0</v>
      </c>
      <c r="BV678" s="781">
        <f>VLOOKUP(WWWW[[#This Row],[Village  Name]],SiteDB6[[Site Name]:[Long]],13,FALSE)</f>
        <v>0</v>
      </c>
      <c r="BW678" s="781">
        <f>VLOOKUP(WWWW[[#This Row],[Village  Name]],SiteDB6[[Site Name]:[Pcode]],3,FALSE)</f>
        <v>198350</v>
      </c>
      <c r="BX678" s="781" t="str">
        <f t="shared" si="4"/>
        <v>Covered</v>
      </c>
      <c r="BY678" s="792"/>
    </row>
    <row r="679" spans="1:77">
      <c r="A679" s="777" t="s">
        <v>2382</v>
      </c>
      <c r="B679" s="777" t="s">
        <v>2864</v>
      </c>
      <c r="C679" s="778" t="s">
        <v>371</v>
      </c>
      <c r="D679" s="778" t="s">
        <v>3050</v>
      </c>
      <c r="E679" s="778" t="s">
        <v>2686</v>
      </c>
      <c r="F679" s="778" t="s">
        <v>321</v>
      </c>
      <c r="G679" s="780" t="str">
        <f>VLOOKUP(WWWW[[#This Row],[Village  Name]],SiteDB6[[Site Name]:[Location Type]],8,FALSE)</f>
        <v>Village</v>
      </c>
      <c r="H679" s="778" t="s">
        <v>2543</v>
      </c>
      <c r="I679" s="782">
        <v>153</v>
      </c>
      <c r="J679" s="782">
        <v>835</v>
      </c>
      <c r="K679" s="783">
        <v>43678</v>
      </c>
      <c r="L679" s="784">
        <v>44196</v>
      </c>
      <c r="M679" s="782">
        <v>281</v>
      </c>
      <c r="N679" s="782"/>
      <c r="O679" s="605"/>
      <c r="P679" s="782">
        <v>1</v>
      </c>
      <c r="Q679" s="782">
        <v>2</v>
      </c>
      <c r="R679" s="782"/>
      <c r="S679" s="782">
        <v>2</v>
      </c>
      <c r="T679" s="782"/>
      <c r="U679" s="785"/>
      <c r="V679" s="782"/>
      <c r="W679" s="782" t="s">
        <v>128</v>
      </c>
      <c r="X679" s="782"/>
      <c r="Y679" s="782"/>
      <c r="Z679" s="782"/>
      <c r="AA679" s="782"/>
      <c r="AB679" s="782"/>
      <c r="AC679" s="785"/>
      <c r="AD679" s="782"/>
      <c r="AE679" s="782"/>
      <c r="AF679" s="782"/>
      <c r="AG679" s="782"/>
      <c r="AH679" s="782"/>
      <c r="AI679" s="782"/>
      <c r="AJ679" s="605"/>
      <c r="AK679" s="782"/>
      <c r="AL679" s="605"/>
      <c r="AM679" s="605"/>
      <c r="AN679" s="785"/>
      <c r="AO679" s="551"/>
      <c r="AP679" s="551"/>
      <c r="AQ67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79" s="788">
        <f>WWWW[[#This Row],[%Equitable and continuous access to sufficient quantity of safe drinking water]]*WWWW[[#This Row],[Total PoP ]]</f>
        <v>835</v>
      </c>
      <c r="AS67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79" s="788">
        <f>WWWW[[#This Row],[% Access to unimproved water points]]*WWWW[[#This Row],[Total PoP ]]</f>
        <v>835</v>
      </c>
      <c r="AU67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7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835</v>
      </c>
      <c r="AW679" s="788">
        <f>WWWW[[#This Row],[HRP1]]/250</f>
        <v>3.34</v>
      </c>
      <c r="AX679" s="790">
        <f>1-WWWW[[#This Row],[% Equitable and continuous access to sufficient quantity of domestic water]]</f>
        <v>0</v>
      </c>
      <c r="AY679" s="788">
        <f>WWWW[[#This Row],[%equitable and continuous access to sufficient quantity of safe drinking and domestic water''s GAP]]*WWWW[[#This Row],[Total PoP ]]</f>
        <v>0</v>
      </c>
      <c r="AZ679" s="791">
        <f>IF(WWWW[[#This Row],[Total required water points]]-WWWW[[#This Row],['#Water points coverage]]&lt;0,0,WWWW[[#This Row],[Total required water points]]-WWWW[[#This Row],['#Water points coverage]])</f>
        <v>0</v>
      </c>
      <c r="BA679" s="791">
        <f>ROUND(IF(WWWW[[#This Row],[Total PoP ]]&lt;250,1,WWWW[[#This Row],[Total PoP ]]/250),0)</f>
        <v>3</v>
      </c>
      <c r="BB67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79" s="788">
        <f>WWWW[[#This Row],[% people access to functioning Latrine]]*WWWW[[#This Row],[Total PoP ]]</f>
        <v>0</v>
      </c>
      <c r="BD679" s="791">
        <f>WWWW[[#This Row],['#_of_Functioning_latrines_in_school]]*50</f>
        <v>0</v>
      </c>
      <c r="BE679" s="791">
        <f>ROUND((WWWW[[#This Row],[Total PoP ]]/6),0)</f>
        <v>139</v>
      </c>
      <c r="BF679" s="791">
        <f>IF(WWWW[[#This Row],[Total required Latrines]]-(WWWW[[#This Row],['#_of_sanitary_fly-proof_HH_latrines]])&lt;0,0,WWWW[[#This Row],[Total required Latrines]]-(WWWW[[#This Row],['#_of_sanitary_fly-proof_HH_latrines]]))</f>
        <v>139</v>
      </c>
      <c r="BG679" s="787">
        <f>1-WWWW[[#This Row],[% people access to functioning Latrine]]</f>
        <v>1</v>
      </c>
      <c r="BH67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79" s="560">
        <f>IF(WWWW[[#This Row],['#_of_functional_handwashing_facilities_at_HH_level]]*6&gt;WWWW[[#This Row],[Total PoP ]],WWWW[[#This Row],[Total PoP ]],WWWW[[#This Row],['#_of_functional_handwashing_facilities_at_HH_level]]*6)</f>
        <v>0</v>
      </c>
      <c r="BJ679" s="791">
        <f>IF(WWWW[[#This Row],['# people reached by regular dedicated hygiene promotion]]&gt;WWWW[[#This Row],['# People received regular supply of hygiene items]],WWWW[[#This Row],['# people reached by regular dedicated hygiene promotion]],WWWW[[#This Row],['# People received regular supply of hygiene items]])</f>
        <v>0</v>
      </c>
      <c r="BK679" s="790">
        <f>IF(WWWW[[#This Row],[HRP3]]/WWWW[[#This Row],[Total PoP ]]&gt;100%,100%,WWWW[[#This Row],[HRP3]]/WWWW[[#This Row],[Total PoP ]])</f>
        <v>0</v>
      </c>
      <c r="BL679" s="787">
        <f>1-WWWW[[#This Row],[Hygiene Coverage%]]</f>
        <v>1</v>
      </c>
      <c r="BM679" s="789">
        <f>WWWW[[#This Row],['# people reached by regular dedicated hygiene promotion]]/WWWW[[#This Row],[Total PoP ]]</f>
        <v>0</v>
      </c>
      <c r="BN67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79" s="552">
        <f>WWWW[[#This Row],['#_of_affected_women_and_girls_receiving_a_sufficient_quantity_of_sanitary_pads]]</f>
        <v>0</v>
      </c>
      <c r="BP679" s="605">
        <f>IF(WWWW[[#This Row],['# People with access to soap]]&gt;WWWW[[#This Row],['# People with access to Sanity Pads]],WWWW[[#This Row],['# People with access to soap]],WWWW[[#This Row],['# People with access to Sanity Pads]])</f>
        <v>0</v>
      </c>
      <c r="BQ679" s="560" t="str">
        <f>IF(OR(WWWW[[#This Row],['#of students in school]]="",WWWW[[#This Row],['#of students in school]]=0),"No","Yes")</f>
        <v>Yes</v>
      </c>
      <c r="BR679" s="781" t="str">
        <f>VLOOKUP(WWWW[[#This Row],[Village  Name]],SiteDB6[[Site Name]:[Location Type 1]],9,FALSE)</f>
        <v>Village</v>
      </c>
      <c r="BS679" s="781" t="str">
        <f>VLOOKUP(WWWW[[#This Row],[Village  Name]],SiteDB6[[Site Name]:[Type of Accommodation]],10,FALSE)</f>
        <v>Village</v>
      </c>
      <c r="BT679" s="781" t="str">
        <f>VLOOKUP(WWWW[[#This Row],[Village  Name]],SiteDB6[[Site Name]:[Ethnic or GCA/NGCA]],11,FALSE)</f>
        <v>Muslim</v>
      </c>
      <c r="BU679" s="781">
        <f>VLOOKUP(WWWW[[#This Row],[Village  Name]],SiteDB6[[Site Name]:[Lat]],12,FALSE)</f>
        <v>20.819919586181602</v>
      </c>
      <c r="BV679" s="781">
        <f>VLOOKUP(WWWW[[#This Row],[Village  Name]],SiteDB6[[Site Name]:[Long]],13,FALSE)</f>
        <v>92.589729309082003</v>
      </c>
      <c r="BW679" s="781">
        <f>VLOOKUP(WWWW[[#This Row],[Village  Name]],SiteDB6[[Site Name]:[Pcode]],3,FALSE)</f>
        <v>198349</v>
      </c>
      <c r="BX679" s="781" t="str">
        <f t="shared" si="4"/>
        <v>Covered</v>
      </c>
      <c r="BY679" s="792"/>
    </row>
    <row r="680" spans="1:77">
      <c r="A680" s="777" t="s">
        <v>2382</v>
      </c>
      <c r="B680" s="777" t="s">
        <v>2864</v>
      </c>
      <c r="C680" s="778" t="s">
        <v>371</v>
      </c>
      <c r="D680" s="778" t="s">
        <v>3050</v>
      </c>
      <c r="E680" s="778" t="s">
        <v>2686</v>
      </c>
      <c r="F680" s="778" t="s">
        <v>321</v>
      </c>
      <c r="G680" s="780" t="str">
        <f>VLOOKUP(WWWW[[#This Row],[Village  Name]],SiteDB6[[Site Name]:[Location Type]],8,FALSE)</f>
        <v>Village</v>
      </c>
      <c r="H680" s="778" t="s">
        <v>2552</v>
      </c>
      <c r="I680" s="782">
        <v>128</v>
      </c>
      <c r="J680" s="782">
        <v>658</v>
      </c>
      <c r="K680" s="783">
        <v>43678</v>
      </c>
      <c r="L680" s="784">
        <v>44196</v>
      </c>
      <c r="M680" s="782"/>
      <c r="N680" s="782"/>
      <c r="O680" s="605"/>
      <c r="P680" s="782"/>
      <c r="Q680" s="782"/>
      <c r="R680" s="782"/>
      <c r="S680" s="782"/>
      <c r="T680" s="782"/>
      <c r="U680" s="785"/>
      <c r="V680" s="782"/>
      <c r="W680" s="782" t="s">
        <v>128</v>
      </c>
      <c r="X680" s="782"/>
      <c r="Y680" s="782"/>
      <c r="Z680" s="782"/>
      <c r="AA680" s="782"/>
      <c r="AB680" s="782"/>
      <c r="AC680" s="785"/>
      <c r="AD680" s="782"/>
      <c r="AE680" s="782"/>
      <c r="AF680" s="782"/>
      <c r="AG680" s="782"/>
      <c r="AH680" s="782"/>
      <c r="AI680" s="782"/>
      <c r="AJ680" s="605"/>
      <c r="AK680" s="782"/>
      <c r="AL680" s="605"/>
      <c r="AM680" s="605"/>
      <c r="AN680" s="785"/>
      <c r="AO680" s="551"/>
      <c r="AP680" s="551"/>
      <c r="AQ68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80" s="788">
        <f>WWWW[[#This Row],[%Equitable and continuous access to sufficient quantity of safe drinking water]]*WWWW[[#This Row],[Total PoP ]]</f>
        <v>0</v>
      </c>
      <c r="AS68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80" s="788">
        <f>WWWW[[#This Row],[% Access to unimproved water points]]*WWWW[[#This Row],[Total PoP ]]</f>
        <v>0</v>
      </c>
      <c r="AU68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8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80" s="788">
        <f>WWWW[[#This Row],[HRP1]]/250</f>
        <v>0</v>
      </c>
      <c r="AX680" s="790">
        <f>1-WWWW[[#This Row],[% Equitable and continuous access to sufficient quantity of domestic water]]</f>
        <v>1</v>
      </c>
      <c r="AY680" s="788">
        <f>WWWW[[#This Row],[%equitable and continuous access to sufficient quantity of safe drinking and domestic water''s GAP]]*WWWW[[#This Row],[Total PoP ]]</f>
        <v>658</v>
      </c>
      <c r="AZ680" s="791">
        <f>IF(WWWW[[#This Row],[Total required water points]]-WWWW[[#This Row],['#Water points coverage]]&lt;0,0,WWWW[[#This Row],[Total required water points]]-WWWW[[#This Row],['#Water points coverage]])</f>
        <v>3</v>
      </c>
      <c r="BA680" s="791">
        <f>ROUND(IF(WWWW[[#This Row],[Total PoP ]]&lt;250,1,WWWW[[#This Row],[Total PoP ]]/250),0)</f>
        <v>3</v>
      </c>
      <c r="BB68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80" s="788">
        <f>WWWW[[#This Row],[% people access to functioning Latrine]]*WWWW[[#This Row],[Total PoP ]]</f>
        <v>0</v>
      </c>
      <c r="BD680" s="791">
        <f>WWWW[[#This Row],['#_of_Functioning_latrines_in_school]]*50</f>
        <v>0</v>
      </c>
      <c r="BE680" s="791">
        <f>ROUND((WWWW[[#This Row],[Total PoP ]]/6),0)</f>
        <v>110</v>
      </c>
      <c r="BF680" s="791">
        <f>IF(WWWW[[#This Row],[Total required Latrines]]-(WWWW[[#This Row],['#_of_sanitary_fly-proof_HH_latrines]])&lt;0,0,WWWW[[#This Row],[Total required Latrines]]-(WWWW[[#This Row],['#_of_sanitary_fly-proof_HH_latrines]]))</f>
        <v>110</v>
      </c>
      <c r="BG680" s="787">
        <f>1-WWWW[[#This Row],[% people access to functioning Latrine]]</f>
        <v>1</v>
      </c>
      <c r="BH68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0" s="560">
        <f>IF(WWWW[[#This Row],['#_of_functional_handwashing_facilities_at_HH_level]]*6&gt;WWWW[[#This Row],[Total PoP ]],WWWW[[#This Row],[Total PoP ]],WWWW[[#This Row],['#_of_functional_handwashing_facilities_at_HH_level]]*6)</f>
        <v>0</v>
      </c>
      <c r="BJ680" s="791">
        <f>IF(WWWW[[#This Row],['# people reached by regular dedicated hygiene promotion]]&gt;WWWW[[#This Row],['# People received regular supply of hygiene items]],WWWW[[#This Row],['# people reached by regular dedicated hygiene promotion]],WWWW[[#This Row],['# People received regular supply of hygiene items]])</f>
        <v>0</v>
      </c>
      <c r="BK680" s="790">
        <f>IF(WWWW[[#This Row],[HRP3]]/WWWW[[#This Row],[Total PoP ]]&gt;100%,100%,WWWW[[#This Row],[HRP3]]/WWWW[[#This Row],[Total PoP ]])</f>
        <v>0</v>
      </c>
      <c r="BL680" s="787">
        <f>1-WWWW[[#This Row],[Hygiene Coverage%]]</f>
        <v>1</v>
      </c>
      <c r="BM680" s="789">
        <f>WWWW[[#This Row],['# people reached by regular dedicated hygiene promotion]]/WWWW[[#This Row],[Total PoP ]]</f>
        <v>0</v>
      </c>
      <c r="BN68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0" s="552">
        <f>WWWW[[#This Row],['#_of_affected_women_and_girls_receiving_a_sufficient_quantity_of_sanitary_pads]]</f>
        <v>0</v>
      </c>
      <c r="BP680" s="605">
        <f>IF(WWWW[[#This Row],['# People with access to soap]]&gt;WWWW[[#This Row],['# People with access to Sanity Pads]],WWWW[[#This Row],['# People with access to soap]],WWWW[[#This Row],['# People with access to Sanity Pads]])</f>
        <v>0</v>
      </c>
      <c r="BQ680" s="560" t="str">
        <f>IF(OR(WWWW[[#This Row],['#of students in school]]="",WWWW[[#This Row],['#of students in school]]=0),"No","Yes")</f>
        <v>No</v>
      </c>
      <c r="BR680" s="781" t="str">
        <f>VLOOKUP(WWWW[[#This Row],[Village  Name]],SiteDB6[[Site Name]:[Location Type 1]],9,FALSE)</f>
        <v>Village</v>
      </c>
      <c r="BS680" s="781" t="str">
        <f>VLOOKUP(WWWW[[#This Row],[Village  Name]],SiteDB6[[Site Name]:[Type of Accommodation]],10,FALSE)</f>
        <v>Village</v>
      </c>
      <c r="BT680" s="781" t="str">
        <f>VLOOKUP(WWWW[[#This Row],[Village  Name]],SiteDB6[[Site Name]:[Ethnic or GCA/NGCA]],11,FALSE)</f>
        <v>Rakhine</v>
      </c>
      <c r="BU680" s="781">
        <f>VLOOKUP(WWWW[[#This Row],[Village  Name]],SiteDB6[[Site Name]:[Lat]],12,FALSE)</f>
        <v>20.703920360000001</v>
      </c>
      <c r="BV680" s="781">
        <f>VLOOKUP(WWWW[[#This Row],[Village  Name]],SiteDB6[[Site Name]:[Long]],13,FALSE)</f>
        <v>92.631500239999994</v>
      </c>
      <c r="BW680" s="781">
        <f>VLOOKUP(WWWW[[#This Row],[Village  Name]],SiteDB6[[Site Name]:[Pcode]],3,FALSE)</f>
        <v>198428</v>
      </c>
      <c r="BX680" s="781" t="str">
        <f t="shared" si="4"/>
        <v>Covered</v>
      </c>
      <c r="BY680" s="792"/>
    </row>
    <row r="681" spans="1:77">
      <c r="A681" s="777" t="s">
        <v>2382</v>
      </c>
      <c r="B681" s="777" t="s">
        <v>2864</v>
      </c>
      <c r="C681" s="778" t="s">
        <v>371</v>
      </c>
      <c r="D681" s="778" t="s">
        <v>3050</v>
      </c>
      <c r="E681" s="778" t="s">
        <v>2686</v>
      </c>
      <c r="F681" s="778" t="s">
        <v>321</v>
      </c>
      <c r="G681" s="780" t="str">
        <f>VLOOKUP(WWWW[[#This Row],[Village  Name]],SiteDB6[[Site Name]:[Location Type]],8,FALSE)</f>
        <v>Village</v>
      </c>
      <c r="H681" s="778" t="s">
        <v>540</v>
      </c>
      <c r="I681" s="782">
        <v>120</v>
      </c>
      <c r="J681" s="782">
        <v>491</v>
      </c>
      <c r="K681" s="783">
        <v>43678</v>
      </c>
      <c r="L681" s="784">
        <v>44196</v>
      </c>
      <c r="M681" s="782">
        <v>120</v>
      </c>
      <c r="N681" s="782"/>
      <c r="O681" s="605"/>
      <c r="P681" s="782">
        <v>2</v>
      </c>
      <c r="Q681" s="782">
        <v>1</v>
      </c>
      <c r="R681" s="782"/>
      <c r="S681" s="782"/>
      <c r="T681" s="782"/>
      <c r="U681" s="785"/>
      <c r="V681" s="782"/>
      <c r="W681" s="782" t="s">
        <v>128</v>
      </c>
      <c r="X681" s="782">
        <v>3</v>
      </c>
      <c r="Y681" s="782"/>
      <c r="Z681" s="782"/>
      <c r="AA681" s="782"/>
      <c r="AB681" s="782"/>
      <c r="AC681" s="785"/>
      <c r="AD681" s="782"/>
      <c r="AE681" s="782"/>
      <c r="AF681" s="782"/>
      <c r="AG681" s="782"/>
      <c r="AH681" s="782"/>
      <c r="AI681" s="782"/>
      <c r="AJ681" s="605"/>
      <c r="AK681" s="782"/>
      <c r="AL681" s="605"/>
      <c r="AM681" s="605"/>
      <c r="AN681" s="785"/>
      <c r="AO681" s="551"/>
      <c r="AP681" s="551"/>
      <c r="AQ68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81" s="788">
        <f>WWWW[[#This Row],[%Equitable and continuous access to sufficient quantity of safe drinking water]]*WWWW[[#This Row],[Total PoP ]]</f>
        <v>491</v>
      </c>
      <c r="AS68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81" s="788">
        <f>WWWW[[#This Row],[% Access to unimproved water points]]*WWWW[[#This Row],[Total PoP ]]</f>
        <v>491</v>
      </c>
      <c r="AU68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8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491</v>
      </c>
      <c r="AW681" s="788">
        <f>WWWW[[#This Row],[HRP1]]/250</f>
        <v>1.964</v>
      </c>
      <c r="AX681" s="790">
        <f>1-WWWW[[#This Row],[% Equitable and continuous access to sufficient quantity of domestic water]]</f>
        <v>0</v>
      </c>
      <c r="AY681" s="788">
        <f>WWWW[[#This Row],[%equitable and continuous access to sufficient quantity of safe drinking and domestic water''s GAP]]*WWWW[[#This Row],[Total PoP ]]</f>
        <v>0</v>
      </c>
      <c r="AZ681" s="791">
        <f>IF(WWWW[[#This Row],[Total required water points]]-WWWW[[#This Row],['#Water points coverage]]&lt;0,0,WWWW[[#This Row],[Total required water points]]-WWWW[[#This Row],['#Water points coverage]])</f>
        <v>3.6000000000000032E-2</v>
      </c>
      <c r="BA681" s="791">
        <f>ROUND(IF(WWWW[[#This Row],[Total PoP ]]&lt;250,1,WWWW[[#This Row],[Total PoP ]]/250),0)</f>
        <v>2</v>
      </c>
      <c r="BB68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0.30549898167006112</v>
      </c>
      <c r="BC681" s="788">
        <f>WWWW[[#This Row],[% people access to functioning Latrine]]*WWWW[[#This Row],[Total PoP ]]</f>
        <v>150</v>
      </c>
      <c r="BD681" s="791">
        <f>WWWW[[#This Row],['#_of_Functioning_latrines_in_school]]*50</f>
        <v>150</v>
      </c>
      <c r="BE681" s="791">
        <f>ROUND((WWWW[[#This Row],[Total PoP ]]/6),0)</f>
        <v>82</v>
      </c>
      <c r="BF681" s="791">
        <f>IF(WWWW[[#This Row],[Total required Latrines]]-(WWWW[[#This Row],['#_of_sanitary_fly-proof_HH_latrines]])&lt;0,0,WWWW[[#This Row],[Total required Latrines]]-(WWWW[[#This Row],['#_of_sanitary_fly-proof_HH_latrines]]))</f>
        <v>82</v>
      </c>
      <c r="BG681" s="787">
        <f>1-WWWW[[#This Row],[% people access to functioning Latrine]]</f>
        <v>0.69450101832993894</v>
      </c>
      <c r="BH68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1" s="560">
        <f>IF(WWWW[[#This Row],['#_of_functional_handwashing_facilities_at_HH_level]]*6&gt;WWWW[[#This Row],[Total PoP ]],WWWW[[#This Row],[Total PoP ]],WWWW[[#This Row],['#_of_functional_handwashing_facilities_at_HH_level]]*6)</f>
        <v>0</v>
      </c>
      <c r="BJ681" s="791">
        <f>IF(WWWW[[#This Row],['# people reached by regular dedicated hygiene promotion]]&gt;WWWW[[#This Row],['# People received regular supply of hygiene items]],WWWW[[#This Row],['# people reached by regular dedicated hygiene promotion]],WWWW[[#This Row],['# People received regular supply of hygiene items]])</f>
        <v>0</v>
      </c>
      <c r="BK681" s="790">
        <f>IF(WWWW[[#This Row],[HRP3]]/WWWW[[#This Row],[Total PoP ]]&gt;100%,100%,WWWW[[#This Row],[HRP3]]/WWWW[[#This Row],[Total PoP ]])</f>
        <v>0</v>
      </c>
      <c r="BL681" s="787">
        <f>1-WWWW[[#This Row],[Hygiene Coverage%]]</f>
        <v>1</v>
      </c>
      <c r="BM681" s="789">
        <f>WWWW[[#This Row],['# people reached by regular dedicated hygiene promotion]]/WWWW[[#This Row],[Total PoP ]]</f>
        <v>0</v>
      </c>
      <c r="BN68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1" s="552">
        <f>WWWW[[#This Row],['#_of_affected_women_and_girls_receiving_a_sufficient_quantity_of_sanitary_pads]]</f>
        <v>0</v>
      </c>
      <c r="BP681" s="605">
        <f>IF(WWWW[[#This Row],['# People with access to soap]]&gt;WWWW[[#This Row],['# People with access to Sanity Pads]],WWWW[[#This Row],['# People with access to soap]],WWWW[[#This Row],['# People with access to Sanity Pads]])</f>
        <v>0</v>
      </c>
      <c r="BQ681" s="560" t="str">
        <f>IF(OR(WWWW[[#This Row],['#of students in school]]="",WWWW[[#This Row],['#of students in school]]=0),"No","Yes")</f>
        <v>Yes</v>
      </c>
      <c r="BR681" s="781" t="str">
        <f>VLOOKUP(WWWW[[#This Row],[Village  Name]],SiteDB6[[Site Name]:[Location Type 1]],9,FALSE)</f>
        <v>Village</v>
      </c>
      <c r="BS681" s="781" t="str">
        <f>VLOOKUP(WWWW[[#This Row],[Village  Name]],SiteDB6[[Site Name]:[Type of Accommodation]],10,FALSE)</f>
        <v>Village</v>
      </c>
      <c r="BT681" s="781">
        <f>VLOOKUP(WWWW[[#This Row],[Village  Name]],SiteDB6[[Site Name]:[Ethnic or GCA/NGCA]],11,FALSE)</f>
        <v>0</v>
      </c>
      <c r="BU681" s="781">
        <f>VLOOKUP(WWWW[[#This Row],[Village  Name]],SiteDB6[[Site Name]:[Lat]],12,FALSE)</f>
        <v>20.685689929999999</v>
      </c>
      <c r="BV681" s="781">
        <f>VLOOKUP(WWWW[[#This Row],[Village  Name]],SiteDB6[[Site Name]:[Long]],13,FALSE)</f>
        <v>92.572860719999994</v>
      </c>
      <c r="BW681" s="781">
        <f>VLOOKUP(WWWW[[#This Row],[Village  Name]],SiteDB6[[Site Name]:[Pcode]],3,FALSE)</f>
        <v>220754</v>
      </c>
      <c r="BX681" s="781" t="str">
        <f t="shared" si="4"/>
        <v>Covered</v>
      </c>
      <c r="BY681" s="792"/>
    </row>
    <row r="682" spans="1:77">
      <c r="A682" s="777" t="s">
        <v>2382</v>
      </c>
      <c r="B682" s="777" t="s">
        <v>2864</v>
      </c>
      <c r="C682" s="778" t="s">
        <v>371</v>
      </c>
      <c r="D682" s="778" t="s">
        <v>3050</v>
      </c>
      <c r="E682" s="778" t="s">
        <v>2686</v>
      </c>
      <c r="F682" s="778" t="s">
        <v>321</v>
      </c>
      <c r="G682" s="780" t="str">
        <f>VLOOKUP(WWWW[[#This Row],[Village  Name]],SiteDB6[[Site Name]:[Location Type]],8,FALSE)</f>
        <v>Village</v>
      </c>
      <c r="H682" s="778" t="s">
        <v>2967</v>
      </c>
      <c r="I682" s="782">
        <v>350</v>
      </c>
      <c r="J682" s="782">
        <v>2722</v>
      </c>
      <c r="K682" s="783">
        <v>43678</v>
      </c>
      <c r="L682" s="784">
        <v>44196</v>
      </c>
      <c r="M682" s="782"/>
      <c r="N682" s="782"/>
      <c r="O682" s="605">
        <v>2</v>
      </c>
      <c r="P682" s="782">
        <v>3</v>
      </c>
      <c r="Q682" s="782"/>
      <c r="R682" s="782"/>
      <c r="S682" s="782"/>
      <c r="T682" s="782"/>
      <c r="U682" s="785"/>
      <c r="V682" s="782"/>
      <c r="W682" s="782" t="s">
        <v>128</v>
      </c>
      <c r="X682" s="782">
        <v>3</v>
      </c>
      <c r="Y682" s="782"/>
      <c r="Z682" s="782"/>
      <c r="AA682" s="782"/>
      <c r="AB682" s="782"/>
      <c r="AC682" s="785"/>
      <c r="AD682" s="782"/>
      <c r="AE682" s="782"/>
      <c r="AF682" s="782"/>
      <c r="AG682" s="782"/>
      <c r="AH682" s="782"/>
      <c r="AI682" s="782"/>
      <c r="AJ682" s="605"/>
      <c r="AK682" s="782"/>
      <c r="AL682" s="605"/>
      <c r="AM682" s="605"/>
      <c r="AN682" s="785"/>
      <c r="AO682" s="551"/>
      <c r="AP682" s="551"/>
      <c r="AQ68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82" s="788">
        <f>WWWW[[#This Row],[%Equitable and continuous access to sufficient quantity of safe drinking water]]*WWWW[[#This Row],[Total PoP ]]</f>
        <v>2722</v>
      </c>
      <c r="AS68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82" s="788">
        <f>WWWW[[#This Row],[% Access to unimproved water points]]*WWWW[[#This Row],[Total PoP ]]</f>
        <v>0</v>
      </c>
      <c r="AU68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8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2722</v>
      </c>
      <c r="AW682" s="788">
        <f>WWWW[[#This Row],[HRP1]]/250</f>
        <v>10.888</v>
      </c>
      <c r="AX682" s="790">
        <f>1-WWWW[[#This Row],[% Equitable and continuous access to sufficient quantity of domestic water]]</f>
        <v>0</v>
      </c>
      <c r="AY682" s="788">
        <f>WWWW[[#This Row],[%equitable and continuous access to sufficient quantity of safe drinking and domestic water''s GAP]]*WWWW[[#This Row],[Total PoP ]]</f>
        <v>0</v>
      </c>
      <c r="AZ682" s="791">
        <f>IF(WWWW[[#This Row],[Total required water points]]-WWWW[[#This Row],['#Water points coverage]]&lt;0,0,WWWW[[#This Row],[Total required water points]]-WWWW[[#This Row],['#Water points coverage]])</f>
        <v>0.1120000000000001</v>
      </c>
      <c r="BA682" s="791">
        <f>ROUND(IF(WWWW[[#This Row],[Total PoP ]]&lt;250,1,WWWW[[#This Row],[Total PoP ]]/250),0)</f>
        <v>11</v>
      </c>
      <c r="BB68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5.5106539309331376E-2</v>
      </c>
      <c r="BC682" s="788">
        <f>WWWW[[#This Row],[% people access to functioning Latrine]]*WWWW[[#This Row],[Total PoP ]]</f>
        <v>150</v>
      </c>
      <c r="BD682" s="791">
        <f>WWWW[[#This Row],['#_of_Functioning_latrines_in_school]]*50</f>
        <v>150</v>
      </c>
      <c r="BE682" s="791">
        <f>ROUND((WWWW[[#This Row],[Total PoP ]]/6),0)</f>
        <v>454</v>
      </c>
      <c r="BF682" s="791">
        <f>IF(WWWW[[#This Row],[Total required Latrines]]-(WWWW[[#This Row],['#_of_sanitary_fly-proof_HH_latrines]])&lt;0,0,WWWW[[#This Row],[Total required Latrines]]-(WWWW[[#This Row],['#_of_sanitary_fly-proof_HH_latrines]]))</f>
        <v>454</v>
      </c>
      <c r="BG682" s="787">
        <f>1-WWWW[[#This Row],[% people access to functioning Latrine]]</f>
        <v>0.9448934606906686</v>
      </c>
      <c r="BH68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2" s="560">
        <f>IF(WWWW[[#This Row],['#_of_functional_handwashing_facilities_at_HH_level]]*6&gt;WWWW[[#This Row],[Total PoP ]],WWWW[[#This Row],[Total PoP ]],WWWW[[#This Row],['#_of_functional_handwashing_facilities_at_HH_level]]*6)</f>
        <v>0</v>
      </c>
      <c r="BJ682" s="791">
        <f>IF(WWWW[[#This Row],['# people reached by regular dedicated hygiene promotion]]&gt;WWWW[[#This Row],['# People received regular supply of hygiene items]],WWWW[[#This Row],['# people reached by regular dedicated hygiene promotion]],WWWW[[#This Row],['# People received regular supply of hygiene items]])</f>
        <v>0</v>
      </c>
      <c r="BK682" s="790">
        <f>IF(WWWW[[#This Row],[HRP3]]/WWWW[[#This Row],[Total PoP ]]&gt;100%,100%,WWWW[[#This Row],[HRP3]]/WWWW[[#This Row],[Total PoP ]])</f>
        <v>0</v>
      </c>
      <c r="BL682" s="787">
        <f>1-WWWW[[#This Row],[Hygiene Coverage%]]</f>
        <v>1</v>
      </c>
      <c r="BM682" s="789">
        <f>WWWW[[#This Row],['# people reached by regular dedicated hygiene promotion]]/WWWW[[#This Row],[Total PoP ]]</f>
        <v>0</v>
      </c>
      <c r="BN68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2" s="552">
        <f>WWWW[[#This Row],['#_of_affected_women_and_girls_receiving_a_sufficient_quantity_of_sanitary_pads]]</f>
        <v>0</v>
      </c>
      <c r="BP682" s="605">
        <f>IF(WWWW[[#This Row],['# People with access to soap]]&gt;WWWW[[#This Row],['# People with access to Sanity Pads]],WWWW[[#This Row],['# People with access to soap]],WWWW[[#This Row],['# People with access to Sanity Pads]])</f>
        <v>0</v>
      </c>
      <c r="BQ682" s="560" t="str">
        <f>IF(OR(WWWW[[#This Row],['#of students in school]]="",WWWW[[#This Row],['#of students in school]]=0),"No","Yes")</f>
        <v>No</v>
      </c>
      <c r="BR682" s="781" t="str">
        <f>VLOOKUP(WWWW[[#This Row],[Village  Name]],SiteDB6[[Site Name]:[Location Type 1]],9,FALSE)</f>
        <v>Village</v>
      </c>
      <c r="BS682" s="781" t="str">
        <f>VLOOKUP(WWWW[[#This Row],[Village  Name]],SiteDB6[[Site Name]:[Type of Accommodation]],10,FALSE)</f>
        <v>Village</v>
      </c>
      <c r="BT682" s="781" t="str">
        <f>VLOOKUP(WWWW[[#This Row],[Village  Name]],SiteDB6[[Site Name]:[Ethnic or GCA/NGCA]],11,FALSE)</f>
        <v>Muslim</v>
      </c>
      <c r="BU682" s="781">
        <f>VLOOKUP(WWWW[[#This Row],[Village  Name]],SiteDB6[[Site Name]:[Lat]],12,FALSE)</f>
        <v>20.692510599999999</v>
      </c>
      <c r="BV682" s="781">
        <f>VLOOKUP(WWWW[[#This Row],[Village  Name]],SiteDB6[[Site Name]:[Long]],13,FALSE)</f>
        <v>92.579689029999997</v>
      </c>
      <c r="BW682" s="781">
        <f>VLOOKUP(WWWW[[#This Row],[Village  Name]],SiteDB6[[Site Name]:[Pcode]],3,FALSE)</f>
        <v>198442</v>
      </c>
      <c r="BX682" s="781" t="str">
        <f t="shared" si="4"/>
        <v>Covered</v>
      </c>
      <c r="BY682" s="792"/>
    </row>
    <row r="683" spans="1:77">
      <c r="A683" s="777" t="s">
        <v>2382</v>
      </c>
      <c r="B683" s="777" t="s">
        <v>2864</v>
      </c>
      <c r="C683" s="778" t="s">
        <v>371</v>
      </c>
      <c r="D683" s="778" t="s">
        <v>3050</v>
      </c>
      <c r="E683" s="778" t="s">
        <v>2686</v>
      </c>
      <c r="F683" s="778" t="s">
        <v>321</v>
      </c>
      <c r="G683" s="780" t="str">
        <f>VLOOKUP(WWWW[[#This Row],[Village  Name]],SiteDB6[[Site Name]:[Location Type]],8,FALSE)</f>
        <v>Village</v>
      </c>
      <c r="H683" s="778" t="s">
        <v>542</v>
      </c>
      <c r="I683" s="782">
        <v>272</v>
      </c>
      <c r="J683" s="782">
        <v>1757</v>
      </c>
      <c r="K683" s="783">
        <v>43678</v>
      </c>
      <c r="L683" s="784">
        <v>44196</v>
      </c>
      <c r="M683" s="782"/>
      <c r="N683" s="782"/>
      <c r="O683" s="605">
        <v>2</v>
      </c>
      <c r="P683" s="782"/>
      <c r="Q683" s="782">
        <v>2</v>
      </c>
      <c r="R683" s="782"/>
      <c r="S683" s="782">
        <v>1</v>
      </c>
      <c r="T683" s="782"/>
      <c r="U683" s="785"/>
      <c r="V683" s="782"/>
      <c r="W683" s="782" t="s">
        <v>128</v>
      </c>
      <c r="X683" s="782">
        <v>4</v>
      </c>
      <c r="Y683" s="782"/>
      <c r="Z683" s="782"/>
      <c r="AA683" s="782"/>
      <c r="AB683" s="782"/>
      <c r="AC683" s="785"/>
      <c r="AD683" s="782"/>
      <c r="AE683" s="782"/>
      <c r="AF683" s="782"/>
      <c r="AG683" s="782"/>
      <c r="AH683" s="782"/>
      <c r="AI683" s="782"/>
      <c r="AJ683" s="605"/>
      <c r="AK683" s="782"/>
      <c r="AL683" s="605"/>
      <c r="AM683" s="605"/>
      <c r="AN683" s="785"/>
      <c r="AO683" s="551"/>
      <c r="AP683" s="551"/>
      <c r="AQ68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83" s="788">
        <f>WWWW[[#This Row],[%Equitable and continuous access to sufficient quantity of safe drinking water]]*WWWW[[#This Row],[Total PoP ]]</f>
        <v>1757</v>
      </c>
      <c r="AS68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83" s="788">
        <f>WWWW[[#This Row],[% Access to unimproved water points]]*WWWW[[#This Row],[Total PoP ]]</f>
        <v>1757</v>
      </c>
      <c r="AU68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8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1757</v>
      </c>
      <c r="AW683" s="788">
        <f>WWWW[[#This Row],[HRP1]]/250</f>
        <v>7.0279999999999996</v>
      </c>
      <c r="AX683" s="790">
        <f>1-WWWW[[#This Row],[% Equitable and continuous access to sufficient quantity of domestic water]]</f>
        <v>0</v>
      </c>
      <c r="AY683" s="788">
        <f>WWWW[[#This Row],[%equitable and continuous access to sufficient quantity of safe drinking and domestic water''s GAP]]*WWWW[[#This Row],[Total PoP ]]</f>
        <v>0</v>
      </c>
      <c r="AZ683" s="791">
        <f>IF(WWWW[[#This Row],[Total required water points]]-WWWW[[#This Row],['#Water points coverage]]&lt;0,0,WWWW[[#This Row],[Total required water points]]-WWWW[[#This Row],['#Water points coverage]])</f>
        <v>0</v>
      </c>
      <c r="BA683" s="791">
        <f>ROUND(IF(WWWW[[#This Row],[Total PoP ]]&lt;250,1,WWWW[[#This Row],[Total PoP ]]/250),0)</f>
        <v>7</v>
      </c>
      <c r="BB68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0.11383039271485487</v>
      </c>
      <c r="BC683" s="788">
        <f>WWWW[[#This Row],[% people access to functioning Latrine]]*WWWW[[#This Row],[Total PoP ]]</f>
        <v>200</v>
      </c>
      <c r="BD683" s="791">
        <f>WWWW[[#This Row],['#_of_Functioning_latrines_in_school]]*50</f>
        <v>200</v>
      </c>
      <c r="BE683" s="791">
        <f>ROUND((WWWW[[#This Row],[Total PoP ]]/6),0)</f>
        <v>293</v>
      </c>
      <c r="BF683" s="791">
        <f>IF(WWWW[[#This Row],[Total required Latrines]]-(WWWW[[#This Row],['#_of_sanitary_fly-proof_HH_latrines]])&lt;0,0,WWWW[[#This Row],[Total required Latrines]]-(WWWW[[#This Row],['#_of_sanitary_fly-proof_HH_latrines]]))</f>
        <v>293</v>
      </c>
      <c r="BG683" s="787">
        <f>1-WWWW[[#This Row],[% people access to functioning Latrine]]</f>
        <v>0.88616960728514516</v>
      </c>
      <c r="BH68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3" s="560">
        <f>IF(WWWW[[#This Row],['#_of_functional_handwashing_facilities_at_HH_level]]*6&gt;WWWW[[#This Row],[Total PoP ]],WWWW[[#This Row],[Total PoP ]],WWWW[[#This Row],['#_of_functional_handwashing_facilities_at_HH_level]]*6)</f>
        <v>0</v>
      </c>
      <c r="BJ683" s="791">
        <f>IF(WWWW[[#This Row],['# people reached by regular dedicated hygiene promotion]]&gt;WWWW[[#This Row],['# People received regular supply of hygiene items]],WWWW[[#This Row],['# people reached by regular dedicated hygiene promotion]],WWWW[[#This Row],['# People received regular supply of hygiene items]])</f>
        <v>0</v>
      </c>
      <c r="BK683" s="790">
        <f>IF(WWWW[[#This Row],[HRP3]]/WWWW[[#This Row],[Total PoP ]]&gt;100%,100%,WWWW[[#This Row],[HRP3]]/WWWW[[#This Row],[Total PoP ]])</f>
        <v>0</v>
      </c>
      <c r="BL683" s="787">
        <f>1-WWWW[[#This Row],[Hygiene Coverage%]]</f>
        <v>1</v>
      </c>
      <c r="BM683" s="789">
        <f>WWWW[[#This Row],['# people reached by regular dedicated hygiene promotion]]/WWWW[[#This Row],[Total PoP ]]</f>
        <v>0</v>
      </c>
      <c r="BN68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3" s="552">
        <f>WWWW[[#This Row],['#_of_affected_women_and_girls_receiving_a_sufficient_quantity_of_sanitary_pads]]</f>
        <v>0</v>
      </c>
      <c r="BP683" s="605">
        <f>IF(WWWW[[#This Row],['# People with access to soap]]&gt;WWWW[[#This Row],['# People with access to Sanity Pads]],WWWW[[#This Row],['# People with access to soap]],WWWW[[#This Row],['# People with access to Sanity Pads]])</f>
        <v>0</v>
      </c>
      <c r="BQ683" s="560" t="str">
        <f>IF(OR(WWWW[[#This Row],['#of students in school]]="",WWWW[[#This Row],['#of students in school]]=0),"No","Yes")</f>
        <v>No</v>
      </c>
      <c r="BR683" s="781" t="str">
        <f>VLOOKUP(WWWW[[#This Row],[Village  Name]],SiteDB6[[Site Name]:[Location Type 1]],9,FALSE)</f>
        <v>Village</v>
      </c>
      <c r="BS683" s="781" t="str">
        <f>VLOOKUP(WWWW[[#This Row],[Village  Name]],SiteDB6[[Site Name]:[Type of Accommodation]],10,FALSE)</f>
        <v>Village</v>
      </c>
      <c r="BT683" s="781" t="str">
        <f>VLOOKUP(WWWW[[#This Row],[Village  Name]],SiteDB6[[Site Name]:[Ethnic or GCA/NGCA]],11,FALSE)</f>
        <v>Muslim</v>
      </c>
      <c r="BU683" s="781">
        <f>VLOOKUP(WWWW[[#This Row],[Village  Name]],SiteDB6[[Site Name]:[Lat]],12,FALSE)</f>
        <v>20.686819079999999</v>
      </c>
      <c r="BV683" s="781">
        <f>VLOOKUP(WWWW[[#This Row],[Village  Name]],SiteDB6[[Site Name]:[Long]],13,FALSE)</f>
        <v>92.57855988</v>
      </c>
      <c r="BW683" s="781">
        <f>VLOOKUP(WWWW[[#This Row],[Village  Name]],SiteDB6[[Site Name]:[Pcode]],3,FALSE)</f>
        <v>198443</v>
      </c>
      <c r="BX683" s="781" t="str">
        <f t="shared" si="4"/>
        <v>Covered</v>
      </c>
      <c r="BY683" s="792"/>
    </row>
    <row r="684" spans="1:77">
      <c r="A684" s="777" t="s">
        <v>2382</v>
      </c>
      <c r="B684" s="777" t="s">
        <v>2864</v>
      </c>
      <c r="C684" s="778" t="s">
        <v>371</v>
      </c>
      <c r="D684" s="778" t="s">
        <v>3050</v>
      </c>
      <c r="E684" s="778" t="s">
        <v>2686</v>
      </c>
      <c r="F684" s="778" t="s">
        <v>321</v>
      </c>
      <c r="G684" s="780" t="str">
        <f>VLOOKUP(WWWW[[#This Row],[Village  Name]],SiteDB6[[Site Name]:[Location Type]],8,FALSE)</f>
        <v>Village</v>
      </c>
      <c r="H684" s="778" t="s">
        <v>3058</v>
      </c>
      <c r="I684" s="782">
        <v>395</v>
      </c>
      <c r="J684" s="782">
        <v>2435</v>
      </c>
      <c r="K684" s="783">
        <v>43678</v>
      </c>
      <c r="L684" s="784">
        <v>44196</v>
      </c>
      <c r="M684" s="782">
        <v>630</v>
      </c>
      <c r="N684" s="782"/>
      <c r="O684" s="605"/>
      <c r="P684" s="782">
        <v>1</v>
      </c>
      <c r="Q684" s="782">
        <v>6</v>
      </c>
      <c r="R684" s="782"/>
      <c r="S684" s="782">
        <v>1</v>
      </c>
      <c r="T684" s="782"/>
      <c r="U684" s="785"/>
      <c r="V684" s="782"/>
      <c r="W684" s="782" t="s">
        <v>128</v>
      </c>
      <c r="X684" s="782">
        <v>2</v>
      </c>
      <c r="Y684" s="782"/>
      <c r="Z684" s="782"/>
      <c r="AA684" s="782"/>
      <c r="AB684" s="782"/>
      <c r="AC684" s="785"/>
      <c r="AD684" s="782"/>
      <c r="AE684" s="782"/>
      <c r="AF684" s="782"/>
      <c r="AG684" s="782"/>
      <c r="AH684" s="782"/>
      <c r="AI684" s="782"/>
      <c r="AJ684" s="605"/>
      <c r="AK684" s="782"/>
      <c r="AL684" s="605"/>
      <c r="AM684" s="605"/>
      <c r="AN684" s="785"/>
      <c r="AO684" s="551"/>
      <c r="AP684" s="551"/>
      <c r="AQ68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84" s="788">
        <f>WWWW[[#This Row],[%Equitable and continuous access to sufficient quantity of safe drinking water]]*WWWW[[#This Row],[Total PoP ]]</f>
        <v>2435</v>
      </c>
      <c r="AS68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84" s="788">
        <f>WWWW[[#This Row],[% Access to unimproved water points]]*WWWW[[#This Row],[Total PoP ]]</f>
        <v>2435</v>
      </c>
      <c r="AU68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8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2435</v>
      </c>
      <c r="AW684" s="788">
        <f>WWWW[[#This Row],[HRP1]]/250</f>
        <v>9.74</v>
      </c>
      <c r="AX684" s="790">
        <f>1-WWWW[[#This Row],[% Equitable and continuous access to sufficient quantity of domestic water]]</f>
        <v>0</v>
      </c>
      <c r="AY684" s="788">
        <f>WWWW[[#This Row],[%equitable and continuous access to sufficient quantity of safe drinking and domestic water''s GAP]]*WWWW[[#This Row],[Total PoP ]]</f>
        <v>0</v>
      </c>
      <c r="AZ684" s="791">
        <f>IF(WWWW[[#This Row],[Total required water points]]-WWWW[[#This Row],['#Water points coverage]]&lt;0,0,WWWW[[#This Row],[Total required water points]]-WWWW[[#This Row],['#Water points coverage]])</f>
        <v>0.25999999999999979</v>
      </c>
      <c r="BA684" s="791">
        <f>ROUND(IF(WWWW[[#This Row],[Total PoP ]]&lt;250,1,WWWW[[#This Row],[Total PoP ]]/250),0)</f>
        <v>10</v>
      </c>
      <c r="BB68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4.1067761806981518E-2</v>
      </c>
      <c r="BC684" s="788">
        <f>WWWW[[#This Row],[% people access to functioning Latrine]]*WWWW[[#This Row],[Total PoP ]]</f>
        <v>100</v>
      </c>
      <c r="BD684" s="791">
        <f>WWWW[[#This Row],['#_of_Functioning_latrines_in_school]]*50</f>
        <v>100</v>
      </c>
      <c r="BE684" s="791">
        <f>ROUND((WWWW[[#This Row],[Total PoP ]]/6),0)</f>
        <v>406</v>
      </c>
      <c r="BF684" s="791">
        <f>IF(WWWW[[#This Row],[Total required Latrines]]-(WWWW[[#This Row],['#_of_sanitary_fly-proof_HH_latrines]])&lt;0,0,WWWW[[#This Row],[Total required Latrines]]-(WWWW[[#This Row],['#_of_sanitary_fly-proof_HH_latrines]]))</f>
        <v>406</v>
      </c>
      <c r="BG684" s="787">
        <f>1-WWWW[[#This Row],[% people access to functioning Latrine]]</f>
        <v>0.95893223819301854</v>
      </c>
      <c r="BH68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4" s="560">
        <f>IF(WWWW[[#This Row],['#_of_functional_handwashing_facilities_at_HH_level]]*6&gt;WWWW[[#This Row],[Total PoP ]],WWWW[[#This Row],[Total PoP ]],WWWW[[#This Row],['#_of_functional_handwashing_facilities_at_HH_level]]*6)</f>
        <v>0</v>
      </c>
      <c r="BJ684" s="791">
        <f>IF(WWWW[[#This Row],['# people reached by regular dedicated hygiene promotion]]&gt;WWWW[[#This Row],['# People received regular supply of hygiene items]],WWWW[[#This Row],['# people reached by regular dedicated hygiene promotion]],WWWW[[#This Row],['# People received regular supply of hygiene items]])</f>
        <v>0</v>
      </c>
      <c r="BK684" s="790">
        <f>IF(WWWW[[#This Row],[HRP3]]/WWWW[[#This Row],[Total PoP ]]&gt;100%,100%,WWWW[[#This Row],[HRP3]]/WWWW[[#This Row],[Total PoP ]])</f>
        <v>0</v>
      </c>
      <c r="BL684" s="787">
        <f>1-WWWW[[#This Row],[Hygiene Coverage%]]</f>
        <v>1</v>
      </c>
      <c r="BM684" s="789">
        <f>WWWW[[#This Row],['# people reached by regular dedicated hygiene promotion]]/WWWW[[#This Row],[Total PoP ]]</f>
        <v>0</v>
      </c>
      <c r="BN68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4" s="552">
        <f>WWWW[[#This Row],['#_of_affected_women_and_girls_receiving_a_sufficient_quantity_of_sanitary_pads]]</f>
        <v>0</v>
      </c>
      <c r="BP684" s="605">
        <f>IF(WWWW[[#This Row],['# People with access to soap]]&gt;WWWW[[#This Row],['# People with access to Sanity Pads]],WWWW[[#This Row],['# People with access to soap]],WWWW[[#This Row],['# People with access to Sanity Pads]])</f>
        <v>0</v>
      </c>
      <c r="BQ684" s="560" t="str">
        <f>IF(OR(WWWW[[#This Row],['#of students in school]]="",WWWW[[#This Row],['#of students in school]]=0),"No","Yes")</f>
        <v>Yes</v>
      </c>
      <c r="BR684" s="781" t="str">
        <f>VLOOKUP(WWWW[[#This Row],[Village  Name]],SiteDB6[[Site Name]:[Location Type 1]],9,FALSE)</f>
        <v>Village</v>
      </c>
      <c r="BS684" s="781" t="str">
        <f>VLOOKUP(WWWW[[#This Row],[Village  Name]],SiteDB6[[Site Name]:[Type of Accommodation]],10,FALSE)</f>
        <v>Village</v>
      </c>
      <c r="BT684" s="781" t="str">
        <f>VLOOKUP(WWWW[[#This Row],[Village  Name]],SiteDB6[[Site Name]:[Ethnic or GCA/NGCA]],11,FALSE)</f>
        <v>Rakhine</v>
      </c>
      <c r="BU684" s="781">
        <f>VLOOKUP(WWWW[[#This Row],[Village  Name]],SiteDB6[[Site Name]:[Lat]],12,FALSE)</f>
        <v>20.864589691162099</v>
      </c>
      <c r="BV684" s="781">
        <f>VLOOKUP(WWWW[[#This Row],[Village  Name]],SiteDB6[[Site Name]:[Long]],13,FALSE)</f>
        <v>92.575378417968807</v>
      </c>
      <c r="BW684" s="781">
        <f>VLOOKUP(WWWW[[#This Row],[Village  Name]],SiteDB6[[Site Name]:[Pcode]],3,FALSE)</f>
        <v>198290</v>
      </c>
      <c r="BX684" s="781" t="str">
        <f t="shared" si="4"/>
        <v>Covered</v>
      </c>
      <c r="BY684" s="792"/>
    </row>
    <row r="685" spans="1:77">
      <c r="A685" s="777" t="s">
        <v>2382</v>
      </c>
      <c r="B685" s="777" t="s">
        <v>2864</v>
      </c>
      <c r="C685" s="778" t="s">
        <v>371</v>
      </c>
      <c r="D685" s="778" t="s">
        <v>3050</v>
      </c>
      <c r="E685" s="778" t="s">
        <v>2686</v>
      </c>
      <c r="F685" s="778" t="s">
        <v>321</v>
      </c>
      <c r="G685" s="780" t="str">
        <f>VLOOKUP(WWWW[[#This Row],[Village  Name]],SiteDB6[[Site Name]:[Location Type]],8,FALSE)</f>
        <v>Village</v>
      </c>
      <c r="H685" s="778" t="s">
        <v>3059</v>
      </c>
      <c r="I685" s="782">
        <v>59</v>
      </c>
      <c r="J685" s="782">
        <v>251</v>
      </c>
      <c r="K685" s="783">
        <v>43678</v>
      </c>
      <c r="L685" s="784">
        <v>44196</v>
      </c>
      <c r="M685" s="782">
        <v>74</v>
      </c>
      <c r="N685" s="782"/>
      <c r="O685" s="605">
        <v>1</v>
      </c>
      <c r="P685" s="782">
        <v>4</v>
      </c>
      <c r="Q685" s="782">
        <v>2</v>
      </c>
      <c r="R685" s="782"/>
      <c r="S685" s="782"/>
      <c r="T685" s="782"/>
      <c r="U685" s="785"/>
      <c r="V685" s="782"/>
      <c r="W685" s="782" t="s">
        <v>128</v>
      </c>
      <c r="X685" s="782"/>
      <c r="Y685" s="782"/>
      <c r="Z685" s="782"/>
      <c r="AA685" s="782"/>
      <c r="AB685" s="782"/>
      <c r="AC685" s="785"/>
      <c r="AD685" s="782"/>
      <c r="AE685" s="782"/>
      <c r="AF685" s="782"/>
      <c r="AG685" s="782"/>
      <c r="AH685" s="782"/>
      <c r="AI685" s="782"/>
      <c r="AJ685" s="605"/>
      <c r="AK685" s="782"/>
      <c r="AL685" s="605"/>
      <c r="AM685" s="605"/>
      <c r="AN685" s="785"/>
      <c r="AO685" s="551"/>
      <c r="AP685" s="551"/>
      <c r="AQ68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85" s="788">
        <f>WWWW[[#This Row],[%Equitable and continuous access to sufficient quantity of safe drinking water]]*WWWW[[#This Row],[Total PoP ]]</f>
        <v>251</v>
      </c>
      <c r="AS68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685" s="788">
        <f>WWWW[[#This Row],[% Access to unimproved water points]]*WWWW[[#This Row],[Total PoP ]]</f>
        <v>251</v>
      </c>
      <c r="AU68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8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251</v>
      </c>
      <c r="AW685" s="788">
        <f>WWWW[[#This Row],[HRP1]]/250</f>
        <v>1.004</v>
      </c>
      <c r="AX685" s="790">
        <f>1-WWWW[[#This Row],[% Equitable and continuous access to sufficient quantity of domestic water]]</f>
        <v>0</v>
      </c>
      <c r="AY685" s="788">
        <f>WWWW[[#This Row],[%equitable and continuous access to sufficient quantity of safe drinking and domestic water''s GAP]]*WWWW[[#This Row],[Total PoP ]]</f>
        <v>0</v>
      </c>
      <c r="AZ685" s="791">
        <f>IF(WWWW[[#This Row],[Total required water points]]-WWWW[[#This Row],['#Water points coverage]]&lt;0,0,WWWW[[#This Row],[Total required water points]]-WWWW[[#This Row],['#Water points coverage]])</f>
        <v>0</v>
      </c>
      <c r="BA685" s="791">
        <f>ROUND(IF(WWWW[[#This Row],[Total PoP ]]&lt;250,1,WWWW[[#This Row],[Total PoP ]]/250),0)</f>
        <v>1</v>
      </c>
      <c r="BB68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85" s="788">
        <f>WWWW[[#This Row],[% people access to functioning Latrine]]*WWWW[[#This Row],[Total PoP ]]</f>
        <v>0</v>
      </c>
      <c r="BD685" s="791">
        <f>WWWW[[#This Row],['#_of_Functioning_latrines_in_school]]*50</f>
        <v>0</v>
      </c>
      <c r="BE685" s="791">
        <f>ROUND((WWWW[[#This Row],[Total PoP ]]/6),0)</f>
        <v>42</v>
      </c>
      <c r="BF685" s="791">
        <f>IF(WWWW[[#This Row],[Total required Latrines]]-(WWWW[[#This Row],['#_of_sanitary_fly-proof_HH_latrines]])&lt;0,0,WWWW[[#This Row],[Total required Latrines]]-(WWWW[[#This Row],['#_of_sanitary_fly-proof_HH_latrines]]))</f>
        <v>42</v>
      </c>
      <c r="BG685" s="787">
        <f>1-WWWW[[#This Row],[% people access to functioning Latrine]]</f>
        <v>1</v>
      </c>
      <c r="BH68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5" s="560">
        <f>IF(WWWW[[#This Row],['#_of_functional_handwashing_facilities_at_HH_level]]*6&gt;WWWW[[#This Row],[Total PoP ]],WWWW[[#This Row],[Total PoP ]],WWWW[[#This Row],['#_of_functional_handwashing_facilities_at_HH_level]]*6)</f>
        <v>0</v>
      </c>
      <c r="BJ685" s="791">
        <f>IF(WWWW[[#This Row],['# people reached by regular dedicated hygiene promotion]]&gt;WWWW[[#This Row],['# People received regular supply of hygiene items]],WWWW[[#This Row],['# people reached by regular dedicated hygiene promotion]],WWWW[[#This Row],['# People received regular supply of hygiene items]])</f>
        <v>0</v>
      </c>
      <c r="BK685" s="790">
        <f>IF(WWWW[[#This Row],[HRP3]]/WWWW[[#This Row],[Total PoP ]]&gt;100%,100%,WWWW[[#This Row],[HRP3]]/WWWW[[#This Row],[Total PoP ]])</f>
        <v>0</v>
      </c>
      <c r="BL685" s="787">
        <f>1-WWWW[[#This Row],[Hygiene Coverage%]]</f>
        <v>1</v>
      </c>
      <c r="BM685" s="789">
        <f>WWWW[[#This Row],['# people reached by regular dedicated hygiene promotion]]/WWWW[[#This Row],[Total PoP ]]</f>
        <v>0</v>
      </c>
      <c r="BN68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5" s="552">
        <f>WWWW[[#This Row],['#_of_affected_women_and_girls_receiving_a_sufficient_quantity_of_sanitary_pads]]</f>
        <v>0</v>
      </c>
      <c r="BP685" s="605">
        <f>IF(WWWW[[#This Row],['# People with access to soap]]&gt;WWWW[[#This Row],['# People with access to Sanity Pads]],WWWW[[#This Row],['# People with access to soap]],WWWW[[#This Row],['# People with access to Sanity Pads]])</f>
        <v>0</v>
      </c>
      <c r="BQ685" s="560" t="str">
        <f>IF(OR(WWWW[[#This Row],['#of students in school]]="",WWWW[[#This Row],['#of students in school]]=0),"No","Yes")</f>
        <v>Yes</v>
      </c>
      <c r="BR685" s="781" t="str">
        <f>VLOOKUP(WWWW[[#This Row],[Village  Name]],SiteDB6[[Site Name]:[Location Type 1]],9,FALSE)</f>
        <v>Village</v>
      </c>
      <c r="BS685" s="781" t="str">
        <f>VLOOKUP(WWWW[[#This Row],[Village  Name]],SiteDB6[[Site Name]:[Type of Accommodation]],10,FALSE)</f>
        <v>Village</v>
      </c>
      <c r="BT685" s="781">
        <f>VLOOKUP(WWWW[[#This Row],[Village  Name]],SiteDB6[[Site Name]:[Ethnic or GCA/NGCA]],11,FALSE)</f>
        <v>0</v>
      </c>
      <c r="BU685" s="781">
        <f>VLOOKUP(WWWW[[#This Row],[Village  Name]],SiteDB6[[Site Name]:[Lat]],12,FALSE)</f>
        <v>20.8534545898438</v>
      </c>
      <c r="BV685" s="781">
        <f>VLOOKUP(WWWW[[#This Row],[Village  Name]],SiteDB6[[Site Name]:[Long]],13,FALSE)</f>
        <v>92.568794250488295</v>
      </c>
      <c r="BW685" s="781">
        <f>VLOOKUP(WWWW[[#This Row],[Village  Name]],SiteDB6[[Site Name]:[Pcode]],3,FALSE)</f>
        <v>220751</v>
      </c>
      <c r="BX685" s="781" t="str">
        <f t="shared" si="4"/>
        <v>Covered</v>
      </c>
      <c r="BY685" s="792"/>
    </row>
    <row r="686" spans="1:77">
      <c r="A686" s="777" t="s">
        <v>2382</v>
      </c>
      <c r="B686" s="777" t="s">
        <v>2864</v>
      </c>
      <c r="C686" s="778" t="s">
        <v>371</v>
      </c>
      <c r="D686" s="778" t="s">
        <v>3050</v>
      </c>
      <c r="E686" s="778" t="s">
        <v>2686</v>
      </c>
      <c r="F686" s="778" t="s">
        <v>321</v>
      </c>
      <c r="G686" s="780" t="str">
        <f>VLOOKUP(WWWW[[#This Row],[Village  Name]],SiteDB6[[Site Name]:[Location Type]],8,FALSE)</f>
        <v>Village</v>
      </c>
      <c r="H686" s="778" t="s">
        <v>3070</v>
      </c>
      <c r="I686" s="782">
        <v>368</v>
      </c>
      <c r="J686" s="782">
        <v>2499</v>
      </c>
      <c r="K686" s="783">
        <v>43678</v>
      </c>
      <c r="L686" s="784">
        <v>44196</v>
      </c>
      <c r="M686" s="782">
        <v>500</v>
      </c>
      <c r="N686" s="782"/>
      <c r="O686" s="605"/>
      <c r="P686" s="782"/>
      <c r="Q686" s="782"/>
      <c r="R686" s="782"/>
      <c r="S686" s="782"/>
      <c r="T686" s="782"/>
      <c r="U686" s="785"/>
      <c r="V686" s="782"/>
      <c r="W686" s="782" t="s">
        <v>128</v>
      </c>
      <c r="X686" s="782"/>
      <c r="Y686" s="782"/>
      <c r="Z686" s="782"/>
      <c r="AA686" s="782"/>
      <c r="AB686" s="782"/>
      <c r="AC686" s="785"/>
      <c r="AD686" s="782"/>
      <c r="AE686" s="782"/>
      <c r="AF686" s="782"/>
      <c r="AG686" s="782"/>
      <c r="AH686" s="782"/>
      <c r="AI686" s="782"/>
      <c r="AJ686" s="605"/>
      <c r="AK686" s="782"/>
      <c r="AL686" s="605"/>
      <c r="AM686" s="605"/>
      <c r="AN686" s="785"/>
      <c r="AO686" s="551"/>
      <c r="AP686" s="551"/>
      <c r="AQ68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86" s="788">
        <f>WWWW[[#This Row],[%Equitable and continuous access to sufficient quantity of safe drinking water]]*WWWW[[#This Row],[Total PoP ]]</f>
        <v>0</v>
      </c>
      <c r="AS68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86" s="788">
        <f>WWWW[[#This Row],[% Access to unimproved water points]]*WWWW[[#This Row],[Total PoP ]]</f>
        <v>0</v>
      </c>
      <c r="AU68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8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86" s="788">
        <f>WWWW[[#This Row],[HRP1]]/250</f>
        <v>0</v>
      </c>
      <c r="AX686" s="790">
        <f>1-WWWW[[#This Row],[% Equitable and continuous access to sufficient quantity of domestic water]]</f>
        <v>1</v>
      </c>
      <c r="AY686" s="788">
        <f>WWWW[[#This Row],[%equitable and continuous access to sufficient quantity of safe drinking and domestic water''s GAP]]*WWWW[[#This Row],[Total PoP ]]</f>
        <v>2499</v>
      </c>
      <c r="AZ686" s="791">
        <f>IF(WWWW[[#This Row],[Total required water points]]-WWWW[[#This Row],['#Water points coverage]]&lt;0,0,WWWW[[#This Row],[Total required water points]]-WWWW[[#This Row],['#Water points coverage]])</f>
        <v>10</v>
      </c>
      <c r="BA686" s="791">
        <f>ROUND(IF(WWWW[[#This Row],[Total PoP ]]&lt;250,1,WWWW[[#This Row],[Total PoP ]]/250),0)</f>
        <v>10</v>
      </c>
      <c r="BB68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86" s="788">
        <f>WWWW[[#This Row],[% people access to functioning Latrine]]*WWWW[[#This Row],[Total PoP ]]</f>
        <v>0</v>
      </c>
      <c r="BD686" s="791">
        <f>WWWW[[#This Row],['#_of_Functioning_latrines_in_school]]*50</f>
        <v>0</v>
      </c>
      <c r="BE686" s="791">
        <f>ROUND((WWWW[[#This Row],[Total PoP ]]/6),0)</f>
        <v>417</v>
      </c>
      <c r="BF686" s="791">
        <f>IF(WWWW[[#This Row],[Total required Latrines]]-(WWWW[[#This Row],['#_of_sanitary_fly-proof_HH_latrines]])&lt;0,0,WWWW[[#This Row],[Total required Latrines]]-(WWWW[[#This Row],['#_of_sanitary_fly-proof_HH_latrines]]))</f>
        <v>417</v>
      </c>
      <c r="BG686" s="787">
        <f>1-WWWW[[#This Row],[% people access to functioning Latrine]]</f>
        <v>1</v>
      </c>
      <c r="BH68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6" s="560">
        <f>IF(WWWW[[#This Row],['#_of_functional_handwashing_facilities_at_HH_level]]*6&gt;WWWW[[#This Row],[Total PoP ]],WWWW[[#This Row],[Total PoP ]],WWWW[[#This Row],['#_of_functional_handwashing_facilities_at_HH_level]]*6)</f>
        <v>0</v>
      </c>
      <c r="BJ686" s="791">
        <f>IF(WWWW[[#This Row],['# people reached by regular dedicated hygiene promotion]]&gt;WWWW[[#This Row],['# People received regular supply of hygiene items]],WWWW[[#This Row],['# people reached by regular dedicated hygiene promotion]],WWWW[[#This Row],['# People received regular supply of hygiene items]])</f>
        <v>0</v>
      </c>
      <c r="BK686" s="790">
        <f>IF(WWWW[[#This Row],[HRP3]]/WWWW[[#This Row],[Total PoP ]]&gt;100%,100%,WWWW[[#This Row],[HRP3]]/WWWW[[#This Row],[Total PoP ]])</f>
        <v>0</v>
      </c>
      <c r="BL686" s="787">
        <f>1-WWWW[[#This Row],[Hygiene Coverage%]]</f>
        <v>1</v>
      </c>
      <c r="BM686" s="789">
        <f>WWWW[[#This Row],['# people reached by regular dedicated hygiene promotion]]/WWWW[[#This Row],[Total PoP ]]</f>
        <v>0</v>
      </c>
      <c r="BN68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6" s="552">
        <f>WWWW[[#This Row],['#_of_affected_women_and_girls_receiving_a_sufficient_quantity_of_sanitary_pads]]</f>
        <v>0</v>
      </c>
      <c r="BP686" s="605">
        <f>IF(WWWW[[#This Row],['# People with access to soap]]&gt;WWWW[[#This Row],['# People with access to Sanity Pads]],WWWW[[#This Row],['# People with access to soap]],WWWW[[#This Row],['# People with access to Sanity Pads]])</f>
        <v>0</v>
      </c>
      <c r="BQ686" s="560" t="str">
        <f>IF(OR(WWWW[[#This Row],['#of students in school]]="",WWWW[[#This Row],['#of students in school]]=0),"No","Yes")</f>
        <v>Yes</v>
      </c>
      <c r="BR686" s="781" t="str">
        <f>VLOOKUP(WWWW[[#This Row],[Village  Name]],SiteDB6[[Site Name]:[Location Type 1]],9,FALSE)</f>
        <v>Village</v>
      </c>
      <c r="BS686" s="781" t="str">
        <f>VLOOKUP(WWWW[[#This Row],[Village  Name]],SiteDB6[[Site Name]:[Type of Accommodation]],10,FALSE)</f>
        <v>Village</v>
      </c>
      <c r="BT686" s="781" t="str">
        <f>VLOOKUP(WWWW[[#This Row],[Village  Name]],SiteDB6[[Site Name]:[Ethnic or GCA/NGCA]],11,FALSE)</f>
        <v>Muslim</v>
      </c>
      <c r="BU686" s="781">
        <f>VLOOKUP(WWWW[[#This Row],[Village  Name]],SiteDB6[[Site Name]:[Lat]],12,FALSE)</f>
        <v>20.897079467773398</v>
      </c>
      <c r="BV686" s="781">
        <f>VLOOKUP(WWWW[[#This Row],[Village  Name]],SiteDB6[[Site Name]:[Long]],13,FALSE)</f>
        <v>92.469520568847699</v>
      </c>
      <c r="BW686" s="781">
        <f>VLOOKUP(WWWW[[#This Row],[Village  Name]],SiteDB6[[Site Name]:[Pcode]],3,FALSE)</f>
        <v>198168</v>
      </c>
      <c r="BX686" s="781" t="str">
        <f t="shared" si="4"/>
        <v>Covered</v>
      </c>
      <c r="BY686" s="792"/>
    </row>
    <row r="687" spans="1:77">
      <c r="A687" s="777" t="s">
        <v>2382</v>
      </c>
      <c r="B687" s="777" t="s">
        <v>2864</v>
      </c>
      <c r="C687" s="778" t="s">
        <v>371</v>
      </c>
      <c r="D687" s="778" t="s">
        <v>3050</v>
      </c>
      <c r="E687" s="778" t="s">
        <v>2686</v>
      </c>
      <c r="F687" s="778" t="s">
        <v>321</v>
      </c>
      <c r="G687" s="780" t="str">
        <f>VLOOKUP(WWWW[[#This Row],[Village  Name]],SiteDB6[[Site Name]:[Location Type]],8,FALSE)</f>
        <v>Village</v>
      </c>
      <c r="H687" s="778" t="s">
        <v>3071</v>
      </c>
      <c r="I687" s="782">
        <v>33</v>
      </c>
      <c r="J687" s="782">
        <v>140</v>
      </c>
      <c r="K687" s="783">
        <v>43678</v>
      </c>
      <c r="L687" s="784">
        <v>44196</v>
      </c>
      <c r="M687" s="782">
        <v>40</v>
      </c>
      <c r="N687" s="782"/>
      <c r="O687" s="605">
        <v>3</v>
      </c>
      <c r="P687" s="782"/>
      <c r="Q687" s="782"/>
      <c r="R687" s="782"/>
      <c r="S687" s="782">
        <v>1</v>
      </c>
      <c r="T687" s="782"/>
      <c r="U687" s="785"/>
      <c r="V687" s="782"/>
      <c r="W687" s="782" t="s">
        <v>128</v>
      </c>
      <c r="X687" s="782"/>
      <c r="Y687" s="782"/>
      <c r="Z687" s="782"/>
      <c r="AA687" s="782"/>
      <c r="AB687" s="782"/>
      <c r="AC687" s="785"/>
      <c r="AD687" s="782"/>
      <c r="AE687" s="782"/>
      <c r="AF687" s="782"/>
      <c r="AG687" s="782"/>
      <c r="AH687" s="782"/>
      <c r="AI687" s="782"/>
      <c r="AJ687" s="605"/>
      <c r="AK687" s="782"/>
      <c r="AL687" s="605"/>
      <c r="AM687" s="605"/>
      <c r="AN687" s="785"/>
      <c r="AO687" s="551"/>
      <c r="AP687" s="551"/>
      <c r="AQ68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687" s="788">
        <f>WWWW[[#This Row],[%Equitable and continuous access to sufficient quantity of safe drinking water]]*WWWW[[#This Row],[Total PoP ]]</f>
        <v>140</v>
      </c>
      <c r="AS68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7.1428571428571426E-3</v>
      </c>
      <c r="AT687" s="788">
        <f>WWWW[[#This Row],[% Access to unimproved water points]]*WWWW[[#This Row],[Total PoP ]]</f>
        <v>1</v>
      </c>
      <c r="AU68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68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140</v>
      </c>
      <c r="AW687" s="788">
        <f>WWWW[[#This Row],[HRP1]]/250</f>
        <v>0.56000000000000005</v>
      </c>
      <c r="AX687" s="790">
        <f>1-WWWW[[#This Row],[% Equitable and continuous access to sufficient quantity of domestic water]]</f>
        <v>0</v>
      </c>
      <c r="AY687" s="788">
        <f>WWWW[[#This Row],[%equitable and continuous access to sufficient quantity of safe drinking and domestic water''s GAP]]*WWWW[[#This Row],[Total PoP ]]</f>
        <v>0</v>
      </c>
      <c r="AZ687" s="791">
        <f>IF(WWWW[[#This Row],[Total required water points]]-WWWW[[#This Row],['#Water points coverage]]&lt;0,0,WWWW[[#This Row],[Total required water points]]-WWWW[[#This Row],['#Water points coverage]])</f>
        <v>0.43999999999999995</v>
      </c>
      <c r="BA687" s="791">
        <f>ROUND(IF(WWWW[[#This Row],[Total PoP ]]&lt;250,1,WWWW[[#This Row],[Total PoP ]]/250),0)</f>
        <v>1</v>
      </c>
      <c r="BB68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87" s="788">
        <f>WWWW[[#This Row],[% people access to functioning Latrine]]*WWWW[[#This Row],[Total PoP ]]</f>
        <v>0</v>
      </c>
      <c r="BD687" s="791">
        <f>WWWW[[#This Row],['#_of_Functioning_latrines_in_school]]*50</f>
        <v>0</v>
      </c>
      <c r="BE687" s="791">
        <f>ROUND((WWWW[[#This Row],[Total PoP ]]/6),0)</f>
        <v>23</v>
      </c>
      <c r="BF687" s="791">
        <f>IF(WWWW[[#This Row],[Total required Latrines]]-(WWWW[[#This Row],['#_of_sanitary_fly-proof_HH_latrines]])&lt;0,0,WWWW[[#This Row],[Total required Latrines]]-(WWWW[[#This Row],['#_of_sanitary_fly-proof_HH_latrines]]))</f>
        <v>23</v>
      </c>
      <c r="BG687" s="787">
        <f>1-WWWW[[#This Row],[% people access to functioning Latrine]]</f>
        <v>1</v>
      </c>
      <c r="BH68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7" s="560">
        <f>IF(WWWW[[#This Row],['#_of_functional_handwashing_facilities_at_HH_level]]*6&gt;WWWW[[#This Row],[Total PoP ]],WWWW[[#This Row],[Total PoP ]],WWWW[[#This Row],['#_of_functional_handwashing_facilities_at_HH_level]]*6)</f>
        <v>0</v>
      </c>
      <c r="BJ687" s="791">
        <f>IF(WWWW[[#This Row],['# people reached by regular dedicated hygiene promotion]]&gt;WWWW[[#This Row],['# People received regular supply of hygiene items]],WWWW[[#This Row],['# people reached by regular dedicated hygiene promotion]],WWWW[[#This Row],['# People received regular supply of hygiene items]])</f>
        <v>0</v>
      </c>
      <c r="BK687" s="790">
        <f>IF(WWWW[[#This Row],[HRP3]]/WWWW[[#This Row],[Total PoP ]]&gt;100%,100%,WWWW[[#This Row],[HRP3]]/WWWW[[#This Row],[Total PoP ]])</f>
        <v>0</v>
      </c>
      <c r="BL687" s="787">
        <f>1-WWWW[[#This Row],[Hygiene Coverage%]]</f>
        <v>1</v>
      </c>
      <c r="BM687" s="789">
        <f>WWWW[[#This Row],['# people reached by regular dedicated hygiene promotion]]/WWWW[[#This Row],[Total PoP ]]</f>
        <v>0</v>
      </c>
      <c r="BN68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7" s="552">
        <f>WWWW[[#This Row],['#_of_affected_women_and_girls_receiving_a_sufficient_quantity_of_sanitary_pads]]</f>
        <v>0</v>
      </c>
      <c r="BP687" s="605">
        <f>IF(WWWW[[#This Row],['# People with access to soap]]&gt;WWWW[[#This Row],['# People with access to Sanity Pads]],WWWW[[#This Row],['# People with access to soap]],WWWW[[#This Row],['# People with access to Sanity Pads]])</f>
        <v>0</v>
      </c>
      <c r="BQ687" s="560" t="str">
        <f>IF(OR(WWWW[[#This Row],['#of students in school]]="",WWWW[[#This Row],['#of students in school]]=0),"No","Yes")</f>
        <v>Yes</v>
      </c>
      <c r="BR687" s="781" t="str">
        <f>VLOOKUP(WWWW[[#This Row],[Village  Name]],SiteDB6[[Site Name]:[Location Type 1]],9,FALSE)</f>
        <v>Village</v>
      </c>
      <c r="BS687" s="781" t="str">
        <f>VLOOKUP(WWWW[[#This Row],[Village  Name]],SiteDB6[[Site Name]:[Type of Accommodation]],10,FALSE)</f>
        <v>Village</v>
      </c>
      <c r="BT687" s="781" t="str">
        <f>VLOOKUP(WWWW[[#This Row],[Village  Name]],SiteDB6[[Site Name]:[Ethnic or GCA/NGCA]],11,FALSE)</f>
        <v>Rakhine, Daing Net</v>
      </c>
      <c r="BU687" s="781">
        <f>VLOOKUP(WWWW[[#This Row],[Village  Name]],SiteDB6[[Site Name]:[Lat]],12,FALSE)</f>
        <v>20.897079467773398</v>
      </c>
      <c r="BV687" s="781">
        <f>VLOOKUP(WWWW[[#This Row],[Village  Name]],SiteDB6[[Site Name]:[Long]],13,FALSE)</f>
        <v>92.469520568847699</v>
      </c>
      <c r="BW687" s="781">
        <f>VLOOKUP(WWWW[[#This Row],[Village  Name]],SiteDB6[[Site Name]:[Pcode]],3,FALSE)</f>
        <v>198168</v>
      </c>
      <c r="BX687" s="781" t="str">
        <f t="shared" si="4"/>
        <v>Covered</v>
      </c>
      <c r="BY687" s="792"/>
    </row>
    <row r="688" spans="1:77">
      <c r="A688" s="777" t="s">
        <v>2382</v>
      </c>
      <c r="B688" s="777" t="s">
        <v>2864</v>
      </c>
      <c r="C688" s="778" t="s">
        <v>371</v>
      </c>
      <c r="D688" s="778" t="s">
        <v>3050</v>
      </c>
      <c r="E688" s="778" t="s">
        <v>2686</v>
      </c>
      <c r="F688" s="778" t="s">
        <v>321</v>
      </c>
      <c r="G688" s="780" t="str">
        <f>VLOOKUP(WWWW[[#This Row],[Village  Name]],SiteDB6[[Site Name]:[Location Type]],8,FALSE)</f>
        <v>Village</v>
      </c>
      <c r="H688" s="778" t="s">
        <v>642</v>
      </c>
      <c r="I688" s="782">
        <v>115</v>
      </c>
      <c r="J688" s="782">
        <v>658</v>
      </c>
      <c r="K688" s="783">
        <v>43678</v>
      </c>
      <c r="L688" s="784">
        <v>44196</v>
      </c>
      <c r="M688" s="782"/>
      <c r="N688" s="782"/>
      <c r="O688" s="605"/>
      <c r="P688" s="782"/>
      <c r="Q688" s="782"/>
      <c r="R688" s="782"/>
      <c r="S688" s="782"/>
      <c r="T688" s="782"/>
      <c r="U688" s="785"/>
      <c r="V688" s="782"/>
      <c r="W688" s="782" t="s">
        <v>128</v>
      </c>
      <c r="X688" s="782"/>
      <c r="Y688" s="782"/>
      <c r="Z688" s="782"/>
      <c r="AA688" s="782"/>
      <c r="AB688" s="782"/>
      <c r="AC688" s="785"/>
      <c r="AD688" s="782"/>
      <c r="AE688" s="782"/>
      <c r="AF688" s="782"/>
      <c r="AG688" s="782"/>
      <c r="AH688" s="782"/>
      <c r="AI688" s="782"/>
      <c r="AJ688" s="605"/>
      <c r="AK688" s="782"/>
      <c r="AL688" s="605"/>
      <c r="AM688" s="605"/>
      <c r="AN688" s="785"/>
      <c r="AO688" s="551"/>
      <c r="AP688" s="551"/>
      <c r="AQ68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88" s="788">
        <f>WWWW[[#This Row],[%Equitable and continuous access to sufficient quantity of safe drinking water]]*WWWW[[#This Row],[Total PoP ]]</f>
        <v>0</v>
      </c>
      <c r="AS68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88" s="788">
        <f>WWWW[[#This Row],[% Access to unimproved water points]]*WWWW[[#This Row],[Total PoP ]]</f>
        <v>0</v>
      </c>
      <c r="AU68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8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88" s="788">
        <f>WWWW[[#This Row],[HRP1]]/250</f>
        <v>0</v>
      </c>
      <c r="AX688" s="790">
        <f>1-WWWW[[#This Row],[% Equitable and continuous access to sufficient quantity of domestic water]]</f>
        <v>1</v>
      </c>
      <c r="AY688" s="788">
        <f>WWWW[[#This Row],[%equitable and continuous access to sufficient quantity of safe drinking and domestic water''s GAP]]*WWWW[[#This Row],[Total PoP ]]</f>
        <v>658</v>
      </c>
      <c r="AZ688" s="791">
        <f>IF(WWWW[[#This Row],[Total required water points]]-WWWW[[#This Row],['#Water points coverage]]&lt;0,0,WWWW[[#This Row],[Total required water points]]-WWWW[[#This Row],['#Water points coverage]])</f>
        <v>3</v>
      </c>
      <c r="BA688" s="791">
        <f>ROUND(IF(WWWW[[#This Row],[Total PoP ]]&lt;250,1,WWWW[[#This Row],[Total PoP ]]/250),0)</f>
        <v>3</v>
      </c>
      <c r="BB68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88" s="788">
        <f>WWWW[[#This Row],[% people access to functioning Latrine]]*WWWW[[#This Row],[Total PoP ]]</f>
        <v>0</v>
      </c>
      <c r="BD688" s="791">
        <f>WWWW[[#This Row],['#_of_Functioning_latrines_in_school]]*50</f>
        <v>0</v>
      </c>
      <c r="BE688" s="791">
        <f>ROUND((WWWW[[#This Row],[Total PoP ]]/6),0)</f>
        <v>110</v>
      </c>
      <c r="BF688" s="791">
        <f>IF(WWWW[[#This Row],[Total required Latrines]]-(WWWW[[#This Row],['#_of_sanitary_fly-proof_HH_latrines]])&lt;0,0,WWWW[[#This Row],[Total required Latrines]]-(WWWW[[#This Row],['#_of_sanitary_fly-proof_HH_latrines]]))</f>
        <v>110</v>
      </c>
      <c r="BG688" s="787">
        <f>1-WWWW[[#This Row],[% people access to functioning Latrine]]</f>
        <v>1</v>
      </c>
      <c r="BH68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8" s="560">
        <f>IF(WWWW[[#This Row],['#_of_functional_handwashing_facilities_at_HH_level]]*6&gt;WWWW[[#This Row],[Total PoP ]],WWWW[[#This Row],[Total PoP ]],WWWW[[#This Row],['#_of_functional_handwashing_facilities_at_HH_level]]*6)</f>
        <v>0</v>
      </c>
      <c r="BJ688" s="791">
        <f>IF(WWWW[[#This Row],['# people reached by regular dedicated hygiene promotion]]&gt;WWWW[[#This Row],['# People received regular supply of hygiene items]],WWWW[[#This Row],['# people reached by regular dedicated hygiene promotion]],WWWW[[#This Row],['# People received regular supply of hygiene items]])</f>
        <v>0</v>
      </c>
      <c r="BK688" s="790">
        <f>IF(WWWW[[#This Row],[HRP3]]/WWWW[[#This Row],[Total PoP ]]&gt;100%,100%,WWWW[[#This Row],[HRP3]]/WWWW[[#This Row],[Total PoP ]])</f>
        <v>0</v>
      </c>
      <c r="BL688" s="787">
        <f>1-WWWW[[#This Row],[Hygiene Coverage%]]</f>
        <v>1</v>
      </c>
      <c r="BM688" s="789">
        <f>WWWW[[#This Row],['# people reached by regular dedicated hygiene promotion]]/WWWW[[#This Row],[Total PoP ]]</f>
        <v>0</v>
      </c>
      <c r="BN68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8" s="552">
        <f>WWWW[[#This Row],['#_of_affected_women_and_girls_receiving_a_sufficient_quantity_of_sanitary_pads]]</f>
        <v>0</v>
      </c>
      <c r="BP688" s="605">
        <f>IF(WWWW[[#This Row],['# People with access to soap]]&gt;WWWW[[#This Row],['# People with access to Sanity Pads]],WWWW[[#This Row],['# People with access to soap]],WWWW[[#This Row],['# People with access to Sanity Pads]])</f>
        <v>0</v>
      </c>
      <c r="BQ688" s="560" t="str">
        <f>IF(OR(WWWW[[#This Row],['#of students in school]]="",WWWW[[#This Row],['#of students in school]]=0),"No","Yes")</f>
        <v>No</v>
      </c>
      <c r="BR688" s="781" t="str">
        <f>VLOOKUP(WWWW[[#This Row],[Village  Name]],SiteDB6[[Site Name]:[Location Type 1]],9,FALSE)</f>
        <v>Village</v>
      </c>
      <c r="BS688" s="781" t="str">
        <f>VLOOKUP(WWWW[[#This Row],[Village  Name]],SiteDB6[[Site Name]:[Type of Accommodation]],10,FALSE)</f>
        <v>Village</v>
      </c>
      <c r="BT688" s="781" t="str">
        <f>VLOOKUP(WWWW[[#This Row],[Village  Name]],SiteDB6[[Site Name]:[Ethnic or GCA/NGCA]],11,FALSE)</f>
        <v>Muslim</v>
      </c>
      <c r="BU688" s="781">
        <f>VLOOKUP(WWWW[[#This Row],[Village  Name]],SiteDB6[[Site Name]:[Lat]],12,FALSE)</f>
        <v>20.876710889999998</v>
      </c>
      <c r="BV688" s="781">
        <f>VLOOKUP(WWWW[[#This Row],[Village  Name]],SiteDB6[[Site Name]:[Long]],13,FALSE)</f>
        <v>92.537406919999995</v>
      </c>
      <c r="BW688" s="781">
        <f>VLOOKUP(WWWW[[#This Row],[Village  Name]],SiteDB6[[Site Name]:[Pcode]],3,FALSE)</f>
        <v>198301</v>
      </c>
      <c r="BX688" s="781" t="str">
        <f t="shared" si="4"/>
        <v>Covered</v>
      </c>
      <c r="BY688" s="792"/>
    </row>
    <row r="689" spans="1:93">
      <c r="A689" s="777" t="s">
        <v>2382</v>
      </c>
      <c r="B689" s="777" t="s">
        <v>2864</v>
      </c>
      <c r="C689" s="778" t="s">
        <v>371</v>
      </c>
      <c r="D689" s="778" t="s">
        <v>3050</v>
      </c>
      <c r="E689" s="778" t="s">
        <v>2686</v>
      </c>
      <c r="F689" s="778" t="s">
        <v>321</v>
      </c>
      <c r="G689" s="780" t="str">
        <f>VLOOKUP(WWWW[[#This Row],[Village  Name]],SiteDB6[[Site Name]:[Location Type]],8,FALSE)</f>
        <v>Village</v>
      </c>
      <c r="H689" s="778" t="s">
        <v>3072</v>
      </c>
      <c r="I689" s="782">
        <v>143</v>
      </c>
      <c r="J689" s="782">
        <v>801</v>
      </c>
      <c r="K689" s="783">
        <v>43678</v>
      </c>
      <c r="L689" s="784">
        <v>44196</v>
      </c>
      <c r="M689" s="782"/>
      <c r="N689" s="782"/>
      <c r="O689" s="605"/>
      <c r="P689" s="782"/>
      <c r="Q689" s="782"/>
      <c r="R689" s="782"/>
      <c r="S689" s="782"/>
      <c r="T689" s="782"/>
      <c r="U689" s="785"/>
      <c r="V689" s="782"/>
      <c r="W689" s="782" t="s">
        <v>128</v>
      </c>
      <c r="X689" s="782"/>
      <c r="Y689" s="782"/>
      <c r="Z689" s="782"/>
      <c r="AA689" s="782"/>
      <c r="AB689" s="782"/>
      <c r="AC689" s="785"/>
      <c r="AD689" s="782"/>
      <c r="AE689" s="782"/>
      <c r="AF689" s="782"/>
      <c r="AG689" s="782"/>
      <c r="AH689" s="782"/>
      <c r="AI689" s="782"/>
      <c r="AJ689" s="605"/>
      <c r="AK689" s="782"/>
      <c r="AL689" s="605"/>
      <c r="AM689" s="605"/>
      <c r="AN689" s="785"/>
      <c r="AO689" s="551"/>
      <c r="AP689" s="551"/>
      <c r="AQ68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89" s="788">
        <f>WWWW[[#This Row],[%Equitable and continuous access to sufficient quantity of safe drinking water]]*WWWW[[#This Row],[Total PoP ]]</f>
        <v>0</v>
      </c>
      <c r="AS68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89" s="788">
        <f>WWWW[[#This Row],[% Access to unimproved water points]]*WWWW[[#This Row],[Total PoP ]]</f>
        <v>0</v>
      </c>
      <c r="AU68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8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89" s="788">
        <f>WWWW[[#This Row],[HRP1]]/250</f>
        <v>0</v>
      </c>
      <c r="AX689" s="790">
        <f>1-WWWW[[#This Row],[% Equitable and continuous access to sufficient quantity of domestic water]]</f>
        <v>1</v>
      </c>
      <c r="AY689" s="788">
        <f>WWWW[[#This Row],[%equitable and continuous access to sufficient quantity of safe drinking and domestic water''s GAP]]*WWWW[[#This Row],[Total PoP ]]</f>
        <v>801</v>
      </c>
      <c r="AZ689" s="791">
        <f>IF(WWWW[[#This Row],[Total required water points]]-WWWW[[#This Row],['#Water points coverage]]&lt;0,0,WWWW[[#This Row],[Total required water points]]-WWWW[[#This Row],['#Water points coverage]])</f>
        <v>3</v>
      </c>
      <c r="BA689" s="791">
        <f>ROUND(IF(WWWW[[#This Row],[Total PoP ]]&lt;250,1,WWWW[[#This Row],[Total PoP ]]/250),0)</f>
        <v>3</v>
      </c>
      <c r="BB68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89" s="788">
        <f>WWWW[[#This Row],[% people access to functioning Latrine]]*WWWW[[#This Row],[Total PoP ]]</f>
        <v>0</v>
      </c>
      <c r="BD689" s="791">
        <f>WWWW[[#This Row],['#_of_Functioning_latrines_in_school]]*50</f>
        <v>0</v>
      </c>
      <c r="BE689" s="791">
        <f>ROUND((WWWW[[#This Row],[Total PoP ]]/6),0)</f>
        <v>134</v>
      </c>
      <c r="BF689" s="791">
        <f>IF(WWWW[[#This Row],[Total required Latrines]]-(WWWW[[#This Row],['#_of_sanitary_fly-proof_HH_latrines]])&lt;0,0,WWWW[[#This Row],[Total required Latrines]]-(WWWW[[#This Row],['#_of_sanitary_fly-proof_HH_latrines]]))</f>
        <v>134</v>
      </c>
      <c r="BG689" s="787">
        <f>1-WWWW[[#This Row],[% people access to functioning Latrine]]</f>
        <v>1</v>
      </c>
      <c r="BH68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89" s="560">
        <f>IF(WWWW[[#This Row],['#_of_functional_handwashing_facilities_at_HH_level]]*6&gt;WWWW[[#This Row],[Total PoP ]],WWWW[[#This Row],[Total PoP ]],WWWW[[#This Row],['#_of_functional_handwashing_facilities_at_HH_level]]*6)</f>
        <v>0</v>
      </c>
      <c r="BJ689" s="791">
        <f>IF(WWWW[[#This Row],['# people reached by regular dedicated hygiene promotion]]&gt;WWWW[[#This Row],['# People received regular supply of hygiene items]],WWWW[[#This Row],['# people reached by regular dedicated hygiene promotion]],WWWW[[#This Row],['# People received regular supply of hygiene items]])</f>
        <v>0</v>
      </c>
      <c r="BK689" s="790">
        <f>IF(WWWW[[#This Row],[HRP3]]/WWWW[[#This Row],[Total PoP ]]&gt;100%,100%,WWWW[[#This Row],[HRP3]]/WWWW[[#This Row],[Total PoP ]])</f>
        <v>0</v>
      </c>
      <c r="BL689" s="787">
        <f>1-WWWW[[#This Row],[Hygiene Coverage%]]</f>
        <v>1</v>
      </c>
      <c r="BM689" s="789">
        <f>WWWW[[#This Row],['# people reached by regular dedicated hygiene promotion]]/WWWW[[#This Row],[Total PoP ]]</f>
        <v>0</v>
      </c>
      <c r="BN68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89" s="552">
        <f>WWWW[[#This Row],['#_of_affected_women_and_girls_receiving_a_sufficient_quantity_of_sanitary_pads]]</f>
        <v>0</v>
      </c>
      <c r="BP689" s="605">
        <f>IF(WWWW[[#This Row],['# People with access to soap]]&gt;WWWW[[#This Row],['# People with access to Sanity Pads]],WWWW[[#This Row],['# People with access to soap]],WWWW[[#This Row],['# People with access to Sanity Pads]])</f>
        <v>0</v>
      </c>
      <c r="BQ689" s="560" t="str">
        <f>IF(OR(WWWW[[#This Row],['#of students in school]]="",WWWW[[#This Row],['#of students in school]]=0),"No","Yes")</f>
        <v>No</v>
      </c>
      <c r="BR689" s="781" t="str">
        <f>VLOOKUP(WWWW[[#This Row],[Village  Name]],SiteDB6[[Site Name]:[Location Type 1]],9,FALSE)</f>
        <v>Village</v>
      </c>
      <c r="BS689" s="781" t="str">
        <f>VLOOKUP(WWWW[[#This Row],[Village  Name]],SiteDB6[[Site Name]:[Type of Accommodation]],10,FALSE)</f>
        <v>Village</v>
      </c>
      <c r="BT689" s="781" t="str">
        <f>VLOOKUP(WWWW[[#This Row],[Village  Name]],SiteDB6[[Site Name]:[Ethnic or GCA/NGCA]],11,FALSE)</f>
        <v>Muslim</v>
      </c>
      <c r="BU689" s="781">
        <f>VLOOKUP(WWWW[[#This Row],[Village  Name]],SiteDB6[[Site Name]:[Lat]],12,FALSE)</f>
        <v>20.753370289999999</v>
      </c>
      <c r="BV689" s="781">
        <f>VLOOKUP(WWWW[[#This Row],[Village  Name]],SiteDB6[[Site Name]:[Long]],13,FALSE)</f>
        <v>92.545188899999999</v>
      </c>
      <c r="BW689" s="781">
        <f>VLOOKUP(WWWW[[#This Row],[Village  Name]],SiteDB6[[Site Name]:[Pcode]],3,FALSE)</f>
        <v>198390</v>
      </c>
      <c r="BX689" s="781" t="str">
        <f t="shared" si="4"/>
        <v>Covered</v>
      </c>
      <c r="BY689" s="792"/>
    </row>
    <row r="690" spans="1:93">
      <c r="A690" s="777" t="s">
        <v>2382</v>
      </c>
      <c r="B690" s="777" t="s">
        <v>2864</v>
      </c>
      <c r="C690" s="778" t="s">
        <v>371</v>
      </c>
      <c r="D690" s="778" t="s">
        <v>3050</v>
      </c>
      <c r="E690" s="778" t="s">
        <v>2686</v>
      </c>
      <c r="F690" s="778" t="s">
        <v>321</v>
      </c>
      <c r="G690" s="780" t="str">
        <f>VLOOKUP(WWWW[[#This Row],[Village  Name]],SiteDB6[[Site Name]:[Location Type]],8,FALSE)</f>
        <v>Village</v>
      </c>
      <c r="H690" s="778" t="s">
        <v>3060</v>
      </c>
      <c r="I690" s="782">
        <v>220</v>
      </c>
      <c r="J690" s="782">
        <v>1028</v>
      </c>
      <c r="K690" s="783">
        <v>43678</v>
      </c>
      <c r="L690" s="784">
        <v>44196</v>
      </c>
      <c r="M690" s="782"/>
      <c r="N690" s="782"/>
      <c r="O690" s="605"/>
      <c r="P690" s="782"/>
      <c r="Q690" s="782"/>
      <c r="R690" s="782"/>
      <c r="S690" s="782"/>
      <c r="T690" s="782"/>
      <c r="U690" s="785"/>
      <c r="V690" s="782"/>
      <c r="W690" s="782" t="s">
        <v>128</v>
      </c>
      <c r="X690" s="782"/>
      <c r="Y690" s="782"/>
      <c r="Z690" s="782"/>
      <c r="AA690" s="782"/>
      <c r="AB690" s="782"/>
      <c r="AC690" s="785"/>
      <c r="AD690" s="782"/>
      <c r="AE690" s="782"/>
      <c r="AF690" s="782"/>
      <c r="AG690" s="782"/>
      <c r="AH690" s="782"/>
      <c r="AI690" s="782"/>
      <c r="AJ690" s="605"/>
      <c r="AK690" s="782"/>
      <c r="AL690" s="605"/>
      <c r="AM690" s="605"/>
      <c r="AN690" s="785"/>
      <c r="AO690" s="551"/>
      <c r="AP690" s="551"/>
      <c r="AQ69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0" s="788">
        <f>WWWW[[#This Row],[%Equitable and continuous access to sufficient quantity of safe drinking water]]*WWWW[[#This Row],[Total PoP ]]</f>
        <v>0</v>
      </c>
      <c r="AS69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0" s="788">
        <f>WWWW[[#This Row],[% Access to unimproved water points]]*WWWW[[#This Row],[Total PoP ]]</f>
        <v>0</v>
      </c>
      <c r="AU69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0" s="788">
        <f>WWWW[[#This Row],[HRP1]]/250</f>
        <v>0</v>
      </c>
      <c r="AX690" s="790">
        <f>1-WWWW[[#This Row],[% Equitable and continuous access to sufficient quantity of domestic water]]</f>
        <v>1</v>
      </c>
      <c r="AY690" s="788">
        <f>WWWW[[#This Row],[%equitable and continuous access to sufficient quantity of safe drinking and domestic water''s GAP]]*WWWW[[#This Row],[Total PoP ]]</f>
        <v>1028</v>
      </c>
      <c r="AZ690" s="791">
        <f>IF(WWWW[[#This Row],[Total required water points]]-WWWW[[#This Row],['#Water points coverage]]&lt;0,0,WWWW[[#This Row],[Total required water points]]-WWWW[[#This Row],['#Water points coverage]])</f>
        <v>4</v>
      </c>
      <c r="BA690" s="791">
        <f>ROUND(IF(WWWW[[#This Row],[Total PoP ]]&lt;250,1,WWWW[[#This Row],[Total PoP ]]/250),0)</f>
        <v>4</v>
      </c>
      <c r="BB69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0" s="788">
        <f>WWWW[[#This Row],[% people access to functioning Latrine]]*WWWW[[#This Row],[Total PoP ]]</f>
        <v>0</v>
      </c>
      <c r="BD690" s="791">
        <f>WWWW[[#This Row],['#_of_Functioning_latrines_in_school]]*50</f>
        <v>0</v>
      </c>
      <c r="BE690" s="791">
        <f>ROUND((WWWW[[#This Row],[Total PoP ]]/6),0)</f>
        <v>171</v>
      </c>
      <c r="BF690" s="791">
        <f>IF(WWWW[[#This Row],[Total required Latrines]]-(WWWW[[#This Row],['#_of_sanitary_fly-proof_HH_latrines]])&lt;0,0,WWWW[[#This Row],[Total required Latrines]]-(WWWW[[#This Row],['#_of_sanitary_fly-proof_HH_latrines]]))</f>
        <v>171</v>
      </c>
      <c r="BG690" s="787">
        <f>1-WWWW[[#This Row],[% people access to functioning Latrine]]</f>
        <v>1</v>
      </c>
      <c r="BH69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0" s="560">
        <f>IF(WWWW[[#This Row],['#_of_functional_handwashing_facilities_at_HH_level]]*6&gt;WWWW[[#This Row],[Total PoP ]],WWWW[[#This Row],[Total PoP ]],WWWW[[#This Row],['#_of_functional_handwashing_facilities_at_HH_level]]*6)</f>
        <v>0</v>
      </c>
      <c r="BJ690" s="791">
        <f>IF(WWWW[[#This Row],['# people reached by regular dedicated hygiene promotion]]&gt;WWWW[[#This Row],['# People received regular supply of hygiene items]],WWWW[[#This Row],['# people reached by regular dedicated hygiene promotion]],WWWW[[#This Row],['# People received regular supply of hygiene items]])</f>
        <v>0</v>
      </c>
      <c r="BK690" s="790">
        <f>IF(WWWW[[#This Row],[HRP3]]/WWWW[[#This Row],[Total PoP ]]&gt;100%,100%,WWWW[[#This Row],[HRP3]]/WWWW[[#This Row],[Total PoP ]])</f>
        <v>0</v>
      </c>
      <c r="BL690" s="787">
        <f>1-WWWW[[#This Row],[Hygiene Coverage%]]</f>
        <v>1</v>
      </c>
      <c r="BM690" s="789">
        <f>WWWW[[#This Row],['# people reached by regular dedicated hygiene promotion]]/WWWW[[#This Row],[Total PoP ]]</f>
        <v>0</v>
      </c>
      <c r="BN69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90" s="552">
        <f>WWWW[[#This Row],['#_of_affected_women_and_girls_receiving_a_sufficient_quantity_of_sanitary_pads]]</f>
        <v>0</v>
      </c>
      <c r="BP690" s="605">
        <f>IF(WWWW[[#This Row],['# People with access to soap]]&gt;WWWW[[#This Row],['# People with access to Sanity Pads]],WWWW[[#This Row],['# People with access to soap]],WWWW[[#This Row],['# People with access to Sanity Pads]])</f>
        <v>0</v>
      </c>
      <c r="BQ690" s="560" t="str">
        <f>IF(OR(WWWW[[#This Row],['#of students in school]]="",WWWW[[#This Row],['#of students in school]]=0),"No","Yes")</f>
        <v>No</v>
      </c>
      <c r="BR690" s="781" t="str">
        <f>VLOOKUP(WWWW[[#This Row],[Village  Name]],SiteDB6[[Site Name]:[Location Type 1]],9,FALSE)</f>
        <v>Village</v>
      </c>
      <c r="BS690" s="781" t="str">
        <f>VLOOKUP(WWWW[[#This Row],[Village  Name]],SiteDB6[[Site Name]:[Type of Accommodation]],10,FALSE)</f>
        <v>Village</v>
      </c>
      <c r="BT690" s="781">
        <f>VLOOKUP(WWWW[[#This Row],[Village  Name]],SiteDB6[[Site Name]:[Ethnic or GCA/NGCA]],11,FALSE)</f>
        <v>0</v>
      </c>
      <c r="BU690" s="781">
        <f>VLOOKUP(WWWW[[#This Row],[Village  Name]],SiteDB6[[Site Name]:[Lat]],12,FALSE)</f>
        <v>21.169160842895501</v>
      </c>
      <c r="BV690" s="781">
        <f>VLOOKUP(WWWW[[#This Row],[Village  Name]],SiteDB6[[Site Name]:[Long]],13,FALSE)</f>
        <v>92.569076538085895</v>
      </c>
      <c r="BW690" s="781">
        <f>VLOOKUP(WWWW[[#This Row],[Village  Name]],SiteDB6[[Site Name]:[Pcode]],3,FALSE)</f>
        <v>198249</v>
      </c>
      <c r="BX690" s="781" t="str">
        <f t="shared" si="4"/>
        <v>Covered</v>
      </c>
      <c r="BY690" s="792"/>
    </row>
    <row r="691" spans="1:93">
      <c r="A691" s="777" t="s">
        <v>2382</v>
      </c>
      <c r="B691" s="777" t="s">
        <v>2864</v>
      </c>
      <c r="C691" s="778" t="s">
        <v>371</v>
      </c>
      <c r="D691" s="778" t="s">
        <v>3050</v>
      </c>
      <c r="E691" s="778" t="s">
        <v>2686</v>
      </c>
      <c r="F691" s="778" t="s">
        <v>321</v>
      </c>
      <c r="G691" s="780" t="str">
        <f>VLOOKUP(WWWW[[#This Row],[Village  Name]],SiteDB6[[Site Name]:[Location Type]],8,FALSE)</f>
        <v>Village</v>
      </c>
      <c r="H691" s="778" t="s">
        <v>3061</v>
      </c>
      <c r="I691" s="782">
        <v>90</v>
      </c>
      <c r="J691" s="782">
        <v>387</v>
      </c>
      <c r="K691" s="783">
        <v>43678</v>
      </c>
      <c r="L691" s="784">
        <v>44196</v>
      </c>
      <c r="M691" s="782"/>
      <c r="N691" s="782"/>
      <c r="O691" s="605"/>
      <c r="P691" s="782"/>
      <c r="Q691" s="782"/>
      <c r="R691" s="782"/>
      <c r="S691" s="782"/>
      <c r="T691" s="782"/>
      <c r="U691" s="785"/>
      <c r="V691" s="782"/>
      <c r="W691" s="782" t="s">
        <v>128</v>
      </c>
      <c r="X691" s="782"/>
      <c r="Y691" s="782"/>
      <c r="Z691" s="782"/>
      <c r="AA691" s="782"/>
      <c r="AB691" s="782"/>
      <c r="AC691" s="785"/>
      <c r="AD691" s="782"/>
      <c r="AE691" s="782"/>
      <c r="AF691" s="782"/>
      <c r="AG691" s="782"/>
      <c r="AH691" s="782"/>
      <c r="AI691" s="782"/>
      <c r="AJ691" s="605"/>
      <c r="AK691" s="782"/>
      <c r="AL691" s="605"/>
      <c r="AM691" s="605"/>
      <c r="AN691" s="785"/>
      <c r="AO691" s="551"/>
      <c r="AP691" s="551"/>
      <c r="AQ69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1" s="788">
        <f>WWWW[[#This Row],[%Equitable and continuous access to sufficient quantity of safe drinking water]]*WWWW[[#This Row],[Total PoP ]]</f>
        <v>0</v>
      </c>
      <c r="AS69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1" s="788">
        <f>WWWW[[#This Row],[% Access to unimproved water points]]*WWWW[[#This Row],[Total PoP ]]</f>
        <v>0</v>
      </c>
      <c r="AU69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1" s="788">
        <f>WWWW[[#This Row],[HRP1]]/250</f>
        <v>0</v>
      </c>
      <c r="AX691" s="790">
        <f>1-WWWW[[#This Row],[% Equitable and continuous access to sufficient quantity of domestic water]]</f>
        <v>1</v>
      </c>
      <c r="AY691" s="788">
        <f>WWWW[[#This Row],[%equitable and continuous access to sufficient quantity of safe drinking and domestic water''s GAP]]*WWWW[[#This Row],[Total PoP ]]</f>
        <v>387</v>
      </c>
      <c r="AZ691" s="791">
        <f>IF(WWWW[[#This Row],[Total required water points]]-WWWW[[#This Row],['#Water points coverage]]&lt;0,0,WWWW[[#This Row],[Total required water points]]-WWWW[[#This Row],['#Water points coverage]])</f>
        <v>2</v>
      </c>
      <c r="BA691" s="791">
        <f>ROUND(IF(WWWW[[#This Row],[Total PoP ]]&lt;250,1,WWWW[[#This Row],[Total PoP ]]/250),0)</f>
        <v>2</v>
      </c>
      <c r="BB69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1" s="788">
        <f>WWWW[[#This Row],[% people access to functioning Latrine]]*WWWW[[#This Row],[Total PoP ]]</f>
        <v>0</v>
      </c>
      <c r="BD691" s="791">
        <f>WWWW[[#This Row],['#_of_Functioning_latrines_in_school]]*50</f>
        <v>0</v>
      </c>
      <c r="BE691" s="791">
        <f>ROUND((WWWW[[#This Row],[Total PoP ]]/6),0)</f>
        <v>65</v>
      </c>
      <c r="BF691" s="791">
        <f>IF(WWWW[[#This Row],[Total required Latrines]]-(WWWW[[#This Row],['#_of_sanitary_fly-proof_HH_latrines]])&lt;0,0,WWWW[[#This Row],[Total required Latrines]]-(WWWW[[#This Row],['#_of_sanitary_fly-proof_HH_latrines]]))</f>
        <v>65</v>
      </c>
      <c r="BG691" s="787">
        <f>1-WWWW[[#This Row],[% people access to functioning Latrine]]</f>
        <v>1</v>
      </c>
      <c r="BH69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1" s="560">
        <f>IF(WWWW[[#This Row],['#_of_functional_handwashing_facilities_at_HH_level]]*6&gt;WWWW[[#This Row],[Total PoP ]],WWWW[[#This Row],[Total PoP ]],WWWW[[#This Row],['#_of_functional_handwashing_facilities_at_HH_level]]*6)</f>
        <v>0</v>
      </c>
      <c r="BJ691" s="791">
        <f>IF(WWWW[[#This Row],['# people reached by regular dedicated hygiene promotion]]&gt;WWWW[[#This Row],['# People received regular supply of hygiene items]],WWWW[[#This Row],['# people reached by regular dedicated hygiene promotion]],WWWW[[#This Row],['# People received regular supply of hygiene items]])</f>
        <v>0</v>
      </c>
      <c r="BK691" s="790">
        <f>IF(WWWW[[#This Row],[HRP3]]/WWWW[[#This Row],[Total PoP ]]&gt;100%,100%,WWWW[[#This Row],[HRP3]]/WWWW[[#This Row],[Total PoP ]])</f>
        <v>0</v>
      </c>
      <c r="BL691" s="787">
        <f>1-WWWW[[#This Row],[Hygiene Coverage%]]</f>
        <v>1</v>
      </c>
      <c r="BM691" s="789">
        <f>WWWW[[#This Row],['# people reached by regular dedicated hygiene promotion]]/WWWW[[#This Row],[Total PoP ]]</f>
        <v>0</v>
      </c>
      <c r="BN69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91" s="552">
        <f>WWWW[[#This Row],['#_of_affected_women_and_girls_receiving_a_sufficient_quantity_of_sanitary_pads]]</f>
        <v>0</v>
      </c>
      <c r="BP691" s="605">
        <f>IF(WWWW[[#This Row],['# People with access to soap]]&gt;WWWW[[#This Row],['# People with access to Sanity Pads]],WWWW[[#This Row],['# People with access to soap]],WWWW[[#This Row],['# People with access to Sanity Pads]])</f>
        <v>0</v>
      </c>
      <c r="BQ691" s="560" t="str">
        <f>IF(OR(WWWW[[#This Row],['#of students in school]]="",WWWW[[#This Row],['#of students in school]]=0),"No","Yes")</f>
        <v>No</v>
      </c>
      <c r="BR691" s="781" t="str">
        <f>VLOOKUP(WWWW[[#This Row],[Village  Name]],SiteDB6[[Site Name]:[Location Type 1]],9,FALSE)</f>
        <v>Village</v>
      </c>
      <c r="BS691" s="781" t="str">
        <f>VLOOKUP(WWWW[[#This Row],[Village  Name]],SiteDB6[[Site Name]:[Type of Accommodation]],10,FALSE)</f>
        <v>Village</v>
      </c>
      <c r="BT691" s="781">
        <f>VLOOKUP(WWWW[[#This Row],[Village  Name]],SiteDB6[[Site Name]:[Ethnic or GCA/NGCA]],11,FALSE)</f>
        <v>0</v>
      </c>
      <c r="BU691" s="781">
        <f>VLOOKUP(WWWW[[#This Row],[Village  Name]],SiteDB6[[Site Name]:[Lat]],12,FALSE)</f>
        <v>20.938350677490199</v>
      </c>
      <c r="BV691" s="781">
        <f>VLOOKUP(WWWW[[#This Row],[Village  Name]],SiteDB6[[Site Name]:[Long]],13,FALSE)</f>
        <v>92.490928649902301</v>
      </c>
      <c r="BW691" s="781">
        <f>VLOOKUP(WWWW[[#This Row],[Village  Name]],SiteDB6[[Site Name]:[Pcode]],3,FALSE)</f>
        <v>198173</v>
      </c>
      <c r="BX691" s="781" t="str">
        <f t="shared" si="4"/>
        <v>Covered</v>
      </c>
      <c r="BY691" s="792"/>
    </row>
    <row r="692" spans="1:93">
      <c r="A692" s="777" t="s">
        <v>2382</v>
      </c>
      <c r="B692" s="777" t="s">
        <v>2864</v>
      </c>
      <c r="C692" s="778" t="s">
        <v>371</v>
      </c>
      <c r="D692" s="778" t="s">
        <v>3050</v>
      </c>
      <c r="E692" s="778" t="s">
        <v>2686</v>
      </c>
      <c r="F692" s="778" t="s">
        <v>321</v>
      </c>
      <c r="G692" s="780" t="str">
        <f>VLOOKUP(WWWW[[#This Row],[Village  Name]],SiteDB6[[Site Name]:[Location Type]],8,FALSE)</f>
        <v>Village</v>
      </c>
      <c r="H692" s="778" t="s">
        <v>3073</v>
      </c>
      <c r="I692" s="782">
        <v>61</v>
      </c>
      <c r="J692" s="782">
        <v>237</v>
      </c>
      <c r="K692" s="783">
        <v>43678</v>
      </c>
      <c r="L692" s="784">
        <v>44196</v>
      </c>
      <c r="M692" s="782"/>
      <c r="N692" s="782"/>
      <c r="O692" s="605"/>
      <c r="P692" s="782"/>
      <c r="Q692" s="782"/>
      <c r="R692" s="782"/>
      <c r="S692" s="782"/>
      <c r="T692" s="782"/>
      <c r="U692" s="785"/>
      <c r="V692" s="782"/>
      <c r="W692" s="782" t="s">
        <v>128</v>
      </c>
      <c r="X692" s="782"/>
      <c r="Y692" s="782"/>
      <c r="Z692" s="782"/>
      <c r="AA692" s="782"/>
      <c r="AB692" s="782"/>
      <c r="AC692" s="785"/>
      <c r="AD692" s="782"/>
      <c r="AE692" s="782"/>
      <c r="AF692" s="782"/>
      <c r="AG692" s="782"/>
      <c r="AH692" s="782"/>
      <c r="AI692" s="782"/>
      <c r="AJ692" s="605"/>
      <c r="AK692" s="782"/>
      <c r="AL692" s="605"/>
      <c r="AM692" s="605"/>
      <c r="AN692" s="785"/>
      <c r="AO692" s="551"/>
      <c r="AP692" s="551"/>
      <c r="AQ69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2" s="788">
        <f>WWWW[[#This Row],[%Equitable and continuous access to sufficient quantity of safe drinking water]]*WWWW[[#This Row],[Total PoP ]]</f>
        <v>0</v>
      </c>
      <c r="AS69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2" s="788">
        <f>WWWW[[#This Row],[% Access to unimproved water points]]*WWWW[[#This Row],[Total PoP ]]</f>
        <v>0</v>
      </c>
      <c r="AU69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2" s="788">
        <f>WWWW[[#This Row],[HRP1]]/250</f>
        <v>0</v>
      </c>
      <c r="AX692" s="790">
        <f>1-WWWW[[#This Row],[% Equitable and continuous access to sufficient quantity of domestic water]]</f>
        <v>1</v>
      </c>
      <c r="AY692" s="788">
        <f>WWWW[[#This Row],[%equitable and continuous access to sufficient quantity of safe drinking and domestic water''s GAP]]*WWWW[[#This Row],[Total PoP ]]</f>
        <v>237</v>
      </c>
      <c r="AZ692" s="791">
        <f>IF(WWWW[[#This Row],[Total required water points]]-WWWW[[#This Row],['#Water points coverage]]&lt;0,0,WWWW[[#This Row],[Total required water points]]-WWWW[[#This Row],['#Water points coverage]])</f>
        <v>1</v>
      </c>
      <c r="BA692" s="791">
        <f>ROUND(IF(WWWW[[#This Row],[Total PoP ]]&lt;250,1,WWWW[[#This Row],[Total PoP ]]/250),0)</f>
        <v>1</v>
      </c>
      <c r="BB69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2" s="788">
        <f>WWWW[[#This Row],[% people access to functioning Latrine]]*WWWW[[#This Row],[Total PoP ]]</f>
        <v>0</v>
      </c>
      <c r="BD692" s="791">
        <f>WWWW[[#This Row],['#_of_Functioning_latrines_in_school]]*50</f>
        <v>0</v>
      </c>
      <c r="BE692" s="791">
        <f>ROUND((WWWW[[#This Row],[Total PoP ]]/6),0)</f>
        <v>40</v>
      </c>
      <c r="BF692" s="791">
        <f>IF(WWWW[[#This Row],[Total required Latrines]]-(WWWW[[#This Row],['#_of_sanitary_fly-proof_HH_latrines]])&lt;0,0,WWWW[[#This Row],[Total required Latrines]]-(WWWW[[#This Row],['#_of_sanitary_fly-proof_HH_latrines]]))</f>
        <v>40</v>
      </c>
      <c r="BG692" s="787">
        <f>1-WWWW[[#This Row],[% people access to functioning Latrine]]</f>
        <v>1</v>
      </c>
      <c r="BH69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2" s="560">
        <f>IF(WWWW[[#This Row],['#_of_functional_handwashing_facilities_at_HH_level]]*6&gt;WWWW[[#This Row],[Total PoP ]],WWWW[[#This Row],[Total PoP ]],WWWW[[#This Row],['#_of_functional_handwashing_facilities_at_HH_level]]*6)</f>
        <v>0</v>
      </c>
      <c r="BJ692" s="791">
        <f>IF(WWWW[[#This Row],['# people reached by regular dedicated hygiene promotion]]&gt;WWWW[[#This Row],['# People received regular supply of hygiene items]],WWWW[[#This Row],['# people reached by regular dedicated hygiene promotion]],WWWW[[#This Row],['# People received regular supply of hygiene items]])</f>
        <v>0</v>
      </c>
      <c r="BK692" s="790">
        <f>IF(WWWW[[#This Row],[HRP3]]/WWWW[[#This Row],[Total PoP ]]&gt;100%,100%,WWWW[[#This Row],[HRP3]]/WWWW[[#This Row],[Total PoP ]])</f>
        <v>0</v>
      </c>
      <c r="BL692" s="787">
        <f>1-WWWW[[#This Row],[Hygiene Coverage%]]</f>
        <v>1</v>
      </c>
      <c r="BM692" s="789">
        <f>WWWW[[#This Row],['# people reached by regular dedicated hygiene promotion]]/WWWW[[#This Row],[Total PoP ]]</f>
        <v>0</v>
      </c>
      <c r="BN69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692" s="552">
        <f>WWWW[[#This Row],['#_of_affected_women_and_girls_receiving_a_sufficient_quantity_of_sanitary_pads]]</f>
        <v>0</v>
      </c>
      <c r="BP692" s="605">
        <f>IF(WWWW[[#This Row],['# People with access to soap]]&gt;WWWW[[#This Row],['# People with access to Sanity Pads]],WWWW[[#This Row],['# People with access to soap]],WWWW[[#This Row],['# People with access to Sanity Pads]])</f>
        <v>0</v>
      </c>
      <c r="BQ692" s="560" t="str">
        <f>IF(OR(WWWW[[#This Row],['#of students in school]]="",WWWW[[#This Row],['#of students in school]]=0),"No","Yes")</f>
        <v>No</v>
      </c>
      <c r="BR692" s="781" t="str">
        <f>VLOOKUP(WWWW[[#This Row],[Village  Name]],SiteDB6[[Site Name]:[Location Type 1]],9,FALSE)</f>
        <v>Village</v>
      </c>
      <c r="BS692" s="781" t="str">
        <f>VLOOKUP(WWWW[[#This Row],[Village  Name]],SiteDB6[[Site Name]:[Type of Accommodation]],10,FALSE)</f>
        <v>Village</v>
      </c>
      <c r="BT692" s="781" t="str">
        <f>VLOOKUP(WWWW[[#This Row],[Village  Name]],SiteDB6[[Site Name]:[Ethnic or GCA/NGCA]],11,FALSE)</f>
        <v>Rakhine</v>
      </c>
      <c r="BU692" s="781">
        <f>VLOOKUP(WWWW[[#This Row],[Village  Name]],SiteDB6[[Site Name]:[Lat]],12,FALSE)</f>
        <v>20.7940998077393</v>
      </c>
      <c r="BV692" s="781">
        <f>VLOOKUP(WWWW[[#This Row],[Village  Name]],SiteDB6[[Site Name]:[Long]],13,FALSE)</f>
        <v>92.5543212890625</v>
      </c>
      <c r="BW692" s="781">
        <f>VLOOKUP(WWWW[[#This Row],[Village  Name]],SiteDB6[[Site Name]:[Pcode]],3,FALSE)</f>
        <v>198377</v>
      </c>
      <c r="BX692" s="781" t="str">
        <f t="shared" si="4"/>
        <v>Covered</v>
      </c>
      <c r="BY692" s="792"/>
    </row>
    <row r="693" spans="1:93">
      <c r="A693" s="777" t="s">
        <v>2382</v>
      </c>
      <c r="B693" s="777" t="s">
        <v>233</v>
      </c>
      <c r="C693" s="778" t="s">
        <v>2727</v>
      </c>
      <c r="D693" s="778"/>
      <c r="E693" s="779" t="s">
        <v>2686</v>
      </c>
      <c r="F693" s="778" t="s">
        <v>321</v>
      </c>
      <c r="G693" s="780" t="str">
        <f>VLOOKUP(WWWW[[#This Row],[Village  Name]],SiteDB6[[Site Name]:[Location Type]],8,FALSE)</f>
        <v>Village</v>
      </c>
      <c r="H693" s="778" t="s">
        <v>2711</v>
      </c>
      <c r="I693" s="782">
        <f>WWWW[[#This Row],[Total PoP ]]/5</f>
        <v>1014</v>
      </c>
      <c r="J693" s="782">
        <v>5070</v>
      </c>
      <c r="K693" s="783"/>
      <c r="L693" s="784"/>
      <c r="M693" s="782"/>
      <c r="N693" s="782"/>
      <c r="O693" s="605"/>
      <c r="P693" s="782"/>
      <c r="Q693" s="782"/>
      <c r="R693" s="782"/>
      <c r="S693" s="782"/>
      <c r="T693" s="782"/>
      <c r="U693" s="785"/>
      <c r="V693" s="782"/>
      <c r="W693" s="782" t="s">
        <v>132</v>
      </c>
      <c r="X693" s="782"/>
      <c r="Y693" s="782"/>
      <c r="Z693" s="782"/>
      <c r="AA693" s="782"/>
      <c r="AB693" s="782"/>
      <c r="AC693" s="785"/>
      <c r="AD693" s="782"/>
      <c r="AE693" s="782"/>
      <c r="AF693" s="782"/>
      <c r="AG693" s="782"/>
      <c r="AH693" s="782"/>
      <c r="AI693" s="782"/>
      <c r="AJ693" s="605"/>
      <c r="AK693" s="782"/>
      <c r="AL693" s="605">
        <v>1014</v>
      </c>
      <c r="AM693" s="605"/>
      <c r="AN693" s="785"/>
      <c r="AO693" s="551"/>
      <c r="AP693" s="551"/>
      <c r="AQ69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3" s="788">
        <f>WWWW[[#This Row],[%Equitable and continuous access to sufficient quantity of safe drinking water]]*WWWW[[#This Row],[Total PoP ]]</f>
        <v>0</v>
      </c>
      <c r="AS69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3" s="788">
        <f>WWWW[[#This Row],[% Access to unimproved water points]]*WWWW[[#This Row],[Total PoP ]]</f>
        <v>0</v>
      </c>
      <c r="AU69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3" s="788">
        <f>WWWW[[#This Row],[HRP1]]/250</f>
        <v>0</v>
      </c>
      <c r="AX693" s="790">
        <f>1-WWWW[[#This Row],[% Equitable and continuous access to sufficient quantity of domestic water]]</f>
        <v>1</v>
      </c>
      <c r="AY693" s="788">
        <f>WWWW[[#This Row],[%equitable and continuous access to sufficient quantity of safe drinking and domestic water''s GAP]]*WWWW[[#This Row],[Total PoP ]]</f>
        <v>5070</v>
      </c>
      <c r="AZ693" s="791">
        <f>IF(WWWW[[#This Row],[Total required water points]]-WWWW[[#This Row],['#Water points coverage]]&lt;0,0,WWWW[[#This Row],[Total required water points]]-WWWW[[#This Row],['#Water points coverage]])</f>
        <v>20</v>
      </c>
      <c r="BA693" s="791">
        <f>ROUND(IF(WWWW[[#This Row],[Total PoP ]]&lt;250,1,WWWW[[#This Row],[Total PoP ]]/250),0)</f>
        <v>20</v>
      </c>
      <c r="BB69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3" s="788">
        <f>WWWW[[#This Row],[% people access to functioning Latrine]]*WWWW[[#This Row],[Total PoP ]]</f>
        <v>0</v>
      </c>
      <c r="BD693" s="791">
        <f>WWWW[[#This Row],['#_of_Functioning_latrines_in_school]]*50</f>
        <v>0</v>
      </c>
      <c r="BE693" s="791">
        <f>ROUND((WWWW[[#This Row],[Total PoP ]]/6),0)</f>
        <v>845</v>
      </c>
      <c r="BF693" s="791">
        <f>IF(WWWW[[#This Row],[Total required Latrines]]-(WWWW[[#This Row],['#_of_sanitary_fly-proof_HH_latrines]])&lt;0,0,WWWW[[#This Row],[Total required Latrines]]-(WWWW[[#This Row],['#_of_sanitary_fly-proof_HH_latrines]]))</f>
        <v>845</v>
      </c>
      <c r="BG693" s="787">
        <f>1-WWWW[[#This Row],[% people access to functioning Latrine]]</f>
        <v>1</v>
      </c>
      <c r="BH69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3" s="560">
        <f>IF(WWWW[[#This Row],['#_of_functional_handwashing_facilities_at_HH_level]]*6&gt;WWWW[[#This Row],[Total PoP ]],WWWW[[#This Row],[Total PoP ]],WWWW[[#This Row],['#_of_functional_handwashing_facilities_at_HH_level]]*6)</f>
        <v>0</v>
      </c>
      <c r="BJ693" s="791">
        <f>IF(WWWW[[#This Row],['# people reached by regular dedicated hygiene promotion]]&gt;WWWW[[#This Row],['# People received regular supply of hygiene items]],WWWW[[#This Row],['# people reached by regular dedicated hygiene promotion]],WWWW[[#This Row],['# People received regular supply of hygiene items]])</f>
        <v>5070</v>
      </c>
      <c r="BK693" s="790">
        <f>IF(WWWW[[#This Row],[HRP3]]/WWWW[[#This Row],[Total PoP ]]&gt;100%,100%,WWWW[[#This Row],[HRP3]]/WWWW[[#This Row],[Total PoP ]])</f>
        <v>1</v>
      </c>
      <c r="BL693" s="787">
        <f>1-WWWW[[#This Row],[Hygiene Coverage%]]</f>
        <v>0</v>
      </c>
      <c r="BM693" s="789">
        <f>WWWW[[#This Row],['# people reached by regular dedicated hygiene promotion]]/WWWW[[#This Row],[Total PoP ]]</f>
        <v>0</v>
      </c>
      <c r="BN69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5070</v>
      </c>
      <c r="BO693" s="552">
        <f>WWWW[[#This Row],['#_of_affected_women_and_girls_receiving_a_sufficient_quantity_of_sanitary_pads]]</f>
        <v>0</v>
      </c>
      <c r="BP693" s="605">
        <f>IF(WWWW[[#This Row],['# People with access to soap]]&gt;WWWW[[#This Row],['# People with access to Sanity Pads]],WWWW[[#This Row],['# People with access to soap]],WWWW[[#This Row],['# People with access to Sanity Pads]])</f>
        <v>5070</v>
      </c>
      <c r="BQ693" s="560" t="str">
        <f>IF(OR(WWWW[[#This Row],['#of students in school]]="",WWWW[[#This Row],['#of students in school]]=0),"No","Yes")</f>
        <v>No</v>
      </c>
      <c r="BR693" s="781" t="str">
        <f>VLOOKUP(WWWW[[#This Row],[Village  Name]],SiteDB6[[Site Name]:[Location Type 1]],9,FALSE)</f>
        <v>Village</v>
      </c>
      <c r="BS693" s="781" t="str">
        <f>VLOOKUP(WWWW[[#This Row],[Village  Name]],SiteDB6[[Site Name]:[Type of Accommodation]],10,FALSE)</f>
        <v>Village</v>
      </c>
      <c r="BT693" s="781">
        <f>VLOOKUP(WWWW[[#This Row],[Village  Name]],SiteDB6[[Site Name]:[Ethnic or GCA/NGCA]],11,FALSE)</f>
        <v>0</v>
      </c>
      <c r="BU693" s="781">
        <f>VLOOKUP(WWWW[[#This Row],[Village  Name]],SiteDB6[[Site Name]:[Lat]],12,FALSE)</f>
        <v>20.821479797363299</v>
      </c>
      <c r="BV693" s="781">
        <f>VLOOKUP(WWWW[[#This Row],[Village  Name]],SiteDB6[[Site Name]:[Long]],13,FALSE)</f>
        <v>92.603950500488295</v>
      </c>
      <c r="BW693" s="781">
        <f>VLOOKUP(WWWW[[#This Row],[Village  Name]],SiteDB6[[Site Name]:[Pcode]],3,FALSE)</f>
        <v>198356</v>
      </c>
      <c r="BX693" s="781" t="str">
        <f t="shared" si="4"/>
        <v>Covered</v>
      </c>
      <c r="BY693" s="792"/>
    </row>
    <row r="694" spans="1:93">
      <c r="A694" s="777" t="s">
        <v>2382</v>
      </c>
      <c r="B694" s="777" t="s">
        <v>233</v>
      </c>
      <c r="C694" s="778" t="s">
        <v>2727</v>
      </c>
      <c r="D694" s="778"/>
      <c r="E694" s="779" t="s">
        <v>2686</v>
      </c>
      <c r="F694" s="778" t="s">
        <v>321</v>
      </c>
      <c r="G694" s="781" t="str">
        <f>VLOOKUP(WWWW[[#This Row],[Village  Name]],SiteDB6[[Site Name]:[Location Type]],8,FALSE)</f>
        <v>Village</v>
      </c>
      <c r="H694" s="778" t="s">
        <v>3078</v>
      </c>
      <c r="I694" s="782">
        <f>WWWW[[#This Row],[Total PoP ]]/5</f>
        <v>1378.8</v>
      </c>
      <c r="J694" s="782">
        <v>6894</v>
      </c>
      <c r="K694" s="783"/>
      <c r="L694" s="784"/>
      <c r="M694" s="782"/>
      <c r="N694" s="782"/>
      <c r="O694" s="605"/>
      <c r="P694" s="782"/>
      <c r="Q694" s="782"/>
      <c r="R694" s="782"/>
      <c r="S694" s="782"/>
      <c r="T694" s="782"/>
      <c r="U694" s="785"/>
      <c r="V694" s="782"/>
      <c r="W694" s="782"/>
      <c r="X694" s="782"/>
      <c r="Y694" s="782"/>
      <c r="Z694" s="782"/>
      <c r="AA694" s="782"/>
      <c r="AB694" s="782"/>
      <c r="AC694" s="785"/>
      <c r="AD694" s="782"/>
      <c r="AE694" s="782"/>
      <c r="AF694" s="782"/>
      <c r="AG694" s="782"/>
      <c r="AH694" s="782"/>
      <c r="AI694" s="782"/>
      <c r="AJ694" s="605"/>
      <c r="AK694" s="782"/>
      <c r="AL694" s="605">
        <v>1379</v>
      </c>
      <c r="AM694" s="605"/>
      <c r="AN694" s="785"/>
      <c r="AO694" s="551"/>
      <c r="AP694" s="551"/>
      <c r="AQ69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4" s="788">
        <f>WWWW[[#This Row],[%Equitable and continuous access to sufficient quantity of safe drinking water]]*WWWW[[#This Row],[Total PoP ]]</f>
        <v>0</v>
      </c>
      <c r="AS69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4" s="788">
        <f>WWWW[[#This Row],[% Access to unimproved water points]]*WWWW[[#This Row],[Total PoP ]]</f>
        <v>0</v>
      </c>
      <c r="AU69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4" s="788">
        <f>WWWW[[#This Row],[HRP1]]/250</f>
        <v>0</v>
      </c>
      <c r="AX694" s="790">
        <f>1-WWWW[[#This Row],[% Equitable and continuous access to sufficient quantity of domestic water]]</f>
        <v>1</v>
      </c>
      <c r="AY694" s="788">
        <f>WWWW[[#This Row],[%equitable and continuous access to sufficient quantity of safe drinking and domestic water''s GAP]]*WWWW[[#This Row],[Total PoP ]]</f>
        <v>6894</v>
      </c>
      <c r="AZ694" s="791">
        <f>IF(WWWW[[#This Row],[Total required water points]]-WWWW[[#This Row],['#Water points coverage]]&lt;0,0,WWWW[[#This Row],[Total required water points]]-WWWW[[#This Row],['#Water points coverage]])</f>
        <v>28</v>
      </c>
      <c r="BA694" s="791">
        <f>ROUND(IF(WWWW[[#This Row],[Total PoP ]]&lt;250,1,WWWW[[#This Row],[Total PoP ]]/250),0)</f>
        <v>28</v>
      </c>
      <c r="BB69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4" s="788">
        <f>WWWW[[#This Row],[% people access to functioning Latrine]]*WWWW[[#This Row],[Total PoP ]]</f>
        <v>0</v>
      </c>
      <c r="BD694" s="791">
        <f>WWWW[[#This Row],['#_of_Functioning_latrines_in_school]]*50</f>
        <v>0</v>
      </c>
      <c r="BE694" s="791">
        <f>ROUND((WWWW[[#This Row],[Total PoP ]]/6),0)</f>
        <v>1149</v>
      </c>
      <c r="BF694" s="791">
        <f>IF(WWWW[[#This Row],[Total required Latrines]]-(WWWW[[#This Row],['#_of_sanitary_fly-proof_HH_latrines]])&lt;0,0,WWWW[[#This Row],[Total required Latrines]]-(WWWW[[#This Row],['#_of_sanitary_fly-proof_HH_latrines]]))</f>
        <v>1149</v>
      </c>
      <c r="BG694" s="787">
        <f>1-WWWW[[#This Row],[% people access to functioning Latrine]]</f>
        <v>1</v>
      </c>
      <c r="BH69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4" s="560">
        <f>IF(WWWW[[#This Row],['#_of_functional_handwashing_facilities_at_HH_level]]*6&gt;WWWW[[#This Row],[Total PoP ]],WWWW[[#This Row],[Total PoP ]],WWWW[[#This Row],['#_of_functional_handwashing_facilities_at_HH_level]]*6)</f>
        <v>0</v>
      </c>
      <c r="BJ694" s="791">
        <f>IF(WWWW[[#This Row],['# people reached by regular dedicated hygiene promotion]]&gt;WWWW[[#This Row],['# People received regular supply of hygiene items]],WWWW[[#This Row],['# people reached by regular dedicated hygiene promotion]],WWWW[[#This Row],['# People received regular supply of hygiene items]])</f>
        <v>6894</v>
      </c>
      <c r="BK694" s="790">
        <f>IF(WWWW[[#This Row],[HRP3]]/WWWW[[#This Row],[Total PoP ]]&gt;100%,100%,WWWW[[#This Row],[HRP3]]/WWWW[[#This Row],[Total PoP ]])</f>
        <v>1</v>
      </c>
      <c r="BL694" s="787">
        <f>1-WWWW[[#This Row],[Hygiene Coverage%]]</f>
        <v>0</v>
      </c>
      <c r="BM694" s="789">
        <f>WWWW[[#This Row],['# people reached by regular dedicated hygiene promotion]]/WWWW[[#This Row],[Total PoP ]]</f>
        <v>0</v>
      </c>
      <c r="BN69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6894</v>
      </c>
      <c r="BO694" s="552">
        <f>WWWW[[#This Row],['#_of_affected_women_and_girls_receiving_a_sufficient_quantity_of_sanitary_pads]]</f>
        <v>0</v>
      </c>
      <c r="BP694" s="605">
        <f>IF(WWWW[[#This Row],['# People with access to soap]]&gt;WWWW[[#This Row],['# People with access to Sanity Pads]],WWWW[[#This Row],['# People with access to soap]],WWWW[[#This Row],['# People with access to Sanity Pads]])</f>
        <v>6894</v>
      </c>
      <c r="BQ694" s="560" t="str">
        <f>IF(OR(WWWW[[#This Row],['#of students in school]]="",WWWW[[#This Row],['#of students in school]]=0),"No","Yes")</f>
        <v>No</v>
      </c>
      <c r="BR694" s="781" t="str">
        <f>VLOOKUP(WWWW[[#This Row],[Village  Name]],SiteDB6[[Site Name]:[Location Type 1]],9,FALSE)</f>
        <v>Village</v>
      </c>
      <c r="BS694" s="781" t="str">
        <f>VLOOKUP(WWWW[[#This Row],[Village  Name]],SiteDB6[[Site Name]:[Type of Accommodation]],10,FALSE)</f>
        <v>Village</v>
      </c>
      <c r="BT694" s="781">
        <f>VLOOKUP(WWWW[[#This Row],[Village  Name]],SiteDB6[[Site Name]:[Ethnic or GCA/NGCA]],11,FALSE)</f>
        <v>0</v>
      </c>
      <c r="BU694" s="781">
        <f>VLOOKUP(WWWW[[#This Row],[Village  Name]],SiteDB6[[Site Name]:[Lat]],12,FALSE)</f>
        <v>20.945339202880898</v>
      </c>
      <c r="BV694" s="781">
        <f>VLOOKUP(WWWW[[#This Row],[Village  Name]],SiteDB6[[Site Name]:[Long]],13,FALSE)</f>
        <v>92.496063232421903</v>
      </c>
      <c r="BW694" s="781">
        <f>VLOOKUP(WWWW[[#This Row],[Village  Name]],SiteDB6[[Site Name]:[Pcode]],3,FALSE)</f>
        <v>198179</v>
      </c>
      <c r="BX694" s="781" t="str">
        <f t="shared" si="4"/>
        <v>Covered</v>
      </c>
      <c r="BY694" s="792"/>
    </row>
    <row r="695" spans="1:93">
      <c r="A695" s="777" t="s">
        <v>2382</v>
      </c>
      <c r="B695" s="777" t="s">
        <v>233</v>
      </c>
      <c r="C695" s="778" t="s">
        <v>2727</v>
      </c>
      <c r="D695" s="778"/>
      <c r="E695" s="779" t="s">
        <v>2686</v>
      </c>
      <c r="F695" s="778" t="s">
        <v>321</v>
      </c>
      <c r="G695" s="781" t="str">
        <f>VLOOKUP(WWWW[[#This Row],[Village  Name]],SiteDB6[[Site Name]:[Location Type]],8,FALSE)</f>
        <v>Village</v>
      </c>
      <c r="H695" s="778" t="s">
        <v>3076</v>
      </c>
      <c r="I695" s="782">
        <f>WWWW[[#This Row],[Total PoP ]]/5</f>
        <v>351.4</v>
      </c>
      <c r="J695" s="782">
        <v>1757</v>
      </c>
      <c r="K695" s="783"/>
      <c r="L695" s="784"/>
      <c r="M695" s="782"/>
      <c r="N695" s="782"/>
      <c r="O695" s="605"/>
      <c r="P695" s="782"/>
      <c r="Q695" s="782"/>
      <c r="R695" s="782"/>
      <c r="S695" s="782"/>
      <c r="T695" s="782"/>
      <c r="U695" s="785"/>
      <c r="V695" s="782"/>
      <c r="W695" s="782"/>
      <c r="X695" s="782"/>
      <c r="Y695" s="782"/>
      <c r="Z695" s="782"/>
      <c r="AA695" s="782"/>
      <c r="AB695" s="782"/>
      <c r="AC695" s="785"/>
      <c r="AD695" s="782"/>
      <c r="AE695" s="782"/>
      <c r="AF695" s="782"/>
      <c r="AG695" s="782"/>
      <c r="AH695" s="782"/>
      <c r="AI695" s="782"/>
      <c r="AJ695" s="605"/>
      <c r="AK695" s="782"/>
      <c r="AL695" s="605">
        <v>351</v>
      </c>
      <c r="AM695" s="605"/>
      <c r="AN695" s="785"/>
      <c r="AO695" s="551"/>
      <c r="AP695" s="551"/>
      <c r="AQ69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5" s="788">
        <f>WWWW[[#This Row],[%Equitable and continuous access to sufficient quantity of safe drinking water]]*WWWW[[#This Row],[Total PoP ]]</f>
        <v>0</v>
      </c>
      <c r="AS69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5" s="788">
        <f>WWWW[[#This Row],[% Access to unimproved water points]]*WWWW[[#This Row],[Total PoP ]]</f>
        <v>0</v>
      </c>
      <c r="AU69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5" s="788">
        <f>WWWW[[#This Row],[HRP1]]/250</f>
        <v>0</v>
      </c>
      <c r="AX695" s="790">
        <f>1-WWWW[[#This Row],[% Equitable and continuous access to sufficient quantity of domestic water]]</f>
        <v>1</v>
      </c>
      <c r="AY695" s="788">
        <f>WWWW[[#This Row],[%equitable and continuous access to sufficient quantity of safe drinking and domestic water''s GAP]]*WWWW[[#This Row],[Total PoP ]]</f>
        <v>1757</v>
      </c>
      <c r="AZ695" s="791">
        <f>IF(WWWW[[#This Row],[Total required water points]]-WWWW[[#This Row],['#Water points coverage]]&lt;0,0,WWWW[[#This Row],[Total required water points]]-WWWW[[#This Row],['#Water points coverage]])</f>
        <v>7</v>
      </c>
      <c r="BA695" s="791">
        <f>ROUND(IF(WWWW[[#This Row],[Total PoP ]]&lt;250,1,WWWW[[#This Row],[Total PoP ]]/250),0)</f>
        <v>7</v>
      </c>
      <c r="BB69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5" s="788">
        <f>WWWW[[#This Row],[% people access to functioning Latrine]]*WWWW[[#This Row],[Total PoP ]]</f>
        <v>0</v>
      </c>
      <c r="BD695" s="791">
        <f>WWWW[[#This Row],['#_of_Functioning_latrines_in_school]]*50</f>
        <v>0</v>
      </c>
      <c r="BE695" s="791">
        <f>ROUND((WWWW[[#This Row],[Total PoP ]]/6),0)</f>
        <v>293</v>
      </c>
      <c r="BF695" s="791">
        <f>IF(WWWW[[#This Row],[Total required Latrines]]-(WWWW[[#This Row],['#_of_sanitary_fly-proof_HH_latrines]])&lt;0,0,WWWW[[#This Row],[Total required Latrines]]-(WWWW[[#This Row],['#_of_sanitary_fly-proof_HH_latrines]]))</f>
        <v>293</v>
      </c>
      <c r="BG695" s="787">
        <f>1-WWWW[[#This Row],[% people access to functioning Latrine]]</f>
        <v>1</v>
      </c>
      <c r="BH69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5" s="560">
        <f>IF(WWWW[[#This Row],['#_of_functional_handwashing_facilities_at_HH_level]]*6&gt;WWWW[[#This Row],[Total PoP ]],WWWW[[#This Row],[Total PoP ]],WWWW[[#This Row],['#_of_functional_handwashing_facilities_at_HH_level]]*6)</f>
        <v>0</v>
      </c>
      <c r="BJ695" s="791">
        <f>IF(WWWW[[#This Row],['# people reached by regular dedicated hygiene promotion]]&gt;WWWW[[#This Row],['# People received regular supply of hygiene items]],WWWW[[#This Row],['# people reached by regular dedicated hygiene promotion]],WWWW[[#This Row],['# People received regular supply of hygiene items]])</f>
        <v>1755</v>
      </c>
      <c r="BK695" s="790">
        <f>IF(WWWW[[#This Row],[HRP3]]/WWWW[[#This Row],[Total PoP ]]&gt;100%,100%,WWWW[[#This Row],[HRP3]]/WWWW[[#This Row],[Total PoP ]])</f>
        <v>0.99886169607285147</v>
      </c>
      <c r="BL695" s="787">
        <f>1-WWWW[[#This Row],[Hygiene Coverage%]]</f>
        <v>1.1383039271485318E-3</v>
      </c>
      <c r="BM695" s="789">
        <f>WWWW[[#This Row],['# people reached by regular dedicated hygiene promotion]]/WWWW[[#This Row],[Total PoP ]]</f>
        <v>0</v>
      </c>
      <c r="BN69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1755</v>
      </c>
      <c r="BO695" s="552">
        <f>WWWW[[#This Row],['#_of_affected_women_and_girls_receiving_a_sufficient_quantity_of_sanitary_pads]]</f>
        <v>0</v>
      </c>
      <c r="BP695" s="605">
        <f>IF(WWWW[[#This Row],['# People with access to soap]]&gt;WWWW[[#This Row],['# People with access to Sanity Pads]],WWWW[[#This Row],['# People with access to soap]],WWWW[[#This Row],['# People with access to Sanity Pads]])</f>
        <v>1755</v>
      </c>
      <c r="BQ695" s="560" t="str">
        <f>IF(OR(WWWW[[#This Row],['#of students in school]]="",WWWW[[#This Row],['#of students in school]]=0),"No","Yes")</f>
        <v>No</v>
      </c>
      <c r="BR695" s="781" t="str">
        <f>VLOOKUP(WWWW[[#This Row],[Village  Name]],SiteDB6[[Site Name]:[Location Type 1]],9,FALSE)</f>
        <v>Village</v>
      </c>
      <c r="BS695" s="781" t="str">
        <f>VLOOKUP(WWWW[[#This Row],[Village  Name]],SiteDB6[[Site Name]:[Type of Accommodation]],10,FALSE)</f>
        <v>Village</v>
      </c>
      <c r="BT695" s="781">
        <f>VLOOKUP(WWWW[[#This Row],[Village  Name]],SiteDB6[[Site Name]:[Ethnic or GCA/NGCA]],11,FALSE)</f>
        <v>0</v>
      </c>
      <c r="BU695" s="781">
        <f>VLOOKUP(WWWW[[#This Row],[Village  Name]],SiteDB6[[Site Name]:[Lat]],12,FALSE)</f>
        <v>21.004440307617202</v>
      </c>
      <c r="BV695" s="781">
        <f>VLOOKUP(WWWW[[#This Row],[Village  Name]],SiteDB6[[Site Name]:[Long]],13,FALSE)</f>
        <v>92.500228881835895</v>
      </c>
      <c r="BW695" s="781">
        <f>VLOOKUP(WWWW[[#This Row],[Village  Name]],SiteDB6[[Site Name]:[Pcode]],3,FALSE)</f>
        <v>198188</v>
      </c>
      <c r="BX695" s="781" t="str">
        <f t="shared" si="4"/>
        <v>Covered</v>
      </c>
      <c r="BY695" s="792"/>
    </row>
    <row r="696" spans="1:93">
      <c r="A696" s="777" t="s">
        <v>2382</v>
      </c>
      <c r="B696" s="777" t="s">
        <v>233</v>
      </c>
      <c r="C696" s="778" t="s">
        <v>2727</v>
      </c>
      <c r="D696" s="778"/>
      <c r="E696" s="779" t="s">
        <v>2686</v>
      </c>
      <c r="F696" s="778" t="s">
        <v>307</v>
      </c>
      <c r="G696" s="781" t="str">
        <f>VLOOKUP(WWWW[[#This Row],[Village  Name]],SiteDB6[[Site Name]:[Location Type]],8,FALSE)</f>
        <v>Village</v>
      </c>
      <c r="H696" s="778" t="s">
        <v>2724</v>
      </c>
      <c r="I696" s="782">
        <f>WWWW[[#This Row],[Total PoP ]]/5</f>
        <v>324.39999999999998</v>
      </c>
      <c r="J696" s="782">
        <v>1622</v>
      </c>
      <c r="K696" s="783"/>
      <c r="L696" s="784"/>
      <c r="M696" s="782"/>
      <c r="N696" s="782"/>
      <c r="O696" s="605"/>
      <c r="P696" s="782"/>
      <c r="Q696" s="782"/>
      <c r="R696" s="782"/>
      <c r="S696" s="782"/>
      <c r="T696" s="782"/>
      <c r="U696" s="785"/>
      <c r="V696" s="782"/>
      <c r="W696" s="782"/>
      <c r="X696" s="782"/>
      <c r="Y696" s="782"/>
      <c r="Z696" s="782"/>
      <c r="AA696" s="782"/>
      <c r="AB696" s="782"/>
      <c r="AC696" s="785"/>
      <c r="AD696" s="782"/>
      <c r="AE696" s="782"/>
      <c r="AF696" s="782"/>
      <c r="AG696" s="782"/>
      <c r="AH696" s="782"/>
      <c r="AI696" s="782"/>
      <c r="AJ696" s="605"/>
      <c r="AK696" s="782"/>
      <c r="AL696" s="605">
        <v>324</v>
      </c>
      <c r="AM696" s="605"/>
      <c r="AN696" s="785"/>
      <c r="AO696" s="551"/>
      <c r="AP696" s="551"/>
      <c r="AQ69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6" s="788">
        <f>WWWW[[#This Row],[%Equitable and continuous access to sufficient quantity of safe drinking water]]*WWWW[[#This Row],[Total PoP ]]</f>
        <v>0</v>
      </c>
      <c r="AS69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6" s="788">
        <f>WWWW[[#This Row],[% Access to unimproved water points]]*WWWW[[#This Row],[Total PoP ]]</f>
        <v>0</v>
      </c>
      <c r="AU69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6" s="788">
        <f>WWWW[[#This Row],[HRP1]]/250</f>
        <v>0</v>
      </c>
      <c r="AX696" s="790">
        <f>1-WWWW[[#This Row],[% Equitable and continuous access to sufficient quantity of domestic water]]</f>
        <v>1</v>
      </c>
      <c r="AY696" s="788">
        <f>WWWW[[#This Row],[%equitable and continuous access to sufficient quantity of safe drinking and domestic water''s GAP]]*WWWW[[#This Row],[Total PoP ]]</f>
        <v>1622</v>
      </c>
      <c r="AZ696" s="791">
        <f>IF(WWWW[[#This Row],[Total required water points]]-WWWW[[#This Row],['#Water points coverage]]&lt;0,0,WWWW[[#This Row],[Total required water points]]-WWWW[[#This Row],['#Water points coverage]])</f>
        <v>6</v>
      </c>
      <c r="BA696" s="791">
        <f>ROUND(IF(WWWW[[#This Row],[Total PoP ]]&lt;250,1,WWWW[[#This Row],[Total PoP ]]/250),0)</f>
        <v>6</v>
      </c>
      <c r="BB69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6" s="788">
        <f>WWWW[[#This Row],[% people access to functioning Latrine]]*WWWW[[#This Row],[Total PoP ]]</f>
        <v>0</v>
      </c>
      <c r="BD696" s="791">
        <f>WWWW[[#This Row],['#_of_Functioning_latrines_in_school]]*50</f>
        <v>0</v>
      </c>
      <c r="BE696" s="791">
        <f>ROUND((WWWW[[#This Row],[Total PoP ]]/6),0)</f>
        <v>270</v>
      </c>
      <c r="BF696" s="791">
        <f>IF(WWWW[[#This Row],[Total required Latrines]]-(WWWW[[#This Row],['#_of_sanitary_fly-proof_HH_latrines]])&lt;0,0,WWWW[[#This Row],[Total required Latrines]]-(WWWW[[#This Row],['#_of_sanitary_fly-proof_HH_latrines]]))</f>
        <v>270</v>
      </c>
      <c r="BG696" s="787">
        <f>1-WWWW[[#This Row],[% people access to functioning Latrine]]</f>
        <v>1</v>
      </c>
      <c r="BH69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6" s="560">
        <f>IF(WWWW[[#This Row],['#_of_functional_handwashing_facilities_at_HH_level]]*6&gt;WWWW[[#This Row],[Total PoP ]],WWWW[[#This Row],[Total PoP ]],WWWW[[#This Row],['#_of_functional_handwashing_facilities_at_HH_level]]*6)</f>
        <v>0</v>
      </c>
      <c r="BJ696" s="791">
        <f>IF(WWWW[[#This Row],['# people reached by regular dedicated hygiene promotion]]&gt;WWWW[[#This Row],['# People received regular supply of hygiene items]],WWWW[[#This Row],['# people reached by regular dedicated hygiene promotion]],WWWW[[#This Row],['# People received regular supply of hygiene items]])</f>
        <v>1620</v>
      </c>
      <c r="BK696" s="790">
        <f>IF(WWWW[[#This Row],[HRP3]]/WWWW[[#This Row],[Total PoP ]]&gt;100%,100%,WWWW[[#This Row],[HRP3]]/WWWW[[#This Row],[Total PoP ]])</f>
        <v>0.998766954377312</v>
      </c>
      <c r="BL696" s="787">
        <f>1-WWWW[[#This Row],[Hygiene Coverage%]]</f>
        <v>1.2330456226880004E-3</v>
      </c>
      <c r="BM696" s="789">
        <f>WWWW[[#This Row],['# people reached by regular dedicated hygiene promotion]]/WWWW[[#This Row],[Total PoP ]]</f>
        <v>0</v>
      </c>
      <c r="BN69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1620</v>
      </c>
      <c r="BO696" s="552">
        <f>WWWW[[#This Row],['#_of_affected_women_and_girls_receiving_a_sufficient_quantity_of_sanitary_pads]]</f>
        <v>0</v>
      </c>
      <c r="BP696" s="605">
        <f>IF(WWWW[[#This Row],['# People with access to soap]]&gt;WWWW[[#This Row],['# People with access to Sanity Pads]],WWWW[[#This Row],['# People with access to soap]],WWWW[[#This Row],['# People with access to Sanity Pads]])</f>
        <v>1620</v>
      </c>
      <c r="BQ696" s="560" t="str">
        <f>IF(OR(WWWW[[#This Row],['#of students in school]]="",WWWW[[#This Row],['#of students in school]]=0),"No","Yes")</f>
        <v>No</v>
      </c>
      <c r="BR696" s="781" t="str">
        <f>VLOOKUP(WWWW[[#This Row],[Village  Name]],SiteDB6[[Site Name]:[Location Type 1]],9,FALSE)</f>
        <v>Village</v>
      </c>
      <c r="BS696" s="781" t="str">
        <f>VLOOKUP(WWWW[[#This Row],[Village  Name]],SiteDB6[[Site Name]:[Type of Accommodation]],10,FALSE)</f>
        <v>Village</v>
      </c>
      <c r="BT696" s="781">
        <f>VLOOKUP(WWWW[[#This Row],[Village  Name]],SiteDB6[[Site Name]:[Ethnic or GCA/NGCA]],11,FALSE)</f>
        <v>0</v>
      </c>
      <c r="BU696" s="781">
        <f>VLOOKUP(WWWW[[#This Row],[Village  Name]],SiteDB6[[Site Name]:[Lat]],12,FALSE)</f>
        <v>21.1420993804932</v>
      </c>
      <c r="BV696" s="781">
        <f>VLOOKUP(WWWW[[#This Row],[Village  Name]],SiteDB6[[Site Name]:[Long]],13,FALSE)</f>
        <v>92.338172912597699</v>
      </c>
      <c r="BW696" s="781">
        <f>VLOOKUP(WWWW[[#This Row],[Village  Name]],SiteDB6[[Site Name]:[Pcode]],3,FALSE)</f>
        <v>197860</v>
      </c>
      <c r="BX696" s="781" t="str">
        <f t="shared" si="4"/>
        <v>Covered</v>
      </c>
      <c r="BY696" s="792"/>
    </row>
    <row r="697" spans="1:93">
      <c r="A697" s="777" t="s">
        <v>2382</v>
      </c>
      <c r="B697" s="777" t="s">
        <v>233</v>
      </c>
      <c r="C697" s="778" t="s">
        <v>2727</v>
      </c>
      <c r="D697" s="778"/>
      <c r="E697" s="779" t="s">
        <v>2686</v>
      </c>
      <c r="F697" s="778" t="s">
        <v>307</v>
      </c>
      <c r="G697" s="780" t="str">
        <f>VLOOKUP(WWWW[[#This Row],[Village  Name]],SiteDB6[[Site Name]:[Location Type]],8,FALSE)</f>
        <v>Village</v>
      </c>
      <c r="H697" s="778" t="s">
        <v>2722</v>
      </c>
      <c r="I697" s="782">
        <f>WWWW[[#This Row],[Total PoP ]]/5</f>
        <v>452</v>
      </c>
      <c r="J697" s="782">
        <v>2260</v>
      </c>
      <c r="K697" s="783"/>
      <c r="L697" s="784"/>
      <c r="M697" s="782"/>
      <c r="N697" s="782"/>
      <c r="O697" s="605"/>
      <c r="P697" s="782"/>
      <c r="Q697" s="782"/>
      <c r="R697" s="782"/>
      <c r="S697" s="782"/>
      <c r="T697" s="782"/>
      <c r="U697" s="785"/>
      <c r="V697" s="782"/>
      <c r="W697" s="782" t="s">
        <v>132</v>
      </c>
      <c r="X697" s="782"/>
      <c r="Y697" s="782"/>
      <c r="Z697" s="782"/>
      <c r="AA697" s="782"/>
      <c r="AB697" s="782"/>
      <c r="AC697" s="785"/>
      <c r="AD697" s="782"/>
      <c r="AE697" s="782"/>
      <c r="AF697" s="782"/>
      <c r="AG697" s="782"/>
      <c r="AH697" s="782"/>
      <c r="AI697" s="782"/>
      <c r="AJ697" s="605"/>
      <c r="AK697" s="782"/>
      <c r="AL697" s="605">
        <v>452</v>
      </c>
      <c r="AM697" s="605"/>
      <c r="AN697" s="785"/>
      <c r="AO697" s="551"/>
      <c r="AP697" s="551"/>
      <c r="AQ69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7" s="788">
        <f>WWWW[[#This Row],[%Equitable and continuous access to sufficient quantity of safe drinking water]]*WWWW[[#This Row],[Total PoP ]]</f>
        <v>0</v>
      </c>
      <c r="AS69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7" s="788">
        <f>WWWW[[#This Row],[% Access to unimproved water points]]*WWWW[[#This Row],[Total PoP ]]</f>
        <v>0</v>
      </c>
      <c r="AU69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7" s="788">
        <f>WWWW[[#This Row],[HRP1]]/250</f>
        <v>0</v>
      </c>
      <c r="AX697" s="790">
        <f>1-WWWW[[#This Row],[% Equitable and continuous access to sufficient quantity of domestic water]]</f>
        <v>1</v>
      </c>
      <c r="AY697" s="788">
        <f>WWWW[[#This Row],[%equitable and continuous access to sufficient quantity of safe drinking and domestic water''s GAP]]*WWWW[[#This Row],[Total PoP ]]</f>
        <v>2260</v>
      </c>
      <c r="AZ697" s="791">
        <f>IF(WWWW[[#This Row],[Total required water points]]-WWWW[[#This Row],['#Water points coverage]]&lt;0,0,WWWW[[#This Row],[Total required water points]]-WWWW[[#This Row],['#Water points coverage]])</f>
        <v>9</v>
      </c>
      <c r="BA697" s="791">
        <f>ROUND(IF(WWWW[[#This Row],[Total PoP ]]&lt;250,1,WWWW[[#This Row],[Total PoP ]]/250),0)</f>
        <v>9</v>
      </c>
      <c r="BB69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7" s="788">
        <f>WWWW[[#This Row],[% people access to functioning Latrine]]*WWWW[[#This Row],[Total PoP ]]</f>
        <v>0</v>
      </c>
      <c r="BD697" s="791">
        <f>WWWW[[#This Row],['#_of_Functioning_latrines_in_school]]*50</f>
        <v>0</v>
      </c>
      <c r="BE697" s="791">
        <f>ROUND((WWWW[[#This Row],[Total PoP ]]/6),0)</f>
        <v>377</v>
      </c>
      <c r="BF697" s="791">
        <f>IF(WWWW[[#This Row],[Total required Latrines]]-(WWWW[[#This Row],['#_of_sanitary_fly-proof_HH_latrines]])&lt;0,0,WWWW[[#This Row],[Total required Latrines]]-(WWWW[[#This Row],['#_of_sanitary_fly-proof_HH_latrines]]))</f>
        <v>377</v>
      </c>
      <c r="BG697" s="787">
        <f>1-WWWW[[#This Row],[% people access to functioning Latrine]]</f>
        <v>1</v>
      </c>
      <c r="BH69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7" s="560">
        <f>IF(WWWW[[#This Row],['#_of_functional_handwashing_facilities_at_HH_level]]*6&gt;WWWW[[#This Row],[Total PoP ]],WWWW[[#This Row],[Total PoP ]],WWWW[[#This Row],['#_of_functional_handwashing_facilities_at_HH_level]]*6)</f>
        <v>0</v>
      </c>
      <c r="BJ697" s="791">
        <f>IF(WWWW[[#This Row],['# people reached by regular dedicated hygiene promotion]]&gt;WWWW[[#This Row],['# People received regular supply of hygiene items]],WWWW[[#This Row],['# people reached by regular dedicated hygiene promotion]],WWWW[[#This Row],['# People received regular supply of hygiene items]])</f>
        <v>2260</v>
      </c>
      <c r="BK697" s="790">
        <f>IF(WWWW[[#This Row],[HRP3]]/WWWW[[#This Row],[Total PoP ]]&gt;100%,100%,WWWW[[#This Row],[HRP3]]/WWWW[[#This Row],[Total PoP ]])</f>
        <v>1</v>
      </c>
      <c r="BL697" s="787">
        <f>1-WWWW[[#This Row],[Hygiene Coverage%]]</f>
        <v>0</v>
      </c>
      <c r="BM697" s="789">
        <f>WWWW[[#This Row],['# people reached by regular dedicated hygiene promotion]]/WWWW[[#This Row],[Total PoP ]]</f>
        <v>0</v>
      </c>
      <c r="BN69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2260</v>
      </c>
      <c r="BO697" s="552">
        <f>WWWW[[#This Row],['#_of_affected_women_and_girls_receiving_a_sufficient_quantity_of_sanitary_pads]]</f>
        <v>0</v>
      </c>
      <c r="BP697" s="605">
        <f>IF(WWWW[[#This Row],['# People with access to soap]]&gt;WWWW[[#This Row],['# People with access to Sanity Pads]],WWWW[[#This Row],['# People with access to soap]],WWWW[[#This Row],['# People with access to Sanity Pads]])</f>
        <v>2260</v>
      </c>
      <c r="BQ697" s="560" t="str">
        <f>IF(OR(WWWW[[#This Row],['#of students in school]]="",WWWW[[#This Row],['#of students in school]]=0),"No","Yes")</f>
        <v>No</v>
      </c>
      <c r="BR697" s="781" t="str">
        <f>VLOOKUP(WWWW[[#This Row],[Village  Name]],SiteDB6[[Site Name]:[Location Type 1]],9,FALSE)</f>
        <v>Village</v>
      </c>
      <c r="BS697" s="781" t="str">
        <f>VLOOKUP(WWWW[[#This Row],[Village  Name]],SiteDB6[[Site Name]:[Type of Accommodation]],10,FALSE)</f>
        <v>Village</v>
      </c>
      <c r="BT697" s="781">
        <f>VLOOKUP(WWWW[[#This Row],[Village  Name]],SiteDB6[[Site Name]:[Ethnic or GCA/NGCA]],11,FALSE)</f>
        <v>0</v>
      </c>
      <c r="BU697" s="781">
        <f>VLOOKUP(WWWW[[#This Row],[Village  Name]],SiteDB6[[Site Name]:[Lat]],12,FALSE)</f>
        <v>21.2080974578857</v>
      </c>
      <c r="BV697" s="781">
        <f>VLOOKUP(WWWW[[#This Row],[Village  Name]],SiteDB6[[Site Name]:[Long]],13,FALSE)</f>
        <v>92.308609008789105</v>
      </c>
      <c r="BW697" s="781">
        <f>VLOOKUP(WWWW[[#This Row],[Village  Name]],SiteDB6[[Site Name]:[Pcode]],3,FALSE)</f>
        <v>197841</v>
      </c>
      <c r="BX697" s="781" t="str">
        <f t="shared" si="4"/>
        <v>Covered</v>
      </c>
      <c r="BY697" s="792"/>
    </row>
    <row r="698" spans="1:93">
      <c r="A698" s="777" t="s">
        <v>2382</v>
      </c>
      <c r="B698" s="777" t="s">
        <v>233</v>
      </c>
      <c r="C698" s="778" t="s">
        <v>2727</v>
      </c>
      <c r="D698" s="778"/>
      <c r="E698" s="779" t="s">
        <v>2686</v>
      </c>
      <c r="F698" s="778" t="s">
        <v>321</v>
      </c>
      <c r="G698" s="781" t="str">
        <f>VLOOKUP(WWWW[[#This Row],[Village  Name]],SiteDB6[[Site Name]:[Location Type]],8,FALSE)</f>
        <v>Village</v>
      </c>
      <c r="H698" s="778" t="s">
        <v>2078</v>
      </c>
      <c r="I698" s="782">
        <f>WWWW[[#This Row],[Total PoP ]]/5</f>
        <v>1132.2</v>
      </c>
      <c r="J698" s="782">
        <v>5661</v>
      </c>
      <c r="K698" s="783"/>
      <c r="L698" s="784"/>
      <c r="M698" s="782"/>
      <c r="N698" s="782"/>
      <c r="O698" s="605"/>
      <c r="P698" s="782"/>
      <c r="Q698" s="782"/>
      <c r="R698" s="782"/>
      <c r="S698" s="782"/>
      <c r="T698" s="782"/>
      <c r="U698" s="785"/>
      <c r="V698" s="782"/>
      <c r="W698" s="782"/>
      <c r="X698" s="782"/>
      <c r="Y698" s="782"/>
      <c r="Z698" s="782"/>
      <c r="AA698" s="782"/>
      <c r="AB698" s="782"/>
      <c r="AC698" s="785"/>
      <c r="AD698" s="782"/>
      <c r="AE698" s="782"/>
      <c r="AF698" s="782"/>
      <c r="AG698" s="782"/>
      <c r="AH698" s="782"/>
      <c r="AI698" s="782"/>
      <c r="AJ698" s="605"/>
      <c r="AK698" s="782"/>
      <c r="AL698" s="605">
        <v>1132</v>
      </c>
      <c r="AM698" s="605"/>
      <c r="AN698" s="785"/>
      <c r="AO698" s="551"/>
      <c r="AP698" s="551"/>
      <c r="AQ69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8" s="788">
        <f>WWWW[[#This Row],[%Equitable and continuous access to sufficient quantity of safe drinking water]]*WWWW[[#This Row],[Total PoP ]]</f>
        <v>0</v>
      </c>
      <c r="AS69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8" s="788">
        <f>WWWW[[#This Row],[% Access to unimproved water points]]*WWWW[[#This Row],[Total PoP ]]</f>
        <v>0</v>
      </c>
      <c r="AU69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8" s="788">
        <f>WWWW[[#This Row],[HRP1]]/250</f>
        <v>0</v>
      </c>
      <c r="AX698" s="790">
        <f>1-WWWW[[#This Row],[% Equitable and continuous access to sufficient quantity of domestic water]]</f>
        <v>1</v>
      </c>
      <c r="AY698" s="788">
        <f>WWWW[[#This Row],[%equitable and continuous access to sufficient quantity of safe drinking and domestic water''s GAP]]*WWWW[[#This Row],[Total PoP ]]</f>
        <v>5661</v>
      </c>
      <c r="AZ698" s="791">
        <f>IF(WWWW[[#This Row],[Total required water points]]-WWWW[[#This Row],['#Water points coverage]]&lt;0,0,WWWW[[#This Row],[Total required water points]]-WWWW[[#This Row],['#Water points coverage]])</f>
        <v>23</v>
      </c>
      <c r="BA698" s="791">
        <f>ROUND(IF(WWWW[[#This Row],[Total PoP ]]&lt;250,1,WWWW[[#This Row],[Total PoP ]]/250),0)</f>
        <v>23</v>
      </c>
      <c r="BB69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8" s="788">
        <f>WWWW[[#This Row],[% people access to functioning Latrine]]*WWWW[[#This Row],[Total PoP ]]</f>
        <v>0</v>
      </c>
      <c r="BD698" s="791">
        <f>WWWW[[#This Row],['#_of_Functioning_latrines_in_school]]*50</f>
        <v>0</v>
      </c>
      <c r="BE698" s="791">
        <f>ROUND((WWWW[[#This Row],[Total PoP ]]/6),0)</f>
        <v>944</v>
      </c>
      <c r="BF698" s="791">
        <f>IF(WWWW[[#This Row],[Total required Latrines]]-(WWWW[[#This Row],['#_of_sanitary_fly-proof_HH_latrines]])&lt;0,0,WWWW[[#This Row],[Total required Latrines]]-(WWWW[[#This Row],['#_of_sanitary_fly-proof_HH_latrines]]))</f>
        <v>944</v>
      </c>
      <c r="BG698" s="787">
        <f>1-WWWW[[#This Row],[% people access to functioning Latrine]]</f>
        <v>1</v>
      </c>
      <c r="BH69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8" s="560">
        <f>IF(WWWW[[#This Row],['#_of_functional_handwashing_facilities_at_HH_level]]*6&gt;WWWW[[#This Row],[Total PoP ]],WWWW[[#This Row],[Total PoP ]],WWWW[[#This Row],['#_of_functional_handwashing_facilities_at_HH_level]]*6)</f>
        <v>0</v>
      </c>
      <c r="BJ698" s="791">
        <f>IF(WWWW[[#This Row],['# people reached by regular dedicated hygiene promotion]]&gt;WWWW[[#This Row],['# People received regular supply of hygiene items]],WWWW[[#This Row],['# people reached by regular dedicated hygiene promotion]],WWWW[[#This Row],['# People received regular supply of hygiene items]])</f>
        <v>5660</v>
      </c>
      <c r="BK698" s="790">
        <f>IF(WWWW[[#This Row],[HRP3]]/WWWW[[#This Row],[Total PoP ]]&gt;100%,100%,WWWW[[#This Row],[HRP3]]/WWWW[[#This Row],[Total PoP ]])</f>
        <v>0.99982335276452927</v>
      </c>
      <c r="BL698" s="787">
        <f>1-WWWW[[#This Row],[Hygiene Coverage%]]</f>
        <v>1.7664723547072825E-4</v>
      </c>
      <c r="BM698" s="789">
        <f>WWWW[[#This Row],['# people reached by regular dedicated hygiene promotion]]/WWWW[[#This Row],[Total PoP ]]</f>
        <v>0</v>
      </c>
      <c r="BN69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5660</v>
      </c>
      <c r="BO698" s="552">
        <f>WWWW[[#This Row],['#_of_affected_women_and_girls_receiving_a_sufficient_quantity_of_sanitary_pads]]</f>
        <v>0</v>
      </c>
      <c r="BP698" s="605">
        <f>IF(WWWW[[#This Row],['# People with access to soap]]&gt;WWWW[[#This Row],['# People with access to Sanity Pads]],WWWW[[#This Row],['# People with access to soap]],WWWW[[#This Row],['# People with access to Sanity Pads]])</f>
        <v>5660</v>
      </c>
      <c r="BQ698" s="560" t="str">
        <f>IF(OR(WWWW[[#This Row],['#of students in school]]="",WWWW[[#This Row],['#of students in school]]=0),"No","Yes")</f>
        <v>No</v>
      </c>
      <c r="BR698" s="781" t="str">
        <f>VLOOKUP(WWWW[[#This Row],[Village  Name]],SiteDB6[[Site Name]:[Location Type 1]],9,FALSE)</f>
        <v>Village</v>
      </c>
      <c r="BS698" s="781" t="str">
        <f>VLOOKUP(WWWW[[#This Row],[Village  Name]],SiteDB6[[Site Name]:[Type of Accommodation]],10,FALSE)</f>
        <v>Village</v>
      </c>
      <c r="BT698" s="781">
        <f>VLOOKUP(WWWW[[#This Row],[Village  Name]],SiteDB6[[Site Name]:[Ethnic or GCA/NGCA]],11,FALSE)</f>
        <v>0</v>
      </c>
      <c r="BU698" s="781">
        <f>VLOOKUP(WWWW[[#This Row],[Village  Name]],SiteDB6[[Site Name]:[Lat]],12,FALSE)</f>
        <v>20.847490310668899</v>
      </c>
      <c r="BV698" s="781">
        <f>VLOOKUP(WWWW[[#This Row],[Village  Name]],SiteDB6[[Site Name]:[Long]],13,FALSE)</f>
        <v>92.556472778320298</v>
      </c>
      <c r="BW698" s="781">
        <f>VLOOKUP(WWWW[[#This Row],[Village  Name]],SiteDB6[[Site Name]:[Pcode]],3,FALSE)</f>
        <v>198348</v>
      </c>
      <c r="BX698" s="781" t="str">
        <f t="shared" si="4"/>
        <v>Covered</v>
      </c>
      <c r="BY698" s="792"/>
    </row>
    <row r="699" spans="1:93">
      <c r="A699" s="777" t="s">
        <v>2382</v>
      </c>
      <c r="B699" s="777" t="s">
        <v>233</v>
      </c>
      <c r="C699" s="778" t="s">
        <v>2727</v>
      </c>
      <c r="D699" s="778"/>
      <c r="E699" s="779" t="s">
        <v>2686</v>
      </c>
      <c r="F699" s="778" t="s">
        <v>307</v>
      </c>
      <c r="G699" s="780" t="str">
        <f>VLOOKUP(WWWW[[#This Row],[Village  Name]],SiteDB6[[Site Name]:[Location Type]],8,FALSE)</f>
        <v>Village</v>
      </c>
      <c r="H699" s="778" t="s">
        <v>565</v>
      </c>
      <c r="I699" s="782">
        <f>WWWW[[#This Row],[Total PoP ]]/5</f>
        <v>1185.8</v>
      </c>
      <c r="J699" s="782">
        <v>5929</v>
      </c>
      <c r="K699" s="783"/>
      <c r="L699" s="784"/>
      <c r="M699" s="782"/>
      <c r="N699" s="782"/>
      <c r="O699" s="605"/>
      <c r="P699" s="782"/>
      <c r="Q699" s="782"/>
      <c r="R699" s="782"/>
      <c r="S699" s="782"/>
      <c r="T699" s="782"/>
      <c r="U699" s="785"/>
      <c r="V699" s="782"/>
      <c r="W699" s="782" t="s">
        <v>132</v>
      </c>
      <c r="X699" s="782"/>
      <c r="Y699" s="782"/>
      <c r="Z699" s="782"/>
      <c r="AA699" s="782"/>
      <c r="AB699" s="782"/>
      <c r="AC699" s="785"/>
      <c r="AD699" s="782"/>
      <c r="AE699" s="782"/>
      <c r="AF699" s="782"/>
      <c r="AG699" s="782"/>
      <c r="AH699" s="782"/>
      <c r="AI699" s="782"/>
      <c r="AJ699" s="605"/>
      <c r="AK699" s="782"/>
      <c r="AL699" s="605">
        <v>1186</v>
      </c>
      <c r="AM699" s="605"/>
      <c r="AN699" s="785"/>
      <c r="AO699" s="551"/>
      <c r="AP699" s="551"/>
      <c r="AQ69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699" s="788">
        <f>WWWW[[#This Row],[%Equitable and continuous access to sufficient quantity of safe drinking water]]*WWWW[[#This Row],[Total PoP ]]</f>
        <v>0</v>
      </c>
      <c r="AS69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699" s="788">
        <f>WWWW[[#This Row],[% Access to unimproved water points]]*WWWW[[#This Row],[Total PoP ]]</f>
        <v>0</v>
      </c>
      <c r="AU69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69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699" s="788">
        <f>WWWW[[#This Row],[HRP1]]/250</f>
        <v>0</v>
      </c>
      <c r="AX699" s="790">
        <f>1-WWWW[[#This Row],[% Equitable and continuous access to sufficient quantity of domestic water]]</f>
        <v>1</v>
      </c>
      <c r="AY699" s="788">
        <f>WWWW[[#This Row],[%equitable and continuous access to sufficient quantity of safe drinking and domestic water''s GAP]]*WWWW[[#This Row],[Total PoP ]]</f>
        <v>5929</v>
      </c>
      <c r="AZ699" s="791">
        <f>IF(WWWW[[#This Row],[Total required water points]]-WWWW[[#This Row],['#Water points coverage]]&lt;0,0,WWWW[[#This Row],[Total required water points]]-WWWW[[#This Row],['#Water points coverage]])</f>
        <v>24</v>
      </c>
      <c r="BA699" s="791">
        <f>ROUND(IF(WWWW[[#This Row],[Total PoP ]]&lt;250,1,WWWW[[#This Row],[Total PoP ]]/250),0)</f>
        <v>24</v>
      </c>
      <c r="BB69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699" s="788">
        <f>WWWW[[#This Row],[% people access to functioning Latrine]]*WWWW[[#This Row],[Total PoP ]]</f>
        <v>0</v>
      </c>
      <c r="BD699" s="791">
        <f>WWWW[[#This Row],['#_of_Functioning_latrines_in_school]]*50</f>
        <v>0</v>
      </c>
      <c r="BE699" s="791">
        <f>ROUND((WWWW[[#This Row],[Total PoP ]]/6),0)</f>
        <v>988</v>
      </c>
      <c r="BF699" s="791">
        <f>IF(WWWW[[#This Row],[Total required Latrines]]-(WWWW[[#This Row],['#_of_sanitary_fly-proof_HH_latrines]])&lt;0,0,WWWW[[#This Row],[Total required Latrines]]-(WWWW[[#This Row],['#_of_sanitary_fly-proof_HH_latrines]]))</f>
        <v>988</v>
      </c>
      <c r="BG699" s="787">
        <f>1-WWWW[[#This Row],[% people access to functioning Latrine]]</f>
        <v>1</v>
      </c>
      <c r="BH69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699" s="560">
        <f>IF(WWWW[[#This Row],['#_of_functional_handwashing_facilities_at_HH_level]]*6&gt;WWWW[[#This Row],[Total PoP ]],WWWW[[#This Row],[Total PoP ]],WWWW[[#This Row],['#_of_functional_handwashing_facilities_at_HH_level]]*6)</f>
        <v>0</v>
      </c>
      <c r="BJ699" s="791">
        <f>IF(WWWW[[#This Row],['# people reached by regular dedicated hygiene promotion]]&gt;WWWW[[#This Row],['# People received regular supply of hygiene items]],WWWW[[#This Row],['# people reached by regular dedicated hygiene promotion]],WWWW[[#This Row],['# People received regular supply of hygiene items]])</f>
        <v>5929</v>
      </c>
      <c r="BK699" s="790">
        <f>IF(WWWW[[#This Row],[HRP3]]/WWWW[[#This Row],[Total PoP ]]&gt;100%,100%,WWWW[[#This Row],[HRP3]]/WWWW[[#This Row],[Total PoP ]])</f>
        <v>1</v>
      </c>
      <c r="BL699" s="787">
        <f>1-WWWW[[#This Row],[Hygiene Coverage%]]</f>
        <v>0</v>
      </c>
      <c r="BM699" s="789">
        <f>WWWW[[#This Row],['# people reached by regular dedicated hygiene promotion]]/WWWW[[#This Row],[Total PoP ]]</f>
        <v>0</v>
      </c>
      <c r="BN69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5929</v>
      </c>
      <c r="BO699" s="552">
        <f>WWWW[[#This Row],['#_of_affected_women_and_girls_receiving_a_sufficient_quantity_of_sanitary_pads]]</f>
        <v>0</v>
      </c>
      <c r="BP699" s="605">
        <f>IF(WWWW[[#This Row],['# People with access to soap]]&gt;WWWW[[#This Row],['# People with access to Sanity Pads]],WWWW[[#This Row],['# People with access to soap]],WWWW[[#This Row],['# People with access to Sanity Pads]])</f>
        <v>5929</v>
      </c>
      <c r="BQ699" s="560" t="str">
        <f>IF(OR(WWWW[[#This Row],['#of students in school]]="",WWWW[[#This Row],['#of students in school]]=0),"No","Yes")</f>
        <v>No</v>
      </c>
      <c r="BR699" s="781" t="str">
        <f>VLOOKUP(WWWW[[#This Row],[Village  Name]],SiteDB6[[Site Name]:[Location Type 1]],9,FALSE)</f>
        <v>Village</v>
      </c>
      <c r="BS699" s="781" t="str">
        <f>VLOOKUP(WWWW[[#This Row],[Village  Name]],SiteDB6[[Site Name]:[Type of Accommodation]],10,FALSE)</f>
        <v>Village</v>
      </c>
      <c r="BT699" s="781" t="str">
        <f>VLOOKUP(WWWW[[#This Row],[Village  Name]],SiteDB6[[Site Name]:[Ethnic or GCA/NGCA]],11,FALSE)</f>
        <v>Muslim</v>
      </c>
      <c r="BU699" s="781">
        <f>VLOOKUP(WWWW[[#This Row],[Village  Name]],SiteDB6[[Site Name]:[Lat]],12,FALSE)</f>
        <v>20.71759033</v>
      </c>
      <c r="BV699" s="781">
        <f>VLOOKUP(WWWW[[#This Row],[Village  Name]],SiteDB6[[Site Name]:[Long]],13,FALSE)</f>
        <v>92.426422119999998</v>
      </c>
      <c r="BW699" s="781">
        <f>VLOOKUP(WWWW[[#This Row],[Village  Name]],SiteDB6[[Site Name]:[Pcode]],3,FALSE)</f>
        <v>198045</v>
      </c>
      <c r="BX699" s="781" t="str">
        <f t="shared" si="4"/>
        <v>Covered</v>
      </c>
      <c r="BY699" s="792"/>
    </row>
    <row r="700" spans="1:93">
      <c r="A700" s="777" t="s">
        <v>2382</v>
      </c>
      <c r="B700" s="777" t="s">
        <v>233</v>
      </c>
      <c r="C700" s="778" t="s">
        <v>2727</v>
      </c>
      <c r="D700" s="778"/>
      <c r="E700" s="779" t="s">
        <v>2686</v>
      </c>
      <c r="F700" s="778" t="s">
        <v>321</v>
      </c>
      <c r="G700" s="780" t="str">
        <f>VLOOKUP(WWWW[[#This Row],[Village  Name]],SiteDB6[[Site Name]:[Location Type]],8,FALSE)</f>
        <v>Village</v>
      </c>
      <c r="H700" s="778" t="s">
        <v>2717</v>
      </c>
      <c r="I700" s="782">
        <f>WWWW[[#This Row],[Total PoP ]]/5</f>
        <v>1874.8</v>
      </c>
      <c r="J700" s="782">
        <v>9374</v>
      </c>
      <c r="K700" s="783"/>
      <c r="L700" s="784"/>
      <c r="M700" s="782"/>
      <c r="N700" s="782"/>
      <c r="O700" s="605"/>
      <c r="P700" s="782"/>
      <c r="Q700" s="782"/>
      <c r="R700" s="782"/>
      <c r="S700" s="782"/>
      <c r="T700" s="782"/>
      <c r="U700" s="785"/>
      <c r="V700" s="782"/>
      <c r="W700" s="782" t="s">
        <v>132</v>
      </c>
      <c r="X700" s="782"/>
      <c r="Y700" s="782"/>
      <c r="Z700" s="782"/>
      <c r="AA700" s="782"/>
      <c r="AB700" s="782"/>
      <c r="AC700" s="785"/>
      <c r="AD700" s="782"/>
      <c r="AE700" s="782"/>
      <c r="AF700" s="782"/>
      <c r="AG700" s="782"/>
      <c r="AH700" s="782"/>
      <c r="AI700" s="782"/>
      <c r="AJ700" s="605"/>
      <c r="AK700" s="782"/>
      <c r="AL700" s="605">
        <v>1875</v>
      </c>
      <c r="AM700" s="605"/>
      <c r="AN700" s="785"/>
      <c r="AO700" s="551"/>
      <c r="AP700" s="551"/>
      <c r="AQ70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00" s="788">
        <f>WWWW[[#This Row],[%Equitable and continuous access to sufficient quantity of safe drinking water]]*WWWW[[#This Row],[Total PoP ]]</f>
        <v>0</v>
      </c>
      <c r="AS70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00" s="788">
        <f>WWWW[[#This Row],[% Access to unimproved water points]]*WWWW[[#This Row],[Total PoP ]]</f>
        <v>0</v>
      </c>
      <c r="AU70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0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00" s="788">
        <f>WWWW[[#This Row],[HRP1]]/250</f>
        <v>0</v>
      </c>
      <c r="AX700" s="790">
        <f>1-WWWW[[#This Row],[% Equitable and continuous access to sufficient quantity of domestic water]]</f>
        <v>1</v>
      </c>
      <c r="AY700" s="788">
        <f>WWWW[[#This Row],[%equitable and continuous access to sufficient quantity of safe drinking and domestic water''s GAP]]*WWWW[[#This Row],[Total PoP ]]</f>
        <v>9374</v>
      </c>
      <c r="AZ700" s="791">
        <f>IF(WWWW[[#This Row],[Total required water points]]-WWWW[[#This Row],['#Water points coverage]]&lt;0,0,WWWW[[#This Row],[Total required water points]]-WWWW[[#This Row],['#Water points coverage]])</f>
        <v>37</v>
      </c>
      <c r="BA700" s="791">
        <f>ROUND(IF(WWWW[[#This Row],[Total PoP ]]&lt;250,1,WWWW[[#This Row],[Total PoP ]]/250),0)</f>
        <v>37</v>
      </c>
      <c r="BB70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00" s="788">
        <f>WWWW[[#This Row],[% people access to functioning Latrine]]*WWWW[[#This Row],[Total PoP ]]</f>
        <v>0</v>
      </c>
      <c r="BD700" s="791">
        <f>WWWW[[#This Row],['#_of_Functioning_latrines_in_school]]*50</f>
        <v>0</v>
      </c>
      <c r="BE700" s="791">
        <f>ROUND((WWWW[[#This Row],[Total PoP ]]/6),0)</f>
        <v>1562</v>
      </c>
      <c r="BF700" s="791">
        <f>IF(WWWW[[#This Row],[Total required Latrines]]-(WWWW[[#This Row],['#_of_sanitary_fly-proof_HH_latrines]])&lt;0,0,WWWW[[#This Row],[Total required Latrines]]-(WWWW[[#This Row],['#_of_sanitary_fly-proof_HH_latrines]]))</f>
        <v>1562</v>
      </c>
      <c r="BG700" s="787">
        <f>1-WWWW[[#This Row],[% people access to functioning Latrine]]</f>
        <v>1</v>
      </c>
      <c r="BH70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00" s="560">
        <f>IF(WWWW[[#This Row],['#_of_functional_handwashing_facilities_at_HH_level]]*6&gt;WWWW[[#This Row],[Total PoP ]],WWWW[[#This Row],[Total PoP ]],WWWW[[#This Row],['#_of_functional_handwashing_facilities_at_HH_level]]*6)</f>
        <v>0</v>
      </c>
      <c r="BJ700" s="791">
        <f>IF(WWWW[[#This Row],['# people reached by regular dedicated hygiene promotion]]&gt;WWWW[[#This Row],['# People received regular supply of hygiene items]],WWWW[[#This Row],['# people reached by regular dedicated hygiene promotion]],WWWW[[#This Row],['# People received regular supply of hygiene items]])</f>
        <v>9374</v>
      </c>
      <c r="BK700" s="790">
        <f>IF(WWWW[[#This Row],[HRP3]]/WWWW[[#This Row],[Total PoP ]]&gt;100%,100%,WWWW[[#This Row],[HRP3]]/WWWW[[#This Row],[Total PoP ]])</f>
        <v>1</v>
      </c>
      <c r="BL700" s="787">
        <f>1-WWWW[[#This Row],[Hygiene Coverage%]]</f>
        <v>0</v>
      </c>
      <c r="BM700" s="789">
        <f>WWWW[[#This Row],['# people reached by regular dedicated hygiene promotion]]/WWWW[[#This Row],[Total PoP ]]</f>
        <v>0</v>
      </c>
      <c r="BN70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9374</v>
      </c>
      <c r="BO700" s="552">
        <f>WWWW[[#This Row],['#_of_affected_women_and_girls_receiving_a_sufficient_quantity_of_sanitary_pads]]</f>
        <v>0</v>
      </c>
      <c r="BP700" s="605">
        <f>IF(WWWW[[#This Row],['# People with access to soap]]&gt;WWWW[[#This Row],['# People with access to Sanity Pads]],WWWW[[#This Row],['# People with access to soap]],WWWW[[#This Row],['# People with access to Sanity Pads]])</f>
        <v>9374</v>
      </c>
      <c r="BQ700" s="560" t="str">
        <f>IF(OR(WWWW[[#This Row],['#of students in school]]="",WWWW[[#This Row],['#of students in school]]=0),"No","Yes")</f>
        <v>No</v>
      </c>
      <c r="BR700" s="781" t="str">
        <f>VLOOKUP(WWWW[[#This Row],[Village  Name]],SiteDB6[[Site Name]:[Location Type 1]],9,FALSE)</f>
        <v>Village</v>
      </c>
      <c r="BS700" s="781" t="str">
        <f>VLOOKUP(WWWW[[#This Row],[Village  Name]],SiteDB6[[Site Name]:[Type of Accommodation]],10,FALSE)</f>
        <v>Village</v>
      </c>
      <c r="BT700" s="781">
        <f>VLOOKUP(WWWW[[#This Row],[Village  Name]],SiteDB6[[Site Name]:[Ethnic or GCA/NGCA]],11,FALSE)</f>
        <v>0</v>
      </c>
      <c r="BU700" s="781">
        <f>VLOOKUP(WWWW[[#This Row],[Village  Name]],SiteDB6[[Site Name]:[Lat]],12,FALSE)</f>
        <v>20.8608493804932</v>
      </c>
      <c r="BV700" s="781">
        <f>VLOOKUP(WWWW[[#This Row],[Village  Name]],SiteDB6[[Site Name]:[Long]],13,FALSE)</f>
        <v>92.539390563964801</v>
      </c>
      <c r="BW700" s="781">
        <f>VLOOKUP(WWWW[[#This Row],[Village  Name]],SiteDB6[[Site Name]:[Pcode]],3,FALSE)</f>
        <v>198326</v>
      </c>
      <c r="BX700" s="781" t="str">
        <f t="shared" si="4"/>
        <v>Covered</v>
      </c>
      <c r="BY700" s="792"/>
    </row>
    <row r="701" spans="1:93" s="545" customFormat="1">
      <c r="A701" s="777" t="s">
        <v>2382</v>
      </c>
      <c r="B701" s="777" t="s">
        <v>320</v>
      </c>
      <c r="C701" s="778" t="s">
        <v>320</v>
      </c>
      <c r="D701" s="778" t="s">
        <v>336</v>
      </c>
      <c r="E701" s="779" t="s">
        <v>2687</v>
      </c>
      <c r="F701" s="778" t="s">
        <v>304</v>
      </c>
      <c r="G701" s="780" t="str">
        <f>VLOOKUP(WWWW[[#This Row],[Village  Name]],SiteDB6[[Site Name]:[Location Type]],8,FALSE)</f>
        <v>Village</v>
      </c>
      <c r="H701" s="778" t="s">
        <v>638</v>
      </c>
      <c r="I701" s="782">
        <v>93</v>
      </c>
      <c r="J701" s="782">
        <v>415</v>
      </c>
      <c r="K701" s="783">
        <v>43678</v>
      </c>
      <c r="L701" s="784">
        <v>44043</v>
      </c>
      <c r="M701" s="782">
        <v>54</v>
      </c>
      <c r="N701" s="782"/>
      <c r="O701" s="605">
        <v>1</v>
      </c>
      <c r="P701" s="782"/>
      <c r="Q701" s="782">
        <v>1</v>
      </c>
      <c r="R701" s="782"/>
      <c r="S701" s="782"/>
      <c r="T701" s="782">
        <v>0</v>
      </c>
      <c r="U701" s="785"/>
      <c r="V701" s="782">
        <v>45</v>
      </c>
      <c r="W701" s="782" t="s">
        <v>128</v>
      </c>
      <c r="X701" s="782">
        <v>1</v>
      </c>
      <c r="Y701" s="782">
        <v>3</v>
      </c>
      <c r="Z701" s="782"/>
      <c r="AA701" s="782"/>
      <c r="AB701" s="782"/>
      <c r="AC701" s="785"/>
      <c r="AD701" s="782">
        <v>6</v>
      </c>
      <c r="AE701" s="782">
        <v>5</v>
      </c>
      <c r="AF701" s="782"/>
      <c r="AG701" s="782"/>
      <c r="AH701" s="782"/>
      <c r="AI701" s="782"/>
      <c r="AJ701" s="605">
        <v>11</v>
      </c>
      <c r="AK701" s="782"/>
      <c r="AL701" s="605"/>
      <c r="AM701" s="605"/>
      <c r="AN701" s="785"/>
      <c r="AO701" s="551"/>
      <c r="AP701" s="551"/>
      <c r="AQ70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01" s="788">
        <f>WWWW[[#This Row],[%Equitable and continuous access to sufficient quantity of safe drinking water]]*WWWW[[#This Row],[Total PoP ]]</f>
        <v>415</v>
      </c>
      <c r="AS70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01" s="788">
        <f>WWWW[[#This Row],[% Access to unimproved water points]]*WWWW[[#This Row],[Total PoP ]]</f>
        <v>415</v>
      </c>
      <c r="AU70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0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415</v>
      </c>
      <c r="AW701" s="788">
        <f>WWWW[[#This Row],[HRP1]]/250</f>
        <v>1.66</v>
      </c>
      <c r="AX701" s="790">
        <f>1-WWWW[[#This Row],[% Equitable and continuous access to sufficient quantity of domestic water]]</f>
        <v>0</v>
      </c>
      <c r="AY701" s="788">
        <f>WWWW[[#This Row],[%equitable and continuous access to sufficient quantity of safe drinking and domestic water''s GAP]]*WWWW[[#This Row],[Total PoP ]]</f>
        <v>0</v>
      </c>
      <c r="AZ701" s="791">
        <f>IF(WWWW[[#This Row],[Total required water points]]-WWWW[[#This Row],['#Water points coverage]]&lt;0,0,WWWW[[#This Row],[Total required water points]]-WWWW[[#This Row],['#Water points coverage]])</f>
        <v>0.34000000000000008</v>
      </c>
      <c r="BA701" s="791">
        <f>ROUND(IF(WWWW[[#This Row],[Total PoP ]]&lt;250,1,WWWW[[#This Row],[Total PoP ]]/250),0)</f>
        <v>2</v>
      </c>
      <c r="BB70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0.77108433734939763</v>
      </c>
      <c r="BC701" s="788">
        <f>WWWW[[#This Row],[% people access to functioning Latrine]]*WWWW[[#This Row],[Total PoP ]]</f>
        <v>320</v>
      </c>
      <c r="BD701" s="791">
        <f>WWWW[[#This Row],['#_of_Functioning_latrines_in_school]]*50</f>
        <v>50</v>
      </c>
      <c r="BE701" s="791">
        <f>ROUND((WWWW[[#This Row],[Total PoP ]]/6),0)</f>
        <v>69</v>
      </c>
      <c r="BF701" s="791">
        <f>IF(WWWW[[#This Row],[Total required Latrines]]-(WWWW[[#This Row],['#_of_sanitary_fly-proof_HH_latrines]])&lt;0,0,WWWW[[#This Row],[Total required Latrines]]-(WWWW[[#This Row],['#_of_sanitary_fly-proof_HH_latrines]]))</f>
        <v>24</v>
      </c>
      <c r="BG701" s="787">
        <f>1-WWWW[[#This Row],[% people access to functioning Latrine]]</f>
        <v>0.22891566265060237</v>
      </c>
      <c r="BH70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v>
      </c>
      <c r="BI701" s="560">
        <f>IF(WWWW[[#This Row],['#_of_functional_handwashing_facilities_at_HH_level]]*6&gt;WWWW[[#This Row],[Total PoP ]],WWWW[[#This Row],[Total PoP ]],WWWW[[#This Row],['#_of_functional_handwashing_facilities_at_HH_level]]*6)</f>
        <v>66</v>
      </c>
      <c r="BJ701" s="791">
        <f>IF(WWWW[[#This Row],['# people reached by regular dedicated hygiene promotion]]&gt;WWWW[[#This Row],['# People received regular supply of hygiene items]],WWWW[[#This Row],['# people reached by regular dedicated hygiene promotion]],WWWW[[#This Row],['# People received regular supply of hygiene items]])</f>
        <v>11</v>
      </c>
      <c r="BK701" s="790">
        <f>IF(WWWW[[#This Row],[HRP3]]/WWWW[[#This Row],[Total PoP ]]&gt;100%,100%,WWWW[[#This Row],[HRP3]]/WWWW[[#This Row],[Total PoP ]])</f>
        <v>2.6506024096385541E-2</v>
      </c>
      <c r="BL701" s="787">
        <f>1-WWWW[[#This Row],[Hygiene Coverage%]]</f>
        <v>0.97349397590361442</v>
      </c>
      <c r="BM701" s="789">
        <f>WWWW[[#This Row],['# people reached by regular dedicated hygiene promotion]]/WWWW[[#This Row],[Total PoP ]]</f>
        <v>2.6506024096385541E-2</v>
      </c>
      <c r="BN70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1" s="552">
        <f>WWWW[[#This Row],['#_of_affected_women_and_girls_receiving_a_sufficient_quantity_of_sanitary_pads]]</f>
        <v>0</v>
      </c>
      <c r="BP701" s="605">
        <f>IF(WWWW[[#This Row],['# People with access to soap]]&gt;WWWW[[#This Row],['# People with access to Sanity Pads]],WWWW[[#This Row],['# People with access to soap]],WWWW[[#This Row],['# People with access to Sanity Pads]])</f>
        <v>0</v>
      </c>
      <c r="BQ701" s="560" t="str">
        <f>IF(OR(WWWW[[#This Row],['#of students in school]]="",WWWW[[#This Row],['#of students in school]]=0),"No","Yes")</f>
        <v>Yes</v>
      </c>
      <c r="BR701" s="781" t="str">
        <f>VLOOKUP(WWWW[[#This Row],[Village  Name]],SiteDB6[[Site Name]:[Location Type 1]],9,FALSE)</f>
        <v>Village</v>
      </c>
      <c r="BS701" s="781" t="str">
        <f>VLOOKUP(WWWW[[#This Row],[Village  Name]],SiteDB6[[Site Name]:[Type of Accommodation]],10,FALSE)</f>
        <v>Village</v>
      </c>
      <c r="BT701" s="781" t="str">
        <f>VLOOKUP(WWWW[[#This Row],[Village  Name]],SiteDB6[[Site Name]:[Ethnic or GCA/NGCA]],11,FALSE)</f>
        <v>Mro</v>
      </c>
      <c r="BU701" s="781">
        <f>VLOOKUP(WWWW[[#This Row],[Village  Name]],SiteDB6[[Site Name]:[Lat]],12,FALSE)</f>
        <v>20.855012890000001</v>
      </c>
      <c r="BV701" s="781">
        <f>VLOOKUP(WWWW[[#This Row],[Village  Name]],SiteDB6[[Site Name]:[Long]],13,FALSE)</f>
        <v>92.91</v>
      </c>
      <c r="BW701" s="781">
        <f>VLOOKUP(WWWW[[#This Row],[Village  Name]],SiteDB6[[Site Name]:[Pcode]],3,FALSE)</f>
        <v>196824</v>
      </c>
      <c r="BX701" s="781" t="str">
        <f t="shared" ref="BX701:BX727" si="5">IF(C701="none","Notcovered","Covered")</f>
        <v>Covered</v>
      </c>
      <c r="BY701" s="792"/>
      <c r="BZ701" s="31"/>
      <c r="CA701" s="547"/>
      <c r="CB701" s="547"/>
      <c r="CC701" s="543"/>
      <c r="CD701" s="547"/>
      <c r="CE701" s="548"/>
      <c r="CF701" s="548"/>
      <c r="CG701" s="549"/>
      <c r="CH701" s="549"/>
      <c r="CI701" s="549"/>
      <c r="CJ701" s="549"/>
      <c r="CK701" s="549"/>
      <c r="CL701" s="549"/>
      <c r="CM701" s="549"/>
      <c r="CN701" s="549"/>
      <c r="CO701" s="549"/>
    </row>
    <row r="702" spans="1:93" s="545" customFormat="1">
      <c r="A702" s="777" t="s">
        <v>2382</v>
      </c>
      <c r="B702" s="777" t="s">
        <v>320</v>
      </c>
      <c r="C702" s="778" t="s">
        <v>320</v>
      </c>
      <c r="D702" s="778" t="s">
        <v>336</v>
      </c>
      <c r="E702" s="779" t="s">
        <v>2687</v>
      </c>
      <c r="F702" s="778" t="s">
        <v>304</v>
      </c>
      <c r="G702" s="780" t="str">
        <f>VLOOKUP(WWWW[[#This Row],[Village  Name]],SiteDB6[[Site Name]:[Location Type]],8,FALSE)</f>
        <v>Village</v>
      </c>
      <c r="H702" s="778" t="s">
        <v>2004</v>
      </c>
      <c r="I702" s="782">
        <v>45</v>
      </c>
      <c r="J702" s="782">
        <v>206</v>
      </c>
      <c r="K702" s="783">
        <v>43678</v>
      </c>
      <c r="L702" s="784">
        <v>44043</v>
      </c>
      <c r="M702" s="782">
        <v>22</v>
      </c>
      <c r="N702" s="782"/>
      <c r="O702" s="605"/>
      <c r="P702" s="782"/>
      <c r="Q702" s="782">
        <v>1</v>
      </c>
      <c r="R702" s="782"/>
      <c r="S702" s="782"/>
      <c r="T702" s="782"/>
      <c r="U702" s="785"/>
      <c r="V702" s="782">
        <v>6</v>
      </c>
      <c r="W702" s="782" t="s">
        <v>128</v>
      </c>
      <c r="X702" s="782">
        <v>2</v>
      </c>
      <c r="Y702" s="782">
        <v>3</v>
      </c>
      <c r="Z702" s="782"/>
      <c r="AA702" s="782"/>
      <c r="AB702" s="782"/>
      <c r="AC702" s="785"/>
      <c r="AD702" s="782">
        <v>1</v>
      </c>
      <c r="AE702" s="782">
        <v>3</v>
      </c>
      <c r="AF702" s="782"/>
      <c r="AG702" s="782"/>
      <c r="AH702" s="782"/>
      <c r="AI702" s="782"/>
      <c r="AJ702" s="605">
        <v>4</v>
      </c>
      <c r="AK702" s="782"/>
      <c r="AL702" s="605"/>
      <c r="AM702" s="605"/>
      <c r="AN702" s="785"/>
      <c r="AO702" s="551"/>
      <c r="AP702" s="551"/>
      <c r="AQ70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02" s="788">
        <f>WWWW[[#This Row],[%Equitable and continuous access to sufficient quantity of safe drinking water]]*WWWW[[#This Row],[Total PoP ]]</f>
        <v>0</v>
      </c>
      <c r="AS70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02" s="788">
        <f>WWWW[[#This Row],[% Access to unimproved water points]]*WWWW[[#This Row],[Total PoP ]]</f>
        <v>206</v>
      </c>
      <c r="AU70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0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206</v>
      </c>
      <c r="AW702" s="788">
        <f>WWWW[[#This Row],[HRP1]]/250</f>
        <v>0.82399999999999995</v>
      </c>
      <c r="AX702" s="790">
        <f>1-WWWW[[#This Row],[% Equitable and continuous access to sufficient quantity of domestic water]]</f>
        <v>0</v>
      </c>
      <c r="AY702" s="788">
        <f>WWWW[[#This Row],[%equitable and continuous access to sufficient quantity of safe drinking and domestic water''s GAP]]*WWWW[[#This Row],[Total PoP ]]</f>
        <v>0</v>
      </c>
      <c r="AZ702" s="791">
        <f>IF(WWWW[[#This Row],[Total required water points]]-WWWW[[#This Row],['#Water points coverage]]&lt;0,0,WWWW[[#This Row],[Total required water points]]-WWWW[[#This Row],['#Water points coverage]])</f>
        <v>0.17600000000000005</v>
      </c>
      <c r="BA702" s="791">
        <f>ROUND(IF(WWWW[[#This Row],[Total PoP ]]&lt;250,1,WWWW[[#This Row],[Total PoP ]]/250),0)</f>
        <v>1</v>
      </c>
      <c r="BB70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0.66019417475728159</v>
      </c>
      <c r="BC702" s="788">
        <f>WWWW[[#This Row],[% people access to functioning Latrine]]*WWWW[[#This Row],[Total PoP ]]</f>
        <v>136</v>
      </c>
      <c r="BD702" s="791">
        <f>WWWW[[#This Row],['#_of_Functioning_latrines_in_school]]*50</f>
        <v>100</v>
      </c>
      <c r="BE702" s="791">
        <f>ROUND((WWWW[[#This Row],[Total PoP ]]/6),0)</f>
        <v>34</v>
      </c>
      <c r="BF702" s="791">
        <f>IF(WWWW[[#This Row],[Total required Latrines]]-(WWWW[[#This Row],['#_of_sanitary_fly-proof_HH_latrines]])&lt;0,0,WWWW[[#This Row],[Total required Latrines]]-(WWWW[[#This Row],['#_of_sanitary_fly-proof_HH_latrines]]))</f>
        <v>28</v>
      </c>
      <c r="BG702" s="787">
        <f>1-WWWW[[#This Row],[% people access to functioning Latrine]]</f>
        <v>0.33980582524271841</v>
      </c>
      <c r="BH70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v>
      </c>
      <c r="BI702" s="560">
        <f>IF(WWWW[[#This Row],['#_of_functional_handwashing_facilities_at_HH_level]]*6&gt;WWWW[[#This Row],[Total PoP ]],WWWW[[#This Row],[Total PoP ]],WWWW[[#This Row],['#_of_functional_handwashing_facilities_at_HH_level]]*6)</f>
        <v>24</v>
      </c>
      <c r="BJ702" s="791">
        <f>IF(WWWW[[#This Row],['# people reached by regular dedicated hygiene promotion]]&gt;WWWW[[#This Row],['# People received regular supply of hygiene items]],WWWW[[#This Row],['# people reached by regular dedicated hygiene promotion]],WWWW[[#This Row],['# People received regular supply of hygiene items]])</f>
        <v>4</v>
      </c>
      <c r="BK702" s="790">
        <f>IF(WWWW[[#This Row],[HRP3]]/WWWW[[#This Row],[Total PoP ]]&gt;100%,100%,WWWW[[#This Row],[HRP3]]/WWWW[[#This Row],[Total PoP ]])</f>
        <v>1.9417475728155338E-2</v>
      </c>
      <c r="BL702" s="787">
        <f>1-WWWW[[#This Row],[Hygiene Coverage%]]</f>
        <v>0.98058252427184467</v>
      </c>
      <c r="BM702" s="789">
        <f>WWWW[[#This Row],['# people reached by regular dedicated hygiene promotion]]/WWWW[[#This Row],[Total PoP ]]</f>
        <v>1.9417475728155338E-2</v>
      </c>
      <c r="BN70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2" s="552">
        <f>WWWW[[#This Row],['#_of_affected_women_and_girls_receiving_a_sufficient_quantity_of_sanitary_pads]]</f>
        <v>0</v>
      </c>
      <c r="BP702" s="605">
        <f>IF(WWWW[[#This Row],['# People with access to soap]]&gt;WWWW[[#This Row],['# People with access to Sanity Pads]],WWWW[[#This Row],['# People with access to soap]],WWWW[[#This Row],['# People with access to Sanity Pads]])</f>
        <v>0</v>
      </c>
      <c r="BQ702" s="560" t="str">
        <f>IF(OR(WWWW[[#This Row],['#of students in school]]="",WWWW[[#This Row],['#of students in school]]=0),"No","Yes")</f>
        <v>Yes</v>
      </c>
      <c r="BR702" s="781" t="str">
        <f>VLOOKUP(WWWW[[#This Row],[Village  Name]],SiteDB6[[Site Name]:[Location Type 1]],9,FALSE)</f>
        <v>Village</v>
      </c>
      <c r="BS702" s="781" t="str">
        <f>VLOOKUP(WWWW[[#This Row],[Village  Name]],SiteDB6[[Site Name]:[Type of Accommodation]],10,FALSE)</f>
        <v>Village</v>
      </c>
      <c r="BT702" s="781" t="str">
        <f>VLOOKUP(WWWW[[#This Row],[Village  Name]],SiteDB6[[Site Name]:[Ethnic or GCA/NGCA]],11,FALSE)</f>
        <v>Rakhine</v>
      </c>
      <c r="BU702" s="781">
        <f>VLOOKUP(WWWW[[#This Row],[Village  Name]],SiteDB6[[Site Name]:[Lat]],12,FALSE)</f>
        <v>20.879186630248999</v>
      </c>
      <c r="BV702" s="781">
        <f>VLOOKUP(WWWW[[#This Row],[Village  Name]],SiteDB6[[Site Name]:[Long]],13,FALSE)</f>
        <v>92.938163757324205</v>
      </c>
      <c r="BW702" s="781">
        <f>VLOOKUP(WWWW[[#This Row],[Village  Name]],SiteDB6[[Site Name]:[Pcode]],3,FALSE)</f>
        <v>196821</v>
      </c>
      <c r="BX702" s="781" t="str">
        <f t="shared" si="5"/>
        <v>Covered</v>
      </c>
      <c r="BY702" s="792"/>
      <c r="BZ702" s="31"/>
      <c r="CA702" s="547"/>
      <c r="CB702" s="547"/>
      <c r="CC702" s="543"/>
      <c r="CD702" s="547"/>
      <c r="CE702" s="548"/>
      <c r="CF702" s="548"/>
      <c r="CG702" s="549"/>
      <c r="CH702" s="549"/>
      <c r="CI702" s="549"/>
      <c r="CJ702" s="549"/>
      <c r="CK702" s="549"/>
      <c r="CL702" s="549"/>
      <c r="CM702" s="549"/>
      <c r="CN702" s="549"/>
      <c r="CO702" s="549"/>
    </row>
    <row r="703" spans="1:93" s="545" customFormat="1">
      <c r="A703" s="777" t="s">
        <v>2382</v>
      </c>
      <c r="B703" s="777" t="s">
        <v>320</v>
      </c>
      <c r="C703" s="778" t="s">
        <v>320</v>
      </c>
      <c r="D703" s="778" t="s">
        <v>336</v>
      </c>
      <c r="E703" s="779" t="s">
        <v>2687</v>
      </c>
      <c r="F703" s="778" t="s">
        <v>304</v>
      </c>
      <c r="G703" s="780" t="str">
        <f>VLOOKUP(WWWW[[#This Row],[Village  Name]],SiteDB6[[Site Name]:[Location Type]],8,FALSE)</f>
        <v>Village</v>
      </c>
      <c r="H703" s="778" t="s">
        <v>655</v>
      </c>
      <c r="I703" s="782">
        <v>170</v>
      </c>
      <c r="J703" s="782">
        <v>825</v>
      </c>
      <c r="K703" s="783">
        <v>43678</v>
      </c>
      <c r="L703" s="784">
        <v>44043</v>
      </c>
      <c r="M703" s="782">
        <v>246</v>
      </c>
      <c r="N703" s="782"/>
      <c r="O703" s="605"/>
      <c r="P703" s="782"/>
      <c r="Q703" s="782">
        <v>2</v>
      </c>
      <c r="R703" s="782"/>
      <c r="S703" s="782"/>
      <c r="T703" s="782"/>
      <c r="U703" s="785"/>
      <c r="V703" s="782">
        <v>59</v>
      </c>
      <c r="W703" s="782" t="s">
        <v>128</v>
      </c>
      <c r="X703" s="782">
        <v>2</v>
      </c>
      <c r="Y703" s="782">
        <v>5</v>
      </c>
      <c r="Z703" s="782"/>
      <c r="AA703" s="782"/>
      <c r="AB703" s="782"/>
      <c r="AC703" s="785"/>
      <c r="AD703" s="782"/>
      <c r="AE703" s="782">
        <v>10</v>
      </c>
      <c r="AF703" s="782"/>
      <c r="AG703" s="782"/>
      <c r="AH703" s="782"/>
      <c r="AI703" s="782"/>
      <c r="AJ703" s="605">
        <v>10</v>
      </c>
      <c r="AK703" s="782"/>
      <c r="AL703" s="605"/>
      <c r="AM703" s="605"/>
      <c r="AN703" s="785"/>
      <c r="AO703" s="551"/>
      <c r="AP703" s="551"/>
      <c r="AQ70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03" s="788">
        <f>WWWW[[#This Row],[%Equitable and continuous access to sufficient quantity of safe drinking water]]*WWWW[[#This Row],[Total PoP ]]</f>
        <v>0</v>
      </c>
      <c r="AS70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03" s="788">
        <f>WWWW[[#This Row],[% Access to unimproved water points]]*WWWW[[#This Row],[Total PoP ]]</f>
        <v>825</v>
      </c>
      <c r="AU70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0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825</v>
      </c>
      <c r="AW703" s="788">
        <f>WWWW[[#This Row],[HRP1]]/250</f>
        <v>3.3</v>
      </c>
      <c r="AX703" s="790">
        <f>1-WWWW[[#This Row],[% Equitable and continuous access to sufficient quantity of domestic water]]</f>
        <v>0</v>
      </c>
      <c r="AY703" s="788">
        <f>WWWW[[#This Row],[%equitable and continuous access to sufficient quantity of safe drinking and domestic water''s GAP]]*WWWW[[#This Row],[Total PoP ]]</f>
        <v>0</v>
      </c>
      <c r="AZ703" s="791">
        <f>IF(WWWW[[#This Row],[Total required water points]]-WWWW[[#This Row],['#Water points coverage]]&lt;0,0,WWWW[[#This Row],[Total required water points]]-WWWW[[#This Row],['#Water points coverage]])</f>
        <v>0</v>
      </c>
      <c r="BA703" s="791">
        <f>ROUND(IF(WWWW[[#This Row],[Total PoP ]]&lt;250,1,WWWW[[#This Row],[Total PoP ]]/250),0)</f>
        <v>3</v>
      </c>
      <c r="BB70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0.55030303030303029</v>
      </c>
      <c r="BC703" s="788">
        <f>WWWW[[#This Row],[% people access to functioning Latrine]]*WWWW[[#This Row],[Total PoP ]]</f>
        <v>454</v>
      </c>
      <c r="BD703" s="791">
        <f>WWWW[[#This Row],['#_of_Functioning_latrines_in_school]]*50</f>
        <v>100</v>
      </c>
      <c r="BE703" s="791">
        <f>ROUND((WWWW[[#This Row],[Total PoP ]]/6),0)</f>
        <v>138</v>
      </c>
      <c r="BF703" s="791">
        <f>IF(WWWW[[#This Row],[Total required Latrines]]-(WWWW[[#This Row],['#_of_sanitary_fly-proof_HH_latrines]])&lt;0,0,WWWW[[#This Row],[Total required Latrines]]-(WWWW[[#This Row],['#_of_sanitary_fly-proof_HH_latrines]]))</f>
        <v>79</v>
      </c>
      <c r="BG703" s="787">
        <f>1-WWWW[[#This Row],[% people access to functioning Latrine]]</f>
        <v>0.44969696969696971</v>
      </c>
      <c r="BH70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I703" s="560">
        <f>IF(WWWW[[#This Row],['#_of_functional_handwashing_facilities_at_HH_level]]*6&gt;WWWW[[#This Row],[Total PoP ]],WWWW[[#This Row],[Total PoP ]],WWWW[[#This Row],['#_of_functional_handwashing_facilities_at_HH_level]]*6)</f>
        <v>60</v>
      </c>
      <c r="BJ703" s="791">
        <f>IF(WWWW[[#This Row],['# people reached by regular dedicated hygiene promotion]]&gt;WWWW[[#This Row],['# People received regular supply of hygiene items]],WWWW[[#This Row],['# people reached by regular dedicated hygiene promotion]],WWWW[[#This Row],['# People received regular supply of hygiene items]])</f>
        <v>10</v>
      </c>
      <c r="BK703" s="790">
        <f>IF(WWWW[[#This Row],[HRP3]]/WWWW[[#This Row],[Total PoP ]]&gt;100%,100%,WWWW[[#This Row],[HRP3]]/WWWW[[#This Row],[Total PoP ]])</f>
        <v>1.2121212121212121E-2</v>
      </c>
      <c r="BL703" s="787">
        <f>1-WWWW[[#This Row],[Hygiene Coverage%]]</f>
        <v>0.98787878787878791</v>
      </c>
      <c r="BM703" s="789">
        <f>WWWW[[#This Row],['# people reached by regular dedicated hygiene promotion]]/WWWW[[#This Row],[Total PoP ]]</f>
        <v>1.2121212121212121E-2</v>
      </c>
      <c r="BN70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3" s="552">
        <f>WWWW[[#This Row],['#_of_affected_women_and_girls_receiving_a_sufficient_quantity_of_sanitary_pads]]</f>
        <v>0</v>
      </c>
      <c r="BP703" s="605">
        <f>IF(WWWW[[#This Row],['# People with access to soap]]&gt;WWWW[[#This Row],['# People with access to Sanity Pads]],WWWW[[#This Row],['# People with access to soap]],WWWW[[#This Row],['# People with access to Sanity Pads]])</f>
        <v>0</v>
      </c>
      <c r="BQ703" s="560" t="str">
        <f>IF(OR(WWWW[[#This Row],['#of students in school]]="",WWWW[[#This Row],['#of students in school]]=0),"No","Yes")</f>
        <v>Yes</v>
      </c>
      <c r="BR703" s="781" t="str">
        <f>VLOOKUP(WWWW[[#This Row],[Village  Name]],SiteDB6[[Site Name]:[Location Type 1]],9,FALSE)</f>
        <v>Village</v>
      </c>
      <c r="BS703" s="781" t="str">
        <f>VLOOKUP(WWWW[[#This Row],[Village  Name]],SiteDB6[[Site Name]:[Type of Accommodation]],10,FALSE)</f>
        <v>Village</v>
      </c>
      <c r="BT703" s="781" t="str">
        <f>VLOOKUP(WWWW[[#This Row],[Village  Name]],SiteDB6[[Site Name]:[Ethnic or GCA/NGCA]],11,FALSE)</f>
        <v>Rakhine</v>
      </c>
      <c r="BU703" s="781">
        <f>VLOOKUP(WWWW[[#This Row],[Village  Name]],SiteDB6[[Site Name]:[Lat]],12,FALSE)</f>
        <v>20.894269940000001</v>
      </c>
      <c r="BV703" s="781">
        <f>VLOOKUP(WWWW[[#This Row],[Village  Name]],SiteDB6[[Site Name]:[Long]],13,FALSE)</f>
        <v>92.920730590000005</v>
      </c>
      <c r="BW703" s="781">
        <f>VLOOKUP(WWWW[[#This Row],[Village  Name]],SiteDB6[[Site Name]:[Pcode]],3,FALSE)</f>
        <v>196814</v>
      </c>
      <c r="BX703" s="781" t="str">
        <f t="shared" si="5"/>
        <v>Covered</v>
      </c>
      <c r="BY703" s="792"/>
      <c r="BZ703" s="31"/>
      <c r="CA703" s="547"/>
      <c r="CB703" s="547"/>
      <c r="CC703" s="543"/>
      <c r="CD703" s="547"/>
      <c r="CE703" s="548"/>
      <c r="CF703" s="548"/>
      <c r="CG703" s="549"/>
      <c r="CH703" s="549"/>
      <c r="CI703" s="549"/>
      <c r="CJ703" s="549"/>
      <c r="CK703" s="549"/>
      <c r="CL703" s="549"/>
      <c r="CM703" s="549"/>
      <c r="CN703" s="549"/>
      <c r="CO703" s="549"/>
    </row>
    <row r="704" spans="1:93" s="545" customFormat="1">
      <c r="A704" s="777" t="s">
        <v>2382</v>
      </c>
      <c r="B704" s="777" t="s">
        <v>320</v>
      </c>
      <c r="C704" s="778" t="s">
        <v>320</v>
      </c>
      <c r="D704" s="778" t="s">
        <v>336</v>
      </c>
      <c r="E704" s="779" t="s">
        <v>2687</v>
      </c>
      <c r="F704" s="778" t="s">
        <v>304</v>
      </c>
      <c r="G704" s="780" t="str">
        <f>VLOOKUP(WWWW[[#This Row],[Village  Name]],SiteDB6[[Site Name]:[Location Type]],8,FALSE)</f>
        <v>Village</v>
      </c>
      <c r="H704" s="778" t="s">
        <v>338</v>
      </c>
      <c r="I704" s="782">
        <v>144</v>
      </c>
      <c r="J704" s="782">
        <v>792</v>
      </c>
      <c r="K704" s="783">
        <v>43678</v>
      </c>
      <c r="L704" s="784">
        <v>44043</v>
      </c>
      <c r="M704" s="782">
        <v>88</v>
      </c>
      <c r="N704" s="782"/>
      <c r="O704" s="605"/>
      <c r="P704" s="782"/>
      <c r="Q704" s="782">
        <v>1</v>
      </c>
      <c r="R704" s="782"/>
      <c r="S704" s="782"/>
      <c r="T704" s="782"/>
      <c r="U704" s="785"/>
      <c r="V704" s="782">
        <v>35</v>
      </c>
      <c r="W704" s="782" t="s">
        <v>128</v>
      </c>
      <c r="X704" s="782">
        <v>2</v>
      </c>
      <c r="Y704" s="782">
        <v>4</v>
      </c>
      <c r="Z704" s="782"/>
      <c r="AA704" s="782"/>
      <c r="AB704" s="782"/>
      <c r="AC704" s="785"/>
      <c r="AD704" s="782"/>
      <c r="AE704" s="782">
        <v>9</v>
      </c>
      <c r="AF704" s="782"/>
      <c r="AG704" s="782"/>
      <c r="AH704" s="782"/>
      <c r="AI704" s="782"/>
      <c r="AJ704" s="605">
        <v>9</v>
      </c>
      <c r="AK704" s="782"/>
      <c r="AL704" s="605"/>
      <c r="AM704" s="605"/>
      <c r="AN704" s="785"/>
      <c r="AO704" s="551"/>
      <c r="AP704" s="551"/>
      <c r="AQ70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04" s="788">
        <f>WWWW[[#This Row],[%Equitable and continuous access to sufficient quantity of safe drinking water]]*WWWW[[#This Row],[Total PoP ]]</f>
        <v>0</v>
      </c>
      <c r="AS70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04" s="788">
        <f>WWWW[[#This Row],[% Access to unimproved water points]]*WWWW[[#This Row],[Total PoP ]]</f>
        <v>792</v>
      </c>
      <c r="AU70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0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792</v>
      </c>
      <c r="AW704" s="788">
        <f>WWWW[[#This Row],[HRP1]]/250</f>
        <v>3.1680000000000001</v>
      </c>
      <c r="AX704" s="790">
        <f>1-WWWW[[#This Row],[% Equitable and continuous access to sufficient quantity of domestic water]]</f>
        <v>0</v>
      </c>
      <c r="AY704" s="788">
        <f>WWWW[[#This Row],[%equitable and continuous access to sufficient quantity of safe drinking and domestic water''s GAP]]*WWWW[[#This Row],[Total PoP ]]</f>
        <v>0</v>
      </c>
      <c r="AZ704" s="791">
        <f>IF(WWWW[[#This Row],[Total required water points]]-WWWW[[#This Row],['#Water points coverage]]&lt;0,0,WWWW[[#This Row],[Total required water points]]-WWWW[[#This Row],['#Water points coverage]])</f>
        <v>0</v>
      </c>
      <c r="BA704" s="791">
        <f>ROUND(IF(WWWW[[#This Row],[Total PoP ]]&lt;250,1,WWWW[[#This Row],[Total PoP ]]/250),0)</f>
        <v>3</v>
      </c>
      <c r="BB70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0.39141414141414144</v>
      </c>
      <c r="BC704" s="788">
        <f>WWWW[[#This Row],[% people access to functioning Latrine]]*WWWW[[#This Row],[Total PoP ]]</f>
        <v>310</v>
      </c>
      <c r="BD704" s="791">
        <f>WWWW[[#This Row],['#_of_Functioning_latrines_in_school]]*50</f>
        <v>100</v>
      </c>
      <c r="BE704" s="791">
        <f>ROUND((WWWW[[#This Row],[Total PoP ]]/6),0)</f>
        <v>132</v>
      </c>
      <c r="BF704" s="791">
        <f>IF(WWWW[[#This Row],[Total required Latrines]]-(WWWW[[#This Row],['#_of_sanitary_fly-proof_HH_latrines]])&lt;0,0,WWWW[[#This Row],[Total required Latrines]]-(WWWW[[#This Row],['#_of_sanitary_fly-proof_HH_latrines]]))</f>
        <v>97</v>
      </c>
      <c r="BG704" s="787">
        <f>1-WWWW[[#This Row],[% people access to functioning Latrine]]</f>
        <v>0.60858585858585856</v>
      </c>
      <c r="BH70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v>
      </c>
      <c r="BI704" s="560">
        <f>IF(WWWW[[#This Row],['#_of_functional_handwashing_facilities_at_HH_level]]*6&gt;WWWW[[#This Row],[Total PoP ]],WWWW[[#This Row],[Total PoP ]],WWWW[[#This Row],['#_of_functional_handwashing_facilities_at_HH_level]]*6)</f>
        <v>54</v>
      </c>
      <c r="BJ704" s="791">
        <f>IF(WWWW[[#This Row],['# people reached by regular dedicated hygiene promotion]]&gt;WWWW[[#This Row],['# People received regular supply of hygiene items]],WWWW[[#This Row],['# people reached by regular dedicated hygiene promotion]],WWWW[[#This Row],['# People received regular supply of hygiene items]])</f>
        <v>9</v>
      </c>
      <c r="BK704" s="790">
        <f>IF(WWWW[[#This Row],[HRP3]]/WWWW[[#This Row],[Total PoP ]]&gt;100%,100%,WWWW[[#This Row],[HRP3]]/WWWW[[#This Row],[Total PoP ]])</f>
        <v>1.1363636363636364E-2</v>
      </c>
      <c r="BL704" s="787">
        <f>1-WWWW[[#This Row],[Hygiene Coverage%]]</f>
        <v>0.98863636363636365</v>
      </c>
      <c r="BM704" s="789">
        <f>WWWW[[#This Row],['# people reached by regular dedicated hygiene promotion]]/WWWW[[#This Row],[Total PoP ]]</f>
        <v>1.1363636363636364E-2</v>
      </c>
      <c r="BN70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4" s="552">
        <f>WWWW[[#This Row],['#_of_affected_women_and_girls_receiving_a_sufficient_quantity_of_sanitary_pads]]</f>
        <v>0</v>
      </c>
      <c r="BP704" s="605">
        <f>IF(WWWW[[#This Row],['# People with access to soap]]&gt;WWWW[[#This Row],['# People with access to Sanity Pads]],WWWW[[#This Row],['# People with access to soap]],WWWW[[#This Row],['# People with access to Sanity Pads]])</f>
        <v>0</v>
      </c>
      <c r="BQ704" s="560" t="str">
        <f>IF(OR(WWWW[[#This Row],['#of students in school]]="",WWWW[[#This Row],['#of students in school]]=0),"No","Yes")</f>
        <v>Yes</v>
      </c>
      <c r="BR704" s="781" t="str">
        <f>VLOOKUP(WWWW[[#This Row],[Village  Name]],SiteDB6[[Site Name]:[Location Type 1]],9,FALSE)</f>
        <v>Village</v>
      </c>
      <c r="BS704" s="781" t="str">
        <f>VLOOKUP(WWWW[[#This Row],[Village  Name]],SiteDB6[[Site Name]:[Type of Accommodation]],10,FALSE)</f>
        <v>Village</v>
      </c>
      <c r="BT704" s="781" t="str">
        <f>VLOOKUP(WWWW[[#This Row],[Village  Name]],SiteDB6[[Site Name]:[Ethnic or GCA/NGCA]],11,FALSE)</f>
        <v>Dinet</v>
      </c>
      <c r="BU704" s="781">
        <f>VLOOKUP(WWWW[[#This Row],[Village  Name]],SiteDB6[[Site Name]:[Lat]],12,FALSE)</f>
        <v>0</v>
      </c>
      <c r="BV704" s="781">
        <f>VLOOKUP(WWWW[[#This Row],[Village  Name]],SiteDB6[[Site Name]:[Long]],13,FALSE)</f>
        <v>0</v>
      </c>
      <c r="BW704" s="781">
        <f>VLOOKUP(WWWW[[#This Row],[Village  Name]],SiteDB6[[Site Name]:[Pcode]],3,FALSE)</f>
        <v>196815</v>
      </c>
      <c r="BX704" s="781" t="str">
        <f t="shared" si="5"/>
        <v>Covered</v>
      </c>
      <c r="BY704" s="792"/>
      <c r="BZ704" s="31"/>
      <c r="CA704" s="547"/>
      <c r="CB704" s="547"/>
      <c r="CC704" s="543"/>
      <c r="CD704" s="547"/>
      <c r="CE704" s="548"/>
      <c r="CF704" s="548"/>
      <c r="CG704" s="549"/>
      <c r="CH704" s="549"/>
      <c r="CI704" s="549"/>
      <c r="CJ704" s="549"/>
      <c r="CK704" s="549"/>
      <c r="CL704" s="549"/>
      <c r="CM704" s="549"/>
      <c r="CN704" s="549"/>
      <c r="CO704" s="549"/>
    </row>
    <row r="705" spans="1:93" s="545" customFormat="1">
      <c r="A705" s="777" t="s">
        <v>2382</v>
      </c>
      <c r="B705" s="777" t="s">
        <v>320</v>
      </c>
      <c r="C705" s="778" t="s">
        <v>320</v>
      </c>
      <c r="D705" s="778" t="s">
        <v>336</v>
      </c>
      <c r="E705" s="779" t="s">
        <v>2687</v>
      </c>
      <c r="F705" s="778" t="s">
        <v>304</v>
      </c>
      <c r="G705" s="780" t="str">
        <f>VLOOKUP(WWWW[[#This Row],[Village  Name]],SiteDB6[[Site Name]:[Location Type]],8,FALSE)</f>
        <v>Village</v>
      </c>
      <c r="H705" s="778" t="s">
        <v>656</v>
      </c>
      <c r="I705" s="782">
        <v>50</v>
      </c>
      <c r="J705" s="782">
        <v>207</v>
      </c>
      <c r="K705" s="783">
        <v>43678</v>
      </c>
      <c r="L705" s="784">
        <v>44043</v>
      </c>
      <c r="M705" s="782">
        <v>46</v>
      </c>
      <c r="N705" s="782"/>
      <c r="O705" s="605"/>
      <c r="P705" s="782"/>
      <c r="Q705" s="782">
        <v>2</v>
      </c>
      <c r="R705" s="782"/>
      <c r="S705" s="782"/>
      <c r="T705" s="782"/>
      <c r="U705" s="785"/>
      <c r="V705" s="782">
        <v>11</v>
      </c>
      <c r="W705" s="782" t="s">
        <v>128</v>
      </c>
      <c r="X705" s="782">
        <v>2</v>
      </c>
      <c r="Y705" s="782">
        <v>4</v>
      </c>
      <c r="Z705" s="782"/>
      <c r="AA705" s="782"/>
      <c r="AB705" s="782"/>
      <c r="AC705" s="785"/>
      <c r="AD705" s="782">
        <v>3</v>
      </c>
      <c r="AE705" s="782">
        <v>7</v>
      </c>
      <c r="AF705" s="782"/>
      <c r="AG705" s="782"/>
      <c r="AH705" s="782"/>
      <c r="AI705" s="782"/>
      <c r="AJ705" s="605">
        <v>10</v>
      </c>
      <c r="AK705" s="782"/>
      <c r="AL705" s="605"/>
      <c r="AM705" s="605"/>
      <c r="AN705" s="785"/>
      <c r="AO705" s="551"/>
      <c r="AP705" s="551"/>
      <c r="AQ70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05" s="788">
        <f>WWWW[[#This Row],[%Equitable and continuous access to sufficient quantity of safe drinking water]]*WWWW[[#This Row],[Total PoP ]]</f>
        <v>0</v>
      </c>
      <c r="AS70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05" s="788">
        <f>WWWW[[#This Row],[% Access to unimproved water points]]*WWWW[[#This Row],[Total PoP ]]</f>
        <v>207</v>
      </c>
      <c r="AU70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0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207</v>
      </c>
      <c r="AW705" s="788">
        <f>WWWW[[#This Row],[HRP1]]/250</f>
        <v>0.82799999999999996</v>
      </c>
      <c r="AX705" s="790">
        <f>1-WWWW[[#This Row],[% Equitable and continuous access to sufficient quantity of domestic water]]</f>
        <v>0</v>
      </c>
      <c r="AY705" s="788">
        <f>WWWW[[#This Row],[%equitable and continuous access to sufficient quantity of safe drinking and domestic water''s GAP]]*WWWW[[#This Row],[Total PoP ]]</f>
        <v>0</v>
      </c>
      <c r="AZ705" s="791">
        <f>IF(WWWW[[#This Row],[Total required water points]]-WWWW[[#This Row],['#Water points coverage]]&lt;0,0,WWWW[[#This Row],[Total required water points]]-WWWW[[#This Row],['#Water points coverage]])</f>
        <v>0.17200000000000004</v>
      </c>
      <c r="BA705" s="791">
        <f>ROUND(IF(WWWW[[#This Row],[Total PoP ]]&lt;250,1,WWWW[[#This Row],[Total PoP ]]/250),0)</f>
        <v>1</v>
      </c>
      <c r="BB70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0.80193236714975846</v>
      </c>
      <c r="BC705" s="788">
        <f>WWWW[[#This Row],[% people access to functioning Latrine]]*WWWW[[#This Row],[Total PoP ]]</f>
        <v>166</v>
      </c>
      <c r="BD705" s="791">
        <f>WWWW[[#This Row],['#_of_Functioning_latrines_in_school]]*50</f>
        <v>100</v>
      </c>
      <c r="BE705" s="791">
        <f>ROUND((WWWW[[#This Row],[Total PoP ]]/6),0)</f>
        <v>35</v>
      </c>
      <c r="BF705" s="791">
        <f>IF(WWWW[[#This Row],[Total required Latrines]]-(WWWW[[#This Row],['#_of_sanitary_fly-proof_HH_latrines]])&lt;0,0,WWWW[[#This Row],[Total required Latrines]]-(WWWW[[#This Row],['#_of_sanitary_fly-proof_HH_latrines]]))</f>
        <v>24</v>
      </c>
      <c r="BG705" s="787">
        <f>1-WWWW[[#This Row],[% people access to functioning Latrine]]</f>
        <v>0.19806763285024154</v>
      </c>
      <c r="BH70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I705" s="560">
        <f>IF(WWWW[[#This Row],['#_of_functional_handwashing_facilities_at_HH_level]]*6&gt;WWWW[[#This Row],[Total PoP ]],WWWW[[#This Row],[Total PoP ]],WWWW[[#This Row],['#_of_functional_handwashing_facilities_at_HH_level]]*6)</f>
        <v>60</v>
      </c>
      <c r="BJ705" s="791">
        <f>IF(WWWW[[#This Row],['# people reached by regular dedicated hygiene promotion]]&gt;WWWW[[#This Row],['# People received regular supply of hygiene items]],WWWW[[#This Row],['# people reached by regular dedicated hygiene promotion]],WWWW[[#This Row],['# People received regular supply of hygiene items]])</f>
        <v>10</v>
      </c>
      <c r="BK705" s="790">
        <f>IF(WWWW[[#This Row],[HRP3]]/WWWW[[#This Row],[Total PoP ]]&gt;100%,100%,WWWW[[#This Row],[HRP3]]/WWWW[[#This Row],[Total PoP ]])</f>
        <v>4.8309178743961352E-2</v>
      </c>
      <c r="BL705" s="787">
        <f>1-WWWW[[#This Row],[Hygiene Coverage%]]</f>
        <v>0.95169082125603865</v>
      </c>
      <c r="BM705" s="789">
        <f>WWWW[[#This Row],['# people reached by regular dedicated hygiene promotion]]/WWWW[[#This Row],[Total PoP ]]</f>
        <v>4.8309178743961352E-2</v>
      </c>
      <c r="BN70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5" s="552">
        <f>WWWW[[#This Row],['#_of_affected_women_and_girls_receiving_a_sufficient_quantity_of_sanitary_pads]]</f>
        <v>0</v>
      </c>
      <c r="BP705" s="605">
        <f>IF(WWWW[[#This Row],['# People with access to soap]]&gt;WWWW[[#This Row],['# People with access to Sanity Pads]],WWWW[[#This Row],['# People with access to soap]],WWWW[[#This Row],['# People with access to Sanity Pads]])</f>
        <v>0</v>
      </c>
      <c r="BQ705" s="560" t="str">
        <f>IF(OR(WWWW[[#This Row],['#of students in school]]="",WWWW[[#This Row],['#of students in school]]=0),"No","Yes")</f>
        <v>Yes</v>
      </c>
      <c r="BR705" s="781" t="str">
        <f>VLOOKUP(WWWW[[#This Row],[Village  Name]],SiteDB6[[Site Name]:[Location Type 1]],9,FALSE)</f>
        <v>Village</v>
      </c>
      <c r="BS705" s="781" t="str">
        <f>VLOOKUP(WWWW[[#This Row],[Village  Name]],SiteDB6[[Site Name]:[Type of Accommodation]],10,FALSE)</f>
        <v>Village</v>
      </c>
      <c r="BT705" s="781" t="str">
        <f>VLOOKUP(WWWW[[#This Row],[Village  Name]],SiteDB6[[Site Name]:[Ethnic or GCA/NGCA]],11,FALSE)</f>
        <v>Mro</v>
      </c>
      <c r="BU705" s="781">
        <f>VLOOKUP(WWWW[[#This Row],[Village  Name]],SiteDB6[[Site Name]:[Lat]],12,FALSE)</f>
        <v>20.895059589999999</v>
      </c>
      <c r="BV705" s="781">
        <f>VLOOKUP(WWWW[[#This Row],[Village  Name]],SiteDB6[[Site Name]:[Long]],13,FALSE)</f>
        <v>92.90735626</v>
      </c>
      <c r="BW705" s="781">
        <f>VLOOKUP(WWWW[[#This Row],[Village  Name]],SiteDB6[[Site Name]:[Pcode]],3,FALSE)</f>
        <v>196807</v>
      </c>
      <c r="BX705" s="781" t="str">
        <f t="shared" si="5"/>
        <v>Covered</v>
      </c>
      <c r="BY705" s="792"/>
      <c r="BZ705" s="31"/>
      <c r="CA705" s="547"/>
      <c r="CB705" s="547"/>
      <c r="CC705" s="543"/>
      <c r="CD705" s="547"/>
      <c r="CE705" s="548"/>
      <c r="CF705" s="548"/>
      <c r="CG705" s="549"/>
      <c r="CH705" s="549"/>
      <c r="CI705" s="549"/>
      <c r="CJ705" s="549"/>
      <c r="CK705" s="549"/>
      <c r="CL705" s="549"/>
      <c r="CM705" s="549"/>
      <c r="CN705" s="549"/>
      <c r="CO705" s="549"/>
    </row>
    <row r="706" spans="1:93" s="545" customFormat="1">
      <c r="A706" s="777" t="s">
        <v>2382</v>
      </c>
      <c r="B706" s="777" t="s">
        <v>320</v>
      </c>
      <c r="C706" s="778" t="s">
        <v>320</v>
      </c>
      <c r="D706" s="778" t="s">
        <v>336</v>
      </c>
      <c r="E706" s="779" t="s">
        <v>2687</v>
      </c>
      <c r="F706" s="778" t="s">
        <v>304</v>
      </c>
      <c r="G706" s="780" t="str">
        <f>VLOOKUP(WWWW[[#This Row],[Village  Name]],SiteDB6[[Site Name]:[Location Type]],8,FALSE)</f>
        <v>Village</v>
      </c>
      <c r="H706" s="778" t="s">
        <v>694</v>
      </c>
      <c r="I706" s="782">
        <v>90</v>
      </c>
      <c r="J706" s="782">
        <v>375</v>
      </c>
      <c r="K706" s="783">
        <v>43678</v>
      </c>
      <c r="L706" s="784">
        <v>44043</v>
      </c>
      <c r="M706" s="782">
        <v>62</v>
      </c>
      <c r="N706" s="782"/>
      <c r="O706" s="605"/>
      <c r="P706" s="782"/>
      <c r="Q706" s="782">
        <v>2</v>
      </c>
      <c r="R706" s="782"/>
      <c r="S706" s="782"/>
      <c r="T706" s="782"/>
      <c r="U706" s="785"/>
      <c r="V706" s="782">
        <v>1</v>
      </c>
      <c r="W706" s="782" t="s">
        <v>128</v>
      </c>
      <c r="X706" s="782"/>
      <c r="Y706" s="782">
        <v>1</v>
      </c>
      <c r="Z706" s="782"/>
      <c r="AA706" s="782"/>
      <c r="AB706" s="782"/>
      <c r="AC706" s="785"/>
      <c r="AD706" s="782"/>
      <c r="AE706" s="782">
        <v>10</v>
      </c>
      <c r="AF706" s="782"/>
      <c r="AG706" s="782"/>
      <c r="AH706" s="782"/>
      <c r="AI706" s="782"/>
      <c r="AJ706" s="605">
        <v>10</v>
      </c>
      <c r="AK706" s="782"/>
      <c r="AL706" s="605"/>
      <c r="AM706" s="605"/>
      <c r="AN706" s="785"/>
      <c r="AO706" s="551"/>
      <c r="AP706" s="551"/>
      <c r="AQ70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06" s="788">
        <f>WWWW[[#This Row],[%Equitable and continuous access to sufficient quantity of safe drinking water]]*WWWW[[#This Row],[Total PoP ]]</f>
        <v>0</v>
      </c>
      <c r="AS70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06" s="788">
        <f>WWWW[[#This Row],[% Access to unimproved water points]]*WWWW[[#This Row],[Total PoP ]]</f>
        <v>375</v>
      </c>
      <c r="AU70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0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375</v>
      </c>
      <c r="AW706" s="788">
        <f>WWWW[[#This Row],[HRP1]]/250</f>
        <v>1.5</v>
      </c>
      <c r="AX706" s="790">
        <f>1-WWWW[[#This Row],[% Equitable and continuous access to sufficient quantity of domestic water]]</f>
        <v>0</v>
      </c>
      <c r="AY706" s="788">
        <f>WWWW[[#This Row],[%equitable and continuous access to sufficient quantity of safe drinking and domestic water''s GAP]]*WWWW[[#This Row],[Total PoP ]]</f>
        <v>0</v>
      </c>
      <c r="AZ706" s="791">
        <f>IF(WWWW[[#This Row],[Total required water points]]-WWWW[[#This Row],['#Water points coverage]]&lt;0,0,WWWW[[#This Row],[Total required water points]]-WWWW[[#This Row],['#Water points coverage]])</f>
        <v>0.5</v>
      </c>
      <c r="BA706" s="791">
        <f>ROUND(IF(WWWW[[#This Row],[Total PoP ]]&lt;250,1,WWWW[[#This Row],[Total PoP ]]/250),0)</f>
        <v>2</v>
      </c>
      <c r="BB70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1.6E-2</v>
      </c>
      <c r="BC706" s="788">
        <f>WWWW[[#This Row],[% people access to functioning Latrine]]*WWWW[[#This Row],[Total PoP ]]</f>
        <v>6</v>
      </c>
      <c r="BD706" s="791">
        <f>WWWW[[#This Row],['#_of_Functioning_latrines_in_school]]*50</f>
        <v>0</v>
      </c>
      <c r="BE706" s="791">
        <f>ROUND((WWWW[[#This Row],[Total PoP ]]/6),0)</f>
        <v>63</v>
      </c>
      <c r="BF706" s="791">
        <f>IF(WWWW[[#This Row],[Total required Latrines]]-(WWWW[[#This Row],['#_of_sanitary_fly-proof_HH_latrines]])&lt;0,0,WWWW[[#This Row],[Total required Latrines]]-(WWWW[[#This Row],['#_of_sanitary_fly-proof_HH_latrines]]))</f>
        <v>62</v>
      </c>
      <c r="BG706" s="787">
        <f>1-WWWW[[#This Row],[% people access to functioning Latrine]]</f>
        <v>0.98399999999999999</v>
      </c>
      <c r="BH70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I706" s="560">
        <f>IF(WWWW[[#This Row],['#_of_functional_handwashing_facilities_at_HH_level]]*6&gt;WWWW[[#This Row],[Total PoP ]],WWWW[[#This Row],[Total PoP ]],WWWW[[#This Row],['#_of_functional_handwashing_facilities_at_HH_level]]*6)</f>
        <v>60</v>
      </c>
      <c r="BJ706" s="791">
        <f>IF(WWWW[[#This Row],['# people reached by regular dedicated hygiene promotion]]&gt;WWWW[[#This Row],['# People received regular supply of hygiene items]],WWWW[[#This Row],['# people reached by regular dedicated hygiene promotion]],WWWW[[#This Row],['# People received regular supply of hygiene items]])</f>
        <v>10</v>
      </c>
      <c r="BK706" s="790">
        <f>IF(WWWW[[#This Row],[HRP3]]/WWWW[[#This Row],[Total PoP ]]&gt;100%,100%,WWWW[[#This Row],[HRP3]]/WWWW[[#This Row],[Total PoP ]])</f>
        <v>2.6666666666666668E-2</v>
      </c>
      <c r="BL706" s="787">
        <f>1-WWWW[[#This Row],[Hygiene Coverage%]]</f>
        <v>0.97333333333333338</v>
      </c>
      <c r="BM706" s="789">
        <f>WWWW[[#This Row],['# people reached by regular dedicated hygiene promotion]]/WWWW[[#This Row],[Total PoP ]]</f>
        <v>2.6666666666666668E-2</v>
      </c>
      <c r="BN70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6" s="552">
        <f>WWWW[[#This Row],['#_of_affected_women_and_girls_receiving_a_sufficient_quantity_of_sanitary_pads]]</f>
        <v>0</v>
      </c>
      <c r="BP706" s="605">
        <f>IF(WWWW[[#This Row],['# People with access to soap]]&gt;WWWW[[#This Row],['# People with access to Sanity Pads]],WWWW[[#This Row],['# People with access to soap]],WWWW[[#This Row],['# People with access to Sanity Pads]])</f>
        <v>0</v>
      </c>
      <c r="BQ706" s="560" t="str">
        <f>IF(OR(WWWW[[#This Row],['#of students in school]]="",WWWW[[#This Row],['#of students in school]]=0),"No","Yes")</f>
        <v>Yes</v>
      </c>
      <c r="BR706" s="781" t="str">
        <f>VLOOKUP(WWWW[[#This Row],[Village  Name]],SiteDB6[[Site Name]:[Location Type 1]],9,FALSE)</f>
        <v>Village</v>
      </c>
      <c r="BS706" s="781" t="str">
        <f>VLOOKUP(WWWW[[#This Row],[Village  Name]],SiteDB6[[Site Name]:[Type of Accommodation]],10,FALSE)</f>
        <v>Village</v>
      </c>
      <c r="BT706" s="781" t="str">
        <f>VLOOKUP(WWWW[[#This Row],[Village  Name]],SiteDB6[[Site Name]:[Ethnic or GCA/NGCA]],11,FALSE)</f>
        <v>Rakhine</v>
      </c>
      <c r="BU706" s="781">
        <f>VLOOKUP(WWWW[[#This Row],[Village  Name]],SiteDB6[[Site Name]:[Lat]],12,FALSE)</f>
        <v>20.803710939999998</v>
      </c>
      <c r="BV706" s="781">
        <f>VLOOKUP(WWWW[[#This Row],[Village  Name]],SiteDB6[[Site Name]:[Long]],13,FALSE)</f>
        <v>92.946136469999999</v>
      </c>
      <c r="BW706" s="781">
        <f>VLOOKUP(WWWW[[#This Row],[Village  Name]],SiteDB6[[Site Name]:[Pcode]],3,FALSE)</f>
        <v>196886</v>
      </c>
      <c r="BX706" s="781" t="str">
        <f t="shared" si="5"/>
        <v>Covered</v>
      </c>
      <c r="BY706" s="792"/>
      <c r="BZ706" s="31"/>
      <c r="CA706" s="547"/>
      <c r="CB706" s="547"/>
      <c r="CC706" s="543"/>
      <c r="CD706" s="547"/>
      <c r="CE706" s="548"/>
      <c r="CF706" s="548"/>
      <c r="CG706" s="549"/>
      <c r="CH706" s="549"/>
      <c r="CI706" s="549"/>
      <c r="CJ706" s="549"/>
      <c r="CK706" s="549"/>
      <c r="CL706" s="549"/>
      <c r="CM706" s="549"/>
      <c r="CN706" s="549"/>
      <c r="CO706" s="549"/>
    </row>
    <row r="707" spans="1:93" s="545" customFormat="1">
      <c r="A707" s="777" t="s">
        <v>2382</v>
      </c>
      <c r="B707" s="777" t="s">
        <v>320</v>
      </c>
      <c r="C707" s="778" t="s">
        <v>320</v>
      </c>
      <c r="D707" s="778" t="s">
        <v>336</v>
      </c>
      <c r="E707" s="779" t="s">
        <v>2687</v>
      </c>
      <c r="F707" s="778" t="s">
        <v>304</v>
      </c>
      <c r="G707" s="780" t="str">
        <f>VLOOKUP(WWWW[[#This Row],[Village  Name]],SiteDB6[[Site Name]:[Location Type]],8,FALSE)</f>
        <v>Village</v>
      </c>
      <c r="H707" s="778" t="s">
        <v>937</v>
      </c>
      <c r="I707" s="782">
        <v>173</v>
      </c>
      <c r="J707" s="782">
        <v>867</v>
      </c>
      <c r="K707" s="783">
        <v>43678</v>
      </c>
      <c r="L707" s="784">
        <v>44043</v>
      </c>
      <c r="M707" s="782">
        <v>106</v>
      </c>
      <c r="N707" s="782"/>
      <c r="O707" s="605"/>
      <c r="P707" s="782"/>
      <c r="Q707" s="782">
        <v>2</v>
      </c>
      <c r="R707" s="782"/>
      <c r="S707" s="782"/>
      <c r="T707" s="782"/>
      <c r="U707" s="785"/>
      <c r="V707" s="782">
        <v>72</v>
      </c>
      <c r="W707" s="782" t="s">
        <v>128</v>
      </c>
      <c r="X707" s="782">
        <v>2</v>
      </c>
      <c r="Y707" s="782">
        <v>11</v>
      </c>
      <c r="Z707" s="782"/>
      <c r="AA707" s="782"/>
      <c r="AB707" s="782"/>
      <c r="AC707" s="785"/>
      <c r="AD707" s="782"/>
      <c r="AE707" s="782">
        <v>10</v>
      </c>
      <c r="AF707" s="782"/>
      <c r="AG707" s="782"/>
      <c r="AH707" s="782"/>
      <c r="AI707" s="782"/>
      <c r="AJ707" s="605">
        <v>10</v>
      </c>
      <c r="AK707" s="782"/>
      <c r="AL707" s="605"/>
      <c r="AM707" s="605"/>
      <c r="AN707" s="785"/>
      <c r="AO707" s="551"/>
      <c r="AP707" s="551"/>
      <c r="AQ70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07" s="788">
        <f>WWWW[[#This Row],[%Equitable and continuous access to sufficient quantity of safe drinking water]]*WWWW[[#This Row],[Total PoP ]]</f>
        <v>0</v>
      </c>
      <c r="AS70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07" s="788">
        <f>WWWW[[#This Row],[% Access to unimproved water points]]*WWWW[[#This Row],[Total PoP ]]</f>
        <v>867</v>
      </c>
      <c r="AU70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0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867</v>
      </c>
      <c r="AW707" s="788">
        <f>WWWW[[#This Row],[HRP1]]/250</f>
        <v>3.468</v>
      </c>
      <c r="AX707" s="790">
        <f>1-WWWW[[#This Row],[% Equitable and continuous access to sufficient quantity of domestic water]]</f>
        <v>0</v>
      </c>
      <c r="AY707" s="788">
        <f>WWWW[[#This Row],[%equitable and continuous access to sufficient quantity of safe drinking and domestic water''s GAP]]*WWWW[[#This Row],[Total PoP ]]</f>
        <v>0</v>
      </c>
      <c r="AZ707" s="791">
        <f>IF(WWWW[[#This Row],[Total required water points]]-WWWW[[#This Row],['#Water points coverage]]&lt;0,0,WWWW[[#This Row],[Total required water points]]-WWWW[[#This Row],['#Water points coverage]])</f>
        <v>0</v>
      </c>
      <c r="BA707" s="791">
        <f>ROUND(IF(WWWW[[#This Row],[Total PoP ]]&lt;250,1,WWWW[[#This Row],[Total PoP ]]/250),0)</f>
        <v>3</v>
      </c>
      <c r="BB70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0.61361014994232987</v>
      </c>
      <c r="BC707" s="788">
        <f>WWWW[[#This Row],[% people access to functioning Latrine]]*WWWW[[#This Row],[Total PoP ]]</f>
        <v>532</v>
      </c>
      <c r="BD707" s="791">
        <f>WWWW[[#This Row],['#_of_Functioning_latrines_in_school]]*50</f>
        <v>100</v>
      </c>
      <c r="BE707" s="791">
        <f>ROUND((WWWW[[#This Row],[Total PoP ]]/6),0)</f>
        <v>145</v>
      </c>
      <c r="BF707" s="791">
        <f>IF(WWWW[[#This Row],[Total required Latrines]]-(WWWW[[#This Row],['#_of_sanitary_fly-proof_HH_latrines]])&lt;0,0,WWWW[[#This Row],[Total required Latrines]]-(WWWW[[#This Row],['#_of_sanitary_fly-proof_HH_latrines]]))</f>
        <v>73</v>
      </c>
      <c r="BG707" s="787">
        <f>1-WWWW[[#This Row],[% people access to functioning Latrine]]</f>
        <v>0.38638985005767013</v>
      </c>
      <c r="BH70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I707" s="560">
        <f>IF(WWWW[[#This Row],['#_of_functional_handwashing_facilities_at_HH_level]]*6&gt;WWWW[[#This Row],[Total PoP ]],WWWW[[#This Row],[Total PoP ]],WWWW[[#This Row],['#_of_functional_handwashing_facilities_at_HH_level]]*6)</f>
        <v>60</v>
      </c>
      <c r="BJ707" s="791">
        <f>IF(WWWW[[#This Row],['# people reached by regular dedicated hygiene promotion]]&gt;WWWW[[#This Row],['# People received regular supply of hygiene items]],WWWW[[#This Row],['# people reached by regular dedicated hygiene promotion]],WWWW[[#This Row],['# People received regular supply of hygiene items]])</f>
        <v>10</v>
      </c>
      <c r="BK707" s="790">
        <f>IF(WWWW[[#This Row],[HRP3]]/WWWW[[#This Row],[Total PoP ]]&gt;100%,100%,WWWW[[#This Row],[HRP3]]/WWWW[[#This Row],[Total PoP ]])</f>
        <v>1.1534025374855825E-2</v>
      </c>
      <c r="BL707" s="787">
        <f>1-WWWW[[#This Row],[Hygiene Coverage%]]</f>
        <v>0.98846597462514418</v>
      </c>
      <c r="BM707" s="789">
        <f>WWWW[[#This Row],['# people reached by regular dedicated hygiene promotion]]/WWWW[[#This Row],[Total PoP ]]</f>
        <v>1.1534025374855825E-2</v>
      </c>
      <c r="BN70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7" s="552">
        <f>WWWW[[#This Row],['#_of_affected_women_and_girls_receiving_a_sufficient_quantity_of_sanitary_pads]]</f>
        <v>0</v>
      </c>
      <c r="BP707" s="605">
        <f>IF(WWWW[[#This Row],['# People with access to soap]]&gt;WWWW[[#This Row],['# People with access to Sanity Pads]],WWWW[[#This Row],['# People with access to soap]],WWWW[[#This Row],['# People with access to Sanity Pads]])</f>
        <v>0</v>
      </c>
      <c r="BQ707" s="560" t="str">
        <f>IF(OR(WWWW[[#This Row],['#of students in school]]="",WWWW[[#This Row],['#of students in school]]=0),"No","Yes")</f>
        <v>Yes</v>
      </c>
      <c r="BR707" s="781" t="str">
        <f>VLOOKUP(WWWW[[#This Row],[Village  Name]],SiteDB6[[Site Name]:[Location Type 1]],9,FALSE)</f>
        <v>Village</v>
      </c>
      <c r="BS707" s="781" t="str">
        <f>VLOOKUP(WWWW[[#This Row],[Village  Name]],SiteDB6[[Site Name]:[Type of Accommodation]],10,FALSE)</f>
        <v>Village</v>
      </c>
      <c r="BT707" s="781">
        <f>VLOOKUP(WWWW[[#This Row],[Village  Name]],SiteDB6[[Site Name]:[Ethnic or GCA/NGCA]],11,FALSE)</f>
        <v>0</v>
      </c>
      <c r="BU707" s="781">
        <f>VLOOKUP(WWWW[[#This Row],[Village  Name]],SiteDB6[[Site Name]:[Lat]],12,FALSE)</f>
        <v>20.80635071</v>
      </c>
      <c r="BV707" s="781">
        <f>VLOOKUP(WWWW[[#This Row],[Village  Name]],SiteDB6[[Site Name]:[Long]],13,FALSE)</f>
        <v>92.948310849999999</v>
      </c>
      <c r="BW707" s="781">
        <f>VLOOKUP(WWWW[[#This Row],[Village  Name]],SiteDB6[[Site Name]:[Pcode]],3,FALSE)</f>
        <v>196885</v>
      </c>
      <c r="BX707" s="781" t="str">
        <f t="shared" si="5"/>
        <v>Covered</v>
      </c>
      <c r="BY707" s="792"/>
      <c r="BZ707" s="31"/>
      <c r="CA707" s="547"/>
      <c r="CB707" s="547"/>
      <c r="CC707" s="543"/>
      <c r="CD707" s="547"/>
      <c r="CE707" s="548"/>
      <c r="CF707" s="548"/>
      <c r="CG707" s="549"/>
      <c r="CH707" s="549"/>
      <c r="CI707" s="549"/>
      <c r="CJ707" s="549"/>
      <c r="CK707" s="549"/>
      <c r="CL707" s="549"/>
      <c r="CM707" s="549"/>
      <c r="CN707" s="549"/>
      <c r="CO707" s="549"/>
    </row>
    <row r="708" spans="1:93" s="545" customFormat="1">
      <c r="A708" s="777" t="s">
        <v>2382</v>
      </c>
      <c r="B708" s="777" t="s">
        <v>320</v>
      </c>
      <c r="C708" s="778" t="s">
        <v>320</v>
      </c>
      <c r="D708" s="778" t="s">
        <v>336</v>
      </c>
      <c r="E708" s="779" t="s">
        <v>2687</v>
      </c>
      <c r="F708" s="778" t="s">
        <v>304</v>
      </c>
      <c r="G708" s="780" t="str">
        <f>VLOOKUP(WWWW[[#This Row],[Village  Name]],SiteDB6[[Site Name]:[Location Type]],8,FALSE)</f>
        <v>Village</v>
      </c>
      <c r="H708" s="778" t="s">
        <v>632</v>
      </c>
      <c r="I708" s="782">
        <v>98</v>
      </c>
      <c r="J708" s="782">
        <v>418</v>
      </c>
      <c r="K708" s="783">
        <v>43678</v>
      </c>
      <c r="L708" s="784">
        <v>44043</v>
      </c>
      <c r="M708" s="782">
        <v>56</v>
      </c>
      <c r="N708" s="782"/>
      <c r="O708" s="605"/>
      <c r="P708" s="782">
        <v>1</v>
      </c>
      <c r="Q708" s="782"/>
      <c r="R708" s="782"/>
      <c r="S708" s="782"/>
      <c r="T708" s="782"/>
      <c r="U708" s="785"/>
      <c r="V708" s="782">
        <v>70</v>
      </c>
      <c r="W708" s="782" t="s">
        <v>128</v>
      </c>
      <c r="X708" s="782">
        <v>2</v>
      </c>
      <c r="Y708" s="782">
        <v>3</v>
      </c>
      <c r="Z708" s="782"/>
      <c r="AA708" s="782"/>
      <c r="AB708" s="782"/>
      <c r="AC708" s="785"/>
      <c r="AD708" s="782"/>
      <c r="AE708" s="782">
        <v>10</v>
      </c>
      <c r="AF708" s="782"/>
      <c r="AG708" s="782"/>
      <c r="AH708" s="782"/>
      <c r="AI708" s="782"/>
      <c r="AJ708" s="605">
        <v>10</v>
      </c>
      <c r="AK708" s="782"/>
      <c r="AL708" s="605"/>
      <c r="AM708" s="605"/>
      <c r="AN708" s="785"/>
      <c r="AO708" s="551"/>
      <c r="AP708" s="551"/>
      <c r="AQ70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08" s="788">
        <f>WWWW[[#This Row],[%Equitable and continuous access to sufficient quantity of safe drinking water]]*WWWW[[#This Row],[Total PoP ]]</f>
        <v>418</v>
      </c>
      <c r="AS70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08" s="788">
        <f>WWWW[[#This Row],[% Access to unimproved water points]]*WWWW[[#This Row],[Total PoP ]]</f>
        <v>0</v>
      </c>
      <c r="AU70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0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418</v>
      </c>
      <c r="AW708" s="788">
        <f>WWWW[[#This Row],[HRP1]]/250</f>
        <v>1.6719999999999999</v>
      </c>
      <c r="AX708" s="790">
        <f>1-WWWW[[#This Row],[% Equitable and continuous access to sufficient quantity of domestic water]]</f>
        <v>0</v>
      </c>
      <c r="AY708" s="788">
        <f>WWWW[[#This Row],[%equitable and continuous access to sufficient quantity of safe drinking and domestic water''s GAP]]*WWWW[[#This Row],[Total PoP ]]</f>
        <v>0</v>
      </c>
      <c r="AZ708" s="791">
        <f>IF(WWWW[[#This Row],[Total required water points]]-WWWW[[#This Row],['#Water points coverage]]&lt;0,0,WWWW[[#This Row],[Total required water points]]-WWWW[[#This Row],['#Water points coverage]])</f>
        <v>0.32800000000000007</v>
      </c>
      <c r="BA708" s="791">
        <f>ROUND(IF(WWWW[[#This Row],[Total PoP ]]&lt;250,1,WWWW[[#This Row],[Total PoP ]]/250),0)</f>
        <v>2</v>
      </c>
      <c r="BB70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08" s="788">
        <f>WWWW[[#This Row],[% people access to functioning Latrine]]*WWWW[[#This Row],[Total PoP ]]</f>
        <v>418</v>
      </c>
      <c r="BD708" s="791">
        <f>WWWW[[#This Row],['#_of_Functioning_latrines_in_school]]*50</f>
        <v>100</v>
      </c>
      <c r="BE708" s="791">
        <f>ROUND((WWWW[[#This Row],[Total PoP ]]/6),0)</f>
        <v>70</v>
      </c>
      <c r="BF708" s="791">
        <f>IF(WWWW[[#This Row],[Total required Latrines]]-(WWWW[[#This Row],['#_of_sanitary_fly-proof_HH_latrines]])&lt;0,0,WWWW[[#This Row],[Total required Latrines]]-(WWWW[[#This Row],['#_of_sanitary_fly-proof_HH_latrines]]))</f>
        <v>0</v>
      </c>
      <c r="BG708" s="787">
        <f>1-WWWW[[#This Row],[% people access to functioning Latrine]]</f>
        <v>0</v>
      </c>
      <c r="BH70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I708" s="560">
        <f>IF(WWWW[[#This Row],['#_of_functional_handwashing_facilities_at_HH_level]]*6&gt;WWWW[[#This Row],[Total PoP ]],WWWW[[#This Row],[Total PoP ]],WWWW[[#This Row],['#_of_functional_handwashing_facilities_at_HH_level]]*6)</f>
        <v>60</v>
      </c>
      <c r="BJ708" s="791">
        <f>IF(WWWW[[#This Row],['# people reached by regular dedicated hygiene promotion]]&gt;WWWW[[#This Row],['# People received regular supply of hygiene items]],WWWW[[#This Row],['# people reached by regular dedicated hygiene promotion]],WWWW[[#This Row],['# People received regular supply of hygiene items]])</f>
        <v>10</v>
      </c>
      <c r="BK708" s="790">
        <f>IF(WWWW[[#This Row],[HRP3]]/WWWW[[#This Row],[Total PoP ]]&gt;100%,100%,WWWW[[#This Row],[HRP3]]/WWWW[[#This Row],[Total PoP ]])</f>
        <v>2.3923444976076555E-2</v>
      </c>
      <c r="BL708" s="787">
        <f>1-WWWW[[#This Row],[Hygiene Coverage%]]</f>
        <v>0.97607655502392343</v>
      </c>
      <c r="BM708" s="789">
        <f>WWWW[[#This Row],['# people reached by regular dedicated hygiene promotion]]/WWWW[[#This Row],[Total PoP ]]</f>
        <v>2.3923444976076555E-2</v>
      </c>
      <c r="BN70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8" s="552">
        <f>WWWW[[#This Row],['#_of_affected_women_and_girls_receiving_a_sufficient_quantity_of_sanitary_pads]]</f>
        <v>0</v>
      </c>
      <c r="BP708" s="605">
        <f>IF(WWWW[[#This Row],['# People with access to soap]]&gt;WWWW[[#This Row],['# People with access to Sanity Pads]],WWWW[[#This Row],['# People with access to soap]],WWWW[[#This Row],['# People with access to Sanity Pads]])</f>
        <v>0</v>
      </c>
      <c r="BQ708" s="560" t="str">
        <f>IF(OR(WWWW[[#This Row],['#of students in school]]="",WWWW[[#This Row],['#of students in school]]=0),"No","Yes")</f>
        <v>Yes</v>
      </c>
      <c r="BR708" s="781" t="str">
        <f>VLOOKUP(WWWW[[#This Row],[Village  Name]],SiteDB6[[Site Name]:[Location Type 1]],9,FALSE)</f>
        <v>Village</v>
      </c>
      <c r="BS708" s="781" t="str">
        <f>VLOOKUP(WWWW[[#This Row],[Village  Name]],SiteDB6[[Site Name]:[Type of Accommodation]],10,FALSE)</f>
        <v>Village</v>
      </c>
      <c r="BT708" s="781" t="str">
        <f>VLOOKUP(WWWW[[#This Row],[Village  Name]],SiteDB6[[Site Name]:[Ethnic or GCA/NGCA]],11,FALSE)</f>
        <v>Mro</v>
      </c>
      <c r="BU708" s="781">
        <f>VLOOKUP(WWWW[[#This Row],[Village  Name]],SiteDB6[[Site Name]:[Lat]],12,FALSE)</f>
        <v>20.831729889999998</v>
      </c>
      <c r="BV708" s="781">
        <f>VLOOKUP(WWWW[[#This Row],[Village  Name]],SiteDB6[[Site Name]:[Long]],13,FALSE)</f>
        <v>92.919639590000003</v>
      </c>
      <c r="BW708" s="781">
        <f>VLOOKUP(WWWW[[#This Row],[Village  Name]],SiteDB6[[Site Name]:[Pcode]],3,FALSE)</f>
        <v>196880</v>
      </c>
      <c r="BX708" s="781" t="str">
        <f t="shared" si="5"/>
        <v>Covered</v>
      </c>
      <c r="BY708" s="792"/>
      <c r="BZ708" s="31"/>
      <c r="CA708" s="547"/>
      <c r="CB708" s="547"/>
      <c r="CC708" s="543"/>
      <c r="CD708" s="547"/>
      <c r="CE708" s="548"/>
      <c r="CF708" s="548"/>
      <c r="CG708" s="549"/>
      <c r="CH708" s="549"/>
      <c r="CI708" s="549"/>
      <c r="CJ708" s="549"/>
      <c r="CK708" s="549"/>
      <c r="CL708" s="549"/>
      <c r="CM708" s="549"/>
      <c r="CN708" s="549"/>
      <c r="CO708" s="549"/>
    </row>
    <row r="709" spans="1:93" s="545" customFormat="1">
      <c r="A709" s="777" t="s">
        <v>2382</v>
      </c>
      <c r="B709" s="777" t="s">
        <v>320</v>
      </c>
      <c r="C709" s="778" t="s">
        <v>320</v>
      </c>
      <c r="D709" s="778" t="s">
        <v>336</v>
      </c>
      <c r="E709" s="779" t="s">
        <v>2687</v>
      </c>
      <c r="F709" s="778" t="s">
        <v>304</v>
      </c>
      <c r="G709" s="780" t="str">
        <f>VLOOKUP(WWWW[[#This Row],[Village  Name]],SiteDB6[[Site Name]:[Location Type]],8,FALSE)</f>
        <v>Village</v>
      </c>
      <c r="H709" s="778" t="s">
        <v>618</v>
      </c>
      <c r="I709" s="782">
        <v>131</v>
      </c>
      <c r="J709" s="782">
        <v>631</v>
      </c>
      <c r="K709" s="783">
        <v>43678</v>
      </c>
      <c r="L709" s="784">
        <v>44043</v>
      </c>
      <c r="M709" s="782">
        <v>257</v>
      </c>
      <c r="N709" s="782"/>
      <c r="O709" s="605"/>
      <c r="P709" s="782"/>
      <c r="Q709" s="782">
        <v>2</v>
      </c>
      <c r="R709" s="782"/>
      <c r="S709" s="782"/>
      <c r="T709" s="782"/>
      <c r="U709" s="785"/>
      <c r="V709" s="782">
        <v>33</v>
      </c>
      <c r="W709" s="782" t="s">
        <v>128</v>
      </c>
      <c r="X709" s="782">
        <v>2</v>
      </c>
      <c r="Y709" s="782">
        <v>7</v>
      </c>
      <c r="Z709" s="782"/>
      <c r="AA709" s="782"/>
      <c r="AB709" s="782"/>
      <c r="AC709" s="785"/>
      <c r="AD709" s="782"/>
      <c r="AE709" s="782">
        <v>8</v>
      </c>
      <c r="AF709" s="782"/>
      <c r="AG709" s="782"/>
      <c r="AH709" s="782"/>
      <c r="AI709" s="782"/>
      <c r="AJ709" s="605">
        <v>8</v>
      </c>
      <c r="AK709" s="782"/>
      <c r="AL709" s="605"/>
      <c r="AM709" s="605"/>
      <c r="AN709" s="785"/>
      <c r="AO709" s="551"/>
      <c r="AP709" s="551"/>
      <c r="AQ70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09" s="788">
        <f>WWWW[[#This Row],[%Equitable and continuous access to sufficient quantity of safe drinking water]]*WWWW[[#This Row],[Total PoP ]]</f>
        <v>0</v>
      </c>
      <c r="AS70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09" s="788">
        <f>WWWW[[#This Row],[% Access to unimproved water points]]*WWWW[[#This Row],[Total PoP ]]</f>
        <v>631</v>
      </c>
      <c r="AU70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0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631</v>
      </c>
      <c r="AW709" s="788">
        <f>WWWW[[#This Row],[HRP1]]/250</f>
        <v>2.524</v>
      </c>
      <c r="AX709" s="790">
        <f>1-WWWW[[#This Row],[% Equitable and continuous access to sufficient quantity of domestic water]]</f>
        <v>0</v>
      </c>
      <c r="AY709" s="788">
        <f>WWWW[[#This Row],[%equitable and continuous access to sufficient quantity of safe drinking and domestic water''s GAP]]*WWWW[[#This Row],[Total PoP ]]</f>
        <v>0</v>
      </c>
      <c r="AZ709" s="791">
        <f>IF(WWWW[[#This Row],[Total required water points]]-WWWW[[#This Row],['#Water points coverage]]&lt;0,0,WWWW[[#This Row],[Total required water points]]-WWWW[[#This Row],['#Water points coverage]])</f>
        <v>0.47599999999999998</v>
      </c>
      <c r="BA709" s="791">
        <f>ROUND(IF(WWWW[[#This Row],[Total PoP ]]&lt;250,1,WWWW[[#This Row],[Total PoP ]]/250),0)</f>
        <v>3</v>
      </c>
      <c r="BB70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0.47226624405705231</v>
      </c>
      <c r="BC709" s="788">
        <f>WWWW[[#This Row],[% people access to functioning Latrine]]*WWWW[[#This Row],[Total PoP ]]</f>
        <v>298</v>
      </c>
      <c r="BD709" s="791">
        <f>WWWW[[#This Row],['#_of_Functioning_latrines_in_school]]*50</f>
        <v>100</v>
      </c>
      <c r="BE709" s="791">
        <f>ROUND((WWWW[[#This Row],[Total PoP ]]/6),0)</f>
        <v>105</v>
      </c>
      <c r="BF709" s="791">
        <f>IF(WWWW[[#This Row],[Total required Latrines]]-(WWWW[[#This Row],['#_of_sanitary_fly-proof_HH_latrines]])&lt;0,0,WWWW[[#This Row],[Total required Latrines]]-(WWWW[[#This Row],['#_of_sanitary_fly-proof_HH_latrines]]))</f>
        <v>72</v>
      </c>
      <c r="BG709" s="787">
        <f>1-WWWW[[#This Row],[% people access to functioning Latrine]]</f>
        <v>0.52773375594294769</v>
      </c>
      <c r="BH70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8</v>
      </c>
      <c r="BI709" s="560">
        <f>IF(WWWW[[#This Row],['#_of_functional_handwashing_facilities_at_HH_level]]*6&gt;WWWW[[#This Row],[Total PoP ]],WWWW[[#This Row],[Total PoP ]],WWWW[[#This Row],['#_of_functional_handwashing_facilities_at_HH_level]]*6)</f>
        <v>48</v>
      </c>
      <c r="BJ709" s="791">
        <f>IF(WWWW[[#This Row],['# people reached by regular dedicated hygiene promotion]]&gt;WWWW[[#This Row],['# People received regular supply of hygiene items]],WWWW[[#This Row],['# people reached by regular dedicated hygiene promotion]],WWWW[[#This Row],['# People received regular supply of hygiene items]])</f>
        <v>8</v>
      </c>
      <c r="BK709" s="790">
        <f>IF(WWWW[[#This Row],[HRP3]]/WWWW[[#This Row],[Total PoP ]]&gt;100%,100%,WWWW[[#This Row],[HRP3]]/WWWW[[#This Row],[Total PoP ]])</f>
        <v>1.2678288431061807E-2</v>
      </c>
      <c r="BL709" s="787">
        <f>1-WWWW[[#This Row],[Hygiene Coverage%]]</f>
        <v>0.98732171156893822</v>
      </c>
      <c r="BM709" s="789">
        <f>WWWW[[#This Row],['# people reached by regular dedicated hygiene promotion]]/WWWW[[#This Row],[Total PoP ]]</f>
        <v>1.2678288431061807E-2</v>
      </c>
      <c r="BN70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09" s="552">
        <f>WWWW[[#This Row],['#_of_affected_women_and_girls_receiving_a_sufficient_quantity_of_sanitary_pads]]</f>
        <v>0</v>
      </c>
      <c r="BP709" s="605">
        <f>IF(WWWW[[#This Row],['# People with access to soap]]&gt;WWWW[[#This Row],['# People with access to Sanity Pads]],WWWW[[#This Row],['# People with access to soap]],WWWW[[#This Row],['# People with access to Sanity Pads]])</f>
        <v>0</v>
      </c>
      <c r="BQ709" s="560" t="str">
        <f>IF(OR(WWWW[[#This Row],['#of students in school]]="",WWWW[[#This Row],['#of students in school]]=0),"No","Yes")</f>
        <v>Yes</v>
      </c>
      <c r="BR709" s="781" t="str">
        <f>VLOOKUP(WWWW[[#This Row],[Village  Name]],SiteDB6[[Site Name]:[Location Type 1]],9,FALSE)</f>
        <v>Village</v>
      </c>
      <c r="BS709" s="781" t="str">
        <f>VLOOKUP(WWWW[[#This Row],[Village  Name]],SiteDB6[[Site Name]:[Type of Accommodation]],10,FALSE)</f>
        <v>Village</v>
      </c>
      <c r="BT709" s="781" t="str">
        <f>VLOOKUP(WWWW[[#This Row],[Village  Name]],SiteDB6[[Site Name]:[Ethnic or GCA/NGCA]],11,FALSE)</f>
        <v>Mro</v>
      </c>
      <c r="BU709" s="781">
        <f>VLOOKUP(WWWW[[#This Row],[Village  Name]],SiteDB6[[Site Name]:[Lat]],12,FALSE)</f>
        <v>20.809240339999999</v>
      </c>
      <c r="BV709" s="781">
        <f>VLOOKUP(WWWW[[#This Row],[Village  Name]],SiteDB6[[Site Name]:[Long]],13,FALSE)</f>
        <v>92.923919679999997</v>
      </c>
      <c r="BW709" s="781">
        <f>VLOOKUP(WWWW[[#This Row],[Village  Name]],SiteDB6[[Site Name]:[Pcode]],3,FALSE)</f>
        <v>196881</v>
      </c>
      <c r="BX709" s="781" t="str">
        <f t="shared" si="5"/>
        <v>Covered</v>
      </c>
      <c r="BY709" s="792"/>
      <c r="BZ709" s="31"/>
      <c r="CA709" s="547"/>
      <c r="CB709" s="547"/>
      <c r="CC709" s="543"/>
      <c r="CD709" s="547"/>
      <c r="CE709" s="548"/>
      <c r="CF709" s="548"/>
      <c r="CG709" s="549"/>
      <c r="CH709" s="549"/>
      <c r="CI709" s="549"/>
      <c r="CJ709" s="549"/>
      <c r="CK709" s="549"/>
      <c r="CL709" s="549"/>
      <c r="CM709" s="549"/>
      <c r="CN709" s="549"/>
      <c r="CO709" s="549"/>
    </row>
    <row r="710" spans="1:93" s="545" customFormat="1">
      <c r="A710" s="777" t="s">
        <v>2382</v>
      </c>
      <c r="B710" s="777" t="s">
        <v>320</v>
      </c>
      <c r="C710" s="778" t="s">
        <v>320</v>
      </c>
      <c r="D710" s="778" t="s">
        <v>336</v>
      </c>
      <c r="E710" s="779" t="s">
        <v>2687</v>
      </c>
      <c r="F710" s="778" t="s">
        <v>304</v>
      </c>
      <c r="G710" s="780" t="str">
        <f>VLOOKUP(WWWW[[#This Row],[Village  Name]],SiteDB6[[Site Name]:[Location Type]],8,FALSE)</f>
        <v>Village</v>
      </c>
      <c r="H710" s="778" t="s">
        <v>617</v>
      </c>
      <c r="I710" s="782">
        <v>42</v>
      </c>
      <c r="J710" s="782">
        <v>184</v>
      </c>
      <c r="K710" s="783">
        <v>43678</v>
      </c>
      <c r="L710" s="784">
        <v>44043</v>
      </c>
      <c r="M710" s="782">
        <v>31</v>
      </c>
      <c r="N710" s="782"/>
      <c r="O710" s="605"/>
      <c r="P710" s="782"/>
      <c r="Q710" s="782">
        <v>1</v>
      </c>
      <c r="R710" s="782"/>
      <c r="S710" s="782"/>
      <c r="T710" s="782"/>
      <c r="U710" s="785"/>
      <c r="V710" s="782">
        <v>12</v>
      </c>
      <c r="W710" s="782" t="s">
        <v>128</v>
      </c>
      <c r="X710" s="782"/>
      <c r="Y710" s="782">
        <v>2</v>
      </c>
      <c r="Z710" s="782"/>
      <c r="AA710" s="782"/>
      <c r="AB710" s="782"/>
      <c r="AC710" s="785"/>
      <c r="AD710" s="782">
        <v>2</v>
      </c>
      <c r="AE710" s="782">
        <v>7</v>
      </c>
      <c r="AF710" s="782"/>
      <c r="AG710" s="782"/>
      <c r="AH710" s="782"/>
      <c r="AI710" s="782"/>
      <c r="AJ710" s="605">
        <v>9</v>
      </c>
      <c r="AK710" s="782"/>
      <c r="AL710" s="605"/>
      <c r="AM710" s="605"/>
      <c r="AN710" s="785"/>
      <c r="AO710" s="551"/>
      <c r="AP710" s="551"/>
      <c r="AQ71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10" s="788">
        <f>WWWW[[#This Row],[%Equitable and continuous access to sufficient quantity of safe drinking water]]*WWWW[[#This Row],[Total PoP ]]</f>
        <v>0</v>
      </c>
      <c r="AS71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10" s="788">
        <f>WWWW[[#This Row],[% Access to unimproved water points]]*WWWW[[#This Row],[Total PoP ]]</f>
        <v>184</v>
      </c>
      <c r="AU71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184</v>
      </c>
      <c r="AW710" s="788">
        <f>WWWW[[#This Row],[HRP1]]/250</f>
        <v>0.73599999999999999</v>
      </c>
      <c r="AX710" s="790">
        <f>1-WWWW[[#This Row],[% Equitable and continuous access to sufficient quantity of domestic water]]</f>
        <v>0</v>
      </c>
      <c r="AY710" s="788">
        <f>WWWW[[#This Row],[%equitable and continuous access to sufficient quantity of safe drinking and domestic water''s GAP]]*WWWW[[#This Row],[Total PoP ]]</f>
        <v>0</v>
      </c>
      <c r="AZ710" s="791">
        <f>IF(WWWW[[#This Row],[Total required water points]]-WWWW[[#This Row],['#Water points coverage]]&lt;0,0,WWWW[[#This Row],[Total required water points]]-WWWW[[#This Row],['#Water points coverage]])</f>
        <v>0.26400000000000001</v>
      </c>
      <c r="BA710" s="791">
        <f>ROUND(IF(WWWW[[#This Row],[Total PoP ]]&lt;250,1,WWWW[[#This Row],[Total PoP ]]/250),0)</f>
        <v>1</v>
      </c>
      <c r="BB71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0.39130434782608697</v>
      </c>
      <c r="BC710" s="788">
        <f>WWWW[[#This Row],[% people access to functioning Latrine]]*WWWW[[#This Row],[Total PoP ]]</f>
        <v>72</v>
      </c>
      <c r="BD710" s="791">
        <f>WWWW[[#This Row],['#_of_Functioning_latrines_in_school]]*50</f>
        <v>0</v>
      </c>
      <c r="BE710" s="791">
        <f>ROUND((WWWW[[#This Row],[Total PoP ]]/6),0)</f>
        <v>31</v>
      </c>
      <c r="BF710" s="791">
        <f>IF(WWWW[[#This Row],[Total required Latrines]]-(WWWW[[#This Row],['#_of_sanitary_fly-proof_HH_latrines]])&lt;0,0,WWWW[[#This Row],[Total required Latrines]]-(WWWW[[#This Row],['#_of_sanitary_fly-proof_HH_latrines]]))</f>
        <v>19</v>
      </c>
      <c r="BG710" s="787">
        <f>1-WWWW[[#This Row],[% people access to functioning Latrine]]</f>
        <v>0.60869565217391308</v>
      </c>
      <c r="BH71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v>
      </c>
      <c r="BI710" s="560">
        <f>IF(WWWW[[#This Row],['#_of_functional_handwashing_facilities_at_HH_level]]*6&gt;WWWW[[#This Row],[Total PoP ]],WWWW[[#This Row],[Total PoP ]],WWWW[[#This Row],['#_of_functional_handwashing_facilities_at_HH_level]]*6)</f>
        <v>54</v>
      </c>
      <c r="BJ710" s="791">
        <f>IF(WWWW[[#This Row],['# people reached by regular dedicated hygiene promotion]]&gt;WWWW[[#This Row],['# People received regular supply of hygiene items]],WWWW[[#This Row],['# people reached by regular dedicated hygiene promotion]],WWWW[[#This Row],['# People received regular supply of hygiene items]])</f>
        <v>9</v>
      </c>
      <c r="BK710" s="790">
        <f>IF(WWWW[[#This Row],[HRP3]]/WWWW[[#This Row],[Total PoP ]]&gt;100%,100%,WWWW[[#This Row],[HRP3]]/WWWW[[#This Row],[Total PoP ]])</f>
        <v>4.8913043478260872E-2</v>
      </c>
      <c r="BL710" s="787">
        <f>1-WWWW[[#This Row],[Hygiene Coverage%]]</f>
        <v>0.95108695652173914</v>
      </c>
      <c r="BM710" s="789">
        <f>WWWW[[#This Row],['# people reached by regular dedicated hygiene promotion]]/WWWW[[#This Row],[Total PoP ]]</f>
        <v>4.8913043478260872E-2</v>
      </c>
      <c r="BN71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0" s="552">
        <f>WWWW[[#This Row],['#_of_affected_women_and_girls_receiving_a_sufficient_quantity_of_sanitary_pads]]</f>
        <v>0</v>
      </c>
      <c r="BP710" s="605">
        <f>IF(WWWW[[#This Row],['# People with access to soap]]&gt;WWWW[[#This Row],['# People with access to Sanity Pads]],WWWW[[#This Row],['# People with access to soap]],WWWW[[#This Row],['# People with access to Sanity Pads]])</f>
        <v>0</v>
      </c>
      <c r="BQ710" s="560" t="str">
        <f>IF(OR(WWWW[[#This Row],['#of students in school]]="",WWWW[[#This Row],['#of students in school]]=0),"No","Yes")</f>
        <v>Yes</v>
      </c>
      <c r="BR710" s="781" t="str">
        <f>VLOOKUP(WWWW[[#This Row],[Village  Name]],SiteDB6[[Site Name]:[Location Type 1]],9,FALSE)</f>
        <v>Village</v>
      </c>
      <c r="BS710" s="781" t="str">
        <f>VLOOKUP(WWWW[[#This Row],[Village  Name]],SiteDB6[[Site Name]:[Type of Accommodation]],10,FALSE)</f>
        <v>Village</v>
      </c>
      <c r="BT710" s="781" t="str">
        <f>VLOOKUP(WWWW[[#This Row],[Village  Name]],SiteDB6[[Site Name]:[Ethnic or GCA/NGCA]],11,FALSE)</f>
        <v>Mro</v>
      </c>
      <c r="BU710" s="781">
        <f>VLOOKUP(WWWW[[#This Row],[Village  Name]],SiteDB6[[Site Name]:[Lat]],12,FALSE)</f>
        <v>20.807970050000002</v>
      </c>
      <c r="BV710" s="781">
        <f>VLOOKUP(WWWW[[#This Row],[Village  Name]],SiteDB6[[Site Name]:[Long]],13,FALSE)</f>
        <v>92.929046630000002</v>
      </c>
      <c r="BW710" s="781">
        <f>VLOOKUP(WWWW[[#This Row],[Village  Name]],SiteDB6[[Site Name]:[Pcode]],3,FALSE)</f>
        <v>196882</v>
      </c>
      <c r="BX710" s="781" t="str">
        <f t="shared" si="5"/>
        <v>Covered</v>
      </c>
      <c r="BY710" s="792"/>
      <c r="BZ710" s="31"/>
      <c r="CA710" s="547"/>
      <c r="CB710" s="547"/>
      <c r="CC710" s="543"/>
      <c r="CD710" s="547"/>
      <c r="CE710" s="548"/>
      <c r="CF710" s="548"/>
      <c r="CG710" s="549"/>
      <c r="CH710" s="549"/>
      <c r="CI710" s="549"/>
      <c r="CJ710" s="549"/>
      <c r="CK710" s="549"/>
      <c r="CL710" s="549"/>
      <c r="CM710" s="549"/>
      <c r="CN710" s="549"/>
      <c r="CO710" s="549"/>
    </row>
    <row r="711" spans="1:93" s="545" customFormat="1">
      <c r="A711" s="777" t="s">
        <v>2382</v>
      </c>
      <c r="B711" s="777" t="s">
        <v>320</v>
      </c>
      <c r="C711" s="778" t="s">
        <v>320</v>
      </c>
      <c r="D711" s="778" t="s">
        <v>336</v>
      </c>
      <c r="E711" s="779" t="s">
        <v>2687</v>
      </c>
      <c r="F711" s="778" t="s">
        <v>304</v>
      </c>
      <c r="G711" s="780" t="str">
        <f>VLOOKUP(WWWW[[#This Row],[Village  Name]],SiteDB6[[Site Name]:[Location Type]],8,FALSE)</f>
        <v>Village</v>
      </c>
      <c r="H711" s="778" t="s">
        <v>609</v>
      </c>
      <c r="I711" s="782">
        <v>73</v>
      </c>
      <c r="J711" s="782">
        <v>343</v>
      </c>
      <c r="K711" s="783">
        <v>43678</v>
      </c>
      <c r="L711" s="784">
        <v>44043</v>
      </c>
      <c r="M711" s="782">
        <v>56</v>
      </c>
      <c r="N711" s="782"/>
      <c r="O711" s="605"/>
      <c r="P711" s="782"/>
      <c r="Q711" s="782"/>
      <c r="R711" s="782"/>
      <c r="S711" s="782"/>
      <c r="T711" s="782">
        <v>1</v>
      </c>
      <c r="U711" s="785"/>
      <c r="V711" s="782">
        <v>33</v>
      </c>
      <c r="W711" s="782" t="s">
        <v>128</v>
      </c>
      <c r="X711" s="782">
        <v>3</v>
      </c>
      <c r="Y711" s="782">
        <v>6</v>
      </c>
      <c r="Z711" s="782"/>
      <c r="AA711" s="782"/>
      <c r="AB711" s="782"/>
      <c r="AC711" s="785"/>
      <c r="AD711" s="782">
        <v>5</v>
      </c>
      <c r="AE711" s="782">
        <v>5</v>
      </c>
      <c r="AF711" s="782"/>
      <c r="AG711" s="782"/>
      <c r="AH711" s="782"/>
      <c r="AI711" s="782"/>
      <c r="AJ711" s="605">
        <v>10</v>
      </c>
      <c r="AK711" s="782"/>
      <c r="AL711" s="605"/>
      <c r="AM711" s="605"/>
      <c r="AN711" s="785"/>
      <c r="AO711" s="551"/>
      <c r="AP711" s="551"/>
      <c r="AQ71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0.7288629737609329</v>
      </c>
      <c r="AR711" s="788">
        <f>WWWW[[#This Row],[%Equitable and continuous access to sufficient quantity of safe drinking water]]*WWWW[[#This Row],[Total PoP ]]</f>
        <v>249.99999999999997</v>
      </c>
      <c r="AS71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11" s="788">
        <f>WWWW[[#This Row],[% Access to unimproved water points]]*WWWW[[#This Row],[Total PoP ]]</f>
        <v>0</v>
      </c>
      <c r="AU71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0.7288629737609329</v>
      </c>
      <c r="AV71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249.99999999999997</v>
      </c>
      <c r="AW711" s="788">
        <f>WWWW[[#This Row],[HRP1]]/250</f>
        <v>0.99999999999999989</v>
      </c>
      <c r="AX711" s="790">
        <f>1-WWWW[[#This Row],[% Equitable and continuous access to sufficient quantity of domestic water]]</f>
        <v>0.2711370262390671</v>
      </c>
      <c r="AY711" s="788">
        <f>WWWW[[#This Row],[%equitable and continuous access to sufficient quantity of safe drinking and domestic water''s GAP]]*WWWW[[#This Row],[Total PoP ]]</f>
        <v>93.000000000000014</v>
      </c>
      <c r="AZ711" s="791">
        <f>IF(WWWW[[#This Row],[Total required water points]]-WWWW[[#This Row],['#Water points coverage]]&lt;0,0,WWWW[[#This Row],[Total required water points]]-WWWW[[#This Row],['#Water points coverage]])</f>
        <v>1.1102230246251565E-16</v>
      </c>
      <c r="BA711" s="791">
        <f>ROUND(IF(WWWW[[#This Row],[Total PoP ]]&lt;250,1,WWWW[[#This Row],[Total PoP ]]/250),0)</f>
        <v>1</v>
      </c>
      <c r="BB71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11" s="788">
        <f>WWWW[[#This Row],[% people access to functioning Latrine]]*WWWW[[#This Row],[Total PoP ]]</f>
        <v>343</v>
      </c>
      <c r="BD711" s="791">
        <f>WWWW[[#This Row],['#_of_Functioning_latrines_in_school]]*50</f>
        <v>150</v>
      </c>
      <c r="BE711" s="791">
        <f>ROUND((WWWW[[#This Row],[Total PoP ]]/6),0)</f>
        <v>57</v>
      </c>
      <c r="BF711" s="791">
        <f>IF(WWWW[[#This Row],[Total required Latrines]]-(WWWW[[#This Row],['#_of_sanitary_fly-proof_HH_latrines]])&lt;0,0,WWWW[[#This Row],[Total required Latrines]]-(WWWW[[#This Row],['#_of_sanitary_fly-proof_HH_latrines]]))</f>
        <v>24</v>
      </c>
      <c r="BG711" s="787">
        <f>1-WWWW[[#This Row],[% people access to functioning Latrine]]</f>
        <v>0</v>
      </c>
      <c r="BH71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I711" s="560">
        <f>IF(WWWW[[#This Row],['#_of_functional_handwashing_facilities_at_HH_level]]*6&gt;WWWW[[#This Row],[Total PoP ]],WWWW[[#This Row],[Total PoP ]],WWWW[[#This Row],['#_of_functional_handwashing_facilities_at_HH_level]]*6)</f>
        <v>60</v>
      </c>
      <c r="BJ711" s="791">
        <f>IF(WWWW[[#This Row],['# people reached by regular dedicated hygiene promotion]]&gt;WWWW[[#This Row],['# People received regular supply of hygiene items]],WWWW[[#This Row],['# people reached by regular dedicated hygiene promotion]],WWWW[[#This Row],['# People received regular supply of hygiene items]])</f>
        <v>10</v>
      </c>
      <c r="BK711" s="790">
        <f>IF(WWWW[[#This Row],[HRP3]]/WWWW[[#This Row],[Total PoP ]]&gt;100%,100%,WWWW[[#This Row],[HRP3]]/WWWW[[#This Row],[Total PoP ]])</f>
        <v>2.9154518950437316E-2</v>
      </c>
      <c r="BL711" s="787">
        <f>1-WWWW[[#This Row],[Hygiene Coverage%]]</f>
        <v>0.9708454810495627</v>
      </c>
      <c r="BM711" s="789">
        <f>WWWW[[#This Row],['# people reached by regular dedicated hygiene promotion]]/WWWW[[#This Row],[Total PoP ]]</f>
        <v>2.9154518950437316E-2</v>
      </c>
      <c r="BN71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1" s="552">
        <f>WWWW[[#This Row],['#_of_affected_women_and_girls_receiving_a_sufficient_quantity_of_sanitary_pads]]</f>
        <v>0</v>
      </c>
      <c r="BP711" s="605">
        <f>IF(WWWW[[#This Row],['# People with access to soap]]&gt;WWWW[[#This Row],['# People with access to Sanity Pads]],WWWW[[#This Row],['# People with access to soap]],WWWW[[#This Row],['# People with access to Sanity Pads]])</f>
        <v>0</v>
      </c>
      <c r="BQ711" s="560" t="str">
        <f>IF(OR(WWWW[[#This Row],['#of students in school]]="",WWWW[[#This Row],['#of students in school]]=0),"No","Yes")</f>
        <v>Yes</v>
      </c>
      <c r="BR711" s="781" t="str">
        <f>VLOOKUP(WWWW[[#This Row],[Village  Name]],SiteDB6[[Site Name]:[Location Type 1]],9,FALSE)</f>
        <v>Village</v>
      </c>
      <c r="BS711" s="781" t="str">
        <f>VLOOKUP(WWWW[[#This Row],[Village  Name]],SiteDB6[[Site Name]:[Type of Accommodation]],10,FALSE)</f>
        <v>Village</v>
      </c>
      <c r="BT711" s="781" t="str">
        <f>VLOOKUP(WWWW[[#This Row],[Village  Name]],SiteDB6[[Site Name]:[Ethnic or GCA/NGCA]],11,FALSE)</f>
        <v>Mro</v>
      </c>
      <c r="BU711" s="781">
        <f>VLOOKUP(WWWW[[#This Row],[Village  Name]],SiteDB6[[Site Name]:[Lat]],12,FALSE)</f>
        <v>20.803529739999998</v>
      </c>
      <c r="BV711" s="781">
        <f>VLOOKUP(WWWW[[#This Row],[Village  Name]],SiteDB6[[Site Name]:[Long]],13,FALSE)</f>
        <v>92.929466250000004</v>
      </c>
      <c r="BW711" s="781">
        <f>VLOOKUP(WWWW[[#This Row],[Village  Name]],SiteDB6[[Site Name]:[Pcode]],3,FALSE)</f>
        <v>196883</v>
      </c>
      <c r="BX711" s="781" t="str">
        <f t="shared" si="5"/>
        <v>Covered</v>
      </c>
      <c r="BY711" s="792"/>
      <c r="BZ711" s="31"/>
      <c r="CA711" s="547"/>
      <c r="CB711" s="547"/>
      <c r="CC711" s="543"/>
      <c r="CD711" s="547"/>
      <c r="CE711" s="548"/>
      <c r="CF711" s="548"/>
      <c r="CG711" s="549"/>
      <c r="CH711" s="549"/>
      <c r="CI711" s="549"/>
      <c r="CJ711" s="549"/>
      <c r="CK711" s="549"/>
      <c r="CL711" s="549"/>
      <c r="CM711" s="549"/>
      <c r="CN711" s="549"/>
      <c r="CO711" s="549"/>
    </row>
    <row r="712" spans="1:93" s="545" customFormat="1">
      <c r="A712" s="777" t="s">
        <v>2382</v>
      </c>
      <c r="B712" s="777" t="s">
        <v>320</v>
      </c>
      <c r="C712" s="778" t="s">
        <v>320</v>
      </c>
      <c r="D712" s="778" t="s">
        <v>336</v>
      </c>
      <c r="E712" s="779" t="s">
        <v>2687</v>
      </c>
      <c r="F712" s="778" t="s">
        <v>304</v>
      </c>
      <c r="G712" s="780" t="str">
        <f>VLOOKUP(WWWW[[#This Row],[Village  Name]],SiteDB6[[Site Name]:[Location Type]],8,FALSE)</f>
        <v>Village</v>
      </c>
      <c r="H712" s="778" t="s">
        <v>637</v>
      </c>
      <c r="I712" s="782">
        <v>73</v>
      </c>
      <c r="J712" s="782">
        <v>397</v>
      </c>
      <c r="K712" s="783">
        <v>43678</v>
      </c>
      <c r="L712" s="784">
        <v>44043</v>
      </c>
      <c r="M712" s="782">
        <v>74</v>
      </c>
      <c r="N712" s="782"/>
      <c r="O712" s="605">
        <v>1</v>
      </c>
      <c r="P712" s="782"/>
      <c r="Q712" s="782">
        <v>1</v>
      </c>
      <c r="R712" s="782"/>
      <c r="S712" s="782"/>
      <c r="T712" s="782">
        <v>1</v>
      </c>
      <c r="U712" s="785"/>
      <c r="V712" s="782">
        <v>42</v>
      </c>
      <c r="W712" s="782" t="s">
        <v>128</v>
      </c>
      <c r="X712" s="782">
        <v>2</v>
      </c>
      <c r="Y712" s="782">
        <v>2</v>
      </c>
      <c r="Z712" s="782"/>
      <c r="AA712" s="782"/>
      <c r="AB712" s="782"/>
      <c r="AC712" s="785"/>
      <c r="AD712" s="782">
        <v>6</v>
      </c>
      <c r="AE712" s="782">
        <v>5</v>
      </c>
      <c r="AF712" s="782"/>
      <c r="AG712" s="782"/>
      <c r="AH712" s="782"/>
      <c r="AI712" s="782"/>
      <c r="AJ712" s="605">
        <v>11</v>
      </c>
      <c r="AK712" s="782"/>
      <c r="AL712" s="605"/>
      <c r="AM712" s="605"/>
      <c r="AN712" s="785"/>
      <c r="AO712" s="551"/>
      <c r="AP712" s="551"/>
      <c r="AQ71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12" s="788">
        <f>WWWW[[#This Row],[%Equitable and continuous access to sufficient quantity of safe drinking water]]*WWWW[[#This Row],[Total PoP ]]</f>
        <v>397</v>
      </c>
      <c r="AS71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12" s="788">
        <f>WWWW[[#This Row],[% Access to unimproved water points]]*WWWW[[#This Row],[Total PoP ]]</f>
        <v>397</v>
      </c>
      <c r="AU71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397</v>
      </c>
      <c r="AW712" s="788">
        <f>WWWW[[#This Row],[HRP1]]/250</f>
        <v>1.5880000000000001</v>
      </c>
      <c r="AX712" s="790">
        <f>1-WWWW[[#This Row],[% Equitable and continuous access to sufficient quantity of domestic water]]</f>
        <v>0</v>
      </c>
      <c r="AY712" s="788">
        <f>WWWW[[#This Row],[%equitable and continuous access to sufficient quantity of safe drinking and domestic water''s GAP]]*WWWW[[#This Row],[Total PoP ]]</f>
        <v>0</v>
      </c>
      <c r="AZ712" s="791">
        <f>IF(WWWW[[#This Row],[Total required water points]]-WWWW[[#This Row],['#Water points coverage]]&lt;0,0,WWWW[[#This Row],[Total required water points]]-WWWW[[#This Row],['#Water points coverage]])</f>
        <v>0.41199999999999992</v>
      </c>
      <c r="BA712" s="791">
        <f>ROUND(IF(WWWW[[#This Row],[Total PoP ]]&lt;250,1,WWWW[[#This Row],[Total PoP ]]/250),0)</f>
        <v>2</v>
      </c>
      <c r="BB71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0.88664987405541562</v>
      </c>
      <c r="BC712" s="788">
        <f>WWWW[[#This Row],[% people access to functioning Latrine]]*WWWW[[#This Row],[Total PoP ]]</f>
        <v>352</v>
      </c>
      <c r="BD712" s="791">
        <f>WWWW[[#This Row],['#_of_Functioning_latrines_in_school]]*50</f>
        <v>100</v>
      </c>
      <c r="BE712" s="791">
        <f>ROUND((WWWW[[#This Row],[Total PoP ]]/6),0)</f>
        <v>66</v>
      </c>
      <c r="BF712" s="791">
        <f>IF(WWWW[[#This Row],[Total required Latrines]]-(WWWW[[#This Row],['#_of_sanitary_fly-proof_HH_latrines]])&lt;0,0,WWWW[[#This Row],[Total required Latrines]]-(WWWW[[#This Row],['#_of_sanitary_fly-proof_HH_latrines]]))</f>
        <v>24</v>
      </c>
      <c r="BG712" s="787">
        <f>1-WWWW[[#This Row],[% people access to functioning Latrine]]</f>
        <v>0.11335012594458438</v>
      </c>
      <c r="BH71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v>
      </c>
      <c r="BI712" s="560">
        <f>IF(WWWW[[#This Row],['#_of_functional_handwashing_facilities_at_HH_level]]*6&gt;WWWW[[#This Row],[Total PoP ]],WWWW[[#This Row],[Total PoP ]],WWWW[[#This Row],['#_of_functional_handwashing_facilities_at_HH_level]]*6)</f>
        <v>66</v>
      </c>
      <c r="BJ712" s="791">
        <f>IF(WWWW[[#This Row],['# people reached by regular dedicated hygiene promotion]]&gt;WWWW[[#This Row],['# People received regular supply of hygiene items]],WWWW[[#This Row],['# people reached by regular dedicated hygiene promotion]],WWWW[[#This Row],['# People received regular supply of hygiene items]])</f>
        <v>11</v>
      </c>
      <c r="BK712" s="790">
        <f>IF(WWWW[[#This Row],[HRP3]]/WWWW[[#This Row],[Total PoP ]]&gt;100%,100%,WWWW[[#This Row],[HRP3]]/WWWW[[#This Row],[Total PoP ]])</f>
        <v>2.7707808564231738E-2</v>
      </c>
      <c r="BL712" s="787">
        <f>1-WWWW[[#This Row],[Hygiene Coverage%]]</f>
        <v>0.97229219143576828</v>
      </c>
      <c r="BM712" s="789">
        <f>WWWW[[#This Row],['# people reached by regular dedicated hygiene promotion]]/WWWW[[#This Row],[Total PoP ]]</f>
        <v>2.7707808564231738E-2</v>
      </c>
      <c r="BN71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2" s="552">
        <f>WWWW[[#This Row],['#_of_affected_women_and_girls_receiving_a_sufficient_quantity_of_sanitary_pads]]</f>
        <v>0</v>
      </c>
      <c r="BP712" s="605">
        <f>IF(WWWW[[#This Row],['# People with access to soap]]&gt;WWWW[[#This Row],['# People with access to Sanity Pads]],WWWW[[#This Row],['# People with access to soap]],WWWW[[#This Row],['# People with access to Sanity Pads]])</f>
        <v>0</v>
      </c>
      <c r="BQ712" s="560" t="str">
        <f>IF(OR(WWWW[[#This Row],['#of students in school]]="",WWWW[[#This Row],['#of students in school]]=0),"No","Yes")</f>
        <v>Yes</v>
      </c>
      <c r="BR712" s="781" t="str">
        <f>VLOOKUP(WWWW[[#This Row],[Village  Name]],SiteDB6[[Site Name]:[Location Type 1]],9,FALSE)</f>
        <v>Village</v>
      </c>
      <c r="BS712" s="781" t="str">
        <f>VLOOKUP(WWWW[[#This Row],[Village  Name]],SiteDB6[[Site Name]:[Type of Accommodation]],10,FALSE)</f>
        <v>Village</v>
      </c>
      <c r="BT712" s="781" t="str">
        <f>VLOOKUP(WWWW[[#This Row],[Village  Name]],SiteDB6[[Site Name]:[Ethnic or GCA/NGCA]],11,FALSE)</f>
        <v>Mro</v>
      </c>
      <c r="BU712" s="781">
        <f>VLOOKUP(WWWW[[#This Row],[Village  Name]],SiteDB6[[Site Name]:[Lat]],12,FALSE)</f>
        <v>20.851089479999999</v>
      </c>
      <c r="BV712" s="781">
        <f>VLOOKUP(WWWW[[#This Row],[Village  Name]],SiteDB6[[Site Name]:[Long]],13,FALSE)</f>
        <v>92.916893009999995</v>
      </c>
      <c r="BW712" s="781">
        <f>VLOOKUP(WWWW[[#This Row],[Village  Name]],SiteDB6[[Site Name]:[Pcode]],3,FALSE)</f>
        <v>196825</v>
      </c>
      <c r="BX712" s="781" t="str">
        <f t="shared" si="5"/>
        <v>Covered</v>
      </c>
      <c r="BY712" s="792"/>
      <c r="BZ712" s="31"/>
      <c r="CA712" s="547"/>
      <c r="CB712" s="547"/>
      <c r="CC712" s="543"/>
      <c r="CD712" s="547"/>
      <c r="CE712" s="548"/>
      <c r="CF712" s="548"/>
      <c r="CG712" s="549"/>
      <c r="CH712" s="549"/>
      <c r="CI712" s="549"/>
      <c r="CJ712" s="549"/>
      <c r="CK712" s="549"/>
      <c r="CL712" s="549"/>
      <c r="CM712" s="549"/>
      <c r="CN712" s="549"/>
      <c r="CO712" s="549"/>
    </row>
    <row r="713" spans="1:93" s="545" customFormat="1">
      <c r="A713" s="777" t="s">
        <v>2382</v>
      </c>
      <c r="B713" s="777" t="s">
        <v>320</v>
      </c>
      <c r="C713" s="778" t="s">
        <v>320</v>
      </c>
      <c r="D713" s="778" t="s">
        <v>336</v>
      </c>
      <c r="E713" s="779" t="s">
        <v>2687</v>
      </c>
      <c r="F713" s="778" t="s">
        <v>304</v>
      </c>
      <c r="G713" s="780" t="str">
        <f>VLOOKUP(WWWW[[#This Row],[Village  Name]],SiteDB6[[Site Name]:[Location Type]],8,FALSE)</f>
        <v>Village</v>
      </c>
      <c r="H713" s="778" t="s">
        <v>696</v>
      </c>
      <c r="I713" s="782">
        <v>138</v>
      </c>
      <c r="J713" s="782">
        <v>609</v>
      </c>
      <c r="K713" s="783">
        <v>43678</v>
      </c>
      <c r="L713" s="784">
        <v>44043</v>
      </c>
      <c r="M713" s="782">
        <v>103</v>
      </c>
      <c r="N713" s="782"/>
      <c r="O713" s="605"/>
      <c r="P713" s="782"/>
      <c r="Q713" s="782">
        <v>2</v>
      </c>
      <c r="R713" s="782"/>
      <c r="S713" s="782"/>
      <c r="T713" s="782"/>
      <c r="U713" s="785"/>
      <c r="V713" s="782">
        <v>89</v>
      </c>
      <c r="W713" s="782" t="s">
        <v>128</v>
      </c>
      <c r="X713" s="782">
        <v>2</v>
      </c>
      <c r="Y713" s="782">
        <v>13</v>
      </c>
      <c r="Z713" s="782"/>
      <c r="AA713" s="782"/>
      <c r="AB713" s="782"/>
      <c r="AC713" s="785"/>
      <c r="AD713" s="782"/>
      <c r="AE713" s="782">
        <v>10</v>
      </c>
      <c r="AF713" s="782"/>
      <c r="AG713" s="782"/>
      <c r="AH713" s="782"/>
      <c r="AI713" s="782"/>
      <c r="AJ713" s="605">
        <v>10</v>
      </c>
      <c r="AK713" s="782"/>
      <c r="AL713" s="605"/>
      <c r="AM713" s="605"/>
      <c r="AN713" s="785"/>
      <c r="AO713" s="551"/>
      <c r="AP713" s="551"/>
      <c r="AQ71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13" s="788">
        <f>WWWW[[#This Row],[%Equitable and continuous access to sufficient quantity of safe drinking water]]*WWWW[[#This Row],[Total PoP ]]</f>
        <v>0</v>
      </c>
      <c r="AS71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13" s="788">
        <f>WWWW[[#This Row],[% Access to unimproved water points]]*WWWW[[#This Row],[Total PoP ]]</f>
        <v>609</v>
      </c>
      <c r="AU71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609</v>
      </c>
      <c r="AW713" s="788">
        <f>WWWW[[#This Row],[HRP1]]/250</f>
        <v>2.4359999999999999</v>
      </c>
      <c r="AX713" s="790">
        <f>1-WWWW[[#This Row],[% Equitable and continuous access to sufficient quantity of domestic water]]</f>
        <v>0</v>
      </c>
      <c r="AY713" s="788">
        <f>WWWW[[#This Row],[%equitable and continuous access to sufficient quantity of safe drinking and domestic water''s GAP]]*WWWW[[#This Row],[Total PoP ]]</f>
        <v>0</v>
      </c>
      <c r="AZ713" s="791">
        <f>IF(WWWW[[#This Row],[Total required water points]]-WWWW[[#This Row],['#Water points coverage]]&lt;0,0,WWWW[[#This Row],[Total required water points]]-WWWW[[#This Row],['#Water points coverage]])</f>
        <v>0</v>
      </c>
      <c r="BA713" s="791">
        <f>ROUND(IF(WWWW[[#This Row],[Total PoP ]]&lt;250,1,WWWW[[#This Row],[Total PoP ]]/250),0)</f>
        <v>2</v>
      </c>
      <c r="BB71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13" s="788">
        <f>WWWW[[#This Row],[% people access to functioning Latrine]]*WWWW[[#This Row],[Total PoP ]]</f>
        <v>609</v>
      </c>
      <c r="BD713" s="791">
        <f>WWWW[[#This Row],['#_of_Functioning_latrines_in_school]]*50</f>
        <v>100</v>
      </c>
      <c r="BE713" s="791">
        <f>ROUND((WWWW[[#This Row],[Total PoP ]]/6),0)</f>
        <v>102</v>
      </c>
      <c r="BF713" s="791">
        <f>IF(WWWW[[#This Row],[Total required Latrines]]-(WWWW[[#This Row],['#_of_sanitary_fly-proof_HH_latrines]])&lt;0,0,WWWW[[#This Row],[Total required Latrines]]-(WWWW[[#This Row],['#_of_sanitary_fly-proof_HH_latrines]]))</f>
        <v>13</v>
      </c>
      <c r="BG713" s="787">
        <f>1-WWWW[[#This Row],[% people access to functioning Latrine]]</f>
        <v>0</v>
      </c>
      <c r="BH71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I713" s="560">
        <f>IF(WWWW[[#This Row],['#_of_functional_handwashing_facilities_at_HH_level]]*6&gt;WWWW[[#This Row],[Total PoP ]],WWWW[[#This Row],[Total PoP ]],WWWW[[#This Row],['#_of_functional_handwashing_facilities_at_HH_level]]*6)</f>
        <v>60</v>
      </c>
      <c r="BJ713" s="791">
        <f>IF(WWWW[[#This Row],['# people reached by regular dedicated hygiene promotion]]&gt;WWWW[[#This Row],['# People received regular supply of hygiene items]],WWWW[[#This Row],['# people reached by regular dedicated hygiene promotion]],WWWW[[#This Row],['# People received regular supply of hygiene items]])</f>
        <v>10</v>
      </c>
      <c r="BK713" s="790">
        <f>IF(WWWW[[#This Row],[HRP3]]/WWWW[[#This Row],[Total PoP ]]&gt;100%,100%,WWWW[[#This Row],[HRP3]]/WWWW[[#This Row],[Total PoP ]])</f>
        <v>1.6420361247947456E-2</v>
      </c>
      <c r="BL713" s="787">
        <f>1-WWWW[[#This Row],[Hygiene Coverage%]]</f>
        <v>0.98357963875205257</v>
      </c>
      <c r="BM713" s="789">
        <f>WWWW[[#This Row],['# people reached by regular dedicated hygiene promotion]]/WWWW[[#This Row],[Total PoP ]]</f>
        <v>1.6420361247947456E-2</v>
      </c>
      <c r="BN71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3" s="552">
        <f>WWWW[[#This Row],['#_of_affected_women_and_girls_receiving_a_sufficient_quantity_of_sanitary_pads]]</f>
        <v>0</v>
      </c>
      <c r="BP713" s="605">
        <f>IF(WWWW[[#This Row],['# People with access to soap]]&gt;WWWW[[#This Row],['# People with access to Sanity Pads]],WWWW[[#This Row],['# People with access to soap]],WWWW[[#This Row],['# People with access to Sanity Pads]])</f>
        <v>0</v>
      </c>
      <c r="BQ713" s="560" t="str">
        <f>IF(OR(WWWW[[#This Row],['#of students in school]]="",WWWW[[#This Row],['#of students in school]]=0),"No","Yes")</f>
        <v>Yes</v>
      </c>
      <c r="BR713" s="781" t="str">
        <f>VLOOKUP(WWWW[[#This Row],[Village  Name]],SiteDB6[[Site Name]:[Location Type 1]],9,FALSE)</f>
        <v>Village</v>
      </c>
      <c r="BS713" s="781" t="str">
        <f>VLOOKUP(WWWW[[#This Row],[Village  Name]],SiteDB6[[Site Name]:[Type of Accommodation]],10,FALSE)</f>
        <v>Village</v>
      </c>
      <c r="BT713" s="781" t="str">
        <f>VLOOKUP(WWWW[[#This Row],[Village  Name]],SiteDB6[[Site Name]:[Ethnic or GCA/NGCA]],11,FALSE)</f>
        <v>Rakhine</v>
      </c>
      <c r="BU713" s="781">
        <f>VLOOKUP(WWWW[[#This Row],[Village  Name]],SiteDB6[[Site Name]:[Lat]],12,FALSE)</f>
        <v>20.67705917</v>
      </c>
      <c r="BV713" s="781">
        <f>VLOOKUP(WWWW[[#This Row],[Village  Name]],SiteDB6[[Site Name]:[Long]],13,FALSE)</f>
        <v>92.953247070000003</v>
      </c>
      <c r="BW713" s="781">
        <f>VLOOKUP(WWWW[[#This Row],[Village  Name]],SiteDB6[[Site Name]:[Pcode]],3,FALSE)</f>
        <v>196929</v>
      </c>
      <c r="BX713" s="781" t="str">
        <f t="shared" si="5"/>
        <v>Covered</v>
      </c>
      <c r="BY713" s="792"/>
      <c r="BZ713" s="31"/>
      <c r="CA713" s="547"/>
      <c r="CB713" s="547"/>
      <c r="CC713" s="543"/>
      <c r="CD713" s="547"/>
      <c r="CE713" s="548"/>
      <c r="CF713" s="548"/>
      <c r="CG713" s="549"/>
      <c r="CH713" s="549"/>
      <c r="CI713" s="549"/>
      <c r="CJ713" s="549"/>
      <c r="CK713" s="549"/>
      <c r="CL713" s="549"/>
      <c r="CM713" s="549"/>
      <c r="CN713" s="549"/>
      <c r="CO713" s="549"/>
    </row>
    <row r="714" spans="1:93" s="545" customFormat="1">
      <c r="A714" s="777" t="s">
        <v>2382</v>
      </c>
      <c r="B714" s="777" t="s">
        <v>320</v>
      </c>
      <c r="C714" s="778" t="s">
        <v>320</v>
      </c>
      <c r="D714" s="778" t="s">
        <v>336</v>
      </c>
      <c r="E714" s="779" t="s">
        <v>2687</v>
      </c>
      <c r="F714" s="778" t="s">
        <v>304</v>
      </c>
      <c r="G714" s="780" t="str">
        <f>VLOOKUP(WWWW[[#This Row],[Village  Name]],SiteDB6[[Site Name]:[Location Type]],8,FALSE)</f>
        <v>Village</v>
      </c>
      <c r="H714" s="778" t="s">
        <v>538</v>
      </c>
      <c r="I714" s="782">
        <v>76</v>
      </c>
      <c r="J714" s="782">
        <v>394</v>
      </c>
      <c r="K714" s="783">
        <v>43678</v>
      </c>
      <c r="L714" s="784">
        <v>44043</v>
      </c>
      <c r="M714" s="782">
        <v>40</v>
      </c>
      <c r="N714" s="782"/>
      <c r="O714" s="605"/>
      <c r="P714" s="782"/>
      <c r="Q714" s="782">
        <v>2</v>
      </c>
      <c r="R714" s="782"/>
      <c r="S714" s="782"/>
      <c r="T714" s="782"/>
      <c r="U714" s="785"/>
      <c r="V714" s="782">
        <v>62</v>
      </c>
      <c r="W714" s="782" t="s">
        <v>128</v>
      </c>
      <c r="X714" s="782"/>
      <c r="Y714" s="782">
        <v>5</v>
      </c>
      <c r="Z714" s="782"/>
      <c r="AA714" s="782"/>
      <c r="AB714" s="782"/>
      <c r="AC714" s="785"/>
      <c r="AD714" s="782"/>
      <c r="AE714" s="782">
        <v>9</v>
      </c>
      <c r="AF714" s="782"/>
      <c r="AG714" s="782"/>
      <c r="AH714" s="782"/>
      <c r="AI714" s="782"/>
      <c r="AJ714" s="605">
        <v>9</v>
      </c>
      <c r="AK714" s="782"/>
      <c r="AL714" s="605"/>
      <c r="AM714" s="605"/>
      <c r="AN714" s="785"/>
      <c r="AO714" s="551"/>
      <c r="AP714" s="551"/>
      <c r="AQ71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14" s="788">
        <f>WWWW[[#This Row],[%Equitable and continuous access to sufficient quantity of safe drinking water]]*WWWW[[#This Row],[Total PoP ]]</f>
        <v>0</v>
      </c>
      <c r="AS71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14" s="788">
        <f>WWWW[[#This Row],[% Access to unimproved water points]]*WWWW[[#This Row],[Total PoP ]]</f>
        <v>394</v>
      </c>
      <c r="AU71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394</v>
      </c>
      <c r="AW714" s="788">
        <f>WWWW[[#This Row],[HRP1]]/250</f>
        <v>1.5760000000000001</v>
      </c>
      <c r="AX714" s="790">
        <f>1-WWWW[[#This Row],[% Equitable and continuous access to sufficient quantity of domestic water]]</f>
        <v>0</v>
      </c>
      <c r="AY714" s="788">
        <f>WWWW[[#This Row],[%equitable and continuous access to sufficient quantity of safe drinking and domestic water''s GAP]]*WWWW[[#This Row],[Total PoP ]]</f>
        <v>0</v>
      </c>
      <c r="AZ714" s="791">
        <f>IF(WWWW[[#This Row],[Total required water points]]-WWWW[[#This Row],['#Water points coverage]]&lt;0,0,WWWW[[#This Row],[Total required water points]]-WWWW[[#This Row],['#Water points coverage]])</f>
        <v>0.42399999999999993</v>
      </c>
      <c r="BA714" s="791">
        <f>ROUND(IF(WWWW[[#This Row],[Total PoP ]]&lt;250,1,WWWW[[#This Row],[Total PoP ]]/250),0)</f>
        <v>2</v>
      </c>
      <c r="BB71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0.9441624365482234</v>
      </c>
      <c r="BC714" s="788">
        <f>WWWW[[#This Row],[% people access to functioning Latrine]]*WWWW[[#This Row],[Total PoP ]]</f>
        <v>372</v>
      </c>
      <c r="BD714" s="791">
        <f>WWWW[[#This Row],['#_of_Functioning_latrines_in_school]]*50</f>
        <v>0</v>
      </c>
      <c r="BE714" s="791">
        <f>ROUND((WWWW[[#This Row],[Total PoP ]]/6),0)</f>
        <v>66</v>
      </c>
      <c r="BF714" s="791">
        <f>IF(WWWW[[#This Row],[Total required Latrines]]-(WWWW[[#This Row],['#_of_sanitary_fly-proof_HH_latrines]])&lt;0,0,WWWW[[#This Row],[Total required Latrines]]-(WWWW[[#This Row],['#_of_sanitary_fly-proof_HH_latrines]]))</f>
        <v>4</v>
      </c>
      <c r="BG714" s="787">
        <f>1-WWWW[[#This Row],[% people access to functioning Latrine]]</f>
        <v>5.5837563451776595E-2</v>
      </c>
      <c r="BH71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v>
      </c>
      <c r="BI714" s="560">
        <f>IF(WWWW[[#This Row],['#_of_functional_handwashing_facilities_at_HH_level]]*6&gt;WWWW[[#This Row],[Total PoP ]],WWWW[[#This Row],[Total PoP ]],WWWW[[#This Row],['#_of_functional_handwashing_facilities_at_HH_level]]*6)</f>
        <v>54</v>
      </c>
      <c r="BJ714" s="791">
        <f>IF(WWWW[[#This Row],['# people reached by regular dedicated hygiene promotion]]&gt;WWWW[[#This Row],['# People received regular supply of hygiene items]],WWWW[[#This Row],['# people reached by regular dedicated hygiene promotion]],WWWW[[#This Row],['# People received regular supply of hygiene items]])</f>
        <v>9</v>
      </c>
      <c r="BK714" s="790">
        <f>IF(WWWW[[#This Row],[HRP3]]/WWWW[[#This Row],[Total PoP ]]&gt;100%,100%,WWWW[[#This Row],[HRP3]]/WWWW[[#This Row],[Total PoP ]])</f>
        <v>2.2842639593908629E-2</v>
      </c>
      <c r="BL714" s="787">
        <f>1-WWWW[[#This Row],[Hygiene Coverage%]]</f>
        <v>0.97715736040609136</v>
      </c>
      <c r="BM714" s="789">
        <f>WWWW[[#This Row],['# people reached by regular dedicated hygiene promotion]]/WWWW[[#This Row],[Total PoP ]]</f>
        <v>2.2842639593908629E-2</v>
      </c>
      <c r="BN71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4" s="552">
        <f>WWWW[[#This Row],['#_of_affected_women_and_girls_receiving_a_sufficient_quantity_of_sanitary_pads]]</f>
        <v>0</v>
      </c>
      <c r="BP714" s="605">
        <f>IF(WWWW[[#This Row],['# People with access to soap]]&gt;WWWW[[#This Row],['# People with access to Sanity Pads]],WWWW[[#This Row],['# People with access to soap]],WWWW[[#This Row],['# People with access to Sanity Pads]])</f>
        <v>0</v>
      </c>
      <c r="BQ714" s="560" t="str">
        <f>IF(OR(WWWW[[#This Row],['#of students in school]]="",WWWW[[#This Row],['#of students in school]]=0),"No","Yes")</f>
        <v>Yes</v>
      </c>
      <c r="BR714" s="781" t="str">
        <f>VLOOKUP(WWWW[[#This Row],[Village  Name]],SiteDB6[[Site Name]:[Location Type 1]],9,FALSE)</f>
        <v>Village</v>
      </c>
      <c r="BS714" s="781" t="str">
        <f>VLOOKUP(WWWW[[#This Row],[Village  Name]],SiteDB6[[Site Name]:[Type of Accommodation]],10,FALSE)</f>
        <v>Village</v>
      </c>
      <c r="BT714" s="781" t="str">
        <f>VLOOKUP(WWWW[[#This Row],[Village  Name]],SiteDB6[[Site Name]:[Ethnic or GCA/NGCA]],11,FALSE)</f>
        <v>Rakhine, Mro, Khami</v>
      </c>
      <c r="BU714" s="781">
        <f>VLOOKUP(WWWW[[#This Row],[Village  Name]],SiteDB6[[Site Name]:[Lat]],12,FALSE)</f>
        <v>20.681715010000001</v>
      </c>
      <c r="BV714" s="781">
        <f>VLOOKUP(WWWW[[#This Row],[Village  Name]],SiteDB6[[Site Name]:[Long]],13,FALSE)</f>
        <v>92.94140625</v>
      </c>
      <c r="BW714" s="781">
        <f>VLOOKUP(WWWW[[#This Row],[Village  Name]],SiteDB6[[Site Name]:[Pcode]],3,FALSE)</f>
        <v>196930</v>
      </c>
      <c r="BX714" s="781" t="str">
        <f t="shared" si="5"/>
        <v>Covered</v>
      </c>
      <c r="BY714" s="792"/>
      <c r="BZ714" s="31"/>
      <c r="CA714" s="547"/>
      <c r="CB714" s="547"/>
      <c r="CC714" s="543"/>
      <c r="CD714" s="547"/>
      <c r="CE714" s="548"/>
      <c r="CF714" s="548"/>
      <c r="CG714" s="549"/>
      <c r="CH714" s="549"/>
      <c r="CI714" s="549"/>
      <c r="CJ714" s="549"/>
      <c r="CK714" s="549"/>
      <c r="CL714" s="549"/>
      <c r="CM714" s="549"/>
      <c r="CN714" s="549"/>
      <c r="CO714" s="549"/>
    </row>
    <row r="715" spans="1:93" s="545" customFormat="1">
      <c r="A715" s="777" t="s">
        <v>2382</v>
      </c>
      <c r="B715" s="777" t="s">
        <v>320</v>
      </c>
      <c r="C715" s="778" t="s">
        <v>320</v>
      </c>
      <c r="D715" s="778" t="s">
        <v>336</v>
      </c>
      <c r="E715" s="779" t="s">
        <v>2687</v>
      </c>
      <c r="F715" s="778" t="s">
        <v>304</v>
      </c>
      <c r="G715" s="780" t="str">
        <f>VLOOKUP(WWWW[[#This Row],[Village  Name]],SiteDB6[[Site Name]:[Location Type]],8,FALSE)</f>
        <v>Village</v>
      </c>
      <c r="H715" s="778" t="s">
        <v>693</v>
      </c>
      <c r="I715" s="782">
        <v>185</v>
      </c>
      <c r="J715" s="782">
        <v>915</v>
      </c>
      <c r="K715" s="783">
        <v>43678</v>
      </c>
      <c r="L715" s="784">
        <v>44043</v>
      </c>
      <c r="M715" s="782">
        <v>110</v>
      </c>
      <c r="N715" s="782"/>
      <c r="O715" s="605"/>
      <c r="P715" s="782"/>
      <c r="Q715" s="782">
        <v>3</v>
      </c>
      <c r="R715" s="782"/>
      <c r="S715" s="782"/>
      <c r="T715" s="782"/>
      <c r="U715" s="785"/>
      <c r="V715" s="782">
        <v>42</v>
      </c>
      <c r="W715" s="782" t="s">
        <v>128</v>
      </c>
      <c r="X715" s="782">
        <v>2</v>
      </c>
      <c r="Y715" s="782">
        <v>11</v>
      </c>
      <c r="Z715" s="782"/>
      <c r="AA715" s="782"/>
      <c r="AB715" s="782"/>
      <c r="AC715" s="785"/>
      <c r="AD715" s="782"/>
      <c r="AE715" s="782">
        <v>9</v>
      </c>
      <c r="AF715" s="782"/>
      <c r="AG715" s="782"/>
      <c r="AH715" s="782"/>
      <c r="AI715" s="782"/>
      <c r="AJ715" s="605">
        <v>9</v>
      </c>
      <c r="AK715" s="782"/>
      <c r="AL715" s="605"/>
      <c r="AM715" s="605"/>
      <c r="AN715" s="785"/>
      <c r="AO715" s="551"/>
      <c r="AP715" s="551"/>
      <c r="AQ71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15" s="788">
        <f>WWWW[[#This Row],[%Equitable and continuous access to sufficient quantity of safe drinking water]]*WWWW[[#This Row],[Total PoP ]]</f>
        <v>0</v>
      </c>
      <c r="AS71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15" s="788">
        <f>WWWW[[#This Row],[% Access to unimproved water points]]*WWWW[[#This Row],[Total PoP ]]</f>
        <v>915</v>
      </c>
      <c r="AU71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915</v>
      </c>
      <c r="AW715" s="788">
        <f>WWWW[[#This Row],[HRP1]]/250</f>
        <v>3.66</v>
      </c>
      <c r="AX715" s="790">
        <f>1-WWWW[[#This Row],[% Equitable and continuous access to sufficient quantity of domestic water]]</f>
        <v>0</v>
      </c>
      <c r="AY715" s="788">
        <f>WWWW[[#This Row],[%equitable and continuous access to sufficient quantity of safe drinking and domestic water''s GAP]]*WWWW[[#This Row],[Total PoP ]]</f>
        <v>0</v>
      </c>
      <c r="AZ715" s="791">
        <f>IF(WWWW[[#This Row],[Total required water points]]-WWWW[[#This Row],['#Water points coverage]]&lt;0,0,WWWW[[#This Row],[Total required water points]]-WWWW[[#This Row],['#Water points coverage]])</f>
        <v>0.33999999999999986</v>
      </c>
      <c r="BA715" s="791">
        <f>ROUND(IF(WWWW[[#This Row],[Total PoP ]]&lt;250,1,WWWW[[#This Row],[Total PoP ]]/250),0)</f>
        <v>4</v>
      </c>
      <c r="BB71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0.3846994535519126</v>
      </c>
      <c r="BC715" s="788">
        <f>WWWW[[#This Row],[% people access to functioning Latrine]]*WWWW[[#This Row],[Total PoP ]]</f>
        <v>352</v>
      </c>
      <c r="BD715" s="791">
        <f>WWWW[[#This Row],['#_of_Functioning_latrines_in_school]]*50</f>
        <v>100</v>
      </c>
      <c r="BE715" s="791">
        <f>ROUND((WWWW[[#This Row],[Total PoP ]]/6),0)</f>
        <v>153</v>
      </c>
      <c r="BF715" s="791">
        <f>IF(WWWW[[#This Row],[Total required Latrines]]-(WWWW[[#This Row],['#_of_sanitary_fly-proof_HH_latrines]])&lt;0,0,WWWW[[#This Row],[Total required Latrines]]-(WWWW[[#This Row],['#_of_sanitary_fly-proof_HH_latrines]]))</f>
        <v>111</v>
      </c>
      <c r="BG715" s="787">
        <f>1-WWWW[[#This Row],[% people access to functioning Latrine]]</f>
        <v>0.6153005464480874</v>
      </c>
      <c r="BH71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v>
      </c>
      <c r="BI715" s="560">
        <f>IF(WWWW[[#This Row],['#_of_functional_handwashing_facilities_at_HH_level]]*6&gt;WWWW[[#This Row],[Total PoP ]],WWWW[[#This Row],[Total PoP ]],WWWW[[#This Row],['#_of_functional_handwashing_facilities_at_HH_level]]*6)</f>
        <v>54</v>
      </c>
      <c r="BJ715" s="791">
        <f>IF(WWWW[[#This Row],['# people reached by regular dedicated hygiene promotion]]&gt;WWWW[[#This Row],['# People received regular supply of hygiene items]],WWWW[[#This Row],['# people reached by regular dedicated hygiene promotion]],WWWW[[#This Row],['# People received regular supply of hygiene items]])</f>
        <v>9</v>
      </c>
      <c r="BK715" s="790">
        <f>IF(WWWW[[#This Row],[HRP3]]/WWWW[[#This Row],[Total PoP ]]&gt;100%,100%,WWWW[[#This Row],[HRP3]]/WWWW[[#This Row],[Total PoP ]])</f>
        <v>9.8360655737704927E-3</v>
      </c>
      <c r="BL715" s="787">
        <f>1-WWWW[[#This Row],[Hygiene Coverage%]]</f>
        <v>0.99016393442622952</v>
      </c>
      <c r="BM715" s="789">
        <f>WWWW[[#This Row],['# people reached by regular dedicated hygiene promotion]]/WWWW[[#This Row],[Total PoP ]]</f>
        <v>9.8360655737704927E-3</v>
      </c>
      <c r="BN71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5" s="552">
        <f>WWWW[[#This Row],['#_of_affected_women_and_girls_receiving_a_sufficient_quantity_of_sanitary_pads]]</f>
        <v>0</v>
      </c>
      <c r="BP715" s="605">
        <f>IF(WWWW[[#This Row],['# People with access to soap]]&gt;WWWW[[#This Row],['# People with access to Sanity Pads]],WWWW[[#This Row],['# People with access to soap]],WWWW[[#This Row],['# People with access to Sanity Pads]])</f>
        <v>0</v>
      </c>
      <c r="BQ715" s="560" t="str">
        <f>IF(OR(WWWW[[#This Row],['#of students in school]]="",WWWW[[#This Row],['#of students in school]]=0),"No","Yes")</f>
        <v>Yes</v>
      </c>
      <c r="BR715" s="781" t="str">
        <f>VLOOKUP(WWWW[[#This Row],[Village  Name]],SiteDB6[[Site Name]:[Location Type 1]],9,FALSE)</f>
        <v>Village</v>
      </c>
      <c r="BS715" s="781" t="str">
        <f>VLOOKUP(WWWW[[#This Row],[Village  Name]],SiteDB6[[Site Name]:[Type of Accommodation]],10,FALSE)</f>
        <v>Village</v>
      </c>
      <c r="BT715" s="781" t="str">
        <f>VLOOKUP(WWWW[[#This Row],[Village  Name]],SiteDB6[[Site Name]:[Ethnic or GCA/NGCA]],11,FALSE)</f>
        <v>Rakhine</v>
      </c>
      <c r="BU715" s="781">
        <f>VLOOKUP(WWWW[[#This Row],[Village  Name]],SiteDB6[[Site Name]:[Lat]],12,FALSE)</f>
        <v>20.786739350000001</v>
      </c>
      <c r="BV715" s="781">
        <f>VLOOKUP(WWWW[[#This Row],[Village  Name]],SiteDB6[[Site Name]:[Long]],13,FALSE)</f>
        <v>92.944313050000005</v>
      </c>
      <c r="BW715" s="781">
        <f>VLOOKUP(WWWW[[#This Row],[Village  Name]],SiteDB6[[Site Name]:[Pcode]],3,FALSE)</f>
        <v>196884</v>
      </c>
      <c r="BX715" s="781" t="str">
        <f t="shared" si="5"/>
        <v>Covered</v>
      </c>
      <c r="BY715" s="792"/>
      <c r="BZ715" s="31"/>
      <c r="CA715" s="547"/>
      <c r="CB715" s="547"/>
      <c r="CC715" s="543"/>
      <c r="CD715" s="547"/>
      <c r="CE715" s="548"/>
      <c r="CF715" s="548"/>
      <c r="CG715" s="549"/>
      <c r="CH715" s="549"/>
      <c r="CI715" s="549"/>
      <c r="CJ715" s="549"/>
      <c r="CK715" s="549"/>
      <c r="CL715" s="549"/>
      <c r="CM715" s="549"/>
      <c r="CN715" s="549"/>
      <c r="CO715" s="549"/>
    </row>
    <row r="716" spans="1:93" s="545" customFormat="1">
      <c r="A716" s="777" t="s">
        <v>2382</v>
      </c>
      <c r="B716" s="777" t="s">
        <v>320</v>
      </c>
      <c r="C716" s="778" t="s">
        <v>320</v>
      </c>
      <c r="D716" s="778" t="s">
        <v>336</v>
      </c>
      <c r="E716" s="779" t="s">
        <v>2687</v>
      </c>
      <c r="F716" s="778" t="s">
        <v>304</v>
      </c>
      <c r="G716" s="780" t="str">
        <f>VLOOKUP(WWWW[[#This Row],[Village  Name]],SiteDB6[[Site Name]:[Location Type]],8,FALSE)</f>
        <v>Village</v>
      </c>
      <c r="H716" s="778" t="s">
        <v>598</v>
      </c>
      <c r="I716" s="782">
        <v>122</v>
      </c>
      <c r="J716" s="782">
        <v>486</v>
      </c>
      <c r="K716" s="783">
        <v>43678</v>
      </c>
      <c r="L716" s="784">
        <v>44043</v>
      </c>
      <c r="M716" s="782">
        <v>460</v>
      </c>
      <c r="N716" s="782"/>
      <c r="O716" s="605"/>
      <c r="P716" s="782"/>
      <c r="Q716" s="782">
        <v>3</v>
      </c>
      <c r="R716" s="782"/>
      <c r="S716" s="782"/>
      <c r="T716" s="782"/>
      <c r="U716" s="785"/>
      <c r="V716" s="782">
        <v>32</v>
      </c>
      <c r="W716" s="782" t="s">
        <v>128</v>
      </c>
      <c r="X716" s="782"/>
      <c r="Y716" s="782">
        <v>5</v>
      </c>
      <c r="Z716" s="782"/>
      <c r="AA716" s="782"/>
      <c r="AB716" s="782"/>
      <c r="AC716" s="785"/>
      <c r="AD716" s="782">
        <v>4</v>
      </c>
      <c r="AE716" s="782">
        <v>6</v>
      </c>
      <c r="AF716" s="782"/>
      <c r="AG716" s="782"/>
      <c r="AH716" s="782"/>
      <c r="AI716" s="782"/>
      <c r="AJ716" s="605">
        <v>10</v>
      </c>
      <c r="AK716" s="782"/>
      <c r="AL716" s="605"/>
      <c r="AM716" s="605"/>
      <c r="AN716" s="785"/>
      <c r="AO716" s="551"/>
      <c r="AP716" s="551"/>
      <c r="AQ71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16" s="788">
        <f>WWWW[[#This Row],[%Equitable and continuous access to sufficient quantity of safe drinking water]]*WWWW[[#This Row],[Total PoP ]]</f>
        <v>0</v>
      </c>
      <c r="AS71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716" s="788">
        <f>WWWW[[#This Row],[% Access to unimproved water points]]*WWWW[[#This Row],[Total PoP ]]</f>
        <v>486</v>
      </c>
      <c r="AU71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486</v>
      </c>
      <c r="AW716" s="788">
        <f>WWWW[[#This Row],[HRP1]]/250</f>
        <v>1.944</v>
      </c>
      <c r="AX716" s="790">
        <f>1-WWWW[[#This Row],[% Equitable and continuous access to sufficient quantity of domestic water]]</f>
        <v>0</v>
      </c>
      <c r="AY716" s="788">
        <f>WWWW[[#This Row],[%equitable and continuous access to sufficient quantity of safe drinking and domestic water''s GAP]]*WWWW[[#This Row],[Total PoP ]]</f>
        <v>0</v>
      </c>
      <c r="AZ716" s="791">
        <f>IF(WWWW[[#This Row],[Total required water points]]-WWWW[[#This Row],['#Water points coverage]]&lt;0,0,WWWW[[#This Row],[Total required water points]]-WWWW[[#This Row],['#Water points coverage]])</f>
        <v>5.600000000000005E-2</v>
      </c>
      <c r="BA716" s="791">
        <f>ROUND(IF(WWWW[[#This Row],[Total PoP ]]&lt;250,1,WWWW[[#This Row],[Total PoP ]]/250),0)</f>
        <v>2</v>
      </c>
      <c r="BB71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0.39506172839506171</v>
      </c>
      <c r="BC716" s="788">
        <f>WWWW[[#This Row],[% people access to functioning Latrine]]*WWWW[[#This Row],[Total PoP ]]</f>
        <v>192</v>
      </c>
      <c r="BD716" s="791">
        <f>WWWW[[#This Row],['#_of_Functioning_latrines_in_school]]*50</f>
        <v>0</v>
      </c>
      <c r="BE716" s="791">
        <f>ROUND((WWWW[[#This Row],[Total PoP ]]/6),0)</f>
        <v>81</v>
      </c>
      <c r="BF716" s="791">
        <f>IF(WWWW[[#This Row],[Total required Latrines]]-(WWWW[[#This Row],['#_of_sanitary_fly-proof_HH_latrines]])&lt;0,0,WWWW[[#This Row],[Total required Latrines]]-(WWWW[[#This Row],['#_of_sanitary_fly-proof_HH_latrines]]))</f>
        <v>49</v>
      </c>
      <c r="BG716" s="787">
        <f>1-WWWW[[#This Row],[% people access to functioning Latrine]]</f>
        <v>0.60493827160493829</v>
      </c>
      <c r="BH71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v>
      </c>
      <c r="BI716" s="560">
        <f>IF(WWWW[[#This Row],['#_of_functional_handwashing_facilities_at_HH_level]]*6&gt;WWWW[[#This Row],[Total PoP ]],WWWW[[#This Row],[Total PoP ]],WWWW[[#This Row],['#_of_functional_handwashing_facilities_at_HH_level]]*6)</f>
        <v>60</v>
      </c>
      <c r="BJ716" s="791">
        <f>IF(WWWW[[#This Row],['# people reached by regular dedicated hygiene promotion]]&gt;WWWW[[#This Row],['# People received regular supply of hygiene items]],WWWW[[#This Row],['# people reached by regular dedicated hygiene promotion]],WWWW[[#This Row],['# People received regular supply of hygiene items]])</f>
        <v>10</v>
      </c>
      <c r="BK716" s="790">
        <f>IF(WWWW[[#This Row],[HRP3]]/WWWW[[#This Row],[Total PoP ]]&gt;100%,100%,WWWW[[#This Row],[HRP3]]/WWWW[[#This Row],[Total PoP ]])</f>
        <v>2.0576131687242798E-2</v>
      </c>
      <c r="BL716" s="787">
        <f>1-WWWW[[#This Row],[Hygiene Coverage%]]</f>
        <v>0.97942386831275718</v>
      </c>
      <c r="BM716" s="789">
        <f>WWWW[[#This Row],['# people reached by regular dedicated hygiene promotion]]/WWWW[[#This Row],[Total PoP ]]</f>
        <v>2.0576131687242798E-2</v>
      </c>
      <c r="BN71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6" s="552">
        <f>WWWW[[#This Row],['#_of_affected_women_and_girls_receiving_a_sufficient_quantity_of_sanitary_pads]]</f>
        <v>0</v>
      </c>
      <c r="BP716" s="605">
        <f>IF(WWWW[[#This Row],['# People with access to soap]]&gt;WWWW[[#This Row],['# People with access to Sanity Pads]],WWWW[[#This Row],['# People with access to soap]],WWWW[[#This Row],['# People with access to Sanity Pads]])</f>
        <v>0</v>
      </c>
      <c r="BQ716" s="560" t="str">
        <f>IF(OR(WWWW[[#This Row],['#of students in school]]="",WWWW[[#This Row],['#of students in school]]=0),"No","Yes")</f>
        <v>Yes</v>
      </c>
      <c r="BR716" s="781" t="str">
        <f>VLOOKUP(WWWW[[#This Row],[Village  Name]],SiteDB6[[Site Name]:[Location Type 1]],9,FALSE)</f>
        <v>Village</v>
      </c>
      <c r="BS716" s="781" t="str">
        <f>VLOOKUP(WWWW[[#This Row],[Village  Name]],SiteDB6[[Site Name]:[Type of Accommodation]],10,FALSE)</f>
        <v>Village</v>
      </c>
      <c r="BT716" s="781" t="str">
        <f>VLOOKUP(WWWW[[#This Row],[Village  Name]],SiteDB6[[Site Name]:[Ethnic or GCA/NGCA]],11,FALSE)</f>
        <v>Mro</v>
      </c>
      <c r="BU716" s="781">
        <f>VLOOKUP(WWWW[[#This Row],[Village  Name]],SiteDB6[[Site Name]:[Lat]],12,FALSE)</f>
        <v>20.785770419999999</v>
      </c>
      <c r="BV716" s="781">
        <f>VLOOKUP(WWWW[[#This Row],[Village  Name]],SiteDB6[[Site Name]:[Long]],13,FALSE)</f>
        <v>92.931426999999999</v>
      </c>
      <c r="BW716" s="781">
        <f>VLOOKUP(WWWW[[#This Row],[Village  Name]],SiteDB6[[Site Name]:[Pcode]],3,FALSE)</f>
        <v>196887</v>
      </c>
      <c r="BX716" s="781" t="str">
        <f t="shared" si="5"/>
        <v>Covered</v>
      </c>
      <c r="BY716" s="792"/>
      <c r="BZ716" s="31"/>
      <c r="CA716" s="547"/>
      <c r="CB716" s="547"/>
      <c r="CC716" s="543"/>
      <c r="CD716" s="547"/>
      <c r="CE716" s="548"/>
      <c r="CF716" s="548"/>
      <c r="CG716" s="549"/>
      <c r="CH716" s="549"/>
      <c r="CI716" s="549"/>
      <c r="CJ716" s="549"/>
      <c r="CK716" s="549"/>
      <c r="CL716" s="549"/>
      <c r="CM716" s="549"/>
      <c r="CN716" s="549"/>
      <c r="CO716" s="549"/>
    </row>
    <row r="717" spans="1:93" s="545" customFormat="1">
      <c r="A717" s="777" t="s">
        <v>2382</v>
      </c>
      <c r="B717" s="777" t="s">
        <v>320</v>
      </c>
      <c r="C717" s="778" t="s">
        <v>320</v>
      </c>
      <c r="D717" s="778" t="s">
        <v>336</v>
      </c>
      <c r="E717" s="779" t="s">
        <v>2687</v>
      </c>
      <c r="F717" s="778" t="s">
        <v>297</v>
      </c>
      <c r="G717" s="780" t="str">
        <f>VLOOKUP(WWWW[[#This Row],[Village  Name]],SiteDB6[[Site Name]:[Location Type]],8,FALSE)</f>
        <v>Village</v>
      </c>
      <c r="H717" s="778" t="s">
        <v>450</v>
      </c>
      <c r="I717" s="782">
        <v>389</v>
      </c>
      <c r="J717" s="782">
        <v>1790</v>
      </c>
      <c r="K717" s="783">
        <v>43678</v>
      </c>
      <c r="L717" s="784">
        <v>44043</v>
      </c>
      <c r="M717" s="782">
        <v>280</v>
      </c>
      <c r="N717" s="782"/>
      <c r="O717" s="605"/>
      <c r="P717" s="782">
        <v>230</v>
      </c>
      <c r="Q717" s="782">
        <v>0</v>
      </c>
      <c r="R717" s="782"/>
      <c r="S717" s="782"/>
      <c r="T717" s="782">
        <v>0</v>
      </c>
      <c r="U717" s="785"/>
      <c r="V717" s="782">
        <v>80</v>
      </c>
      <c r="W717" s="782" t="s">
        <v>128</v>
      </c>
      <c r="X717" s="782">
        <v>0</v>
      </c>
      <c r="Y717" s="782">
        <v>20</v>
      </c>
      <c r="Z717" s="782"/>
      <c r="AA717" s="782"/>
      <c r="AB717" s="782"/>
      <c r="AC717" s="785"/>
      <c r="AD717" s="782"/>
      <c r="AE717" s="782">
        <v>20</v>
      </c>
      <c r="AF717" s="782"/>
      <c r="AG717" s="782"/>
      <c r="AH717" s="782"/>
      <c r="AI717" s="782"/>
      <c r="AJ717" s="605">
        <v>20</v>
      </c>
      <c r="AK717" s="782"/>
      <c r="AL717" s="605"/>
      <c r="AM717" s="605"/>
      <c r="AN717" s="785"/>
      <c r="AO717" s="551"/>
      <c r="AP717" s="551"/>
      <c r="AQ71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17" s="788">
        <f>WWWW[[#This Row],[%Equitable and continuous access to sufficient quantity of safe drinking water]]*WWWW[[#This Row],[Total PoP ]]</f>
        <v>1790</v>
      </c>
      <c r="AS71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17" s="788">
        <f>WWWW[[#This Row],[% Access to unimproved water points]]*WWWW[[#This Row],[Total PoP ]]</f>
        <v>0</v>
      </c>
      <c r="AU71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1790</v>
      </c>
      <c r="AW717" s="788">
        <f>WWWW[[#This Row],[HRP1]]/250</f>
        <v>7.16</v>
      </c>
      <c r="AX717" s="790">
        <f>1-WWWW[[#This Row],[% Equitable and continuous access to sufficient quantity of domestic water]]</f>
        <v>0</v>
      </c>
      <c r="AY717" s="788">
        <f>WWWW[[#This Row],[%equitable and continuous access to sufficient quantity of safe drinking and domestic water''s GAP]]*WWWW[[#This Row],[Total PoP ]]</f>
        <v>0</v>
      </c>
      <c r="AZ717" s="791">
        <f>IF(WWWW[[#This Row],[Total required water points]]-WWWW[[#This Row],['#Water points coverage]]&lt;0,0,WWWW[[#This Row],[Total required water points]]-WWWW[[#This Row],['#Water points coverage]])</f>
        <v>0</v>
      </c>
      <c r="BA717" s="791">
        <f>ROUND(IF(WWWW[[#This Row],[Total PoP ]]&lt;250,1,WWWW[[#This Row],[Total PoP ]]/250),0)</f>
        <v>7</v>
      </c>
      <c r="BB71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0.26815642458100558</v>
      </c>
      <c r="BC717" s="788">
        <f>WWWW[[#This Row],[% people access to functioning Latrine]]*WWWW[[#This Row],[Total PoP ]]</f>
        <v>480</v>
      </c>
      <c r="BD717" s="791">
        <f>WWWW[[#This Row],['#_of_Functioning_latrines_in_school]]*50</f>
        <v>0</v>
      </c>
      <c r="BE717" s="791">
        <f>ROUND((WWWW[[#This Row],[Total PoP ]]/6),0)</f>
        <v>298</v>
      </c>
      <c r="BF717" s="791">
        <f>IF(WWWW[[#This Row],[Total required Latrines]]-(WWWW[[#This Row],['#_of_sanitary_fly-proof_HH_latrines]])&lt;0,0,WWWW[[#This Row],[Total required Latrines]]-(WWWW[[#This Row],['#_of_sanitary_fly-proof_HH_latrines]]))</f>
        <v>218</v>
      </c>
      <c r="BG717" s="787">
        <f>1-WWWW[[#This Row],[% people access to functioning Latrine]]</f>
        <v>0.73184357541899447</v>
      </c>
      <c r="BH71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17" s="560">
        <f>IF(WWWW[[#This Row],['#_of_functional_handwashing_facilities_at_HH_level]]*6&gt;WWWW[[#This Row],[Total PoP ]],WWWW[[#This Row],[Total PoP ]],WWWW[[#This Row],['#_of_functional_handwashing_facilities_at_HH_level]]*6)</f>
        <v>120</v>
      </c>
      <c r="BJ717" s="791">
        <f>IF(WWWW[[#This Row],['# people reached by regular dedicated hygiene promotion]]&gt;WWWW[[#This Row],['# People received regular supply of hygiene items]],WWWW[[#This Row],['# people reached by regular dedicated hygiene promotion]],WWWW[[#This Row],['# People received regular supply of hygiene items]])</f>
        <v>20</v>
      </c>
      <c r="BK717" s="790">
        <f>IF(WWWW[[#This Row],[HRP3]]/WWWW[[#This Row],[Total PoP ]]&gt;100%,100%,WWWW[[#This Row],[HRP3]]/WWWW[[#This Row],[Total PoP ]])</f>
        <v>1.11731843575419E-2</v>
      </c>
      <c r="BL717" s="787">
        <f>1-WWWW[[#This Row],[Hygiene Coverage%]]</f>
        <v>0.98882681564245811</v>
      </c>
      <c r="BM717" s="789">
        <f>WWWW[[#This Row],['# people reached by regular dedicated hygiene promotion]]/WWWW[[#This Row],[Total PoP ]]</f>
        <v>1.11731843575419E-2</v>
      </c>
      <c r="BN71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7" s="552">
        <f>WWWW[[#This Row],['#_of_affected_women_and_girls_receiving_a_sufficient_quantity_of_sanitary_pads]]</f>
        <v>0</v>
      </c>
      <c r="BP717" s="605">
        <f>IF(WWWW[[#This Row],['# People with access to soap]]&gt;WWWW[[#This Row],['# People with access to Sanity Pads]],WWWW[[#This Row],['# People with access to soap]],WWWW[[#This Row],['# People with access to Sanity Pads]])</f>
        <v>0</v>
      </c>
      <c r="BQ717" s="560" t="str">
        <f>IF(OR(WWWW[[#This Row],['#of students in school]]="",WWWW[[#This Row],['#of students in school]]=0),"No","Yes")</f>
        <v>Yes</v>
      </c>
      <c r="BR717" s="781" t="str">
        <f>VLOOKUP(WWWW[[#This Row],[Village  Name]],SiteDB6[[Site Name]:[Location Type 1]],9,FALSE)</f>
        <v>Village</v>
      </c>
      <c r="BS717" s="781" t="str">
        <f>VLOOKUP(WWWW[[#This Row],[Village  Name]],SiteDB6[[Site Name]:[Type of Accommodation]],10,FALSE)</f>
        <v>Village</v>
      </c>
      <c r="BT717" s="781" t="str">
        <f>VLOOKUP(WWWW[[#This Row],[Village  Name]],SiteDB6[[Site Name]:[Ethnic or GCA/NGCA]],11,FALSE)</f>
        <v>Muslim</v>
      </c>
      <c r="BU717" s="781">
        <f>VLOOKUP(WWWW[[#This Row],[Village  Name]],SiteDB6[[Site Name]:[Lat]],12,FALSE)</f>
        <v>20.235199999999999</v>
      </c>
      <c r="BV717" s="781">
        <f>VLOOKUP(WWWW[[#This Row],[Village  Name]],SiteDB6[[Site Name]:[Long]],13,FALSE)</f>
        <v>92.805000000000007</v>
      </c>
      <c r="BW717" s="781">
        <f>VLOOKUP(WWWW[[#This Row],[Village  Name]],SiteDB6[[Site Name]:[Pcode]],3,FALSE)</f>
        <v>196143</v>
      </c>
      <c r="BX717" s="781" t="str">
        <f t="shared" si="5"/>
        <v>Covered</v>
      </c>
      <c r="BY717" s="792"/>
      <c r="BZ717" s="31"/>
      <c r="CA717" s="547"/>
      <c r="CB717" s="547"/>
      <c r="CC717" s="543"/>
      <c r="CD717" s="547"/>
      <c r="CE717" s="548"/>
      <c r="CF717" s="548"/>
      <c r="CG717" s="549"/>
      <c r="CH717" s="549"/>
      <c r="CI717" s="549"/>
      <c r="CJ717" s="549"/>
      <c r="CK717" s="549"/>
      <c r="CL717" s="549"/>
      <c r="CM717" s="549"/>
      <c r="CN717" s="549"/>
      <c r="CO717" s="549"/>
    </row>
    <row r="718" spans="1:93" s="545" customFormat="1">
      <c r="A718" s="777" t="s">
        <v>2382</v>
      </c>
      <c r="B718" s="777" t="s">
        <v>320</v>
      </c>
      <c r="C718" s="778" t="s">
        <v>320</v>
      </c>
      <c r="D718" s="778" t="s">
        <v>336</v>
      </c>
      <c r="E718" s="779" t="s">
        <v>2687</v>
      </c>
      <c r="F718" s="778" t="s">
        <v>297</v>
      </c>
      <c r="G718" s="780" t="str">
        <f>VLOOKUP(WWWW[[#This Row],[Village  Name]],SiteDB6[[Site Name]:[Location Type]],8,FALSE)</f>
        <v>Village</v>
      </c>
      <c r="H718" s="778" t="s">
        <v>1672</v>
      </c>
      <c r="I718" s="782">
        <v>410</v>
      </c>
      <c r="J718" s="782">
        <v>2100</v>
      </c>
      <c r="K718" s="783">
        <v>43678</v>
      </c>
      <c r="L718" s="784">
        <v>44043</v>
      </c>
      <c r="M718" s="782">
        <v>200</v>
      </c>
      <c r="N718" s="782"/>
      <c r="O718" s="605">
        <v>10</v>
      </c>
      <c r="P718" s="782">
        <v>50</v>
      </c>
      <c r="Q718" s="782"/>
      <c r="R718" s="782"/>
      <c r="S718" s="782"/>
      <c r="T718" s="782">
        <v>1</v>
      </c>
      <c r="U718" s="785"/>
      <c r="V718" s="782">
        <v>280</v>
      </c>
      <c r="W718" s="782" t="s">
        <v>128</v>
      </c>
      <c r="X718" s="782">
        <v>4</v>
      </c>
      <c r="Y718" s="782">
        <v>9</v>
      </c>
      <c r="Z718" s="782"/>
      <c r="AA718" s="782"/>
      <c r="AB718" s="782"/>
      <c r="AC718" s="785"/>
      <c r="AD718" s="782"/>
      <c r="AE718" s="782">
        <v>20</v>
      </c>
      <c r="AF718" s="782"/>
      <c r="AG718" s="782"/>
      <c r="AH718" s="782"/>
      <c r="AI718" s="782"/>
      <c r="AJ718" s="605">
        <v>18</v>
      </c>
      <c r="AK718" s="782"/>
      <c r="AL718" s="605"/>
      <c r="AM718" s="605"/>
      <c r="AN718" s="785"/>
      <c r="AO718" s="551"/>
      <c r="AP718" s="551"/>
      <c r="AQ71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18" s="788">
        <f>WWWW[[#This Row],[%Equitable and continuous access to sufficient quantity of safe drinking water]]*WWWW[[#This Row],[Total PoP ]]</f>
        <v>2100</v>
      </c>
      <c r="AS71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18" s="788">
        <f>WWWW[[#This Row],[% Access to unimproved water points]]*WWWW[[#This Row],[Total PoP ]]</f>
        <v>0</v>
      </c>
      <c r="AU71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2100</v>
      </c>
      <c r="AW718" s="788">
        <f>WWWW[[#This Row],[HRP1]]/250</f>
        <v>8.4</v>
      </c>
      <c r="AX718" s="790">
        <f>1-WWWW[[#This Row],[% Equitable and continuous access to sufficient quantity of domestic water]]</f>
        <v>0</v>
      </c>
      <c r="AY718" s="788">
        <f>WWWW[[#This Row],[%equitable and continuous access to sufficient quantity of safe drinking and domestic water''s GAP]]*WWWW[[#This Row],[Total PoP ]]</f>
        <v>0</v>
      </c>
      <c r="AZ718" s="791">
        <f>IF(WWWW[[#This Row],[Total required water points]]-WWWW[[#This Row],['#Water points coverage]]&lt;0,0,WWWW[[#This Row],[Total required water points]]-WWWW[[#This Row],['#Water points coverage]])</f>
        <v>0</v>
      </c>
      <c r="BA718" s="791">
        <f>ROUND(IF(WWWW[[#This Row],[Total PoP ]]&lt;250,1,WWWW[[#This Row],[Total PoP ]]/250),0)</f>
        <v>8</v>
      </c>
      <c r="BB71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0.89523809523809528</v>
      </c>
      <c r="BC718" s="788">
        <f>WWWW[[#This Row],[% people access to functioning Latrine]]*WWWW[[#This Row],[Total PoP ]]</f>
        <v>1880</v>
      </c>
      <c r="BD718" s="791">
        <f>WWWW[[#This Row],['#_of_Functioning_latrines_in_school]]*50</f>
        <v>200</v>
      </c>
      <c r="BE718" s="791">
        <f>ROUND((WWWW[[#This Row],[Total PoP ]]/6),0)</f>
        <v>350</v>
      </c>
      <c r="BF718" s="791">
        <f>IF(WWWW[[#This Row],[Total required Latrines]]-(WWWW[[#This Row],['#_of_sanitary_fly-proof_HH_latrines]])&lt;0,0,WWWW[[#This Row],[Total required Latrines]]-(WWWW[[#This Row],['#_of_sanitary_fly-proof_HH_latrines]]))</f>
        <v>70</v>
      </c>
      <c r="BG718" s="787">
        <f>1-WWWW[[#This Row],[% people access to functioning Latrine]]</f>
        <v>0.10476190476190472</v>
      </c>
      <c r="BH71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18" s="560">
        <f>IF(WWWW[[#This Row],['#_of_functional_handwashing_facilities_at_HH_level]]*6&gt;WWWW[[#This Row],[Total PoP ]],WWWW[[#This Row],[Total PoP ]],WWWW[[#This Row],['#_of_functional_handwashing_facilities_at_HH_level]]*6)</f>
        <v>108</v>
      </c>
      <c r="BJ718" s="791">
        <f>IF(WWWW[[#This Row],['# people reached by regular dedicated hygiene promotion]]&gt;WWWW[[#This Row],['# People received regular supply of hygiene items]],WWWW[[#This Row],['# people reached by regular dedicated hygiene promotion]],WWWW[[#This Row],['# People received regular supply of hygiene items]])</f>
        <v>20</v>
      </c>
      <c r="BK718" s="790">
        <f>IF(WWWW[[#This Row],[HRP3]]/WWWW[[#This Row],[Total PoP ]]&gt;100%,100%,WWWW[[#This Row],[HRP3]]/WWWW[[#This Row],[Total PoP ]])</f>
        <v>9.5238095238095247E-3</v>
      </c>
      <c r="BL718" s="787">
        <f>1-WWWW[[#This Row],[Hygiene Coverage%]]</f>
        <v>0.99047619047619051</v>
      </c>
      <c r="BM718" s="789">
        <f>WWWW[[#This Row],['# people reached by regular dedicated hygiene promotion]]/WWWW[[#This Row],[Total PoP ]]</f>
        <v>9.5238095238095247E-3</v>
      </c>
      <c r="BN71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8" s="552">
        <f>WWWW[[#This Row],['#_of_affected_women_and_girls_receiving_a_sufficient_quantity_of_sanitary_pads]]</f>
        <v>0</v>
      </c>
      <c r="BP718" s="605">
        <f>IF(WWWW[[#This Row],['# People with access to soap]]&gt;WWWW[[#This Row],['# People with access to Sanity Pads]],WWWW[[#This Row],['# People with access to soap]],WWWW[[#This Row],['# People with access to Sanity Pads]])</f>
        <v>0</v>
      </c>
      <c r="BQ718" s="560" t="str">
        <f>IF(OR(WWWW[[#This Row],['#of students in school]]="",WWWW[[#This Row],['#of students in school]]=0),"No","Yes")</f>
        <v>Yes</v>
      </c>
      <c r="BR718" s="781" t="str">
        <f>VLOOKUP(WWWW[[#This Row],[Village  Name]],SiteDB6[[Site Name]:[Location Type 1]],9,FALSE)</f>
        <v>Village</v>
      </c>
      <c r="BS718" s="781" t="str">
        <f>VLOOKUP(WWWW[[#This Row],[Village  Name]],SiteDB6[[Site Name]:[Type of Accommodation]],10,FALSE)</f>
        <v>Village</v>
      </c>
      <c r="BT718" s="781">
        <f>VLOOKUP(WWWW[[#This Row],[Village  Name]],SiteDB6[[Site Name]:[Ethnic or GCA/NGCA]],11,FALSE)</f>
        <v>0</v>
      </c>
      <c r="BU718" s="781">
        <f>VLOOKUP(WWWW[[#This Row],[Village  Name]],SiteDB6[[Site Name]:[Lat]],12,FALSE)</f>
        <v>20.2351894378662</v>
      </c>
      <c r="BV718" s="781">
        <f>VLOOKUP(WWWW[[#This Row],[Village  Name]],SiteDB6[[Site Name]:[Long]],13,FALSE)</f>
        <v>92.790191650390597</v>
      </c>
      <c r="BW718" s="781">
        <f>VLOOKUP(WWWW[[#This Row],[Village  Name]],SiteDB6[[Site Name]:[Pcode]],3,FALSE)</f>
        <v>196138</v>
      </c>
      <c r="BX718" s="781" t="str">
        <f t="shared" si="5"/>
        <v>Covered</v>
      </c>
      <c r="BY718" s="792"/>
      <c r="BZ718" s="31"/>
      <c r="CA718" s="547"/>
      <c r="CB718" s="547"/>
      <c r="CC718" s="543"/>
      <c r="CD718" s="547"/>
      <c r="CE718" s="548"/>
      <c r="CF718" s="548"/>
      <c r="CG718" s="549"/>
      <c r="CH718" s="549"/>
      <c r="CI718" s="549"/>
      <c r="CJ718" s="549"/>
      <c r="CK718" s="549"/>
      <c r="CL718" s="549"/>
      <c r="CM718" s="549"/>
      <c r="CN718" s="549"/>
      <c r="CO718" s="549"/>
    </row>
    <row r="719" spans="1:93" s="545" customFormat="1">
      <c r="A719" s="777" t="s">
        <v>2382</v>
      </c>
      <c r="B719" s="777" t="s">
        <v>320</v>
      </c>
      <c r="C719" s="778" t="s">
        <v>320</v>
      </c>
      <c r="D719" s="778" t="s">
        <v>336</v>
      </c>
      <c r="E719" s="779" t="s">
        <v>2687</v>
      </c>
      <c r="F719" s="778" t="s">
        <v>297</v>
      </c>
      <c r="G719" s="780" t="str">
        <f>VLOOKUP(WWWW[[#This Row],[Village  Name]],SiteDB6[[Site Name]:[Location Type]],8,FALSE)</f>
        <v>Village</v>
      </c>
      <c r="H719" s="778" t="s">
        <v>3203</v>
      </c>
      <c r="I719" s="782">
        <v>187</v>
      </c>
      <c r="J719" s="782">
        <v>913</v>
      </c>
      <c r="K719" s="783">
        <v>43678</v>
      </c>
      <c r="L719" s="784">
        <v>44043</v>
      </c>
      <c r="M719" s="782">
        <v>110</v>
      </c>
      <c r="N719" s="782"/>
      <c r="O719" s="605">
        <v>7</v>
      </c>
      <c r="P719" s="782">
        <v>10</v>
      </c>
      <c r="Q719" s="782">
        <v>0</v>
      </c>
      <c r="R719" s="782"/>
      <c r="S719" s="782"/>
      <c r="T719" s="782"/>
      <c r="U719" s="785"/>
      <c r="V719" s="782">
        <v>12</v>
      </c>
      <c r="W719" s="782" t="s">
        <v>128</v>
      </c>
      <c r="X719" s="782"/>
      <c r="Y719" s="782">
        <v>14</v>
      </c>
      <c r="Z719" s="782"/>
      <c r="AA719" s="782"/>
      <c r="AB719" s="782"/>
      <c r="AC719" s="785"/>
      <c r="AD719" s="782"/>
      <c r="AE719" s="782">
        <v>20</v>
      </c>
      <c r="AF719" s="782"/>
      <c r="AG719" s="782"/>
      <c r="AH719" s="782"/>
      <c r="AI719" s="782"/>
      <c r="AJ719" s="605">
        <v>20</v>
      </c>
      <c r="AK719" s="782"/>
      <c r="AL719" s="605"/>
      <c r="AM719" s="605"/>
      <c r="AN719" s="785"/>
      <c r="AO719" s="551"/>
      <c r="AP719" s="551"/>
      <c r="AQ71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19" s="788">
        <f>WWWW[[#This Row],[%Equitable and continuous access to sufficient quantity of safe drinking water]]*WWWW[[#This Row],[Total PoP ]]</f>
        <v>913</v>
      </c>
      <c r="AS71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19" s="788">
        <f>WWWW[[#This Row],[% Access to unimproved water points]]*WWWW[[#This Row],[Total PoP ]]</f>
        <v>0</v>
      </c>
      <c r="AU71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1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913</v>
      </c>
      <c r="AW719" s="788">
        <f>WWWW[[#This Row],[HRP1]]/250</f>
        <v>3.6520000000000001</v>
      </c>
      <c r="AX719" s="790">
        <f>1-WWWW[[#This Row],[% Equitable and continuous access to sufficient quantity of domestic water]]</f>
        <v>0</v>
      </c>
      <c r="AY719" s="788">
        <f>WWWW[[#This Row],[%equitable and continuous access to sufficient quantity of safe drinking and domestic water''s GAP]]*WWWW[[#This Row],[Total PoP ]]</f>
        <v>0</v>
      </c>
      <c r="AZ719" s="791">
        <f>IF(WWWW[[#This Row],[Total required water points]]-WWWW[[#This Row],['#Water points coverage]]&lt;0,0,WWWW[[#This Row],[Total required water points]]-WWWW[[#This Row],['#Water points coverage]])</f>
        <v>0.34799999999999986</v>
      </c>
      <c r="BA719" s="791">
        <f>ROUND(IF(WWWW[[#This Row],[Total PoP ]]&lt;250,1,WWWW[[#This Row],[Total PoP ]]/250),0)</f>
        <v>4</v>
      </c>
      <c r="BB71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7.8860898138006577E-2</v>
      </c>
      <c r="BC719" s="788">
        <f>WWWW[[#This Row],[% people access to functioning Latrine]]*WWWW[[#This Row],[Total PoP ]]</f>
        <v>72</v>
      </c>
      <c r="BD719" s="791">
        <f>WWWW[[#This Row],['#_of_Functioning_latrines_in_school]]*50</f>
        <v>0</v>
      </c>
      <c r="BE719" s="791">
        <f>ROUND((WWWW[[#This Row],[Total PoP ]]/6),0)</f>
        <v>152</v>
      </c>
      <c r="BF719" s="791">
        <f>IF(WWWW[[#This Row],[Total required Latrines]]-(WWWW[[#This Row],['#_of_sanitary_fly-proof_HH_latrines]])&lt;0,0,WWWW[[#This Row],[Total required Latrines]]-(WWWW[[#This Row],['#_of_sanitary_fly-proof_HH_latrines]]))</f>
        <v>140</v>
      </c>
      <c r="BG719" s="787">
        <f>1-WWWW[[#This Row],[% people access to functioning Latrine]]</f>
        <v>0.92113910186199344</v>
      </c>
      <c r="BH71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19" s="560">
        <f>IF(WWWW[[#This Row],['#_of_functional_handwashing_facilities_at_HH_level]]*6&gt;WWWW[[#This Row],[Total PoP ]],WWWW[[#This Row],[Total PoP ]],WWWW[[#This Row],['#_of_functional_handwashing_facilities_at_HH_level]]*6)</f>
        <v>120</v>
      </c>
      <c r="BJ719" s="791">
        <f>IF(WWWW[[#This Row],['# people reached by regular dedicated hygiene promotion]]&gt;WWWW[[#This Row],['# People received regular supply of hygiene items]],WWWW[[#This Row],['# people reached by regular dedicated hygiene promotion]],WWWW[[#This Row],['# People received regular supply of hygiene items]])</f>
        <v>20</v>
      </c>
      <c r="BK719" s="790">
        <f>IF(WWWW[[#This Row],[HRP3]]/WWWW[[#This Row],[Total PoP ]]&gt;100%,100%,WWWW[[#This Row],[HRP3]]/WWWW[[#This Row],[Total PoP ]])</f>
        <v>2.1905805038335158E-2</v>
      </c>
      <c r="BL719" s="787">
        <f>1-WWWW[[#This Row],[Hygiene Coverage%]]</f>
        <v>0.97809419496166483</v>
      </c>
      <c r="BM719" s="789">
        <f>WWWW[[#This Row],['# people reached by regular dedicated hygiene promotion]]/WWWW[[#This Row],[Total PoP ]]</f>
        <v>2.1905805038335158E-2</v>
      </c>
      <c r="BN71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19" s="552">
        <f>WWWW[[#This Row],['#_of_affected_women_and_girls_receiving_a_sufficient_quantity_of_sanitary_pads]]</f>
        <v>0</v>
      </c>
      <c r="BP719" s="605">
        <f>IF(WWWW[[#This Row],['# People with access to soap]]&gt;WWWW[[#This Row],['# People with access to Sanity Pads]],WWWW[[#This Row],['# People with access to soap]],WWWW[[#This Row],['# People with access to Sanity Pads]])</f>
        <v>0</v>
      </c>
      <c r="BQ719" s="560" t="str">
        <f>IF(OR(WWWW[[#This Row],['#of students in school]]="",WWWW[[#This Row],['#of students in school]]=0),"No","Yes")</f>
        <v>Yes</v>
      </c>
      <c r="BR719" s="781" t="str">
        <f>VLOOKUP(WWWW[[#This Row],[Village  Name]],SiteDB6[[Site Name]:[Location Type 1]],9,FALSE)</f>
        <v>Village</v>
      </c>
      <c r="BS719" s="781" t="str">
        <f>VLOOKUP(WWWW[[#This Row],[Village  Name]],SiteDB6[[Site Name]:[Type of Accommodation]],10,FALSE)</f>
        <v>Village</v>
      </c>
      <c r="BT719" s="781">
        <f>VLOOKUP(WWWW[[#This Row],[Village  Name]],SiteDB6[[Site Name]:[Ethnic or GCA/NGCA]],11,FALSE)</f>
        <v>0</v>
      </c>
      <c r="BU719" s="781">
        <f>VLOOKUP(WWWW[[#This Row],[Village  Name]],SiteDB6[[Site Name]:[Lat]],12,FALSE)</f>
        <v>0</v>
      </c>
      <c r="BV719" s="781">
        <f>VLOOKUP(WWWW[[#This Row],[Village  Name]],SiteDB6[[Site Name]:[Long]],13,FALSE)</f>
        <v>0</v>
      </c>
      <c r="BW719" s="781">
        <f>VLOOKUP(WWWW[[#This Row],[Village  Name]],SiteDB6[[Site Name]:[Pcode]],3,FALSE)</f>
        <v>0</v>
      </c>
      <c r="BX719" s="781" t="str">
        <f t="shared" si="5"/>
        <v>Covered</v>
      </c>
      <c r="BY719" s="792"/>
      <c r="BZ719" s="31"/>
      <c r="CA719" s="547"/>
      <c r="CB719" s="547"/>
      <c r="CC719" s="543"/>
      <c r="CD719" s="547"/>
      <c r="CE719" s="548"/>
      <c r="CF719" s="548"/>
      <c r="CG719" s="549"/>
      <c r="CH719" s="549"/>
      <c r="CI719" s="549"/>
      <c r="CJ719" s="549"/>
      <c r="CK719" s="549"/>
      <c r="CL719" s="549"/>
      <c r="CM719" s="549"/>
      <c r="CN719" s="549"/>
      <c r="CO719" s="549"/>
    </row>
    <row r="720" spans="1:93" s="545" customFormat="1">
      <c r="A720" s="777" t="s">
        <v>2382</v>
      </c>
      <c r="B720" s="777" t="s">
        <v>320</v>
      </c>
      <c r="C720" s="778" t="s">
        <v>320</v>
      </c>
      <c r="D720" s="778" t="s">
        <v>336</v>
      </c>
      <c r="E720" s="779" t="s">
        <v>2687</v>
      </c>
      <c r="F720" s="778" t="s">
        <v>297</v>
      </c>
      <c r="G720" s="780" t="str">
        <f>VLOOKUP(WWWW[[#This Row],[Village  Name]],SiteDB6[[Site Name]:[Location Type]],8,FALSE)</f>
        <v>Village</v>
      </c>
      <c r="H720" s="778" t="s">
        <v>3204</v>
      </c>
      <c r="I720" s="782">
        <v>164</v>
      </c>
      <c r="J720" s="782">
        <v>1172</v>
      </c>
      <c r="K720" s="783">
        <v>43678</v>
      </c>
      <c r="L720" s="784">
        <v>44043</v>
      </c>
      <c r="M720" s="782">
        <v>50</v>
      </c>
      <c r="N720" s="782"/>
      <c r="O720" s="605">
        <v>2</v>
      </c>
      <c r="P720" s="782">
        <v>70</v>
      </c>
      <c r="Q720" s="782">
        <v>0</v>
      </c>
      <c r="R720" s="782"/>
      <c r="S720" s="782">
        <v>0</v>
      </c>
      <c r="T720" s="782">
        <v>0</v>
      </c>
      <c r="U720" s="785"/>
      <c r="V720" s="782">
        <v>20</v>
      </c>
      <c r="W720" s="782" t="s">
        <v>128</v>
      </c>
      <c r="X720" s="782"/>
      <c r="Y720" s="782">
        <v>10</v>
      </c>
      <c r="Z720" s="782"/>
      <c r="AA720" s="782"/>
      <c r="AB720" s="782"/>
      <c r="AC720" s="785"/>
      <c r="AD720" s="782"/>
      <c r="AE720" s="782">
        <v>20</v>
      </c>
      <c r="AF720" s="782"/>
      <c r="AG720" s="782"/>
      <c r="AH720" s="782"/>
      <c r="AI720" s="782"/>
      <c r="AJ720" s="605">
        <v>20</v>
      </c>
      <c r="AK720" s="782"/>
      <c r="AL720" s="605"/>
      <c r="AM720" s="605"/>
      <c r="AN720" s="785"/>
      <c r="AO720" s="551"/>
      <c r="AP720" s="551"/>
      <c r="AQ72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20" s="788">
        <f>WWWW[[#This Row],[%Equitable and continuous access to sufficient quantity of safe drinking water]]*WWWW[[#This Row],[Total PoP ]]</f>
        <v>1172</v>
      </c>
      <c r="AS72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0" s="788">
        <f>WWWW[[#This Row],[% Access to unimproved water points]]*WWWW[[#This Row],[Total PoP ]]</f>
        <v>0</v>
      </c>
      <c r="AU72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2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1172</v>
      </c>
      <c r="AW720" s="788">
        <f>WWWW[[#This Row],[HRP1]]/250</f>
        <v>4.6879999999999997</v>
      </c>
      <c r="AX720" s="790">
        <f>1-WWWW[[#This Row],[% Equitable and continuous access to sufficient quantity of domestic water]]</f>
        <v>0</v>
      </c>
      <c r="AY720" s="788">
        <f>WWWW[[#This Row],[%equitable and continuous access to sufficient quantity of safe drinking and domestic water''s GAP]]*WWWW[[#This Row],[Total PoP ]]</f>
        <v>0</v>
      </c>
      <c r="AZ720" s="791">
        <f>IF(WWWW[[#This Row],[Total required water points]]-WWWW[[#This Row],['#Water points coverage]]&lt;0,0,WWWW[[#This Row],[Total required water points]]-WWWW[[#This Row],['#Water points coverage]])</f>
        <v>0.31200000000000028</v>
      </c>
      <c r="BA720" s="791">
        <f>ROUND(IF(WWWW[[#This Row],[Total PoP ]]&lt;250,1,WWWW[[#This Row],[Total PoP ]]/250),0)</f>
        <v>5</v>
      </c>
      <c r="BB72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0.10238907849829351</v>
      </c>
      <c r="BC720" s="788">
        <f>WWWW[[#This Row],[% people access to functioning Latrine]]*WWWW[[#This Row],[Total PoP ]]</f>
        <v>120</v>
      </c>
      <c r="BD720" s="791">
        <f>WWWW[[#This Row],['#_of_Functioning_latrines_in_school]]*50</f>
        <v>0</v>
      </c>
      <c r="BE720" s="791">
        <f>ROUND((WWWW[[#This Row],[Total PoP ]]/6),0)</f>
        <v>195</v>
      </c>
      <c r="BF720" s="791">
        <f>IF(WWWW[[#This Row],[Total required Latrines]]-(WWWW[[#This Row],['#_of_sanitary_fly-proof_HH_latrines]])&lt;0,0,WWWW[[#This Row],[Total required Latrines]]-(WWWW[[#This Row],['#_of_sanitary_fly-proof_HH_latrines]]))</f>
        <v>175</v>
      </c>
      <c r="BG720" s="787">
        <f>1-WWWW[[#This Row],[% people access to functioning Latrine]]</f>
        <v>0.89761092150170652</v>
      </c>
      <c r="BH72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20" s="560">
        <f>IF(WWWW[[#This Row],['#_of_functional_handwashing_facilities_at_HH_level]]*6&gt;WWWW[[#This Row],[Total PoP ]],WWWW[[#This Row],[Total PoP ]],WWWW[[#This Row],['#_of_functional_handwashing_facilities_at_HH_level]]*6)</f>
        <v>120</v>
      </c>
      <c r="BJ720" s="791">
        <f>IF(WWWW[[#This Row],['# people reached by regular dedicated hygiene promotion]]&gt;WWWW[[#This Row],['# People received regular supply of hygiene items]],WWWW[[#This Row],['# people reached by regular dedicated hygiene promotion]],WWWW[[#This Row],['# People received regular supply of hygiene items]])</f>
        <v>20</v>
      </c>
      <c r="BK720" s="790">
        <f>IF(WWWW[[#This Row],[HRP3]]/WWWW[[#This Row],[Total PoP ]]&gt;100%,100%,WWWW[[#This Row],[HRP3]]/WWWW[[#This Row],[Total PoP ]])</f>
        <v>1.7064846416382253E-2</v>
      </c>
      <c r="BL720" s="787">
        <f>1-WWWW[[#This Row],[Hygiene Coverage%]]</f>
        <v>0.98293515358361772</v>
      </c>
      <c r="BM720" s="789">
        <f>WWWW[[#This Row],['# people reached by regular dedicated hygiene promotion]]/WWWW[[#This Row],[Total PoP ]]</f>
        <v>1.7064846416382253E-2</v>
      </c>
      <c r="BN72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0" s="552">
        <f>WWWW[[#This Row],['#_of_affected_women_and_girls_receiving_a_sufficient_quantity_of_sanitary_pads]]</f>
        <v>0</v>
      </c>
      <c r="BP720" s="605">
        <f>IF(WWWW[[#This Row],['# People with access to soap]]&gt;WWWW[[#This Row],['# People with access to Sanity Pads]],WWWW[[#This Row],['# People with access to soap]],WWWW[[#This Row],['# People with access to Sanity Pads]])</f>
        <v>0</v>
      </c>
      <c r="BQ720" s="560" t="str">
        <f>IF(OR(WWWW[[#This Row],['#of students in school]]="",WWWW[[#This Row],['#of students in school]]=0),"No","Yes")</f>
        <v>Yes</v>
      </c>
      <c r="BR720" s="781" t="str">
        <f>VLOOKUP(WWWW[[#This Row],[Village  Name]],SiteDB6[[Site Name]:[Location Type 1]],9,FALSE)</f>
        <v>Village</v>
      </c>
      <c r="BS720" s="781" t="str">
        <f>VLOOKUP(WWWW[[#This Row],[Village  Name]],SiteDB6[[Site Name]:[Type of Accommodation]],10,FALSE)</f>
        <v>Village</v>
      </c>
      <c r="BT720" s="781">
        <f>VLOOKUP(WWWW[[#This Row],[Village  Name]],SiteDB6[[Site Name]:[Ethnic or GCA/NGCA]],11,FALSE)</f>
        <v>0</v>
      </c>
      <c r="BU720" s="781">
        <f>VLOOKUP(WWWW[[#This Row],[Village  Name]],SiteDB6[[Site Name]:[Lat]],12,FALSE)</f>
        <v>0</v>
      </c>
      <c r="BV720" s="781">
        <f>VLOOKUP(WWWW[[#This Row],[Village  Name]],SiteDB6[[Site Name]:[Long]],13,FALSE)</f>
        <v>0</v>
      </c>
      <c r="BW720" s="781">
        <f>VLOOKUP(WWWW[[#This Row],[Village  Name]],SiteDB6[[Site Name]:[Pcode]],3,FALSE)</f>
        <v>0</v>
      </c>
      <c r="BX720" s="781" t="str">
        <f t="shared" si="5"/>
        <v>Covered</v>
      </c>
      <c r="BY720" s="792"/>
      <c r="BZ720" s="31"/>
      <c r="CA720" s="547"/>
      <c r="CB720" s="547"/>
      <c r="CC720" s="543"/>
      <c r="CD720" s="547"/>
      <c r="CE720" s="548"/>
      <c r="CF720" s="548"/>
      <c r="CG720" s="549"/>
      <c r="CH720" s="549"/>
      <c r="CI720" s="549"/>
      <c r="CJ720" s="549"/>
      <c r="CK720" s="549"/>
      <c r="CL720" s="549"/>
      <c r="CM720" s="549"/>
      <c r="CN720" s="549"/>
      <c r="CO720" s="549"/>
    </row>
    <row r="721" spans="1:93" s="545" customFormat="1">
      <c r="A721" s="777" t="s">
        <v>2382</v>
      </c>
      <c r="B721" s="777" t="s">
        <v>320</v>
      </c>
      <c r="C721" s="778" t="s">
        <v>320</v>
      </c>
      <c r="D721" s="778" t="s">
        <v>336</v>
      </c>
      <c r="E721" s="779" t="s">
        <v>2687</v>
      </c>
      <c r="F721" s="778" t="s">
        <v>297</v>
      </c>
      <c r="G721" s="780" t="str">
        <f>VLOOKUP(WWWW[[#This Row],[Village  Name]],SiteDB6[[Site Name]:[Location Type]],8,FALSE)</f>
        <v>Village</v>
      </c>
      <c r="H721" s="778" t="s">
        <v>3205</v>
      </c>
      <c r="I721" s="782">
        <v>126</v>
      </c>
      <c r="J721" s="782">
        <v>636</v>
      </c>
      <c r="K721" s="783">
        <v>43678</v>
      </c>
      <c r="L721" s="784">
        <v>44043</v>
      </c>
      <c r="M721" s="782">
        <v>136</v>
      </c>
      <c r="N721" s="782"/>
      <c r="O721" s="605"/>
      <c r="P721" s="782">
        <v>23</v>
      </c>
      <c r="Q721" s="782">
        <v>0</v>
      </c>
      <c r="R721" s="782"/>
      <c r="S721" s="782"/>
      <c r="T721" s="782"/>
      <c r="U721" s="785"/>
      <c r="V721" s="782">
        <v>10</v>
      </c>
      <c r="W721" s="782" t="s">
        <v>128</v>
      </c>
      <c r="X721" s="782">
        <v>0</v>
      </c>
      <c r="Y721" s="782">
        <v>15</v>
      </c>
      <c r="Z721" s="782"/>
      <c r="AA721" s="782"/>
      <c r="AB721" s="782"/>
      <c r="AC721" s="785"/>
      <c r="AD721" s="782"/>
      <c r="AE721" s="782">
        <v>20</v>
      </c>
      <c r="AF721" s="782"/>
      <c r="AG721" s="782"/>
      <c r="AH721" s="782"/>
      <c r="AI721" s="782"/>
      <c r="AJ721" s="605">
        <v>20</v>
      </c>
      <c r="AK721" s="782"/>
      <c r="AL721" s="605"/>
      <c r="AM721" s="605"/>
      <c r="AN721" s="785"/>
      <c r="AO721" s="551"/>
      <c r="AP721" s="551"/>
      <c r="AQ72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21" s="788">
        <f>WWWW[[#This Row],[%Equitable and continuous access to sufficient quantity of safe drinking water]]*WWWW[[#This Row],[Total PoP ]]</f>
        <v>636</v>
      </c>
      <c r="AS72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1" s="788">
        <f>WWWW[[#This Row],[% Access to unimproved water points]]*WWWW[[#This Row],[Total PoP ]]</f>
        <v>0</v>
      </c>
      <c r="AU72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2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636</v>
      </c>
      <c r="AW721" s="788">
        <f>WWWW[[#This Row],[HRP1]]/250</f>
        <v>2.544</v>
      </c>
      <c r="AX721" s="790">
        <f>1-WWWW[[#This Row],[% Equitable and continuous access to sufficient quantity of domestic water]]</f>
        <v>0</v>
      </c>
      <c r="AY721" s="788">
        <f>WWWW[[#This Row],[%equitable and continuous access to sufficient quantity of safe drinking and domestic water''s GAP]]*WWWW[[#This Row],[Total PoP ]]</f>
        <v>0</v>
      </c>
      <c r="AZ721" s="791">
        <f>IF(WWWW[[#This Row],[Total required water points]]-WWWW[[#This Row],['#Water points coverage]]&lt;0,0,WWWW[[#This Row],[Total required water points]]-WWWW[[#This Row],['#Water points coverage]])</f>
        <v>0.45599999999999996</v>
      </c>
      <c r="BA721" s="791">
        <f>ROUND(IF(WWWW[[#This Row],[Total PoP ]]&lt;250,1,WWWW[[#This Row],[Total PoP ]]/250),0)</f>
        <v>3</v>
      </c>
      <c r="BB72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9.4339622641509441E-2</v>
      </c>
      <c r="BC721" s="788">
        <f>WWWW[[#This Row],[% people access to functioning Latrine]]*WWWW[[#This Row],[Total PoP ]]</f>
        <v>60.000000000000007</v>
      </c>
      <c r="BD721" s="791">
        <f>WWWW[[#This Row],['#_of_Functioning_latrines_in_school]]*50</f>
        <v>0</v>
      </c>
      <c r="BE721" s="791">
        <f>ROUND((WWWW[[#This Row],[Total PoP ]]/6),0)</f>
        <v>106</v>
      </c>
      <c r="BF721" s="791">
        <f>IF(WWWW[[#This Row],[Total required Latrines]]-(WWWW[[#This Row],['#_of_sanitary_fly-proof_HH_latrines]])&lt;0,0,WWWW[[#This Row],[Total required Latrines]]-(WWWW[[#This Row],['#_of_sanitary_fly-proof_HH_latrines]]))</f>
        <v>96</v>
      </c>
      <c r="BG721" s="787">
        <f>1-WWWW[[#This Row],[% people access to functioning Latrine]]</f>
        <v>0.90566037735849059</v>
      </c>
      <c r="BH72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21" s="560">
        <f>IF(WWWW[[#This Row],['#_of_functional_handwashing_facilities_at_HH_level]]*6&gt;WWWW[[#This Row],[Total PoP ]],WWWW[[#This Row],[Total PoP ]],WWWW[[#This Row],['#_of_functional_handwashing_facilities_at_HH_level]]*6)</f>
        <v>120</v>
      </c>
      <c r="BJ721" s="791">
        <f>IF(WWWW[[#This Row],['# people reached by regular dedicated hygiene promotion]]&gt;WWWW[[#This Row],['# People received regular supply of hygiene items]],WWWW[[#This Row],['# people reached by regular dedicated hygiene promotion]],WWWW[[#This Row],['# People received regular supply of hygiene items]])</f>
        <v>20</v>
      </c>
      <c r="BK721" s="790">
        <f>IF(WWWW[[#This Row],[HRP3]]/WWWW[[#This Row],[Total PoP ]]&gt;100%,100%,WWWW[[#This Row],[HRP3]]/WWWW[[#This Row],[Total PoP ]])</f>
        <v>3.1446540880503145E-2</v>
      </c>
      <c r="BL721" s="787">
        <f>1-WWWW[[#This Row],[Hygiene Coverage%]]</f>
        <v>0.96855345911949686</v>
      </c>
      <c r="BM721" s="789">
        <f>WWWW[[#This Row],['# people reached by regular dedicated hygiene promotion]]/WWWW[[#This Row],[Total PoP ]]</f>
        <v>3.1446540880503145E-2</v>
      </c>
      <c r="BN72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1" s="552">
        <f>WWWW[[#This Row],['#_of_affected_women_and_girls_receiving_a_sufficient_quantity_of_sanitary_pads]]</f>
        <v>0</v>
      </c>
      <c r="BP721" s="605">
        <f>IF(WWWW[[#This Row],['# People with access to soap]]&gt;WWWW[[#This Row],['# People with access to Sanity Pads]],WWWW[[#This Row],['# People with access to soap]],WWWW[[#This Row],['# People with access to Sanity Pads]])</f>
        <v>0</v>
      </c>
      <c r="BQ721" s="560" t="str">
        <f>IF(OR(WWWW[[#This Row],['#of students in school]]="",WWWW[[#This Row],['#of students in school]]=0),"No","Yes")</f>
        <v>Yes</v>
      </c>
      <c r="BR721" s="781" t="str">
        <f>VLOOKUP(WWWW[[#This Row],[Village  Name]],SiteDB6[[Site Name]:[Location Type 1]],9,FALSE)</f>
        <v>Village</v>
      </c>
      <c r="BS721" s="781" t="str">
        <f>VLOOKUP(WWWW[[#This Row],[Village  Name]],SiteDB6[[Site Name]:[Type of Accommodation]],10,FALSE)</f>
        <v>Village</v>
      </c>
      <c r="BT721" s="781">
        <f>VLOOKUP(WWWW[[#This Row],[Village  Name]],SiteDB6[[Site Name]:[Ethnic or GCA/NGCA]],11,FALSE)</f>
        <v>0</v>
      </c>
      <c r="BU721" s="781">
        <f>VLOOKUP(WWWW[[#This Row],[Village  Name]],SiteDB6[[Site Name]:[Lat]],12,FALSE)</f>
        <v>0</v>
      </c>
      <c r="BV721" s="781">
        <f>VLOOKUP(WWWW[[#This Row],[Village  Name]],SiteDB6[[Site Name]:[Long]],13,FALSE)</f>
        <v>0</v>
      </c>
      <c r="BW721" s="781">
        <f>VLOOKUP(WWWW[[#This Row],[Village  Name]],SiteDB6[[Site Name]:[Pcode]],3,FALSE)</f>
        <v>0</v>
      </c>
      <c r="BX721" s="781" t="str">
        <f t="shared" si="5"/>
        <v>Covered</v>
      </c>
      <c r="BY721" s="792"/>
      <c r="BZ721" s="31"/>
      <c r="CA721" s="547"/>
      <c r="CB721" s="547"/>
      <c r="CC721" s="543"/>
      <c r="CD721" s="547"/>
      <c r="CE721" s="548"/>
      <c r="CF721" s="548"/>
      <c r="CG721" s="549"/>
      <c r="CH721" s="549"/>
      <c r="CI721" s="549"/>
      <c r="CJ721" s="549"/>
      <c r="CK721" s="549"/>
      <c r="CL721" s="549"/>
      <c r="CM721" s="549"/>
      <c r="CN721" s="549"/>
      <c r="CO721" s="549"/>
    </row>
    <row r="722" spans="1:93" s="545" customFormat="1">
      <c r="A722" s="777" t="s">
        <v>2382</v>
      </c>
      <c r="B722" s="777" t="s">
        <v>320</v>
      </c>
      <c r="C722" s="778" t="s">
        <v>320</v>
      </c>
      <c r="D722" s="778" t="s">
        <v>336</v>
      </c>
      <c r="E722" s="779" t="s">
        <v>2687</v>
      </c>
      <c r="F722" s="778" t="s">
        <v>297</v>
      </c>
      <c r="G722" s="780" t="str">
        <f>VLOOKUP(WWWW[[#This Row],[Village  Name]],SiteDB6[[Site Name]:[Location Type]],8,FALSE)</f>
        <v>Village</v>
      </c>
      <c r="H722" s="778" t="s">
        <v>1887</v>
      </c>
      <c r="I722" s="782">
        <v>22</v>
      </c>
      <c r="J722" s="782">
        <v>105</v>
      </c>
      <c r="K722" s="783">
        <v>43678</v>
      </c>
      <c r="L722" s="784">
        <v>44043</v>
      </c>
      <c r="M722" s="782">
        <v>2</v>
      </c>
      <c r="N722" s="782"/>
      <c r="O722" s="605">
        <v>3</v>
      </c>
      <c r="P722" s="782">
        <v>5</v>
      </c>
      <c r="Q722" s="782"/>
      <c r="R722" s="782"/>
      <c r="S722" s="782">
        <v>0</v>
      </c>
      <c r="T722" s="782">
        <v>0</v>
      </c>
      <c r="U722" s="785"/>
      <c r="V722" s="782">
        <v>10</v>
      </c>
      <c r="W722" s="782" t="s">
        <v>128</v>
      </c>
      <c r="X722" s="782">
        <v>1</v>
      </c>
      <c r="Y722" s="782">
        <v>1</v>
      </c>
      <c r="Z722" s="782"/>
      <c r="AA722" s="782"/>
      <c r="AB722" s="782"/>
      <c r="AC722" s="785"/>
      <c r="AD722" s="782"/>
      <c r="AE722" s="782">
        <v>20</v>
      </c>
      <c r="AF722" s="782"/>
      <c r="AG722" s="782"/>
      <c r="AH722" s="782"/>
      <c r="AI722" s="782"/>
      <c r="AJ722" s="605">
        <v>15</v>
      </c>
      <c r="AK722" s="782"/>
      <c r="AL722" s="605"/>
      <c r="AM722" s="605"/>
      <c r="AN722" s="785"/>
      <c r="AO722" s="551"/>
      <c r="AP722" s="551"/>
      <c r="AQ72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22" s="788">
        <f>WWWW[[#This Row],[%Equitable and continuous access to sufficient quantity of safe drinking water]]*WWWW[[#This Row],[Total PoP ]]</f>
        <v>105</v>
      </c>
      <c r="AS72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2" s="788">
        <f>WWWW[[#This Row],[% Access to unimproved water points]]*WWWW[[#This Row],[Total PoP ]]</f>
        <v>0</v>
      </c>
      <c r="AU72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2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v>
      </c>
      <c r="AW722" s="788">
        <f>WWWW[[#This Row],[HRP1]]/250</f>
        <v>0.42</v>
      </c>
      <c r="AX722" s="790">
        <f>1-WWWW[[#This Row],[% Equitable and continuous access to sufficient quantity of domestic water]]</f>
        <v>0</v>
      </c>
      <c r="AY722" s="788">
        <f>WWWW[[#This Row],[%equitable and continuous access to sufficient quantity of safe drinking and domestic water''s GAP]]*WWWW[[#This Row],[Total PoP ]]</f>
        <v>0</v>
      </c>
      <c r="AZ722" s="791">
        <f>IF(WWWW[[#This Row],[Total required water points]]-WWWW[[#This Row],['#Water points coverage]]&lt;0,0,WWWW[[#This Row],[Total required water points]]-WWWW[[#This Row],['#Water points coverage]])</f>
        <v>0.58000000000000007</v>
      </c>
      <c r="BA722" s="791">
        <f>ROUND(IF(WWWW[[#This Row],[Total PoP ]]&lt;250,1,WWWW[[#This Row],[Total PoP ]]/250),0)</f>
        <v>1</v>
      </c>
      <c r="BB72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22" s="788">
        <f>WWWW[[#This Row],[% people access to functioning Latrine]]*WWWW[[#This Row],[Total PoP ]]</f>
        <v>105</v>
      </c>
      <c r="BD722" s="791">
        <f>WWWW[[#This Row],['#_of_Functioning_latrines_in_school]]*50</f>
        <v>50</v>
      </c>
      <c r="BE722" s="791">
        <f>ROUND((WWWW[[#This Row],[Total PoP ]]/6),0)</f>
        <v>18</v>
      </c>
      <c r="BF722" s="791">
        <f>IF(WWWW[[#This Row],[Total required Latrines]]-(WWWW[[#This Row],['#_of_sanitary_fly-proof_HH_latrines]])&lt;0,0,WWWW[[#This Row],[Total required Latrines]]-(WWWW[[#This Row],['#_of_sanitary_fly-proof_HH_latrines]]))</f>
        <v>8</v>
      </c>
      <c r="BG722" s="787">
        <f>1-WWWW[[#This Row],[% people access to functioning Latrine]]</f>
        <v>0</v>
      </c>
      <c r="BH72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22" s="560">
        <f>IF(WWWW[[#This Row],['#_of_functional_handwashing_facilities_at_HH_level]]*6&gt;WWWW[[#This Row],[Total PoP ]],WWWW[[#This Row],[Total PoP ]],WWWW[[#This Row],['#_of_functional_handwashing_facilities_at_HH_level]]*6)</f>
        <v>90</v>
      </c>
      <c r="BJ722" s="791">
        <f>IF(WWWW[[#This Row],['# people reached by regular dedicated hygiene promotion]]&gt;WWWW[[#This Row],['# People received regular supply of hygiene items]],WWWW[[#This Row],['# people reached by regular dedicated hygiene promotion]],WWWW[[#This Row],['# People received regular supply of hygiene items]])</f>
        <v>20</v>
      </c>
      <c r="BK722" s="790">
        <f>IF(WWWW[[#This Row],[HRP3]]/WWWW[[#This Row],[Total PoP ]]&gt;100%,100%,WWWW[[#This Row],[HRP3]]/WWWW[[#This Row],[Total PoP ]])</f>
        <v>0.19047619047619047</v>
      </c>
      <c r="BL722" s="787">
        <f>1-WWWW[[#This Row],[Hygiene Coverage%]]</f>
        <v>0.80952380952380953</v>
      </c>
      <c r="BM722" s="789">
        <f>WWWW[[#This Row],['# people reached by regular dedicated hygiene promotion]]/WWWW[[#This Row],[Total PoP ]]</f>
        <v>0.19047619047619047</v>
      </c>
      <c r="BN72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2" s="552">
        <f>WWWW[[#This Row],['#_of_affected_women_and_girls_receiving_a_sufficient_quantity_of_sanitary_pads]]</f>
        <v>0</v>
      </c>
      <c r="BP722" s="605">
        <f>IF(WWWW[[#This Row],['# People with access to soap]]&gt;WWWW[[#This Row],['# People with access to Sanity Pads]],WWWW[[#This Row],['# People with access to soap]],WWWW[[#This Row],['# People with access to Sanity Pads]])</f>
        <v>0</v>
      </c>
      <c r="BQ722" s="560" t="str">
        <f>IF(OR(WWWW[[#This Row],['#of students in school]]="",WWWW[[#This Row],['#of students in school]]=0),"No","Yes")</f>
        <v>Yes</v>
      </c>
      <c r="BR722" s="781" t="str">
        <f>VLOOKUP(WWWW[[#This Row],[Village  Name]],SiteDB6[[Site Name]:[Location Type 1]],9,FALSE)</f>
        <v>Village</v>
      </c>
      <c r="BS722" s="781" t="str">
        <f>VLOOKUP(WWWW[[#This Row],[Village  Name]],SiteDB6[[Site Name]:[Type of Accommodation]],10,FALSE)</f>
        <v>Village</v>
      </c>
      <c r="BT722" s="781">
        <f>VLOOKUP(WWWW[[#This Row],[Village  Name]],SiteDB6[[Site Name]:[Ethnic or GCA/NGCA]],11,FALSE)</f>
        <v>0</v>
      </c>
      <c r="BU722" s="781">
        <f>VLOOKUP(WWWW[[#This Row],[Village  Name]],SiteDB6[[Site Name]:[Lat]],12,FALSE)</f>
        <v>0</v>
      </c>
      <c r="BV722" s="781">
        <f>VLOOKUP(WWWW[[#This Row],[Village  Name]],SiteDB6[[Site Name]:[Long]],13,FALSE)</f>
        <v>0</v>
      </c>
      <c r="BW722" s="781">
        <f>VLOOKUP(WWWW[[#This Row],[Village  Name]],SiteDB6[[Site Name]:[Pcode]],3,FALSE)</f>
        <v>0</v>
      </c>
      <c r="BX722" s="781" t="str">
        <f t="shared" si="5"/>
        <v>Covered</v>
      </c>
      <c r="BY722" s="792"/>
      <c r="BZ722" s="31"/>
      <c r="CA722" s="547"/>
      <c r="CB722" s="547"/>
      <c r="CC722" s="543"/>
      <c r="CD722" s="547"/>
      <c r="CE722" s="548"/>
      <c r="CF722" s="548"/>
      <c r="CG722" s="549"/>
      <c r="CH722" s="549"/>
      <c r="CI722" s="549"/>
      <c r="CJ722" s="549"/>
      <c r="CK722" s="549"/>
      <c r="CL722" s="549"/>
      <c r="CM722" s="549"/>
      <c r="CN722" s="549"/>
      <c r="CO722" s="549"/>
    </row>
    <row r="723" spans="1:93" s="545" customFormat="1">
      <c r="A723" s="777" t="s">
        <v>2382</v>
      </c>
      <c r="B723" s="777" t="s">
        <v>320</v>
      </c>
      <c r="C723" s="778" t="s">
        <v>320</v>
      </c>
      <c r="D723" s="778" t="s">
        <v>336</v>
      </c>
      <c r="E723" s="779" t="s">
        <v>2687</v>
      </c>
      <c r="F723" s="778" t="s">
        <v>297</v>
      </c>
      <c r="G723" s="780" t="str">
        <f>VLOOKUP(WWWW[[#This Row],[Village  Name]],SiteDB6[[Site Name]:[Location Type]],8,FALSE)</f>
        <v>Village</v>
      </c>
      <c r="H723" s="778" t="s">
        <v>444</v>
      </c>
      <c r="I723" s="782">
        <v>240</v>
      </c>
      <c r="J723" s="782">
        <v>1150</v>
      </c>
      <c r="K723" s="783">
        <v>43678</v>
      </c>
      <c r="L723" s="784">
        <v>44043</v>
      </c>
      <c r="M723" s="782">
        <v>320</v>
      </c>
      <c r="N723" s="782"/>
      <c r="O723" s="605">
        <v>10</v>
      </c>
      <c r="P723" s="782">
        <v>40</v>
      </c>
      <c r="Q723" s="782">
        <v>0</v>
      </c>
      <c r="R723" s="782"/>
      <c r="S723" s="782">
        <v>0</v>
      </c>
      <c r="T723" s="782">
        <v>0</v>
      </c>
      <c r="U723" s="785"/>
      <c r="V723" s="782">
        <v>100</v>
      </c>
      <c r="W723" s="782" t="s">
        <v>128</v>
      </c>
      <c r="X723" s="782">
        <v>0</v>
      </c>
      <c r="Y723" s="782">
        <v>15</v>
      </c>
      <c r="Z723" s="782"/>
      <c r="AA723" s="782"/>
      <c r="AB723" s="782"/>
      <c r="AC723" s="785"/>
      <c r="AD723" s="782"/>
      <c r="AE723" s="782">
        <v>20</v>
      </c>
      <c r="AF723" s="782"/>
      <c r="AG723" s="782"/>
      <c r="AH723" s="782"/>
      <c r="AI723" s="782"/>
      <c r="AJ723" s="605">
        <v>18</v>
      </c>
      <c r="AK723" s="782"/>
      <c r="AL723" s="605"/>
      <c r="AM723" s="605"/>
      <c r="AN723" s="785"/>
      <c r="AO723" s="551"/>
      <c r="AP723" s="551"/>
      <c r="AQ72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23" s="788">
        <f>WWWW[[#This Row],[%Equitable and continuous access to sufficient quantity of safe drinking water]]*WWWW[[#This Row],[Total PoP ]]</f>
        <v>1150</v>
      </c>
      <c r="AS72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3" s="788">
        <f>WWWW[[#This Row],[% Access to unimproved water points]]*WWWW[[#This Row],[Total PoP ]]</f>
        <v>0</v>
      </c>
      <c r="AU72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2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1150</v>
      </c>
      <c r="AW723" s="788">
        <f>WWWW[[#This Row],[HRP1]]/250</f>
        <v>4.5999999999999996</v>
      </c>
      <c r="AX723" s="790">
        <f>1-WWWW[[#This Row],[% Equitable and continuous access to sufficient quantity of domestic water]]</f>
        <v>0</v>
      </c>
      <c r="AY723" s="788">
        <f>WWWW[[#This Row],[%equitable and continuous access to sufficient quantity of safe drinking and domestic water''s GAP]]*WWWW[[#This Row],[Total PoP ]]</f>
        <v>0</v>
      </c>
      <c r="AZ723" s="791">
        <f>IF(WWWW[[#This Row],[Total required water points]]-WWWW[[#This Row],['#Water points coverage]]&lt;0,0,WWWW[[#This Row],[Total required water points]]-WWWW[[#This Row],['#Water points coverage]])</f>
        <v>0.40000000000000036</v>
      </c>
      <c r="BA723" s="791">
        <f>ROUND(IF(WWWW[[#This Row],[Total PoP ]]&lt;250,1,WWWW[[#This Row],[Total PoP ]]/250),0)</f>
        <v>5</v>
      </c>
      <c r="BB72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0.52173913043478259</v>
      </c>
      <c r="BC723" s="788">
        <f>WWWW[[#This Row],[% people access to functioning Latrine]]*WWWW[[#This Row],[Total PoP ]]</f>
        <v>600</v>
      </c>
      <c r="BD723" s="791">
        <f>WWWW[[#This Row],['#_of_Functioning_latrines_in_school]]*50</f>
        <v>0</v>
      </c>
      <c r="BE723" s="791">
        <f>ROUND((WWWW[[#This Row],[Total PoP ]]/6),0)</f>
        <v>192</v>
      </c>
      <c r="BF723" s="791">
        <f>IF(WWWW[[#This Row],[Total required Latrines]]-(WWWW[[#This Row],['#_of_sanitary_fly-proof_HH_latrines]])&lt;0,0,WWWW[[#This Row],[Total required Latrines]]-(WWWW[[#This Row],['#_of_sanitary_fly-proof_HH_latrines]]))</f>
        <v>92</v>
      </c>
      <c r="BG723" s="787">
        <f>1-WWWW[[#This Row],[% people access to functioning Latrine]]</f>
        <v>0.47826086956521741</v>
      </c>
      <c r="BH72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23" s="560">
        <f>IF(WWWW[[#This Row],['#_of_functional_handwashing_facilities_at_HH_level]]*6&gt;WWWW[[#This Row],[Total PoP ]],WWWW[[#This Row],[Total PoP ]],WWWW[[#This Row],['#_of_functional_handwashing_facilities_at_HH_level]]*6)</f>
        <v>108</v>
      </c>
      <c r="BJ723" s="791">
        <f>IF(WWWW[[#This Row],['# people reached by regular dedicated hygiene promotion]]&gt;WWWW[[#This Row],['# People received regular supply of hygiene items]],WWWW[[#This Row],['# people reached by regular dedicated hygiene promotion]],WWWW[[#This Row],['# People received regular supply of hygiene items]])</f>
        <v>20</v>
      </c>
      <c r="BK723" s="790">
        <f>IF(WWWW[[#This Row],[HRP3]]/WWWW[[#This Row],[Total PoP ]]&gt;100%,100%,WWWW[[#This Row],[HRP3]]/WWWW[[#This Row],[Total PoP ]])</f>
        <v>1.7391304347826087E-2</v>
      </c>
      <c r="BL723" s="787">
        <f>1-WWWW[[#This Row],[Hygiene Coverage%]]</f>
        <v>0.9826086956521739</v>
      </c>
      <c r="BM723" s="789">
        <f>WWWW[[#This Row],['# people reached by regular dedicated hygiene promotion]]/WWWW[[#This Row],[Total PoP ]]</f>
        <v>1.7391304347826087E-2</v>
      </c>
      <c r="BN72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3" s="552">
        <f>WWWW[[#This Row],['#_of_affected_women_and_girls_receiving_a_sufficient_quantity_of_sanitary_pads]]</f>
        <v>0</v>
      </c>
      <c r="BP723" s="605">
        <f>IF(WWWW[[#This Row],['# People with access to soap]]&gt;WWWW[[#This Row],['# People with access to Sanity Pads]],WWWW[[#This Row],['# People with access to soap]],WWWW[[#This Row],['# People with access to Sanity Pads]])</f>
        <v>0</v>
      </c>
      <c r="BQ723" s="560" t="str">
        <f>IF(OR(WWWW[[#This Row],['#of students in school]]="",WWWW[[#This Row],['#of students in school]]=0),"No","Yes")</f>
        <v>Yes</v>
      </c>
      <c r="BR723" s="781" t="str">
        <f>VLOOKUP(WWWW[[#This Row],[Village  Name]],SiteDB6[[Site Name]:[Location Type 1]],9,FALSE)</f>
        <v>Village</v>
      </c>
      <c r="BS723" s="781" t="str">
        <f>VLOOKUP(WWWW[[#This Row],[Village  Name]],SiteDB6[[Site Name]:[Type of Accommodation]],10,FALSE)</f>
        <v>Village</v>
      </c>
      <c r="BT723" s="781" t="str">
        <f>VLOOKUP(WWWW[[#This Row],[Village  Name]],SiteDB6[[Site Name]:[Ethnic or GCA/NGCA]],11,FALSE)</f>
        <v>Muslim</v>
      </c>
      <c r="BU723" s="781">
        <f>VLOOKUP(WWWW[[#This Row],[Village  Name]],SiteDB6[[Site Name]:[Lat]],12,FALSE)</f>
        <v>20.212700000000002</v>
      </c>
      <c r="BV723" s="781">
        <f>VLOOKUP(WWWW[[#This Row],[Village  Name]],SiteDB6[[Site Name]:[Long]],13,FALSE)</f>
        <v>92.820800000000006</v>
      </c>
      <c r="BW723" s="781">
        <f>VLOOKUP(WWWW[[#This Row],[Village  Name]],SiteDB6[[Site Name]:[Pcode]],3,FALSE)</f>
        <v>196144</v>
      </c>
      <c r="BX723" s="781" t="str">
        <f t="shared" si="5"/>
        <v>Covered</v>
      </c>
      <c r="BY723" s="792"/>
      <c r="BZ723" s="31"/>
      <c r="CA723" s="547"/>
      <c r="CB723" s="547"/>
      <c r="CC723" s="543"/>
      <c r="CD723" s="547"/>
      <c r="CE723" s="548"/>
      <c r="CF723" s="548"/>
      <c r="CG723" s="549"/>
      <c r="CH723" s="549"/>
      <c r="CI723" s="549"/>
      <c r="CJ723" s="549"/>
      <c r="CK723" s="549"/>
      <c r="CL723" s="549"/>
      <c r="CM723" s="549"/>
      <c r="CN723" s="549"/>
      <c r="CO723" s="549"/>
    </row>
    <row r="724" spans="1:93" s="545" customFormat="1">
      <c r="A724" s="777" t="s">
        <v>2382</v>
      </c>
      <c r="B724" s="777" t="s">
        <v>320</v>
      </c>
      <c r="C724" s="778" t="s">
        <v>320</v>
      </c>
      <c r="D724" s="778" t="s">
        <v>336</v>
      </c>
      <c r="E724" s="779" t="s">
        <v>2687</v>
      </c>
      <c r="F724" s="778" t="s">
        <v>297</v>
      </c>
      <c r="G724" s="780" t="str">
        <f>VLOOKUP(WWWW[[#This Row],[Village  Name]],SiteDB6[[Site Name]:[Location Type]],8,FALSE)</f>
        <v>Village</v>
      </c>
      <c r="H724" s="778" t="s">
        <v>873</v>
      </c>
      <c r="I724" s="782">
        <v>430</v>
      </c>
      <c r="J724" s="782">
        <v>1530</v>
      </c>
      <c r="K724" s="783">
        <v>43678</v>
      </c>
      <c r="L724" s="784">
        <v>44043</v>
      </c>
      <c r="M724" s="782">
        <v>480</v>
      </c>
      <c r="N724" s="782"/>
      <c r="O724" s="605">
        <v>30</v>
      </c>
      <c r="P724" s="782">
        <v>124</v>
      </c>
      <c r="Q724" s="782">
        <v>0</v>
      </c>
      <c r="R724" s="782"/>
      <c r="S724" s="782"/>
      <c r="T724" s="782">
        <v>1</v>
      </c>
      <c r="U724" s="785"/>
      <c r="V724" s="782">
        <v>130</v>
      </c>
      <c r="W724" s="782" t="s">
        <v>128</v>
      </c>
      <c r="X724" s="782">
        <v>2</v>
      </c>
      <c r="Y724" s="782">
        <v>2</v>
      </c>
      <c r="Z724" s="782"/>
      <c r="AA724" s="782"/>
      <c r="AB724" s="782"/>
      <c r="AC724" s="785"/>
      <c r="AD724" s="782"/>
      <c r="AE724" s="782">
        <v>20</v>
      </c>
      <c r="AF724" s="782"/>
      <c r="AG724" s="782"/>
      <c r="AH724" s="782"/>
      <c r="AI724" s="782"/>
      <c r="AJ724" s="605">
        <v>20</v>
      </c>
      <c r="AK724" s="782"/>
      <c r="AL724" s="605"/>
      <c r="AM724" s="605"/>
      <c r="AN724" s="785"/>
      <c r="AO724" s="551"/>
      <c r="AP724" s="551"/>
      <c r="AQ72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24" s="788">
        <f>WWWW[[#This Row],[%Equitable and continuous access to sufficient quantity of safe drinking water]]*WWWW[[#This Row],[Total PoP ]]</f>
        <v>1530</v>
      </c>
      <c r="AS72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4" s="788">
        <f>WWWW[[#This Row],[% Access to unimproved water points]]*WWWW[[#This Row],[Total PoP ]]</f>
        <v>0</v>
      </c>
      <c r="AU72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2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1530</v>
      </c>
      <c r="AW724" s="788">
        <f>WWWW[[#This Row],[HRP1]]/250</f>
        <v>6.12</v>
      </c>
      <c r="AX724" s="790">
        <f>1-WWWW[[#This Row],[% Equitable and continuous access to sufficient quantity of domestic water]]</f>
        <v>0</v>
      </c>
      <c r="AY724" s="788">
        <f>WWWW[[#This Row],[%equitable and continuous access to sufficient quantity of safe drinking and domestic water''s GAP]]*WWWW[[#This Row],[Total PoP ]]</f>
        <v>0</v>
      </c>
      <c r="AZ724" s="791">
        <f>IF(WWWW[[#This Row],[Total required water points]]-WWWW[[#This Row],['#Water points coverage]]&lt;0,0,WWWW[[#This Row],[Total required water points]]-WWWW[[#This Row],['#Water points coverage]])</f>
        <v>0</v>
      </c>
      <c r="BA724" s="791">
        <f>ROUND(IF(WWWW[[#This Row],[Total PoP ]]&lt;250,1,WWWW[[#This Row],[Total PoP ]]/250),0)</f>
        <v>6</v>
      </c>
      <c r="BB72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0.57516339869281041</v>
      </c>
      <c r="BC724" s="788">
        <f>WWWW[[#This Row],[% people access to functioning Latrine]]*WWWW[[#This Row],[Total PoP ]]</f>
        <v>879.99999999999989</v>
      </c>
      <c r="BD724" s="791">
        <f>WWWW[[#This Row],['#_of_Functioning_latrines_in_school]]*50</f>
        <v>100</v>
      </c>
      <c r="BE724" s="791">
        <f>ROUND((WWWW[[#This Row],[Total PoP ]]/6),0)</f>
        <v>255</v>
      </c>
      <c r="BF724" s="791">
        <f>IF(WWWW[[#This Row],[Total required Latrines]]-(WWWW[[#This Row],['#_of_sanitary_fly-proof_HH_latrines]])&lt;0,0,WWWW[[#This Row],[Total required Latrines]]-(WWWW[[#This Row],['#_of_sanitary_fly-proof_HH_latrines]]))</f>
        <v>125</v>
      </c>
      <c r="BG724" s="787">
        <f>1-WWWW[[#This Row],[% people access to functioning Latrine]]</f>
        <v>0.42483660130718959</v>
      </c>
      <c r="BH72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24" s="560">
        <f>IF(WWWW[[#This Row],['#_of_functional_handwashing_facilities_at_HH_level]]*6&gt;WWWW[[#This Row],[Total PoP ]],WWWW[[#This Row],[Total PoP ]],WWWW[[#This Row],['#_of_functional_handwashing_facilities_at_HH_level]]*6)</f>
        <v>120</v>
      </c>
      <c r="BJ724" s="791">
        <f>IF(WWWW[[#This Row],['# people reached by regular dedicated hygiene promotion]]&gt;WWWW[[#This Row],['# People received regular supply of hygiene items]],WWWW[[#This Row],['# people reached by regular dedicated hygiene promotion]],WWWW[[#This Row],['# People received regular supply of hygiene items]])</f>
        <v>20</v>
      </c>
      <c r="BK724" s="790">
        <f>IF(WWWW[[#This Row],[HRP3]]/WWWW[[#This Row],[Total PoP ]]&gt;100%,100%,WWWW[[#This Row],[HRP3]]/WWWW[[#This Row],[Total PoP ]])</f>
        <v>1.3071895424836602E-2</v>
      </c>
      <c r="BL724" s="787">
        <f>1-WWWW[[#This Row],[Hygiene Coverage%]]</f>
        <v>0.98692810457516345</v>
      </c>
      <c r="BM724" s="789">
        <f>WWWW[[#This Row],['# people reached by regular dedicated hygiene promotion]]/WWWW[[#This Row],[Total PoP ]]</f>
        <v>1.3071895424836602E-2</v>
      </c>
      <c r="BN72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4" s="552">
        <f>WWWW[[#This Row],['#_of_affected_women_and_girls_receiving_a_sufficient_quantity_of_sanitary_pads]]</f>
        <v>0</v>
      </c>
      <c r="BP724" s="605">
        <f>IF(WWWW[[#This Row],['# People with access to soap]]&gt;WWWW[[#This Row],['# People with access to Sanity Pads]],WWWW[[#This Row],['# People with access to soap]],WWWW[[#This Row],['# People with access to Sanity Pads]])</f>
        <v>0</v>
      </c>
      <c r="BQ724" s="560" t="str">
        <f>IF(OR(WWWW[[#This Row],['#of students in school]]="",WWWW[[#This Row],['#of students in school]]=0),"No","Yes")</f>
        <v>Yes</v>
      </c>
      <c r="BR724" s="781" t="str">
        <f>VLOOKUP(WWWW[[#This Row],[Village  Name]],SiteDB6[[Site Name]:[Location Type 1]],9,FALSE)</f>
        <v>Village</v>
      </c>
      <c r="BS724" s="781" t="str">
        <f>VLOOKUP(WWWW[[#This Row],[Village  Name]],SiteDB6[[Site Name]:[Type of Accommodation]],10,FALSE)</f>
        <v>Village</v>
      </c>
      <c r="BT724" s="781" t="str">
        <f>VLOOKUP(WWWW[[#This Row],[Village  Name]],SiteDB6[[Site Name]:[Ethnic or GCA/NGCA]],11,FALSE)</f>
        <v>Muslim</v>
      </c>
      <c r="BU724" s="781">
        <f>VLOOKUP(WWWW[[#This Row],[Village  Name]],SiteDB6[[Site Name]:[Lat]],12,FALSE)</f>
        <v>20.219509120000001</v>
      </c>
      <c r="BV724" s="781">
        <f>VLOOKUP(WWWW[[#This Row],[Village  Name]],SiteDB6[[Site Name]:[Long]],13,FALSE)</f>
        <v>92.811332699999994</v>
      </c>
      <c r="BW724" s="781">
        <f>VLOOKUP(WWWW[[#This Row],[Village  Name]],SiteDB6[[Site Name]:[Pcode]],3,FALSE)</f>
        <v>196145</v>
      </c>
      <c r="BX724" s="781" t="str">
        <f t="shared" si="5"/>
        <v>Covered</v>
      </c>
      <c r="BY724" s="792"/>
      <c r="BZ724" s="31"/>
      <c r="CA724" s="547"/>
      <c r="CB724" s="547"/>
      <c r="CC724" s="543"/>
      <c r="CD724" s="547"/>
      <c r="CE724" s="548"/>
      <c r="CF724" s="548"/>
      <c r="CG724" s="549"/>
      <c r="CH724" s="549"/>
      <c r="CI724" s="549"/>
      <c r="CJ724" s="549"/>
      <c r="CK724" s="549"/>
      <c r="CL724" s="549"/>
      <c r="CM724" s="549"/>
      <c r="CN724" s="549"/>
      <c r="CO724" s="549"/>
    </row>
    <row r="725" spans="1:93" s="545" customFormat="1">
      <c r="A725" s="777" t="s">
        <v>2382</v>
      </c>
      <c r="B725" s="777" t="s">
        <v>320</v>
      </c>
      <c r="C725" s="778" t="s">
        <v>320</v>
      </c>
      <c r="D725" s="778" t="s">
        <v>336</v>
      </c>
      <c r="E725" s="779" t="s">
        <v>2687</v>
      </c>
      <c r="F725" s="778" t="s">
        <v>297</v>
      </c>
      <c r="G725" s="780" t="str">
        <f>VLOOKUP(WWWW[[#This Row],[Village  Name]],SiteDB6[[Site Name]:[Location Type]],8,FALSE)</f>
        <v>Village</v>
      </c>
      <c r="H725" s="778" t="s">
        <v>840</v>
      </c>
      <c r="I725" s="782">
        <v>150</v>
      </c>
      <c r="J725" s="782">
        <v>590</v>
      </c>
      <c r="K725" s="783">
        <v>43678</v>
      </c>
      <c r="L725" s="784">
        <v>44043</v>
      </c>
      <c r="M725" s="782">
        <v>112</v>
      </c>
      <c r="N725" s="782"/>
      <c r="O725" s="605">
        <v>4</v>
      </c>
      <c r="P725" s="782">
        <v>20</v>
      </c>
      <c r="Q725" s="782">
        <v>0</v>
      </c>
      <c r="R725" s="782"/>
      <c r="S725" s="782">
        <v>0</v>
      </c>
      <c r="T725" s="782">
        <v>1</v>
      </c>
      <c r="U725" s="785"/>
      <c r="V725" s="782">
        <v>10</v>
      </c>
      <c r="W725" s="782" t="s">
        <v>128</v>
      </c>
      <c r="X725" s="782">
        <v>2</v>
      </c>
      <c r="Y725" s="782">
        <v>0</v>
      </c>
      <c r="Z725" s="782"/>
      <c r="AA725" s="782"/>
      <c r="AB725" s="782"/>
      <c r="AC725" s="785"/>
      <c r="AD725" s="782"/>
      <c r="AE725" s="782">
        <v>20</v>
      </c>
      <c r="AF725" s="782"/>
      <c r="AG725" s="782"/>
      <c r="AH725" s="782"/>
      <c r="AI725" s="782"/>
      <c r="AJ725" s="605">
        <v>20</v>
      </c>
      <c r="AK725" s="782"/>
      <c r="AL725" s="605"/>
      <c r="AM725" s="605"/>
      <c r="AN725" s="785"/>
      <c r="AO725" s="551"/>
      <c r="AP725" s="551"/>
      <c r="AQ72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25" s="788">
        <f>WWWW[[#This Row],[%Equitable and continuous access to sufficient quantity of safe drinking water]]*WWWW[[#This Row],[Total PoP ]]</f>
        <v>590</v>
      </c>
      <c r="AS72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5" s="788">
        <f>WWWW[[#This Row],[% Access to unimproved water points]]*WWWW[[#This Row],[Total PoP ]]</f>
        <v>0</v>
      </c>
      <c r="AU72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2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590</v>
      </c>
      <c r="AW725" s="788">
        <f>WWWW[[#This Row],[HRP1]]/250</f>
        <v>2.36</v>
      </c>
      <c r="AX725" s="790">
        <f>1-WWWW[[#This Row],[% Equitable and continuous access to sufficient quantity of domestic water]]</f>
        <v>0</v>
      </c>
      <c r="AY725" s="788">
        <f>WWWW[[#This Row],[%equitable and continuous access to sufficient quantity of safe drinking and domestic water''s GAP]]*WWWW[[#This Row],[Total PoP ]]</f>
        <v>0</v>
      </c>
      <c r="AZ725" s="791">
        <f>IF(WWWW[[#This Row],[Total required water points]]-WWWW[[#This Row],['#Water points coverage]]&lt;0,0,WWWW[[#This Row],[Total required water points]]-WWWW[[#This Row],['#Water points coverage]])</f>
        <v>0</v>
      </c>
      <c r="BA725" s="791">
        <f>ROUND(IF(WWWW[[#This Row],[Total PoP ]]&lt;250,1,WWWW[[#This Row],[Total PoP ]]/250),0)</f>
        <v>2</v>
      </c>
      <c r="BB72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0.2711864406779661</v>
      </c>
      <c r="BC725" s="788">
        <f>WWWW[[#This Row],[% people access to functioning Latrine]]*WWWW[[#This Row],[Total PoP ]]</f>
        <v>160</v>
      </c>
      <c r="BD725" s="791">
        <f>WWWW[[#This Row],['#_of_Functioning_latrines_in_school]]*50</f>
        <v>100</v>
      </c>
      <c r="BE725" s="791">
        <f>ROUND((WWWW[[#This Row],[Total PoP ]]/6),0)</f>
        <v>98</v>
      </c>
      <c r="BF725" s="791">
        <f>IF(WWWW[[#This Row],[Total required Latrines]]-(WWWW[[#This Row],['#_of_sanitary_fly-proof_HH_latrines]])&lt;0,0,WWWW[[#This Row],[Total required Latrines]]-(WWWW[[#This Row],['#_of_sanitary_fly-proof_HH_latrines]]))</f>
        <v>88</v>
      </c>
      <c r="BG725" s="787">
        <f>1-WWWW[[#This Row],[% people access to functioning Latrine]]</f>
        <v>0.72881355932203395</v>
      </c>
      <c r="BH72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25" s="560">
        <f>IF(WWWW[[#This Row],['#_of_functional_handwashing_facilities_at_HH_level]]*6&gt;WWWW[[#This Row],[Total PoP ]],WWWW[[#This Row],[Total PoP ]],WWWW[[#This Row],['#_of_functional_handwashing_facilities_at_HH_level]]*6)</f>
        <v>120</v>
      </c>
      <c r="BJ725" s="791">
        <f>IF(WWWW[[#This Row],['# people reached by regular dedicated hygiene promotion]]&gt;WWWW[[#This Row],['# People received regular supply of hygiene items]],WWWW[[#This Row],['# people reached by regular dedicated hygiene promotion]],WWWW[[#This Row],['# People received regular supply of hygiene items]])</f>
        <v>20</v>
      </c>
      <c r="BK725" s="790">
        <f>IF(WWWW[[#This Row],[HRP3]]/WWWW[[#This Row],[Total PoP ]]&gt;100%,100%,WWWW[[#This Row],[HRP3]]/WWWW[[#This Row],[Total PoP ]])</f>
        <v>3.3898305084745763E-2</v>
      </c>
      <c r="BL725" s="787">
        <f>1-WWWW[[#This Row],[Hygiene Coverage%]]</f>
        <v>0.96610169491525422</v>
      </c>
      <c r="BM725" s="789">
        <f>WWWW[[#This Row],['# people reached by regular dedicated hygiene promotion]]/WWWW[[#This Row],[Total PoP ]]</f>
        <v>3.3898305084745763E-2</v>
      </c>
      <c r="BN72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5" s="552">
        <f>WWWW[[#This Row],['#_of_affected_women_and_girls_receiving_a_sufficient_quantity_of_sanitary_pads]]</f>
        <v>0</v>
      </c>
      <c r="BP725" s="605">
        <f>IF(WWWW[[#This Row],['# People with access to soap]]&gt;WWWW[[#This Row],['# People with access to Sanity Pads]],WWWW[[#This Row],['# People with access to soap]],WWWW[[#This Row],['# People with access to Sanity Pads]])</f>
        <v>0</v>
      </c>
      <c r="BQ725" s="560" t="str">
        <f>IF(OR(WWWW[[#This Row],['#of students in school]]="",WWWW[[#This Row],['#of students in school]]=0),"No","Yes")</f>
        <v>Yes</v>
      </c>
      <c r="BR725" s="781" t="str">
        <f>VLOOKUP(WWWW[[#This Row],[Village  Name]],SiteDB6[[Site Name]:[Location Type 1]],9,FALSE)</f>
        <v>Village</v>
      </c>
      <c r="BS725" s="781" t="str">
        <f>VLOOKUP(WWWW[[#This Row],[Village  Name]],SiteDB6[[Site Name]:[Type of Accommodation]],10,FALSE)</f>
        <v>Village</v>
      </c>
      <c r="BT725" s="781" t="str">
        <f>VLOOKUP(WWWW[[#This Row],[Village  Name]],SiteDB6[[Site Name]:[Ethnic or GCA/NGCA]],11,FALSE)</f>
        <v>Rakhine</v>
      </c>
      <c r="BU725" s="781">
        <f>VLOOKUP(WWWW[[#This Row],[Village  Name]],SiteDB6[[Site Name]:[Lat]],12,FALSE)</f>
        <v>20.131148</v>
      </c>
      <c r="BV725" s="781">
        <f>VLOOKUP(WWWW[[#This Row],[Village  Name]],SiteDB6[[Site Name]:[Long]],13,FALSE)</f>
        <v>92.462236000000004</v>
      </c>
      <c r="BW725" s="781">
        <f>VLOOKUP(WWWW[[#This Row],[Village  Name]],SiteDB6[[Site Name]:[Pcode]],3,FALSE)</f>
        <v>196141</v>
      </c>
      <c r="BX725" s="781" t="str">
        <f t="shared" si="5"/>
        <v>Covered</v>
      </c>
      <c r="BY725" s="792"/>
      <c r="BZ725" s="31"/>
      <c r="CA725" s="547"/>
      <c r="CB725" s="547"/>
      <c r="CC725" s="543"/>
      <c r="CD725" s="547"/>
      <c r="CE725" s="548"/>
      <c r="CF725" s="548"/>
      <c r="CG725" s="549"/>
      <c r="CH725" s="549"/>
      <c r="CI725" s="549"/>
      <c r="CJ725" s="549"/>
      <c r="CK725" s="549"/>
      <c r="CL725" s="549"/>
      <c r="CM725" s="549"/>
      <c r="CN725" s="549"/>
      <c r="CO725" s="549"/>
    </row>
    <row r="726" spans="1:93" s="545" customFormat="1">
      <c r="A726" s="777" t="s">
        <v>2382</v>
      </c>
      <c r="B726" s="777" t="s">
        <v>320</v>
      </c>
      <c r="C726" s="778" t="s">
        <v>320</v>
      </c>
      <c r="D726" s="778" t="s">
        <v>336</v>
      </c>
      <c r="E726" s="779" t="s">
        <v>2687</v>
      </c>
      <c r="F726" s="778" t="s">
        <v>297</v>
      </c>
      <c r="G726" s="780" t="str">
        <f>VLOOKUP(WWWW[[#This Row],[Village  Name]],SiteDB6[[Site Name]:[Location Type]],8,FALSE)</f>
        <v>Village</v>
      </c>
      <c r="H726" s="778" t="s">
        <v>837</v>
      </c>
      <c r="I726" s="782">
        <v>289</v>
      </c>
      <c r="J726" s="782">
        <v>3400</v>
      </c>
      <c r="K726" s="783">
        <v>43678</v>
      </c>
      <c r="L726" s="784">
        <v>44043</v>
      </c>
      <c r="M726" s="782">
        <v>287</v>
      </c>
      <c r="N726" s="782"/>
      <c r="O726" s="605">
        <v>0</v>
      </c>
      <c r="P726" s="782">
        <v>200</v>
      </c>
      <c r="Q726" s="782">
        <v>0</v>
      </c>
      <c r="R726" s="782"/>
      <c r="S726" s="782">
        <v>0</v>
      </c>
      <c r="T726" s="782">
        <v>0</v>
      </c>
      <c r="U726" s="785"/>
      <c r="V726" s="782">
        <v>50</v>
      </c>
      <c r="W726" s="782" t="s">
        <v>128</v>
      </c>
      <c r="X726" s="782">
        <v>0</v>
      </c>
      <c r="Y726" s="782">
        <v>6</v>
      </c>
      <c r="Z726" s="782"/>
      <c r="AA726" s="782"/>
      <c r="AB726" s="782"/>
      <c r="AC726" s="785"/>
      <c r="AD726" s="782"/>
      <c r="AE726" s="782">
        <v>20</v>
      </c>
      <c r="AF726" s="782"/>
      <c r="AG726" s="782"/>
      <c r="AH726" s="782"/>
      <c r="AI726" s="782"/>
      <c r="AJ726" s="605">
        <v>20</v>
      </c>
      <c r="AK726" s="782"/>
      <c r="AL726" s="605"/>
      <c r="AM726" s="605"/>
      <c r="AN726" s="785"/>
      <c r="AO726" s="551"/>
      <c r="AP726" s="551"/>
      <c r="AQ72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26" s="788">
        <f>WWWW[[#This Row],[%Equitable and continuous access to sufficient quantity of safe drinking water]]*WWWW[[#This Row],[Total PoP ]]</f>
        <v>3400</v>
      </c>
      <c r="AS72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6" s="788">
        <f>WWWW[[#This Row],[% Access to unimproved water points]]*WWWW[[#This Row],[Total PoP ]]</f>
        <v>0</v>
      </c>
      <c r="AU72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2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3400</v>
      </c>
      <c r="AW726" s="788">
        <f>WWWW[[#This Row],[HRP1]]/250</f>
        <v>13.6</v>
      </c>
      <c r="AX726" s="790">
        <f>1-WWWW[[#This Row],[% Equitable and continuous access to sufficient quantity of domestic water]]</f>
        <v>0</v>
      </c>
      <c r="AY726" s="788">
        <f>WWWW[[#This Row],[%equitable and continuous access to sufficient quantity of safe drinking and domestic water''s GAP]]*WWWW[[#This Row],[Total PoP ]]</f>
        <v>0</v>
      </c>
      <c r="AZ726" s="791">
        <f>IF(WWWW[[#This Row],[Total required water points]]-WWWW[[#This Row],['#Water points coverage]]&lt;0,0,WWWW[[#This Row],[Total required water points]]-WWWW[[#This Row],['#Water points coverage]])</f>
        <v>0.40000000000000036</v>
      </c>
      <c r="BA726" s="791">
        <f>ROUND(IF(WWWW[[#This Row],[Total PoP ]]&lt;250,1,WWWW[[#This Row],[Total PoP ]]/250),0)</f>
        <v>14</v>
      </c>
      <c r="BB72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8.8235294117647065E-2</v>
      </c>
      <c r="BC726" s="788">
        <f>WWWW[[#This Row],[% people access to functioning Latrine]]*WWWW[[#This Row],[Total PoP ]]</f>
        <v>300</v>
      </c>
      <c r="BD726" s="791">
        <f>WWWW[[#This Row],['#_of_Functioning_latrines_in_school]]*50</f>
        <v>0</v>
      </c>
      <c r="BE726" s="791">
        <f>ROUND((WWWW[[#This Row],[Total PoP ]]/6),0)</f>
        <v>567</v>
      </c>
      <c r="BF726" s="791">
        <f>IF(WWWW[[#This Row],[Total required Latrines]]-(WWWW[[#This Row],['#_of_sanitary_fly-proof_HH_latrines]])&lt;0,0,WWWW[[#This Row],[Total required Latrines]]-(WWWW[[#This Row],['#_of_sanitary_fly-proof_HH_latrines]]))</f>
        <v>517</v>
      </c>
      <c r="BG726" s="787">
        <f>1-WWWW[[#This Row],[% people access to functioning Latrine]]</f>
        <v>0.91176470588235292</v>
      </c>
      <c r="BH72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26" s="560">
        <f>IF(WWWW[[#This Row],['#_of_functional_handwashing_facilities_at_HH_level]]*6&gt;WWWW[[#This Row],[Total PoP ]],WWWW[[#This Row],[Total PoP ]],WWWW[[#This Row],['#_of_functional_handwashing_facilities_at_HH_level]]*6)</f>
        <v>120</v>
      </c>
      <c r="BJ726" s="791">
        <f>IF(WWWW[[#This Row],['# people reached by regular dedicated hygiene promotion]]&gt;WWWW[[#This Row],['# People received regular supply of hygiene items]],WWWW[[#This Row],['# people reached by regular dedicated hygiene promotion]],WWWW[[#This Row],['# People received regular supply of hygiene items]])</f>
        <v>20</v>
      </c>
      <c r="BK726" s="790">
        <f>IF(WWWW[[#This Row],[HRP3]]/WWWW[[#This Row],[Total PoP ]]&gt;100%,100%,WWWW[[#This Row],[HRP3]]/WWWW[[#This Row],[Total PoP ]])</f>
        <v>5.8823529411764705E-3</v>
      </c>
      <c r="BL726" s="787">
        <f>1-WWWW[[#This Row],[Hygiene Coverage%]]</f>
        <v>0.99411764705882355</v>
      </c>
      <c r="BM726" s="789">
        <f>WWWW[[#This Row],['# people reached by regular dedicated hygiene promotion]]/WWWW[[#This Row],[Total PoP ]]</f>
        <v>5.8823529411764705E-3</v>
      </c>
      <c r="BN72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6" s="552">
        <f>WWWW[[#This Row],['#_of_affected_women_and_girls_receiving_a_sufficient_quantity_of_sanitary_pads]]</f>
        <v>0</v>
      </c>
      <c r="BP726" s="605">
        <f>IF(WWWW[[#This Row],['# People with access to soap]]&gt;WWWW[[#This Row],['# People with access to Sanity Pads]],WWWW[[#This Row],['# People with access to soap]],WWWW[[#This Row],['# People with access to Sanity Pads]])</f>
        <v>0</v>
      </c>
      <c r="BQ726" s="560" t="str">
        <f>IF(OR(WWWW[[#This Row],['#of students in school]]="",WWWW[[#This Row],['#of students in school]]=0),"No","Yes")</f>
        <v>Yes</v>
      </c>
      <c r="BR726" s="781" t="str">
        <f>VLOOKUP(WWWW[[#This Row],[Village  Name]],SiteDB6[[Site Name]:[Location Type 1]],9,FALSE)</f>
        <v>Village</v>
      </c>
      <c r="BS726" s="781" t="str">
        <f>VLOOKUP(WWWW[[#This Row],[Village  Name]],SiteDB6[[Site Name]:[Type of Accommodation]],10,FALSE)</f>
        <v>Village</v>
      </c>
      <c r="BT726" s="781" t="str">
        <f>VLOOKUP(WWWW[[#This Row],[Village  Name]],SiteDB6[[Site Name]:[Ethnic or GCA/NGCA]],11,FALSE)</f>
        <v>Muslim</v>
      </c>
      <c r="BU726" s="781">
        <f>VLOOKUP(WWWW[[#This Row],[Village  Name]],SiteDB6[[Site Name]:[Lat]],12,FALSE)</f>
        <v>20.122990000000001</v>
      </c>
      <c r="BV726" s="781">
        <f>VLOOKUP(WWWW[[#This Row],[Village  Name]],SiteDB6[[Site Name]:[Long]],13,FALSE)</f>
        <v>92.474298000000005</v>
      </c>
      <c r="BW726" s="781">
        <f>VLOOKUP(WWWW[[#This Row],[Village  Name]],SiteDB6[[Site Name]:[Pcode]],3,FALSE)</f>
        <v>196142</v>
      </c>
      <c r="BX726" s="781" t="str">
        <f t="shared" si="5"/>
        <v>Covered</v>
      </c>
      <c r="BY726" s="792"/>
      <c r="BZ726" s="31"/>
      <c r="CA726" s="547"/>
      <c r="CB726" s="547"/>
      <c r="CC726" s="543"/>
      <c r="CD726" s="547"/>
      <c r="CE726" s="548"/>
      <c r="CF726" s="548"/>
      <c r="CG726" s="549"/>
      <c r="CH726" s="549"/>
      <c r="CI726" s="549"/>
      <c r="CJ726" s="549"/>
      <c r="CK726" s="549"/>
      <c r="CL726" s="549"/>
      <c r="CM726" s="549"/>
      <c r="CN726" s="549"/>
      <c r="CO726" s="549"/>
    </row>
    <row r="727" spans="1:93" s="545" customFormat="1">
      <c r="A727" s="777" t="s">
        <v>2382</v>
      </c>
      <c r="B727" s="777" t="s">
        <v>320</v>
      </c>
      <c r="C727" s="778" t="s">
        <v>320</v>
      </c>
      <c r="D727" s="778" t="s">
        <v>336</v>
      </c>
      <c r="E727" s="779" t="s">
        <v>2687</v>
      </c>
      <c r="F727" s="778" t="s">
        <v>297</v>
      </c>
      <c r="G727" s="780" t="str">
        <f>VLOOKUP(WWWW[[#This Row],[Village  Name]],SiteDB6[[Site Name]:[Location Type]],8,FALSE)</f>
        <v>Village</v>
      </c>
      <c r="H727" s="778" t="s">
        <v>1887</v>
      </c>
      <c r="I727" s="782">
        <v>22</v>
      </c>
      <c r="J727" s="782">
        <v>105</v>
      </c>
      <c r="K727" s="783">
        <v>43678</v>
      </c>
      <c r="L727" s="784">
        <v>44043</v>
      </c>
      <c r="M727" s="782">
        <v>2</v>
      </c>
      <c r="N727" s="782"/>
      <c r="O727" s="605">
        <v>3</v>
      </c>
      <c r="P727" s="782">
        <v>5</v>
      </c>
      <c r="Q727" s="782"/>
      <c r="R727" s="782"/>
      <c r="S727" s="782"/>
      <c r="T727" s="782"/>
      <c r="U727" s="785"/>
      <c r="V727" s="782">
        <v>10</v>
      </c>
      <c r="W727" s="782" t="s">
        <v>128</v>
      </c>
      <c r="X727" s="782">
        <v>1</v>
      </c>
      <c r="Y727" s="782">
        <v>1</v>
      </c>
      <c r="Z727" s="782"/>
      <c r="AA727" s="782"/>
      <c r="AB727" s="782"/>
      <c r="AC727" s="785"/>
      <c r="AD727" s="782"/>
      <c r="AE727" s="782">
        <v>20</v>
      </c>
      <c r="AF727" s="782"/>
      <c r="AG727" s="782"/>
      <c r="AH727" s="782"/>
      <c r="AI727" s="782"/>
      <c r="AJ727" s="605">
        <v>17</v>
      </c>
      <c r="AK727" s="782"/>
      <c r="AL727" s="605"/>
      <c r="AM727" s="605"/>
      <c r="AN727" s="785"/>
      <c r="AO727" s="551"/>
      <c r="AP727" s="551"/>
      <c r="AQ72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727" s="788">
        <f>WWWW[[#This Row],[%Equitable and continuous access to sufficient quantity of safe drinking water]]*WWWW[[#This Row],[Total PoP ]]</f>
        <v>105</v>
      </c>
      <c r="AS72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7" s="788">
        <f>WWWW[[#This Row],[% Access to unimproved water points]]*WWWW[[#This Row],[Total PoP ]]</f>
        <v>0</v>
      </c>
      <c r="AU72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72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105</v>
      </c>
      <c r="AW727" s="788">
        <f>WWWW[[#This Row],[HRP1]]/250</f>
        <v>0.42</v>
      </c>
      <c r="AX727" s="790">
        <f>1-WWWW[[#This Row],[% Equitable and continuous access to sufficient quantity of domestic water]]</f>
        <v>0</v>
      </c>
      <c r="AY727" s="788">
        <f>WWWW[[#This Row],[%equitable and continuous access to sufficient quantity of safe drinking and domestic water''s GAP]]*WWWW[[#This Row],[Total PoP ]]</f>
        <v>0</v>
      </c>
      <c r="AZ727" s="791">
        <f>IF(WWWW[[#This Row],[Total required water points]]-WWWW[[#This Row],['#Water points coverage]]&lt;0,0,WWWW[[#This Row],[Total required water points]]-WWWW[[#This Row],['#Water points coverage]])</f>
        <v>0.58000000000000007</v>
      </c>
      <c r="BA727" s="791">
        <f>ROUND(IF(WWWW[[#This Row],[Total PoP ]]&lt;250,1,WWWW[[#This Row],[Total PoP ]]/250),0)</f>
        <v>1</v>
      </c>
      <c r="BB72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27" s="788">
        <f>WWWW[[#This Row],[% people access to functioning Latrine]]*WWWW[[#This Row],[Total PoP ]]</f>
        <v>105</v>
      </c>
      <c r="BD727" s="791">
        <f>WWWW[[#This Row],['#_of_Functioning_latrines_in_school]]*50</f>
        <v>50</v>
      </c>
      <c r="BE727" s="791">
        <f>ROUND((WWWW[[#This Row],[Total PoP ]]/6),0)</f>
        <v>18</v>
      </c>
      <c r="BF727" s="791">
        <f>IF(WWWW[[#This Row],[Total required Latrines]]-(WWWW[[#This Row],['#_of_sanitary_fly-proof_HH_latrines]])&lt;0,0,WWWW[[#This Row],[Total required Latrines]]-(WWWW[[#This Row],['#_of_sanitary_fly-proof_HH_latrines]]))</f>
        <v>8</v>
      </c>
      <c r="BG727" s="787">
        <f>1-WWWW[[#This Row],[% people access to functioning Latrine]]</f>
        <v>0</v>
      </c>
      <c r="BH72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v>
      </c>
      <c r="BI727" s="560">
        <f>IF(WWWW[[#This Row],['#_of_functional_handwashing_facilities_at_HH_level]]*6&gt;WWWW[[#This Row],[Total PoP ]],WWWW[[#This Row],[Total PoP ]],WWWW[[#This Row],['#_of_functional_handwashing_facilities_at_HH_level]]*6)</f>
        <v>102</v>
      </c>
      <c r="BJ727" s="791">
        <f>IF(WWWW[[#This Row],['# people reached by regular dedicated hygiene promotion]]&gt;WWWW[[#This Row],['# People received regular supply of hygiene items]],WWWW[[#This Row],['# people reached by regular dedicated hygiene promotion]],WWWW[[#This Row],['# People received regular supply of hygiene items]])</f>
        <v>20</v>
      </c>
      <c r="BK727" s="790">
        <f>IF(WWWW[[#This Row],[HRP3]]/WWWW[[#This Row],[Total PoP ]]&gt;100%,100%,WWWW[[#This Row],[HRP3]]/WWWW[[#This Row],[Total PoP ]])</f>
        <v>0.19047619047619047</v>
      </c>
      <c r="BL727" s="787">
        <f>1-WWWW[[#This Row],[Hygiene Coverage%]]</f>
        <v>0.80952380952380953</v>
      </c>
      <c r="BM727" s="789">
        <f>WWWW[[#This Row],['# people reached by regular dedicated hygiene promotion]]/WWWW[[#This Row],[Total PoP ]]</f>
        <v>0.19047619047619047</v>
      </c>
      <c r="BN72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7" s="552">
        <f>WWWW[[#This Row],['#_of_affected_women_and_girls_receiving_a_sufficient_quantity_of_sanitary_pads]]</f>
        <v>0</v>
      </c>
      <c r="BP727" s="605">
        <f>IF(WWWW[[#This Row],['# People with access to soap]]&gt;WWWW[[#This Row],['# People with access to Sanity Pads]],WWWW[[#This Row],['# People with access to soap]],WWWW[[#This Row],['# People with access to Sanity Pads]])</f>
        <v>0</v>
      </c>
      <c r="BQ727" s="560" t="str">
        <f>IF(OR(WWWW[[#This Row],['#of students in school]]="",WWWW[[#This Row],['#of students in school]]=0),"No","Yes")</f>
        <v>Yes</v>
      </c>
      <c r="BR727" s="781" t="str">
        <f>VLOOKUP(WWWW[[#This Row],[Village  Name]],SiteDB6[[Site Name]:[Location Type 1]],9,FALSE)</f>
        <v>Village</v>
      </c>
      <c r="BS727" s="781" t="str">
        <f>VLOOKUP(WWWW[[#This Row],[Village  Name]],SiteDB6[[Site Name]:[Type of Accommodation]],10,FALSE)</f>
        <v>Village</v>
      </c>
      <c r="BT727" s="781">
        <f>VLOOKUP(WWWW[[#This Row],[Village  Name]],SiteDB6[[Site Name]:[Ethnic or GCA/NGCA]],11,FALSE)</f>
        <v>0</v>
      </c>
      <c r="BU727" s="781">
        <f>VLOOKUP(WWWW[[#This Row],[Village  Name]],SiteDB6[[Site Name]:[Lat]],12,FALSE)</f>
        <v>0</v>
      </c>
      <c r="BV727" s="781">
        <f>VLOOKUP(WWWW[[#This Row],[Village  Name]],SiteDB6[[Site Name]:[Long]],13,FALSE)</f>
        <v>0</v>
      </c>
      <c r="BW727" s="781">
        <f>VLOOKUP(WWWW[[#This Row],[Village  Name]],SiteDB6[[Site Name]:[Pcode]],3,FALSE)</f>
        <v>0</v>
      </c>
      <c r="BX727" s="781" t="str">
        <f t="shared" si="5"/>
        <v>Covered</v>
      </c>
      <c r="BY727" s="792"/>
      <c r="BZ727" s="31"/>
      <c r="CA727" s="547"/>
      <c r="CB727" s="547"/>
      <c r="CC727" s="543"/>
      <c r="CD727" s="547"/>
      <c r="CE727" s="548"/>
      <c r="CF727" s="548"/>
      <c r="CG727" s="549"/>
      <c r="CH727" s="549"/>
      <c r="CI727" s="549"/>
      <c r="CJ727" s="549"/>
      <c r="CK727" s="549"/>
      <c r="CL727" s="549"/>
      <c r="CM727" s="549"/>
      <c r="CN727" s="549"/>
      <c r="CO727" s="549"/>
    </row>
    <row r="728" spans="1:93">
      <c r="A728" s="777" t="s">
        <v>2382</v>
      </c>
      <c r="B728" s="777" t="s">
        <v>3083</v>
      </c>
      <c r="C728" s="778"/>
      <c r="D728" s="778" t="s">
        <v>233</v>
      </c>
      <c r="E728" s="779" t="s">
        <v>700</v>
      </c>
      <c r="F728" s="778" t="s">
        <v>1236</v>
      </c>
      <c r="G728" s="780" t="str">
        <f>VLOOKUP(WWWW[[#This Row],[Village  Name]],SiteDB6[[Site Name]:[Location Type]],8,FALSE)</f>
        <v>Village</v>
      </c>
      <c r="H728" s="778" t="s">
        <v>3084</v>
      </c>
      <c r="I728" s="782"/>
      <c r="J728" s="782">
        <v>133</v>
      </c>
      <c r="K728" s="783">
        <v>43258</v>
      </c>
      <c r="L728" s="784">
        <v>43830</v>
      </c>
      <c r="M728" s="782"/>
      <c r="N728" s="782"/>
      <c r="O728" s="605"/>
      <c r="P728" s="782"/>
      <c r="Q728" s="782"/>
      <c r="R728" s="782"/>
      <c r="S728" s="782"/>
      <c r="T728" s="782"/>
      <c r="U728" s="785"/>
      <c r="V728" s="782"/>
      <c r="W728" s="782"/>
      <c r="X728" s="782"/>
      <c r="Y728" s="782"/>
      <c r="Z728" s="782"/>
      <c r="AA728" s="782"/>
      <c r="AB728" s="782"/>
      <c r="AC728" s="785"/>
      <c r="AD728" s="782">
        <v>104</v>
      </c>
      <c r="AE728" s="782">
        <v>189</v>
      </c>
      <c r="AF728" s="782">
        <v>1</v>
      </c>
      <c r="AG728" s="782">
        <v>1</v>
      </c>
      <c r="AH728" s="782"/>
      <c r="AI728" s="782"/>
      <c r="AJ728" s="605"/>
      <c r="AK728" s="782"/>
      <c r="AL728" s="605"/>
      <c r="AM728" s="605"/>
      <c r="AN728" s="785"/>
      <c r="AO728" s="551"/>
      <c r="AP728" s="551"/>
      <c r="AQ72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28" s="788">
        <f>WWWW[[#This Row],[%Equitable and continuous access to sufficient quantity of safe drinking water]]*WWWW[[#This Row],[Total PoP ]]</f>
        <v>0</v>
      </c>
      <c r="AS72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8" s="788">
        <f>WWWW[[#This Row],[% Access to unimproved water points]]*WWWW[[#This Row],[Total PoP ]]</f>
        <v>0</v>
      </c>
      <c r="AU72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2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28" s="788">
        <f>WWWW[[#This Row],[HRP1]]/250</f>
        <v>0</v>
      </c>
      <c r="AX728" s="790">
        <f>1-WWWW[[#This Row],[% Equitable and continuous access to sufficient quantity of domestic water]]</f>
        <v>1</v>
      </c>
      <c r="AY728" s="788">
        <f>WWWW[[#This Row],[%equitable and continuous access to sufficient quantity of safe drinking and domestic water''s GAP]]*WWWW[[#This Row],[Total PoP ]]</f>
        <v>133</v>
      </c>
      <c r="AZ728" s="791">
        <f>IF(WWWW[[#This Row],[Total required water points]]-WWWW[[#This Row],['#Water points coverage]]&lt;0,0,WWWW[[#This Row],[Total required water points]]-WWWW[[#This Row],['#Water points coverage]])</f>
        <v>1</v>
      </c>
      <c r="BA728" s="791">
        <f>ROUND(IF(WWWW[[#This Row],[Total PoP ]]&lt;250,1,WWWW[[#This Row],[Total PoP ]]/250),0)</f>
        <v>1</v>
      </c>
      <c r="BB72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28" s="788">
        <f>WWWW[[#This Row],[% people access to functioning Latrine]]*WWWW[[#This Row],[Total PoP ]]</f>
        <v>0</v>
      </c>
      <c r="BD728" s="791">
        <f>WWWW[[#This Row],['#_of_Functioning_latrines_in_school]]*50</f>
        <v>0</v>
      </c>
      <c r="BE728" s="791">
        <f>ROUND((WWWW[[#This Row],[Total PoP ]]/6),0)</f>
        <v>22</v>
      </c>
      <c r="BF728" s="791">
        <f>IF(WWWW[[#This Row],[Total required Latrines]]-(WWWW[[#This Row],['#_of_sanitary_fly-proof_HH_latrines]])&lt;0,0,WWWW[[#This Row],[Total required Latrines]]-(WWWW[[#This Row],['#_of_sanitary_fly-proof_HH_latrines]]))</f>
        <v>22</v>
      </c>
      <c r="BG728" s="787">
        <f>1-WWWW[[#This Row],[% people access to functioning Latrine]]</f>
        <v>1</v>
      </c>
      <c r="BH72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133</v>
      </c>
      <c r="BI728" s="560">
        <f>IF(WWWW[[#This Row],['#_of_functional_handwashing_facilities_at_HH_level]]*6&gt;WWWW[[#This Row],[Total PoP ]],WWWW[[#This Row],[Total PoP ]],WWWW[[#This Row],['#_of_functional_handwashing_facilities_at_HH_level]]*6)</f>
        <v>0</v>
      </c>
      <c r="BJ728" s="791">
        <f>IF(WWWW[[#This Row],['# people reached by regular dedicated hygiene promotion]]&gt;WWWW[[#This Row],['# People received regular supply of hygiene items]],WWWW[[#This Row],['# people reached by regular dedicated hygiene promotion]],WWWW[[#This Row],['# People received regular supply of hygiene items]])</f>
        <v>133</v>
      </c>
      <c r="BK728" s="790">
        <f>IF(WWWW[[#This Row],[HRP3]]/WWWW[[#This Row],[Total PoP ]]&gt;100%,100%,WWWW[[#This Row],[HRP3]]/WWWW[[#This Row],[Total PoP ]])</f>
        <v>1</v>
      </c>
      <c r="BL728" s="787">
        <f>1-WWWW[[#This Row],[Hygiene Coverage%]]</f>
        <v>0</v>
      </c>
      <c r="BM728" s="789">
        <f>WWWW[[#This Row],['# people reached by regular dedicated hygiene promotion]]/WWWW[[#This Row],[Total PoP ]]</f>
        <v>1</v>
      </c>
      <c r="BN72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8" s="552">
        <f>WWWW[[#This Row],['#_of_affected_women_and_girls_receiving_a_sufficient_quantity_of_sanitary_pads]]</f>
        <v>0</v>
      </c>
      <c r="BP728" s="605">
        <f>IF(WWWW[[#This Row],['# People with access to soap]]&gt;WWWW[[#This Row],['# People with access to Sanity Pads]],WWWW[[#This Row],['# People with access to soap]],WWWW[[#This Row],['# People with access to Sanity Pads]])</f>
        <v>0</v>
      </c>
      <c r="BQ728" s="560" t="str">
        <f>IF(OR(WWWW[[#This Row],['#of students in school]]="",WWWW[[#This Row],['#of students in school]]=0),"No","Yes")</f>
        <v>No</v>
      </c>
      <c r="BR728" s="781" t="str">
        <f>VLOOKUP(WWWW[[#This Row],[Village  Name]],SiteDB6[[Site Name]:[Location Type 1]],9,FALSE)</f>
        <v>Village</v>
      </c>
      <c r="BS728" s="781" t="str">
        <f>VLOOKUP(WWWW[[#This Row],[Village  Name]],SiteDB6[[Site Name]:[Type of Accommodation]],10,FALSE)</f>
        <v>Village</v>
      </c>
      <c r="BT728" s="781">
        <f>VLOOKUP(WWWW[[#This Row],[Village  Name]],SiteDB6[[Site Name]:[Ethnic or GCA/NGCA]],11,FALSE)</f>
        <v>0</v>
      </c>
      <c r="BU728" s="781">
        <f>VLOOKUP(WWWW[[#This Row],[Village  Name]],SiteDB6[[Site Name]:[Lat]],12,FALSE)</f>
        <v>0</v>
      </c>
      <c r="BV728" s="781">
        <f>VLOOKUP(WWWW[[#This Row],[Village  Name]],SiteDB6[[Site Name]:[Long]],13,FALSE)</f>
        <v>0</v>
      </c>
      <c r="BW728" s="781">
        <f>VLOOKUP(WWWW[[#This Row],[Village  Name]],SiteDB6[[Site Name]:[Pcode]],3,FALSE)</f>
        <v>0</v>
      </c>
      <c r="BX728" s="781" t="str">
        <f t="shared" ref="BX728:BX752" si="6">IF(C728="none","Notcovered","Covered")</f>
        <v>Covered</v>
      </c>
      <c r="BY728" s="792"/>
    </row>
    <row r="729" spans="1:93">
      <c r="A729" s="777" t="s">
        <v>2382</v>
      </c>
      <c r="B729" s="777" t="s">
        <v>3083</v>
      </c>
      <c r="C729" s="778"/>
      <c r="D729" s="778" t="s">
        <v>233</v>
      </c>
      <c r="E729" s="779" t="s">
        <v>700</v>
      </c>
      <c r="F729" s="778" t="s">
        <v>1236</v>
      </c>
      <c r="G729" s="780" t="str">
        <f>VLOOKUP(WWWW[[#This Row],[Village  Name]],SiteDB6[[Site Name]:[Location Type]],8,FALSE)</f>
        <v>Village</v>
      </c>
      <c r="H729" s="778" t="s">
        <v>3085</v>
      </c>
      <c r="I729" s="782"/>
      <c r="J729" s="782">
        <v>240</v>
      </c>
      <c r="K729" s="783">
        <v>43258</v>
      </c>
      <c r="L729" s="784">
        <v>43830</v>
      </c>
      <c r="M729" s="782"/>
      <c r="N729" s="782"/>
      <c r="O729" s="605"/>
      <c r="P729" s="782"/>
      <c r="Q729" s="782"/>
      <c r="R729" s="782"/>
      <c r="S729" s="782"/>
      <c r="T729" s="782"/>
      <c r="U729" s="785"/>
      <c r="V729" s="782">
        <v>3</v>
      </c>
      <c r="W729" s="782"/>
      <c r="X729" s="782"/>
      <c r="Y729" s="782"/>
      <c r="Z729" s="782"/>
      <c r="AA729" s="782"/>
      <c r="AB729" s="782"/>
      <c r="AC729" s="785"/>
      <c r="AD729" s="782">
        <v>21</v>
      </c>
      <c r="AE729" s="782">
        <v>37</v>
      </c>
      <c r="AF729" s="782">
        <v>36</v>
      </c>
      <c r="AG729" s="782">
        <v>41</v>
      </c>
      <c r="AH729" s="782"/>
      <c r="AI729" s="782"/>
      <c r="AJ729" s="605"/>
      <c r="AK729" s="782"/>
      <c r="AL729" s="605"/>
      <c r="AM729" s="605"/>
      <c r="AN729" s="785"/>
      <c r="AO729" s="551"/>
      <c r="AP729" s="551"/>
      <c r="AQ72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29" s="788">
        <f>WWWW[[#This Row],[%Equitable and continuous access to sufficient quantity of safe drinking water]]*WWWW[[#This Row],[Total PoP ]]</f>
        <v>0</v>
      </c>
      <c r="AS72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29" s="788">
        <f>WWWW[[#This Row],[% Access to unimproved water points]]*WWWW[[#This Row],[Total PoP ]]</f>
        <v>0</v>
      </c>
      <c r="AU72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2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29" s="788">
        <f>WWWW[[#This Row],[HRP1]]/250</f>
        <v>0</v>
      </c>
      <c r="AX729" s="790">
        <f>1-WWWW[[#This Row],[% Equitable and continuous access to sufficient quantity of domestic water]]</f>
        <v>1</v>
      </c>
      <c r="AY729" s="788">
        <f>WWWW[[#This Row],[%equitable and continuous access to sufficient quantity of safe drinking and domestic water''s GAP]]*WWWW[[#This Row],[Total PoP ]]</f>
        <v>240</v>
      </c>
      <c r="AZ729" s="791">
        <f>IF(WWWW[[#This Row],[Total required water points]]-WWWW[[#This Row],['#Water points coverage]]&lt;0,0,WWWW[[#This Row],[Total required water points]]-WWWW[[#This Row],['#Water points coverage]])</f>
        <v>1</v>
      </c>
      <c r="BA729" s="791">
        <f>ROUND(IF(WWWW[[#This Row],[Total PoP ]]&lt;250,1,WWWW[[#This Row],[Total PoP ]]/250),0)</f>
        <v>1</v>
      </c>
      <c r="BB72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7.4999999999999997E-2</v>
      </c>
      <c r="BC729" s="788">
        <f>WWWW[[#This Row],[% people access to functioning Latrine]]*WWWW[[#This Row],[Total PoP ]]</f>
        <v>18</v>
      </c>
      <c r="BD729" s="791">
        <f>WWWW[[#This Row],['#_of_Functioning_latrines_in_school]]*50</f>
        <v>0</v>
      </c>
      <c r="BE729" s="791">
        <f>ROUND((WWWW[[#This Row],[Total PoP ]]/6),0)</f>
        <v>40</v>
      </c>
      <c r="BF729" s="791">
        <f>IF(WWWW[[#This Row],[Total required Latrines]]-(WWWW[[#This Row],['#_of_sanitary_fly-proof_HH_latrines]])&lt;0,0,WWWW[[#This Row],[Total required Latrines]]-(WWWW[[#This Row],['#_of_sanitary_fly-proof_HH_latrines]]))</f>
        <v>37</v>
      </c>
      <c r="BG729" s="787">
        <f>1-WWWW[[#This Row],[% people access to functioning Latrine]]</f>
        <v>0.92500000000000004</v>
      </c>
      <c r="BH72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135</v>
      </c>
      <c r="BI729" s="560">
        <f>IF(WWWW[[#This Row],['#_of_functional_handwashing_facilities_at_HH_level]]*6&gt;WWWW[[#This Row],[Total PoP ]],WWWW[[#This Row],[Total PoP ]],WWWW[[#This Row],['#_of_functional_handwashing_facilities_at_HH_level]]*6)</f>
        <v>0</v>
      </c>
      <c r="BJ729" s="791">
        <f>IF(WWWW[[#This Row],['# people reached by regular dedicated hygiene promotion]]&gt;WWWW[[#This Row],['# People received regular supply of hygiene items]],WWWW[[#This Row],['# people reached by regular dedicated hygiene promotion]],WWWW[[#This Row],['# People received regular supply of hygiene items]])</f>
        <v>135</v>
      </c>
      <c r="BK729" s="790">
        <f>IF(WWWW[[#This Row],[HRP3]]/WWWW[[#This Row],[Total PoP ]]&gt;100%,100%,WWWW[[#This Row],[HRP3]]/WWWW[[#This Row],[Total PoP ]])</f>
        <v>0.5625</v>
      </c>
      <c r="BL729" s="787">
        <f>1-WWWW[[#This Row],[Hygiene Coverage%]]</f>
        <v>0.4375</v>
      </c>
      <c r="BM729" s="789">
        <f>WWWW[[#This Row],['# people reached by regular dedicated hygiene promotion]]/WWWW[[#This Row],[Total PoP ]]</f>
        <v>0.5625</v>
      </c>
      <c r="BN72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29" s="552">
        <f>WWWW[[#This Row],['#_of_affected_women_and_girls_receiving_a_sufficient_quantity_of_sanitary_pads]]</f>
        <v>0</v>
      </c>
      <c r="BP729" s="605">
        <f>IF(WWWW[[#This Row],['# People with access to soap]]&gt;WWWW[[#This Row],['# People with access to Sanity Pads]],WWWW[[#This Row],['# People with access to soap]],WWWW[[#This Row],['# People with access to Sanity Pads]])</f>
        <v>0</v>
      </c>
      <c r="BQ729" s="560" t="str">
        <f>IF(OR(WWWW[[#This Row],['#of students in school]]="",WWWW[[#This Row],['#of students in school]]=0),"No","Yes")</f>
        <v>No</v>
      </c>
      <c r="BR729" s="781" t="str">
        <f>VLOOKUP(WWWW[[#This Row],[Village  Name]],SiteDB6[[Site Name]:[Location Type 1]],9,FALSE)</f>
        <v>Village</v>
      </c>
      <c r="BS729" s="781" t="str">
        <f>VLOOKUP(WWWW[[#This Row],[Village  Name]],SiteDB6[[Site Name]:[Type of Accommodation]],10,FALSE)</f>
        <v>Village</v>
      </c>
      <c r="BT729" s="781">
        <f>VLOOKUP(WWWW[[#This Row],[Village  Name]],SiteDB6[[Site Name]:[Ethnic or GCA/NGCA]],11,FALSE)</f>
        <v>0</v>
      </c>
      <c r="BU729" s="781">
        <f>VLOOKUP(WWWW[[#This Row],[Village  Name]],SiteDB6[[Site Name]:[Lat]],12,FALSE)</f>
        <v>0</v>
      </c>
      <c r="BV729" s="781">
        <f>VLOOKUP(WWWW[[#This Row],[Village  Name]],SiteDB6[[Site Name]:[Long]],13,FALSE)</f>
        <v>0</v>
      </c>
      <c r="BW729" s="781">
        <f>VLOOKUP(WWWW[[#This Row],[Village  Name]],SiteDB6[[Site Name]:[Pcode]],3,FALSE)</f>
        <v>0</v>
      </c>
      <c r="BX729" s="781" t="str">
        <f t="shared" si="6"/>
        <v>Covered</v>
      </c>
      <c r="BY729" s="792"/>
    </row>
    <row r="730" spans="1:93">
      <c r="A730" s="777" t="s">
        <v>2382</v>
      </c>
      <c r="B730" s="777" t="s">
        <v>3083</v>
      </c>
      <c r="C730" s="778"/>
      <c r="D730" s="778" t="s">
        <v>233</v>
      </c>
      <c r="E730" s="779" t="s">
        <v>700</v>
      </c>
      <c r="F730" s="778" t="s">
        <v>1236</v>
      </c>
      <c r="G730" s="780" t="str">
        <f>VLOOKUP(WWWW[[#This Row],[Village  Name]],SiteDB6[[Site Name]:[Location Type]],8,FALSE)</f>
        <v>Village</v>
      </c>
      <c r="H730" s="778" t="s">
        <v>3086</v>
      </c>
      <c r="I730" s="782"/>
      <c r="J730" s="782">
        <v>836</v>
      </c>
      <c r="K730" s="783">
        <v>43258</v>
      </c>
      <c r="L730" s="784">
        <v>43830</v>
      </c>
      <c r="M730" s="782"/>
      <c r="N730" s="782"/>
      <c r="O730" s="605"/>
      <c r="P730" s="782"/>
      <c r="Q730" s="782"/>
      <c r="R730" s="782"/>
      <c r="S730" s="782"/>
      <c r="T730" s="782"/>
      <c r="U730" s="785"/>
      <c r="V730" s="782"/>
      <c r="W730" s="782"/>
      <c r="X730" s="782"/>
      <c r="Y730" s="782"/>
      <c r="Z730" s="782"/>
      <c r="AA730" s="782"/>
      <c r="AB730" s="782"/>
      <c r="AC730" s="785"/>
      <c r="AD730" s="782">
        <v>177</v>
      </c>
      <c r="AE730" s="782">
        <v>44</v>
      </c>
      <c r="AF730" s="782"/>
      <c r="AG730" s="782"/>
      <c r="AH730" s="782"/>
      <c r="AI730" s="782"/>
      <c r="AJ730" s="605"/>
      <c r="AK730" s="782"/>
      <c r="AL730" s="605"/>
      <c r="AM730" s="605"/>
      <c r="AN730" s="785"/>
      <c r="AO730" s="551"/>
      <c r="AP730" s="551"/>
      <c r="AQ73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0" s="788">
        <f>WWWW[[#This Row],[%Equitable and continuous access to sufficient quantity of safe drinking water]]*WWWW[[#This Row],[Total PoP ]]</f>
        <v>0</v>
      </c>
      <c r="AS73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0" s="788">
        <f>WWWW[[#This Row],[% Access to unimproved water points]]*WWWW[[#This Row],[Total PoP ]]</f>
        <v>0</v>
      </c>
      <c r="AU73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0" s="788">
        <f>WWWW[[#This Row],[HRP1]]/250</f>
        <v>0</v>
      </c>
      <c r="AX730" s="790">
        <f>1-WWWW[[#This Row],[% Equitable and continuous access to sufficient quantity of domestic water]]</f>
        <v>1</v>
      </c>
      <c r="AY730" s="788">
        <f>WWWW[[#This Row],[%equitable and continuous access to sufficient quantity of safe drinking and domestic water''s GAP]]*WWWW[[#This Row],[Total PoP ]]</f>
        <v>836</v>
      </c>
      <c r="AZ730" s="791">
        <f>IF(WWWW[[#This Row],[Total required water points]]-WWWW[[#This Row],['#Water points coverage]]&lt;0,0,WWWW[[#This Row],[Total required water points]]-WWWW[[#This Row],['#Water points coverage]])</f>
        <v>3</v>
      </c>
      <c r="BA730" s="791">
        <f>ROUND(IF(WWWW[[#This Row],[Total PoP ]]&lt;250,1,WWWW[[#This Row],[Total PoP ]]/250),0)</f>
        <v>3</v>
      </c>
      <c r="BB73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30" s="788">
        <f>WWWW[[#This Row],[% people access to functioning Latrine]]*WWWW[[#This Row],[Total PoP ]]</f>
        <v>0</v>
      </c>
      <c r="BD730" s="791">
        <f>WWWW[[#This Row],['#_of_Functioning_latrines_in_school]]*50</f>
        <v>0</v>
      </c>
      <c r="BE730" s="791">
        <f>ROUND((WWWW[[#This Row],[Total PoP ]]/6),0)</f>
        <v>139</v>
      </c>
      <c r="BF730" s="791">
        <f>IF(WWWW[[#This Row],[Total required Latrines]]-(WWWW[[#This Row],['#_of_sanitary_fly-proof_HH_latrines]])&lt;0,0,WWWW[[#This Row],[Total required Latrines]]-(WWWW[[#This Row],['#_of_sanitary_fly-proof_HH_latrines]]))</f>
        <v>139</v>
      </c>
      <c r="BG730" s="787">
        <f>1-WWWW[[#This Row],[% people access to functioning Latrine]]</f>
        <v>1</v>
      </c>
      <c r="BH73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221</v>
      </c>
      <c r="BI730" s="560">
        <f>IF(WWWW[[#This Row],['#_of_functional_handwashing_facilities_at_HH_level]]*6&gt;WWWW[[#This Row],[Total PoP ]],WWWW[[#This Row],[Total PoP ]],WWWW[[#This Row],['#_of_functional_handwashing_facilities_at_HH_level]]*6)</f>
        <v>0</v>
      </c>
      <c r="BJ730" s="791">
        <f>IF(WWWW[[#This Row],['# people reached by regular dedicated hygiene promotion]]&gt;WWWW[[#This Row],['# People received regular supply of hygiene items]],WWWW[[#This Row],['# people reached by regular dedicated hygiene promotion]],WWWW[[#This Row],['# People received regular supply of hygiene items]])</f>
        <v>221</v>
      </c>
      <c r="BK730" s="790">
        <f>IF(WWWW[[#This Row],[HRP3]]/WWWW[[#This Row],[Total PoP ]]&gt;100%,100%,WWWW[[#This Row],[HRP3]]/WWWW[[#This Row],[Total PoP ]])</f>
        <v>0.26435406698564595</v>
      </c>
      <c r="BL730" s="787">
        <f>1-WWWW[[#This Row],[Hygiene Coverage%]]</f>
        <v>0.7356459330143541</v>
      </c>
      <c r="BM730" s="789">
        <f>WWWW[[#This Row],['# people reached by regular dedicated hygiene promotion]]/WWWW[[#This Row],[Total PoP ]]</f>
        <v>0.26435406698564595</v>
      </c>
      <c r="BN73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0" s="552">
        <f>WWWW[[#This Row],['#_of_affected_women_and_girls_receiving_a_sufficient_quantity_of_sanitary_pads]]</f>
        <v>0</v>
      </c>
      <c r="BP730" s="605">
        <f>IF(WWWW[[#This Row],['# People with access to soap]]&gt;WWWW[[#This Row],['# People with access to Sanity Pads]],WWWW[[#This Row],['# People with access to soap]],WWWW[[#This Row],['# People with access to Sanity Pads]])</f>
        <v>0</v>
      </c>
      <c r="BQ730" s="560" t="str">
        <f>IF(OR(WWWW[[#This Row],['#of students in school]]="",WWWW[[#This Row],['#of students in school]]=0),"No","Yes")</f>
        <v>No</v>
      </c>
      <c r="BR730" s="781" t="str">
        <f>VLOOKUP(WWWW[[#This Row],[Village  Name]],SiteDB6[[Site Name]:[Location Type 1]],9,FALSE)</f>
        <v>Village</v>
      </c>
      <c r="BS730" s="781" t="str">
        <f>VLOOKUP(WWWW[[#This Row],[Village  Name]],SiteDB6[[Site Name]:[Type of Accommodation]],10,FALSE)</f>
        <v>Village</v>
      </c>
      <c r="BT730" s="781">
        <f>VLOOKUP(WWWW[[#This Row],[Village  Name]],SiteDB6[[Site Name]:[Ethnic or GCA/NGCA]],11,FALSE)</f>
        <v>0</v>
      </c>
      <c r="BU730" s="781">
        <f>VLOOKUP(WWWW[[#This Row],[Village  Name]],SiteDB6[[Site Name]:[Lat]],12,FALSE)</f>
        <v>0</v>
      </c>
      <c r="BV730" s="781">
        <f>VLOOKUP(WWWW[[#This Row],[Village  Name]],SiteDB6[[Site Name]:[Long]],13,FALSE)</f>
        <v>0</v>
      </c>
      <c r="BW730" s="781">
        <f>VLOOKUP(WWWW[[#This Row],[Village  Name]],SiteDB6[[Site Name]:[Pcode]],3,FALSE)</f>
        <v>0</v>
      </c>
      <c r="BX730" s="781" t="str">
        <f t="shared" si="6"/>
        <v>Covered</v>
      </c>
      <c r="BY730" s="792"/>
    </row>
    <row r="731" spans="1:93">
      <c r="A731" s="777" t="s">
        <v>2382</v>
      </c>
      <c r="B731" s="777" t="s">
        <v>3083</v>
      </c>
      <c r="C731" s="778"/>
      <c r="D731" s="778" t="s">
        <v>233</v>
      </c>
      <c r="E731" s="779" t="s">
        <v>700</v>
      </c>
      <c r="F731" s="778" t="s">
        <v>1281</v>
      </c>
      <c r="G731" s="780" t="str">
        <f>VLOOKUP(WWWW[[#This Row],[Village  Name]],SiteDB6[[Site Name]:[Location Type]],8,FALSE)</f>
        <v>Village</v>
      </c>
      <c r="H731" s="778" t="s">
        <v>3088</v>
      </c>
      <c r="I731" s="782"/>
      <c r="J731" s="782">
        <v>258</v>
      </c>
      <c r="K731" s="783">
        <v>43258</v>
      </c>
      <c r="L731" s="784">
        <v>43830</v>
      </c>
      <c r="M731" s="782"/>
      <c r="N731" s="782"/>
      <c r="O731" s="605"/>
      <c r="P731" s="782"/>
      <c r="Q731" s="782"/>
      <c r="R731" s="782"/>
      <c r="S731" s="782"/>
      <c r="T731" s="782"/>
      <c r="U731" s="785"/>
      <c r="V731" s="782"/>
      <c r="W731" s="782"/>
      <c r="X731" s="782"/>
      <c r="Y731" s="782"/>
      <c r="Z731" s="782"/>
      <c r="AA731" s="782"/>
      <c r="AB731" s="782"/>
      <c r="AC731" s="785"/>
      <c r="AD731" s="782">
        <v>51</v>
      </c>
      <c r="AE731" s="782">
        <v>44</v>
      </c>
      <c r="AF731" s="782">
        <v>2</v>
      </c>
      <c r="AG731" s="782"/>
      <c r="AH731" s="782"/>
      <c r="AI731" s="782"/>
      <c r="AJ731" s="605"/>
      <c r="AK731" s="782"/>
      <c r="AL731" s="605"/>
      <c r="AM731" s="605"/>
      <c r="AN731" s="785"/>
      <c r="AO731" s="551"/>
      <c r="AP731" s="551"/>
      <c r="AQ73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1" s="788">
        <f>WWWW[[#This Row],[%Equitable and continuous access to sufficient quantity of safe drinking water]]*WWWW[[#This Row],[Total PoP ]]</f>
        <v>0</v>
      </c>
      <c r="AS73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1" s="788">
        <f>WWWW[[#This Row],[% Access to unimproved water points]]*WWWW[[#This Row],[Total PoP ]]</f>
        <v>0</v>
      </c>
      <c r="AU73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1" s="788">
        <f>WWWW[[#This Row],[HRP1]]/250</f>
        <v>0</v>
      </c>
      <c r="AX731" s="790">
        <f>1-WWWW[[#This Row],[% Equitable and continuous access to sufficient quantity of domestic water]]</f>
        <v>1</v>
      </c>
      <c r="AY731" s="788">
        <f>WWWW[[#This Row],[%equitable and continuous access to sufficient quantity of safe drinking and domestic water''s GAP]]*WWWW[[#This Row],[Total PoP ]]</f>
        <v>258</v>
      </c>
      <c r="AZ731" s="791">
        <f>IF(WWWW[[#This Row],[Total required water points]]-WWWW[[#This Row],['#Water points coverage]]&lt;0,0,WWWW[[#This Row],[Total required water points]]-WWWW[[#This Row],['#Water points coverage]])</f>
        <v>1</v>
      </c>
      <c r="BA731" s="791">
        <f>ROUND(IF(WWWW[[#This Row],[Total PoP ]]&lt;250,1,WWWW[[#This Row],[Total PoP ]]/250),0)</f>
        <v>1</v>
      </c>
      <c r="BB73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31" s="788">
        <f>WWWW[[#This Row],[% people access to functioning Latrine]]*WWWW[[#This Row],[Total PoP ]]</f>
        <v>0</v>
      </c>
      <c r="BD731" s="791">
        <f>WWWW[[#This Row],['#_of_Functioning_latrines_in_school]]*50</f>
        <v>0</v>
      </c>
      <c r="BE731" s="791">
        <f>ROUND((WWWW[[#This Row],[Total PoP ]]/6),0)</f>
        <v>43</v>
      </c>
      <c r="BF731" s="791">
        <f>IF(WWWW[[#This Row],[Total required Latrines]]-(WWWW[[#This Row],['#_of_sanitary_fly-proof_HH_latrines]])&lt;0,0,WWWW[[#This Row],[Total required Latrines]]-(WWWW[[#This Row],['#_of_sanitary_fly-proof_HH_latrines]]))</f>
        <v>43</v>
      </c>
      <c r="BG731" s="787">
        <f>1-WWWW[[#This Row],[% people access to functioning Latrine]]</f>
        <v>1</v>
      </c>
      <c r="BH73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97</v>
      </c>
      <c r="BI731" s="560">
        <f>IF(WWWW[[#This Row],['#_of_functional_handwashing_facilities_at_HH_level]]*6&gt;WWWW[[#This Row],[Total PoP ]],WWWW[[#This Row],[Total PoP ]],WWWW[[#This Row],['#_of_functional_handwashing_facilities_at_HH_level]]*6)</f>
        <v>0</v>
      </c>
      <c r="BJ731" s="791">
        <f>IF(WWWW[[#This Row],['# people reached by regular dedicated hygiene promotion]]&gt;WWWW[[#This Row],['# People received regular supply of hygiene items]],WWWW[[#This Row],['# people reached by regular dedicated hygiene promotion]],WWWW[[#This Row],['# People received regular supply of hygiene items]])</f>
        <v>97</v>
      </c>
      <c r="BK731" s="790">
        <f>IF(WWWW[[#This Row],[HRP3]]/WWWW[[#This Row],[Total PoP ]]&gt;100%,100%,WWWW[[#This Row],[HRP3]]/WWWW[[#This Row],[Total PoP ]])</f>
        <v>0.37596899224806202</v>
      </c>
      <c r="BL731" s="787">
        <f>1-WWWW[[#This Row],[Hygiene Coverage%]]</f>
        <v>0.62403100775193798</v>
      </c>
      <c r="BM731" s="789">
        <f>WWWW[[#This Row],['# people reached by regular dedicated hygiene promotion]]/WWWW[[#This Row],[Total PoP ]]</f>
        <v>0.37596899224806202</v>
      </c>
      <c r="BN73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1" s="552">
        <f>WWWW[[#This Row],['#_of_affected_women_and_girls_receiving_a_sufficient_quantity_of_sanitary_pads]]</f>
        <v>0</v>
      </c>
      <c r="BP731" s="605">
        <f>IF(WWWW[[#This Row],['# People with access to soap]]&gt;WWWW[[#This Row],['# People with access to Sanity Pads]],WWWW[[#This Row],['# People with access to soap]],WWWW[[#This Row],['# People with access to Sanity Pads]])</f>
        <v>0</v>
      </c>
      <c r="BQ731" s="560" t="str">
        <f>IF(OR(WWWW[[#This Row],['#of students in school]]="",WWWW[[#This Row],['#of students in school]]=0),"No","Yes")</f>
        <v>No</v>
      </c>
      <c r="BR731" s="781" t="str">
        <f>VLOOKUP(WWWW[[#This Row],[Village  Name]],SiteDB6[[Site Name]:[Location Type 1]],9,FALSE)</f>
        <v>Village</v>
      </c>
      <c r="BS731" s="781" t="str">
        <f>VLOOKUP(WWWW[[#This Row],[Village  Name]],SiteDB6[[Site Name]:[Type of Accommodation]],10,FALSE)</f>
        <v>Village</v>
      </c>
      <c r="BT731" s="781">
        <f>VLOOKUP(WWWW[[#This Row],[Village  Name]],SiteDB6[[Site Name]:[Ethnic or GCA/NGCA]],11,FALSE)</f>
        <v>0</v>
      </c>
      <c r="BU731" s="781">
        <f>VLOOKUP(WWWW[[#This Row],[Village  Name]],SiteDB6[[Site Name]:[Lat]],12,FALSE)</f>
        <v>0</v>
      </c>
      <c r="BV731" s="781">
        <f>VLOOKUP(WWWW[[#This Row],[Village  Name]],SiteDB6[[Site Name]:[Long]],13,FALSE)</f>
        <v>0</v>
      </c>
      <c r="BW731" s="781">
        <f>VLOOKUP(WWWW[[#This Row],[Village  Name]],SiteDB6[[Site Name]:[Pcode]],3,FALSE)</f>
        <v>0</v>
      </c>
      <c r="BX731" s="781" t="str">
        <f t="shared" si="6"/>
        <v>Covered</v>
      </c>
      <c r="BY731" s="792"/>
    </row>
    <row r="732" spans="1:93">
      <c r="A732" s="777" t="s">
        <v>2382</v>
      </c>
      <c r="B732" s="777" t="s">
        <v>3083</v>
      </c>
      <c r="C732" s="778"/>
      <c r="D732" s="778" t="s">
        <v>233</v>
      </c>
      <c r="E732" s="779" t="s">
        <v>700</v>
      </c>
      <c r="F732" s="778" t="s">
        <v>1281</v>
      </c>
      <c r="G732" s="780" t="str">
        <f>VLOOKUP(WWWW[[#This Row],[Village  Name]],SiteDB6[[Site Name]:[Location Type]],8,FALSE)</f>
        <v>Village</v>
      </c>
      <c r="H732" s="778" t="s">
        <v>3089</v>
      </c>
      <c r="I732" s="782"/>
      <c r="J732" s="782">
        <v>190</v>
      </c>
      <c r="K732" s="783">
        <v>43258</v>
      </c>
      <c r="L732" s="784">
        <v>43830</v>
      </c>
      <c r="M732" s="782"/>
      <c r="N732" s="782"/>
      <c r="O732" s="605"/>
      <c r="P732" s="782"/>
      <c r="Q732" s="782"/>
      <c r="R732" s="782"/>
      <c r="S732" s="782"/>
      <c r="T732" s="782"/>
      <c r="U732" s="785"/>
      <c r="V732" s="782"/>
      <c r="W732" s="782"/>
      <c r="X732" s="782"/>
      <c r="Y732" s="782"/>
      <c r="Z732" s="782"/>
      <c r="AA732" s="782"/>
      <c r="AB732" s="782"/>
      <c r="AC732" s="785"/>
      <c r="AD732" s="782">
        <v>247</v>
      </c>
      <c r="AE732" s="782">
        <v>238</v>
      </c>
      <c r="AF732" s="782"/>
      <c r="AG732" s="782"/>
      <c r="AH732" s="782"/>
      <c r="AI732" s="782"/>
      <c r="AJ732" s="605"/>
      <c r="AK732" s="782"/>
      <c r="AL732" s="605"/>
      <c r="AM732" s="605"/>
      <c r="AN732" s="785"/>
      <c r="AO732" s="551"/>
      <c r="AP732" s="551"/>
      <c r="AQ73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2" s="788">
        <f>WWWW[[#This Row],[%Equitable and continuous access to sufficient quantity of safe drinking water]]*WWWW[[#This Row],[Total PoP ]]</f>
        <v>0</v>
      </c>
      <c r="AS73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2" s="788">
        <f>WWWW[[#This Row],[% Access to unimproved water points]]*WWWW[[#This Row],[Total PoP ]]</f>
        <v>0</v>
      </c>
      <c r="AU73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2" s="788">
        <f>WWWW[[#This Row],[HRP1]]/250</f>
        <v>0</v>
      </c>
      <c r="AX732" s="790">
        <f>1-WWWW[[#This Row],[% Equitable and continuous access to sufficient quantity of domestic water]]</f>
        <v>1</v>
      </c>
      <c r="AY732" s="788">
        <f>WWWW[[#This Row],[%equitable and continuous access to sufficient quantity of safe drinking and domestic water''s GAP]]*WWWW[[#This Row],[Total PoP ]]</f>
        <v>190</v>
      </c>
      <c r="AZ732" s="791">
        <f>IF(WWWW[[#This Row],[Total required water points]]-WWWW[[#This Row],['#Water points coverage]]&lt;0,0,WWWW[[#This Row],[Total required water points]]-WWWW[[#This Row],['#Water points coverage]])</f>
        <v>1</v>
      </c>
      <c r="BA732" s="791">
        <f>ROUND(IF(WWWW[[#This Row],[Total PoP ]]&lt;250,1,WWWW[[#This Row],[Total PoP ]]/250),0)</f>
        <v>1</v>
      </c>
      <c r="BB73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32" s="788">
        <f>WWWW[[#This Row],[% people access to functioning Latrine]]*WWWW[[#This Row],[Total PoP ]]</f>
        <v>0</v>
      </c>
      <c r="BD732" s="791">
        <f>WWWW[[#This Row],['#_of_Functioning_latrines_in_school]]*50</f>
        <v>0</v>
      </c>
      <c r="BE732" s="791">
        <f>ROUND((WWWW[[#This Row],[Total PoP ]]/6),0)</f>
        <v>32</v>
      </c>
      <c r="BF732" s="791">
        <f>IF(WWWW[[#This Row],[Total required Latrines]]-(WWWW[[#This Row],['#_of_sanitary_fly-proof_HH_latrines]])&lt;0,0,WWWW[[#This Row],[Total required Latrines]]-(WWWW[[#This Row],['#_of_sanitary_fly-proof_HH_latrines]]))</f>
        <v>32</v>
      </c>
      <c r="BG732" s="787">
        <f>1-WWWW[[#This Row],[% people access to functioning Latrine]]</f>
        <v>1</v>
      </c>
      <c r="BH73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190</v>
      </c>
      <c r="BI732" s="560">
        <f>IF(WWWW[[#This Row],['#_of_functional_handwashing_facilities_at_HH_level]]*6&gt;WWWW[[#This Row],[Total PoP ]],WWWW[[#This Row],[Total PoP ]],WWWW[[#This Row],['#_of_functional_handwashing_facilities_at_HH_level]]*6)</f>
        <v>0</v>
      </c>
      <c r="BJ732" s="791">
        <f>IF(WWWW[[#This Row],['# people reached by regular dedicated hygiene promotion]]&gt;WWWW[[#This Row],['# People received regular supply of hygiene items]],WWWW[[#This Row],['# people reached by regular dedicated hygiene promotion]],WWWW[[#This Row],['# People received regular supply of hygiene items]])</f>
        <v>190</v>
      </c>
      <c r="BK732" s="790">
        <f>IF(WWWW[[#This Row],[HRP3]]/WWWW[[#This Row],[Total PoP ]]&gt;100%,100%,WWWW[[#This Row],[HRP3]]/WWWW[[#This Row],[Total PoP ]])</f>
        <v>1</v>
      </c>
      <c r="BL732" s="787">
        <f>1-WWWW[[#This Row],[Hygiene Coverage%]]</f>
        <v>0</v>
      </c>
      <c r="BM732" s="789">
        <f>WWWW[[#This Row],['# people reached by regular dedicated hygiene promotion]]/WWWW[[#This Row],[Total PoP ]]</f>
        <v>1</v>
      </c>
      <c r="BN73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2" s="552">
        <f>WWWW[[#This Row],['#_of_affected_women_and_girls_receiving_a_sufficient_quantity_of_sanitary_pads]]</f>
        <v>0</v>
      </c>
      <c r="BP732" s="605">
        <f>IF(WWWW[[#This Row],['# People with access to soap]]&gt;WWWW[[#This Row],['# People with access to Sanity Pads]],WWWW[[#This Row],['# People with access to soap]],WWWW[[#This Row],['# People with access to Sanity Pads]])</f>
        <v>0</v>
      </c>
      <c r="BQ732" s="560" t="str">
        <f>IF(OR(WWWW[[#This Row],['#of students in school]]="",WWWW[[#This Row],['#of students in school]]=0),"No","Yes")</f>
        <v>No</v>
      </c>
      <c r="BR732" s="781" t="str">
        <f>VLOOKUP(WWWW[[#This Row],[Village  Name]],SiteDB6[[Site Name]:[Location Type 1]],9,FALSE)</f>
        <v>Village</v>
      </c>
      <c r="BS732" s="781" t="str">
        <f>VLOOKUP(WWWW[[#This Row],[Village  Name]],SiteDB6[[Site Name]:[Type of Accommodation]],10,FALSE)</f>
        <v>Village</v>
      </c>
      <c r="BT732" s="781">
        <f>VLOOKUP(WWWW[[#This Row],[Village  Name]],SiteDB6[[Site Name]:[Ethnic or GCA/NGCA]],11,FALSE)</f>
        <v>0</v>
      </c>
      <c r="BU732" s="781">
        <f>VLOOKUP(WWWW[[#This Row],[Village  Name]],SiteDB6[[Site Name]:[Lat]],12,FALSE)</f>
        <v>0</v>
      </c>
      <c r="BV732" s="781">
        <f>VLOOKUP(WWWW[[#This Row],[Village  Name]],SiteDB6[[Site Name]:[Long]],13,FALSE)</f>
        <v>0</v>
      </c>
      <c r="BW732" s="781">
        <f>VLOOKUP(WWWW[[#This Row],[Village  Name]],SiteDB6[[Site Name]:[Pcode]],3,FALSE)</f>
        <v>0</v>
      </c>
      <c r="BX732" s="781" t="str">
        <f t="shared" si="6"/>
        <v>Covered</v>
      </c>
      <c r="BY732" s="792"/>
    </row>
    <row r="733" spans="1:93">
      <c r="A733" s="777" t="s">
        <v>2382</v>
      </c>
      <c r="B733" s="777" t="s">
        <v>3083</v>
      </c>
      <c r="C733" s="778"/>
      <c r="D733" s="778" t="s">
        <v>233</v>
      </c>
      <c r="E733" s="779" t="s">
        <v>700</v>
      </c>
      <c r="F733" s="778" t="s">
        <v>1281</v>
      </c>
      <c r="G733" s="780" t="str">
        <f>VLOOKUP(WWWW[[#This Row],[Village  Name]],SiteDB6[[Site Name]:[Location Type]],8,FALSE)</f>
        <v>Village</v>
      </c>
      <c r="H733" s="778" t="s">
        <v>3090</v>
      </c>
      <c r="I733" s="782">
        <v>43</v>
      </c>
      <c r="J733" s="782">
        <v>254</v>
      </c>
      <c r="K733" s="783">
        <v>43258</v>
      </c>
      <c r="L733" s="784">
        <v>43830</v>
      </c>
      <c r="M733" s="782"/>
      <c r="N733" s="782"/>
      <c r="O733" s="605"/>
      <c r="P733" s="782"/>
      <c r="Q733" s="782"/>
      <c r="R733" s="782"/>
      <c r="S733" s="782"/>
      <c r="T733" s="782"/>
      <c r="U733" s="785"/>
      <c r="V733" s="782"/>
      <c r="W733" s="782"/>
      <c r="X733" s="782"/>
      <c r="Y733" s="782"/>
      <c r="Z733" s="782"/>
      <c r="AA733" s="782"/>
      <c r="AB733" s="782"/>
      <c r="AC733" s="785"/>
      <c r="AD733" s="782">
        <v>8</v>
      </c>
      <c r="AE733" s="782">
        <v>12</v>
      </c>
      <c r="AF733" s="782">
        <v>8</v>
      </c>
      <c r="AG733" s="782">
        <v>11</v>
      </c>
      <c r="AH733" s="782"/>
      <c r="AI733" s="782"/>
      <c r="AJ733" s="605"/>
      <c r="AK733" s="782"/>
      <c r="AL733" s="605"/>
      <c r="AM733" s="605"/>
      <c r="AN733" s="785"/>
      <c r="AO733" s="551"/>
      <c r="AP733" s="551"/>
      <c r="AQ73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3" s="788">
        <f>WWWW[[#This Row],[%Equitable and continuous access to sufficient quantity of safe drinking water]]*WWWW[[#This Row],[Total PoP ]]</f>
        <v>0</v>
      </c>
      <c r="AS73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3" s="788">
        <f>WWWW[[#This Row],[% Access to unimproved water points]]*WWWW[[#This Row],[Total PoP ]]</f>
        <v>0</v>
      </c>
      <c r="AU73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3" s="788">
        <f>WWWW[[#This Row],[HRP1]]/250</f>
        <v>0</v>
      </c>
      <c r="AX733" s="790">
        <f>1-WWWW[[#This Row],[% Equitable and continuous access to sufficient quantity of domestic water]]</f>
        <v>1</v>
      </c>
      <c r="AY733" s="788">
        <f>WWWW[[#This Row],[%equitable and continuous access to sufficient quantity of safe drinking and domestic water''s GAP]]*WWWW[[#This Row],[Total PoP ]]</f>
        <v>254</v>
      </c>
      <c r="AZ733" s="791">
        <f>IF(WWWW[[#This Row],[Total required water points]]-WWWW[[#This Row],['#Water points coverage]]&lt;0,0,WWWW[[#This Row],[Total required water points]]-WWWW[[#This Row],['#Water points coverage]])</f>
        <v>1</v>
      </c>
      <c r="BA733" s="791">
        <f>ROUND(IF(WWWW[[#This Row],[Total PoP ]]&lt;250,1,WWWW[[#This Row],[Total PoP ]]/250),0)</f>
        <v>1</v>
      </c>
      <c r="BB73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33" s="788">
        <f>WWWW[[#This Row],[% people access to functioning Latrine]]*WWWW[[#This Row],[Total PoP ]]</f>
        <v>0</v>
      </c>
      <c r="BD733" s="791">
        <f>WWWW[[#This Row],['#_of_Functioning_latrines_in_school]]*50</f>
        <v>0</v>
      </c>
      <c r="BE733" s="791">
        <f>ROUND((WWWW[[#This Row],[Total PoP ]]/6),0)</f>
        <v>42</v>
      </c>
      <c r="BF733" s="791">
        <f>IF(WWWW[[#This Row],[Total required Latrines]]-(WWWW[[#This Row],['#_of_sanitary_fly-proof_HH_latrines]])&lt;0,0,WWWW[[#This Row],[Total required Latrines]]-(WWWW[[#This Row],['#_of_sanitary_fly-proof_HH_latrines]]))</f>
        <v>42</v>
      </c>
      <c r="BG733" s="787">
        <f>1-WWWW[[#This Row],[% people access to functioning Latrine]]</f>
        <v>1</v>
      </c>
      <c r="BH73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39</v>
      </c>
      <c r="BI733" s="560">
        <f>IF(WWWW[[#This Row],['#_of_functional_handwashing_facilities_at_HH_level]]*6&gt;WWWW[[#This Row],[Total PoP ]],WWWW[[#This Row],[Total PoP ]],WWWW[[#This Row],['#_of_functional_handwashing_facilities_at_HH_level]]*6)</f>
        <v>0</v>
      </c>
      <c r="BJ733" s="791">
        <f>IF(WWWW[[#This Row],['# people reached by regular dedicated hygiene promotion]]&gt;WWWW[[#This Row],['# People received regular supply of hygiene items]],WWWW[[#This Row],['# people reached by regular dedicated hygiene promotion]],WWWW[[#This Row],['# People received regular supply of hygiene items]])</f>
        <v>39</v>
      </c>
      <c r="BK733" s="790">
        <f>IF(WWWW[[#This Row],[HRP3]]/WWWW[[#This Row],[Total PoP ]]&gt;100%,100%,WWWW[[#This Row],[HRP3]]/WWWW[[#This Row],[Total PoP ]])</f>
        <v>0.15354330708661418</v>
      </c>
      <c r="BL733" s="787">
        <f>1-WWWW[[#This Row],[Hygiene Coverage%]]</f>
        <v>0.84645669291338588</v>
      </c>
      <c r="BM733" s="789">
        <f>WWWW[[#This Row],['# people reached by regular dedicated hygiene promotion]]/WWWW[[#This Row],[Total PoP ]]</f>
        <v>0.15354330708661418</v>
      </c>
      <c r="BN73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3" s="552">
        <f>WWWW[[#This Row],['#_of_affected_women_and_girls_receiving_a_sufficient_quantity_of_sanitary_pads]]</f>
        <v>0</v>
      </c>
      <c r="BP733" s="605">
        <f>IF(WWWW[[#This Row],['# People with access to soap]]&gt;WWWW[[#This Row],['# People with access to Sanity Pads]],WWWW[[#This Row],['# People with access to soap]],WWWW[[#This Row],['# People with access to Sanity Pads]])</f>
        <v>0</v>
      </c>
      <c r="BQ733" s="560" t="str">
        <f>IF(OR(WWWW[[#This Row],['#of students in school]]="",WWWW[[#This Row],['#of students in school]]=0),"No","Yes")</f>
        <v>No</v>
      </c>
      <c r="BR733" s="781" t="str">
        <f>VLOOKUP(WWWW[[#This Row],[Village  Name]],SiteDB6[[Site Name]:[Location Type 1]],9,FALSE)</f>
        <v>Village</v>
      </c>
      <c r="BS733" s="781" t="str">
        <f>VLOOKUP(WWWW[[#This Row],[Village  Name]],SiteDB6[[Site Name]:[Type of Accommodation]],10,FALSE)</f>
        <v>Village</v>
      </c>
      <c r="BT733" s="781">
        <f>VLOOKUP(WWWW[[#This Row],[Village  Name]],SiteDB6[[Site Name]:[Ethnic or GCA/NGCA]],11,FALSE)</f>
        <v>0</v>
      </c>
      <c r="BU733" s="781">
        <f>VLOOKUP(WWWW[[#This Row],[Village  Name]],SiteDB6[[Site Name]:[Lat]],12,FALSE)</f>
        <v>0</v>
      </c>
      <c r="BV733" s="781">
        <f>VLOOKUP(WWWW[[#This Row],[Village  Name]],SiteDB6[[Site Name]:[Long]],13,FALSE)</f>
        <v>0</v>
      </c>
      <c r="BW733" s="781">
        <f>VLOOKUP(WWWW[[#This Row],[Village  Name]],SiteDB6[[Site Name]:[Pcode]],3,FALSE)</f>
        <v>0</v>
      </c>
      <c r="BX733" s="781" t="str">
        <f t="shared" si="6"/>
        <v>Covered</v>
      </c>
      <c r="BY733" s="792"/>
    </row>
    <row r="734" spans="1:93">
      <c r="A734" s="777" t="s">
        <v>2382</v>
      </c>
      <c r="B734" s="777" t="s">
        <v>3083</v>
      </c>
      <c r="C734" s="778"/>
      <c r="D734" s="778" t="s">
        <v>233</v>
      </c>
      <c r="E734" s="779" t="s">
        <v>700</v>
      </c>
      <c r="F734" s="778" t="s">
        <v>1281</v>
      </c>
      <c r="G734" s="780" t="str">
        <f>VLOOKUP(WWWW[[#This Row],[Village  Name]],SiteDB6[[Site Name]:[Location Type]],8,FALSE)</f>
        <v>Village</v>
      </c>
      <c r="H734" s="778" t="s">
        <v>3091</v>
      </c>
      <c r="I734" s="782"/>
      <c r="J734" s="782">
        <v>169</v>
      </c>
      <c r="K734" s="783">
        <v>43258</v>
      </c>
      <c r="L734" s="784">
        <v>43830</v>
      </c>
      <c r="M734" s="782"/>
      <c r="N734" s="782"/>
      <c r="O734" s="605"/>
      <c r="P734" s="782"/>
      <c r="Q734" s="782"/>
      <c r="R734" s="782"/>
      <c r="S734" s="782"/>
      <c r="T734" s="782"/>
      <c r="U734" s="785"/>
      <c r="V734" s="782"/>
      <c r="W734" s="782"/>
      <c r="X734" s="782"/>
      <c r="Y734" s="782"/>
      <c r="Z734" s="782"/>
      <c r="AA734" s="782"/>
      <c r="AB734" s="782"/>
      <c r="AC734" s="785"/>
      <c r="AD734" s="782">
        <v>51</v>
      </c>
      <c r="AE734" s="782">
        <v>56</v>
      </c>
      <c r="AF734" s="782"/>
      <c r="AG734" s="782">
        <v>3</v>
      </c>
      <c r="AH734" s="782"/>
      <c r="AI734" s="782"/>
      <c r="AJ734" s="605"/>
      <c r="AK734" s="782"/>
      <c r="AL734" s="605"/>
      <c r="AM734" s="605"/>
      <c r="AN734" s="785"/>
      <c r="AO734" s="551"/>
      <c r="AP734" s="551"/>
      <c r="AQ73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4" s="788">
        <f>WWWW[[#This Row],[%Equitable and continuous access to sufficient quantity of safe drinking water]]*WWWW[[#This Row],[Total PoP ]]</f>
        <v>0</v>
      </c>
      <c r="AS73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4" s="788">
        <f>WWWW[[#This Row],[% Access to unimproved water points]]*WWWW[[#This Row],[Total PoP ]]</f>
        <v>0</v>
      </c>
      <c r="AU73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4" s="788">
        <f>WWWW[[#This Row],[HRP1]]/250</f>
        <v>0</v>
      </c>
      <c r="AX734" s="790">
        <f>1-WWWW[[#This Row],[% Equitable and continuous access to sufficient quantity of domestic water]]</f>
        <v>1</v>
      </c>
      <c r="AY734" s="788">
        <f>WWWW[[#This Row],[%equitable and continuous access to sufficient quantity of safe drinking and domestic water''s GAP]]*WWWW[[#This Row],[Total PoP ]]</f>
        <v>169</v>
      </c>
      <c r="AZ734" s="791">
        <f>IF(WWWW[[#This Row],[Total required water points]]-WWWW[[#This Row],['#Water points coverage]]&lt;0,0,WWWW[[#This Row],[Total required water points]]-WWWW[[#This Row],['#Water points coverage]])</f>
        <v>1</v>
      </c>
      <c r="BA734" s="791">
        <f>ROUND(IF(WWWW[[#This Row],[Total PoP ]]&lt;250,1,WWWW[[#This Row],[Total PoP ]]/250),0)</f>
        <v>1</v>
      </c>
      <c r="BB73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34" s="788">
        <f>WWWW[[#This Row],[% people access to functioning Latrine]]*WWWW[[#This Row],[Total PoP ]]</f>
        <v>0</v>
      </c>
      <c r="BD734" s="791">
        <f>WWWW[[#This Row],['#_of_Functioning_latrines_in_school]]*50</f>
        <v>0</v>
      </c>
      <c r="BE734" s="791">
        <f>ROUND((WWWW[[#This Row],[Total PoP ]]/6),0)</f>
        <v>28</v>
      </c>
      <c r="BF734" s="791">
        <f>IF(WWWW[[#This Row],[Total required Latrines]]-(WWWW[[#This Row],['#_of_sanitary_fly-proof_HH_latrines]])&lt;0,0,WWWW[[#This Row],[Total required Latrines]]-(WWWW[[#This Row],['#_of_sanitary_fly-proof_HH_latrines]]))</f>
        <v>28</v>
      </c>
      <c r="BG734" s="787">
        <f>1-WWWW[[#This Row],[% people access to functioning Latrine]]</f>
        <v>1</v>
      </c>
      <c r="BH73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110</v>
      </c>
      <c r="BI734" s="560">
        <f>IF(WWWW[[#This Row],['#_of_functional_handwashing_facilities_at_HH_level]]*6&gt;WWWW[[#This Row],[Total PoP ]],WWWW[[#This Row],[Total PoP ]],WWWW[[#This Row],['#_of_functional_handwashing_facilities_at_HH_level]]*6)</f>
        <v>0</v>
      </c>
      <c r="BJ734" s="791">
        <f>IF(WWWW[[#This Row],['# people reached by regular dedicated hygiene promotion]]&gt;WWWW[[#This Row],['# People received regular supply of hygiene items]],WWWW[[#This Row],['# people reached by regular dedicated hygiene promotion]],WWWW[[#This Row],['# People received regular supply of hygiene items]])</f>
        <v>110</v>
      </c>
      <c r="BK734" s="790">
        <f>IF(WWWW[[#This Row],[HRP3]]/WWWW[[#This Row],[Total PoP ]]&gt;100%,100%,WWWW[[#This Row],[HRP3]]/WWWW[[#This Row],[Total PoP ]])</f>
        <v>0.65088757396449703</v>
      </c>
      <c r="BL734" s="787">
        <f>1-WWWW[[#This Row],[Hygiene Coverage%]]</f>
        <v>0.34911242603550297</v>
      </c>
      <c r="BM734" s="789">
        <f>WWWW[[#This Row],['# people reached by regular dedicated hygiene promotion]]/WWWW[[#This Row],[Total PoP ]]</f>
        <v>0.65088757396449703</v>
      </c>
      <c r="BN73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4" s="552">
        <f>WWWW[[#This Row],['#_of_affected_women_and_girls_receiving_a_sufficient_quantity_of_sanitary_pads]]</f>
        <v>0</v>
      </c>
      <c r="BP734" s="605">
        <f>IF(WWWW[[#This Row],['# People with access to soap]]&gt;WWWW[[#This Row],['# People with access to Sanity Pads]],WWWW[[#This Row],['# People with access to soap]],WWWW[[#This Row],['# People with access to Sanity Pads]])</f>
        <v>0</v>
      </c>
      <c r="BQ734" s="560" t="str">
        <f>IF(OR(WWWW[[#This Row],['#of students in school]]="",WWWW[[#This Row],['#of students in school]]=0),"No","Yes")</f>
        <v>No</v>
      </c>
      <c r="BR734" s="781" t="str">
        <f>VLOOKUP(WWWW[[#This Row],[Village  Name]],SiteDB6[[Site Name]:[Location Type 1]],9,FALSE)</f>
        <v>Village</v>
      </c>
      <c r="BS734" s="781" t="str">
        <f>VLOOKUP(WWWW[[#This Row],[Village  Name]],SiteDB6[[Site Name]:[Type of Accommodation]],10,FALSE)</f>
        <v>Village</v>
      </c>
      <c r="BT734" s="781">
        <f>VLOOKUP(WWWW[[#This Row],[Village  Name]],SiteDB6[[Site Name]:[Ethnic or GCA/NGCA]],11,FALSE)</f>
        <v>0</v>
      </c>
      <c r="BU734" s="781">
        <f>VLOOKUP(WWWW[[#This Row],[Village  Name]],SiteDB6[[Site Name]:[Lat]],12,FALSE)</f>
        <v>0</v>
      </c>
      <c r="BV734" s="781">
        <f>VLOOKUP(WWWW[[#This Row],[Village  Name]],SiteDB6[[Site Name]:[Long]],13,FALSE)</f>
        <v>0</v>
      </c>
      <c r="BW734" s="781">
        <f>VLOOKUP(WWWW[[#This Row],[Village  Name]],SiteDB6[[Site Name]:[Pcode]],3,FALSE)</f>
        <v>0</v>
      </c>
      <c r="BX734" s="781" t="str">
        <f t="shared" si="6"/>
        <v>Covered</v>
      </c>
      <c r="BY734" s="792"/>
    </row>
    <row r="735" spans="1:93">
      <c r="A735" s="777" t="s">
        <v>2382</v>
      </c>
      <c r="B735" s="777" t="s">
        <v>3083</v>
      </c>
      <c r="C735" s="778"/>
      <c r="D735" s="778" t="s">
        <v>233</v>
      </c>
      <c r="E735" s="779" t="s">
        <v>700</v>
      </c>
      <c r="F735" s="778" t="s">
        <v>3094</v>
      </c>
      <c r="G735" s="780" t="str">
        <f>VLOOKUP(WWWW[[#This Row],[Village  Name]],SiteDB6[[Site Name]:[Location Type]],8,FALSE)</f>
        <v>Village</v>
      </c>
      <c r="H735" s="778" t="s">
        <v>3095</v>
      </c>
      <c r="I735" s="782"/>
      <c r="J735" s="782">
        <v>937</v>
      </c>
      <c r="K735" s="783">
        <v>43258</v>
      </c>
      <c r="L735" s="784">
        <v>43830</v>
      </c>
      <c r="M735" s="782"/>
      <c r="N735" s="782"/>
      <c r="O735" s="605"/>
      <c r="P735" s="782"/>
      <c r="Q735" s="782"/>
      <c r="R735" s="782"/>
      <c r="S735" s="782"/>
      <c r="T735" s="782"/>
      <c r="U735" s="785"/>
      <c r="V735" s="782"/>
      <c r="W735" s="782"/>
      <c r="X735" s="782"/>
      <c r="Y735" s="782"/>
      <c r="Z735" s="782"/>
      <c r="AA735" s="782"/>
      <c r="AB735" s="782"/>
      <c r="AC735" s="785"/>
      <c r="AD735" s="782">
        <v>41</v>
      </c>
      <c r="AE735" s="782">
        <v>64</v>
      </c>
      <c r="AF735" s="782"/>
      <c r="AG735" s="782"/>
      <c r="AH735" s="782"/>
      <c r="AI735" s="782"/>
      <c r="AJ735" s="605"/>
      <c r="AK735" s="782"/>
      <c r="AL735" s="605"/>
      <c r="AM735" s="605"/>
      <c r="AN735" s="785"/>
      <c r="AO735" s="551"/>
      <c r="AP735" s="551"/>
      <c r="AQ73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5" s="788">
        <f>WWWW[[#This Row],[%Equitable and continuous access to sufficient quantity of safe drinking water]]*WWWW[[#This Row],[Total PoP ]]</f>
        <v>0</v>
      </c>
      <c r="AS73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5" s="788">
        <f>WWWW[[#This Row],[% Access to unimproved water points]]*WWWW[[#This Row],[Total PoP ]]</f>
        <v>0</v>
      </c>
      <c r="AU73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5" s="788">
        <f>WWWW[[#This Row],[HRP1]]/250</f>
        <v>0</v>
      </c>
      <c r="AX735" s="790">
        <f>1-WWWW[[#This Row],[% Equitable and continuous access to sufficient quantity of domestic water]]</f>
        <v>1</v>
      </c>
      <c r="AY735" s="788">
        <f>WWWW[[#This Row],[%equitable and continuous access to sufficient quantity of safe drinking and domestic water''s GAP]]*WWWW[[#This Row],[Total PoP ]]</f>
        <v>937</v>
      </c>
      <c r="AZ735" s="791">
        <f>IF(WWWW[[#This Row],[Total required water points]]-WWWW[[#This Row],['#Water points coverage]]&lt;0,0,WWWW[[#This Row],[Total required water points]]-WWWW[[#This Row],['#Water points coverage]])</f>
        <v>4</v>
      </c>
      <c r="BA735" s="791">
        <f>ROUND(IF(WWWW[[#This Row],[Total PoP ]]&lt;250,1,WWWW[[#This Row],[Total PoP ]]/250),0)</f>
        <v>4</v>
      </c>
      <c r="BB73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35" s="788">
        <f>WWWW[[#This Row],[% people access to functioning Latrine]]*WWWW[[#This Row],[Total PoP ]]</f>
        <v>0</v>
      </c>
      <c r="BD735" s="791">
        <f>WWWW[[#This Row],['#_of_Functioning_latrines_in_school]]*50</f>
        <v>0</v>
      </c>
      <c r="BE735" s="791">
        <f>ROUND((WWWW[[#This Row],[Total PoP ]]/6),0)</f>
        <v>156</v>
      </c>
      <c r="BF735" s="791">
        <f>IF(WWWW[[#This Row],[Total required Latrines]]-(WWWW[[#This Row],['#_of_sanitary_fly-proof_HH_latrines]])&lt;0,0,WWWW[[#This Row],[Total required Latrines]]-(WWWW[[#This Row],['#_of_sanitary_fly-proof_HH_latrines]]))</f>
        <v>156</v>
      </c>
      <c r="BG735" s="787">
        <f>1-WWWW[[#This Row],[% people access to functioning Latrine]]</f>
        <v>1</v>
      </c>
      <c r="BH73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105</v>
      </c>
      <c r="BI735" s="560">
        <f>IF(WWWW[[#This Row],['#_of_functional_handwashing_facilities_at_HH_level]]*6&gt;WWWW[[#This Row],[Total PoP ]],WWWW[[#This Row],[Total PoP ]],WWWW[[#This Row],['#_of_functional_handwashing_facilities_at_HH_level]]*6)</f>
        <v>0</v>
      </c>
      <c r="BJ735" s="791">
        <f>IF(WWWW[[#This Row],['# people reached by regular dedicated hygiene promotion]]&gt;WWWW[[#This Row],['# People received regular supply of hygiene items]],WWWW[[#This Row],['# people reached by regular dedicated hygiene promotion]],WWWW[[#This Row],['# People received regular supply of hygiene items]])</f>
        <v>105</v>
      </c>
      <c r="BK735" s="790">
        <f>IF(WWWW[[#This Row],[HRP3]]/WWWW[[#This Row],[Total PoP ]]&gt;100%,100%,WWWW[[#This Row],[HRP3]]/WWWW[[#This Row],[Total PoP ]])</f>
        <v>0.11205976520811099</v>
      </c>
      <c r="BL735" s="787">
        <f>1-WWWW[[#This Row],[Hygiene Coverage%]]</f>
        <v>0.88794023479188899</v>
      </c>
      <c r="BM735" s="789">
        <f>WWWW[[#This Row],['# people reached by regular dedicated hygiene promotion]]/WWWW[[#This Row],[Total PoP ]]</f>
        <v>0.11205976520811099</v>
      </c>
      <c r="BN73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5" s="552">
        <f>WWWW[[#This Row],['#_of_affected_women_and_girls_receiving_a_sufficient_quantity_of_sanitary_pads]]</f>
        <v>0</v>
      </c>
      <c r="BP735" s="605">
        <f>IF(WWWW[[#This Row],['# People with access to soap]]&gt;WWWW[[#This Row],['# People with access to Sanity Pads]],WWWW[[#This Row],['# People with access to soap]],WWWW[[#This Row],['# People with access to Sanity Pads]])</f>
        <v>0</v>
      </c>
      <c r="BQ735" s="560" t="str">
        <f>IF(OR(WWWW[[#This Row],['#of students in school]]="",WWWW[[#This Row],['#of students in school]]=0),"No","Yes")</f>
        <v>No</v>
      </c>
      <c r="BR735" s="781" t="str">
        <f>VLOOKUP(WWWW[[#This Row],[Village  Name]],SiteDB6[[Site Name]:[Location Type 1]],9,FALSE)</f>
        <v>Village</v>
      </c>
      <c r="BS735" s="781" t="str">
        <f>VLOOKUP(WWWW[[#This Row],[Village  Name]],SiteDB6[[Site Name]:[Type of Accommodation]],10,FALSE)</f>
        <v>Village</v>
      </c>
      <c r="BT735" s="781">
        <f>VLOOKUP(WWWW[[#This Row],[Village  Name]],SiteDB6[[Site Name]:[Ethnic or GCA/NGCA]],11,FALSE)</f>
        <v>0</v>
      </c>
      <c r="BU735" s="781">
        <f>VLOOKUP(WWWW[[#This Row],[Village  Name]],SiteDB6[[Site Name]:[Lat]],12,FALSE)</f>
        <v>0</v>
      </c>
      <c r="BV735" s="781">
        <f>VLOOKUP(WWWW[[#This Row],[Village  Name]],SiteDB6[[Site Name]:[Long]],13,FALSE)</f>
        <v>0</v>
      </c>
      <c r="BW735" s="781">
        <f>VLOOKUP(WWWW[[#This Row],[Village  Name]],SiteDB6[[Site Name]:[Pcode]],3,FALSE)</f>
        <v>0</v>
      </c>
      <c r="BX735" s="781" t="str">
        <f t="shared" si="6"/>
        <v>Covered</v>
      </c>
      <c r="BY735" s="792"/>
    </row>
    <row r="736" spans="1:93">
      <c r="A736" s="777" t="s">
        <v>2382</v>
      </c>
      <c r="B736" s="777" t="s">
        <v>3083</v>
      </c>
      <c r="C736" s="778"/>
      <c r="D736" s="778" t="s">
        <v>233</v>
      </c>
      <c r="E736" s="779" t="s">
        <v>700</v>
      </c>
      <c r="F736" s="778" t="s">
        <v>1275</v>
      </c>
      <c r="G736" s="780" t="str">
        <f>VLOOKUP(WWWW[[#This Row],[Village  Name]],SiteDB6[[Site Name]:[Location Type]],8,FALSE)</f>
        <v>Village</v>
      </c>
      <c r="H736" s="778" t="s">
        <v>3096</v>
      </c>
      <c r="I736" s="782"/>
      <c r="J736" s="782">
        <v>352</v>
      </c>
      <c r="K736" s="783">
        <v>43258</v>
      </c>
      <c r="L736" s="784">
        <v>43830</v>
      </c>
      <c r="M736" s="782"/>
      <c r="N736" s="782"/>
      <c r="O736" s="605"/>
      <c r="P736" s="782"/>
      <c r="Q736" s="782"/>
      <c r="R736" s="782"/>
      <c r="S736" s="782"/>
      <c r="T736" s="782"/>
      <c r="U736" s="785"/>
      <c r="V736" s="782">
        <v>17</v>
      </c>
      <c r="W736" s="782"/>
      <c r="X736" s="782"/>
      <c r="Y736" s="782"/>
      <c r="Z736" s="782"/>
      <c r="AA736" s="782"/>
      <c r="AB736" s="782"/>
      <c r="AC736" s="785"/>
      <c r="AD736" s="782">
        <v>17</v>
      </c>
      <c r="AE736" s="782">
        <v>24</v>
      </c>
      <c r="AF736" s="782"/>
      <c r="AG736" s="782"/>
      <c r="AH736" s="782"/>
      <c r="AI736" s="782"/>
      <c r="AJ736" s="605"/>
      <c r="AK736" s="782"/>
      <c r="AL736" s="605"/>
      <c r="AM736" s="605"/>
      <c r="AN736" s="785"/>
      <c r="AO736" s="551"/>
      <c r="AP736" s="551"/>
      <c r="AQ73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6" s="788">
        <f>WWWW[[#This Row],[%Equitable and continuous access to sufficient quantity of safe drinking water]]*WWWW[[#This Row],[Total PoP ]]</f>
        <v>0</v>
      </c>
      <c r="AS73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6" s="788">
        <f>WWWW[[#This Row],[% Access to unimproved water points]]*WWWW[[#This Row],[Total PoP ]]</f>
        <v>0</v>
      </c>
      <c r="AU73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6" s="788">
        <f>WWWW[[#This Row],[HRP1]]/250</f>
        <v>0</v>
      </c>
      <c r="AX736" s="790">
        <f>1-WWWW[[#This Row],[% Equitable and continuous access to sufficient quantity of domestic water]]</f>
        <v>1</v>
      </c>
      <c r="AY736" s="788">
        <f>WWWW[[#This Row],[%equitable and continuous access to sufficient quantity of safe drinking and domestic water''s GAP]]*WWWW[[#This Row],[Total PoP ]]</f>
        <v>352</v>
      </c>
      <c r="AZ736" s="791">
        <f>IF(WWWW[[#This Row],[Total required water points]]-WWWW[[#This Row],['#Water points coverage]]&lt;0,0,WWWW[[#This Row],[Total required water points]]-WWWW[[#This Row],['#Water points coverage]])</f>
        <v>1</v>
      </c>
      <c r="BA736" s="791">
        <f>ROUND(IF(WWWW[[#This Row],[Total PoP ]]&lt;250,1,WWWW[[#This Row],[Total PoP ]]/250),0)</f>
        <v>1</v>
      </c>
      <c r="BB73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0.28977272727272729</v>
      </c>
      <c r="BC736" s="788">
        <f>WWWW[[#This Row],[% people access to functioning Latrine]]*WWWW[[#This Row],[Total PoP ]]</f>
        <v>102</v>
      </c>
      <c r="BD736" s="791">
        <f>WWWW[[#This Row],['#_of_Functioning_latrines_in_school]]*50</f>
        <v>0</v>
      </c>
      <c r="BE736" s="791">
        <f>ROUND((WWWW[[#This Row],[Total PoP ]]/6),0)</f>
        <v>59</v>
      </c>
      <c r="BF736" s="791">
        <f>IF(WWWW[[#This Row],[Total required Latrines]]-(WWWW[[#This Row],['#_of_sanitary_fly-proof_HH_latrines]])&lt;0,0,WWWW[[#This Row],[Total required Latrines]]-(WWWW[[#This Row],['#_of_sanitary_fly-proof_HH_latrines]]))</f>
        <v>42</v>
      </c>
      <c r="BG736" s="787">
        <f>1-WWWW[[#This Row],[% people access to functioning Latrine]]</f>
        <v>0.71022727272727271</v>
      </c>
      <c r="BH73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41</v>
      </c>
      <c r="BI736" s="560">
        <f>IF(WWWW[[#This Row],['#_of_functional_handwashing_facilities_at_HH_level]]*6&gt;WWWW[[#This Row],[Total PoP ]],WWWW[[#This Row],[Total PoP ]],WWWW[[#This Row],['#_of_functional_handwashing_facilities_at_HH_level]]*6)</f>
        <v>0</v>
      </c>
      <c r="BJ736" s="791">
        <f>IF(WWWW[[#This Row],['# people reached by regular dedicated hygiene promotion]]&gt;WWWW[[#This Row],['# People received regular supply of hygiene items]],WWWW[[#This Row],['# people reached by regular dedicated hygiene promotion]],WWWW[[#This Row],['# People received regular supply of hygiene items]])</f>
        <v>41</v>
      </c>
      <c r="BK736" s="790">
        <f>IF(WWWW[[#This Row],[HRP3]]/WWWW[[#This Row],[Total PoP ]]&gt;100%,100%,WWWW[[#This Row],[HRP3]]/WWWW[[#This Row],[Total PoP ]])</f>
        <v>0.11647727272727272</v>
      </c>
      <c r="BL736" s="787">
        <f>1-WWWW[[#This Row],[Hygiene Coverage%]]</f>
        <v>0.88352272727272729</v>
      </c>
      <c r="BM736" s="789">
        <f>WWWW[[#This Row],['# people reached by regular dedicated hygiene promotion]]/WWWW[[#This Row],[Total PoP ]]</f>
        <v>0.11647727272727272</v>
      </c>
      <c r="BN73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6" s="552">
        <f>WWWW[[#This Row],['#_of_affected_women_and_girls_receiving_a_sufficient_quantity_of_sanitary_pads]]</f>
        <v>0</v>
      </c>
      <c r="BP736" s="605">
        <f>IF(WWWW[[#This Row],['# People with access to soap]]&gt;WWWW[[#This Row],['# People with access to Sanity Pads]],WWWW[[#This Row],['# People with access to soap]],WWWW[[#This Row],['# People with access to Sanity Pads]])</f>
        <v>0</v>
      </c>
      <c r="BQ736" s="560" t="str">
        <f>IF(OR(WWWW[[#This Row],['#of students in school]]="",WWWW[[#This Row],['#of students in school]]=0),"No","Yes")</f>
        <v>No</v>
      </c>
      <c r="BR736" s="781" t="str">
        <f>VLOOKUP(WWWW[[#This Row],[Village  Name]],SiteDB6[[Site Name]:[Location Type 1]],9,FALSE)</f>
        <v>Village</v>
      </c>
      <c r="BS736" s="781" t="str">
        <f>VLOOKUP(WWWW[[#This Row],[Village  Name]],SiteDB6[[Site Name]:[Type of Accommodation]],10,FALSE)</f>
        <v>Village</v>
      </c>
      <c r="BT736" s="781">
        <f>VLOOKUP(WWWW[[#This Row],[Village  Name]],SiteDB6[[Site Name]:[Ethnic or GCA/NGCA]],11,FALSE)</f>
        <v>0</v>
      </c>
      <c r="BU736" s="781">
        <f>VLOOKUP(WWWW[[#This Row],[Village  Name]],SiteDB6[[Site Name]:[Lat]],12,FALSE)</f>
        <v>0</v>
      </c>
      <c r="BV736" s="781">
        <f>VLOOKUP(WWWW[[#This Row],[Village  Name]],SiteDB6[[Site Name]:[Long]],13,FALSE)</f>
        <v>0</v>
      </c>
      <c r="BW736" s="781">
        <f>VLOOKUP(WWWW[[#This Row],[Village  Name]],SiteDB6[[Site Name]:[Pcode]],3,FALSE)</f>
        <v>0</v>
      </c>
      <c r="BX736" s="781" t="str">
        <f t="shared" si="6"/>
        <v>Covered</v>
      </c>
      <c r="BY736" s="792"/>
    </row>
    <row r="737" spans="1:77">
      <c r="A737" s="777" t="s">
        <v>2382</v>
      </c>
      <c r="B737" s="777" t="s">
        <v>3083</v>
      </c>
      <c r="C737" s="778"/>
      <c r="D737" s="778" t="s">
        <v>233</v>
      </c>
      <c r="E737" s="779" t="s">
        <v>700</v>
      </c>
      <c r="F737" s="778" t="s">
        <v>1275</v>
      </c>
      <c r="G737" s="780" t="str">
        <f>VLOOKUP(WWWW[[#This Row],[Village  Name]],SiteDB6[[Site Name]:[Location Type]],8,FALSE)</f>
        <v>Village</v>
      </c>
      <c r="H737" s="778" t="s">
        <v>3097</v>
      </c>
      <c r="I737" s="782"/>
      <c r="J737" s="782">
        <v>265</v>
      </c>
      <c r="K737" s="783">
        <v>43258</v>
      </c>
      <c r="L737" s="784">
        <v>43830</v>
      </c>
      <c r="M737" s="782"/>
      <c r="N737" s="782"/>
      <c r="O737" s="605"/>
      <c r="P737" s="782"/>
      <c r="Q737" s="782"/>
      <c r="R737" s="782"/>
      <c r="S737" s="782"/>
      <c r="T737" s="782"/>
      <c r="U737" s="785"/>
      <c r="V737" s="782">
        <v>9</v>
      </c>
      <c r="W737" s="782"/>
      <c r="X737" s="782"/>
      <c r="Y737" s="782"/>
      <c r="Z737" s="782"/>
      <c r="AA737" s="782"/>
      <c r="AB737" s="782"/>
      <c r="AC737" s="785"/>
      <c r="AD737" s="782">
        <v>11</v>
      </c>
      <c r="AE737" s="782">
        <v>23</v>
      </c>
      <c r="AF737" s="782"/>
      <c r="AG737" s="782"/>
      <c r="AH737" s="782"/>
      <c r="AI737" s="782"/>
      <c r="AJ737" s="605"/>
      <c r="AK737" s="782"/>
      <c r="AL737" s="605"/>
      <c r="AM737" s="605"/>
      <c r="AN737" s="785"/>
      <c r="AO737" s="551"/>
      <c r="AP737" s="551"/>
      <c r="AQ73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7" s="788">
        <f>WWWW[[#This Row],[%Equitable and continuous access to sufficient quantity of safe drinking water]]*WWWW[[#This Row],[Total PoP ]]</f>
        <v>0</v>
      </c>
      <c r="AS73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7" s="788">
        <f>WWWW[[#This Row],[% Access to unimproved water points]]*WWWW[[#This Row],[Total PoP ]]</f>
        <v>0</v>
      </c>
      <c r="AU73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7" s="788">
        <f>WWWW[[#This Row],[HRP1]]/250</f>
        <v>0</v>
      </c>
      <c r="AX737" s="790">
        <f>1-WWWW[[#This Row],[% Equitable and continuous access to sufficient quantity of domestic water]]</f>
        <v>1</v>
      </c>
      <c r="AY737" s="788">
        <f>WWWW[[#This Row],[%equitable and continuous access to sufficient quantity of safe drinking and domestic water''s GAP]]*WWWW[[#This Row],[Total PoP ]]</f>
        <v>265</v>
      </c>
      <c r="AZ737" s="791">
        <f>IF(WWWW[[#This Row],[Total required water points]]-WWWW[[#This Row],['#Water points coverage]]&lt;0,0,WWWW[[#This Row],[Total required water points]]-WWWW[[#This Row],['#Water points coverage]])</f>
        <v>1</v>
      </c>
      <c r="BA737" s="791">
        <f>ROUND(IF(WWWW[[#This Row],[Total PoP ]]&lt;250,1,WWWW[[#This Row],[Total PoP ]]/250),0)</f>
        <v>1</v>
      </c>
      <c r="BB73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0.20377358490566039</v>
      </c>
      <c r="BC737" s="788">
        <f>WWWW[[#This Row],[% people access to functioning Latrine]]*WWWW[[#This Row],[Total PoP ]]</f>
        <v>54</v>
      </c>
      <c r="BD737" s="791">
        <f>WWWW[[#This Row],['#_of_Functioning_latrines_in_school]]*50</f>
        <v>0</v>
      </c>
      <c r="BE737" s="791">
        <f>ROUND((WWWW[[#This Row],[Total PoP ]]/6),0)</f>
        <v>44</v>
      </c>
      <c r="BF737" s="791">
        <f>IF(WWWW[[#This Row],[Total required Latrines]]-(WWWW[[#This Row],['#_of_sanitary_fly-proof_HH_latrines]])&lt;0,0,WWWW[[#This Row],[Total required Latrines]]-(WWWW[[#This Row],['#_of_sanitary_fly-proof_HH_latrines]]))</f>
        <v>35</v>
      </c>
      <c r="BG737" s="787">
        <f>1-WWWW[[#This Row],[% people access to functioning Latrine]]</f>
        <v>0.79622641509433967</v>
      </c>
      <c r="BH73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34</v>
      </c>
      <c r="BI737" s="560">
        <f>IF(WWWW[[#This Row],['#_of_functional_handwashing_facilities_at_HH_level]]*6&gt;WWWW[[#This Row],[Total PoP ]],WWWW[[#This Row],[Total PoP ]],WWWW[[#This Row],['#_of_functional_handwashing_facilities_at_HH_level]]*6)</f>
        <v>0</v>
      </c>
      <c r="BJ737" s="791">
        <f>IF(WWWW[[#This Row],['# people reached by regular dedicated hygiene promotion]]&gt;WWWW[[#This Row],['# People received regular supply of hygiene items]],WWWW[[#This Row],['# people reached by regular dedicated hygiene promotion]],WWWW[[#This Row],['# People received regular supply of hygiene items]])</f>
        <v>34</v>
      </c>
      <c r="BK737" s="790">
        <f>IF(WWWW[[#This Row],[HRP3]]/WWWW[[#This Row],[Total PoP ]]&gt;100%,100%,WWWW[[#This Row],[HRP3]]/WWWW[[#This Row],[Total PoP ]])</f>
        <v>0.12830188679245283</v>
      </c>
      <c r="BL737" s="787">
        <f>1-WWWW[[#This Row],[Hygiene Coverage%]]</f>
        <v>0.8716981132075472</v>
      </c>
      <c r="BM737" s="789">
        <f>WWWW[[#This Row],['# people reached by regular dedicated hygiene promotion]]/WWWW[[#This Row],[Total PoP ]]</f>
        <v>0.12830188679245283</v>
      </c>
      <c r="BN73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7" s="552">
        <f>WWWW[[#This Row],['#_of_affected_women_and_girls_receiving_a_sufficient_quantity_of_sanitary_pads]]</f>
        <v>0</v>
      </c>
      <c r="BP737" s="605">
        <f>IF(WWWW[[#This Row],['# People with access to soap]]&gt;WWWW[[#This Row],['# People with access to Sanity Pads]],WWWW[[#This Row],['# People with access to soap]],WWWW[[#This Row],['# People with access to Sanity Pads]])</f>
        <v>0</v>
      </c>
      <c r="BQ737" s="560" t="str">
        <f>IF(OR(WWWW[[#This Row],['#of students in school]]="",WWWW[[#This Row],['#of students in school]]=0),"No","Yes")</f>
        <v>No</v>
      </c>
      <c r="BR737" s="781" t="str">
        <f>VLOOKUP(WWWW[[#This Row],[Village  Name]],SiteDB6[[Site Name]:[Location Type 1]],9,FALSE)</f>
        <v>Village</v>
      </c>
      <c r="BS737" s="781" t="str">
        <f>VLOOKUP(WWWW[[#This Row],[Village  Name]],SiteDB6[[Site Name]:[Type of Accommodation]],10,FALSE)</f>
        <v>Village</v>
      </c>
      <c r="BT737" s="781">
        <f>VLOOKUP(WWWW[[#This Row],[Village  Name]],SiteDB6[[Site Name]:[Ethnic or GCA/NGCA]],11,FALSE)</f>
        <v>0</v>
      </c>
      <c r="BU737" s="781">
        <f>VLOOKUP(WWWW[[#This Row],[Village  Name]],SiteDB6[[Site Name]:[Lat]],12,FALSE)</f>
        <v>0</v>
      </c>
      <c r="BV737" s="781">
        <f>VLOOKUP(WWWW[[#This Row],[Village  Name]],SiteDB6[[Site Name]:[Long]],13,FALSE)</f>
        <v>0</v>
      </c>
      <c r="BW737" s="781">
        <f>VLOOKUP(WWWW[[#This Row],[Village  Name]],SiteDB6[[Site Name]:[Pcode]],3,FALSE)</f>
        <v>0</v>
      </c>
      <c r="BX737" s="781" t="str">
        <f t="shared" si="6"/>
        <v>Covered</v>
      </c>
      <c r="BY737" s="792"/>
    </row>
    <row r="738" spans="1:77">
      <c r="A738" s="777" t="s">
        <v>2382</v>
      </c>
      <c r="B738" s="777" t="s">
        <v>3083</v>
      </c>
      <c r="C738" s="778"/>
      <c r="D738" s="778" t="s">
        <v>233</v>
      </c>
      <c r="E738" s="779" t="s">
        <v>700</v>
      </c>
      <c r="F738" s="778" t="s">
        <v>1248</v>
      </c>
      <c r="G738" s="780" t="str">
        <f>VLOOKUP(WWWW[[#This Row],[Village  Name]],SiteDB6[[Site Name]:[Location Type]],8,FALSE)</f>
        <v>Village</v>
      </c>
      <c r="H738" s="778" t="s">
        <v>3098</v>
      </c>
      <c r="I738" s="782"/>
      <c r="J738" s="782">
        <v>117</v>
      </c>
      <c r="K738" s="783">
        <v>43258</v>
      </c>
      <c r="L738" s="784">
        <v>43830</v>
      </c>
      <c r="M738" s="782"/>
      <c r="N738" s="782"/>
      <c r="O738" s="605"/>
      <c r="P738" s="782"/>
      <c r="Q738" s="782"/>
      <c r="R738" s="782"/>
      <c r="S738" s="782"/>
      <c r="T738" s="782"/>
      <c r="U738" s="785"/>
      <c r="V738" s="782"/>
      <c r="W738" s="782"/>
      <c r="X738" s="782"/>
      <c r="Y738" s="782"/>
      <c r="Z738" s="782"/>
      <c r="AA738" s="782"/>
      <c r="AB738" s="782"/>
      <c r="AC738" s="785"/>
      <c r="AD738" s="782">
        <v>14</v>
      </c>
      <c r="AE738" s="782">
        <v>9</v>
      </c>
      <c r="AF738" s="782">
        <v>9</v>
      </c>
      <c r="AG738" s="782">
        <v>8</v>
      </c>
      <c r="AH738" s="782"/>
      <c r="AI738" s="782"/>
      <c r="AJ738" s="605"/>
      <c r="AK738" s="782"/>
      <c r="AL738" s="605"/>
      <c r="AM738" s="605"/>
      <c r="AN738" s="785"/>
      <c r="AO738" s="551"/>
      <c r="AP738" s="551"/>
      <c r="AQ73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8" s="788">
        <f>WWWW[[#This Row],[%Equitable and continuous access to sufficient quantity of safe drinking water]]*WWWW[[#This Row],[Total PoP ]]</f>
        <v>0</v>
      </c>
      <c r="AS73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8" s="788">
        <f>WWWW[[#This Row],[% Access to unimproved water points]]*WWWW[[#This Row],[Total PoP ]]</f>
        <v>0</v>
      </c>
      <c r="AU73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8" s="788">
        <f>WWWW[[#This Row],[HRP1]]/250</f>
        <v>0</v>
      </c>
      <c r="AX738" s="790">
        <f>1-WWWW[[#This Row],[% Equitable and continuous access to sufficient quantity of domestic water]]</f>
        <v>1</v>
      </c>
      <c r="AY738" s="788">
        <f>WWWW[[#This Row],[%equitable and continuous access to sufficient quantity of safe drinking and domestic water''s GAP]]*WWWW[[#This Row],[Total PoP ]]</f>
        <v>117</v>
      </c>
      <c r="AZ738" s="791">
        <f>IF(WWWW[[#This Row],[Total required water points]]-WWWW[[#This Row],['#Water points coverage]]&lt;0,0,WWWW[[#This Row],[Total required water points]]-WWWW[[#This Row],['#Water points coverage]])</f>
        <v>1</v>
      </c>
      <c r="BA738" s="791">
        <f>ROUND(IF(WWWW[[#This Row],[Total PoP ]]&lt;250,1,WWWW[[#This Row],[Total PoP ]]/250),0)</f>
        <v>1</v>
      </c>
      <c r="BB73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38" s="788">
        <f>WWWW[[#This Row],[% people access to functioning Latrine]]*WWWW[[#This Row],[Total PoP ]]</f>
        <v>0</v>
      </c>
      <c r="BD738" s="791">
        <f>WWWW[[#This Row],['#_of_Functioning_latrines_in_school]]*50</f>
        <v>0</v>
      </c>
      <c r="BE738" s="791">
        <f>ROUND((WWWW[[#This Row],[Total PoP ]]/6),0)</f>
        <v>20</v>
      </c>
      <c r="BF738" s="791">
        <f>IF(WWWW[[#This Row],[Total required Latrines]]-(WWWW[[#This Row],['#_of_sanitary_fly-proof_HH_latrines]])&lt;0,0,WWWW[[#This Row],[Total required Latrines]]-(WWWW[[#This Row],['#_of_sanitary_fly-proof_HH_latrines]]))</f>
        <v>20</v>
      </c>
      <c r="BG738" s="787">
        <f>1-WWWW[[#This Row],[% people access to functioning Latrine]]</f>
        <v>1</v>
      </c>
      <c r="BH73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40</v>
      </c>
      <c r="BI738" s="560">
        <f>IF(WWWW[[#This Row],['#_of_functional_handwashing_facilities_at_HH_level]]*6&gt;WWWW[[#This Row],[Total PoP ]],WWWW[[#This Row],[Total PoP ]],WWWW[[#This Row],['#_of_functional_handwashing_facilities_at_HH_level]]*6)</f>
        <v>0</v>
      </c>
      <c r="BJ738" s="791">
        <f>IF(WWWW[[#This Row],['# people reached by regular dedicated hygiene promotion]]&gt;WWWW[[#This Row],['# People received regular supply of hygiene items]],WWWW[[#This Row],['# people reached by regular dedicated hygiene promotion]],WWWW[[#This Row],['# People received regular supply of hygiene items]])</f>
        <v>40</v>
      </c>
      <c r="BK738" s="790">
        <f>IF(WWWW[[#This Row],[HRP3]]/WWWW[[#This Row],[Total PoP ]]&gt;100%,100%,WWWW[[#This Row],[HRP3]]/WWWW[[#This Row],[Total PoP ]])</f>
        <v>0.34188034188034189</v>
      </c>
      <c r="BL738" s="787">
        <f>1-WWWW[[#This Row],[Hygiene Coverage%]]</f>
        <v>0.65811965811965811</v>
      </c>
      <c r="BM738" s="789">
        <f>WWWW[[#This Row],['# people reached by regular dedicated hygiene promotion]]/WWWW[[#This Row],[Total PoP ]]</f>
        <v>0.34188034188034189</v>
      </c>
      <c r="BN73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8" s="552">
        <f>WWWW[[#This Row],['#_of_affected_women_and_girls_receiving_a_sufficient_quantity_of_sanitary_pads]]</f>
        <v>0</v>
      </c>
      <c r="BP738" s="605">
        <f>IF(WWWW[[#This Row],['# People with access to soap]]&gt;WWWW[[#This Row],['# People with access to Sanity Pads]],WWWW[[#This Row],['# People with access to soap]],WWWW[[#This Row],['# People with access to Sanity Pads]])</f>
        <v>0</v>
      </c>
      <c r="BQ738" s="560" t="str">
        <f>IF(OR(WWWW[[#This Row],['#of students in school]]="",WWWW[[#This Row],['#of students in school]]=0),"No","Yes")</f>
        <v>No</v>
      </c>
      <c r="BR738" s="781" t="str">
        <f>VLOOKUP(WWWW[[#This Row],[Village  Name]],SiteDB6[[Site Name]:[Location Type 1]],9,FALSE)</f>
        <v>Village</v>
      </c>
      <c r="BS738" s="781" t="str">
        <f>VLOOKUP(WWWW[[#This Row],[Village  Name]],SiteDB6[[Site Name]:[Type of Accommodation]],10,FALSE)</f>
        <v>Village</v>
      </c>
      <c r="BT738" s="781">
        <f>VLOOKUP(WWWW[[#This Row],[Village  Name]],SiteDB6[[Site Name]:[Ethnic or GCA/NGCA]],11,FALSE)</f>
        <v>0</v>
      </c>
      <c r="BU738" s="781">
        <f>VLOOKUP(WWWW[[#This Row],[Village  Name]],SiteDB6[[Site Name]:[Lat]],12,FALSE)</f>
        <v>0</v>
      </c>
      <c r="BV738" s="781">
        <f>VLOOKUP(WWWW[[#This Row],[Village  Name]],SiteDB6[[Site Name]:[Long]],13,FALSE)</f>
        <v>0</v>
      </c>
      <c r="BW738" s="781">
        <f>VLOOKUP(WWWW[[#This Row],[Village  Name]],SiteDB6[[Site Name]:[Pcode]],3,FALSE)</f>
        <v>0</v>
      </c>
      <c r="BX738" s="781" t="str">
        <f t="shared" si="6"/>
        <v>Covered</v>
      </c>
      <c r="BY738" s="792"/>
    </row>
    <row r="739" spans="1:77">
      <c r="A739" s="777" t="s">
        <v>2382</v>
      </c>
      <c r="B739" s="777" t="s">
        <v>3083</v>
      </c>
      <c r="C739" s="778"/>
      <c r="D739" s="778" t="s">
        <v>233</v>
      </c>
      <c r="E739" s="779" t="s">
        <v>700</v>
      </c>
      <c r="F739" s="778" t="s">
        <v>1248</v>
      </c>
      <c r="G739" s="780" t="str">
        <f>VLOOKUP(WWWW[[#This Row],[Village  Name]],SiteDB6[[Site Name]:[Location Type]],8,FALSE)</f>
        <v>Village</v>
      </c>
      <c r="H739" s="778" t="s">
        <v>3099</v>
      </c>
      <c r="I739" s="782"/>
      <c r="J739" s="782">
        <v>155</v>
      </c>
      <c r="K739" s="783">
        <v>43258</v>
      </c>
      <c r="L739" s="784">
        <v>43830</v>
      </c>
      <c r="M739" s="782"/>
      <c r="N739" s="782"/>
      <c r="O739" s="605"/>
      <c r="P739" s="782"/>
      <c r="Q739" s="782"/>
      <c r="R739" s="782"/>
      <c r="S739" s="782"/>
      <c r="T739" s="782"/>
      <c r="U739" s="785"/>
      <c r="V739" s="782"/>
      <c r="W739" s="782"/>
      <c r="X739" s="782"/>
      <c r="Y739" s="782"/>
      <c r="Z739" s="782"/>
      <c r="AA739" s="782"/>
      <c r="AB739" s="782"/>
      <c r="AC739" s="785"/>
      <c r="AD739" s="782">
        <v>18</v>
      </c>
      <c r="AE739" s="782">
        <v>20</v>
      </c>
      <c r="AF739" s="782">
        <v>12</v>
      </c>
      <c r="AG739" s="782">
        <v>13</v>
      </c>
      <c r="AH739" s="782"/>
      <c r="AI739" s="782"/>
      <c r="AJ739" s="605"/>
      <c r="AK739" s="782"/>
      <c r="AL739" s="605"/>
      <c r="AM739" s="605"/>
      <c r="AN739" s="785"/>
      <c r="AO739" s="551"/>
      <c r="AP739" s="551"/>
      <c r="AQ73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39" s="788">
        <f>WWWW[[#This Row],[%Equitable and continuous access to sufficient quantity of safe drinking water]]*WWWW[[#This Row],[Total PoP ]]</f>
        <v>0</v>
      </c>
      <c r="AS73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39" s="788">
        <f>WWWW[[#This Row],[% Access to unimproved water points]]*WWWW[[#This Row],[Total PoP ]]</f>
        <v>0</v>
      </c>
      <c r="AU73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3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39" s="788">
        <f>WWWW[[#This Row],[HRP1]]/250</f>
        <v>0</v>
      </c>
      <c r="AX739" s="790">
        <f>1-WWWW[[#This Row],[% Equitable and continuous access to sufficient quantity of domestic water]]</f>
        <v>1</v>
      </c>
      <c r="AY739" s="788">
        <f>WWWW[[#This Row],[%equitable and continuous access to sufficient quantity of safe drinking and domestic water''s GAP]]*WWWW[[#This Row],[Total PoP ]]</f>
        <v>155</v>
      </c>
      <c r="AZ739" s="791">
        <f>IF(WWWW[[#This Row],[Total required water points]]-WWWW[[#This Row],['#Water points coverage]]&lt;0,0,WWWW[[#This Row],[Total required water points]]-WWWW[[#This Row],['#Water points coverage]])</f>
        <v>1</v>
      </c>
      <c r="BA739" s="791">
        <f>ROUND(IF(WWWW[[#This Row],[Total PoP ]]&lt;250,1,WWWW[[#This Row],[Total PoP ]]/250),0)</f>
        <v>1</v>
      </c>
      <c r="BB73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39" s="788">
        <f>WWWW[[#This Row],[% people access to functioning Latrine]]*WWWW[[#This Row],[Total PoP ]]</f>
        <v>0</v>
      </c>
      <c r="BD739" s="791">
        <f>WWWW[[#This Row],['#_of_Functioning_latrines_in_school]]*50</f>
        <v>0</v>
      </c>
      <c r="BE739" s="791">
        <f>ROUND((WWWW[[#This Row],[Total PoP ]]/6),0)</f>
        <v>26</v>
      </c>
      <c r="BF739" s="791">
        <f>IF(WWWW[[#This Row],[Total required Latrines]]-(WWWW[[#This Row],['#_of_sanitary_fly-proof_HH_latrines]])&lt;0,0,WWWW[[#This Row],[Total required Latrines]]-(WWWW[[#This Row],['#_of_sanitary_fly-proof_HH_latrines]]))</f>
        <v>26</v>
      </c>
      <c r="BG739" s="787">
        <f>1-WWWW[[#This Row],[% people access to functioning Latrine]]</f>
        <v>1</v>
      </c>
      <c r="BH73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63</v>
      </c>
      <c r="BI739" s="560">
        <f>IF(WWWW[[#This Row],['#_of_functional_handwashing_facilities_at_HH_level]]*6&gt;WWWW[[#This Row],[Total PoP ]],WWWW[[#This Row],[Total PoP ]],WWWW[[#This Row],['#_of_functional_handwashing_facilities_at_HH_level]]*6)</f>
        <v>0</v>
      </c>
      <c r="BJ739" s="791">
        <f>IF(WWWW[[#This Row],['# people reached by regular dedicated hygiene promotion]]&gt;WWWW[[#This Row],['# People received regular supply of hygiene items]],WWWW[[#This Row],['# people reached by regular dedicated hygiene promotion]],WWWW[[#This Row],['# People received regular supply of hygiene items]])</f>
        <v>63</v>
      </c>
      <c r="BK739" s="790">
        <f>IF(WWWW[[#This Row],[HRP3]]/WWWW[[#This Row],[Total PoP ]]&gt;100%,100%,WWWW[[#This Row],[HRP3]]/WWWW[[#This Row],[Total PoP ]])</f>
        <v>0.40645161290322579</v>
      </c>
      <c r="BL739" s="787">
        <f>1-WWWW[[#This Row],[Hygiene Coverage%]]</f>
        <v>0.59354838709677415</v>
      </c>
      <c r="BM739" s="789">
        <f>WWWW[[#This Row],['# people reached by regular dedicated hygiene promotion]]/WWWW[[#This Row],[Total PoP ]]</f>
        <v>0.40645161290322579</v>
      </c>
      <c r="BN73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39" s="552">
        <f>WWWW[[#This Row],['#_of_affected_women_and_girls_receiving_a_sufficient_quantity_of_sanitary_pads]]</f>
        <v>0</v>
      </c>
      <c r="BP739" s="605">
        <f>IF(WWWW[[#This Row],['# People with access to soap]]&gt;WWWW[[#This Row],['# People with access to Sanity Pads]],WWWW[[#This Row],['# People with access to soap]],WWWW[[#This Row],['# People with access to Sanity Pads]])</f>
        <v>0</v>
      </c>
      <c r="BQ739" s="560" t="str">
        <f>IF(OR(WWWW[[#This Row],['#of students in school]]="",WWWW[[#This Row],['#of students in school]]=0),"No","Yes")</f>
        <v>No</v>
      </c>
      <c r="BR739" s="781" t="str">
        <f>VLOOKUP(WWWW[[#This Row],[Village  Name]],SiteDB6[[Site Name]:[Location Type 1]],9,FALSE)</f>
        <v>Village</v>
      </c>
      <c r="BS739" s="781" t="str">
        <f>VLOOKUP(WWWW[[#This Row],[Village  Name]],SiteDB6[[Site Name]:[Type of Accommodation]],10,FALSE)</f>
        <v>Village</v>
      </c>
      <c r="BT739" s="781">
        <f>VLOOKUP(WWWW[[#This Row],[Village  Name]],SiteDB6[[Site Name]:[Ethnic or GCA/NGCA]],11,FALSE)</f>
        <v>0</v>
      </c>
      <c r="BU739" s="781">
        <f>VLOOKUP(WWWW[[#This Row],[Village  Name]],SiteDB6[[Site Name]:[Lat]],12,FALSE)</f>
        <v>0</v>
      </c>
      <c r="BV739" s="781">
        <f>VLOOKUP(WWWW[[#This Row],[Village  Name]],SiteDB6[[Site Name]:[Long]],13,FALSE)</f>
        <v>0</v>
      </c>
      <c r="BW739" s="781">
        <f>VLOOKUP(WWWW[[#This Row],[Village  Name]],SiteDB6[[Site Name]:[Pcode]],3,FALSE)</f>
        <v>0</v>
      </c>
      <c r="BX739" s="781" t="str">
        <f t="shared" si="6"/>
        <v>Covered</v>
      </c>
      <c r="BY739" s="792"/>
    </row>
    <row r="740" spans="1:77">
      <c r="A740" s="777" t="s">
        <v>2382</v>
      </c>
      <c r="B740" s="777" t="s">
        <v>3083</v>
      </c>
      <c r="C740" s="778"/>
      <c r="D740" s="778" t="s">
        <v>233</v>
      </c>
      <c r="E740" s="779" t="s">
        <v>700</v>
      </c>
      <c r="F740" s="778" t="s">
        <v>3101</v>
      </c>
      <c r="G740" s="780" t="str">
        <f>VLOOKUP(WWWW[[#This Row],[Village  Name]],SiteDB6[[Site Name]:[Location Type]],8,FALSE)</f>
        <v>Village</v>
      </c>
      <c r="H740" s="778" t="s">
        <v>3102</v>
      </c>
      <c r="I740" s="782"/>
      <c r="J740" s="782">
        <v>172</v>
      </c>
      <c r="K740" s="783">
        <v>43258</v>
      </c>
      <c r="L740" s="784">
        <v>43830</v>
      </c>
      <c r="M740" s="782"/>
      <c r="N740" s="782"/>
      <c r="O740" s="605"/>
      <c r="P740" s="782"/>
      <c r="Q740" s="782"/>
      <c r="R740" s="782"/>
      <c r="S740" s="782"/>
      <c r="T740" s="782"/>
      <c r="U740" s="785"/>
      <c r="V740" s="782">
        <v>12</v>
      </c>
      <c r="W740" s="782"/>
      <c r="X740" s="782"/>
      <c r="Y740" s="782"/>
      <c r="Z740" s="782"/>
      <c r="AA740" s="782"/>
      <c r="AB740" s="782"/>
      <c r="AC740" s="785"/>
      <c r="AD740" s="782"/>
      <c r="AE740" s="782"/>
      <c r="AF740" s="782"/>
      <c r="AG740" s="782"/>
      <c r="AH740" s="782"/>
      <c r="AI740" s="782"/>
      <c r="AJ740" s="605"/>
      <c r="AK740" s="782"/>
      <c r="AL740" s="605"/>
      <c r="AM740" s="605"/>
      <c r="AN740" s="785"/>
      <c r="AO740" s="551"/>
      <c r="AP740" s="551"/>
      <c r="AQ74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0" s="788">
        <f>WWWW[[#This Row],[%Equitable and continuous access to sufficient quantity of safe drinking water]]*WWWW[[#This Row],[Total PoP ]]</f>
        <v>0</v>
      </c>
      <c r="AS74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0" s="788">
        <f>WWWW[[#This Row],[% Access to unimproved water points]]*WWWW[[#This Row],[Total PoP ]]</f>
        <v>0</v>
      </c>
      <c r="AU74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0" s="788">
        <f>WWWW[[#This Row],[HRP1]]/250</f>
        <v>0</v>
      </c>
      <c r="AX740" s="790">
        <f>1-WWWW[[#This Row],[% Equitable and continuous access to sufficient quantity of domestic water]]</f>
        <v>1</v>
      </c>
      <c r="AY740" s="788">
        <f>WWWW[[#This Row],[%equitable and continuous access to sufficient quantity of safe drinking and domestic water''s GAP]]*WWWW[[#This Row],[Total PoP ]]</f>
        <v>172</v>
      </c>
      <c r="AZ740" s="791">
        <f>IF(WWWW[[#This Row],[Total required water points]]-WWWW[[#This Row],['#Water points coverage]]&lt;0,0,WWWW[[#This Row],[Total required water points]]-WWWW[[#This Row],['#Water points coverage]])</f>
        <v>1</v>
      </c>
      <c r="BA740" s="791">
        <f>ROUND(IF(WWWW[[#This Row],[Total PoP ]]&lt;250,1,WWWW[[#This Row],[Total PoP ]]/250),0)</f>
        <v>1</v>
      </c>
      <c r="BB74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0.41860465116279072</v>
      </c>
      <c r="BC740" s="788">
        <f>WWWW[[#This Row],[% people access to functioning Latrine]]*WWWW[[#This Row],[Total PoP ]]</f>
        <v>72</v>
      </c>
      <c r="BD740" s="791">
        <f>WWWW[[#This Row],['#_of_Functioning_latrines_in_school]]*50</f>
        <v>0</v>
      </c>
      <c r="BE740" s="791">
        <f>ROUND((WWWW[[#This Row],[Total PoP ]]/6),0)</f>
        <v>29</v>
      </c>
      <c r="BF740" s="791">
        <f>IF(WWWW[[#This Row],[Total required Latrines]]-(WWWW[[#This Row],['#_of_sanitary_fly-proof_HH_latrines]])&lt;0,0,WWWW[[#This Row],[Total required Latrines]]-(WWWW[[#This Row],['#_of_sanitary_fly-proof_HH_latrines]]))</f>
        <v>17</v>
      </c>
      <c r="BG740" s="787">
        <f>1-WWWW[[#This Row],[% people access to functioning Latrine]]</f>
        <v>0.58139534883720922</v>
      </c>
      <c r="BH74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0" s="560">
        <f>IF(WWWW[[#This Row],['#_of_functional_handwashing_facilities_at_HH_level]]*6&gt;WWWW[[#This Row],[Total PoP ]],WWWW[[#This Row],[Total PoP ]],WWWW[[#This Row],['#_of_functional_handwashing_facilities_at_HH_level]]*6)</f>
        <v>0</v>
      </c>
      <c r="BJ740" s="791">
        <f>IF(WWWW[[#This Row],['# people reached by regular dedicated hygiene promotion]]&gt;WWWW[[#This Row],['# People received regular supply of hygiene items]],WWWW[[#This Row],['# people reached by regular dedicated hygiene promotion]],WWWW[[#This Row],['# People received regular supply of hygiene items]])</f>
        <v>0</v>
      </c>
      <c r="BK740" s="790">
        <f>IF(WWWW[[#This Row],[HRP3]]/WWWW[[#This Row],[Total PoP ]]&gt;100%,100%,WWWW[[#This Row],[HRP3]]/WWWW[[#This Row],[Total PoP ]])</f>
        <v>0</v>
      </c>
      <c r="BL740" s="787">
        <f>1-WWWW[[#This Row],[Hygiene Coverage%]]</f>
        <v>1</v>
      </c>
      <c r="BM740" s="789">
        <f>WWWW[[#This Row],['# people reached by regular dedicated hygiene promotion]]/WWWW[[#This Row],[Total PoP ]]</f>
        <v>0</v>
      </c>
      <c r="BN74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0" s="552">
        <f>WWWW[[#This Row],['#_of_affected_women_and_girls_receiving_a_sufficient_quantity_of_sanitary_pads]]</f>
        <v>0</v>
      </c>
      <c r="BP740" s="605">
        <f>IF(WWWW[[#This Row],['# People with access to soap]]&gt;WWWW[[#This Row],['# People with access to Sanity Pads]],WWWW[[#This Row],['# People with access to soap]],WWWW[[#This Row],['# People with access to Sanity Pads]])</f>
        <v>0</v>
      </c>
      <c r="BQ740" s="560" t="str">
        <f>IF(OR(WWWW[[#This Row],['#of students in school]]="",WWWW[[#This Row],['#of students in school]]=0),"No","Yes")</f>
        <v>No</v>
      </c>
      <c r="BR740" s="781" t="str">
        <f>VLOOKUP(WWWW[[#This Row],[Village  Name]],SiteDB6[[Site Name]:[Location Type 1]],9,FALSE)</f>
        <v>Village</v>
      </c>
      <c r="BS740" s="781" t="str">
        <f>VLOOKUP(WWWW[[#This Row],[Village  Name]],SiteDB6[[Site Name]:[Type of Accommodation]],10,FALSE)</f>
        <v>Village</v>
      </c>
      <c r="BT740" s="781">
        <f>VLOOKUP(WWWW[[#This Row],[Village  Name]],SiteDB6[[Site Name]:[Ethnic or GCA/NGCA]],11,FALSE)</f>
        <v>0</v>
      </c>
      <c r="BU740" s="781">
        <f>VLOOKUP(WWWW[[#This Row],[Village  Name]],SiteDB6[[Site Name]:[Lat]],12,FALSE)</f>
        <v>0</v>
      </c>
      <c r="BV740" s="781">
        <f>VLOOKUP(WWWW[[#This Row],[Village  Name]],SiteDB6[[Site Name]:[Long]],13,FALSE)</f>
        <v>0</v>
      </c>
      <c r="BW740" s="781">
        <f>VLOOKUP(WWWW[[#This Row],[Village  Name]],SiteDB6[[Site Name]:[Pcode]],3,FALSE)</f>
        <v>0</v>
      </c>
      <c r="BX740" s="781" t="str">
        <f t="shared" si="6"/>
        <v>Covered</v>
      </c>
      <c r="BY740" s="792"/>
    </row>
    <row r="741" spans="1:77">
      <c r="A741" s="777" t="s">
        <v>2382</v>
      </c>
      <c r="B741" s="777" t="s">
        <v>3083</v>
      </c>
      <c r="C741" s="778"/>
      <c r="D741" s="778" t="s">
        <v>233</v>
      </c>
      <c r="E741" s="779" t="s">
        <v>700</v>
      </c>
      <c r="F741" s="778" t="s">
        <v>3101</v>
      </c>
      <c r="G741" s="780" t="str">
        <f>VLOOKUP(WWWW[[#This Row],[Village  Name]],SiteDB6[[Site Name]:[Location Type]],8,FALSE)</f>
        <v>Village</v>
      </c>
      <c r="H741" s="778" t="s">
        <v>3103</v>
      </c>
      <c r="I741" s="782"/>
      <c r="J741" s="782">
        <v>266</v>
      </c>
      <c r="K741" s="783">
        <v>43258</v>
      </c>
      <c r="L741" s="784">
        <v>43830</v>
      </c>
      <c r="M741" s="782"/>
      <c r="N741" s="782"/>
      <c r="O741" s="605"/>
      <c r="P741" s="782"/>
      <c r="Q741" s="782"/>
      <c r="R741" s="782"/>
      <c r="S741" s="782"/>
      <c r="T741" s="782"/>
      <c r="U741" s="785"/>
      <c r="V741" s="782">
        <v>3</v>
      </c>
      <c r="W741" s="782"/>
      <c r="X741" s="782"/>
      <c r="Y741" s="782"/>
      <c r="Z741" s="782"/>
      <c r="AA741" s="782"/>
      <c r="AB741" s="782"/>
      <c r="AC741" s="785"/>
      <c r="AD741" s="782"/>
      <c r="AE741" s="782"/>
      <c r="AF741" s="782"/>
      <c r="AG741" s="782"/>
      <c r="AH741" s="782"/>
      <c r="AI741" s="782"/>
      <c r="AJ741" s="605"/>
      <c r="AK741" s="782"/>
      <c r="AL741" s="605"/>
      <c r="AM741" s="605"/>
      <c r="AN741" s="785"/>
      <c r="AO741" s="551"/>
      <c r="AP741" s="551"/>
      <c r="AQ74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1" s="788">
        <f>WWWW[[#This Row],[%Equitable and continuous access to sufficient quantity of safe drinking water]]*WWWW[[#This Row],[Total PoP ]]</f>
        <v>0</v>
      </c>
      <c r="AS74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1" s="788">
        <f>WWWW[[#This Row],[% Access to unimproved water points]]*WWWW[[#This Row],[Total PoP ]]</f>
        <v>0</v>
      </c>
      <c r="AU74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1" s="788">
        <f>WWWW[[#This Row],[HRP1]]/250</f>
        <v>0</v>
      </c>
      <c r="AX741" s="790">
        <f>1-WWWW[[#This Row],[% Equitable and continuous access to sufficient quantity of domestic water]]</f>
        <v>1</v>
      </c>
      <c r="AY741" s="788">
        <f>WWWW[[#This Row],[%equitable and continuous access to sufficient quantity of safe drinking and domestic water''s GAP]]*WWWW[[#This Row],[Total PoP ]]</f>
        <v>266</v>
      </c>
      <c r="AZ741" s="791">
        <f>IF(WWWW[[#This Row],[Total required water points]]-WWWW[[#This Row],['#Water points coverage]]&lt;0,0,WWWW[[#This Row],[Total required water points]]-WWWW[[#This Row],['#Water points coverage]])</f>
        <v>1</v>
      </c>
      <c r="BA741" s="791">
        <f>ROUND(IF(WWWW[[#This Row],[Total PoP ]]&lt;250,1,WWWW[[#This Row],[Total PoP ]]/250),0)</f>
        <v>1</v>
      </c>
      <c r="BB74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6.7669172932330823E-2</v>
      </c>
      <c r="BC741" s="788">
        <f>WWWW[[#This Row],[% people access to functioning Latrine]]*WWWW[[#This Row],[Total PoP ]]</f>
        <v>18</v>
      </c>
      <c r="BD741" s="791">
        <f>WWWW[[#This Row],['#_of_Functioning_latrines_in_school]]*50</f>
        <v>0</v>
      </c>
      <c r="BE741" s="791">
        <f>ROUND((WWWW[[#This Row],[Total PoP ]]/6),0)</f>
        <v>44</v>
      </c>
      <c r="BF741" s="791">
        <f>IF(WWWW[[#This Row],[Total required Latrines]]-(WWWW[[#This Row],['#_of_sanitary_fly-proof_HH_latrines]])&lt;0,0,WWWW[[#This Row],[Total required Latrines]]-(WWWW[[#This Row],['#_of_sanitary_fly-proof_HH_latrines]]))</f>
        <v>41</v>
      </c>
      <c r="BG741" s="787">
        <f>1-WWWW[[#This Row],[% people access to functioning Latrine]]</f>
        <v>0.93233082706766912</v>
      </c>
      <c r="BH74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1" s="560">
        <f>IF(WWWW[[#This Row],['#_of_functional_handwashing_facilities_at_HH_level]]*6&gt;WWWW[[#This Row],[Total PoP ]],WWWW[[#This Row],[Total PoP ]],WWWW[[#This Row],['#_of_functional_handwashing_facilities_at_HH_level]]*6)</f>
        <v>0</v>
      </c>
      <c r="BJ741" s="791">
        <f>IF(WWWW[[#This Row],['# people reached by regular dedicated hygiene promotion]]&gt;WWWW[[#This Row],['# People received regular supply of hygiene items]],WWWW[[#This Row],['# people reached by regular dedicated hygiene promotion]],WWWW[[#This Row],['# People received regular supply of hygiene items]])</f>
        <v>0</v>
      </c>
      <c r="BK741" s="790">
        <f>IF(WWWW[[#This Row],[HRP3]]/WWWW[[#This Row],[Total PoP ]]&gt;100%,100%,WWWW[[#This Row],[HRP3]]/WWWW[[#This Row],[Total PoP ]])</f>
        <v>0</v>
      </c>
      <c r="BL741" s="787">
        <f>1-WWWW[[#This Row],[Hygiene Coverage%]]</f>
        <v>1</v>
      </c>
      <c r="BM741" s="789">
        <f>WWWW[[#This Row],['# people reached by regular dedicated hygiene promotion]]/WWWW[[#This Row],[Total PoP ]]</f>
        <v>0</v>
      </c>
      <c r="BN74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1" s="552">
        <f>WWWW[[#This Row],['#_of_affected_women_and_girls_receiving_a_sufficient_quantity_of_sanitary_pads]]</f>
        <v>0</v>
      </c>
      <c r="BP741" s="605">
        <f>IF(WWWW[[#This Row],['# People with access to soap]]&gt;WWWW[[#This Row],['# People with access to Sanity Pads]],WWWW[[#This Row],['# People with access to soap]],WWWW[[#This Row],['# People with access to Sanity Pads]])</f>
        <v>0</v>
      </c>
      <c r="BQ741" s="560" t="str">
        <f>IF(OR(WWWW[[#This Row],['#of students in school]]="",WWWW[[#This Row],['#of students in school]]=0),"No","Yes")</f>
        <v>No</v>
      </c>
      <c r="BR741" s="781" t="str">
        <f>VLOOKUP(WWWW[[#This Row],[Village  Name]],SiteDB6[[Site Name]:[Location Type 1]],9,FALSE)</f>
        <v>Village</v>
      </c>
      <c r="BS741" s="781" t="str">
        <f>VLOOKUP(WWWW[[#This Row],[Village  Name]],SiteDB6[[Site Name]:[Type of Accommodation]],10,FALSE)</f>
        <v>Village</v>
      </c>
      <c r="BT741" s="781">
        <f>VLOOKUP(WWWW[[#This Row],[Village  Name]],SiteDB6[[Site Name]:[Ethnic or GCA/NGCA]],11,FALSE)</f>
        <v>0</v>
      </c>
      <c r="BU741" s="781">
        <f>VLOOKUP(WWWW[[#This Row],[Village  Name]],SiteDB6[[Site Name]:[Lat]],12,FALSE)</f>
        <v>0</v>
      </c>
      <c r="BV741" s="781">
        <f>VLOOKUP(WWWW[[#This Row],[Village  Name]],SiteDB6[[Site Name]:[Long]],13,FALSE)</f>
        <v>0</v>
      </c>
      <c r="BW741" s="781">
        <f>VLOOKUP(WWWW[[#This Row],[Village  Name]],SiteDB6[[Site Name]:[Pcode]],3,FALSE)</f>
        <v>0</v>
      </c>
      <c r="BX741" s="781" t="str">
        <f t="shared" si="6"/>
        <v>Covered</v>
      </c>
      <c r="BY741" s="792"/>
    </row>
    <row r="742" spans="1:77">
      <c r="A742" s="777" t="s">
        <v>2382</v>
      </c>
      <c r="B742" s="777" t="s">
        <v>3083</v>
      </c>
      <c r="C742" s="778"/>
      <c r="D742" s="778" t="s">
        <v>233</v>
      </c>
      <c r="E742" s="779" t="s">
        <v>700</v>
      </c>
      <c r="F742" s="778" t="s">
        <v>3101</v>
      </c>
      <c r="G742" s="780" t="str">
        <f>VLOOKUP(WWWW[[#This Row],[Village  Name]],SiteDB6[[Site Name]:[Location Type]],8,FALSE)</f>
        <v>Village</v>
      </c>
      <c r="H742" s="778" t="s">
        <v>3104</v>
      </c>
      <c r="I742" s="782"/>
      <c r="J742" s="782">
        <v>136</v>
      </c>
      <c r="K742" s="783">
        <v>43258</v>
      </c>
      <c r="L742" s="784">
        <v>43830</v>
      </c>
      <c r="M742" s="782"/>
      <c r="N742" s="782"/>
      <c r="O742" s="605"/>
      <c r="P742" s="782"/>
      <c r="Q742" s="782"/>
      <c r="R742" s="782"/>
      <c r="S742" s="782"/>
      <c r="T742" s="782"/>
      <c r="U742" s="785"/>
      <c r="V742" s="782">
        <v>6</v>
      </c>
      <c r="W742" s="782"/>
      <c r="X742" s="782"/>
      <c r="Y742" s="782"/>
      <c r="Z742" s="782"/>
      <c r="AA742" s="782"/>
      <c r="AB742" s="782"/>
      <c r="AC742" s="785"/>
      <c r="AD742" s="782"/>
      <c r="AE742" s="782"/>
      <c r="AF742" s="782"/>
      <c r="AG742" s="782"/>
      <c r="AH742" s="782"/>
      <c r="AI742" s="782"/>
      <c r="AJ742" s="605"/>
      <c r="AK742" s="782"/>
      <c r="AL742" s="605"/>
      <c r="AM742" s="605"/>
      <c r="AN742" s="785"/>
      <c r="AO742" s="551"/>
      <c r="AP742" s="551"/>
      <c r="AQ74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2" s="788">
        <f>WWWW[[#This Row],[%Equitable and continuous access to sufficient quantity of safe drinking water]]*WWWW[[#This Row],[Total PoP ]]</f>
        <v>0</v>
      </c>
      <c r="AS74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2" s="788">
        <f>WWWW[[#This Row],[% Access to unimproved water points]]*WWWW[[#This Row],[Total PoP ]]</f>
        <v>0</v>
      </c>
      <c r="AU74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2" s="788">
        <f>WWWW[[#This Row],[HRP1]]/250</f>
        <v>0</v>
      </c>
      <c r="AX742" s="790">
        <f>1-WWWW[[#This Row],[% Equitable and continuous access to sufficient quantity of domestic water]]</f>
        <v>1</v>
      </c>
      <c r="AY742" s="788">
        <f>WWWW[[#This Row],[%equitable and continuous access to sufficient quantity of safe drinking and domestic water''s GAP]]*WWWW[[#This Row],[Total PoP ]]</f>
        <v>136</v>
      </c>
      <c r="AZ742" s="791">
        <f>IF(WWWW[[#This Row],[Total required water points]]-WWWW[[#This Row],['#Water points coverage]]&lt;0,0,WWWW[[#This Row],[Total required water points]]-WWWW[[#This Row],['#Water points coverage]])</f>
        <v>1</v>
      </c>
      <c r="BA742" s="791">
        <f>ROUND(IF(WWWW[[#This Row],[Total PoP ]]&lt;250,1,WWWW[[#This Row],[Total PoP ]]/250),0)</f>
        <v>1</v>
      </c>
      <c r="BB74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0.26470588235294118</v>
      </c>
      <c r="BC742" s="788">
        <f>WWWW[[#This Row],[% people access to functioning Latrine]]*WWWW[[#This Row],[Total PoP ]]</f>
        <v>36</v>
      </c>
      <c r="BD742" s="791">
        <f>WWWW[[#This Row],['#_of_Functioning_latrines_in_school]]*50</f>
        <v>0</v>
      </c>
      <c r="BE742" s="791">
        <f>ROUND((WWWW[[#This Row],[Total PoP ]]/6),0)</f>
        <v>23</v>
      </c>
      <c r="BF742" s="791">
        <f>IF(WWWW[[#This Row],[Total required Latrines]]-(WWWW[[#This Row],['#_of_sanitary_fly-proof_HH_latrines]])&lt;0,0,WWWW[[#This Row],[Total required Latrines]]-(WWWW[[#This Row],['#_of_sanitary_fly-proof_HH_latrines]]))</f>
        <v>17</v>
      </c>
      <c r="BG742" s="787">
        <f>1-WWWW[[#This Row],[% people access to functioning Latrine]]</f>
        <v>0.73529411764705888</v>
      </c>
      <c r="BH74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2" s="560">
        <f>IF(WWWW[[#This Row],['#_of_functional_handwashing_facilities_at_HH_level]]*6&gt;WWWW[[#This Row],[Total PoP ]],WWWW[[#This Row],[Total PoP ]],WWWW[[#This Row],['#_of_functional_handwashing_facilities_at_HH_level]]*6)</f>
        <v>0</v>
      </c>
      <c r="BJ742" s="791">
        <f>IF(WWWW[[#This Row],['# people reached by regular dedicated hygiene promotion]]&gt;WWWW[[#This Row],['# People received regular supply of hygiene items]],WWWW[[#This Row],['# people reached by regular dedicated hygiene promotion]],WWWW[[#This Row],['# People received regular supply of hygiene items]])</f>
        <v>0</v>
      </c>
      <c r="BK742" s="790">
        <f>IF(WWWW[[#This Row],[HRP3]]/WWWW[[#This Row],[Total PoP ]]&gt;100%,100%,WWWW[[#This Row],[HRP3]]/WWWW[[#This Row],[Total PoP ]])</f>
        <v>0</v>
      </c>
      <c r="BL742" s="787">
        <f>1-WWWW[[#This Row],[Hygiene Coverage%]]</f>
        <v>1</v>
      </c>
      <c r="BM742" s="789">
        <f>WWWW[[#This Row],['# people reached by regular dedicated hygiene promotion]]/WWWW[[#This Row],[Total PoP ]]</f>
        <v>0</v>
      </c>
      <c r="BN74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2" s="552">
        <f>WWWW[[#This Row],['#_of_affected_women_and_girls_receiving_a_sufficient_quantity_of_sanitary_pads]]</f>
        <v>0</v>
      </c>
      <c r="BP742" s="605">
        <f>IF(WWWW[[#This Row],['# People with access to soap]]&gt;WWWW[[#This Row],['# People with access to Sanity Pads]],WWWW[[#This Row],['# People with access to soap]],WWWW[[#This Row],['# People with access to Sanity Pads]])</f>
        <v>0</v>
      </c>
      <c r="BQ742" s="560" t="str">
        <f>IF(OR(WWWW[[#This Row],['#of students in school]]="",WWWW[[#This Row],['#of students in school]]=0),"No","Yes")</f>
        <v>No</v>
      </c>
      <c r="BR742" s="781" t="str">
        <f>VLOOKUP(WWWW[[#This Row],[Village  Name]],SiteDB6[[Site Name]:[Location Type 1]],9,FALSE)</f>
        <v>Village</v>
      </c>
      <c r="BS742" s="781" t="str">
        <f>VLOOKUP(WWWW[[#This Row],[Village  Name]],SiteDB6[[Site Name]:[Type of Accommodation]],10,FALSE)</f>
        <v>Village</v>
      </c>
      <c r="BT742" s="781">
        <f>VLOOKUP(WWWW[[#This Row],[Village  Name]],SiteDB6[[Site Name]:[Ethnic or GCA/NGCA]],11,FALSE)</f>
        <v>0</v>
      </c>
      <c r="BU742" s="781">
        <f>VLOOKUP(WWWW[[#This Row],[Village  Name]],SiteDB6[[Site Name]:[Lat]],12,FALSE)</f>
        <v>0</v>
      </c>
      <c r="BV742" s="781">
        <f>VLOOKUP(WWWW[[#This Row],[Village  Name]],SiteDB6[[Site Name]:[Long]],13,FALSE)</f>
        <v>0</v>
      </c>
      <c r="BW742" s="781">
        <f>VLOOKUP(WWWW[[#This Row],[Village  Name]],SiteDB6[[Site Name]:[Pcode]],3,FALSE)</f>
        <v>0</v>
      </c>
      <c r="BX742" s="781" t="str">
        <f t="shared" si="6"/>
        <v>Covered</v>
      </c>
      <c r="BY742" s="792"/>
    </row>
    <row r="743" spans="1:77">
      <c r="A743" s="777" t="s">
        <v>2382</v>
      </c>
      <c r="B743" s="777" t="s">
        <v>3083</v>
      </c>
      <c r="C743" s="778"/>
      <c r="D743" s="778" t="s">
        <v>233</v>
      </c>
      <c r="E743" s="779" t="s">
        <v>700</v>
      </c>
      <c r="F743" s="778" t="s">
        <v>3101</v>
      </c>
      <c r="G743" s="780" t="str">
        <f>VLOOKUP(WWWW[[#This Row],[Village  Name]],SiteDB6[[Site Name]:[Location Type]],8,FALSE)</f>
        <v>Village</v>
      </c>
      <c r="H743" s="778" t="s">
        <v>3108</v>
      </c>
      <c r="I743" s="782"/>
      <c r="J743" s="782">
        <v>131</v>
      </c>
      <c r="K743" s="783">
        <v>43258</v>
      </c>
      <c r="L743" s="784">
        <v>43830</v>
      </c>
      <c r="M743" s="782"/>
      <c r="N743" s="782"/>
      <c r="O743" s="605"/>
      <c r="P743" s="782"/>
      <c r="Q743" s="782"/>
      <c r="R743" s="782"/>
      <c r="S743" s="782"/>
      <c r="T743" s="782"/>
      <c r="U743" s="785"/>
      <c r="V743" s="782">
        <v>48</v>
      </c>
      <c r="W743" s="782"/>
      <c r="X743" s="782"/>
      <c r="Y743" s="782"/>
      <c r="Z743" s="782"/>
      <c r="AA743" s="782"/>
      <c r="AB743" s="782"/>
      <c r="AC743" s="785"/>
      <c r="AD743" s="782"/>
      <c r="AE743" s="782"/>
      <c r="AF743" s="782"/>
      <c r="AG743" s="782"/>
      <c r="AH743" s="782"/>
      <c r="AI743" s="782"/>
      <c r="AJ743" s="605"/>
      <c r="AK743" s="782"/>
      <c r="AL743" s="605"/>
      <c r="AM743" s="605"/>
      <c r="AN743" s="785"/>
      <c r="AO743" s="551"/>
      <c r="AP743" s="551"/>
      <c r="AQ74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3" s="788">
        <f>WWWW[[#This Row],[%Equitable and continuous access to sufficient quantity of safe drinking water]]*WWWW[[#This Row],[Total PoP ]]</f>
        <v>0</v>
      </c>
      <c r="AS74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3" s="788">
        <f>WWWW[[#This Row],[% Access to unimproved water points]]*WWWW[[#This Row],[Total PoP ]]</f>
        <v>0</v>
      </c>
      <c r="AU74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3" s="788">
        <f>WWWW[[#This Row],[HRP1]]/250</f>
        <v>0</v>
      </c>
      <c r="AX743" s="790">
        <f>1-WWWW[[#This Row],[% Equitable and continuous access to sufficient quantity of domestic water]]</f>
        <v>1</v>
      </c>
      <c r="AY743" s="788">
        <f>WWWW[[#This Row],[%equitable and continuous access to sufficient quantity of safe drinking and domestic water''s GAP]]*WWWW[[#This Row],[Total PoP ]]</f>
        <v>131</v>
      </c>
      <c r="AZ743" s="791">
        <f>IF(WWWW[[#This Row],[Total required water points]]-WWWW[[#This Row],['#Water points coverage]]&lt;0,0,WWWW[[#This Row],[Total required water points]]-WWWW[[#This Row],['#Water points coverage]])</f>
        <v>1</v>
      </c>
      <c r="BA743" s="791">
        <f>ROUND(IF(WWWW[[#This Row],[Total PoP ]]&lt;250,1,WWWW[[#This Row],[Total PoP ]]/250),0)</f>
        <v>1</v>
      </c>
      <c r="BB74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43" s="788">
        <f>WWWW[[#This Row],[% people access to functioning Latrine]]*WWWW[[#This Row],[Total PoP ]]</f>
        <v>131</v>
      </c>
      <c r="BD743" s="791">
        <f>WWWW[[#This Row],['#_of_Functioning_latrines_in_school]]*50</f>
        <v>0</v>
      </c>
      <c r="BE743" s="791">
        <f>ROUND((WWWW[[#This Row],[Total PoP ]]/6),0)</f>
        <v>22</v>
      </c>
      <c r="BF743" s="791">
        <f>IF(WWWW[[#This Row],[Total required Latrines]]-(WWWW[[#This Row],['#_of_sanitary_fly-proof_HH_latrines]])&lt;0,0,WWWW[[#This Row],[Total required Latrines]]-(WWWW[[#This Row],['#_of_sanitary_fly-proof_HH_latrines]]))</f>
        <v>0</v>
      </c>
      <c r="BG743" s="787">
        <f>1-WWWW[[#This Row],[% people access to functioning Latrine]]</f>
        <v>0</v>
      </c>
      <c r="BH74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3" s="560">
        <f>IF(WWWW[[#This Row],['#_of_functional_handwashing_facilities_at_HH_level]]*6&gt;WWWW[[#This Row],[Total PoP ]],WWWW[[#This Row],[Total PoP ]],WWWW[[#This Row],['#_of_functional_handwashing_facilities_at_HH_level]]*6)</f>
        <v>0</v>
      </c>
      <c r="BJ743" s="791">
        <f>IF(WWWW[[#This Row],['# people reached by regular dedicated hygiene promotion]]&gt;WWWW[[#This Row],['# People received regular supply of hygiene items]],WWWW[[#This Row],['# people reached by regular dedicated hygiene promotion]],WWWW[[#This Row],['# People received regular supply of hygiene items]])</f>
        <v>0</v>
      </c>
      <c r="BK743" s="790">
        <f>IF(WWWW[[#This Row],[HRP3]]/WWWW[[#This Row],[Total PoP ]]&gt;100%,100%,WWWW[[#This Row],[HRP3]]/WWWW[[#This Row],[Total PoP ]])</f>
        <v>0</v>
      </c>
      <c r="BL743" s="787">
        <f>1-WWWW[[#This Row],[Hygiene Coverage%]]</f>
        <v>1</v>
      </c>
      <c r="BM743" s="789">
        <f>WWWW[[#This Row],['# people reached by regular dedicated hygiene promotion]]/WWWW[[#This Row],[Total PoP ]]</f>
        <v>0</v>
      </c>
      <c r="BN74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3" s="552">
        <f>WWWW[[#This Row],['#_of_affected_women_and_girls_receiving_a_sufficient_quantity_of_sanitary_pads]]</f>
        <v>0</v>
      </c>
      <c r="BP743" s="605">
        <f>IF(WWWW[[#This Row],['# People with access to soap]]&gt;WWWW[[#This Row],['# People with access to Sanity Pads]],WWWW[[#This Row],['# People with access to soap]],WWWW[[#This Row],['# People with access to Sanity Pads]])</f>
        <v>0</v>
      </c>
      <c r="BQ743" s="560" t="str">
        <f>IF(OR(WWWW[[#This Row],['#of students in school]]="",WWWW[[#This Row],['#of students in school]]=0),"No","Yes")</f>
        <v>No</v>
      </c>
      <c r="BR743" s="781" t="str">
        <f>VLOOKUP(WWWW[[#This Row],[Village  Name]],SiteDB6[[Site Name]:[Location Type 1]],9,FALSE)</f>
        <v>Village</v>
      </c>
      <c r="BS743" s="781" t="str">
        <f>VLOOKUP(WWWW[[#This Row],[Village  Name]],SiteDB6[[Site Name]:[Type of Accommodation]],10,FALSE)</f>
        <v>Village</v>
      </c>
      <c r="BT743" s="781">
        <f>VLOOKUP(WWWW[[#This Row],[Village  Name]],SiteDB6[[Site Name]:[Ethnic or GCA/NGCA]],11,FALSE)</f>
        <v>0</v>
      </c>
      <c r="BU743" s="781">
        <f>VLOOKUP(WWWW[[#This Row],[Village  Name]],SiteDB6[[Site Name]:[Lat]],12,FALSE)</f>
        <v>0</v>
      </c>
      <c r="BV743" s="781">
        <f>VLOOKUP(WWWW[[#This Row],[Village  Name]],SiteDB6[[Site Name]:[Long]],13,FALSE)</f>
        <v>0</v>
      </c>
      <c r="BW743" s="781">
        <f>VLOOKUP(WWWW[[#This Row],[Village  Name]],SiteDB6[[Site Name]:[Pcode]],3,FALSE)</f>
        <v>0</v>
      </c>
      <c r="BX743" s="781" t="str">
        <f t="shared" si="6"/>
        <v>Covered</v>
      </c>
      <c r="BY743" s="792"/>
    </row>
    <row r="744" spans="1:77">
      <c r="A744" s="777" t="s">
        <v>2382</v>
      </c>
      <c r="B744" s="777" t="s">
        <v>3083</v>
      </c>
      <c r="C744" s="778"/>
      <c r="D744" s="778" t="s">
        <v>233</v>
      </c>
      <c r="E744" s="779" t="s">
        <v>700</v>
      </c>
      <c r="F744" s="778" t="s">
        <v>3101</v>
      </c>
      <c r="G744" s="780" t="str">
        <f>VLOOKUP(WWWW[[#This Row],[Village  Name]],SiteDB6[[Site Name]:[Location Type]],8,FALSE)</f>
        <v>Village</v>
      </c>
      <c r="H744" s="778" t="s">
        <v>3109</v>
      </c>
      <c r="I744" s="782"/>
      <c r="J744" s="782">
        <v>142</v>
      </c>
      <c r="K744" s="783">
        <v>43258</v>
      </c>
      <c r="L744" s="784">
        <v>43830</v>
      </c>
      <c r="M744" s="782"/>
      <c r="N744" s="782"/>
      <c r="O744" s="605"/>
      <c r="P744" s="782"/>
      <c r="Q744" s="782"/>
      <c r="R744" s="782"/>
      <c r="S744" s="782"/>
      <c r="T744" s="782"/>
      <c r="U744" s="785"/>
      <c r="V744" s="782">
        <v>61</v>
      </c>
      <c r="W744" s="782"/>
      <c r="X744" s="782"/>
      <c r="Y744" s="782"/>
      <c r="Z744" s="782"/>
      <c r="AA744" s="782"/>
      <c r="AB744" s="782"/>
      <c r="AC744" s="785"/>
      <c r="AD744" s="782"/>
      <c r="AE744" s="782"/>
      <c r="AF744" s="782"/>
      <c r="AG744" s="782"/>
      <c r="AH744" s="782"/>
      <c r="AI744" s="782"/>
      <c r="AJ744" s="605"/>
      <c r="AK744" s="782"/>
      <c r="AL744" s="605"/>
      <c r="AM744" s="605"/>
      <c r="AN744" s="785"/>
      <c r="AO744" s="551"/>
      <c r="AP744" s="551"/>
      <c r="AQ74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4" s="788">
        <f>WWWW[[#This Row],[%Equitable and continuous access to sufficient quantity of safe drinking water]]*WWWW[[#This Row],[Total PoP ]]</f>
        <v>0</v>
      </c>
      <c r="AS74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4" s="788">
        <f>WWWW[[#This Row],[% Access to unimproved water points]]*WWWW[[#This Row],[Total PoP ]]</f>
        <v>0</v>
      </c>
      <c r="AU74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4" s="788">
        <f>WWWW[[#This Row],[HRP1]]/250</f>
        <v>0</v>
      </c>
      <c r="AX744" s="790">
        <f>1-WWWW[[#This Row],[% Equitable and continuous access to sufficient quantity of domestic water]]</f>
        <v>1</v>
      </c>
      <c r="AY744" s="788">
        <f>WWWW[[#This Row],[%equitable and continuous access to sufficient quantity of safe drinking and domestic water''s GAP]]*WWWW[[#This Row],[Total PoP ]]</f>
        <v>142</v>
      </c>
      <c r="AZ744" s="791">
        <f>IF(WWWW[[#This Row],[Total required water points]]-WWWW[[#This Row],['#Water points coverage]]&lt;0,0,WWWW[[#This Row],[Total required water points]]-WWWW[[#This Row],['#Water points coverage]])</f>
        <v>1</v>
      </c>
      <c r="BA744" s="791">
        <f>ROUND(IF(WWWW[[#This Row],[Total PoP ]]&lt;250,1,WWWW[[#This Row],[Total PoP ]]/250),0)</f>
        <v>1</v>
      </c>
      <c r="BB74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44" s="788">
        <f>WWWW[[#This Row],[% people access to functioning Latrine]]*WWWW[[#This Row],[Total PoP ]]</f>
        <v>142</v>
      </c>
      <c r="BD744" s="791">
        <f>WWWW[[#This Row],['#_of_Functioning_latrines_in_school]]*50</f>
        <v>0</v>
      </c>
      <c r="BE744" s="791">
        <f>ROUND((WWWW[[#This Row],[Total PoP ]]/6),0)</f>
        <v>24</v>
      </c>
      <c r="BF744" s="791">
        <f>IF(WWWW[[#This Row],[Total required Latrines]]-(WWWW[[#This Row],['#_of_sanitary_fly-proof_HH_latrines]])&lt;0,0,WWWW[[#This Row],[Total required Latrines]]-(WWWW[[#This Row],['#_of_sanitary_fly-proof_HH_latrines]]))</f>
        <v>0</v>
      </c>
      <c r="BG744" s="787">
        <f>1-WWWW[[#This Row],[% people access to functioning Latrine]]</f>
        <v>0</v>
      </c>
      <c r="BH74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4" s="560">
        <f>IF(WWWW[[#This Row],['#_of_functional_handwashing_facilities_at_HH_level]]*6&gt;WWWW[[#This Row],[Total PoP ]],WWWW[[#This Row],[Total PoP ]],WWWW[[#This Row],['#_of_functional_handwashing_facilities_at_HH_level]]*6)</f>
        <v>0</v>
      </c>
      <c r="BJ744" s="791">
        <f>IF(WWWW[[#This Row],['# people reached by regular dedicated hygiene promotion]]&gt;WWWW[[#This Row],['# People received regular supply of hygiene items]],WWWW[[#This Row],['# people reached by regular dedicated hygiene promotion]],WWWW[[#This Row],['# People received regular supply of hygiene items]])</f>
        <v>0</v>
      </c>
      <c r="BK744" s="790">
        <f>IF(WWWW[[#This Row],[HRP3]]/WWWW[[#This Row],[Total PoP ]]&gt;100%,100%,WWWW[[#This Row],[HRP3]]/WWWW[[#This Row],[Total PoP ]])</f>
        <v>0</v>
      </c>
      <c r="BL744" s="787">
        <f>1-WWWW[[#This Row],[Hygiene Coverage%]]</f>
        <v>1</v>
      </c>
      <c r="BM744" s="789">
        <f>WWWW[[#This Row],['# people reached by regular dedicated hygiene promotion]]/WWWW[[#This Row],[Total PoP ]]</f>
        <v>0</v>
      </c>
      <c r="BN74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4" s="552">
        <f>WWWW[[#This Row],['#_of_affected_women_and_girls_receiving_a_sufficient_quantity_of_sanitary_pads]]</f>
        <v>0</v>
      </c>
      <c r="BP744" s="605">
        <f>IF(WWWW[[#This Row],['# People with access to soap]]&gt;WWWW[[#This Row],['# People with access to Sanity Pads]],WWWW[[#This Row],['# People with access to soap]],WWWW[[#This Row],['# People with access to Sanity Pads]])</f>
        <v>0</v>
      </c>
      <c r="BQ744" s="560" t="str">
        <f>IF(OR(WWWW[[#This Row],['#of students in school]]="",WWWW[[#This Row],['#of students in school]]=0),"No","Yes")</f>
        <v>No</v>
      </c>
      <c r="BR744" s="781" t="str">
        <f>VLOOKUP(WWWW[[#This Row],[Village  Name]],SiteDB6[[Site Name]:[Location Type 1]],9,FALSE)</f>
        <v>Village</v>
      </c>
      <c r="BS744" s="781" t="str">
        <f>VLOOKUP(WWWW[[#This Row],[Village  Name]],SiteDB6[[Site Name]:[Type of Accommodation]],10,FALSE)</f>
        <v>Village</v>
      </c>
      <c r="BT744" s="781">
        <f>VLOOKUP(WWWW[[#This Row],[Village  Name]],SiteDB6[[Site Name]:[Ethnic or GCA/NGCA]],11,FALSE)</f>
        <v>0</v>
      </c>
      <c r="BU744" s="781">
        <f>VLOOKUP(WWWW[[#This Row],[Village  Name]],SiteDB6[[Site Name]:[Lat]],12,FALSE)</f>
        <v>0</v>
      </c>
      <c r="BV744" s="781">
        <f>VLOOKUP(WWWW[[#This Row],[Village  Name]],SiteDB6[[Site Name]:[Long]],13,FALSE)</f>
        <v>0</v>
      </c>
      <c r="BW744" s="781">
        <f>VLOOKUP(WWWW[[#This Row],[Village  Name]],SiteDB6[[Site Name]:[Pcode]],3,FALSE)</f>
        <v>0</v>
      </c>
      <c r="BX744" s="781" t="str">
        <f t="shared" si="6"/>
        <v>Covered</v>
      </c>
      <c r="BY744" s="792"/>
    </row>
    <row r="745" spans="1:77">
      <c r="A745" s="777" t="s">
        <v>2382</v>
      </c>
      <c r="B745" s="777" t="s">
        <v>3083</v>
      </c>
      <c r="C745" s="778"/>
      <c r="D745" s="778" t="s">
        <v>233</v>
      </c>
      <c r="E745" s="779" t="s">
        <v>700</v>
      </c>
      <c r="F745" s="778" t="s">
        <v>3101</v>
      </c>
      <c r="G745" s="780" t="str">
        <f>VLOOKUP(WWWW[[#This Row],[Village  Name]],SiteDB6[[Site Name]:[Location Type]],8,FALSE)</f>
        <v>Village</v>
      </c>
      <c r="H745" s="778" t="s">
        <v>3110</v>
      </c>
      <c r="I745" s="782"/>
      <c r="J745" s="782">
        <v>162</v>
      </c>
      <c r="K745" s="783">
        <v>43258</v>
      </c>
      <c r="L745" s="784">
        <v>43830</v>
      </c>
      <c r="M745" s="782"/>
      <c r="N745" s="782"/>
      <c r="O745" s="605"/>
      <c r="P745" s="782"/>
      <c r="Q745" s="782"/>
      <c r="R745" s="782"/>
      <c r="S745" s="782"/>
      <c r="T745" s="782"/>
      <c r="U745" s="785"/>
      <c r="V745" s="782">
        <v>36</v>
      </c>
      <c r="W745" s="782"/>
      <c r="X745" s="782"/>
      <c r="Y745" s="782"/>
      <c r="Z745" s="782"/>
      <c r="AA745" s="782"/>
      <c r="AB745" s="782"/>
      <c r="AC745" s="785"/>
      <c r="AD745" s="782"/>
      <c r="AE745" s="782"/>
      <c r="AF745" s="782"/>
      <c r="AG745" s="782"/>
      <c r="AH745" s="782"/>
      <c r="AI745" s="782"/>
      <c r="AJ745" s="605"/>
      <c r="AK745" s="782"/>
      <c r="AL745" s="605"/>
      <c r="AM745" s="605"/>
      <c r="AN745" s="785"/>
      <c r="AO745" s="551"/>
      <c r="AP745" s="551"/>
      <c r="AQ74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5" s="788">
        <f>WWWW[[#This Row],[%Equitable and continuous access to sufficient quantity of safe drinking water]]*WWWW[[#This Row],[Total PoP ]]</f>
        <v>0</v>
      </c>
      <c r="AS74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5" s="788">
        <f>WWWW[[#This Row],[% Access to unimproved water points]]*WWWW[[#This Row],[Total PoP ]]</f>
        <v>0</v>
      </c>
      <c r="AU74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5" s="788">
        <f>WWWW[[#This Row],[HRP1]]/250</f>
        <v>0</v>
      </c>
      <c r="AX745" s="790">
        <f>1-WWWW[[#This Row],[% Equitable and continuous access to sufficient quantity of domestic water]]</f>
        <v>1</v>
      </c>
      <c r="AY745" s="788">
        <f>WWWW[[#This Row],[%equitable and continuous access to sufficient quantity of safe drinking and domestic water''s GAP]]*WWWW[[#This Row],[Total PoP ]]</f>
        <v>162</v>
      </c>
      <c r="AZ745" s="791">
        <f>IF(WWWW[[#This Row],[Total required water points]]-WWWW[[#This Row],['#Water points coverage]]&lt;0,0,WWWW[[#This Row],[Total required water points]]-WWWW[[#This Row],['#Water points coverage]])</f>
        <v>1</v>
      </c>
      <c r="BA745" s="791">
        <f>ROUND(IF(WWWW[[#This Row],[Total PoP ]]&lt;250,1,WWWW[[#This Row],[Total PoP ]]/250),0)</f>
        <v>1</v>
      </c>
      <c r="BB74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45" s="788">
        <f>WWWW[[#This Row],[% people access to functioning Latrine]]*WWWW[[#This Row],[Total PoP ]]</f>
        <v>162</v>
      </c>
      <c r="BD745" s="791">
        <f>WWWW[[#This Row],['#_of_Functioning_latrines_in_school]]*50</f>
        <v>0</v>
      </c>
      <c r="BE745" s="791">
        <f>ROUND((WWWW[[#This Row],[Total PoP ]]/6),0)</f>
        <v>27</v>
      </c>
      <c r="BF745" s="791">
        <f>IF(WWWW[[#This Row],[Total required Latrines]]-(WWWW[[#This Row],['#_of_sanitary_fly-proof_HH_latrines]])&lt;0,0,WWWW[[#This Row],[Total required Latrines]]-(WWWW[[#This Row],['#_of_sanitary_fly-proof_HH_latrines]]))</f>
        <v>0</v>
      </c>
      <c r="BG745" s="787">
        <f>1-WWWW[[#This Row],[% people access to functioning Latrine]]</f>
        <v>0</v>
      </c>
      <c r="BH74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5" s="560">
        <f>IF(WWWW[[#This Row],['#_of_functional_handwashing_facilities_at_HH_level]]*6&gt;WWWW[[#This Row],[Total PoP ]],WWWW[[#This Row],[Total PoP ]],WWWW[[#This Row],['#_of_functional_handwashing_facilities_at_HH_level]]*6)</f>
        <v>0</v>
      </c>
      <c r="BJ745" s="791">
        <f>IF(WWWW[[#This Row],['# people reached by regular dedicated hygiene promotion]]&gt;WWWW[[#This Row],['# People received regular supply of hygiene items]],WWWW[[#This Row],['# people reached by regular dedicated hygiene promotion]],WWWW[[#This Row],['# People received regular supply of hygiene items]])</f>
        <v>0</v>
      </c>
      <c r="BK745" s="790">
        <f>IF(WWWW[[#This Row],[HRP3]]/WWWW[[#This Row],[Total PoP ]]&gt;100%,100%,WWWW[[#This Row],[HRP3]]/WWWW[[#This Row],[Total PoP ]])</f>
        <v>0</v>
      </c>
      <c r="BL745" s="787">
        <f>1-WWWW[[#This Row],[Hygiene Coverage%]]</f>
        <v>1</v>
      </c>
      <c r="BM745" s="789">
        <f>WWWW[[#This Row],['# people reached by regular dedicated hygiene promotion]]/WWWW[[#This Row],[Total PoP ]]</f>
        <v>0</v>
      </c>
      <c r="BN74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5" s="552">
        <f>WWWW[[#This Row],['#_of_affected_women_and_girls_receiving_a_sufficient_quantity_of_sanitary_pads]]</f>
        <v>0</v>
      </c>
      <c r="BP745" s="605">
        <f>IF(WWWW[[#This Row],['# People with access to soap]]&gt;WWWW[[#This Row],['# People with access to Sanity Pads]],WWWW[[#This Row],['# People with access to soap]],WWWW[[#This Row],['# People with access to Sanity Pads]])</f>
        <v>0</v>
      </c>
      <c r="BQ745" s="560" t="str">
        <f>IF(OR(WWWW[[#This Row],['#of students in school]]="",WWWW[[#This Row],['#of students in school]]=0),"No","Yes")</f>
        <v>No</v>
      </c>
      <c r="BR745" s="781" t="str">
        <f>VLOOKUP(WWWW[[#This Row],[Village  Name]],SiteDB6[[Site Name]:[Location Type 1]],9,FALSE)</f>
        <v>Village</v>
      </c>
      <c r="BS745" s="781" t="str">
        <f>VLOOKUP(WWWW[[#This Row],[Village  Name]],SiteDB6[[Site Name]:[Type of Accommodation]],10,FALSE)</f>
        <v>Village</v>
      </c>
      <c r="BT745" s="781">
        <f>VLOOKUP(WWWW[[#This Row],[Village  Name]],SiteDB6[[Site Name]:[Ethnic or GCA/NGCA]],11,FALSE)</f>
        <v>0</v>
      </c>
      <c r="BU745" s="781">
        <f>VLOOKUP(WWWW[[#This Row],[Village  Name]],SiteDB6[[Site Name]:[Lat]],12,FALSE)</f>
        <v>0</v>
      </c>
      <c r="BV745" s="781">
        <f>VLOOKUP(WWWW[[#This Row],[Village  Name]],SiteDB6[[Site Name]:[Long]],13,FALSE)</f>
        <v>0</v>
      </c>
      <c r="BW745" s="781">
        <f>VLOOKUP(WWWW[[#This Row],[Village  Name]],SiteDB6[[Site Name]:[Pcode]],3,FALSE)</f>
        <v>0</v>
      </c>
      <c r="BX745" s="781" t="str">
        <f t="shared" si="6"/>
        <v>Covered</v>
      </c>
      <c r="BY745" s="792"/>
    </row>
    <row r="746" spans="1:77">
      <c r="A746" s="777" t="s">
        <v>2382</v>
      </c>
      <c r="B746" s="777" t="s">
        <v>3083</v>
      </c>
      <c r="C746" s="778"/>
      <c r="D746" s="778" t="s">
        <v>233</v>
      </c>
      <c r="E746" s="779" t="s">
        <v>700</v>
      </c>
      <c r="F746" s="778" t="s">
        <v>3101</v>
      </c>
      <c r="G746" s="780" t="str">
        <f>VLOOKUP(WWWW[[#This Row],[Village  Name]],SiteDB6[[Site Name]:[Location Type]],8,FALSE)</f>
        <v>Village</v>
      </c>
      <c r="H746" s="778" t="s">
        <v>3111</v>
      </c>
      <c r="I746" s="782"/>
      <c r="J746" s="782">
        <v>190</v>
      </c>
      <c r="K746" s="783">
        <v>43258</v>
      </c>
      <c r="L746" s="784">
        <v>43830</v>
      </c>
      <c r="M746" s="782"/>
      <c r="N746" s="782"/>
      <c r="O746" s="605"/>
      <c r="P746" s="782"/>
      <c r="Q746" s="782"/>
      <c r="R746" s="782"/>
      <c r="S746" s="782"/>
      <c r="T746" s="782"/>
      <c r="U746" s="785"/>
      <c r="V746" s="782">
        <v>5</v>
      </c>
      <c r="W746" s="782"/>
      <c r="X746" s="782"/>
      <c r="Y746" s="782"/>
      <c r="Z746" s="782"/>
      <c r="AA746" s="782"/>
      <c r="AB746" s="782"/>
      <c r="AC746" s="785"/>
      <c r="AD746" s="782"/>
      <c r="AE746" s="782"/>
      <c r="AF746" s="782"/>
      <c r="AG746" s="782"/>
      <c r="AH746" s="782"/>
      <c r="AI746" s="782"/>
      <c r="AJ746" s="605"/>
      <c r="AK746" s="782"/>
      <c r="AL746" s="605"/>
      <c r="AM746" s="605"/>
      <c r="AN746" s="785"/>
      <c r="AO746" s="551"/>
      <c r="AP746" s="551"/>
      <c r="AQ74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6" s="788">
        <f>WWWW[[#This Row],[%Equitable and continuous access to sufficient quantity of safe drinking water]]*WWWW[[#This Row],[Total PoP ]]</f>
        <v>0</v>
      </c>
      <c r="AS74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6" s="788">
        <f>WWWW[[#This Row],[% Access to unimproved water points]]*WWWW[[#This Row],[Total PoP ]]</f>
        <v>0</v>
      </c>
      <c r="AU74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6" s="788">
        <f>WWWW[[#This Row],[HRP1]]/250</f>
        <v>0</v>
      </c>
      <c r="AX746" s="790">
        <f>1-WWWW[[#This Row],[% Equitable and continuous access to sufficient quantity of domestic water]]</f>
        <v>1</v>
      </c>
      <c r="AY746" s="788">
        <f>WWWW[[#This Row],[%equitable and continuous access to sufficient quantity of safe drinking and domestic water''s GAP]]*WWWW[[#This Row],[Total PoP ]]</f>
        <v>190</v>
      </c>
      <c r="AZ746" s="791">
        <f>IF(WWWW[[#This Row],[Total required water points]]-WWWW[[#This Row],['#Water points coverage]]&lt;0,0,WWWW[[#This Row],[Total required water points]]-WWWW[[#This Row],['#Water points coverage]])</f>
        <v>1</v>
      </c>
      <c r="BA746" s="791">
        <f>ROUND(IF(WWWW[[#This Row],[Total PoP ]]&lt;250,1,WWWW[[#This Row],[Total PoP ]]/250),0)</f>
        <v>1</v>
      </c>
      <c r="BB74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0.15789473684210525</v>
      </c>
      <c r="BC746" s="788">
        <f>WWWW[[#This Row],[% people access to functioning Latrine]]*WWWW[[#This Row],[Total PoP ]]</f>
        <v>30</v>
      </c>
      <c r="BD746" s="791">
        <f>WWWW[[#This Row],['#_of_Functioning_latrines_in_school]]*50</f>
        <v>0</v>
      </c>
      <c r="BE746" s="791">
        <f>ROUND((WWWW[[#This Row],[Total PoP ]]/6),0)</f>
        <v>32</v>
      </c>
      <c r="BF746" s="791">
        <f>IF(WWWW[[#This Row],[Total required Latrines]]-(WWWW[[#This Row],['#_of_sanitary_fly-proof_HH_latrines]])&lt;0,0,WWWW[[#This Row],[Total required Latrines]]-(WWWW[[#This Row],['#_of_sanitary_fly-proof_HH_latrines]]))</f>
        <v>27</v>
      </c>
      <c r="BG746" s="787">
        <f>1-WWWW[[#This Row],[% people access to functioning Latrine]]</f>
        <v>0.84210526315789469</v>
      </c>
      <c r="BH74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6" s="560">
        <f>IF(WWWW[[#This Row],['#_of_functional_handwashing_facilities_at_HH_level]]*6&gt;WWWW[[#This Row],[Total PoP ]],WWWW[[#This Row],[Total PoP ]],WWWW[[#This Row],['#_of_functional_handwashing_facilities_at_HH_level]]*6)</f>
        <v>0</v>
      </c>
      <c r="BJ746" s="791">
        <f>IF(WWWW[[#This Row],['# people reached by regular dedicated hygiene promotion]]&gt;WWWW[[#This Row],['# People received regular supply of hygiene items]],WWWW[[#This Row],['# people reached by regular dedicated hygiene promotion]],WWWW[[#This Row],['# People received regular supply of hygiene items]])</f>
        <v>0</v>
      </c>
      <c r="BK746" s="790">
        <f>IF(WWWW[[#This Row],[HRP3]]/WWWW[[#This Row],[Total PoP ]]&gt;100%,100%,WWWW[[#This Row],[HRP3]]/WWWW[[#This Row],[Total PoP ]])</f>
        <v>0</v>
      </c>
      <c r="BL746" s="787">
        <f>1-WWWW[[#This Row],[Hygiene Coverage%]]</f>
        <v>1</v>
      </c>
      <c r="BM746" s="789">
        <f>WWWW[[#This Row],['# people reached by regular dedicated hygiene promotion]]/WWWW[[#This Row],[Total PoP ]]</f>
        <v>0</v>
      </c>
      <c r="BN74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6" s="552">
        <f>WWWW[[#This Row],['#_of_affected_women_and_girls_receiving_a_sufficient_quantity_of_sanitary_pads]]</f>
        <v>0</v>
      </c>
      <c r="BP746" s="605">
        <f>IF(WWWW[[#This Row],['# People with access to soap]]&gt;WWWW[[#This Row],['# People with access to Sanity Pads]],WWWW[[#This Row],['# People with access to soap]],WWWW[[#This Row],['# People with access to Sanity Pads]])</f>
        <v>0</v>
      </c>
      <c r="BQ746" s="560" t="str">
        <f>IF(OR(WWWW[[#This Row],['#of students in school]]="",WWWW[[#This Row],['#of students in school]]=0),"No","Yes")</f>
        <v>No</v>
      </c>
      <c r="BR746" s="781" t="str">
        <f>VLOOKUP(WWWW[[#This Row],[Village  Name]],SiteDB6[[Site Name]:[Location Type 1]],9,FALSE)</f>
        <v>Village</v>
      </c>
      <c r="BS746" s="781" t="str">
        <f>VLOOKUP(WWWW[[#This Row],[Village  Name]],SiteDB6[[Site Name]:[Type of Accommodation]],10,FALSE)</f>
        <v>Village</v>
      </c>
      <c r="BT746" s="781">
        <f>VLOOKUP(WWWW[[#This Row],[Village  Name]],SiteDB6[[Site Name]:[Ethnic or GCA/NGCA]],11,FALSE)</f>
        <v>0</v>
      </c>
      <c r="BU746" s="781">
        <f>VLOOKUP(WWWW[[#This Row],[Village  Name]],SiteDB6[[Site Name]:[Lat]],12,FALSE)</f>
        <v>0</v>
      </c>
      <c r="BV746" s="781">
        <f>VLOOKUP(WWWW[[#This Row],[Village  Name]],SiteDB6[[Site Name]:[Long]],13,FALSE)</f>
        <v>0</v>
      </c>
      <c r="BW746" s="781">
        <f>VLOOKUP(WWWW[[#This Row],[Village  Name]],SiteDB6[[Site Name]:[Pcode]],3,FALSE)</f>
        <v>0</v>
      </c>
      <c r="BX746" s="781" t="str">
        <f t="shared" si="6"/>
        <v>Covered</v>
      </c>
      <c r="BY746" s="792"/>
    </row>
    <row r="747" spans="1:77">
      <c r="A747" s="777" t="s">
        <v>2382</v>
      </c>
      <c r="B747" s="777" t="s">
        <v>3083</v>
      </c>
      <c r="C747" s="778"/>
      <c r="D747" s="778" t="s">
        <v>233</v>
      </c>
      <c r="E747" s="779" t="s">
        <v>700</v>
      </c>
      <c r="F747" s="778" t="s">
        <v>3101</v>
      </c>
      <c r="G747" s="780" t="str">
        <f>VLOOKUP(WWWW[[#This Row],[Village  Name]],SiteDB6[[Site Name]:[Location Type]],8,FALSE)</f>
        <v>Village</v>
      </c>
      <c r="H747" s="778" t="s">
        <v>3112</v>
      </c>
      <c r="I747" s="782"/>
      <c r="J747" s="782">
        <v>275</v>
      </c>
      <c r="K747" s="783">
        <v>43258</v>
      </c>
      <c r="L747" s="784">
        <v>43830</v>
      </c>
      <c r="M747" s="782"/>
      <c r="N747" s="782"/>
      <c r="O747" s="605"/>
      <c r="P747" s="782"/>
      <c r="Q747" s="782"/>
      <c r="R747" s="782"/>
      <c r="S747" s="782"/>
      <c r="T747" s="782"/>
      <c r="U747" s="785"/>
      <c r="V747" s="782">
        <v>6</v>
      </c>
      <c r="W747" s="782"/>
      <c r="X747" s="782"/>
      <c r="Y747" s="782"/>
      <c r="Z747" s="782"/>
      <c r="AA747" s="782"/>
      <c r="AB747" s="782"/>
      <c r="AC747" s="785"/>
      <c r="AD747" s="782"/>
      <c r="AE747" s="782"/>
      <c r="AF747" s="782"/>
      <c r="AG747" s="782"/>
      <c r="AH747" s="782"/>
      <c r="AI747" s="782"/>
      <c r="AJ747" s="605"/>
      <c r="AK747" s="782"/>
      <c r="AL747" s="605"/>
      <c r="AM747" s="605"/>
      <c r="AN747" s="785"/>
      <c r="AO747" s="551"/>
      <c r="AP747" s="551"/>
      <c r="AQ74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7" s="788">
        <f>WWWW[[#This Row],[%Equitable and continuous access to sufficient quantity of safe drinking water]]*WWWW[[#This Row],[Total PoP ]]</f>
        <v>0</v>
      </c>
      <c r="AS74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7" s="788">
        <f>WWWW[[#This Row],[% Access to unimproved water points]]*WWWW[[#This Row],[Total PoP ]]</f>
        <v>0</v>
      </c>
      <c r="AU74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7" s="788">
        <f>WWWW[[#This Row],[HRP1]]/250</f>
        <v>0</v>
      </c>
      <c r="AX747" s="790">
        <f>1-WWWW[[#This Row],[% Equitable and continuous access to sufficient quantity of domestic water]]</f>
        <v>1</v>
      </c>
      <c r="AY747" s="788">
        <f>WWWW[[#This Row],[%equitable and continuous access to sufficient quantity of safe drinking and domestic water''s GAP]]*WWWW[[#This Row],[Total PoP ]]</f>
        <v>275</v>
      </c>
      <c r="AZ747" s="791">
        <f>IF(WWWW[[#This Row],[Total required water points]]-WWWW[[#This Row],['#Water points coverage]]&lt;0,0,WWWW[[#This Row],[Total required water points]]-WWWW[[#This Row],['#Water points coverage]])</f>
        <v>1</v>
      </c>
      <c r="BA747" s="791">
        <f>ROUND(IF(WWWW[[#This Row],[Total PoP ]]&lt;250,1,WWWW[[#This Row],[Total PoP ]]/250),0)</f>
        <v>1</v>
      </c>
      <c r="BB74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0.13090909090909092</v>
      </c>
      <c r="BC747" s="788">
        <f>WWWW[[#This Row],[% people access to functioning Latrine]]*WWWW[[#This Row],[Total PoP ]]</f>
        <v>36</v>
      </c>
      <c r="BD747" s="791">
        <f>WWWW[[#This Row],['#_of_Functioning_latrines_in_school]]*50</f>
        <v>0</v>
      </c>
      <c r="BE747" s="791">
        <f>ROUND((WWWW[[#This Row],[Total PoP ]]/6),0)</f>
        <v>46</v>
      </c>
      <c r="BF747" s="791">
        <f>IF(WWWW[[#This Row],[Total required Latrines]]-(WWWW[[#This Row],['#_of_sanitary_fly-proof_HH_latrines]])&lt;0,0,WWWW[[#This Row],[Total required Latrines]]-(WWWW[[#This Row],['#_of_sanitary_fly-proof_HH_latrines]]))</f>
        <v>40</v>
      </c>
      <c r="BG747" s="787">
        <f>1-WWWW[[#This Row],[% people access to functioning Latrine]]</f>
        <v>0.86909090909090914</v>
      </c>
      <c r="BH74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7" s="560">
        <f>IF(WWWW[[#This Row],['#_of_functional_handwashing_facilities_at_HH_level]]*6&gt;WWWW[[#This Row],[Total PoP ]],WWWW[[#This Row],[Total PoP ]],WWWW[[#This Row],['#_of_functional_handwashing_facilities_at_HH_level]]*6)</f>
        <v>0</v>
      </c>
      <c r="BJ747" s="791">
        <f>IF(WWWW[[#This Row],['# people reached by regular dedicated hygiene promotion]]&gt;WWWW[[#This Row],['# People received regular supply of hygiene items]],WWWW[[#This Row],['# people reached by regular dedicated hygiene promotion]],WWWW[[#This Row],['# People received regular supply of hygiene items]])</f>
        <v>0</v>
      </c>
      <c r="BK747" s="790">
        <f>IF(WWWW[[#This Row],[HRP3]]/WWWW[[#This Row],[Total PoP ]]&gt;100%,100%,WWWW[[#This Row],[HRP3]]/WWWW[[#This Row],[Total PoP ]])</f>
        <v>0</v>
      </c>
      <c r="BL747" s="787">
        <f>1-WWWW[[#This Row],[Hygiene Coverage%]]</f>
        <v>1</v>
      </c>
      <c r="BM747" s="789">
        <f>WWWW[[#This Row],['# people reached by regular dedicated hygiene promotion]]/WWWW[[#This Row],[Total PoP ]]</f>
        <v>0</v>
      </c>
      <c r="BN74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7" s="552">
        <f>WWWW[[#This Row],['#_of_affected_women_and_girls_receiving_a_sufficient_quantity_of_sanitary_pads]]</f>
        <v>0</v>
      </c>
      <c r="BP747" s="605">
        <f>IF(WWWW[[#This Row],['# People with access to soap]]&gt;WWWW[[#This Row],['# People with access to Sanity Pads]],WWWW[[#This Row],['# People with access to soap]],WWWW[[#This Row],['# People with access to Sanity Pads]])</f>
        <v>0</v>
      </c>
      <c r="BQ747" s="560" t="str">
        <f>IF(OR(WWWW[[#This Row],['#of students in school]]="",WWWW[[#This Row],['#of students in school]]=0),"No","Yes")</f>
        <v>No</v>
      </c>
      <c r="BR747" s="781" t="str">
        <f>VLOOKUP(WWWW[[#This Row],[Village  Name]],SiteDB6[[Site Name]:[Location Type 1]],9,FALSE)</f>
        <v>Village</v>
      </c>
      <c r="BS747" s="781" t="str">
        <f>VLOOKUP(WWWW[[#This Row],[Village  Name]],SiteDB6[[Site Name]:[Type of Accommodation]],10,FALSE)</f>
        <v>Village</v>
      </c>
      <c r="BT747" s="781">
        <f>VLOOKUP(WWWW[[#This Row],[Village  Name]],SiteDB6[[Site Name]:[Ethnic or GCA/NGCA]],11,FALSE)</f>
        <v>0</v>
      </c>
      <c r="BU747" s="781">
        <f>VLOOKUP(WWWW[[#This Row],[Village  Name]],SiteDB6[[Site Name]:[Lat]],12,FALSE)</f>
        <v>0</v>
      </c>
      <c r="BV747" s="781">
        <f>VLOOKUP(WWWW[[#This Row],[Village  Name]],SiteDB6[[Site Name]:[Long]],13,FALSE)</f>
        <v>0</v>
      </c>
      <c r="BW747" s="781">
        <f>VLOOKUP(WWWW[[#This Row],[Village  Name]],SiteDB6[[Site Name]:[Pcode]],3,FALSE)</f>
        <v>0</v>
      </c>
      <c r="BX747" s="781" t="str">
        <f t="shared" si="6"/>
        <v>Covered</v>
      </c>
      <c r="BY747" s="792"/>
    </row>
    <row r="748" spans="1:77">
      <c r="A748" s="777" t="s">
        <v>2382</v>
      </c>
      <c r="B748" s="777" t="s">
        <v>3083</v>
      </c>
      <c r="C748" s="778"/>
      <c r="D748" s="778" t="s">
        <v>233</v>
      </c>
      <c r="E748" s="779" t="s">
        <v>700</v>
      </c>
      <c r="F748" s="778" t="s">
        <v>3101</v>
      </c>
      <c r="G748" s="780" t="str">
        <f>VLOOKUP(WWWW[[#This Row],[Village  Name]],SiteDB6[[Site Name]:[Location Type]],8,FALSE)</f>
        <v>Village</v>
      </c>
      <c r="H748" s="778" t="s">
        <v>3113</v>
      </c>
      <c r="I748" s="782"/>
      <c r="J748" s="782">
        <v>185</v>
      </c>
      <c r="K748" s="783">
        <v>43258</v>
      </c>
      <c r="L748" s="784">
        <v>43830</v>
      </c>
      <c r="M748" s="782"/>
      <c r="N748" s="782"/>
      <c r="O748" s="605"/>
      <c r="P748" s="782"/>
      <c r="Q748" s="782"/>
      <c r="R748" s="782"/>
      <c r="S748" s="782"/>
      <c r="T748" s="782"/>
      <c r="U748" s="785"/>
      <c r="V748" s="782">
        <v>3</v>
      </c>
      <c r="W748" s="782"/>
      <c r="X748" s="782"/>
      <c r="Y748" s="782"/>
      <c r="Z748" s="782"/>
      <c r="AA748" s="782"/>
      <c r="AB748" s="782"/>
      <c r="AC748" s="785"/>
      <c r="AD748" s="782"/>
      <c r="AE748" s="782"/>
      <c r="AF748" s="782"/>
      <c r="AG748" s="782"/>
      <c r="AH748" s="782"/>
      <c r="AI748" s="782"/>
      <c r="AJ748" s="605"/>
      <c r="AK748" s="782"/>
      <c r="AL748" s="605"/>
      <c r="AM748" s="605"/>
      <c r="AN748" s="785"/>
      <c r="AO748" s="551"/>
      <c r="AP748" s="551"/>
      <c r="AQ74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8" s="788">
        <f>WWWW[[#This Row],[%Equitable and continuous access to sufficient quantity of safe drinking water]]*WWWW[[#This Row],[Total PoP ]]</f>
        <v>0</v>
      </c>
      <c r="AS74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8" s="788">
        <f>WWWW[[#This Row],[% Access to unimproved water points]]*WWWW[[#This Row],[Total PoP ]]</f>
        <v>0</v>
      </c>
      <c r="AU74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8" s="788">
        <f>WWWW[[#This Row],[HRP1]]/250</f>
        <v>0</v>
      </c>
      <c r="AX748" s="790">
        <f>1-WWWW[[#This Row],[% Equitable and continuous access to sufficient quantity of domestic water]]</f>
        <v>1</v>
      </c>
      <c r="AY748" s="788">
        <f>WWWW[[#This Row],[%equitable and continuous access to sufficient quantity of safe drinking and domestic water''s GAP]]*WWWW[[#This Row],[Total PoP ]]</f>
        <v>185</v>
      </c>
      <c r="AZ748" s="791">
        <f>IF(WWWW[[#This Row],[Total required water points]]-WWWW[[#This Row],['#Water points coverage]]&lt;0,0,WWWW[[#This Row],[Total required water points]]-WWWW[[#This Row],['#Water points coverage]])</f>
        <v>1</v>
      </c>
      <c r="BA748" s="791">
        <f>ROUND(IF(WWWW[[#This Row],[Total PoP ]]&lt;250,1,WWWW[[#This Row],[Total PoP ]]/250),0)</f>
        <v>1</v>
      </c>
      <c r="BB74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9.7297297297297303E-2</v>
      </c>
      <c r="BC748" s="788">
        <f>WWWW[[#This Row],[% people access to functioning Latrine]]*WWWW[[#This Row],[Total PoP ]]</f>
        <v>18</v>
      </c>
      <c r="BD748" s="791">
        <f>WWWW[[#This Row],['#_of_Functioning_latrines_in_school]]*50</f>
        <v>0</v>
      </c>
      <c r="BE748" s="791">
        <f>ROUND((WWWW[[#This Row],[Total PoP ]]/6),0)</f>
        <v>31</v>
      </c>
      <c r="BF748" s="791">
        <f>IF(WWWW[[#This Row],[Total required Latrines]]-(WWWW[[#This Row],['#_of_sanitary_fly-proof_HH_latrines]])&lt;0,0,WWWW[[#This Row],[Total required Latrines]]-(WWWW[[#This Row],['#_of_sanitary_fly-proof_HH_latrines]]))</f>
        <v>28</v>
      </c>
      <c r="BG748" s="787">
        <f>1-WWWW[[#This Row],[% people access to functioning Latrine]]</f>
        <v>0.9027027027027027</v>
      </c>
      <c r="BH74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8" s="560">
        <f>IF(WWWW[[#This Row],['#_of_functional_handwashing_facilities_at_HH_level]]*6&gt;WWWW[[#This Row],[Total PoP ]],WWWW[[#This Row],[Total PoP ]],WWWW[[#This Row],['#_of_functional_handwashing_facilities_at_HH_level]]*6)</f>
        <v>0</v>
      </c>
      <c r="BJ748" s="791">
        <f>IF(WWWW[[#This Row],['# people reached by regular dedicated hygiene promotion]]&gt;WWWW[[#This Row],['# People received regular supply of hygiene items]],WWWW[[#This Row],['# people reached by regular dedicated hygiene promotion]],WWWW[[#This Row],['# People received regular supply of hygiene items]])</f>
        <v>0</v>
      </c>
      <c r="BK748" s="790">
        <f>IF(WWWW[[#This Row],[HRP3]]/WWWW[[#This Row],[Total PoP ]]&gt;100%,100%,WWWW[[#This Row],[HRP3]]/WWWW[[#This Row],[Total PoP ]])</f>
        <v>0</v>
      </c>
      <c r="BL748" s="787">
        <f>1-WWWW[[#This Row],[Hygiene Coverage%]]</f>
        <v>1</v>
      </c>
      <c r="BM748" s="789">
        <f>WWWW[[#This Row],['# people reached by regular dedicated hygiene promotion]]/WWWW[[#This Row],[Total PoP ]]</f>
        <v>0</v>
      </c>
      <c r="BN74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8" s="552">
        <f>WWWW[[#This Row],['#_of_affected_women_and_girls_receiving_a_sufficient_quantity_of_sanitary_pads]]</f>
        <v>0</v>
      </c>
      <c r="BP748" s="605">
        <f>IF(WWWW[[#This Row],['# People with access to soap]]&gt;WWWW[[#This Row],['# People with access to Sanity Pads]],WWWW[[#This Row],['# People with access to soap]],WWWW[[#This Row],['# People with access to Sanity Pads]])</f>
        <v>0</v>
      </c>
      <c r="BQ748" s="560" t="str">
        <f>IF(OR(WWWW[[#This Row],['#of students in school]]="",WWWW[[#This Row],['#of students in school]]=0),"No","Yes")</f>
        <v>No</v>
      </c>
      <c r="BR748" s="781" t="str">
        <f>VLOOKUP(WWWW[[#This Row],[Village  Name]],SiteDB6[[Site Name]:[Location Type 1]],9,FALSE)</f>
        <v>Village</v>
      </c>
      <c r="BS748" s="781" t="str">
        <f>VLOOKUP(WWWW[[#This Row],[Village  Name]],SiteDB6[[Site Name]:[Type of Accommodation]],10,FALSE)</f>
        <v>Village</v>
      </c>
      <c r="BT748" s="781">
        <f>VLOOKUP(WWWW[[#This Row],[Village  Name]],SiteDB6[[Site Name]:[Ethnic or GCA/NGCA]],11,FALSE)</f>
        <v>0</v>
      </c>
      <c r="BU748" s="781">
        <f>VLOOKUP(WWWW[[#This Row],[Village  Name]],SiteDB6[[Site Name]:[Lat]],12,FALSE)</f>
        <v>0</v>
      </c>
      <c r="BV748" s="781">
        <f>VLOOKUP(WWWW[[#This Row],[Village  Name]],SiteDB6[[Site Name]:[Long]],13,FALSE)</f>
        <v>0</v>
      </c>
      <c r="BW748" s="781">
        <f>VLOOKUP(WWWW[[#This Row],[Village  Name]],SiteDB6[[Site Name]:[Pcode]],3,FALSE)</f>
        <v>0</v>
      </c>
      <c r="BX748" s="781" t="str">
        <f t="shared" si="6"/>
        <v>Covered</v>
      </c>
      <c r="BY748" s="792"/>
    </row>
    <row r="749" spans="1:77">
      <c r="A749" s="777" t="s">
        <v>2382</v>
      </c>
      <c r="B749" s="777" t="s">
        <v>3083</v>
      </c>
      <c r="C749" s="778"/>
      <c r="D749" s="778" t="s">
        <v>233</v>
      </c>
      <c r="E749" s="779" t="s">
        <v>700</v>
      </c>
      <c r="F749" s="778" t="s">
        <v>3101</v>
      </c>
      <c r="G749" s="780" t="str">
        <f>VLOOKUP(WWWW[[#This Row],[Village  Name]],SiteDB6[[Site Name]:[Location Type]],8,FALSE)</f>
        <v>Village</v>
      </c>
      <c r="H749" s="778" t="s">
        <v>3114</v>
      </c>
      <c r="I749" s="782"/>
      <c r="J749" s="782">
        <v>189</v>
      </c>
      <c r="K749" s="783">
        <v>43258</v>
      </c>
      <c r="L749" s="784">
        <v>43830</v>
      </c>
      <c r="M749" s="782"/>
      <c r="N749" s="782"/>
      <c r="O749" s="605"/>
      <c r="P749" s="782"/>
      <c r="Q749" s="782"/>
      <c r="R749" s="782"/>
      <c r="S749" s="782"/>
      <c r="T749" s="782"/>
      <c r="U749" s="785"/>
      <c r="V749" s="782">
        <v>5</v>
      </c>
      <c r="W749" s="782"/>
      <c r="X749" s="782"/>
      <c r="Y749" s="782"/>
      <c r="Z749" s="782"/>
      <c r="AA749" s="782"/>
      <c r="AB749" s="782"/>
      <c r="AC749" s="785"/>
      <c r="AD749" s="782"/>
      <c r="AE749" s="782"/>
      <c r="AF749" s="782"/>
      <c r="AG749" s="782"/>
      <c r="AH749" s="782"/>
      <c r="AI749" s="782"/>
      <c r="AJ749" s="605"/>
      <c r="AK749" s="782"/>
      <c r="AL749" s="605"/>
      <c r="AM749" s="605"/>
      <c r="AN749" s="785"/>
      <c r="AO749" s="551"/>
      <c r="AP749" s="551"/>
      <c r="AQ74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49" s="788">
        <f>WWWW[[#This Row],[%Equitable and continuous access to sufficient quantity of safe drinking water]]*WWWW[[#This Row],[Total PoP ]]</f>
        <v>0</v>
      </c>
      <c r="AS74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49" s="788">
        <f>WWWW[[#This Row],[% Access to unimproved water points]]*WWWW[[#This Row],[Total PoP ]]</f>
        <v>0</v>
      </c>
      <c r="AU74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4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49" s="788">
        <f>WWWW[[#This Row],[HRP1]]/250</f>
        <v>0</v>
      </c>
      <c r="AX749" s="790">
        <f>1-WWWW[[#This Row],[% Equitable and continuous access to sufficient quantity of domestic water]]</f>
        <v>1</v>
      </c>
      <c r="AY749" s="788">
        <f>WWWW[[#This Row],[%equitable and continuous access to sufficient quantity of safe drinking and domestic water''s GAP]]*WWWW[[#This Row],[Total PoP ]]</f>
        <v>189</v>
      </c>
      <c r="AZ749" s="791">
        <f>IF(WWWW[[#This Row],[Total required water points]]-WWWW[[#This Row],['#Water points coverage]]&lt;0,0,WWWW[[#This Row],[Total required water points]]-WWWW[[#This Row],['#Water points coverage]])</f>
        <v>1</v>
      </c>
      <c r="BA749" s="791">
        <f>ROUND(IF(WWWW[[#This Row],[Total PoP ]]&lt;250,1,WWWW[[#This Row],[Total PoP ]]/250),0)</f>
        <v>1</v>
      </c>
      <c r="BB74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0.15873015873015872</v>
      </c>
      <c r="BC749" s="788">
        <f>WWWW[[#This Row],[% people access to functioning Latrine]]*WWWW[[#This Row],[Total PoP ]]</f>
        <v>30</v>
      </c>
      <c r="BD749" s="791">
        <f>WWWW[[#This Row],['#_of_Functioning_latrines_in_school]]*50</f>
        <v>0</v>
      </c>
      <c r="BE749" s="791">
        <f>ROUND((WWWW[[#This Row],[Total PoP ]]/6),0)</f>
        <v>32</v>
      </c>
      <c r="BF749" s="791">
        <f>IF(WWWW[[#This Row],[Total required Latrines]]-(WWWW[[#This Row],['#_of_sanitary_fly-proof_HH_latrines]])&lt;0,0,WWWW[[#This Row],[Total required Latrines]]-(WWWW[[#This Row],['#_of_sanitary_fly-proof_HH_latrines]]))</f>
        <v>27</v>
      </c>
      <c r="BG749" s="787">
        <f>1-WWWW[[#This Row],[% people access to functioning Latrine]]</f>
        <v>0.84126984126984128</v>
      </c>
      <c r="BH74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49" s="560">
        <f>IF(WWWW[[#This Row],['#_of_functional_handwashing_facilities_at_HH_level]]*6&gt;WWWW[[#This Row],[Total PoP ]],WWWW[[#This Row],[Total PoP ]],WWWW[[#This Row],['#_of_functional_handwashing_facilities_at_HH_level]]*6)</f>
        <v>0</v>
      </c>
      <c r="BJ749" s="791">
        <f>IF(WWWW[[#This Row],['# people reached by regular dedicated hygiene promotion]]&gt;WWWW[[#This Row],['# People received regular supply of hygiene items]],WWWW[[#This Row],['# people reached by regular dedicated hygiene promotion]],WWWW[[#This Row],['# People received regular supply of hygiene items]])</f>
        <v>0</v>
      </c>
      <c r="BK749" s="790">
        <f>IF(WWWW[[#This Row],[HRP3]]/WWWW[[#This Row],[Total PoP ]]&gt;100%,100%,WWWW[[#This Row],[HRP3]]/WWWW[[#This Row],[Total PoP ]])</f>
        <v>0</v>
      </c>
      <c r="BL749" s="787">
        <f>1-WWWW[[#This Row],[Hygiene Coverage%]]</f>
        <v>1</v>
      </c>
      <c r="BM749" s="789">
        <f>WWWW[[#This Row],['# people reached by regular dedicated hygiene promotion]]/WWWW[[#This Row],[Total PoP ]]</f>
        <v>0</v>
      </c>
      <c r="BN74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49" s="552">
        <f>WWWW[[#This Row],['#_of_affected_women_and_girls_receiving_a_sufficient_quantity_of_sanitary_pads]]</f>
        <v>0</v>
      </c>
      <c r="BP749" s="605">
        <f>IF(WWWW[[#This Row],['# People with access to soap]]&gt;WWWW[[#This Row],['# People with access to Sanity Pads]],WWWW[[#This Row],['# People with access to soap]],WWWW[[#This Row],['# People with access to Sanity Pads]])</f>
        <v>0</v>
      </c>
      <c r="BQ749" s="560" t="str">
        <f>IF(OR(WWWW[[#This Row],['#of students in school]]="",WWWW[[#This Row],['#of students in school]]=0),"No","Yes")</f>
        <v>No</v>
      </c>
      <c r="BR749" s="781" t="str">
        <f>VLOOKUP(WWWW[[#This Row],[Village  Name]],SiteDB6[[Site Name]:[Location Type 1]],9,FALSE)</f>
        <v>Village</v>
      </c>
      <c r="BS749" s="781" t="str">
        <f>VLOOKUP(WWWW[[#This Row],[Village  Name]],SiteDB6[[Site Name]:[Type of Accommodation]],10,FALSE)</f>
        <v>Village</v>
      </c>
      <c r="BT749" s="781">
        <f>VLOOKUP(WWWW[[#This Row],[Village  Name]],SiteDB6[[Site Name]:[Ethnic or GCA/NGCA]],11,FALSE)</f>
        <v>0</v>
      </c>
      <c r="BU749" s="781">
        <f>VLOOKUP(WWWW[[#This Row],[Village  Name]],SiteDB6[[Site Name]:[Lat]],12,FALSE)</f>
        <v>0</v>
      </c>
      <c r="BV749" s="781">
        <f>VLOOKUP(WWWW[[#This Row],[Village  Name]],SiteDB6[[Site Name]:[Long]],13,FALSE)</f>
        <v>0</v>
      </c>
      <c r="BW749" s="781">
        <f>VLOOKUP(WWWW[[#This Row],[Village  Name]],SiteDB6[[Site Name]:[Pcode]],3,FALSE)</f>
        <v>0</v>
      </c>
      <c r="BX749" s="781" t="str">
        <f t="shared" si="6"/>
        <v>Covered</v>
      </c>
      <c r="BY749" s="792"/>
    </row>
    <row r="750" spans="1:77">
      <c r="A750" s="777" t="s">
        <v>2382</v>
      </c>
      <c r="B750" s="777" t="s">
        <v>3083</v>
      </c>
      <c r="C750" s="778"/>
      <c r="D750" s="778" t="s">
        <v>233</v>
      </c>
      <c r="E750" s="779" t="s">
        <v>700</v>
      </c>
      <c r="F750" s="778" t="s">
        <v>3101</v>
      </c>
      <c r="G750" s="780" t="str">
        <f>VLOOKUP(WWWW[[#This Row],[Village  Name]],SiteDB6[[Site Name]:[Location Type]],8,FALSE)</f>
        <v>Village</v>
      </c>
      <c r="H750" s="778" t="s">
        <v>3115</v>
      </c>
      <c r="I750" s="782"/>
      <c r="J750" s="782">
        <v>253</v>
      </c>
      <c r="K750" s="783">
        <v>43258</v>
      </c>
      <c r="L750" s="784">
        <v>43830</v>
      </c>
      <c r="M750" s="782"/>
      <c r="N750" s="782"/>
      <c r="O750" s="605"/>
      <c r="P750" s="782"/>
      <c r="Q750" s="782"/>
      <c r="R750" s="782"/>
      <c r="S750" s="782"/>
      <c r="T750" s="782"/>
      <c r="U750" s="785"/>
      <c r="V750" s="782">
        <v>7</v>
      </c>
      <c r="W750" s="782"/>
      <c r="X750" s="782"/>
      <c r="Y750" s="782"/>
      <c r="Z750" s="782"/>
      <c r="AA750" s="782"/>
      <c r="AB750" s="782"/>
      <c r="AC750" s="785"/>
      <c r="AD750" s="782"/>
      <c r="AE750" s="782"/>
      <c r="AF750" s="782"/>
      <c r="AG750" s="782"/>
      <c r="AH750" s="782"/>
      <c r="AI750" s="782"/>
      <c r="AJ750" s="605"/>
      <c r="AK750" s="782"/>
      <c r="AL750" s="605"/>
      <c r="AM750" s="605"/>
      <c r="AN750" s="785"/>
      <c r="AO750" s="551"/>
      <c r="AP750" s="551"/>
      <c r="AQ75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0" s="788">
        <f>WWWW[[#This Row],[%Equitable and continuous access to sufficient quantity of safe drinking water]]*WWWW[[#This Row],[Total PoP ]]</f>
        <v>0</v>
      </c>
      <c r="AS75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0" s="788">
        <f>WWWW[[#This Row],[% Access to unimproved water points]]*WWWW[[#This Row],[Total PoP ]]</f>
        <v>0</v>
      </c>
      <c r="AU75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0" s="788">
        <f>WWWW[[#This Row],[HRP1]]/250</f>
        <v>0</v>
      </c>
      <c r="AX750" s="790">
        <f>1-WWWW[[#This Row],[% Equitable and continuous access to sufficient quantity of domestic water]]</f>
        <v>1</v>
      </c>
      <c r="AY750" s="788">
        <f>WWWW[[#This Row],[%equitable and continuous access to sufficient quantity of safe drinking and domestic water''s GAP]]*WWWW[[#This Row],[Total PoP ]]</f>
        <v>253</v>
      </c>
      <c r="AZ750" s="791">
        <f>IF(WWWW[[#This Row],[Total required water points]]-WWWW[[#This Row],['#Water points coverage]]&lt;0,0,WWWW[[#This Row],[Total required water points]]-WWWW[[#This Row],['#Water points coverage]])</f>
        <v>1</v>
      </c>
      <c r="BA750" s="791">
        <f>ROUND(IF(WWWW[[#This Row],[Total PoP ]]&lt;250,1,WWWW[[#This Row],[Total PoP ]]/250),0)</f>
        <v>1</v>
      </c>
      <c r="BB75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0.16600790513833993</v>
      </c>
      <c r="BC750" s="788">
        <f>WWWW[[#This Row],[% people access to functioning Latrine]]*WWWW[[#This Row],[Total PoP ]]</f>
        <v>42</v>
      </c>
      <c r="BD750" s="791">
        <f>WWWW[[#This Row],['#_of_Functioning_latrines_in_school]]*50</f>
        <v>0</v>
      </c>
      <c r="BE750" s="791">
        <f>ROUND((WWWW[[#This Row],[Total PoP ]]/6),0)</f>
        <v>42</v>
      </c>
      <c r="BF750" s="791">
        <f>IF(WWWW[[#This Row],[Total required Latrines]]-(WWWW[[#This Row],['#_of_sanitary_fly-proof_HH_latrines]])&lt;0,0,WWWW[[#This Row],[Total required Latrines]]-(WWWW[[#This Row],['#_of_sanitary_fly-proof_HH_latrines]]))</f>
        <v>35</v>
      </c>
      <c r="BG750" s="787">
        <f>1-WWWW[[#This Row],[% people access to functioning Latrine]]</f>
        <v>0.83399209486166004</v>
      </c>
      <c r="BH75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0" s="560">
        <f>IF(WWWW[[#This Row],['#_of_functional_handwashing_facilities_at_HH_level]]*6&gt;WWWW[[#This Row],[Total PoP ]],WWWW[[#This Row],[Total PoP ]],WWWW[[#This Row],['#_of_functional_handwashing_facilities_at_HH_level]]*6)</f>
        <v>0</v>
      </c>
      <c r="BJ750" s="791">
        <f>IF(WWWW[[#This Row],['# people reached by regular dedicated hygiene promotion]]&gt;WWWW[[#This Row],['# People received regular supply of hygiene items]],WWWW[[#This Row],['# people reached by regular dedicated hygiene promotion]],WWWW[[#This Row],['# People received regular supply of hygiene items]])</f>
        <v>0</v>
      </c>
      <c r="BK750" s="790">
        <f>IF(WWWW[[#This Row],[HRP3]]/WWWW[[#This Row],[Total PoP ]]&gt;100%,100%,WWWW[[#This Row],[HRP3]]/WWWW[[#This Row],[Total PoP ]])</f>
        <v>0</v>
      </c>
      <c r="BL750" s="787">
        <f>1-WWWW[[#This Row],[Hygiene Coverage%]]</f>
        <v>1</v>
      </c>
      <c r="BM750" s="789">
        <f>WWWW[[#This Row],['# people reached by regular dedicated hygiene promotion]]/WWWW[[#This Row],[Total PoP ]]</f>
        <v>0</v>
      </c>
      <c r="BN75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0" s="552">
        <f>WWWW[[#This Row],['#_of_affected_women_and_girls_receiving_a_sufficient_quantity_of_sanitary_pads]]</f>
        <v>0</v>
      </c>
      <c r="BP750" s="605">
        <f>IF(WWWW[[#This Row],['# People with access to soap]]&gt;WWWW[[#This Row],['# People with access to Sanity Pads]],WWWW[[#This Row],['# People with access to soap]],WWWW[[#This Row],['# People with access to Sanity Pads]])</f>
        <v>0</v>
      </c>
      <c r="BQ750" s="560" t="str">
        <f>IF(OR(WWWW[[#This Row],['#of students in school]]="",WWWW[[#This Row],['#of students in school]]=0),"No","Yes")</f>
        <v>No</v>
      </c>
      <c r="BR750" s="781" t="str">
        <f>VLOOKUP(WWWW[[#This Row],[Village  Name]],SiteDB6[[Site Name]:[Location Type 1]],9,FALSE)</f>
        <v>Village</v>
      </c>
      <c r="BS750" s="781" t="str">
        <f>VLOOKUP(WWWW[[#This Row],[Village  Name]],SiteDB6[[Site Name]:[Type of Accommodation]],10,FALSE)</f>
        <v>Village</v>
      </c>
      <c r="BT750" s="781">
        <f>VLOOKUP(WWWW[[#This Row],[Village  Name]],SiteDB6[[Site Name]:[Ethnic or GCA/NGCA]],11,FALSE)</f>
        <v>0</v>
      </c>
      <c r="BU750" s="781">
        <f>VLOOKUP(WWWW[[#This Row],[Village  Name]],SiteDB6[[Site Name]:[Lat]],12,FALSE)</f>
        <v>0</v>
      </c>
      <c r="BV750" s="781">
        <f>VLOOKUP(WWWW[[#This Row],[Village  Name]],SiteDB6[[Site Name]:[Long]],13,FALSE)</f>
        <v>0</v>
      </c>
      <c r="BW750" s="781">
        <f>VLOOKUP(WWWW[[#This Row],[Village  Name]],SiteDB6[[Site Name]:[Pcode]],3,FALSE)</f>
        <v>0</v>
      </c>
      <c r="BX750" s="781" t="str">
        <f t="shared" si="6"/>
        <v>Covered</v>
      </c>
      <c r="BY750" s="792"/>
    </row>
    <row r="751" spans="1:77">
      <c r="A751" s="777" t="s">
        <v>2382</v>
      </c>
      <c r="B751" s="777" t="s">
        <v>3083</v>
      </c>
      <c r="C751" s="778"/>
      <c r="D751" s="778" t="s">
        <v>233</v>
      </c>
      <c r="E751" s="779" t="s">
        <v>700</v>
      </c>
      <c r="F751" s="778" t="s">
        <v>3101</v>
      </c>
      <c r="G751" s="780" t="str">
        <f>VLOOKUP(WWWW[[#This Row],[Village  Name]],SiteDB6[[Site Name]:[Location Type]],8,FALSE)</f>
        <v>Village</v>
      </c>
      <c r="H751" s="778" t="s">
        <v>3116</v>
      </c>
      <c r="I751" s="782"/>
      <c r="J751" s="782">
        <v>150</v>
      </c>
      <c r="K751" s="783">
        <v>43258</v>
      </c>
      <c r="L751" s="784">
        <v>43830</v>
      </c>
      <c r="M751" s="782"/>
      <c r="N751" s="782"/>
      <c r="O751" s="605"/>
      <c r="P751" s="782"/>
      <c r="Q751" s="782"/>
      <c r="R751" s="782"/>
      <c r="S751" s="782"/>
      <c r="T751" s="782"/>
      <c r="U751" s="785"/>
      <c r="V751" s="782">
        <v>4</v>
      </c>
      <c r="W751" s="782"/>
      <c r="X751" s="782"/>
      <c r="Y751" s="782"/>
      <c r="Z751" s="782"/>
      <c r="AA751" s="782"/>
      <c r="AB751" s="782"/>
      <c r="AC751" s="785"/>
      <c r="AD751" s="782"/>
      <c r="AE751" s="782"/>
      <c r="AF751" s="782"/>
      <c r="AG751" s="782"/>
      <c r="AH751" s="782"/>
      <c r="AI751" s="782"/>
      <c r="AJ751" s="605"/>
      <c r="AK751" s="782"/>
      <c r="AL751" s="605"/>
      <c r="AM751" s="605"/>
      <c r="AN751" s="785"/>
      <c r="AO751" s="551"/>
      <c r="AP751" s="551"/>
      <c r="AQ75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1" s="788">
        <f>WWWW[[#This Row],[%Equitable and continuous access to sufficient quantity of safe drinking water]]*WWWW[[#This Row],[Total PoP ]]</f>
        <v>0</v>
      </c>
      <c r="AS75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1" s="788">
        <f>WWWW[[#This Row],[% Access to unimproved water points]]*WWWW[[#This Row],[Total PoP ]]</f>
        <v>0</v>
      </c>
      <c r="AU75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1" s="788">
        <f>WWWW[[#This Row],[HRP1]]/250</f>
        <v>0</v>
      </c>
      <c r="AX751" s="790">
        <f>1-WWWW[[#This Row],[% Equitable and continuous access to sufficient quantity of domestic water]]</f>
        <v>1</v>
      </c>
      <c r="AY751" s="788">
        <f>WWWW[[#This Row],[%equitable and continuous access to sufficient quantity of safe drinking and domestic water''s GAP]]*WWWW[[#This Row],[Total PoP ]]</f>
        <v>150</v>
      </c>
      <c r="AZ751" s="791">
        <f>IF(WWWW[[#This Row],[Total required water points]]-WWWW[[#This Row],['#Water points coverage]]&lt;0,0,WWWW[[#This Row],[Total required water points]]-WWWW[[#This Row],['#Water points coverage]])</f>
        <v>1</v>
      </c>
      <c r="BA751" s="791">
        <f>ROUND(IF(WWWW[[#This Row],[Total PoP ]]&lt;250,1,WWWW[[#This Row],[Total PoP ]]/250),0)</f>
        <v>1</v>
      </c>
      <c r="BB75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0.16</v>
      </c>
      <c r="BC751" s="788">
        <f>WWWW[[#This Row],[% people access to functioning Latrine]]*WWWW[[#This Row],[Total PoP ]]</f>
        <v>24</v>
      </c>
      <c r="BD751" s="791">
        <f>WWWW[[#This Row],['#_of_Functioning_latrines_in_school]]*50</f>
        <v>0</v>
      </c>
      <c r="BE751" s="791">
        <f>ROUND((WWWW[[#This Row],[Total PoP ]]/6),0)</f>
        <v>25</v>
      </c>
      <c r="BF751" s="791">
        <f>IF(WWWW[[#This Row],[Total required Latrines]]-(WWWW[[#This Row],['#_of_sanitary_fly-proof_HH_latrines]])&lt;0,0,WWWW[[#This Row],[Total required Latrines]]-(WWWW[[#This Row],['#_of_sanitary_fly-proof_HH_latrines]]))</f>
        <v>21</v>
      </c>
      <c r="BG751" s="787">
        <f>1-WWWW[[#This Row],[% people access to functioning Latrine]]</f>
        <v>0.84</v>
      </c>
      <c r="BH75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1" s="560">
        <f>IF(WWWW[[#This Row],['#_of_functional_handwashing_facilities_at_HH_level]]*6&gt;WWWW[[#This Row],[Total PoP ]],WWWW[[#This Row],[Total PoP ]],WWWW[[#This Row],['#_of_functional_handwashing_facilities_at_HH_level]]*6)</f>
        <v>0</v>
      </c>
      <c r="BJ751" s="791">
        <f>IF(WWWW[[#This Row],['# people reached by regular dedicated hygiene promotion]]&gt;WWWW[[#This Row],['# People received regular supply of hygiene items]],WWWW[[#This Row],['# people reached by regular dedicated hygiene promotion]],WWWW[[#This Row],['# People received regular supply of hygiene items]])</f>
        <v>0</v>
      </c>
      <c r="BK751" s="790">
        <f>IF(WWWW[[#This Row],[HRP3]]/WWWW[[#This Row],[Total PoP ]]&gt;100%,100%,WWWW[[#This Row],[HRP3]]/WWWW[[#This Row],[Total PoP ]])</f>
        <v>0</v>
      </c>
      <c r="BL751" s="787">
        <f>1-WWWW[[#This Row],[Hygiene Coverage%]]</f>
        <v>1</v>
      </c>
      <c r="BM751" s="789">
        <f>WWWW[[#This Row],['# people reached by regular dedicated hygiene promotion]]/WWWW[[#This Row],[Total PoP ]]</f>
        <v>0</v>
      </c>
      <c r="BN75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1" s="552">
        <f>WWWW[[#This Row],['#_of_affected_women_and_girls_receiving_a_sufficient_quantity_of_sanitary_pads]]</f>
        <v>0</v>
      </c>
      <c r="BP751" s="605">
        <f>IF(WWWW[[#This Row],['# People with access to soap]]&gt;WWWW[[#This Row],['# People with access to Sanity Pads]],WWWW[[#This Row],['# People with access to soap]],WWWW[[#This Row],['# People with access to Sanity Pads]])</f>
        <v>0</v>
      </c>
      <c r="BQ751" s="560" t="str">
        <f>IF(OR(WWWW[[#This Row],['#of students in school]]="",WWWW[[#This Row],['#of students in school]]=0),"No","Yes")</f>
        <v>No</v>
      </c>
      <c r="BR751" s="781" t="str">
        <f>VLOOKUP(WWWW[[#This Row],[Village  Name]],SiteDB6[[Site Name]:[Location Type 1]],9,FALSE)</f>
        <v>Village</v>
      </c>
      <c r="BS751" s="781" t="str">
        <f>VLOOKUP(WWWW[[#This Row],[Village  Name]],SiteDB6[[Site Name]:[Type of Accommodation]],10,FALSE)</f>
        <v>Village</v>
      </c>
      <c r="BT751" s="781">
        <f>VLOOKUP(WWWW[[#This Row],[Village  Name]],SiteDB6[[Site Name]:[Ethnic or GCA/NGCA]],11,FALSE)</f>
        <v>0</v>
      </c>
      <c r="BU751" s="781">
        <f>VLOOKUP(WWWW[[#This Row],[Village  Name]],SiteDB6[[Site Name]:[Lat]],12,FALSE)</f>
        <v>0</v>
      </c>
      <c r="BV751" s="781">
        <f>VLOOKUP(WWWW[[#This Row],[Village  Name]],SiteDB6[[Site Name]:[Long]],13,FALSE)</f>
        <v>0</v>
      </c>
      <c r="BW751" s="781">
        <f>VLOOKUP(WWWW[[#This Row],[Village  Name]],SiteDB6[[Site Name]:[Pcode]],3,FALSE)</f>
        <v>0</v>
      </c>
      <c r="BX751" s="781" t="str">
        <f t="shared" si="6"/>
        <v>Covered</v>
      </c>
      <c r="BY751" s="792"/>
    </row>
    <row r="752" spans="1:77">
      <c r="A752" s="777" t="s">
        <v>2382</v>
      </c>
      <c r="B752" s="777" t="s">
        <v>3083</v>
      </c>
      <c r="C752" s="778"/>
      <c r="D752" s="778" t="s">
        <v>233</v>
      </c>
      <c r="E752" s="779" t="s">
        <v>700</v>
      </c>
      <c r="F752" s="778" t="s">
        <v>3101</v>
      </c>
      <c r="G752" s="780" t="str">
        <f>VLOOKUP(WWWW[[#This Row],[Village  Name]],SiteDB6[[Site Name]:[Location Type]],8,FALSE)</f>
        <v>Village</v>
      </c>
      <c r="H752" s="778" t="s">
        <v>3117</v>
      </c>
      <c r="I752" s="782"/>
      <c r="J752" s="782">
        <v>393</v>
      </c>
      <c r="K752" s="783">
        <v>43258</v>
      </c>
      <c r="L752" s="784">
        <v>43830</v>
      </c>
      <c r="M752" s="782"/>
      <c r="N752" s="782"/>
      <c r="O752" s="605"/>
      <c r="P752" s="782"/>
      <c r="Q752" s="782"/>
      <c r="R752" s="782"/>
      <c r="S752" s="782"/>
      <c r="T752" s="782"/>
      <c r="U752" s="785"/>
      <c r="V752" s="782"/>
      <c r="W752" s="782"/>
      <c r="X752" s="782"/>
      <c r="Y752" s="782"/>
      <c r="Z752" s="782"/>
      <c r="AA752" s="782"/>
      <c r="AB752" s="782"/>
      <c r="AC752" s="785"/>
      <c r="AD752" s="782"/>
      <c r="AE752" s="782"/>
      <c r="AF752" s="782"/>
      <c r="AG752" s="782"/>
      <c r="AH752" s="782"/>
      <c r="AI752" s="782"/>
      <c r="AJ752" s="605"/>
      <c r="AK752" s="782"/>
      <c r="AL752" s="605"/>
      <c r="AM752" s="605"/>
      <c r="AN752" s="785"/>
      <c r="AO752" s="551"/>
      <c r="AP752" s="551"/>
      <c r="AQ75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2" s="788">
        <f>WWWW[[#This Row],[%Equitable and continuous access to sufficient quantity of safe drinking water]]*WWWW[[#This Row],[Total PoP ]]</f>
        <v>0</v>
      </c>
      <c r="AS75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2" s="788">
        <f>WWWW[[#This Row],[% Access to unimproved water points]]*WWWW[[#This Row],[Total PoP ]]</f>
        <v>0</v>
      </c>
      <c r="AU75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2" s="788">
        <f>WWWW[[#This Row],[HRP1]]/250</f>
        <v>0</v>
      </c>
      <c r="AX752" s="790">
        <f>1-WWWW[[#This Row],[% Equitable and continuous access to sufficient quantity of domestic water]]</f>
        <v>1</v>
      </c>
      <c r="AY752" s="788">
        <f>WWWW[[#This Row],[%equitable and continuous access to sufficient quantity of safe drinking and domestic water''s GAP]]*WWWW[[#This Row],[Total PoP ]]</f>
        <v>393</v>
      </c>
      <c r="AZ752" s="791">
        <f>IF(WWWW[[#This Row],[Total required water points]]-WWWW[[#This Row],['#Water points coverage]]&lt;0,0,WWWW[[#This Row],[Total required water points]]-WWWW[[#This Row],['#Water points coverage]])</f>
        <v>2</v>
      </c>
      <c r="BA752" s="791">
        <f>ROUND(IF(WWWW[[#This Row],[Total PoP ]]&lt;250,1,WWWW[[#This Row],[Total PoP ]]/250),0)</f>
        <v>2</v>
      </c>
      <c r="BB75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52" s="788">
        <f>WWWW[[#This Row],[% people access to functioning Latrine]]*WWWW[[#This Row],[Total PoP ]]</f>
        <v>0</v>
      </c>
      <c r="BD752" s="791">
        <f>WWWW[[#This Row],['#_of_Functioning_latrines_in_school]]*50</f>
        <v>0</v>
      </c>
      <c r="BE752" s="791">
        <f>ROUND((WWWW[[#This Row],[Total PoP ]]/6),0)</f>
        <v>66</v>
      </c>
      <c r="BF752" s="791">
        <f>IF(WWWW[[#This Row],[Total required Latrines]]-(WWWW[[#This Row],['#_of_sanitary_fly-proof_HH_latrines]])&lt;0,0,WWWW[[#This Row],[Total required Latrines]]-(WWWW[[#This Row],['#_of_sanitary_fly-proof_HH_latrines]]))</f>
        <v>66</v>
      </c>
      <c r="BG752" s="787">
        <f>1-WWWW[[#This Row],[% people access to functioning Latrine]]</f>
        <v>1</v>
      </c>
      <c r="BH75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2" s="560">
        <f>IF(WWWW[[#This Row],['#_of_functional_handwashing_facilities_at_HH_level]]*6&gt;WWWW[[#This Row],[Total PoP ]],WWWW[[#This Row],[Total PoP ]],WWWW[[#This Row],['#_of_functional_handwashing_facilities_at_HH_level]]*6)</f>
        <v>0</v>
      </c>
      <c r="BJ752" s="791">
        <f>IF(WWWW[[#This Row],['# people reached by regular dedicated hygiene promotion]]&gt;WWWW[[#This Row],['# People received regular supply of hygiene items]],WWWW[[#This Row],['# people reached by regular dedicated hygiene promotion]],WWWW[[#This Row],['# People received regular supply of hygiene items]])</f>
        <v>0</v>
      </c>
      <c r="BK752" s="790">
        <f>IF(WWWW[[#This Row],[HRP3]]/WWWW[[#This Row],[Total PoP ]]&gt;100%,100%,WWWW[[#This Row],[HRP3]]/WWWW[[#This Row],[Total PoP ]])</f>
        <v>0</v>
      </c>
      <c r="BL752" s="787">
        <f>1-WWWW[[#This Row],[Hygiene Coverage%]]</f>
        <v>1</v>
      </c>
      <c r="BM752" s="789">
        <f>WWWW[[#This Row],['# people reached by regular dedicated hygiene promotion]]/WWWW[[#This Row],[Total PoP ]]</f>
        <v>0</v>
      </c>
      <c r="BN75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2" s="552">
        <f>WWWW[[#This Row],['#_of_affected_women_and_girls_receiving_a_sufficient_quantity_of_sanitary_pads]]</f>
        <v>0</v>
      </c>
      <c r="BP752" s="605">
        <f>IF(WWWW[[#This Row],['# People with access to soap]]&gt;WWWW[[#This Row],['# People with access to Sanity Pads]],WWWW[[#This Row],['# People with access to soap]],WWWW[[#This Row],['# People with access to Sanity Pads]])</f>
        <v>0</v>
      </c>
      <c r="BQ752" s="560" t="str">
        <f>IF(OR(WWWW[[#This Row],['#of students in school]]="",WWWW[[#This Row],['#of students in school]]=0),"No","Yes")</f>
        <v>No</v>
      </c>
      <c r="BR752" s="781" t="str">
        <f>VLOOKUP(WWWW[[#This Row],[Village  Name]],SiteDB6[[Site Name]:[Location Type 1]],9,FALSE)</f>
        <v>Village</v>
      </c>
      <c r="BS752" s="781" t="str">
        <f>VLOOKUP(WWWW[[#This Row],[Village  Name]],SiteDB6[[Site Name]:[Type of Accommodation]],10,FALSE)</f>
        <v>Village</v>
      </c>
      <c r="BT752" s="781">
        <f>VLOOKUP(WWWW[[#This Row],[Village  Name]],SiteDB6[[Site Name]:[Ethnic or GCA/NGCA]],11,FALSE)</f>
        <v>0</v>
      </c>
      <c r="BU752" s="781">
        <f>VLOOKUP(WWWW[[#This Row],[Village  Name]],SiteDB6[[Site Name]:[Lat]],12,FALSE)</f>
        <v>0</v>
      </c>
      <c r="BV752" s="781">
        <f>VLOOKUP(WWWW[[#This Row],[Village  Name]],SiteDB6[[Site Name]:[Long]],13,FALSE)</f>
        <v>0</v>
      </c>
      <c r="BW752" s="781">
        <f>VLOOKUP(WWWW[[#This Row],[Village  Name]],SiteDB6[[Site Name]:[Pcode]],3,FALSE)</f>
        <v>0</v>
      </c>
      <c r="BX752" s="781" t="str">
        <f t="shared" si="6"/>
        <v>Covered</v>
      </c>
      <c r="BY752" s="792"/>
    </row>
    <row r="753" spans="1:77">
      <c r="A753" s="777" t="s">
        <v>2382</v>
      </c>
      <c r="B753" s="777" t="s">
        <v>3083</v>
      </c>
      <c r="C753" s="778"/>
      <c r="D753" s="778" t="s">
        <v>233</v>
      </c>
      <c r="E753" s="779" t="s">
        <v>700</v>
      </c>
      <c r="F753" s="778" t="s">
        <v>3101</v>
      </c>
      <c r="G753" s="780" t="str">
        <f>VLOOKUP(WWWW[[#This Row],[Village  Name]],SiteDB6[[Site Name]:[Location Type]],8,FALSE)</f>
        <v>Village</v>
      </c>
      <c r="H753" s="778" t="s">
        <v>3118</v>
      </c>
      <c r="I753" s="782"/>
      <c r="J753" s="782">
        <v>290</v>
      </c>
      <c r="K753" s="783">
        <v>43258</v>
      </c>
      <c r="L753" s="784">
        <v>43830</v>
      </c>
      <c r="M753" s="782"/>
      <c r="N753" s="782"/>
      <c r="O753" s="605"/>
      <c r="P753" s="782"/>
      <c r="Q753" s="782"/>
      <c r="R753" s="782"/>
      <c r="S753" s="782"/>
      <c r="T753" s="782"/>
      <c r="U753" s="785"/>
      <c r="V753" s="782"/>
      <c r="W753" s="782"/>
      <c r="X753" s="782"/>
      <c r="Y753" s="782"/>
      <c r="Z753" s="782"/>
      <c r="AA753" s="782"/>
      <c r="AB753" s="782"/>
      <c r="AC753" s="785"/>
      <c r="AD753" s="782"/>
      <c r="AE753" s="782"/>
      <c r="AF753" s="782"/>
      <c r="AG753" s="782"/>
      <c r="AH753" s="782"/>
      <c r="AI753" s="782"/>
      <c r="AJ753" s="605"/>
      <c r="AK753" s="782"/>
      <c r="AL753" s="605"/>
      <c r="AM753" s="605"/>
      <c r="AN753" s="785"/>
      <c r="AO753" s="551"/>
      <c r="AP753" s="551"/>
      <c r="AQ75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3" s="788">
        <f>WWWW[[#This Row],[%Equitable and continuous access to sufficient quantity of safe drinking water]]*WWWW[[#This Row],[Total PoP ]]</f>
        <v>0</v>
      </c>
      <c r="AS75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3" s="788">
        <f>WWWW[[#This Row],[% Access to unimproved water points]]*WWWW[[#This Row],[Total PoP ]]</f>
        <v>0</v>
      </c>
      <c r="AU75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3" s="788">
        <f>WWWW[[#This Row],[HRP1]]/250</f>
        <v>0</v>
      </c>
      <c r="AX753" s="790">
        <f>1-WWWW[[#This Row],[% Equitable and continuous access to sufficient quantity of domestic water]]</f>
        <v>1</v>
      </c>
      <c r="AY753" s="788">
        <f>WWWW[[#This Row],[%equitable and continuous access to sufficient quantity of safe drinking and domestic water''s GAP]]*WWWW[[#This Row],[Total PoP ]]</f>
        <v>290</v>
      </c>
      <c r="AZ753" s="791">
        <f>IF(WWWW[[#This Row],[Total required water points]]-WWWW[[#This Row],['#Water points coverage]]&lt;0,0,WWWW[[#This Row],[Total required water points]]-WWWW[[#This Row],['#Water points coverage]])</f>
        <v>1</v>
      </c>
      <c r="BA753" s="791">
        <f>ROUND(IF(WWWW[[#This Row],[Total PoP ]]&lt;250,1,WWWW[[#This Row],[Total PoP ]]/250),0)</f>
        <v>1</v>
      </c>
      <c r="BB75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53" s="788">
        <f>WWWW[[#This Row],[% people access to functioning Latrine]]*WWWW[[#This Row],[Total PoP ]]</f>
        <v>0</v>
      </c>
      <c r="BD753" s="791">
        <f>WWWW[[#This Row],['#_of_Functioning_latrines_in_school]]*50</f>
        <v>0</v>
      </c>
      <c r="BE753" s="791">
        <f>ROUND((WWWW[[#This Row],[Total PoP ]]/6),0)</f>
        <v>48</v>
      </c>
      <c r="BF753" s="791">
        <f>IF(WWWW[[#This Row],[Total required Latrines]]-(WWWW[[#This Row],['#_of_sanitary_fly-proof_HH_latrines]])&lt;0,0,WWWW[[#This Row],[Total required Latrines]]-(WWWW[[#This Row],['#_of_sanitary_fly-proof_HH_latrines]]))</f>
        <v>48</v>
      </c>
      <c r="BG753" s="787">
        <f>1-WWWW[[#This Row],[% people access to functioning Latrine]]</f>
        <v>1</v>
      </c>
      <c r="BH75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3" s="560">
        <f>IF(WWWW[[#This Row],['#_of_functional_handwashing_facilities_at_HH_level]]*6&gt;WWWW[[#This Row],[Total PoP ]],WWWW[[#This Row],[Total PoP ]],WWWW[[#This Row],['#_of_functional_handwashing_facilities_at_HH_level]]*6)</f>
        <v>0</v>
      </c>
      <c r="BJ753" s="791">
        <f>IF(WWWW[[#This Row],['# people reached by regular dedicated hygiene promotion]]&gt;WWWW[[#This Row],['# People received regular supply of hygiene items]],WWWW[[#This Row],['# people reached by regular dedicated hygiene promotion]],WWWW[[#This Row],['# People received regular supply of hygiene items]])</f>
        <v>0</v>
      </c>
      <c r="BK753" s="790">
        <f>IF(WWWW[[#This Row],[HRP3]]/WWWW[[#This Row],[Total PoP ]]&gt;100%,100%,WWWW[[#This Row],[HRP3]]/WWWW[[#This Row],[Total PoP ]])</f>
        <v>0</v>
      </c>
      <c r="BL753" s="787">
        <f>1-WWWW[[#This Row],[Hygiene Coverage%]]</f>
        <v>1</v>
      </c>
      <c r="BM753" s="789">
        <f>WWWW[[#This Row],['# people reached by regular dedicated hygiene promotion]]/WWWW[[#This Row],[Total PoP ]]</f>
        <v>0</v>
      </c>
      <c r="BN75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3" s="552">
        <f>WWWW[[#This Row],['#_of_affected_women_and_girls_receiving_a_sufficient_quantity_of_sanitary_pads]]</f>
        <v>0</v>
      </c>
      <c r="BP753" s="605">
        <f>IF(WWWW[[#This Row],['# People with access to soap]]&gt;WWWW[[#This Row],['# People with access to Sanity Pads]],WWWW[[#This Row],['# People with access to soap]],WWWW[[#This Row],['# People with access to Sanity Pads]])</f>
        <v>0</v>
      </c>
      <c r="BQ753" s="560" t="str">
        <f>IF(OR(WWWW[[#This Row],['#of students in school]]="",WWWW[[#This Row],['#of students in school]]=0),"No","Yes")</f>
        <v>No</v>
      </c>
      <c r="BR753" s="781" t="str">
        <f>VLOOKUP(WWWW[[#This Row],[Village  Name]],SiteDB6[[Site Name]:[Location Type 1]],9,FALSE)</f>
        <v>Village</v>
      </c>
      <c r="BS753" s="781" t="str">
        <f>VLOOKUP(WWWW[[#This Row],[Village  Name]],SiteDB6[[Site Name]:[Type of Accommodation]],10,FALSE)</f>
        <v>Village</v>
      </c>
      <c r="BT753" s="781">
        <f>VLOOKUP(WWWW[[#This Row],[Village  Name]],SiteDB6[[Site Name]:[Ethnic or GCA/NGCA]],11,FALSE)</f>
        <v>0</v>
      </c>
      <c r="BU753" s="781">
        <f>VLOOKUP(WWWW[[#This Row],[Village  Name]],SiteDB6[[Site Name]:[Lat]],12,FALSE)</f>
        <v>0</v>
      </c>
      <c r="BV753" s="781">
        <f>VLOOKUP(WWWW[[#This Row],[Village  Name]],SiteDB6[[Site Name]:[Long]],13,FALSE)</f>
        <v>0</v>
      </c>
      <c r="BW753" s="781">
        <f>VLOOKUP(WWWW[[#This Row],[Village  Name]],SiteDB6[[Site Name]:[Pcode]],3,FALSE)</f>
        <v>0</v>
      </c>
      <c r="BX753" s="781" t="str">
        <f t="shared" ref="BX753:BX774" si="7">IF(C753="none","Notcovered","Covered")</f>
        <v>Covered</v>
      </c>
      <c r="BY753" s="792"/>
    </row>
    <row r="754" spans="1:77">
      <c r="A754" s="777" t="s">
        <v>2382</v>
      </c>
      <c r="B754" s="777" t="s">
        <v>3083</v>
      </c>
      <c r="C754" s="778"/>
      <c r="D754" s="778" t="s">
        <v>233</v>
      </c>
      <c r="E754" s="779" t="s">
        <v>700</v>
      </c>
      <c r="F754" s="778" t="s">
        <v>3101</v>
      </c>
      <c r="G754" s="780" t="str">
        <f>VLOOKUP(WWWW[[#This Row],[Village  Name]],SiteDB6[[Site Name]:[Location Type]],8,FALSE)</f>
        <v>Village</v>
      </c>
      <c r="H754" s="778" t="s">
        <v>3119</v>
      </c>
      <c r="I754" s="782"/>
      <c r="J754" s="782">
        <v>712</v>
      </c>
      <c r="K754" s="783">
        <v>43258</v>
      </c>
      <c r="L754" s="784">
        <v>43830</v>
      </c>
      <c r="M754" s="782"/>
      <c r="N754" s="782"/>
      <c r="O754" s="605"/>
      <c r="P754" s="782"/>
      <c r="Q754" s="782"/>
      <c r="R754" s="782"/>
      <c r="S754" s="782"/>
      <c r="T754" s="782"/>
      <c r="U754" s="785"/>
      <c r="V754" s="782">
        <v>9</v>
      </c>
      <c r="W754" s="782"/>
      <c r="X754" s="782"/>
      <c r="Y754" s="782"/>
      <c r="Z754" s="782"/>
      <c r="AA754" s="782"/>
      <c r="AB754" s="782"/>
      <c r="AC754" s="785"/>
      <c r="AD754" s="782"/>
      <c r="AE754" s="782"/>
      <c r="AF754" s="782"/>
      <c r="AG754" s="782"/>
      <c r="AH754" s="782"/>
      <c r="AI754" s="782"/>
      <c r="AJ754" s="605"/>
      <c r="AK754" s="782"/>
      <c r="AL754" s="605"/>
      <c r="AM754" s="605"/>
      <c r="AN754" s="785"/>
      <c r="AO754" s="551"/>
      <c r="AP754" s="551"/>
      <c r="AQ75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4" s="788">
        <f>WWWW[[#This Row],[%Equitable and continuous access to sufficient quantity of safe drinking water]]*WWWW[[#This Row],[Total PoP ]]</f>
        <v>0</v>
      </c>
      <c r="AS75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4" s="788">
        <f>WWWW[[#This Row],[% Access to unimproved water points]]*WWWW[[#This Row],[Total PoP ]]</f>
        <v>0</v>
      </c>
      <c r="AU75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4" s="788">
        <f>WWWW[[#This Row],[HRP1]]/250</f>
        <v>0</v>
      </c>
      <c r="AX754" s="790">
        <f>1-WWWW[[#This Row],[% Equitable and continuous access to sufficient quantity of domestic water]]</f>
        <v>1</v>
      </c>
      <c r="AY754" s="788">
        <f>WWWW[[#This Row],[%equitable and continuous access to sufficient quantity of safe drinking and domestic water''s GAP]]*WWWW[[#This Row],[Total PoP ]]</f>
        <v>712</v>
      </c>
      <c r="AZ754" s="791">
        <f>IF(WWWW[[#This Row],[Total required water points]]-WWWW[[#This Row],['#Water points coverage]]&lt;0,0,WWWW[[#This Row],[Total required water points]]-WWWW[[#This Row],['#Water points coverage]])</f>
        <v>3</v>
      </c>
      <c r="BA754" s="791">
        <f>ROUND(IF(WWWW[[#This Row],[Total PoP ]]&lt;250,1,WWWW[[#This Row],[Total PoP ]]/250),0)</f>
        <v>3</v>
      </c>
      <c r="BB75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7.5842696629213488E-2</v>
      </c>
      <c r="BC754" s="788">
        <f>WWWW[[#This Row],[% people access to functioning Latrine]]*WWWW[[#This Row],[Total PoP ]]</f>
        <v>54</v>
      </c>
      <c r="BD754" s="791">
        <f>WWWW[[#This Row],['#_of_Functioning_latrines_in_school]]*50</f>
        <v>0</v>
      </c>
      <c r="BE754" s="791">
        <f>ROUND((WWWW[[#This Row],[Total PoP ]]/6),0)</f>
        <v>119</v>
      </c>
      <c r="BF754" s="791">
        <f>IF(WWWW[[#This Row],[Total required Latrines]]-(WWWW[[#This Row],['#_of_sanitary_fly-proof_HH_latrines]])&lt;0,0,WWWW[[#This Row],[Total required Latrines]]-(WWWW[[#This Row],['#_of_sanitary_fly-proof_HH_latrines]]))</f>
        <v>110</v>
      </c>
      <c r="BG754" s="787">
        <f>1-WWWW[[#This Row],[% people access to functioning Latrine]]</f>
        <v>0.9241573033707865</v>
      </c>
      <c r="BH75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4" s="560">
        <f>IF(WWWW[[#This Row],['#_of_functional_handwashing_facilities_at_HH_level]]*6&gt;WWWW[[#This Row],[Total PoP ]],WWWW[[#This Row],[Total PoP ]],WWWW[[#This Row],['#_of_functional_handwashing_facilities_at_HH_level]]*6)</f>
        <v>0</v>
      </c>
      <c r="BJ754" s="791">
        <f>IF(WWWW[[#This Row],['# people reached by regular dedicated hygiene promotion]]&gt;WWWW[[#This Row],['# People received regular supply of hygiene items]],WWWW[[#This Row],['# people reached by regular dedicated hygiene promotion]],WWWW[[#This Row],['# People received regular supply of hygiene items]])</f>
        <v>0</v>
      </c>
      <c r="BK754" s="790">
        <f>IF(WWWW[[#This Row],[HRP3]]/WWWW[[#This Row],[Total PoP ]]&gt;100%,100%,WWWW[[#This Row],[HRP3]]/WWWW[[#This Row],[Total PoP ]])</f>
        <v>0</v>
      </c>
      <c r="BL754" s="787">
        <f>1-WWWW[[#This Row],[Hygiene Coverage%]]</f>
        <v>1</v>
      </c>
      <c r="BM754" s="789">
        <f>WWWW[[#This Row],['# people reached by regular dedicated hygiene promotion]]/WWWW[[#This Row],[Total PoP ]]</f>
        <v>0</v>
      </c>
      <c r="BN75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4" s="552">
        <f>WWWW[[#This Row],['#_of_affected_women_and_girls_receiving_a_sufficient_quantity_of_sanitary_pads]]</f>
        <v>0</v>
      </c>
      <c r="BP754" s="605">
        <f>IF(WWWW[[#This Row],['# People with access to soap]]&gt;WWWW[[#This Row],['# People with access to Sanity Pads]],WWWW[[#This Row],['# People with access to soap]],WWWW[[#This Row],['# People with access to Sanity Pads]])</f>
        <v>0</v>
      </c>
      <c r="BQ754" s="560" t="str">
        <f>IF(OR(WWWW[[#This Row],['#of students in school]]="",WWWW[[#This Row],['#of students in school]]=0),"No","Yes")</f>
        <v>No</v>
      </c>
      <c r="BR754" s="781" t="str">
        <f>VLOOKUP(WWWW[[#This Row],[Village  Name]],SiteDB6[[Site Name]:[Location Type 1]],9,FALSE)</f>
        <v>Village</v>
      </c>
      <c r="BS754" s="781" t="str">
        <f>VLOOKUP(WWWW[[#This Row],[Village  Name]],SiteDB6[[Site Name]:[Type of Accommodation]],10,FALSE)</f>
        <v>Village</v>
      </c>
      <c r="BT754" s="781">
        <f>VLOOKUP(WWWW[[#This Row],[Village  Name]],SiteDB6[[Site Name]:[Ethnic or GCA/NGCA]],11,FALSE)</f>
        <v>0</v>
      </c>
      <c r="BU754" s="781">
        <f>VLOOKUP(WWWW[[#This Row],[Village  Name]],SiteDB6[[Site Name]:[Lat]],12,FALSE)</f>
        <v>0</v>
      </c>
      <c r="BV754" s="781">
        <f>VLOOKUP(WWWW[[#This Row],[Village  Name]],SiteDB6[[Site Name]:[Long]],13,FALSE)</f>
        <v>0</v>
      </c>
      <c r="BW754" s="781">
        <f>VLOOKUP(WWWW[[#This Row],[Village  Name]],SiteDB6[[Site Name]:[Pcode]],3,FALSE)</f>
        <v>0</v>
      </c>
      <c r="BX754" s="781" t="str">
        <f t="shared" si="7"/>
        <v>Covered</v>
      </c>
      <c r="BY754" s="792"/>
    </row>
    <row r="755" spans="1:77">
      <c r="A755" s="777" t="s">
        <v>2382</v>
      </c>
      <c r="B755" s="777" t="s">
        <v>3083</v>
      </c>
      <c r="C755" s="778"/>
      <c r="D755" s="778" t="s">
        <v>233</v>
      </c>
      <c r="E755" s="779" t="s">
        <v>700</v>
      </c>
      <c r="F755" s="778" t="s">
        <v>3101</v>
      </c>
      <c r="G755" s="780" t="str">
        <f>VLOOKUP(WWWW[[#This Row],[Village  Name]],SiteDB6[[Site Name]:[Location Type]],8,FALSE)</f>
        <v>Village</v>
      </c>
      <c r="H755" s="778" t="s">
        <v>3120</v>
      </c>
      <c r="I755" s="782"/>
      <c r="J755" s="782">
        <v>565</v>
      </c>
      <c r="K755" s="783">
        <v>43258</v>
      </c>
      <c r="L755" s="784">
        <v>43830</v>
      </c>
      <c r="M755" s="782"/>
      <c r="N755" s="782"/>
      <c r="O755" s="605"/>
      <c r="P755" s="782"/>
      <c r="Q755" s="782"/>
      <c r="R755" s="782"/>
      <c r="S755" s="782"/>
      <c r="T755" s="782"/>
      <c r="U755" s="785"/>
      <c r="V755" s="782">
        <v>4</v>
      </c>
      <c r="W755" s="782"/>
      <c r="X755" s="782"/>
      <c r="Y755" s="782"/>
      <c r="Z755" s="782"/>
      <c r="AA755" s="782"/>
      <c r="AB755" s="782"/>
      <c r="AC755" s="785"/>
      <c r="AD755" s="782"/>
      <c r="AE755" s="782"/>
      <c r="AF755" s="782"/>
      <c r="AG755" s="782"/>
      <c r="AH755" s="782"/>
      <c r="AI755" s="782"/>
      <c r="AJ755" s="605"/>
      <c r="AK755" s="782"/>
      <c r="AL755" s="605"/>
      <c r="AM755" s="605"/>
      <c r="AN755" s="785"/>
      <c r="AO755" s="551"/>
      <c r="AP755" s="551"/>
      <c r="AQ75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5" s="788">
        <f>WWWW[[#This Row],[%Equitable and continuous access to sufficient quantity of safe drinking water]]*WWWW[[#This Row],[Total PoP ]]</f>
        <v>0</v>
      </c>
      <c r="AS75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5" s="788">
        <f>WWWW[[#This Row],[% Access to unimproved water points]]*WWWW[[#This Row],[Total PoP ]]</f>
        <v>0</v>
      </c>
      <c r="AU75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5" s="788">
        <f>WWWW[[#This Row],[HRP1]]/250</f>
        <v>0</v>
      </c>
      <c r="AX755" s="790">
        <f>1-WWWW[[#This Row],[% Equitable and continuous access to sufficient quantity of domestic water]]</f>
        <v>1</v>
      </c>
      <c r="AY755" s="788">
        <f>WWWW[[#This Row],[%equitable and continuous access to sufficient quantity of safe drinking and domestic water''s GAP]]*WWWW[[#This Row],[Total PoP ]]</f>
        <v>565</v>
      </c>
      <c r="AZ755" s="791">
        <f>IF(WWWW[[#This Row],[Total required water points]]-WWWW[[#This Row],['#Water points coverage]]&lt;0,0,WWWW[[#This Row],[Total required water points]]-WWWW[[#This Row],['#Water points coverage]])</f>
        <v>2</v>
      </c>
      <c r="BA755" s="791">
        <f>ROUND(IF(WWWW[[#This Row],[Total PoP ]]&lt;250,1,WWWW[[#This Row],[Total PoP ]]/250),0)</f>
        <v>2</v>
      </c>
      <c r="BB75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4.247787610619469E-2</v>
      </c>
      <c r="BC755" s="788">
        <f>WWWW[[#This Row],[% people access to functioning Latrine]]*WWWW[[#This Row],[Total PoP ]]</f>
        <v>24</v>
      </c>
      <c r="BD755" s="791">
        <f>WWWW[[#This Row],['#_of_Functioning_latrines_in_school]]*50</f>
        <v>0</v>
      </c>
      <c r="BE755" s="791">
        <f>ROUND((WWWW[[#This Row],[Total PoP ]]/6),0)</f>
        <v>94</v>
      </c>
      <c r="BF755" s="791">
        <f>IF(WWWW[[#This Row],[Total required Latrines]]-(WWWW[[#This Row],['#_of_sanitary_fly-proof_HH_latrines]])&lt;0,0,WWWW[[#This Row],[Total required Latrines]]-(WWWW[[#This Row],['#_of_sanitary_fly-proof_HH_latrines]]))</f>
        <v>90</v>
      </c>
      <c r="BG755" s="787">
        <f>1-WWWW[[#This Row],[% people access to functioning Latrine]]</f>
        <v>0.95752212389380531</v>
      </c>
      <c r="BH75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5" s="560">
        <f>IF(WWWW[[#This Row],['#_of_functional_handwashing_facilities_at_HH_level]]*6&gt;WWWW[[#This Row],[Total PoP ]],WWWW[[#This Row],[Total PoP ]],WWWW[[#This Row],['#_of_functional_handwashing_facilities_at_HH_level]]*6)</f>
        <v>0</v>
      </c>
      <c r="BJ755" s="791">
        <f>IF(WWWW[[#This Row],['# people reached by regular dedicated hygiene promotion]]&gt;WWWW[[#This Row],['# People received regular supply of hygiene items]],WWWW[[#This Row],['# people reached by regular dedicated hygiene promotion]],WWWW[[#This Row],['# People received regular supply of hygiene items]])</f>
        <v>0</v>
      </c>
      <c r="BK755" s="790">
        <f>IF(WWWW[[#This Row],[HRP3]]/WWWW[[#This Row],[Total PoP ]]&gt;100%,100%,WWWW[[#This Row],[HRP3]]/WWWW[[#This Row],[Total PoP ]])</f>
        <v>0</v>
      </c>
      <c r="BL755" s="787">
        <f>1-WWWW[[#This Row],[Hygiene Coverage%]]</f>
        <v>1</v>
      </c>
      <c r="BM755" s="789">
        <f>WWWW[[#This Row],['# people reached by regular dedicated hygiene promotion]]/WWWW[[#This Row],[Total PoP ]]</f>
        <v>0</v>
      </c>
      <c r="BN75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5" s="552">
        <f>WWWW[[#This Row],['#_of_affected_women_and_girls_receiving_a_sufficient_quantity_of_sanitary_pads]]</f>
        <v>0</v>
      </c>
      <c r="BP755" s="605">
        <f>IF(WWWW[[#This Row],['# People with access to soap]]&gt;WWWW[[#This Row],['# People with access to Sanity Pads]],WWWW[[#This Row],['# People with access to soap]],WWWW[[#This Row],['# People with access to Sanity Pads]])</f>
        <v>0</v>
      </c>
      <c r="BQ755" s="560" t="str">
        <f>IF(OR(WWWW[[#This Row],['#of students in school]]="",WWWW[[#This Row],['#of students in school]]=0),"No","Yes")</f>
        <v>No</v>
      </c>
      <c r="BR755" s="781" t="str">
        <f>VLOOKUP(WWWW[[#This Row],[Village  Name]],SiteDB6[[Site Name]:[Location Type 1]],9,FALSE)</f>
        <v>Village</v>
      </c>
      <c r="BS755" s="781" t="str">
        <f>VLOOKUP(WWWW[[#This Row],[Village  Name]],SiteDB6[[Site Name]:[Type of Accommodation]],10,FALSE)</f>
        <v>Village</v>
      </c>
      <c r="BT755" s="781">
        <f>VLOOKUP(WWWW[[#This Row],[Village  Name]],SiteDB6[[Site Name]:[Ethnic or GCA/NGCA]],11,FALSE)</f>
        <v>0</v>
      </c>
      <c r="BU755" s="781">
        <f>VLOOKUP(WWWW[[#This Row],[Village  Name]],SiteDB6[[Site Name]:[Lat]],12,FALSE)</f>
        <v>0</v>
      </c>
      <c r="BV755" s="781">
        <f>VLOOKUP(WWWW[[#This Row],[Village  Name]],SiteDB6[[Site Name]:[Long]],13,FALSE)</f>
        <v>0</v>
      </c>
      <c r="BW755" s="781">
        <f>VLOOKUP(WWWW[[#This Row],[Village  Name]],SiteDB6[[Site Name]:[Pcode]],3,FALSE)</f>
        <v>0</v>
      </c>
      <c r="BX755" s="781" t="str">
        <f t="shared" si="7"/>
        <v>Covered</v>
      </c>
      <c r="BY755" s="792"/>
    </row>
    <row r="756" spans="1:77">
      <c r="A756" s="777" t="s">
        <v>2382</v>
      </c>
      <c r="B756" s="777" t="s">
        <v>3083</v>
      </c>
      <c r="C756" s="778"/>
      <c r="D756" s="778" t="s">
        <v>233</v>
      </c>
      <c r="E756" s="779" t="s">
        <v>700</v>
      </c>
      <c r="F756" s="778" t="s">
        <v>3101</v>
      </c>
      <c r="G756" s="780" t="str">
        <f>VLOOKUP(WWWW[[#This Row],[Village  Name]],SiteDB6[[Site Name]:[Location Type]],8,FALSE)</f>
        <v>Village</v>
      </c>
      <c r="H756" s="778" t="s">
        <v>3121</v>
      </c>
      <c r="I756" s="782"/>
      <c r="J756" s="782">
        <v>1125</v>
      </c>
      <c r="K756" s="783">
        <v>43258</v>
      </c>
      <c r="L756" s="784">
        <v>43830</v>
      </c>
      <c r="M756" s="782"/>
      <c r="N756" s="782"/>
      <c r="O756" s="605"/>
      <c r="P756" s="782"/>
      <c r="Q756" s="782"/>
      <c r="R756" s="782"/>
      <c r="S756" s="782"/>
      <c r="T756" s="782"/>
      <c r="U756" s="785"/>
      <c r="V756" s="782"/>
      <c r="W756" s="782"/>
      <c r="X756" s="782"/>
      <c r="Y756" s="782"/>
      <c r="Z756" s="782"/>
      <c r="AA756" s="782"/>
      <c r="AB756" s="782"/>
      <c r="AC756" s="785"/>
      <c r="AD756" s="782"/>
      <c r="AE756" s="782"/>
      <c r="AF756" s="782"/>
      <c r="AG756" s="782"/>
      <c r="AH756" s="782"/>
      <c r="AI756" s="782"/>
      <c r="AJ756" s="605"/>
      <c r="AK756" s="782"/>
      <c r="AL756" s="605"/>
      <c r="AM756" s="605"/>
      <c r="AN756" s="785"/>
      <c r="AO756" s="551"/>
      <c r="AP756" s="551"/>
      <c r="AQ75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6" s="788">
        <f>WWWW[[#This Row],[%Equitable and continuous access to sufficient quantity of safe drinking water]]*WWWW[[#This Row],[Total PoP ]]</f>
        <v>0</v>
      </c>
      <c r="AS75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6" s="788">
        <f>WWWW[[#This Row],[% Access to unimproved water points]]*WWWW[[#This Row],[Total PoP ]]</f>
        <v>0</v>
      </c>
      <c r="AU75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6" s="788">
        <f>WWWW[[#This Row],[HRP1]]/250</f>
        <v>0</v>
      </c>
      <c r="AX756" s="790">
        <f>1-WWWW[[#This Row],[% Equitable and continuous access to sufficient quantity of domestic water]]</f>
        <v>1</v>
      </c>
      <c r="AY756" s="788">
        <f>WWWW[[#This Row],[%equitable and continuous access to sufficient quantity of safe drinking and domestic water''s GAP]]*WWWW[[#This Row],[Total PoP ]]</f>
        <v>1125</v>
      </c>
      <c r="AZ756" s="791">
        <f>IF(WWWW[[#This Row],[Total required water points]]-WWWW[[#This Row],['#Water points coverage]]&lt;0,0,WWWW[[#This Row],[Total required water points]]-WWWW[[#This Row],['#Water points coverage]])</f>
        <v>5</v>
      </c>
      <c r="BA756" s="791">
        <f>ROUND(IF(WWWW[[#This Row],[Total PoP ]]&lt;250,1,WWWW[[#This Row],[Total PoP ]]/250),0)</f>
        <v>5</v>
      </c>
      <c r="BB75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56" s="788">
        <f>WWWW[[#This Row],[% people access to functioning Latrine]]*WWWW[[#This Row],[Total PoP ]]</f>
        <v>0</v>
      </c>
      <c r="BD756" s="791">
        <f>WWWW[[#This Row],['#_of_Functioning_latrines_in_school]]*50</f>
        <v>0</v>
      </c>
      <c r="BE756" s="791">
        <f>ROUND((WWWW[[#This Row],[Total PoP ]]/6),0)</f>
        <v>188</v>
      </c>
      <c r="BF756" s="791">
        <f>IF(WWWW[[#This Row],[Total required Latrines]]-(WWWW[[#This Row],['#_of_sanitary_fly-proof_HH_latrines]])&lt;0,0,WWWW[[#This Row],[Total required Latrines]]-(WWWW[[#This Row],['#_of_sanitary_fly-proof_HH_latrines]]))</f>
        <v>188</v>
      </c>
      <c r="BG756" s="787">
        <f>1-WWWW[[#This Row],[% people access to functioning Latrine]]</f>
        <v>1</v>
      </c>
      <c r="BH75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6" s="560">
        <f>IF(WWWW[[#This Row],['#_of_functional_handwashing_facilities_at_HH_level]]*6&gt;WWWW[[#This Row],[Total PoP ]],WWWW[[#This Row],[Total PoP ]],WWWW[[#This Row],['#_of_functional_handwashing_facilities_at_HH_level]]*6)</f>
        <v>0</v>
      </c>
      <c r="BJ756" s="791">
        <f>IF(WWWW[[#This Row],['# people reached by regular dedicated hygiene promotion]]&gt;WWWW[[#This Row],['# People received regular supply of hygiene items]],WWWW[[#This Row],['# people reached by regular dedicated hygiene promotion]],WWWW[[#This Row],['# People received regular supply of hygiene items]])</f>
        <v>0</v>
      </c>
      <c r="BK756" s="790">
        <f>IF(WWWW[[#This Row],[HRP3]]/WWWW[[#This Row],[Total PoP ]]&gt;100%,100%,WWWW[[#This Row],[HRP3]]/WWWW[[#This Row],[Total PoP ]])</f>
        <v>0</v>
      </c>
      <c r="BL756" s="787">
        <f>1-WWWW[[#This Row],[Hygiene Coverage%]]</f>
        <v>1</v>
      </c>
      <c r="BM756" s="789">
        <f>WWWW[[#This Row],['# people reached by regular dedicated hygiene promotion]]/WWWW[[#This Row],[Total PoP ]]</f>
        <v>0</v>
      </c>
      <c r="BN75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6" s="552">
        <f>WWWW[[#This Row],['#_of_affected_women_and_girls_receiving_a_sufficient_quantity_of_sanitary_pads]]</f>
        <v>0</v>
      </c>
      <c r="BP756" s="605">
        <f>IF(WWWW[[#This Row],['# People with access to soap]]&gt;WWWW[[#This Row],['# People with access to Sanity Pads]],WWWW[[#This Row],['# People with access to soap]],WWWW[[#This Row],['# People with access to Sanity Pads]])</f>
        <v>0</v>
      </c>
      <c r="BQ756" s="560" t="str">
        <f>IF(OR(WWWW[[#This Row],['#of students in school]]="",WWWW[[#This Row],['#of students in school]]=0),"No","Yes")</f>
        <v>No</v>
      </c>
      <c r="BR756" s="781" t="str">
        <f>VLOOKUP(WWWW[[#This Row],[Village  Name]],SiteDB6[[Site Name]:[Location Type 1]],9,FALSE)</f>
        <v>Village</v>
      </c>
      <c r="BS756" s="781" t="str">
        <f>VLOOKUP(WWWW[[#This Row],[Village  Name]],SiteDB6[[Site Name]:[Type of Accommodation]],10,FALSE)</f>
        <v>Village</v>
      </c>
      <c r="BT756" s="781">
        <f>VLOOKUP(WWWW[[#This Row],[Village  Name]],SiteDB6[[Site Name]:[Ethnic or GCA/NGCA]],11,FALSE)</f>
        <v>0</v>
      </c>
      <c r="BU756" s="781">
        <f>VLOOKUP(WWWW[[#This Row],[Village  Name]],SiteDB6[[Site Name]:[Lat]],12,FALSE)</f>
        <v>0</v>
      </c>
      <c r="BV756" s="781">
        <f>VLOOKUP(WWWW[[#This Row],[Village  Name]],SiteDB6[[Site Name]:[Long]],13,FALSE)</f>
        <v>0</v>
      </c>
      <c r="BW756" s="781">
        <f>VLOOKUP(WWWW[[#This Row],[Village  Name]],SiteDB6[[Site Name]:[Pcode]],3,FALSE)</f>
        <v>0</v>
      </c>
      <c r="BX756" s="781" t="str">
        <f t="shared" si="7"/>
        <v>Covered</v>
      </c>
      <c r="BY756" s="792"/>
    </row>
    <row r="757" spans="1:77">
      <c r="A757" s="777" t="s">
        <v>2382</v>
      </c>
      <c r="B757" s="777" t="s">
        <v>3083</v>
      </c>
      <c r="C757" s="778"/>
      <c r="D757" s="778" t="s">
        <v>233</v>
      </c>
      <c r="E757" s="779" t="s">
        <v>700</v>
      </c>
      <c r="F757" s="778" t="s">
        <v>3122</v>
      </c>
      <c r="G757" s="780" t="str">
        <f>VLOOKUP(WWWW[[#This Row],[Village  Name]],SiteDB6[[Site Name]:[Location Type]],8,FALSE)</f>
        <v>Village</v>
      </c>
      <c r="H757" s="778" t="s">
        <v>3133</v>
      </c>
      <c r="I757" s="782"/>
      <c r="J757" s="782">
        <v>97</v>
      </c>
      <c r="K757" s="783">
        <v>43258</v>
      </c>
      <c r="L757" s="784">
        <v>43830</v>
      </c>
      <c r="M757" s="782"/>
      <c r="N757" s="782"/>
      <c r="O757" s="605"/>
      <c r="P757" s="782"/>
      <c r="Q757" s="782"/>
      <c r="R757" s="782"/>
      <c r="S757" s="782"/>
      <c r="T757" s="782"/>
      <c r="U757" s="785"/>
      <c r="V757" s="782">
        <v>7</v>
      </c>
      <c r="W757" s="782"/>
      <c r="X757" s="782"/>
      <c r="Y757" s="782"/>
      <c r="Z757" s="782"/>
      <c r="AA757" s="782"/>
      <c r="AB757" s="782"/>
      <c r="AC757" s="785"/>
      <c r="AD757" s="782"/>
      <c r="AE757" s="782"/>
      <c r="AF757" s="782"/>
      <c r="AG757" s="782"/>
      <c r="AH757" s="782"/>
      <c r="AI757" s="782"/>
      <c r="AJ757" s="605"/>
      <c r="AK757" s="782"/>
      <c r="AL757" s="605"/>
      <c r="AM757" s="605"/>
      <c r="AN757" s="785"/>
      <c r="AO757" s="551"/>
      <c r="AP757" s="551"/>
      <c r="AQ75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7" s="788">
        <f>WWWW[[#This Row],[%Equitable and continuous access to sufficient quantity of safe drinking water]]*WWWW[[#This Row],[Total PoP ]]</f>
        <v>0</v>
      </c>
      <c r="AS75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7" s="788">
        <f>WWWW[[#This Row],[% Access to unimproved water points]]*WWWW[[#This Row],[Total PoP ]]</f>
        <v>0</v>
      </c>
      <c r="AU75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7" s="788">
        <f>WWWW[[#This Row],[HRP1]]/250</f>
        <v>0</v>
      </c>
      <c r="AX757" s="790">
        <f>1-WWWW[[#This Row],[% Equitable and continuous access to sufficient quantity of domestic water]]</f>
        <v>1</v>
      </c>
      <c r="AY757" s="788">
        <f>WWWW[[#This Row],[%equitable and continuous access to sufficient quantity of safe drinking and domestic water''s GAP]]*WWWW[[#This Row],[Total PoP ]]</f>
        <v>97</v>
      </c>
      <c r="AZ757" s="791">
        <f>IF(WWWW[[#This Row],[Total required water points]]-WWWW[[#This Row],['#Water points coverage]]&lt;0,0,WWWW[[#This Row],[Total required water points]]-WWWW[[#This Row],['#Water points coverage]])</f>
        <v>1</v>
      </c>
      <c r="BA757" s="791">
        <f>ROUND(IF(WWWW[[#This Row],[Total PoP ]]&lt;250,1,WWWW[[#This Row],[Total PoP ]]/250),0)</f>
        <v>1</v>
      </c>
      <c r="BB75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0.4329896907216495</v>
      </c>
      <c r="BC757" s="788">
        <f>WWWW[[#This Row],[% people access to functioning Latrine]]*WWWW[[#This Row],[Total PoP ]]</f>
        <v>42</v>
      </c>
      <c r="BD757" s="791">
        <f>WWWW[[#This Row],['#_of_Functioning_latrines_in_school]]*50</f>
        <v>0</v>
      </c>
      <c r="BE757" s="791">
        <f>ROUND((WWWW[[#This Row],[Total PoP ]]/6),0)</f>
        <v>16</v>
      </c>
      <c r="BF757" s="791">
        <f>IF(WWWW[[#This Row],[Total required Latrines]]-(WWWW[[#This Row],['#_of_sanitary_fly-proof_HH_latrines]])&lt;0,0,WWWW[[#This Row],[Total required Latrines]]-(WWWW[[#This Row],['#_of_sanitary_fly-proof_HH_latrines]]))</f>
        <v>9</v>
      </c>
      <c r="BG757" s="787">
        <f>1-WWWW[[#This Row],[% people access to functioning Latrine]]</f>
        <v>0.5670103092783505</v>
      </c>
      <c r="BH75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7" s="560">
        <f>IF(WWWW[[#This Row],['#_of_functional_handwashing_facilities_at_HH_level]]*6&gt;WWWW[[#This Row],[Total PoP ]],WWWW[[#This Row],[Total PoP ]],WWWW[[#This Row],['#_of_functional_handwashing_facilities_at_HH_level]]*6)</f>
        <v>0</v>
      </c>
      <c r="BJ757" s="791">
        <f>IF(WWWW[[#This Row],['# people reached by regular dedicated hygiene promotion]]&gt;WWWW[[#This Row],['# People received regular supply of hygiene items]],WWWW[[#This Row],['# people reached by regular dedicated hygiene promotion]],WWWW[[#This Row],['# People received regular supply of hygiene items]])</f>
        <v>0</v>
      </c>
      <c r="BK757" s="790">
        <f>IF(WWWW[[#This Row],[HRP3]]/WWWW[[#This Row],[Total PoP ]]&gt;100%,100%,WWWW[[#This Row],[HRP3]]/WWWW[[#This Row],[Total PoP ]])</f>
        <v>0</v>
      </c>
      <c r="BL757" s="787">
        <f>1-WWWW[[#This Row],[Hygiene Coverage%]]</f>
        <v>1</v>
      </c>
      <c r="BM757" s="789">
        <f>WWWW[[#This Row],['# people reached by regular dedicated hygiene promotion]]/WWWW[[#This Row],[Total PoP ]]</f>
        <v>0</v>
      </c>
      <c r="BN75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7" s="552">
        <f>WWWW[[#This Row],['#_of_affected_women_and_girls_receiving_a_sufficient_quantity_of_sanitary_pads]]</f>
        <v>0</v>
      </c>
      <c r="BP757" s="605">
        <f>IF(WWWW[[#This Row],['# People with access to soap]]&gt;WWWW[[#This Row],['# People with access to Sanity Pads]],WWWW[[#This Row],['# People with access to soap]],WWWW[[#This Row],['# People with access to Sanity Pads]])</f>
        <v>0</v>
      </c>
      <c r="BQ757" s="560" t="str">
        <f>IF(OR(WWWW[[#This Row],['#of students in school]]="",WWWW[[#This Row],['#of students in school]]=0),"No","Yes")</f>
        <v>No</v>
      </c>
      <c r="BR757" s="781" t="str">
        <f>VLOOKUP(WWWW[[#This Row],[Village  Name]],SiteDB6[[Site Name]:[Location Type 1]],9,FALSE)</f>
        <v>Village</v>
      </c>
      <c r="BS757" s="781" t="str">
        <f>VLOOKUP(WWWW[[#This Row],[Village  Name]],SiteDB6[[Site Name]:[Type of Accommodation]],10,FALSE)</f>
        <v>Village</v>
      </c>
      <c r="BT757" s="781">
        <f>VLOOKUP(WWWW[[#This Row],[Village  Name]],SiteDB6[[Site Name]:[Ethnic or GCA/NGCA]],11,FALSE)</f>
        <v>0</v>
      </c>
      <c r="BU757" s="781">
        <f>VLOOKUP(WWWW[[#This Row],[Village  Name]],SiteDB6[[Site Name]:[Lat]],12,FALSE)</f>
        <v>0</v>
      </c>
      <c r="BV757" s="781">
        <f>VLOOKUP(WWWW[[#This Row],[Village  Name]],SiteDB6[[Site Name]:[Long]],13,FALSE)</f>
        <v>0</v>
      </c>
      <c r="BW757" s="781">
        <f>VLOOKUP(WWWW[[#This Row],[Village  Name]],SiteDB6[[Site Name]:[Pcode]],3,FALSE)</f>
        <v>0</v>
      </c>
      <c r="BX757" s="781" t="str">
        <f t="shared" si="7"/>
        <v>Covered</v>
      </c>
      <c r="BY757" s="792"/>
    </row>
    <row r="758" spans="1:77">
      <c r="A758" s="777" t="s">
        <v>2382</v>
      </c>
      <c r="B758" s="777" t="s">
        <v>3083</v>
      </c>
      <c r="C758" s="778"/>
      <c r="D758" s="778" t="s">
        <v>233</v>
      </c>
      <c r="E758" s="779" t="s">
        <v>700</v>
      </c>
      <c r="F758" s="778" t="s">
        <v>3122</v>
      </c>
      <c r="G758" s="780" t="str">
        <f>VLOOKUP(WWWW[[#This Row],[Village  Name]],SiteDB6[[Site Name]:[Location Type]],8,FALSE)</f>
        <v>Village</v>
      </c>
      <c r="H758" s="778" t="s">
        <v>3134</v>
      </c>
      <c r="I758" s="782"/>
      <c r="J758" s="782">
        <v>139</v>
      </c>
      <c r="K758" s="783">
        <v>43258</v>
      </c>
      <c r="L758" s="784">
        <v>43830</v>
      </c>
      <c r="M758" s="782"/>
      <c r="N758" s="782"/>
      <c r="O758" s="605"/>
      <c r="P758" s="782"/>
      <c r="Q758" s="782"/>
      <c r="R758" s="782"/>
      <c r="S758" s="782"/>
      <c r="T758" s="782"/>
      <c r="U758" s="785"/>
      <c r="V758" s="782">
        <v>12</v>
      </c>
      <c r="W758" s="782"/>
      <c r="X758" s="782"/>
      <c r="Y758" s="782"/>
      <c r="Z758" s="782"/>
      <c r="AA758" s="782"/>
      <c r="AB758" s="782"/>
      <c r="AC758" s="785"/>
      <c r="AD758" s="782"/>
      <c r="AE758" s="782"/>
      <c r="AF758" s="782"/>
      <c r="AG758" s="782"/>
      <c r="AH758" s="782"/>
      <c r="AI758" s="782"/>
      <c r="AJ758" s="605"/>
      <c r="AK758" s="782"/>
      <c r="AL758" s="605"/>
      <c r="AM758" s="605"/>
      <c r="AN758" s="785"/>
      <c r="AO758" s="551"/>
      <c r="AP758" s="551"/>
      <c r="AQ75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8" s="788">
        <f>WWWW[[#This Row],[%Equitable and continuous access to sufficient quantity of safe drinking water]]*WWWW[[#This Row],[Total PoP ]]</f>
        <v>0</v>
      </c>
      <c r="AS75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8" s="788">
        <f>WWWW[[#This Row],[% Access to unimproved water points]]*WWWW[[#This Row],[Total PoP ]]</f>
        <v>0</v>
      </c>
      <c r="AU75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8" s="788">
        <f>WWWW[[#This Row],[HRP1]]/250</f>
        <v>0</v>
      </c>
      <c r="AX758" s="790">
        <f>1-WWWW[[#This Row],[% Equitable and continuous access to sufficient quantity of domestic water]]</f>
        <v>1</v>
      </c>
      <c r="AY758" s="788">
        <f>WWWW[[#This Row],[%equitable and continuous access to sufficient quantity of safe drinking and domestic water''s GAP]]*WWWW[[#This Row],[Total PoP ]]</f>
        <v>139</v>
      </c>
      <c r="AZ758" s="791">
        <f>IF(WWWW[[#This Row],[Total required water points]]-WWWW[[#This Row],['#Water points coverage]]&lt;0,0,WWWW[[#This Row],[Total required water points]]-WWWW[[#This Row],['#Water points coverage]])</f>
        <v>1</v>
      </c>
      <c r="BA758" s="791">
        <f>ROUND(IF(WWWW[[#This Row],[Total PoP ]]&lt;250,1,WWWW[[#This Row],[Total PoP ]]/250),0)</f>
        <v>1</v>
      </c>
      <c r="BB75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0.51798561151079137</v>
      </c>
      <c r="BC758" s="788">
        <f>WWWW[[#This Row],[% people access to functioning Latrine]]*WWWW[[#This Row],[Total PoP ]]</f>
        <v>72</v>
      </c>
      <c r="BD758" s="791">
        <f>WWWW[[#This Row],['#_of_Functioning_latrines_in_school]]*50</f>
        <v>0</v>
      </c>
      <c r="BE758" s="791">
        <f>ROUND((WWWW[[#This Row],[Total PoP ]]/6),0)</f>
        <v>23</v>
      </c>
      <c r="BF758" s="791">
        <f>IF(WWWW[[#This Row],[Total required Latrines]]-(WWWW[[#This Row],['#_of_sanitary_fly-proof_HH_latrines]])&lt;0,0,WWWW[[#This Row],[Total required Latrines]]-(WWWW[[#This Row],['#_of_sanitary_fly-proof_HH_latrines]]))</f>
        <v>11</v>
      </c>
      <c r="BG758" s="787">
        <f>1-WWWW[[#This Row],[% people access to functioning Latrine]]</f>
        <v>0.48201438848920863</v>
      </c>
      <c r="BH75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8" s="560">
        <f>IF(WWWW[[#This Row],['#_of_functional_handwashing_facilities_at_HH_level]]*6&gt;WWWW[[#This Row],[Total PoP ]],WWWW[[#This Row],[Total PoP ]],WWWW[[#This Row],['#_of_functional_handwashing_facilities_at_HH_level]]*6)</f>
        <v>0</v>
      </c>
      <c r="BJ758" s="791">
        <f>IF(WWWW[[#This Row],['# people reached by regular dedicated hygiene promotion]]&gt;WWWW[[#This Row],['# People received regular supply of hygiene items]],WWWW[[#This Row],['# people reached by regular dedicated hygiene promotion]],WWWW[[#This Row],['# People received regular supply of hygiene items]])</f>
        <v>0</v>
      </c>
      <c r="BK758" s="790">
        <f>IF(WWWW[[#This Row],[HRP3]]/WWWW[[#This Row],[Total PoP ]]&gt;100%,100%,WWWW[[#This Row],[HRP3]]/WWWW[[#This Row],[Total PoP ]])</f>
        <v>0</v>
      </c>
      <c r="BL758" s="787">
        <f>1-WWWW[[#This Row],[Hygiene Coverage%]]</f>
        <v>1</v>
      </c>
      <c r="BM758" s="789">
        <f>WWWW[[#This Row],['# people reached by regular dedicated hygiene promotion]]/WWWW[[#This Row],[Total PoP ]]</f>
        <v>0</v>
      </c>
      <c r="BN75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8" s="552">
        <f>WWWW[[#This Row],['#_of_affected_women_and_girls_receiving_a_sufficient_quantity_of_sanitary_pads]]</f>
        <v>0</v>
      </c>
      <c r="BP758" s="605">
        <f>IF(WWWW[[#This Row],['# People with access to soap]]&gt;WWWW[[#This Row],['# People with access to Sanity Pads]],WWWW[[#This Row],['# People with access to soap]],WWWW[[#This Row],['# People with access to Sanity Pads]])</f>
        <v>0</v>
      </c>
      <c r="BQ758" s="560" t="str">
        <f>IF(OR(WWWW[[#This Row],['#of students in school]]="",WWWW[[#This Row],['#of students in school]]=0),"No","Yes")</f>
        <v>No</v>
      </c>
      <c r="BR758" s="781" t="str">
        <f>VLOOKUP(WWWW[[#This Row],[Village  Name]],SiteDB6[[Site Name]:[Location Type 1]],9,FALSE)</f>
        <v>Village</v>
      </c>
      <c r="BS758" s="781" t="str">
        <f>VLOOKUP(WWWW[[#This Row],[Village  Name]],SiteDB6[[Site Name]:[Type of Accommodation]],10,FALSE)</f>
        <v>Village</v>
      </c>
      <c r="BT758" s="781">
        <f>VLOOKUP(WWWW[[#This Row],[Village  Name]],SiteDB6[[Site Name]:[Ethnic or GCA/NGCA]],11,FALSE)</f>
        <v>0</v>
      </c>
      <c r="BU758" s="781">
        <f>VLOOKUP(WWWW[[#This Row],[Village  Name]],SiteDB6[[Site Name]:[Lat]],12,FALSE)</f>
        <v>0</v>
      </c>
      <c r="BV758" s="781">
        <f>VLOOKUP(WWWW[[#This Row],[Village  Name]],SiteDB6[[Site Name]:[Long]],13,FALSE)</f>
        <v>0</v>
      </c>
      <c r="BW758" s="781">
        <f>VLOOKUP(WWWW[[#This Row],[Village  Name]],SiteDB6[[Site Name]:[Pcode]],3,FALSE)</f>
        <v>0</v>
      </c>
      <c r="BX758" s="781" t="str">
        <f t="shared" si="7"/>
        <v>Covered</v>
      </c>
      <c r="BY758" s="792"/>
    </row>
    <row r="759" spans="1:77">
      <c r="A759" s="777" t="s">
        <v>2382</v>
      </c>
      <c r="B759" s="777" t="s">
        <v>3083</v>
      </c>
      <c r="C759" s="778"/>
      <c r="D759" s="778" t="s">
        <v>233</v>
      </c>
      <c r="E759" s="779" t="s">
        <v>700</v>
      </c>
      <c r="F759" s="778" t="s">
        <v>3122</v>
      </c>
      <c r="G759" s="780" t="str">
        <f>VLOOKUP(WWWW[[#This Row],[Village  Name]],SiteDB6[[Site Name]:[Location Type]],8,FALSE)</f>
        <v>Village</v>
      </c>
      <c r="H759" s="778" t="s">
        <v>3135</v>
      </c>
      <c r="I759" s="782"/>
      <c r="J759" s="782">
        <v>404</v>
      </c>
      <c r="K759" s="783">
        <v>43258</v>
      </c>
      <c r="L759" s="784">
        <v>43830</v>
      </c>
      <c r="M759" s="782"/>
      <c r="N759" s="782"/>
      <c r="O759" s="605"/>
      <c r="P759" s="782"/>
      <c r="Q759" s="782"/>
      <c r="R759" s="782"/>
      <c r="S759" s="782"/>
      <c r="T759" s="782"/>
      <c r="U759" s="785"/>
      <c r="V759" s="782">
        <v>4</v>
      </c>
      <c r="W759" s="782"/>
      <c r="X759" s="782"/>
      <c r="Y759" s="782"/>
      <c r="Z759" s="782"/>
      <c r="AA759" s="782"/>
      <c r="AB759" s="782"/>
      <c r="AC759" s="785"/>
      <c r="AD759" s="782"/>
      <c r="AE759" s="782"/>
      <c r="AF759" s="782"/>
      <c r="AG759" s="782"/>
      <c r="AH759" s="782"/>
      <c r="AI759" s="782"/>
      <c r="AJ759" s="605"/>
      <c r="AK759" s="782"/>
      <c r="AL759" s="605"/>
      <c r="AM759" s="605"/>
      <c r="AN759" s="785"/>
      <c r="AO759" s="551"/>
      <c r="AP759" s="551"/>
      <c r="AQ75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59" s="788">
        <f>WWWW[[#This Row],[%Equitable and continuous access to sufficient quantity of safe drinking water]]*WWWW[[#This Row],[Total PoP ]]</f>
        <v>0</v>
      </c>
      <c r="AS75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59" s="788">
        <f>WWWW[[#This Row],[% Access to unimproved water points]]*WWWW[[#This Row],[Total PoP ]]</f>
        <v>0</v>
      </c>
      <c r="AU75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5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59" s="788">
        <f>WWWW[[#This Row],[HRP1]]/250</f>
        <v>0</v>
      </c>
      <c r="AX759" s="790">
        <f>1-WWWW[[#This Row],[% Equitable and continuous access to sufficient quantity of domestic water]]</f>
        <v>1</v>
      </c>
      <c r="AY759" s="788">
        <f>WWWW[[#This Row],[%equitable and continuous access to sufficient quantity of safe drinking and domestic water''s GAP]]*WWWW[[#This Row],[Total PoP ]]</f>
        <v>404</v>
      </c>
      <c r="AZ759" s="791">
        <f>IF(WWWW[[#This Row],[Total required water points]]-WWWW[[#This Row],['#Water points coverage]]&lt;0,0,WWWW[[#This Row],[Total required water points]]-WWWW[[#This Row],['#Water points coverage]])</f>
        <v>2</v>
      </c>
      <c r="BA759" s="791">
        <f>ROUND(IF(WWWW[[#This Row],[Total PoP ]]&lt;250,1,WWWW[[#This Row],[Total PoP ]]/250),0)</f>
        <v>2</v>
      </c>
      <c r="BB75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5.9405940594059403E-2</v>
      </c>
      <c r="BC759" s="788">
        <f>WWWW[[#This Row],[% people access to functioning Latrine]]*WWWW[[#This Row],[Total PoP ]]</f>
        <v>24</v>
      </c>
      <c r="BD759" s="791">
        <f>WWWW[[#This Row],['#_of_Functioning_latrines_in_school]]*50</f>
        <v>0</v>
      </c>
      <c r="BE759" s="791">
        <f>ROUND((WWWW[[#This Row],[Total PoP ]]/6),0)</f>
        <v>67</v>
      </c>
      <c r="BF759" s="791">
        <f>IF(WWWW[[#This Row],[Total required Latrines]]-(WWWW[[#This Row],['#_of_sanitary_fly-proof_HH_latrines]])&lt;0,0,WWWW[[#This Row],[Total required Latrines]]-(WWWW[[#This Row],['#_of_sanitary_fly-proof_HH_latrines]]))</f>
        <v>63</v>
      </c>
      <c r="BG759" s="787">
        <f>1-WWWW[[#This Row],[% people access to functioning Latrine]]</f>
        <v>0.94059405940594054</v>
      </c>
      <c r="BH75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59" s="560">
        <f>IF(WWWW[[#This Row],['#_of_functional_handwashing_facilities_at_HH_level]]*6&gt;WWWW[[#This Row],[Total PoP ]],WWWW[[#This Row],[Total PoP ]],WWWW[[#This Row],['#_of_functional_handwashing_facilities_at_HH_level]]*6)</f>
        <v>0</v>
      </c>
      <c r="BJ759" s="791">
        <f>IF(WWWW[[#This Row],['# people reached by regular dedicated hygiene promotion]]&gt;WWWW[[#This Row],['# People received regular supply of hygiene items]],WWWW[[#This Row],['# people reached by regular dedicated hygiene promotion]],WWWW[[#This Row],['# People received regular supply of hygiene items]])</f>
        <v>0</v>
      </c>
      <c r="BK759" s="790">
        <f>IF(WWWW[[#This Row],[HRP3]]/WWWW[[#This Row],[Total PoP ]]&gt;100%,100%,WWWW[[#This Row],[HRP3]]/WWWW[[#This Row],[Total PoP ]])</f>
        <v>0</v>
      </c>
      <c r="BL759" s="787">
        <f>1-WWWW[[#This Row],[Hygiene Coverage%]]</f>
        <v>1</v>
      </c>
      <c r="BM759" s="789">
        <f>WWWW[[#This Row],['# people reached by regular dedicated hygiene promotion]]/WWWW[[#This Row],[Total PoP ]]</f>
        <v>0</v>
      </c>
      <c r="BN75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59" s="552">
        <f>WWWW[[#This Row],['#_of_affected_women_and_girls_receiving_a_sufficient_quantity_of_sanitary_pads]]</f>
        <v>0</v>
      </c>
      <c r="BP759" s="605">
        <f>IF(WWWW[[#This Row],['# People with access to soap]]&gt;WWWW[[#This Row],['# People with access to Sanity Pads]],WWWW[[#This Row],['# People with access to soap]],WWWW[[#This Row],['# People with access to Sanity Pads]])</f>
        <v>0</v>
      </c>
      <c r="BQ759" s="560" t="str">
        <f>IF(OR(WWWW[[#This Row],['#of students in school]]="",WWWW[[#This Row],['#of students in school]]=0),"No","Yes")</f>
        <v>No</v>
      </c>
      <c r="BR759" s="781" t="str">
        <f>VLOOKUP(WWWW[[#This Row],[Village  Name]],SiteDB6[[Site Name]:[Location Type 1]],9,FALSE)</f>
        <v>Village</v>
      </c>
      <c r="BS759" s="781" t="str">
        <f>VLOOKUP(WWWW[[#This Row],[Village  Name]],SiteDB6[[Site Name]:[Type of Accommodation]],10,FALSE)</f>
        <v>Village</v>
      </c>
      <c r="BT759" s="781">
        <f>VLOOKUP(WWWW[[#This Row],[Village  Name]],SiteDB6[[Site Name]:[Ethnic or GCA/NGCA]],11,FALSE)</f>
        <v>0</v>
      </c>
      <c r="BU759" s="781">
        <f>VLOOKUP(WWWW[[#This Row],[Village  Name]],SiteDB6[[Site Name]:[Lat]],12,FALSE)</f>
        <v>0</v>
      </c>
      <c r="BV759" s="781">
        <f>VLOOKUP(WWWW[[#This Row],[Village  Name]],SiteDB6[[Site Name]:[Long]],13,FALSE)</f>
        <v>0</v>
      </c>
      <c r="BW759" s="781">
        <f>VLOOKUP(WWWW[[#This Row],[Village  Name]],SiteDB6[[Site Name]:[Pcode]],3,FALSE)</f>
        <v>0</v>
      </c>
      <c r="BX759" s="781" t="str">
        <f t="shared" si="7"/>
        <v>Covered</v>
      </c>
      <c r="BY759" s="792"/>
    </row>
    <row r="760" spans="1:77">
      <c r="A760" s="777" t="s">
        <v>2382</v>
      </c>
      <c r="B760" s="777" t="s">
        <v>3083</v>
      </c>
      <c r="C760" s="778"/>
      <c r="D760" s="778" t="s">
        <v>233</v>
      </c>
      <c r="E760" s="779" t="s">
        <v>700</v>
      </c>
      <c r="F760" s="778" t="s">
        <v>3122</v>
      </c>
      <c r="G760" s="780" t="str">
        <f>VLOOKUP(WWWW[[#This Row],[Village  Name]],SiteDB6[[Site Name]:[Location Type]],8,FALSE)</f>
        <v>Village</v>
      </c>
      <c r="H760" s="778" t="s">
        <v>3136</v>
      </c>
      <c r="I760" s="782"/>
      <c r="J760" s="782">
        <v>80</v>
      </c>
      <c r="K760" s="783">
        <v>43258</v>
      </c>
      <c r="L760" s="784">
        <v>43830</v>
      </c>
      <c r="M760" s="782"/>
      <c r="N760" s="782"/>
      <c r="O760" s="605"/>
      <c r="P760" s="782"/>
      <c r="Q760" s="782"/>
      <c r="R760" s="782"/>
      <c r="S760" s="782"/>
      <c r="T760" s="782"/>
      <c r="U760" s="785"/>
      <c r="V760" s="782">
        <v>4</v>
      </c>
      <c r="W760" s="782"/>
      <c r="X760" s="782"/>
      <c r="Y760" s="782"/>
      <c r="Z760" s="782"/>
      <c r="AA760" s="782"/>
      <c r="AB760" s="782"/>
      <c r="AC760" s="785"/>
      <c r="AD760" s="782"/>
      <c r="AE760" s="782"/>
      <c r="AF760" s="782"/>
      <c r="AG760" s="782"/>
      <c r="AH760" s="782"/>
      <c r="AI760" s="782"/>
      <c r="AJ760" s="605"/>
      <c r="AK760" s="782"/>
      <c r="AL760" s="605"/>
      <c r="AM760" s="605"/>
      <c r="AN760" s="785"/>
      <c r="AO760" s="551"/>
      <c r="AP760" s="551"/>
      <c r="AQ76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0" s="788">
        <f>WWWW[[#This Row],[%Equitable and continuous access to sufficient quantity of safe drinking water]]*WWWW[[#This Row],[Total PoP ]]</f>
        <v>0</v>
      </c>
      <c r="AS76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0" s="788">
        <f>WWWW[[#This Row],[% Access to unimproved water points]]*WWWW[[#This Row],[Total PoP ]]</f>
        <v>0</v>
      </c>
      <c r="AU76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0" s="788">
        <f>WWWW[[#This Row],[HRP1]]/250</f>
        <v>0</v>
      </c>
      <c r="AX760" s="790">
        <f>1-WWWW[[#This Row],[% Equitable and continuous access to sufficient quantity of domestic water]]</f>
        <v>1</v>
      </c>
      <c r="AY760" s="788">
        <f>WWWW[[#This Row],[%equitable and continuous access to sufficient quantity of safe drinking and domestic water''s GAP]]*WWWW[[#This Row],[Total PoP ]]</f>
        <v>80</v>
      </c>
      <c r="AZ760" s="791">
        <f>IF(WWWW[[#This Row],[Total required water points]]-WWWW[[#This Row],['#Water points coverage]]&lt;0,0,WWWW[[#This Row],[Total required water points]]-WWWW[[#This Row],['#Water points coverage]])</f>
        <v>1</v>
      </c>
      <c r="BA760" s="791">
        <f>ROUND(IF(WWWW[[#This Row],[Total PoP ]]&lt;250,1,WWWW[[#This Row],[Total PoP ]]/250),0)</f>
        <v>1</v>
      </c>
      <c r="BB76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v>
      </c>
      <c r="BC760" s="788">
        <f>WWWW[[#This Row],[% people access to functioning Latrine]]*WWWW[[#This Row],[Total PoP ]]</f>
        <v>24</v>
      </c>
      <c r="BD760" s="791">
        <f>WWWW[[#This Row],['#_of_Functioning_latrines_in_school]]*50</f>
        <v>0</v>
      </c>
      <c r="BE760" s="791">
        <f>ROUND((WWWW[[#This Row],[Total PoP ]]/6),0)</f>
        <v>13</v>
      </c>
      <c r="BF760" s="791">
        <f>IF(WWWW[[#This Row],[Total required Latrines]]-(WWWW[[#This Row],['#_of_sanitary_fly-proof_HH_latrines]])&lt;0,0,WWWW[[#This Row],[Total required Latrines]]-(WWWW[[#This Row],['#_of_sanitary_fly-proof_HH_latrines]]))</f>
        <v>9</v>
      </c>
      <c r="BG760" s="787">
        <f>1-WWWW[[#This Row],[% people access to functioning Latrine]]</f>
        <v>0.7</v>
      </c>
      <c r="BH76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0" s="560">
        <f>IF(WWWW[[#This Row],['#_of_functional_handwashing_facilities_at_HH_level]]*6&gt;WWWW[[#This Row],[Total PoP ]],WWWW[[#This Row],[Total PoP ]],WWWW[[#This Row],['#_of_functional_handwashing_facilities_at_HH_level]]*6)</f>
        <v>0</v>
      </c>
      <c r="BJ760" s="791">
        <f>IF(WWWW[[#This Row],['# people reached by regular dedicated hygiene promotion]]&gt;WWWW[[#This Row],['# People received regular supply of hygiene items]],WWWW[[#This Row],['# people reached by regular dedicated hygiene promotion]],WWWW[[#This Row],['# People received regular supply of hygiene items]])</f>
        <v>0</v>
      </c>
      <c r="BK760" s="790">
        <f>IF(WWWW[[#This Row],[HRP3]]/WWWW[[#This Row],[Total PoP ]]&gt;100%,100%,WWWW[[#This Row],[HRP3]]/WWWW[[#This Row],[Total PoP ]])</f>
        <v>0</v>
      </c>
      <c r="BL760" s="787">
        <f>1-WWWW[[#This Row],[Hygiene Coverage%]]</f>
        <v>1</v>
      </c>
      <c r="BM760" s="789">
        <f>WWWW[[#This Row],['# people reached by regular dedicated hygiene promotion]]/WWWW[[#This Row],[Total PoP ]]</f>
        <v>0</v>
      </c>
      <c r="BN76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0" s="552">
        <f>WWWW[[#This Row],['#_of_affected_women_and_girls_receiving_a_sufficient_quantity_of_sanitary_pads]]</f>
        <v>0</v>
      </c>
      <c r="BP760" s="605">
        <f>IF(WWWW[[#This Row],['# People with access to soap]]&gt;WWWW[[#This Row],['# People with access to Sanity Pads]],WWWW[[#This Row],['# People with access to soap]],WWWW[[#This Row],['# People with access to Sanity Pads]])</f>
        <v>0</v>
      </c>
      <c r="BQ760" s="560" t="str">
        <f>IF(OR(WWWW[[#This Row],['#of students in school]]="",WWWW[[#This Row],['#of students in school]]=0),"No","Yes")</f>
        <v>No</v>
      </c>
      <c r="BR760" s="781" t="str">
        <f>VLOOKUP(WWWW[[#This Row],[Village  Name]],SiteDB6[[Site Name]:[Location Type 1]],9,FALSE)</f>
        <v>Village</v>
      </c>
      <c r="BS760" s="781" t="str">
        <f>VLOOKUP(WWWW[[#This Row],[Village  Name]],SiteDB6[[Site Name]:[Type of Accommodation]],10,FALSE)</f>
        <v>Village</v>
      </c>
      <c r="BT760" s="781">
        <f>VLOOKUP(WWWW[[#This Row],[Village  Name]],SiteDB6[[Site Name]:[Ethnic or GCA/NGCA]],11,FALSE)</f>
        <v>0</v>
      </c>
      <c r="BU760" s="781">
        <f>VLOOKUP(WWWW[[#This Row],[Village  Name]],SiteDB6[[Site Name]:[Lat]],12,FALSE)</f>
        <v>0</v>
      </c>
      <c r="BV760" s="781">
        <f>VLOOKUP(WWWW[[#This Row],[Village  Name]],SiteDB6[[Site Name]:[Long]],13,FALSE)</f>
        <v>0</v>
      </c>
      <c r="BW760" s="781">
        <f>VLOOKUP(WWWW[[#This Row],[Village  Name]],SiteDB6[[Site Name]:[Pcode]],3,FALSE)</f>
        <v>0</v>
      </c>
      <c r="BX760" s="781" t="str">
        <f t="shared" si="7"/>
        <v>Covered</v>
      </c>
      <c r="BY760" s="792"/>
    </row>
    <row r="761" spans="1:77">
      <c r="A761" s="777" t="s">
        <v>2382</v>
      </c>
      <c r="B761" s="777" t="s">
        <v>3083</v>
      </c>
      <c r="C761" s="778"/>
      <c r="D761" s="778" t="s">
        <v>233</v>
      </c>
      <c r="E761" s="779" t="s">
        <v>700</v>
      </c>
      <c r="F761" s="778" t="s">
        <v>3122</v>
      </c>
      <c r="G761" s="780" t="str">
        <f>VLOOKUP(WWWW[[#This Row],[Village  Name]],SiteDB6[[Site Name]:[Location Type]],8,FALSE)</f>
        <v>Village</v>
      </c>
      <c r="H761" s="778" t="s">
        <v>3137</v>
      </c>
      <c r="I761" s="782"/>
      <c r="J761" s="782">
        <v>292</v>
      </c>
      <c r="K761" s="783">
        <v>43258</v>
      </c>
      <c r="L761" s="784">
        <v>43830</v>
      </c>
      <c r="M761" s="782"/>
      <c r="N761" s="782"/>
      <c r="O761" s="605"/>
      <c r="P761" s="782"/>
      <c r="Q761" s="782"/>
      <c r="R761" s="782"/>
      <c r="S761" s="782"/>
      <c r="T761" s="782"/>
      <c r="U761" s="785"/>
      <c r="V761" s="782">
        <v>34</v>
      </c>
      <c r="W761" s="782"/>
      <c r="X761" s="782"/>
      <c r="Y761" s="782"/>
      <c r="Z761" s="782"/>
      <c r="AA761" s="782"/>
      <c r="AB761" s="782"/>
      <c r="AC761" s="785"/>
      <c r="AD761" s="782"/>
      <c r="AE761" s="782"/>
      <c r="AF761" s="782"/>
      <c r="AG761" s="782"/>
      <c r="AH761" s="782"/>
      <c r="AI761" s="782"/>
      <c r="AJ761" s="605"/>
      <c r="AK761" s="782"/>
      <c r="AL761" s="605"/>
      <c r="AM761" s="605"/>
      <c r="AN761" s="785"/>
      <c r="AO761" s="551"/>
      <c r="AP761" s="551"/>
      <c r="AQ76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1" s="788">
        <f>WWWW[[#This Row],[%Equitable and continuous access to sufficient quantity of safe drinking water]]*WWWW[[#This Row],[Total PoP ]]</f>
        <v>0</v>
      </c>
      <c r="AS76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1" s="788">
        <f>WWWW[[#This Row],[% Access to unimproved water points]]*WWWW[[#This Row],[Total PoP ]]</f>
        <v>0</v>
      </c>
      <c r="AU76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1" s="788">
        <f>WWWW[[#This Row],[HRP1]]/250</f>
        <v>0</v>
      </c>
      <c r="AX761" s="790">
        <f>1-WWWW[[#This Row],[% Equitable and continuous access to sufficient quantity of domestic water]]</f>
        <v>1</v>
      </c>
      <c r="AY761" s="788">
        <f>WWWW[[#This Row],[%equitable and continuous access to sufficient quantity of safe drinking and domestic water''s GAP]]*WWWW[[#This Row],[Total PoP ]]</f>
        <v>292</v>
      </c>
      <c r="AZ761" s="791">
        <f>IF(WWWW[[#This Row],[Total required water points]]-WWWW[[#This Row],['#Water points coverage]]&lt;0,0,WWWW[[#This Row],[Total required water points]]-WWWW[[#This Row],['#Water points coverage]])</f>
        <v>1</v>
      </c>
      <c r="BA761" s="791">
        <f>ROUND(IF(WWWW[[#This Row],[Total PoP ]]&lt;250,1,WWWW[[#This Row],[Total PoP ]]/250),0)</f>
        <v>1</v>
      </c>
      <c r="BB76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0.69863013698630139</v>
      </c>
      <c r="BC761" s="788">
        <f>WWWW[[#This Row],[% people access to functioning Latrine]]*WWWW[[#This Row],[Total PoP ]]</f>
        <v>204</v>
      </c>
      <c r="BD761" s="791">
        <f>WWWW[[#This Row],['#_of_Functioning_latrines_in_school]]*50</f>
        <v>0</v>
      </c>
      <c r="BE761" s="791">
        <f>ROUND((WWWW[[#This Row],[Total PoP ]]/6),0)</f>
        <v>49</v>
      </c>
      <c r="BF761" s="791">
        <f>IF(WWWW[[#This Row],[Total required Latrines]]-(WWWW[[#This Row],['#_of_sanitary_fly-proof_HH_latrines]])&lt;0,0,WWWW[[#This Row],[Total required Latrines]]-(WWWW[[#This Row],['#_of_sanitary_fly-proof_HH_latrines]]))</f>
        <v>15</v>
      </c>
      <c r="BG761" s="787">
        <f>1-WWWW[[#This Row],[% people access to functioning Latrine]]</f>
        <v>0.30136986301369861</v>
      </c>
      <c r="BH76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1" s="560">
        <f>IF(WWWW[[#This Row],['#_of_functional_handwashing_facilities_at_HH_level]]*6&gt;WWWW[[#This Row],[Total PoP ]],WWWW[[#This Row],[Total PoP ]],WWWW[[#This Row],['#_of_functional_handwashing_facilities_at_HH_level]]*6)</f>
        <v>0</v>
      </c>
      <c r="BJ761" s="791">
        <f>IF(WWWW[[#This Row],['# people reached by regular dedicated hygiene promotion]]&gt;WWWW[[#This Row],['# People received regular supply of hygiene items]],WWWW[[#This Row],['# people reached by regular dedicated hygiene promotion]],WWWW[[#This Row],['# People received regular supply of hygiene items]])</f>
        <v>0</v>
      </c>
      <c r="BK761" s="790">
        <f>IF(WWWW[[#This Row],[HRP3]]/WWWW[[#This Row],[Total PoP ]]&gt;100%,100%,WWWW[[#This Row],[HRP3]]/WWWW[[#This Row],[Total PoP ]])</f>
        <v>0</v>
      </c>
      <c r="BL761" s="787">
        <f>1-WWWW[[#This Row],[Hygiene Coverage%]]</f>
        <v>1</v>
      </c>
      <c r="BM761" s="789">
        <f>WWWW[[#This Row],['# people reached by regular dedicated hygiene promotion]]/WWWW[[#This Row],[Total PoP ]]</f>
        <v>0</v>
      </c>
      <c r="BN76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1" s="552">
        <f>WWWW[[#This Row],['#_of_affected_women_and_girls_receiving_a_sufficient_quantity_of_sanitary_pads]]</f>
        <v>0</v>
      </c>
      <c r="BP761" s="605">
        <f>IF(WWWW[[#This Row],['# People with access to soap]]&gt;WWWW[[#This Row],['# People with access to Sanity Pads]],WWWW[[#This Row],['# People with access to soap]],WWWW[[#This Row],['# People with access to Sanity Pads]])</f>
        <v>0</v>
      </c>
      <c r="BQ761" s="560" t="str">
        <f>IF(OR(WWWW[[#This Row],['#of students in school]]="",WWWW[[#This Row],['#of students in school]]=0),"No","Yes")</f>
        <v>No</v>
      </c>
      <c r="BR761" s="781" t="str">
        <f>VLOOKUP(WWWW[[#This Row],[Village  Name]],SiteDB6[[Site Name]:[Location Type 1]],9,FALSE)</f>
        <v>Village</v>
      </c>
      <c r="BS761" s="781" t="str">
        <f>VLOOKUP(WWWW[[#This Row],[Village  Name]],SiteDB6[[Site Name]:[Type of Accommodation]],10,FALSE)</f>
        <v>Village</v>
      </c>
      <c r="BT761" s="781">
        <f>VLOOKUP(WWWW[[#This Row],[Village  Name]],SiteDB6[[Site Name]:[Ethnic or GCA/NGCA]],11,FALSE)</f>
        <v>0</v>
      </c>
      <c r="BU761" s="781">
        <f>VLOOKUP(WWWW[[#This Row],[Village  Name]],SiteDB6[[Site Name]:[Lat]],12,FALSE)</f>
        <v>0</v>
      </c>
      <c r="BV761" s="781">
        <f>VLOOKUP(WWWW[[#This Row],[Village  Name]],SiteDB6[[Site Name]:[Long]],13,FALSE)</f>
        <v>0</v>
      </c>
      <c r="BW761" s="781">
        <f>VLOOKUP(WWWW[[#This Row],[Village  Name]],SiteDB6[[Site Name]:[Pcode]],3,FALSE)</f>
        <v>0</v>
      </c>
      <c r="BX761" s="781" t="str">
        <f t="shared" si="7"/>
        <v>Covered</v>
      </c>
      <c r="BY761" s="792"/>
    </row>
    <row r="762" spans="1:77">
      <c r="A762" s="777" t="s">
        <v>2382</v>
      </c>
      <c r="B762" s="777" t="s">
        <v>3083</v>
      </c>
      <c r="C762" s="778"/>
      <c r="D762" s="778" t="s">
        <v>233</v>
      </c>
      <c r="E762" s="779" t="s">
        <v>700</v>
      </c>
      <c r="F762" s="778" t="s">
        <v>3122</v>
      </c>
      <c r="G762" s="780" t="str">
        <f>VLOOKUP(WWWW[[#This Row],[Village  Name]],SiteDB6[[Site Name]:[Location Type]],8,FALSE)</f>
        <v>Village</v>
      </c>
      <c r="H762" s="778" t="s">
        <v>3138</v>
      </c>
      <c r="I762" s="782"/>
      <c r="J762" s="782">
        <v>75</v>
      </c>
      <c r="K762" s="783">
        <v>43258</v>
      </c>
      <c r="L762" s="784">
        <v>43830</v>
      </c>
      <c r="M762" s="782"/>
      <c r="N762" s="782"/>
      <c r="O762" s="605"/>
      <c r="P762" s="782"/>
      <c r="Q762" s="782"/>
      <c r="R762" s="782"/>
      <c r="S762" s="782"/>
      <c r="T762" s="782"/>
      <c r="U762" s="785"/>
      <c r="V762" s="782">
        <v>2</v>
      </c>
      <c r="W762" s="782"/>
      <c r="X762" s="782"/>
      <c r="Y762" s="782"/>
      <c r="Z762" s="782"/>
      <c r="AA762" s="782"/>
      <c r="AB762" s="782"/>
      <c r="AC762" s="785"/>
      <c r="AD762" s="782"/>
      <c r="AE762" s="782"/>
      <c r="AF762" s="782"/>
      <c r="AG762" s="782"/>
      <c r="AH762" s="782"/>
      <c r="AI762" s="782"/>
      <c r="AJ762" s="605"/>
      <c r="AK762" s="782"/>
      <c r="AL762" s="605"/>
      <c r="AM762" s="605"/>
      <c r="AN762" s="785"/>
      <c r="AO762" s="551"/>
      <c r="AP762" s="551"/>
      <c r="AQ76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2" s="788">
        <f>WWWW[[#This Row],[%Equitable and continuous access to sufficient quantity of safe drinking water]]*WWWW[[#This Row],[Total PoP ]]</f>
        <v>0</v>
      </c>
      <c r="AS76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2" s="788">
        <f>WWWW[[#This Row],[% Access to unimproved water points]]*WWWW[[#This Row],[Total PoP ]]</f>
        <v>0</v>
      </c>
      <c r="AU76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2" s="788">
        <f>WWWW[[#This Row],[HRP1]]/250</f>
        <v>0</v>
      </c>
      <c r="AX762" s="790">
        <f>1-WWWW[[#This Row],[% Equitable and continuous access to sufficient quantity of domestic water]]</f>
        <v>1</v>
      </c>
      <c r="AY762" s="788">
        <f>WWWW[[#This Row],[%equitable and continuous access to sufficient quantity of safe drinking and domestic water''s GAP]]*WWWW[[#This Row],[Total PoP ]]</f>
        <v>75</v>
      </c>
      <c r="AZ762" s="791">
        <f>IF(WWWW[[#This Row],[Total required water points]]-WWWW[[#This Row],['#Water points coverage]]&lt;0,0,WWWW[[#This Row],[Total required water points]]-WWWW[[#This Row],['#Water points coverage]])</f>
        <v>1</v>
      </c>
      <c r="BA762" s="791">
        <f>ROUND(IF(WWWW[[#This Row],[Total PoP ]]&lt;250,1,WWWW[[#This Row],[Total PoP ]]/250),0)</f>
        <v>1</v>
      </c>
      <c r="BB76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0.16</v>
      </c>
      <c r="BC762" s="788">
        <f>WWWW[[#This Row],[% people access to functioning Latrine]]*WWWW[[#This Row],[Total PoP ]]</f>
        <v>12</v>
      </c>
      <c r="BD762" s="791">
        <f>WWWW[[#This Row],['#_of_Functioning_latrines_in_school]]*50</f>
        <v>0</v>
      </c>
      <c r="BE762" s="791">
        <f>ROUND((WWWW[[#This Row],[Total PoP ]]/6),0)</f>
        <v>13</v>
      </c>
      <c r="BF762" s="791">
        <f>IF(WWWW[[#This Row],[Total required Latrines]]-(WWWW[[#This Row],['#_of_sanitary_fly-proof_HH_latrines]])&lt;0,0,WWWW[[#This Row],[Total required Latrines]]-(WWWW[[#This Row],['#_of_sanitary_fly-proof_HH_latrines]]))</f>
        <v>11</v>
      </c>
      <c r="BG762" s="787">
        <f>1-WWWW[[#This Row],[% people access to functioning Latrine]]</f>
        <v>0.84</v>
      </c>
      <c r="BH76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2" s="560">
        <f>IF(WWWW[[#This Row],['#_of_functional_handwashing_facilities_at_HH_level]]*6&gt;WWWW[[#This Row],[Total PoP ]],WWWW[[#This Row],[Total PoP ]],WWWW[[#This Row],['#_of_functional_handwashing_facilities_at_HH_level]]*6)</f>
        <v>0</v>
      </c>
      <c r="BJ762" s="791">
        <f>IF(WWWW[[#This Row],['# people reached by regular dedicated hygiene promotion]]&gt;WWWW[[#This Row],['# People received regular supply of hygiene items]],WWWW[[#This Row],['# people reached by regular dedicated hygiene promotion]],WWWW[[#This Row],['# People received regular supply of hygiene items]])</f>
        <v>0</v>
      </c>
      <c r="BK762" s="790">
        <f>IF(WWWW[[#This Row],[HRP3]]/WWWW[[#This Row],[Total PoP ]]&gt;100%,100%,WWWW[[#This Row],[HRP3]]/WWWW[[#This Row],[Total PoP ]])</f>
        <v>0</v>
      </c>
      <c r="BL762" s="787">
        <f>1-WWWW[[#This Row],[Hygiene Coverage%]]</f>
        <v>1</v>
      </c>
      <c r="BM762" s="789">
        <f>WWWW[[#This Row],['# people reached by regular dedicated hygiene promotion]]/WWWW[[#This Row],[Total PoP ]]</f>
        <v>0</v>
      </c>
      <c r="BN76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2" s="552">
        <f>WWWW[[#This Row],['#_of_affected_women_and_girls_receiving_a_sufficient_quantity_of_sanitary_pads]]</f>
        <v>0</v>
      </c>
      <c r="BP762" s="605">
        <f>IF(WWWW[[#This Row],['# People with access to soap]]&gt;WWWW[[#This Row],['# People with access to Sanity Pads]],WWWW[[#This Row],['# People with access to soap]],WWWW[[#This Row],['# People with access to Sanity Pads]])</f>
        <v>0</v>
      </c>
      <c r="BQ762" s="560" t="str">
        <f>IF(OR(WWWW[[#This Row],['#of students in school]]="",WWWW[[#This Row],['#of students in school]]=0),"No","Yes")</f>
        <v>No</v>
      </c>
      <c r="BR762" s="781" t="str">
        <f>VLOOKUP(WWWW[[#This Row],[Village  Name]],SiteDB6[[Site Name]:[Location Type 1]],9,FALSE)</f>
        <v>Village</v>
      </c>
      <c r="BS762" s="781" t="str">
        <f>VLOOKUP(WWWW[[#This Row],[Village  Name]],SiteDB6[[Site Name]:[Type of Accommodation]],10,FALSE)</f>
        <v>Village</v>
      </c>
      <c r="BT762" s="781">
        <f>VLOOKUP(WWWW[[#This Row],[Village  Name]],SiteDB6[[Site Name]:[Ethnic or GCA/NGCA]],11,FALSE)</f>
        <v>0</v>
      </c>
      <c r="BU762" s="781">
        <f>VLOOKUP(WWWW[[#This Row],[Village  Name]],SiteDB6[[Site Name]:[Lat]],12,FALSE)</f>
        <v>0</v>
      </c>
      <c r="BV762" s="781">
        <f>VLOOKUP(WWWW[[#This Row],[Village  Name]],SiteDB6[[Site Name]:[Long]],13,FALSE)</f>
        <v>0</v>
      </c>
      <c r="BW762" s="781">
        <f>VLOOKUP(WWWW[[#This Row],[Village  Name]],SiteDB6[[Site Name]:[Pcode]],3,FALSE)</f>
        <v>0</v>
      </c>
      <c r="BX762" s="781" t="str">
        <f t="shared" si="7"/>
        <v>Covered</v>
      </c>
      <c r="BY762" s="792"/>
    </row>
    <row r="763" spans="1:77">
      <c r="A763" s="777" t="s">
        <v>2382</v>
      </c>
      <c r="B763" s="777" t="s">
        <v>3083</v>
      </c>
      <c r="C763" s="778"/>
      <c r="D763" s="778" t="s">
        <v>233</v>
      </c>
      <c r="E763" s="779" t="s">
        <v>700</v>
      </c>
      <c r="F763" s="778" t="s">
        <v>3122</v>
      </c>
      <c r="G763" s="780" t="str">
        <f>VLOOKUP(WWWW[[#This Row],[Village  Name]],SiteDB6[[Site Name]:[Location Type]],8,FALSE)</f>
        <v>Village</v>
      </c>
      <c r="H763" s="778" t="s">
        <v>3139</v>
      </c>
      <c r="I763" s="782"/>
      <c r="J763" s="782">
        <v>159</v>
      </c>
      <c r="K763" s="783">
        <v>43258</v>
      </c>
      <c r="L763" s="784">
        <v>43830</v>
      </c>
      <c r="M763" s="782"/>
      <c r="N763" s="782"/>
      <c r="O763" s="605"/>
      <c r="P763" s="782"/>
      <c r="Q763" s="782"/>
      <c r="R763" s="782"/>
      <c r="S763" s="782"/>
      <c r="T763" s="782"/>
      <c r="U763" s="785"/>
      <c r="V763" s="782">
        <v>19</v>
      </c>
      <c r="W763" s="782"/>
      <c r="X763" s="782"/>
      <c r="Y763" s="782"/>
      <c r="Z763" s="782"/>
      <c r="AA763" s="782"/>
      <c r="AB763" s="782"/>
      <c r="AC763" s="785"/>
      <c r="AD763" s="782"/>
      <c r="AE763" s="782"/>
      <c r="AF763" s="782"/>
      <c r="AG763" s="782"/>
      <c r="AH763" s="782"/>
      <c r="AI763" s="782"/>
      <c r="AJ763" s="605"/>
      <c r="AK763" s="782"/>
      <c r="AL763" s="605"/>
      <c r="AM763" s="605"/>
      <c r="AN763" s="785"/>
      <c r="AO763" s="551"/>
      <c r="AP763" s="551"/>
      <c r="AQ76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3" s="788">
        <f>WWWW[[#This Row],[%Equitable and continuous access to sufficient quantity of safe drinking water]]*WWWW[[#This Row],[Total PoP ]]</f>
        <v>0</v>
      </c>
      <c r="AS76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3" s="788">
        <f>WWWW[[#This Row],[% Access to unimproved water points]]*WWWW[[#This Row],[Total PoP ]]</f>
        <v>0</v>
      </c>
      <c r="AU76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3" s="788">
        <f>WWWW[[#This Row],[HRP1]]/250</f>
        <v>0</v>
      </c>
      <c r="AX763" s="790">
        <f>1-WWWW[[#This Row],[% Equitable and continuous access to sufficient quantity of domestic water]]</f>
        <v>1</v>
      </c>
      <c r="AY763" s="788">
        <f>WWWW[[#This Row],[%equitable and continuous access to sufficient quantity of safe drinking and domestic water''s GAP]]*WWWW[[#This Row],[Total PoP ]]</f>
        <v>159</v>
      </c>
      <c r="AZ763" s="791">
        <f>IF(WWWW[[#This Row],[Total required water points]]-WWWW[[#This Row],['#Water points coverage]]&lt;0,0,WWWW[[#This Row],[Total required water points]]-WWWW[[#This Row],['#Water points coverage]])</f>
        <v>1</v>
      </c>
      <c r="BA763" s="791">
        <f>ROUND(IF(WWWW[[#This Row],[Total PoP ]]&lt;250,1,WWWW[[#This Row],[Total PoP ]]/250),0)</f>
        <v>1</v>
      </c>
      <c r="BB76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0.71698113207547165</v>
      </c>
      <c r="BC763" s="788">
        <f>WWWW[[#This Row],[% people access to functioning Latrine]]*WWWW[[#This Row],[Total PoP ]]</f>
        <v>113.99999999999999</v>
      </c>
      <c r="BD763" s="791">
        <f>WWWW[[#This Row],['#_of_Functioning_latrines_in_school]]*50</f>
        <v>0</v>
      </c>
      <c r="BE763" s="791">
        <f>ROUND((WWWW[[#This Row],[Total PoP ]]/6),0)</f>
        <v>27</v>
      </c>
      <c r="BF763" s="791">
        <f>IF(WWWW[[#This Row],[Total required Latrines]]-(WWWW[[#This Row],['#_of_sanitary_fly-proof_HH_latrines]])&lt;0,0,WWWW[[#This Row],[Total required Latrines]]-(WWWW[[#This Row],['#_of_sanitary_fly-proof_HH_latrines]]))</f>
        <v>8</v>
      </c>
      <c r="BG763" s="787">
        <f>1-WWWW[[#This Row],[% people access to functioning Latrine]]</f>
        <v>0.28301886792452835</v>
      </c>
      <c r="BH76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3" s="560">
        <f>IF(WWWW[[#This Row],['#_of_functional_handwashing_facilities_at_HH_level]]*6&gt;WWWW[[#This Row],[Total PoP ]],WWWW[[#This Row],[Total PoP ]],WWWW[[#This Row],['#_of_functional_handwashing_facilities_at_HH_level]]*6)</f>
        <v>0</v>
      </c>
      <c r="BJ763" s="791">
        <f>IF(WWWW[[#This Row],['# people reached by regular dedicated hygiene promotion]]&gt;WWWW[[#This Row],['# People received regular supply of hygiene items]],WWWW[[#This Row],['# people reached by regular dedicated hygiene promotion]],WWWW[[#This Row],['# People received regular supply of hygiene items]])</f>
        <v>0</v>
      </c>
      <c r="BK763" s="790">
        <f>IF(WWWW[[#This Row],[HRP3]]/WWWW[[#This Row],[Total PoP ]]&gt;100%,100%,WWWW[[#This Row],[HRP3]]/WWWW[[#This Row],[Total PoP ]])</f>
        <v>0</v>
      </c>
      <c r="BL763" s="787">
        <f>1-WWWW[[#This Row],[Hygiene Coverage%]]</f>
        <v>1</v>
      </c>
      <c r="BM763" s="789">
        <f>WWWW[[#This Row],['# people reached by regular dedicated hygiene promotion]]/WWWW[[#This Row],[Total PoP ]]</f>
        <v>0</v>
      </c>
      <c r="BN76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3" s="552">
        <f>WWWW[[#This Row],['#_of_affected_women_and_girls_receiving_a_sufficient_quantity_of_sanitary_pads]]</f>
        <v>0</v>
      </c>
      <c r="BP763" s="605">
        <f>IF(WWWW[[#This Row],['# People with access to soap]]&gt;WWWW[[#This Row],['# People with access to Sanity Pads]],WWWW[[#This Row],['# People with access to soap]],WWWW[[#This Row],['# People with access to Sanity Pads]])</f>
        <v>0</v>
      </c>
      <c r="BQ763" s="560" t="str">
        <f>IF(OR(WWWW[[#This Row],['#of students in school]]="",WWWW[[#This Row],['#of students in school]]=0),"No","Yes")</f>
        <v>No</v>
      </c>
      <c r="BR763" s="781" t="str">
        <f>VLOOKUP(WWWW[[#This Row],[Village  Name]],SiteDB6[[Site Name]:[Location Type 1]],9,FALSE)</f>
        <v>Village</v>
      </c>
      <c r="BS763" s="781" t="str">
        <f>VLOOKUP(WWWW[[#This Row],[Village  Name]],SiteDB6[[Site Name]:[Type of Accommodation]],10,FALSE)</f>
        <v>Village</v>
      </c>
      <c r="BT763" s="781">
        <f>VLOOKUP(WWWW[[#This Row],[Village  Name]],SiteDB6[[Site Name]:[Ethnic or GCA/NGCA]],11,FALSE)</f>
        <v>0</v>
      </c>
      <c r="BU763" s="781">
        <f>VLOOKUP(WWWW[[#This Row],[Village  Name]],SiteDB6[[Site Name]:[Lat]],12,FALSE)</f>
        <v>0</v>
      </c>
      <c r="BV763" s="781">
        <f>VLOOKUP(WWWW[[#This Row],[Village  Name]],SiteDB6[[Site Name]:[Long]],13,FALSE)</f>
        <v>0</v>
      </c>
      <c r="BW763" s="781">
        <f>VLOOKUP(WWWW[[#This Row],[Village  Name]],SiteDB6[[Site Name]:[Pcode]],3,FALSE)</f>
        <v>0</v>
      </c>
      <c r="BX763" s="781" t="str">
        <f t="shared" si="7"/>
        <v>Covered</v>
      </c>
      <c r="BY763" s="792"/>
    </row>
    <row r="764" spans="1:77">
      <c r="A764" s="777" t="s">
        <v>2382</v>
      </c>
      <c r="B764" s="777" t="s">
        <v>3083</v>
      </c>
      <c r="C764" s="778"/>
      <c r="D764" s="778" t="s">
        <v>233</v>
      </c>
      <c r="E764" s="779" t="s">
        <v>700</v>
      </c>
      <c r="F764" s="778" t="s">
        <v>3122</v>
      </c>
      <c r="G764" s="780" t="str">
        <f>VLOOKUP(WWWW[[#This Row],[Village  Name]],SiteDB6[[Site Name]:[Location Type]],8,FALSE)</f>
        <v>Village</v>
      </c>
      <c r="H764" s="778" t="s">
        <v>3140</v>
      </c>
      <c r="I764" s="782"/>
      <c r="J764" s="782">
        <v>101</v>
      </c>
      <c r="K764" s="783">
        <v>43258</v>
      </c>
      <c r="L764" s="784">
        <v>43830</v>
      </c>
      <c r="M764" s="782"/>
      <c r="N764" s="782"/>
      <c r="O764" s="605"/>
      <c r="P764" s="782"/>
      <c r="Q764" s="782"/>
      <c r="R764" s="782"/>
      <c r="S764" s="782"/>
      <c r="T764" s="782"/>
      <c r="U764" s="785"/>
      <c r="V764" s="782">
        <v>13</v>
      </c>
      <c r="W764" s="782"/>
      <c r="X764" s="782"/>
      <c r="Y764" s="782"/>
      <c r="Z764" s="782"/>
      <c r="AA764" s="782"/>
      <c r="AB764" s="782"/>
      <c r="AC764" s="785"/>
      <c r="AD764" s="782"/>
      <c r="AE764" s="782"/>
      <c r="AF764" s="782"/>
      <c r="AG764" s="782"/>
      <c r="AH764" s="782"/>
      <c r="AI764" s="782"/>
      <c r="AJ764" s="605"/>
      <c r="AK764" s="782"/>
      <c r="AL764" s="605"/>
      <c r="AM764" s="605"/>
      <c r="AN764" s="785"/>
      <c r="AO764" s="551"/>
      <c r="AP764" s="551"/>
      <c r="AQ76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4" s="788">
        <f>WWWW[[#This Row],[%Equitable and continuous access to sufficient quantity of safe drinking water]]*WWWW[[#This Row],[Total PoP ]]</f>
        <v>0</v>
      </c>
      <c r="AS76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4" s="788">
        <f>WWWW[[#This Row],[% Access to unimproved water points]]*WWWW[[#This Row],[Total PoP ]]</f>
        <v>0</v>
      </c>
      <c r="AU76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4" s="788">
        <f>WWWW[[#This Row],[HRP1]]/250</f>
        <v>0</v>
      </c>
      <c r="AX764" s="790">
        <f>1-WWWW[[#This Row],[% Equitable and continuous access to sufficient quantity of domestic water]]</f>
        <v>1</v>
      </c>
      <c r="AY764" s="788">
        <f>WWWW[[#This Row],[%equitable and continuous access to sufficient quantity of safe drinking and domestic water''s GAP]]*WWWW[[#This Row],[Total PoP ]]</f>
        <v>101</v>
      </c>
      <c r="AZ764" s="791">
        <f>IF(WWWW[[#This Row],[Total required water points]]-WWWW[[#This Row],['#Water points coverage]]&lt;0,0,WWWW[[#This Row],[Total required water points]]-WWWW[[#This Row],['#Water points coverage]])</f>
        <v>1</v>
      </c>
      <c r="BA764" s="791">
        <f>ROUND(IF(WWWW[[#This Row],[Total PoP ]]&lt;250,1,WWWW[[#This Row],[Total PoP ]]/250),0)</f>
        <v>1</v>
      </c>
      <c r="BB76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0.7722772277227723</v>
      </c>
      <c r="BC764" s="788">
        <f>WWWW[[#This Row],[% people access to functioning Latrine]]*WWWW[[#This Row],[Total PoP ]]</f>
        <v>78</v>
      </c>
      <c r="BD764" s="791">
        <f>WWWW[[#This Row],['#_of_Functioning_latrines_in_school]]*50</f>
        <v>0</v>
      </c>
      <c r="BE764" s="791">
        <f>ROUND((WWWW[[#This Row],[Total PoP ]]/6),0)</f>
        <v>17</v>
      </c>
      <c r="BF764" s="791">
        <f>IF(WWWW[[#This Row],[Total required Latrines]]-(WWWW[[#This Row],['#_of_sanitary_fly-proof_HH_latrines]])&lt;0,0,WWWW[[#This Row],[Total required Latrines]]-(WWWW[[#This Row],['#_of_sanitary_fly-proof_HH_latrines]]))</f>
        <v>4</v>
      </c>
      <c r="BG764" s="787">
        <f>1-WWWW[[#This Row],[% people access to functioning Latrine]]</f>
        <v>0.2277227722772277</v>
      </c>
      <c r="BH76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4" s="560">
        <f>IF(WWWW[[#This Row],['#_of_functional_handwashing_facilities_at_HH_level]]*6&gt;WWWW[[#This Row],[Total PoP ]],WWWW[[#This Row],[Total PoP ]],WWWW[[#This Row],['#_of_functional_handwashing_facilities_at_HH_level]]*6)</f>
        <v>0</v>
      </c>
      <c r="BJ764" s="791">
        <f>IF(WWWW[[#This Row],['# people reached by regular dedicated hygiene promotion]]&gt;WWWW[[#This Row],['# People received regular supply of hygiene items]],WWWW[[#This Row],['# people reached by regular dedicated hygiene promotion]],WWWW[[#This Row],['# People received regular supply of hygiene items]])</f>
        <v>0</v>
      </c>
      <c r="BK764" s="790">
        <f>IF(WWWW[[#This Row],[HRP3]]/WWWW[[#This Row],[Total PoP ]]&gt;100%,100%,WWWW[[#This Row],[HRP3]]/WWWW[[#This Row],[Total PoP ]])</f>
        <v>0</v>
      </c>
      <c r="BL764" s="787">
        <f>1-WWWW[[#This Row],[Hygiene Coverage%]]</f>
        <v>1</v>
      </c>
      <c r="BM764" s="789">
        <f>WWWW[[#This Row],['# people reached by regular dedicated hygiene promotion]]/WWWW[[#This Row],[Total PoP ]]</f>
        <v>0</v>
      </c>
      <c r="BN76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4" s="552">
        <f>WWWW[[#This Row],['#_of_affected_women_and_girls_receiving_a_sufficient_quantity_of_sanitary_pads]]</f>
        <v>0</v>
      </c>
      <c r="BP764" s="605">
        <f>IF(WWWW[[#This Row],['# People with access to soap]]&gt;WWWW[[#This Row],['# People with access to Sanity Pads]],WWWW[[#This Row],['# People with access to soap]],WWWW[[#This Row],['# People with access to Sanity Pads]])</f>
        <v>0</v>
      </c>
      <c r="BQ764" s="560" t="str">
        <f>IF(OR(WWWW[[#This Row],['#of students in school]]="",WWWW[[#This Row],['#of students in school]]=0),"No","Yes")</f>
        <v>No</v>
      </c>
      <c r="BR764" s="781" t="str">
        <f>VLOOKUP(WWWW[[#This Row],[Village  Name]],SiteDB6[[Site Name]:[Location Type 1]],9,FALSE)</f>
        <v>Village</v>
      </c>
      <c r="BS764" s="781" t="str">
        <f>VLOOKUP(WWWW[[#This Row],[Village  Name]],SiteDB6[[Site Name]:[Type of Accommodation]],10,FALSE)</f>
        <v>Village</v>
      </c>
      <c r="BT764" s="781">
        <f>VLOOKUP(WWWW[[#This Row],[Village  Name]],SiteDB6[[Site Name]:[Ethnic or GCA/NGCA]],11,FALSE)</f>
        <v>0</v>
      </c>
      <c r="BU764" s="781">
        <f>VLOOKUP(WWWW[[#This Row],[Village  Name]],SiteDB6[[Site Name]:[Lat]],12,FALSE)</f>
        <v>0</v>
      </c>
      <c r="BV764" s="781">
        <f>VLOOKUP(WWWW[[#This Row],[Village  Name]],SiteDB6[[Site Name]:[Long]],13,FALSE)</f>
        <v>0</v>
      </c>
      <c r="BW764" s="781">
        <f>VLOOKUP(WWWW[[#This Row],[Village  Name]],SiteDB6[[Site Name]:[Pcode]],3,FALSE)</f>
        <v>0</v>
      </c>
      <c r="BX764" s="781" t="str">
        <f t="shared" si="7"/>
        <v>Covered</v>
      </c>
      <c r="BY764" s="792"/>
    </row>
    <row r="765" spans="1:77">
      <c r="A765" s="777" t="s">
        <v>2382</v>
      </c>
      <c r="B765" s="777" t="s">
        <v>3083</v>
      </c>
      <c r="C765" s="778"/>
      <c r="D765" s="778" t="s">
        <v>233</v>
      </c>
      <c r="E765" s="779" t="s">
        <v>700</v>
      </c>
      <c r="F765" s="778" t="s">
        <v>3122</v>
      </c>
      <c r="G765" s="780" t="str">
        <f>VLOOKUP(WWWW[[#This Row],[Village  Name]],SiteDB6[[Site Name]:[Location Type]],8,FALSE)</f>
        <v>Village</v>
      </c>
      <c r="H765" s="778" t="s">
        <v>3141</v>
      </c>
      <c r="I765" s="782"/>
      <c r="J765" s="782">
        <v>133</v>
      </c>
      <c r="K765" s="783">
        <v>43258</v>
      </c>
      <c r="L765" s="784">
        <v>43830</v>
      </c>
      <c r="M765" s="782"/>
      <c r="N765" s="782"/>
      <c r="O765" s="605"/>
      <c r="P765" s="782"/>
      <c r="Q765" s="782"/>
      <c r="R765" s="782"/>
      <c r="S765" s="782"/>
      <c r="T765" s="782"/>
      <c r="U765" s="785"/>
      <c r="V765" s="782">
        <v>20</v>
      </c>
      <c r="W765" s="782"/>
      <c r="X765" s="782"/>
      <c r="Y765" s="782"/>
      <c r="Z765" s="782"/>
      <c r="AA765" s="782"/>
      <c r="AB765" s="782"/>
      <c r="AC765" s="785"/>
      <c r="AD765" s="782"/>
      <c r="AE765" s="782"/>
      <c r="AF765" s="782"/>
      <c r="AG765" s="782"/>
      <c r="AH765" s="782"/>
      <c r="AI765" s="782"/>
      <c r="AJ765" s="605"/>
      <c r="AK765" s="782"/>
      <c r="AL765" s="605"/>
      <c r="AM765" s="605"/>
      <c r="AN765" s="785"/>
      <c r="AO765" s="551"/>
      <c r="AP765" s="551"/>
      <c r="AQ76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5" s="788">
        <f>WWWW[[#This Row],[%Equitable and continuous access to sufficient quantity of safe drinking water]]*WWWW[[#This Row],[Total PoP ]]</f>
        <v>0</v>
      </c>
      <c r="AS76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5" s="788">
        <f>WWWW[[#This Row],[% Access to unimproved water points]]*WWWW[[#This Row],[Total PoP ]]</f>
        <v>0</v>
      </c>
      <c r="AU76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5" s="788">
        <f>WWWW[[#This Row],[HRP1]]/250</f>
        <v>0</v>
      </c>
      <c r="AX765" s="790">
        <f>1-WWWW[[#This Row],[% Equitable and continuous access to sufficient quantity of domestic water]]</f>
        <v>1</v>
      </c>
      <c r="AY765" s="788">
        <f>WWWW[[#This Row],[%equitable and continuous access to sufficient quantity of safe drinking and domestic water''s GAP]]*WWWW[[#This Row],[Total PoP ]]</f>
        <v>133</v>
      </c>
      <c r="AZ765" s="791">
        <f>IF(WWWW[[#This Row],[Total required water points]]-WWWW[[#This Row],['#Water points coverage]]&lt;0,0,WWWW[[#This Row],[Total required water points]]-WWWW[[#This Row],['#Water points coverage]])</f>
        <v>1</v>
      </c>
      <c r="BA765" s="791">
        <f>ROUND(IF(WWWW[[#This Row],[Total PoP ]]&lt;250,1,WWWW[[#This Row],[Total PoP ]]/250),0)</f>
        <v>1</v>
      </c>
      <c r="BB76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0.90225563909774431</v>
      </c>
      <c r="BC765" s="788">
        <f>WWWW[[#This Row],[% people access to functioning Latrine]]*WWWW[[#This Row],[Total PoP ]]</f>
        <v>120</v>
      </c>
      <c r="BD765" s="791">
        <f>WWWW[[#This Row],['#_of_Functioning_latrines_in_school]]*50</f>
        <v>0</v>
      </c>
      <c r="BE765" s="791">
        <f>ROUND((WWWW[[#This Row],[Total PoP ]]/6),0)</f>
        <v>22</v>
      </c>
      <c r="BF765" s="791">
        <f>IF(WWWW[[#This Row],[Total required Latrines]]-(WWWW[[#This Row],['#_of_sanitary_fly-proof_HH_latrines]])&lt;0,0,WWWW[[#This Row],[Total required Latrines]]-(WWWW[[#This Row],['#_of_sanitary_fly-proof_HH_latrines]]))</f>
        <v>2</v>
      </c>
      <c r="BG765" s="787">
        <f>1-WWWW[[#This Row],[% people access to functioning Latrine]]</f>
        <v>9.7744360902255689E-2</v>
      </c>
      <c r="BH76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5" s="560">
        <f>IF(WWWW[[#This Row],['#_of_functional_handwashing_facilities_at_HH_level]]*6&gt;WWWW[[#This Row],[Total PoP ]],WWWW[[#This Row],[Total PoP ]],WWWW[[#This Row],['#_of_functional_handwashing_facilities_at_HH_level]]*6)</f>
        <v>0</v>
      </c>
      <c r="BJ765" s="791">
        <f>IF(WWWW[[#This Row],['# people reached by regular dedicated hygiene promotion]]&gt;WWWW[[#This Row],['# People received regular supply of hygiene items]],WWWW[[#This Row],['# people reached by regular dedicated hygiene promotion]],WWWW[[#This Row],['# People received regular supply of hygiene items]])</f>
        <v>0</v>
      </c>
      <c r="BK765" s="790">
        <f>IF(WWWW[[#This Row],[HRP3]]/WWWW[[#This Row],[Total PoP ]]&gt;100%,100%,WWWW[[#This Row],[HRP3]]/WWWW[[#This Row],[Total PoP ]])</f>
        <v>0</v>
      </c>
      <c r="BL765" s="787">
        <f>1-WWWW[[#This Row],[Hygiene Coverage%]]</f>
        <v>1</v>
      </c>
      <c r="BM765" s="789">
        <f>WWWW[[#This Row],['# people reached by regular dedicated hygiene promotion]]/WWWW[[#This Row],[Total PoP ]]</f>
        <v>0</v>
      </c>
      <c r="BN76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5" s="552">
        <f>WWWW[[#This Row],['#_of_affected_women_and_girls_receiving_a_sufficient_quantity_of_sanitary_pads]]</f>
        <v>0</v>
      </c>
      <c r="BP765" s="605">
        <f>IF(WWWW[[#This Row],['# People with access to soap]]&gt;WWWW[[#This Row],['# People with access to Sanity Pads]],WWWW[[#This Row],['# People with access to soap]],WWWW[[#This Row],['# People with access to Sanity Pads]])</f>
        <v>0</v>
      </c>
      <c r="BQ765" s="560" t="str">
        <f>IF(OR(WWWW[[#This Row],['#of students in school]]="",WWWW[[#This Row],['#of students in school]]=0),"No","Yes")</f>
        <v>No</v>
      </c>
      <c r="BR765" s="781" t="str">
        <f>VLOOKUP(WWWW[[#This Row],[Village  Name]],SiteDB6[[Site Name]:[Location Type 1]],9,FALSE)</f>
        <v>Village</v>
      </c>
      <c r="BS765" s="781" t="str">
        <f>VLOOKUP(WWWW[[#This Row],[Village  Name]],SiteDB6[[Site Name]:[Type of Accommodation]],10,FALSE)</f>
        <v>Village</v>
      </c>
      <c r="BT765" s="781">
        <f>VLOOKUP(WWWW[[#This Row],[Village  Name]],SiteDB6[[Site Name]:[Ethnic or GCA/NGCA]],11,FALSE)</f>
        <v>0</v>
      </c>
      <c r="BU765" s="781">
        <f>VLOOKUP(WWWW[[#This Row],[Village  Name]],SiteDB6[[Site Name]:[Lat]],12,FALSE)</f>
        <v>0</v>
      </c>
      <c r="BV765" s="781">
        <f>VLOOKUP(WWWW[[#This Row],[Village  Name]],SiteDB6[[Site Name]:[Long]],13,FALSE)</f>
        <v>0</v>
      </c>
      <c r="BW765" s="781">
        <f>VLOOKUP(WWWW[[#This Row],[Village  Name]],SiteDB6[[Site Name]:[Pcode]],3,FALSE)</f>
        <v>0</v>
      </c>
      <c r="BX765" s="781" t="str">
        <f t="shared" si="7"/>
        <v>Covered</v>
      </c>
      <c r="BY765" s="792"/>
    </row>
    <row r="766" spans="1:77">
      <c r="A766" s="777" t="s">
        <v>2382</v>
      </c>
      <c r="B766" s="777" t="s">
        <v>3083</v>
      </c>
      <c r="C766" s="778"/>
      <c r="D766" s="778" t="s">
        <v>233</v>
      </c>
      <c r="E766" s="779" t="s">
        <v>700</v>
      </c>
      <c r="F766" s="778" t="s">
        <v>3122</v>
      </c>
      <c r="G766" s="780" t="str">
        <f>VLOOKUP(WWWW[[#This Row],[Village  Name]],SiteDB6[[Site Name]:[Location Type]],8,FALSE)</f>
        <v>Village</v>
      </c>
      <c r="H766" s="778" t="s">
        <v>3142</v>
      </c>
      <c r="I766" s="782"/>
      <c r="J766" s="782">
        <v>126</v>
      </c>
      <c r="K766" s="783">
        <v>43258</v>
      </c>
      <c r="L766" s="784">
        <v>43830</v>
      </c>
      <c r="M766" s="782"/>
      <c r="N766" s="782"/>
      <c r="O766" s="605"/>
      <c r="P766" s="782"/>
      <c r="Q766" s="782"/>
      <c r="R766" s="782"/>
      <c r="S766" s="782"/>
      <c r="T766" s="782"/>
      <c r="U766" s="785"/>
      <c r="V766" s="782">
        <v>10</v>
      </c>
      <c r="W766" s="782"/>
      <c r="X766" s="782"/>
      <c r="Y766" s="782"/>
      <c r="Z766" s="782"/>
      <c r="AA766" s="782"/>
      <c r="AB766" s="782"/>
      <c r="AC766" s="785"/>
      <c r="AD766" s="782"/>
      <c r="AE766" s="782"/>
      <c r="AF766" s="782"/>
      <c r="AG766" s="782"/>
      <c r="AH766" s="782"/>
      <c r="AI766" s="782"/>
      <c r="AJ766" s="605"/>
      <c r="AK766" s="782"/>
      <c r="AL766" s="605"/>
      <c r="AM766" s="605"/>
      <c r="AN766" s="785"/>
      <c r="AO766" s="551"/>
      <c r="AP766" s="551"/>
      <c r="AQ76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6" s="788">
        <f>WWWW[[#This Row],[%Equitable and continuous access to sufficient quantity of safe drinking water]]*WWWW[[#This Row],[Total PoP ]]</f>
        <v>0</v>
      </c>
      <c r="AS76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6" s="788">
        <f>WWWW[[#This Row],[% Access to unimproved water points]]*WWWW[[#This Row],[Total PoP ]]</f>
        <v>0</v>
      </c>
      <c r="AU76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6" s="788">
        <f>WWWW[[#This Row],[HRP1]]/250</f>
        <v>0</v>
      </c>
      <c r="AX766" s="790">
        <f>1-WWWW[[#This Row],[% Equitable and continuous access to sufficient quantity of domestic water]]</f>
        <v>1</v>
      </c>
      <c r="AY766" s="788">
        <f>WWWW[[#This Row],[%equitable and continuous access to sufficient quantity of safe drinking and domestic water''s GAP]]*WWWW[[#This Row],[Total PoP ]]</f>
        <v>126</v>
      </c>
      <c r="AZ766" s="791">
        <f>IF(WWWW[[#This Row],[Total required water points]]-WWWW[[#This Row],['#Water points coverage]]&lt;0,0,WWWW[[#This Row],[Total required water points]]-WWWW[[#This Row],['#Water points coverage]])</f>
        <v>1</v>
      </c>
      <c r="BA766" s="791">
        <f>ROUND(IF(WWWW[[#This Row],[Total PoP ]]&lt;250,1,WWWW[[#This Row],[Total PoP ]]/250),0)</f>
        <v>1</v>
      </c>
      <c r="BB76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0.47619047619047616</v>
      </c>
      <c r="BC766" s="788">
        <f>WWWW[[#This Row],[% people access to functioning Latrine]]*WWWW[[#This Row],[Total PoP ]]</f>
        <v>60</v>
      </c>
      <c r="BD766" s="791">
        <f>WWWW[[#This Row],['#_of_Functioning_latrines_in_school]]*50</f>
        <v>0</v>
      </c>
      <c r="BE766" s="791">
        <f>ROUND((WWWW[[#This Row],[Total PoP ]]/6),0)</f>
        <v>21</v>
      </c>
      <c r="BF766" s="791">
        <f>IF(WWWW[[#This Row],[Total required Latrines]]-(WWWW[[#This Row],['#_of_sanitary_fly-proof_HH_latrines]])&lt;0,0,WWWW[[#This Row],[Total required Latrines]]-(WWWW[[#This Row],['#_of_sanitary_fly-proof_HH_latrines]]))</f>
        <v>11</v>
      </c>
      <c r="BG766" s="787">
        <f>1-WWWW[[#This Row],[% people access to functioning Latrine]]</f>
        <v>0.52380952380952384</v>
      </c>
      <c r="BH76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6" s="560">
        <f>IF(WWWW[[#This Row],['#_of_functional_handwashing_facilities_at_HH_level]]*6&gt;WWWW[[#This Row],[Total PoP ]],WWWW[[#This Row],[Total PoP ]],WWWW[[#This Row],['#_of_functional_handwashing_facilities_at_HH_level]]*6)</f>
        <v>0</v>
      </c>
      <c r="BJ766" s="791">
        <f>IF(WWWW[[#This Row],['# people reached by regular dedicated hygiene promotion]]&gt;WWWW[[#This Row],['# People received regular supply of hygiene items]],WWWW[[#This Row],['# people reached by regular dedicated hygiene promotion]],WWWW[[#This Row],['# People received regular supply of hygiene items]])</f>
        <v>0</v>
      </c>
      <c r="BK766" s="790">
        <f>IF(WWWW[[#This Row],[HRP3]]/WWWW[[#This Row],[Total PoP ]]&gt;100%,100%,WWWW[[#This Row],[HRP3]]/WWWW[[#This Row],[Total PoP ]])</f>
        <v>0</v>
      </c>
      <c r="BL766" s="787">
        <f>1-WWWW[[#This Row],[Hygiene Coverage%]]</f>
        <v>1</v>
      </c>
      <c r="BM766" s="789">
        <f>WWWW[[#This Row],['# people reached by regular dedicated hygiene promotion]]/WWWW[[#This Row],[Total PoP ]]</f>
        <v>0</v>
      </c>
      <c r="BN76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6" s="552">
        <f>WWWW[[#This Row],['#_of_affected_women_and_girls_receiving_a_sufficient_quantity_of_sanitary_pads]]</f>
        <v>0</v>
      </c>
      <c r="BP766" s="605">
        <f>IF(WWWW[[#This Row],['# People with access to soap]]&gt;WWWW[[#This Row],['# People with access to Sanity Pads]],WWWW[[#This Row],['# People with access to soap]],WWWW[[#This Row],['# People with access to Sanity Pads]])</f>
        <v>0</v>
      </c>
      <c r="BQ766" s="560" t="str">
        <f>IF(OR(WWWW[[#This Row],['#of students in school]]="",WWWW[[#This Row],['#of students in school]]=0),"No","Yes")</f>
        <v>No</v>
      </c>
      <c r="BR766" s="781" t="str">
        <f>VLOOKUP(WWWW[[#This Row],[Village  Name]],SiteDB6[[Site Name]:[Location Type 1]],9,FALSE)</f>
        <v>Village</v>
      </c>
      <c r="BS766" s="781" t="str">
        <f>VLOOKUP(WWWW[[#This Row],[Village  Name]],SiteDB6[[Site Name]:[Type of Accommodation]],10,FALSE)</f>
        <v>Village</v>
      </c>
      <c r="BT766" s="781">
        <f>VLOOKUP(WWWW[[#This Row],[Village  Name]],SiteDB6[[Site Name]:[Ethnic or GCA/NGCA]],11,FALSE)</f>
        <v>0</v>
      </c>
      <c r="BU766" s="781">
        <f>VLOOKUP(WWWW[[#This Row],[Village  Name]],SiteDB6[[Site Name]:[Lat]],12,FALSE)</f>
        <v>0</v>
      </c>
      <c r="BV766" s="781">
        <f>VLOOKUP(WWWW[[#This Row],[Village  Name]],SiteDB6[[Site Name]:[Long]],13,FALSE)</f>
        <v>0</v>
      </c>
      <c r="BW766" s="781">
        <f>VLOOKUP(WWWW[[#This Row],[Village  Name]],SiteDB6[[Site Name]:[Pcode]],3,FALSE)</f>
        <v>0</v>
      </c>
      <c r="BX766" s="781" t="str">
        <f t="shared" si="7"/>
        <v>Covered</v>
      </c>
      <c r="BY766" s="792"/>
    </row>
    <row r="767" spans="1:77">
      <c r="A767" s="777" t="s">
        <v>2382</v>
      </c>
      <c r="B767" s="777" t="s">
        <v>3083</v>
      </c>
      <c r="C767" s="778"/>
      <c r="D767" s="778" t="s">
        <v>233</v>
      </c>
      <c r="E767" s="779" t="s">
        <v>700</v>
      </c>
      <c r="F767" s="778" t="s">
        <v>3122</v>
      </c>
      <c r="G767" s="780" t="str">
        <f>VLOOKUP(WWWW[[#This Row],[Village  Name]],SiteDB6[[Site Name]:[Location Type]],8,FALSE)</f>
        <v>Village</v>
      </c>
      <c r="H767" s="778" t="s">
        <v>3143</v>
      </c>
      <c r="I767" s="782"/>
      <c r="J767" s="782">
        <v>179</v>
      </c>
      <c r="K767" s="783">
        <v>43258</v>
      </c>
      <c r="L767" s="784">
        <v>43830</v>
      </c>
      <c r="M767" s="782"/>
      <c r="N767" s="782"/>
      <c r="O767" s="605"/>
      <c r="P767" s="782"/>
      <c r="Q767" s="782"/>
      <c r="R767" s="782"/>
      <c r="S767" s="782"/>
      <c r="T767" s="782"/>
      <c r="U767" s="785"/>
      <c r="V767" s="782">
        <v>11</v>
      </c>
      <c r="W767" s="782"/>
      <c r="X767" s="782"/>
      <c r="Y767" s="782"/>
      <c r="Z767" s="782"/>
      <c r="AA767" s="782"/>
      <c r="AB767" s="782"/>
      <c r="AC767" s="785"/>
      <c r="AD767" s="782"/>
      <c r="AE767" s="782"/>
      <c r="AF767" s="782"/>
      <c r="AG767" s="782"/>
      <c r="AH767" s="782"/>
      <c r="AI767" s="782"/>
      <c r="AJ767" s="605"/>
      <c r="AK767" s="782"/>
      <c r="AL767" s="605"/>
      <c r="AM767" s="605"/>
      <c r="AN767" s="785"/>
      <c r="AO767" s="551"/>
      <c r="AP767" s="551"/>
      <c r="AQ76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7" s="788">
        <f>WWWW[[#This Row],[%Equitable and continuous access to sufficient quantity of safe drinking water]]*WWWW[[#This Row],[Total PoP ]]</f>
        <v>0</v>
      </c>
      <c r="AS76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7" s="788">
        <f>WWWW[[#This Row],[% Access to unimproved water points]]*WWWW[[#This Row],[Total PoP ]]</f>
        <v>0</v>
      </c>
      <c r="AU76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7" s="788">
        <f>WWWW[[#This Row],[HRP1]]/250</f>
        <v>0</v>
      </c>
      <c r="AX767" s="790">
        <f>1-WWWW[[#This Row],[% Equitable and continuous access to sufficient quantity of domestic water]]</f>
        <v>1</v>
      </c>
      <c r="AY767" s="788">
        <f>WWWW[[#This Row],[%equitable and continuous access to sufficient quantity of safe drinking and domestic water''s GAP]]*WWWW[[#This Row],[Total PoP ]]</f>
        <v>179</v>
      </c>
      <c r="AZ767" s="791">
        <f>IF(WWWW[[#This Row],[Total required water points]]-WWWW[[#This Row],['#Water points coverage]]&lt;0,0,WWWW[[#This Row],[Total required water points]]-WWWW[[#This Row],['#Water points coverage]])</f>
        <v>1</v>
      </c>
      <c r="BA767" s="791">
        <f>ROUND(IF(WWWW[[#This Row],[Total PoP ]]&lt;250,1,WWWW[[#This Row],[Total PoP ]]/250),0)</f>
        <v>1</v>
      </c>
      <c r="BB76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0.36871508379888268</v>
      </c>
      <c r="BC767" s="788">
        <f>WWWW[[#This Row],[% people access to functioning Latrine]]*WWWW[[#This Row],[Total PoP ]]</f>
        <v>66</v>
      </c>
      <c r="BD767" s="791">
        <f>WWWW[[#This Row],['#_of_Functioning_latrines_in_school]]*50</f>
        <v>0</v>
      </c>
      <c r="BE767" s="791">
        <f>ROUND((WWWW[[#This Row],[Total PoP ]]/6),0)</f>
        <v>30</v>
      </c>
      <c r="BF767" s="791">
        <f>IF(WWWW[[#This Row],[Total required Latrines]]-(WWWW[[#This Row],['#_of_sanitary_fly-proof_HH_latrines]])&lt;0,0,WWWW[[#This Row],[Total required Latrines]]-(WWWW[[#This Row],['#_of_sanitary_fly-proof_HH_latrines]]))</f>
        <v>19</v>
      </c>
      <c r="BG767" s="787">
        <f>1-WWWW[[#This Row],[% people access to functioning Latrine]]</f>
        <v>0.63128491620111737</v>
      </c>
      <c r="BH76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7" s="560">
        <f>IF(WWWW[[#This Row],['#_of_functional_handwashing_facilities_at_HH_level]]*6&gt;WWWW[[#This Row],[Total PoP ]],WWWW[[#This Row],[Total PoP ]],WWWW[[#This Row],['#_of_functional_handwashing_facilities_at_HH_level]]*6)</f>
        <v>0</v>
      </c>
      <c r="BJ767" s="791">
        <f>IF(WWWW[[#This Row],['# people reached by regular dedicated hygiene promotion]]&gt;WWWW[[#This Row],['# People received regular supply of hygiene items]],WWWW[[#This Row],['# people reached by regular dedicated hygiene promotion]],WWWW[[#This Row],['# People received regular supply of hygiene items]])</f>
        <v>0</v>
      </c>
      <c r="BK767" s="790">
        <f>IF(WWWW[[#This Row],[HRP3]]/WWWW[[#This Row],[Total PoP ]]&gt;100%,100%,WWWW[[#This Row],[HRP3]]/WWWW[[#This Row],[Total PoP ]])</f>
        <v>0</v>
      </c>
      <c r="BL767" s="787">
        <f>1-WWWW[[#This Row],[Hygiene Coverage%]]</f>
        <v>1</v>
      </c>
      <c r="BM767" s="789">
        <f>WWWW[[#This Row],['# people reached by regular dedicated hygiene promotion]]/WWWW[[#This Row],[Total PoP ]]</f>
        <v>0</v>
      </c>
      <c r="BN76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7" s="552">
        <f>WWWW[[#This Row],['#_of_affected_women_and_girls_receiving_a_sufficient_quantity_of_sanitary_pads]]</f>
        <v>0</v>
      </c>
      <c r="BP767" s="605">
        <f>IF(WWWW[[#This Row],['# People with access to soap]]&gt;WWWW[[#This Row],['# People with access to Sanity Pads]],WWWW[[#This Row],['# People with access to soap]],WWWW[[#This Row],['# People with access to Sanity Pads]])</f>
        <v>0</v>
      </c>
      <c r="BQ767" s="560" t="str">
        <f>IF(OR(WWWW[[#This Row],['#of students in school]]="",WWWW[[#This Row],['#of students in school]]=0),"No","Yes")</f>
        <v>No</v>
      </c>
      <c r="BR767" s="781" t="str">
        <f>VLOOKUP(WWWW[[#This Row],[Village  Name]],SiteDB6[[Site Name]:[Location Type 1]],9,FALSE)</f>
        <v>Village</v>
      </c>
      <c r="BS767" s="781" t="str">
        <f>VLOOKUP(WWWW[[#This Row],[Village  Name]],SiteDB6[[Site Name]:[Type of Accommodation]],10,FALSE)</f>
        <v>Village</v>
      </c>
      <c r="BT767" s="781">
        <f>VLOOKUP(WWWW[[#This Row],[Village  Name]],SiteDB6[[Site Name]:[Ethnic or GCA/NGCA]],11,FALSE)</f>
        <v>0</v>
      </c>
      <c r="BU767" s="781">
        <f>VLOOKUP(WWWW[[#This Row],[Village  Name]],SiteDB6[[Site Name]:[Lat]],12,FALSE)</f>
        <v>0</v>
      </c>
      <c r="BV767" s="781">
        <f>VLOOKUP(WWWW[[#This Row],[Village  Name]],SiteDB6[[Site Name]:[Long]],13,FALSE)</f>
        <v>0</v>
      </c>
      <c r="BW767" s="781">
        <f>VLOOKUP(WWWW[[#This Row],[Village  Name]],SiteDB6[[Site Name]:[Pcode]],3,FALSE)</f>
        <v>0</v>
      </c>
      <c r="BX767" s="781" t="str">
        <f t="shared" si="7"/>
        <v>Covered</v>
      </c>
      <c r="BY767" s="792"/>
    </row>
    <row r="768" spans="1:77">
      <c r="A768" s="777" t="s">
        <v>2382</v>
      </c>
      <c r="B768" s="777" t="s">
        <v>3083</v>
      </c>
      <c r="C768" s="778"/>
      <c r="D768" s="778" t="s">
        <v>233</v>
      </c>
      <c r="E768" s="779" t="s">
        <v>700</v>
      </c>
      <c r="F768" s="778" t="s">
        <v>3122</v>
      </c>
      <c r="G768" s="780" t="str">
        <f>VLOOKUP(WWWW[[#This Row],[Village  Name]],SiteDB6[[Site Name]:[Location Type]],8,FALSE)</f>
        <v>Village</v>
      </c>
      <c r="H768" s="778" t="s">
        <v>3144</v>
      </c>
      <c r="I768" s="782"/>
      <c r="J768" s="782">
        <v>113</v>
      </c>
      <c r="K768" s="783">
        <v>43258</v>
      </c>
      <c r="L768" s="784">
        <v>43830</v>
      </c>
      <c r="M768" s="782"/>
      <c r="N768" s="782"/>
      <c r="O768" s="605"/>
      <c r="P768" s="782"/>
      <c r="Q768" s="782"/>
      <c r="R768" s="782"/>
      <c r="S768" s="782"/>
      <c r="T768" s="782"/>
      <c r="U768" s="785"/>
      <c r="V768" s="782"/>
      <c r="W768" s="782"/>
      <c r="X768" s="782"/>
      <c r="Y768" s="782"/>
      <c r="Z768" s="782"/>
      <c r="AA768" s="782"/>
      <c r="AB768" s="782"/>
      <c r="AC768" s="785"/>
      <c r="AD768" s="782"/>
      <c r="AE768" s="782"/>
      <c r="AF768" s="782"/>
      <c r="AG768" s="782"/>
      <c r="AH768" s="782"/>
      <c r="AI768" s="782"/>
      <c r="AJ768" s="605"/>
      <c r="AK768" s="782"/>
      <c r="AL768" s="605"/>
      <c r="AM768" s="605"/>
      <c r="AN768" s="785"/>
      <c r="AO768" s="551"/>
      <c r="AP768" s="551"/>
      <c r="AQ76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8" s="788">
        <f>WWWW[[#This Row],[%Equitable and continuous access to sufficient quantity of safe drinking water]]*WWWW[[#This Row],[Total PoP ]]</f>
        <v>0</v>
      </c>
      <c r="AS76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8" s="788">
        <f>WWWW[[#This Row],[% Access to unimproved water points]]*WWWW[[#This Row],[Total PoP ]]</f>
        <v>0</v>
      </c>
      <c r="AU76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8" s="788">
        <f>WWWW[[#This Row],[HRP1]]/250</f>
        <v>0</v>
      </c>
      <c r="AX768" s="790">
        <f>1-WWWW[[#This Row],[% Equitable and continuous access to sufficient quantity of domestic water]]</f>
        <v>1</v>
      </c>
      <c r="AY768" s="788">
        <f>WWWW[[#This Row],[%equitable and continuous access to sufficient quantity of safe drinking and domestic water''s GAP]]*WWWW[[#This Row],[Total PoP ]]</f>
        <v>113</v>
      </c>
      <c r="AZ768" s="791">
        <f>IF(WWWW[[#This Row],[Total required water points]]-WWWW[[#This Row],['#Water points coverage]]&lt;0,0,WWWW[[#This Row],[Total required water points]]-WWWW[[#This Row],['#Water points coverage]])</f>
        <v>1</v>
      </c>
      <c r="BA768" s="791">
        <f>ROUND(IF(WWWW[[#This Row],[Total PoP ]]&lt;250,1,WWWW[[#This Row],[Total PoP ]]/250),0)</f>
        <v>1</v>
      </c>
      <c r="BB76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68" s="788">
        <f>WWWW[[#This Row],[% people access to functioning Latrine]]*WWWW[[#This Row],[Total PoP ]]</f>
        <v>0</v>
      </c>
      <c r="BD768" s="791">
        <f>WWWW[[#This Row],['#_of_Functioning_latrines_in_school]]*50</f>
        <v>0</v>
      </c>
      <c r="BE768" s="791">
        <f>ROUND((WWWW[[#This Row],[Total PoP ]]/6),0)</f>
        <v>19</v>
      </c>
      <c r="BF768" s="791">
        <f>IF(WWWW[[#This Row],[Total required Latrines]]-(WWWW[[#This Row],['#_of_sanitary_fly-proof_HH_latrines]])&lt;0,0,WWWW[[#This Row],[Total required Latrines]]-(WWWW[[#This Row],['#_of_sanitary_fly-proof_HH_latrines]]))</f>
        <v>19</v>
      </c>
      <c r="BG768" s="787">
        <f>1-WWWW[[#This Row],[% people access to functioning Latrine]]</f>
        <v>1</v>
      </c>
      <c r="BH76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8" s="560">
        <f>IF(WWWW[[#This Row],['#_of_functional_handwashing_facilities_at_HH_level]]*6&gt;WWWW[[#This Row],[Total PoP ]],WWWW[[#This Row],[Total PoP ]],WWWW[[#This Row],['#_of_functional_handwashing_facilities_at_HH_level]]*6)</f>
        <v>0</v>
      </c>
      <c r="BJ768" s="791">
        <f>IF(WWWW[[#This Row],['# people reached by regular dedicated hygiene promotion]]&gt;WWWW[[#This Row],['# People received regular supply of hygiene items]],WWWW[[#This Row],['# people reached by regular dedicated hygiene promotion]],WWWW[[#This Row],['# People received regular supply of hygiene items]])</f>
        <v>0</v>
      </c>
      <c r="BK768" s="790">
        <f>IF(WWWW[[#This Row],[HRP3]]/WWWW[[#This Row],[Total PoP ]]&gt;100%,100%,WWWW[[#This Row],[HRP3]]/WWWW[[#This Row],[Total PoP ]])</f>
        <v>0</v>
      </c>
      <c r="BL768" s="787">
        <f>1-WWWW[[#This Row],[Hygiene Coverage%]]</f>
        <v>1</v>
      </c>
      <c r="BM768" s="789">
        <f>WWWW[[#This Row],['# people reached by regular dedicated hygiene promotion]]/WWWW[[#This Row],[Total PoP ]]</f>
        <v>0</v>
      </c>
      <c r="BN76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8" s="552">
        <f>WWWW[[#This Row],['#_of_affected_women_and_girls_receiving_a_sufficient_quantity_of_sanitary_pads]]</f>
        <v>0</v>
      </c>
      <c r="BP768" s="605">
        <f>IF(WWWW[[#This Row],['# People with access to soap]]&gt;WWWW[[#This Row],['# People with access to Sanity Pads]],WWWW[[#This Row],['# People with access to soap]],WWWW[[#This Row],['# People with access to Sanity Pads]])</f>
        <v>0</v>
      </c>
      <c r="BQ768" s="560" t="str">
        <f>IF(OR(WWWW[[#This Row],['#of students in school]]="",WWWW[[#This Row],['#of students in school]]=0),"No","Yes")</f>
        <v>No</v>
      </c>
      <c r="BR768" s="781" t="str">
        <f>VLOOKUP(WWWW[[#This Row],[Village  Name]],SiteDB6[[Site Name]:[Location Type 1]],9,FALSE)</f>
        <v>Village</v>
      </c>
      <c r="BS768" s="781" t="str">
        <f>VLOOKUP(WWWW[[#This Row],[Village  Name]],SiteDB6[[Site Name]:[Type of Accommodation]],10,FALSE)</f>
        <v>Village</v>
      </c>
      <c r="BT768" s="781">
        <f>VLOOKUP(WWWW[[#This Row],[Village  Name]],SiteDB6[[Site Name]:[Ethnic or GCA/NGCA]],11,FALSE)</f>
        <v>0</v>
      </c>
      <c r="BU768" s="781">
        <f>VLOOKUP(WWWW[[#This Row],[Village  Name]],SiteDB6[[Site Name]:[Lat]],12,FALSE)</f>
        <v>0</v>
      </c>
      <c r="BV768" s="781">
        <f>VLOOKUP(WWWW[[#This Row],[Village  Name]],SiteDB6[[Site Name]:[Long]],13,FALSE)</f>
        <v>0</v>
      </c>
      <c r="BW768" s="781">
        <f>VLOOKUP(WWWW[[#This Row],[Village  Name]],SiteDB6[[Site Name]:[Pcode]],3,FALSE)</f>
        <v>0</v>
      </c>
      <c r="BX768" s="781" t="str">
        <f t="shared" si="7"/>
        <v>Covered</v>
      </c>
      <c r="BY768" s="792"/>
    </row>
    <row r="769" spans="1:77">
      <c r="A769" s="777" t="s">
        <v>2382</v>
      </c>
      <c r="B769" s="777" t="s">
        <v>3083</v>
      </c>
      <c r="C769" s="778"/>
      <c r="D769" s="778" t="s">
        <v>233</v>
      </c>
      <c r="E769" s="779" t="s">
        <v>700</v>
      </c>
      <c r="F769" s="778" t="s">
        <v>3122</v>
      </c>
      <c r="G769" s="780" t="str">
        <f>VLOOKUP(WWWW[[#This Row],[Village  Name]],SiteDB6[[Site Name]:[Location Type]],8,FALSE)</f>
        <v>Village</v>
      </c>
      <c r="H769" s="778" t="s">
        <v>3145</v>
      </c>
      <c r="I769" s="782"/>
      <c r="J769" s="782">
        <v>166</v>
      </c>
      <c r="K769" s="783">
        <v>43258</v>
      </c>
      <c r="L769" s="784">
        <v>43830</v>
      </c>
      <c r="M769" s="782"/>
      <c r="N769" s="782"/>
      <c r="O769" s="605"/>
      <c r="P769" s="782"/>
      <c r="Q769" s="782"/>
      <c r="R769" s="782"/>
      <c r="S769" s="782"/>
      <c r="T769" s="782"/>
      <c r="U769" s="785"/>
      <c r="V769" s="782">
        <v>11</v>
      </c>
      <c r="W769" s="782"/>
      <c r="X769" s="782"/>
      <c r="Y769" s="782"/>
      <c r="Z769" s="782"/>
      <c r="AA769" s="782"/>
      <c r="AB769" s="782"/>
      <c r="AC769" s="785"/>
      <c r="AD769" s="782"/>
      <c r="AE769" s="782"/>
      <c r="AF769" s="782"/>
      <c r="AG769" s="782"/>
      <c r="AH769" s="782"/>
      <c r="AI769" s="782"/>
      <c r="AJ769" s="605"/>
      <c r="AK769" s="782"/>
      <c r="AL769" s="605"/>
      <c r="AM769" s="605"/>
      <c r="AN769" s="785"/>
      <c r="AO769" s="551"/>
      <c r="AP769" s="551"/>
      <c r="AQ76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69" s="788">
        <f>WWWW[[#This Row],[%Equitable and continuous access to sufficient quantity of safe drinking water]]*WWWW[[#This Row],[Total PoP ]]</f>
        <v>0</v>
      </c>
      <c r="AS76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69" s="788">
        <f>WWWW[[#This Row],[% Access to unimproved water points]]*WWWW[[#This Row],[Total PoP ]]</f>
        <v>0</v>
      </c>
      <c r="AU76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6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69" s="788">
        <f>WWWW[[#This Row],[HRP1]]/250</f>
        <v>0</v>
      </c>
      <c r="AX769" s="790">
        <f>1-WWWW[[#This Row],[% Equitable and continuous access to sufficient quantity of domestic water]]</f>
        <v>1</v>
      </c>
      <c r="AY769" s="788">
        <f>WWWW[[#This Row],[%equitable and continuous access to sufficient quantity of safe drinking and domestic water''s GAP]]*WWWW[[#This Row],[Total PoP ]]</f>
        <v>166</v>
      </c>
      <c r="AZ769" s="791">
        <f>IF(WWWW[[#This Row],[Total required water points]]-WWWW[[#This Row],['#Water points coverage]]&lt;0,0,WWWW[[#This Row],[Total required water points]]-WWWW[[#This Row],['#Water points coverage]])</f>
        <v>1</v>
      </c>
      <c r="BA769" s="791">
        <f>ROUND(IF(WWWW[[#This Row],[Total PoP ]]&lt;250,1,WWWW[[#This Row],[Total PoP ]]/250),0)</f>
        <v>1</v>
      </c>
      <c r="BB76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0.39759036144578314</v>
      </c>
      <c r="BC769" s="788">
        <f>WWWW[[#This Row],[% people access to functioning Latrine]]*WWWW[[#This Row],[Total PoP ]]</f>
        <v>66</v>
      </c>
      <c r="BD769" s="791">
        <f>WWWW[[#This Row],['#_of_Functioning_latrines_in_school]]*50</f>
        <v>0</v>
      </c>
      <c r="BE769" s="791">
        <f>ROUND((WWWW[[#This Row],[Total PoP ]]/6),0)</f>
        <v>28</v>
      </c>
      <c r="BF769" s="791">
        <f>IF(WWWW[[#This Row],[Total required Latrines]]-(WWWW[[#This Row],['#_of_sanitary_fly-proof_HH_latrines]])&lt;0,0,WWWW[[#This Row],[Total required Latrines]]-(WWWW[[#This Row],['#_of_sanitary_fly-proof_HH_latrines]]))</f>
        <v>17</v>
      </c>
      <c r="BG769" s="787">
        <f>1-WWWW[[#This Row],[% people access to functioning Latrine]]</f>
        <v>0.60240963855421681</v>
      </c>
      <c r="BH76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69" s="560">
        <f>IF(WWWW[[#This Row],['#_of_functional_handwashing_facilities_at_HH_level]]*6&gt;WWWW[[#This Row],[Total PoP ]],WWWW[[#This Row],[Total PoP ]],WWWW[[#This Row],['#_of_functional_handwashing_facilities_at_HH_level]]*6)</f>
        <v>0</v>
      </c>
      <c r="BJ769" s="791">
        <f>IF(WWWW[[#This Row],['# people reached by regular dedicated hygiene promotion]]&gt;WWWW[[#This Row],['# People received regular supply of hygiene items]],WWWW[[#This Row],['# people reached by regular dedicated hygiene promotion]],WWWW[[#This Row],['# People received regular supply of hygiene items]])</f>
        <v>0</v>
      </c>
      <c r="BK769" s="790">
        <f>IF(WWWW[[#This Row],[HRP3]]/WWWW[[#This Row],[Total PoP ]]&gt;100%,100%,WWWW[[#This Row],[HRP3]]/WWWW[[#This Row],[Total PoP ]])</f>
        <v>0</v>
      </c>
      <c r="BL769" s="787">
        <f>1-WWWW[[#This Row],[Hygiene Coverage%]]</f>
        <v>1</v>
      </c>
      <c r="BM769" s="789">
        <f>WWWW[[#This Row],['# people reached by regular dedicated hygiene promotion]]/WWWW[[#This Row],[Total PoP ]]</f>
        <v>0</v>
      </c>
      <c r="BN76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69" s="552">
        <f>WWWW[[#This Row],['#_of_affected_women_and_girls_receiving_a_sufficient_quantity_of_sanitary_pads]]</f>
        <v>0</v>
      </c>
      <c r="BP769" s="605">
        <f>IF(WWWW[[#This Row],['# People with access to soap]]&gt;WWWW[[#This Row],['# People with access to Sanity Pads]],WWWW[[#This Row],['# People with access to soap]],WWWW[[#This Row],['# People with access to Sanity Pads]])</f>
        <v>0</v>
      </c>
      <c r="BQ769" s="560" t="str">
        <f>IF(OR(WWWW[[#This Row],['#of students in school]]="",WWWW[[#This Row],['#of students in school]]=0),"No","Yes")</f>
        <v>No</v>
      </c>
      <c r="BR769" s="781" t="str">
        <f>VLOOKUP(WWWW[[#This Row],[Village  Name]],SiteDB6[[Site Name]:[Location Type 1]],9,FALSE)</f>
        <v>Village</v>
      </c>
      <c r="BS769" s="781" t="str">
        <f>VLOOKUP(WWWW[[#This Row],[Village  Name]],SiteDB6[[Site Name]:[Type of Accommodation]],10,FALSE)</f>
        <v>Village</v>
      </c>
      <c r="BT769" s="781">
        <f>VLOOKUP(WWWW[[#This Row],[Village  Name]],SiteDB6[[Site Name]:[Ethnic or GCA/NGCA]],11,FALSE)</f>
        <v>0</v>
      </c>
      <c r="BU769" s="781">
        <f>VLOOKUP(WWWW[[#This Row],[Village  Name]],SiteDB6[[Site Name]:[Lat]],12,FALSE)</f>
        <v>0</v>
      </c>
      <c r="BV769" s="781">
        <f>VLOOKUP(WWWW[[#This Row],[Village  Name]],SiteDB6[[Site Name]:[Long]],13,FALSE)</f>
        <v>0</v>
      </c>
      <c r="BW769" s="781">
        <f>VLOOKUP(WWWW[[#This Row],[Village  Name]],SiteDB6[[Site Name]:[Pcode]],3,FALSE)</f>
        <v>0</v>
      </c>
      <c r="BX769" s="781" t="str">
        <f t="shared" si="7"/>
        <v>Covered</v>
      </c>
      <c r="BY769" s="792"/>
    </row>
    <row r="770" spans="1:77">
      <c r="A770" s="777" t="s">
        <v>2382</v>
      </c>
      <c r="B770" s="777" t="s">
        <v>3083</v>
      </c>
      <c r="C770" s="778"/>
      <c r="D770" s="778" t="s">
        <v>233</v>
      </c>
      <c r="E770" s="779" t="s">
        <v>700</v>
      </c>
      <c r="F770" s="778" t="s">
        <v>3122</v>
      </c>
      <c r="G770" s="780" t="str">
        <f>VLOOKUP(WWWW[[#This Row],[Village  Name]],SiteDB6[[Site Name]:[Location Type]],8,FALSE)</f>
        <v>Village</v>
      </c>
      <c r="H770" s="778" t="s">
        <v>3146</v>
      </c>
      <c r="I770" s="782"/>
      <c r="J770" s="782">
        <v>119</v>
      </c>
      <c r="K770" s="783">
        <v>43258</v>
      </c>
      <c r="L770" s="784">
        <v>43830</v>
      </c>
      <c r="M770" s="782"/>
      <c r="N770" s="782"/>
      <c r="O770" s="605"/>
      <c r="P770" s="782"/>
      <c r="Q770" s="782"/>
      <c r="R770" s="782"/>
      <c r="S770" s="782"/>
      <c r="T770" s="782"/>
      <c r="U770" s="785"/>
      <c r="V770" s="782">
        <v>14</v>
      </c>
      <c r="W770" s="782"/>
      <c r="X770" s="782"/>
      <c r="Y770" s="782"/>
      <c r="Z770" s="782"/>
      <c r="AA770" s="782"/>
      <c r="AB770" s="782"/>
      <c r="AC770" s="785"/>
      <c r="AD770" s="782"/>
      <c r="AE770" s="782"/>
      <c r="AF770" s="782"/>
      <c r="AG770" s="782"/>
      <c r="AH770" s="782"/>
      <c r="AI770" s="782"/>
      <c r="AJ770" s="605"/>
      <c r="AK770" s="782"/>
      <c r="AL770" s="605"/>
      <c r="AM770" s="605"/>
      <c r="AN770" s="785"/>
      <c r="AO770" s="551"/>
      <c r="AP770" s="551"/>
      <c r="AQ77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0" s="788">
        <f>WWWW[[#This Row],[%Equitable and continuous access to sufficient quantity of safe drinking water]]*WWWW[[#This Row],[Total PoP ]]</f>
        <v>0</v>
      </c>
      <c r="AS77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0" s="788">
        <f>WWWW[[#This Row],[% Access to unimproved water points]]*WWWW[[#This Row],[Total PoP ]]</f>
        <v>0</v>
      </c>
      <c r="AU77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0" s="788">
        <f>WWWW[[#This Row],[HRP1]]/250</f>
        <v>0</v>
      </c>
      <c r="AX770" s="790">
        <f>1-WWWW[[#This Row],[% Equitable and continuous access to sufficient quantity of domestic water]]</f>
        <v>1</v>
      </c>
      <c r="AY770" s="788">
        <f>WWWW[[#This Row],[%equitable and continuous access to sufficient quantity of safe drinking and domestic water''s GAP]]*WWWW[[#This Row],[Total PoP ]]</f>
        <v>119</v>
      </c>
      <c r="AZ770" s="791">
        <f>IF(WWWW[[#This Row],[Total required water points]]-WWWW[[#This Row],['#Water points coverage]]&lt;0,0,WWWW[[#This Row],[Total required water points]]-WWWW[[#This Row],['#Water points coverage]])</f>
        <v>1</v>
      </c>
      <c r="BA770" s="791">
        <f>ROUND(IF(WWWW[[#This Row],[Total PoP ]]&lt;250,1,WWWW[[#This Row],[Total PoP ]]/250),0)</f>
        <v>1</v>
      </c>
      <c r="BB77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0.70588235294117652</v>
      </c>
      <c r="BC770" s="788">
        <f>WWWW[[#This Row],[% people access to functioning Latrine]]*WWWW[[#This Row],[Total PoP ]]</f>
        <v>84</v>
      </c>
      <c r="BD770" s="791">
        <f>WWWW[[#This Row],['#_of_Functioning_latrines_in_school]]*50</f>
        <v>0</v>
      </c>
      <c r="BE770" s="791">
        <f>ROUND((WWWW[[#This Row],[Total PoP ]]/6),0)</f>
        <v>20</v>
      </c>
      <c r="BF770" s="791">
        <f>IF(WWWW[[#This Row],[Total required Latrines]]-(WWWW[[#This Row],['#_of_sanitary_fly-proof_HH_latrines]])&lt;0,0,WWWW[[#This Row],[Total required Latrines]]-(WWWW[[#This Row],['#_of_sanitary_fly-proof_HH_latrines]]))</f>
        <v>6</v>
      </c>
      <c r="BG770" s="787">
        <f>1-WWWW[[#This Row],[% people access to functioning Latrine]]</f>
        <v>0.29411764705882348</v>
      </c>
      <c r="BH77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0" s="560">
        <f>IF(WWWW[[#This Row],['#_of_functional_handwashing_facilities_at_HH_level]]*6&gt;WWWW[[#This Row],[Total PoP ]],WWWW[[#This Row],[Total PoP ]],WWWW[[#This Row],['#_of_functional_handwashing_facilities_at_HH_level]]*6)</f>
        <v>0</v>
      </c>
      <c r="BJ770" s="791">
        <f>IF(WWWW[[#This Row],['# people reached by regular dedicated hygiene promotion]]&gt;WWWW[[#This Row],['# People received regular supply of hygiene items]],WWWW[[#This Row],['# people reached by regular dedicated hygiene promotion]],WWWW[[#This Row],['# People received regular supply of hygiene items]])</f>
        <v>0</v>
      </c>
      <c r="BK770" s="790">
        <f>IF(WWWW[[#This Row],[HRP3]]/WWWW[[#This Row],[Total PoP ]]&gt;100%,100%,WWWW[[#This Row],[HRP3]]/WWWW[[#This Row],[Total PoP ]])</f>
        <v>0</v>
      </c>
      <c r="BL770" s="787">
        <f>1-WWWW[[#This Row],[Hygiene Coverage%]]</f>
        <v>1</v>
      </c>
      <c r="BM770" s="789">
        <f>WWWW[[#This Row],['# people reached by regular dedicated hygiene promotion]]/WWWW[[#This Row],[Total PoP ]]</f>
        <v>0</v>
      </c>
      <c r="BN77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0" s="552">
        <f>WWWW[[#This Row],['#_of_affected_women_and_girls_receiving_a_sufficient_quantity_of_sanitary_pads]]</f>
        <v>0</v>
      </c>
      <c r="BP770" s="605">
        <f>IF(WWWW[[#This Row],['# People with access to soap]]&gt;WWWW[[#This Row],['# People with access to Sanity Pads]],WWWW[[#This Row],['# People with access to soap]],WWWW[[#This Row],['# People with access to Sanity Pads]])</f>
        <v>0</v>
      </c>
      <c r="BQ770" s="560" t="str">
        <f>IF(OR(WWWW[[#This Row],['#of students in school]]="",WWWW[[#This Row],['#of students in school]]=0),"No","Yes")</f>
        <v>No</v>
      </c>
      <c r="BR770" s="781" t="str">
        <f>VLOOKUP(WWWW[[#This Row],[Village  Name]],SiteDB6[[Site Name]:[Location Type 1]],9,FALSE)</f>
        <v>Village</v>
      </c>
      <c r="BS770" s="781" t="str">
        <f>VLOOKUP(WWWW[[#This Row],[Village  Name]],SiteDB6[[Site Name]:[Type of Accommodation]],10,FALSE)</f>
        <v>Village</v>
      </c>
      <c r="BT770" s="781">
        <f>VLOOKUP(WWWW[[#This Row],[Village  Name]],SiteDB6[[Site Name]:[Ethnic or GCA/NGCA]],11,FALSE)</f>
        <v>0</v>
      </c>
      <c r="BU770" s="781">
        <f>VLOOKUP(WWWW[[#This Row],[Village  Name]],SiteDB6[[Site Name]:[Lat]],12,FALSE)</f>
        <v>0</v>
      </c>
      <c r="BV770" s="781">
        <f>VLOOKUP(WWWW[[#This Row],[Village  Name]],SiteDB6[[Site Name]:[Long]],13,FALSE)</f>
        <v>0</v>
      </c>
      <c r="BW770" s="781">
        <f>VLOOKUP(WWWW[[#This Row],[Village  Name]],SiteDB6[[Site Name]:[Pcode]],3,FALSE)</f>
        <v>0</v>
      </c>
      <c r="BX770" s="781" t="str">
        <f t="shared" si="7"/>
        <v>Covered</v>
      </c>
      <c r="BY770" s="792"/>
    </row>
    <row r="771" spans="1:77">
      <c r="A771" s="777" t="s">
        <v>2382</v>
      </c>
      <c r="B771" s="777" t="s">
        <v>3083</v>
      </c>
      <c r="C771" s="778"/>
      <c r="D771" s="778" t="s">
        <v>233</v>
      </c>
      <c r="E771" s="779" t="s">
        <v>700</v>
      </c>
      <c r="F771" s="778" t="s">
        <v>3122</v>
      </c>
      <c r="G771" s="780" t="str">
        <f>VLOOKUP(WWWW[[#This Row],[Village  Name]],SiteDB6[[Site Name]:[Location Type]],8,FALSE)</f>
        <v>Village</v>
      </c>
      <c r="H771" s="778" t="s">
        <v>3147</v>
      </c>
      <c r="I771" s="782"/>
      <c r="J771" s="782">
        <v>303</v>
      </c>
      <c r="K771" s="783">
        <v>43258</v>
      </c>
      <c r="L771" s="784">
        <v>43830</v>
      </c>
      <c r="M771" s="782"/>
      <c r="N771" s="782"/>
      <c r="O771" s="605"/>
      <c r="P771" s="782"/>
      <c r="Q771" s="782"/>
      <c r="R771" s="782"/>
      <c r="S771" s="782"/>
      <c r="T771" s="782"/>
      <c r="U771" s="785"/>
      <c r="V771" s="782">
        <v>34</v>
      </c>
      <c r="W771" s="782"/>
      <c r="X771" s="782"/>
      <c r="Y771" s="782"/>
      <c r="Z771" s="782"/>
      <c r="AA771" s="782"/>
      <c r="AB771" s="782"/>
      <c r="AC771" s="785"/>
      <c r="AD771" s="782"/>
      <c r="AE771" s="782"/>
      <c r="AF771" s="782"/>
      <c r="AG771" s="782"/>
      <c r="AH771" s="782"/>
      <c r="AI771" s="782"/>
      <c r="AJ771" s="605"/>
      <c r="AK771" s="782"/>
      <c r="AL771" s="605"/>
      <c r="AM771" s="605"/>
      <c r="AN771" s="785"/>
      <c r="AO771" s="551"/>
      <c r="AP771" s="551"/>
      <c r="AQ77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1" s="788">
        <f>WWWW[[#This Row],[%Equitable and continuous access to sufficient quantity of safe drinking water]]*WWWW[[#This Row],[Total PoP ]]</f>
        <v>0</v>
      </c>
      <c r="AS77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1" s="788">
        <f>WWWW[[#This Row],[% Access to unimproved water points]]*WWWW[[#This Row],[Total PoP ]]</f>
        <v>0</v>
      </c>
      <c r="AU77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1" s="788">
        <f>WWWW[[#This Row],[HRP1]]/250</f>
        <v>0</v>
      </c>
      <c r="AX771" s="790">
        <f>1-WWWW[[#This Row],[% Equitable and continuous access to sufficient quantity of domestic water]]</f>
        <v>1</v>
      </c>
      <c r="AY771" s="788">
        <f>WWWW[[#This Row],[%equitable and continuous access to sufficient quantity of safe drinking and domestic water''s GAP]]*WWWW[[#This Row],[Total PoP ]]</f>
        <v>303</v>
      </c>
      <c r="AZ771" s="791">
        <f>IF(WWWW[[#This Row],[Total required water points]]-WWWW[[#This Row],['#Water points coverage]]&lt;0,0,WWWW[[#This Row],[Total required water points]]-WWWW[[#This Row],['#Water points coverage]])</f>
        <v>1</v>
      </c>
      <c r="BA771" s="791">
        <f>ROUND(IF(WWWW[[#This Row],[Total PoP ]]&lt;250,1,WWWW[[#This Row],[Total PoP ]]/250),0)</f>
        <v>1</v>
      </c>
      <c r="BB77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0.67326732673267331</v>
      </c>
      <c r="BC771" s="788">
        <f>WWWW[[#This Row],[% people access to functioning Latrine]]*WWWW[[#This Row],[Total PoP ]]</f>
        <v>204</v>
      </c>
      <c r="BD771" s="791">
        <f>WWWW[[#This Row],['#_of_Functioning_latrines_in_school]]*50</f>
        <v>0</v>
      </c>
      <c r="BE771" s="791">
        <f>ROUND((WWWW[[#This Row],[Total PoP ]]/6),0)</f>
        <v>51</v>
      </c>
      <c r="BF771" s="791">
        <f>IF(WWWW[[#This Row],[Total required Latrines]]-(WWWW[[#This Row],['#_of_sanitary_fly-proof_HH_latrines]])&lt;0,0,WWWW[[#This Row],[Total required Latrines]]-(WWWW[[#This Row],['#_of_sanitary_fly-proof_HH_latrines]]))</f>
        <v>17</v>
      </c>
      <c r="BG771" s="787">
        <f>1-WWWW[[#This Row],[% people access to functioning Latrine]]</f>
        <v>0.32673267326732669</v>
      </c>
      <c r="BH77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1" s="560">
        <f>IF(WWWW[[#This Row],['#_of_functional_handwashing_facilities_at_HH_level]]*6&gt;WWWW[[#This Row],[Total PoP ]],WWWW[[#This Row],[Total PoP ]],WWWW[[#This Row],['#_of_functional_handwashing_facilities_at_HH_level]]*6)</f>
        <v>0</v>
      </c>
      <c r="BJ771" s="791">
        <f>IF(WWWW[[#This Row],['# people reached by regular dedicated hygiene promotion]]&gt;WWWW[[#This Row],['# People received regular supply of hygiene items]],WWWW[[#This Row],['# people reached by regular dedicated hygiene promotion]],WWWW[[#This Row],['# People received regular supply of hygiene items]])</f>
        <v>0</v>
      </c>
      <c r="BK771" s="790">
        <f>IF(WWWW[[#This Row],[HRP3]]/WWWW[[#This Row],[Total PoP ]]&gt;100%,100%,WWWW[[#This Row],[HRP3]]/WWWW[[#This Row],[Total PoP ]])</f>
        <v>0</v>
      </c>
      <c r="BL771" s="787">
        <f>1-WWWW[[#This Row],[Hygiene Coverage%]]</f>
        <v>1</v>
      </c>
      <c r="BM771" s="789">
        <f>WWWW[[#This Row],['# people reached by regular dedicated hygiene promotion]]/WWWW[[#This Row],[Total PoP ]]</f>
        <v>0</v>
      </c>
      <c r="BN77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1" s="552">
        <f>WWWW[[#This Row],['#_of_affected_women_and_girls_receiving_a_sufficient_quantity_of_sanitary_pads]]</f>
        <v>0</v>
      </c>
      <c r="BP771" s="605">
        <f>IF(WWWW[[#This Row],['# People with access to soap]]&gt;WWWW[[#This Row],['# People with access to Sanity Pads]],WWWW[[#This Row],['# People with access to soap]],WWWW[[#This Row],['# People with access to Sanity Pads]])</f>
        <v>0</v>
      </c>
      <c r="BQ771" s="560" t="str">
        <f>IF(OR(WWWW[[#This Row],['#of students in school]]="",WWWW[[#This Row],['#of students in school]]=0),"No","Yes")</f>
        <v>No</v>
      </c>
      <c r="BR771" s="781" t="str">
        <f>VLOOKUP(WWWW[[#This Row],[Village  Name]],SiteDB6[[Site Name]:[Location Type 1]],9,FALSE)</f>
        <v>Village</v>
      </c>
      <c r="BS771" s="781" t="str">
        <f>VLOOKUP(WWWW[[#This Row],[Village  Name]],SiteDB6[[Site Name]:[Type of Accommodation]],10,FALSE)</f>
        <v>Village</v>
      </c>
      <c r="BT771" s="781">
        <f>VLOOKUP(WWWW[[#This Row],[Village  Name]],SiteDB6[[Site Name]:[Ethnic or GCA/NGCA]],11,FALSE)</f>
        <v>0</v>
      </c>
      <c r="BU771" s="781">
        <f>VLOOKUP(WWWW[[#This Row],[Village  Name]],SiteDB6[[Site Name]:[Lat]],12,FALSE)</f>
        <v>0</v>
      </c>
      <c r="BV771" s="781">
        <f>VLOOKUP(WWWW[[#This Row],[Village  Name]],SiteDB6[[Site Name]:[Long]],13,FALSE)</f>
        <v>0</v>
      </c>
      <c r="BW771" s="781">
        <f>VLOOKUP(WWWW[[#This Row],[Village  Name]],SiteDB6[[Site Name]:[Pcode]],3,FALSE)</f>
        <v>0</v>
      </c>
      <c r="BX771" s="781" t="str">
        <f t="shared" si="7"/>
        <v>Covered</v>
      </c>
      <c r="BY771" s="792"/>
    </row>
    <row r="772" spans="1:77">
      <c r="A772" s="777" t="s">
        <v>2382</v>
      </c>
      <c r="B772" s="777" t="s">
        <v>3083</v>
      </c>
      <c r="C772" s="778"/>
      <c r="D772" s="778" t="s">
        <v>233</v>
      </c>
      <c r="E772" s="779" t="s">
        <v>700</v>
      </c>
      <c r="F772" s="778" t="s">
        <v>3122</v>
      </c>
      <c r="G772" s="780" t="str">
        <f>VLOOKUP(WWWW[[#This Row],[Village  Name]],SiteDB6[[Site Name]:[Location Type]],8,FALSE)</f>
        <v>Village</v>
      </c>
      <c r="H772" s="778" t="s">
        <v>3148</v>
      </c>
      <c r="I772" s="782"/>
      <c r="J772" s="782">
        <v>201</v>
      </c>
      <c r="K772" s="783">
        <v>43258</v>
      </c>
      <c r="L772" s="784">
        <v>43830</v>
      </c>
      <c r="M772" s="782"/>
      <c r="N772" s="782"/>
      <c r="O772" s="605"/>
      <c r="P772" s="782"/>
      <c r="Q772" s="782"/>
      <c r="R772" s="782"/>
      <c r="S772" s="782"/>
      <c r="T772" s="782"/>
      <c r="U772" s="785"/>
      <c r="V772" s="782">
        <v>4</v>
      </c>
      <c r="W772" s="782"/>
      <c r="X772" s="782"/>
      <c r="Y772" s="782"/>
      <c r="Z772" s="782"/>
      <c r="AA772" s="782"/>
      <c r="AB772" s="782"/>
      <c r="AC772" s="785"/>
      <c r="AD772" s="782"/>
      <c r="AE772" s="782"/>
      <c r="AF772" s="782"/>
      <c r="AG772" s="782"/>
      <c r="AH772" s="782"/>
      <c r="AI772" s="782"/>
      <c r="AJ772" s="605"/>
      <c r="AK772" s="782"/>
      <c r="AL772" s="605"/>
      <c r="AM772" s="605"/>
      <c r="AN772" s="785"/>
      <c r="AO772" s="551"/>
      <c r="AP772" s="551"/>
      <c r="AQ77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2" s="788">
        <f>WWWW[[#This Row],[%Equitable and continuous access to sufficient quantity of safe drinking water]]*WWWW[[#This Row],[Total PoP ]]</f>
        <v>0</v>
      </c>
      <c r="AS77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2" s="788">
        <f>WWWW[[#This Row],[% Access to unimproved water points]]*WWWW[[#This Row],[Total PoP ]]</f>
        <v>0</v>
      </c>
      <c r="AU77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2" s="788">
        <f>WWWW[[#This Row],[HRP1]]/250</f>
        <v>0</v>
      </c>
      <c r="AX772" s="790">
        <f>1-WWWW[[#This Row],[% Equitable and continuous access to sufficient quantity of domestic water]]</f>
        <v>1</v>
      </c>
      <c r="AY772" s="788">
        <f>WWWW[[#This Row],[%equitable and continuous access to sufficient quantity of safe drinking and domestic water''s GAP]]*WWWW[[#This Row],[Total PoP ]]</f>
        <v>201</v>
      </c>
      <c r="AZ772" s="791">
        <f>IF(WWWW[[#This Row],[Total required water points]]-WWWW[[#This Row],['#Water points coverage]]&lt;0,0,WWWW[[#This Row],[Total required water points]]-WWWW[[#This Row],['#Water points coverage]])</f>
        <v>1</v>
      </c>
      <c r="BA772" s="791">
        <f>ROUND(IF(WWWW[[#This Row],[Total PoP ]]&lt;250,1,WWWW[[#This Row],[Total PoP ]]/250),0)</f>
        <v>1</v>
      </c>
      <c r="BB77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0.11940298507462686</v>
      </c>
      <c r="BC772" s="788">
        <f>WWWW[[#This Row],[% people access to functioning Latrine]]*WWWW[[#This Row],[Total PoP ]]</f>
        <v>24</v>
      </c>
      <c r="BD772" s="791">
        <f>WWWW[[#This Row],['#_of_Functioning_latrines_in_school]]*50</f>
        <v>0</v>
      </c>
      <c r="BE772" s="791">
        <f>ROUND((WWWW[[#This Row],[Total PoP ]]/6),0)</f>
        <v>34</v>
      </c>
      <c r="BF772" s="791">
        <f>IF(WWWW[[#This Row],[Total required Latrines]]-(WWWW[[#This Row],['#_of_sanitary_fly-proof_HH_latrines]])&lt;0,0,WWWW[[#This Row],[Total required Latrines]]-(WWWW[[#This Row],['#_of_sanitary_fly-proof_HH_latrines]]))</f>
        <v>30</v>
      </c>
      <c r="BG772" s="787">
        <f>1-WWWW[[#This Row],[% people access to functioning Latrine]]</f>
        <v>0.88059701492537312</v>
      </c>
      <c r="BH77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2" s="560">
        <f>IF(WWWW[[#This Row],['#_of_functional_handwashing_facilities_at_HH_level]]*6&gt;WWWW[[#This Row],[Total PoP ]],WWWW[[#This Row],[Total PoP ]],WWWW[[#This Row],['#_of_functional_handwashing_facilities_at_HH_level]]*6)</f>
        <v>0</v>
      </c>
      <c r="BJ772" s="791">
        <f>IF(WWWW[[#This Row],['# people reached by regular dedicated hygiene promotion]]&gt;WWWW[[#This Row],['# People received regular supply of hygiene items]],WWWW[[#This Row],['# people reached by regular dedicated hygiene promotion]],WWWW[[#This Row],['# People received regular supply of hygiene items]])</f>
        <v>0</v>
      </c>
      <c r="BK772" s="790">
        <f>IF(WWWW[[#This Row],[HRP3]]/WWWW[[#This Row],[Total PoP ]]&gt;100%,100%,WWWW[[#This Row],[HRP3]]/WWWW[[#This Row],[Total PoP ]])</f>
        <v>0</v>
      </c>
      <c r="BL772" s="787">
        <f>1-WWWW[[#This Row],[Hygiene Coverage%]]</f>
        <v>1</v>
      </c>
      <c r="BM772" s="789">
        <f>WWWW[[#This Row],['# people reached by regular dedicated hygiene promotion]]/WWWW[[#This Row],[Total PoP ]]</f>
        <v>0</v>
      </c>
      <c r="BN77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2" s="552">
        <f>WWWW[[#This Row],['#_of_affected_women_and_girls_receiving_a_sufficient_quantity_of_sanitary_pads]]</f>
        <v>0</v>
      </c>
      <c r="BP772" s="605">
        <f>IF(WWWW[[#This Row],['# People with access to soap]]&gt;WWWW[[#This Row],['# People with access to Sanity Pads]],WWWW[[#This Row],['# People with access to soap]],WWWW[[#This Row],['# People with access to Sanity Pads]])</f>
        <v>0</v>
      </c>
      <c r="BQ772" s="560" t="str">
        <f>IF(OR(WWWW[[#This Row],['#of students in school]]="",WWWW[[#This Row],['#of students in school]]=0),"No","Yes")</f>
        <v>No</v>
      </c>
      <c r="BR772" s="781" t="str">
        <f>VLOOKUP(WWWW[[#This Row],[Village  Name]],SiteDB6[[Site Name]:[Location Type 1]],9,FALSE)</f>
        <v>Village</v>
      </c>
      <c r="BS772" s="781" t="str">
        <f>VLOOKUP(WWWW[[#This Row],[Village  Name]],SiteDB6[[Site Name]:[Type of Accommodation]],10,FALSE)</f>
        <v>Village</v>
      </c>
      <c r="BT772" s="781">
        <f>VLOOKUP(WWWW[[#This Row],[Village  Name]],SiteDB6[[Site Name]:[Ethnic or GCA/NGCA]],11,FALSE)</f>
        <v>0</v>
      </c>
      <c r="BU772" s="781">
        <f>VLOOKUP(WWWW[[#This Row],[Village  Name]],SiteDB6[[Site Name]:[Lat]],12,FALSE)</f>
        <v>0</v>
      </c>
      <c r="BV772" s="781">
        <f>VLOOKUP(WWWW[[#This Row],[Village  Name]],SiteDB6[[Site Name]:[Long]],13,FALSE)</f>
        <v>0</v>
      </c>
      <c r="BW772" s="781">
        <f>VLOOKUP(WWWW[[#This Row],[Village  Name]],SiteDB6[[Site Name]:[Pcode]],3,FALSE)</f>
        <v>0</v>
      </c>
      <c r="BX772" s="781" t="str">
        <f t="shared" si="7"/>
        <v>Covered</v>
      </c>
      <c r="BY772" s="792"/>
    </row>
    <row r="773" spans="1:77">
      <c r="A773" s="777" t="s">
        <v>2382</v>
      </c>
      <c r="B773" s="777" t="s">
        <v>3083</v>
      </c>
      <c r="C773" s="778"/>
      <c r="D773" s="778" t="s">
        <v>233</v>
      </c>
      <c r="E773" s="779" t="s">
        <v>700</v>
      </c>
      <c r="F773" s="778" t="s">
        <v>3122</v>
      </c>
      <c r="G773" s="780" t="str">
        <f>VLOOKUP(WWWW[[#This Row],[Village  Name]],SiteDB6[[Site Name]:[Location Type]],8,FALSE)</f>
        <v>Village</v>
      </c>
      <c r="H773" s="778" t="s">
        <v>3149</v>
      </c>
      <c r="I773" s="782"/>
      <c r="J773" s="782">
        <v>245</v>
      </c>
      <c r="K773" s="783">
        <v>43258</v>
      </c>
      <c r="L773" s="784">
        <v>43830</v>
      </c>
      <c r="M773" s="782"/>
      <c r="N773" s="782"/>
      <c r="O773" s="605"/>
      <c r="P773" s="782"/>
      <c r="Q773" s="782"/>
      <c r="R773" s="782"/>
      <c r="S773" s="782"/>
      <c r="T773" s="782"/>
      <c r="U773" s="785"/>
      <c r="V773" s="782">
        <v>5</v>
      </c>
      <c r="W773" s="782"/>
      <c r="X773" s="782"/>
      <c r="Y773" s="782"/>
      <c r="Z773" s="782"/>
      <c r="AA773" s="782"/>
      <c r="AB773" s="782"/>
      <c r="AC773" s="785"/>
      <c r="AD773" s="782"/>
      <c r="AE773" s="782"/>
      <c r="AF773" s="782"/>
      <c r="AG773" s="782"/>
      <c r="AH773" s="782"/>
      <c r="AI773" s="782"/>
      <c r="AJ773" s="605"/>
      <c r="AK773" s="782"/>
      <c r="AL773" s="605"/>
      <c r="AM773" s="605"/>
      <c r="AN773" s="785"/>
      <c r="AO773" s="551"/>
      <c r="AP773" s="551"/>
      <c r="AQ77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3" s="788">
        <f>WWWW[[#This Row],[%Equitable and continuous access to sufficient quantity of safe drinking water]]*WWWW[[#This Row],[Total PoP ]]</f>
        <v>0</v>
      </c>
      <c r="AS77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3" s="788">
        <f>WWWW[[#This Row],[% Access to unimproved water points]]*WWWW[[#This Row],[Total PoP ]]</f>
        <v>0</v>
      </c>
      <c r="AU77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3" s="788">
        <f>WWWW[[#This Row],[HRP1]]/250</f>
        <v>0</v>
      </c>
      <c r="AX773" s="790">
        <f>1-WWWW[[#This Row],[% Equitable and continuous access to sufficient quantity of domestic water]]</f>
        <v>1</v>
      </c>
      <c r="AY773" s="788">
        <f>WWWW[[#This Row],[%equitable and continuous access to sufficient quantity of safe drinking and domestic water''s GAP]]*WWWW[[#This Row],[Total PoP ]]</f>
        <v>245</v>
      </c>
      <c r="AZ773" s="791">
        <f>IF(WWWW[[#This Row],[Total required water points]]-WWWW[[#This Row],['#Water points coverage]]&lt;0,0,WWWW[[#This Row],[Total required water points]]-WWWW[[#This Row],['#Water points coverage]])</f>
        <v>1</v>
      </c>
      <c r="BA773" s="791">
        <f>ROUND(IF(WWWW[[#This Row],[Total PoP ]]&lt;250,1,WWWW[[#This Row],[Total PoP ]]/250),0)</f>
        <v>1</v>
      </c>
      <c r="BB77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0.12244897959183673</v>
      </c>
      <c r="BC773" s="788">
        <f>WWWW[[#This Row],[% people access to functioning Latrine]]*WWWW[[#This Row],[Total PoP ]]</f>
        <v>30</v>
      </c>
      <c r="BD773" s="791">
        <f>WWWW[[#This Row],['#_of_Functioning_latrines_in_school]]*50</f>
        <v>0</v>
      </c>
      <c r="BE773" s="791">
        <f>ROUND((WWWW[[#This Row],[Total PoP ]]/6),0)</f>
        <v>41</v>
      </c>
      <c r="BF773" s="791">
        <f>IF(WWWW[[#This Row],[Total required Latrines]]-(WWWW[[#This Row],['#_of_sanitary_fly-proof_HH_latrines]])&lt;0,0,WWWW[[#This Row],[Total required Latrines]]-(WWWW[[#This Row],['#_of_sanitary_fly-proof_HH_latrines]]))</f>
        <v>36</v>
      </c>
      <c r="BG773" s="787">
        <f>1-WWWW[[#This Row],[% people access to functioning Latrine]]</f>
        <v>0.87755102040816324</v>
      </c>
      <c r="BH77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3" s="560">
        <f>IF(WWWW[[#This Row],['#_of_functional_handwashing_facilities_at_HH_level]]*6&gt;WWWW[[#This Row],[Total PoP ]],WWWW[[#This Row],[Total PoP ]],WWWW[[#This Row],['#_of_functional_handwashing_facilities_at_HH_level]]*6)</f>
        <v>0</v>
      </c>
      <c r="BJ773" s="791">
        <f>IF(WWWW[[#This Row],['# people reached by regular dedicated hygiene promotion]]&gt;WWWW[[#This Row],['# People received regular supply of hygiene items]],WWWW[[#This Row],['# people reached by regular dedicated hygiene promotion]],WWWW[[#This Row],['# People received regular supply of hygiene items]])</f>
        <v>0</v>
      </c>
      <c r="BK773" s="790">
        <f>IF(WWWW[[#This Row],[HRP3]]/WWWW[[#This Row],[Total PoP ]]&gt;100%,100%,WWWW[[#This Row],[HRP3]]/WWWW[[#This Row],[Total PoP ]])</f>
        <v>0</v>
      </c>
      <c r="BL773" s="787">
        <f>1-WWWW[[#This Row],[Hygiene Coverage%]]</f>
        <v>1</v>
      </c>
      <c r="BM773" s="789">
        <f>WWWW[[#This Row],['# people reached by regular dedicated hygiene promotion]]/WWWW[[#This Row],[Total PoP ]]</f>
        <v>0</v>
      </c>
      <c r="BN77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3" s="552">
        <f>WWWW[[#This Row],['#_of_affected_women_and_girls_receiving_a_sufficient_quantity_of_sanitary_pads]]</f>
        <v>0</v>
      </c>
      <c r="BP773" s="605">
        <f>IF(WWWW[[#This Row],['# People with access to soap]]&gt;WWWW[[#This Row],['# People with access to Sanity Pads]],WWWW[[#This Row],['# People with access to soap]],WWWW[[#This Row],['# People with access to Sanity Pads]])</f>
        <v>0</v>
      </c>
      <c r="BQ773" s="560" t="str">
        <f>IF(OR(WWWW[[#This Row],['#of students in school]]="",WWWW[[#This Row],['#of students in school]]=0),"No","Yes")</f>
        <v>No</v>
      </c>
      <c r="BR773" s="781" t="str">
        <f>VLOOKUP(WWWW[[#This Row],[Village  Name]],SiteDB6[[Site Name]:[Location Type 1]],9,FALSE)</f>
        <v>Village</v>
      </c>
      <c r="BS773" s="781" t="str">
        <f>VLOOKUP(WWWW[[#This Row],[Village  Name]],SiteDB6[[Site Name]:[Type of Accommodation]],10,FALSE)</f>
        <v>Village</v>
      </c>
      <c r="BT773" s="781">
        <f>VLOOKUP(WWWW[[#This Row],[Village  Name]],SiteDB6[[Site Name]:[Ethnic or GCA/NGCA]],11,FALSE)</f>
        <v>0</v>
      </c>
      <c r="BU773" s="781">
        <f>VLOOKUP(WWWW[[#This Row],[Village  Name]],SiteDB6[[Site Name]:[Lat]],12,FALSE)</f>
        <v>0</v>
      </c>
      <c r="BV773" s="781">
        <f>VLOOKUP(WWWW[[#This Row],[Village  Name]],SiteDB6[[Site Name]:[Long]],13,FALSE)</f>
        <v>0</v>
      </c>
      <c r="BW773" s="781">
        <f>VLOOKUP(WWWW[[#This Row],[Village  Name]],SiteDB6[[Site Name]:[Pcode]],3,FALSE)</f>
        <v>0</v>
      </c>
      <c r="BX773" s="781" t="str">
        <f t="shared" si="7"/>
        <v>Covered</v>
      </c>
      <c r="BY773" s="792"/>
    </row>
    <row r="774" spans="1:77">
      <c r="A774" s="777" t="s">
        <v>2382</v>
      </c>
      <c r="B774" s="777" t="s">
        <v>3083</v>
      </c>
      <c r="C774" s="778"/>
      <c r="D774" s="778" t="s">
        <v>233</v>
      </c>
      <c r="E774" s="779" t="s">
        <v>700</v>
      </c>
      <c r="F774" s="778" t="s">
        <v>3122</v>
      </c>
      <c r="G774" s="780" t="str">
        <f>VLOOKUP(WWWW[[#This Row],[Village  Name]],SiteDB6[[Site Name]:[Location Type]],8,FALSE)</f>
        <v>Village</v>
      </c>
      <c r="H774" s="778" t="s">
        <v>3150</v>
      </c>
      <c r="I774" s="782"/>
      <c r="J774" s="782">
        <v>308</v>
      </c>
      <c r="K774" s="783">
        <v>43258</v>
      </c>
      <c r="L774" s="784">
        <v>43830</v>
      </c>
      <c r="M774" s="782"/>
      <c r="N774" s="782"/>
      <c r="O774" s="605"/>
      <c r="P774" s="782"/>
      <c r="Q774" s="782"/>
      <c r="R774" s="782"/>
      <c r="S774" s="782"/>
      <c r="T774" s="782"/>
      <c r="U774" s="785"/>
      <c r="V774" s="782">
        <v>9</v>
      </c>
      <c r="W774" s="782"/>
      <c r="X774" s="782"/>
      <c r="Y774" s="782"/>
      <c r="Z774" s="782"/>
      <c r="AA774" s="782"/>
      <c r="AB774" s="782"/>
      <c r="AC774" s="785"/>
      <c r="AD774" s="782"/>
      <c r="AE774" s="782"/>
      <c r="AF774" s="782"/>
      <c r="AG774" s="782"/>
      <c r="AH774" s="782"/>
      <c r="AI774" s="782"/>
      <c r="AJ774" s="605"/>
      <c r="AK774" s="782"/>
      <c r="AL774" s="605"/>
      <c r="AM774" s="605"/>
      <c r="AN774" s="785"/>
      <c r="AO774" s="551"/>
      <c r="AP774" s="551"/>
      <c r="AQ77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4" s="788">
        <f>WWWW[[#This Row],[%Equitable and continuous access to sufficient quantity of safe drinking water]]*WWWW[[#This Row],[Total PoP ]]</f>
        <v>0</v>
      </c>
      <c r="AS77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4" s="788">
        <f>WWWW[[#This Row],[% Access to unimproved water points]]*WWWW[[#This Row],[Total PoP ]]</f>
        <v>0</v>
      </c>
      <c r="AU77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4" s="788">
        <f>WWWW[[#This Row],[HRP1]]/250</f>
        <v>0</v>
      </c>
      <c r="AX774" s="790">
        <f>1-WWWW[[#This Row],[% Equitable and continuous access to sufficient quantity of domestic water]]</f>
        <v>1</v>
      </c>
      <c r="AY774" s="788">
        <f>WWWW[[#This Row],[%equitable and continuous access to sufficient quantity of safe drinking and domestic water''s GAP]]*WWWW[[#This Row],[Total PoP ]]</f>
        <v>308</v>
      </c>
      <c r="AZ774" s="791">
        <f>IF(WWWW[[#This Row],[Total required water points]]-WWWW[[#This Row],['#Water points coverage]]&lt;0,0,WWWW[[#This Row],[Total required water points]]-WWWW[[#This Row],['#Water points coverage]])</f>
        <v>1</v>
      </c>
      <c r="BA774" s="791">
        <f>ROUND(IF(WWWW[[#This Row],[Total PoP ]]&lt;250,1,WWWW[[#This Row],[Total PoP ]]/250),0)</f>
        <v>1</v>
      </c>
      <c r="BB77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0.17532467532467533</v>
      </c>
      <c r="BC774" s="788">
        <f>WWWW[[#This Row],[% people access to functioning Latrine]]*WWWW[[#This Row],[Total PoP ]]</f>
        <v>54</v>
      </c>
      <c r="BD774" s="791">
        <f>WWWW[[#This Row],['#_of_Functioning_latrines_in_school]]*50</f>
        <v>0</v>
      </c>
      <c r="BE774" s="791">
        <f>ROUND((WWWW[[#This Row],[Total PoP ]]/6),0)</f>
        <v>51</v>
      </c>
      <c r="BF774" s="791">
        <f>IF(WWWW[[#This Row],[Total required Latrines]]-(WWWW[[#This Row],['#_of_sanitary_fly-proof_HH_latrines]])&lt;0,0,WWWW[[#This Row],[Total required Latrines]]-(WWWW[[#This Row],['#_of_sanitary_fly-proof_HH_latrines]]))</f>
        <v>42</v>
      </c>
      <c r="BG774" s="787">
        <f>1-WWWW[[#This Row],[% people access to functioning Latrine]]</f>
        <v>0.82467532467532467</v>
      </c>
      <c r="BH77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4" s="560">
        <f>IF(WWWW[[#This Row],['#_of_functional_handwashing_facilities_at_HH_level]]*6&gt;WWWW[[#This Row],[Total PoP ]],WWWW[[#This Row],[Total PoP ]],WWWW[[#This Row],['#_of_functional_handwashing_facilities_at_HH_level]]*6)</f>
        <v>0</v>
      </c>
      <c r="BJ774" s="791">
        <f>IF(WWWW[[#This Row],['# people reached by regular dedicated hygiene promotion]]&gt;WWWW[[#This Row],['# People received regular supply of hygiene items]],WWWW[[#This Row],['# people reached by regular dedicated hygiene promotion]],WWWW[[#This Row],['# People received regular supply of hygiene items]])</f>
        <v>0</v>
      </c>
      <c r="BK774" s="790">
        <f>IF(WWWW[[#This Row],[HRP3]]/WWWW[[#This Row],[Total PoP ]]&gt;100%,100%,WWWW[[#This Row],[HRP3]]/WWWW[[#This Row],[Total PoP ]])</f>
        <v>0</v>
      </c>
      <c r="BL774" s="787">
        <f>1-WWWW[[#This Row],[Hygiene Coverage%]]</f>
        <v>1</v>
      </c>
      <c r="BM774" s="789">
        <f>WWWW[[#This Row],['# people reached by regular dedicated hygiene promotion]]/WWWW[[#This Row],[Total PoP ]]</f>
        <v>0</v>
      </c>
      <c r="BN77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4" s="552">
        <f>WWWW[[#This Row],['#_of_affected_women_and_girls_receiving_a_sufficient_quantity_of_sanitary_pads]]</f>
        <v>0</v>
      </c>
      <c r="BP774" s="605">
        <f>IF(WWWW[[#This Row],['# People with access to soap]]&gt;WWWW[[#This Row],['# People with access to Sanity Pads]],WWWW[[#This Row],['# People with access to soap]],WWWW[[#This Row],['# People with access to Sanity Pads]])</f>
        <v>0</v>
      </c>
      <c r="BQ774" s="560" t="str">
        <f>IF(OR(WWWW[[#This Row],['#of students in school]]="",WWWW[[#This Row],['#of students in school]]=0),"No","Yes")</f>
        <v>No</v>
      </c>
      <c r="BR774" s="781" t="str">
        <f>VLOOKUP(WWWW[[#This Row],[Village  Name]],SiteDB6[[Site Name]:[Location Type 1]],9,FALSE)</f>
        <v>Village</v>
      </c>
      <c r="BS774" s="781" t="str">
        <f>VLOOKUP(WWWW[[#This Row],[Village  Name]],SiteDB6[[Site Name]:[Type of Accommodation]],10,FALSE)</f>
        <v>Village</v>
      </c>
      <c r="BT774" s="781">
        <f>VLOOKUP(WWWW[[#This Row],[Village  Name]],SiteDB6[[Site Name]:[Ethnic or GCA/NGCA]],11,FALSE)</f>
        <v>0</v>
      </c>
      <c r="BU774" s="781">
        <f>VLOOKUP(WWWW[[#This Row],[Village  Name]],SiteDB6[[Site Name]:[Lat]],12,FALSE)</f>
        <v>0</v>
      </c>
      <c r="BV774" s="781">
        <f>VLOOKUP(WWWW[[#This Row],[Village  Name]],SiteDB6[[Site Name]:[Long]],13,FALSE)</f>
        <v>0</v>
      </c>
      <c r="BW774" s="781">
        <f>VLOOKUP(WWWW[[#This Row],[Village  Name]],SiteDB6[[Site Name]:[Pcode]],3,FALSE)</f>
        <v>0</v>
      </c>
      <c r="BX774" s="781" t="str">
        <f t="shared" si="7"/>
        <v>Covered</v>
      </c>
      <c r="BY774" s="792"/>
    </row>
    <row r="775" spans="1:77">
      <c r="A775" s="777" t="s">
        <v>2382</v>
      </c>
      <c r="B775" s="777" t="s">
        <v>3083</v>
      </c>
      <c r="C775" s="778"/>
      <c r="D775" s="778" t="s">
        <v>233</v>
      </c>
      <c r="E775" s="779" t="s">
        <v>700</v>
      </c>
      <c r="F775" s="778" t="s">
        <v>3122</v>
      </c>
      <c r="G775" s="780" t="str">
        <f>VLOOKUP(WWWW[[#This Row],[Village  Name]],SiteDB6[[Site Name]:[Location Type]],8,FALSE)</f>
        <v>Village</v>
      </c>
      <c r="H775" s="778" t="s">
        <v>3151</v>
      </c>
      <c r="I775" s="782"/>
      <c r="J775" s="782">
        <v>178</v>
      </c>
      <c r="K775" s="783">
        <v>43258</v>
      </c>
      <c r="L775" s="784">
        <v>43830</v>
      </c>
      <c r="M775" s="782"/>
      <c r="N775" s="782"/>
      <c r="O775" s="605"/>
      <c r="P775" s="782"/>
      <c r="Q775" s="782"/>
      <c r="R775" s="782"/>
      <c r="S775" s="782"/>
      <c r="T775" s="782"/>
      <c r="U775" s="785"/>
      <c r="V775" s="782">
        <v>6</v>
      </c>
      <c r="W775" s="782"/>
      <c r="X775" s="782"/>
      <c r="Y775" s="782"/>
      <c r="Z775" s="782"/>
      <c r="AA775" s="782"/>
      <c r="AB775" s="782"/>
      <c r="AC775" s="785"/>
      <c r="AD775" s="782"/>
      <c r="AE775" s="782"/>
      <c r="AF775" s="782"/>
      <c r="AG775" s="782"/>
      <c r="AH775" s="782"/>
      <c r="AI775" s="782"/>
      <c r="AJ775" s="605"/>
      <c r="AK775" s="782"/>
      <c r="AL775" s="605"/>
      <c r="AM775" s="605"/>
      <c r="AN775" s="785"/>
      <c r="AO775" s="551"/>
      <c r="AP775" s="551"/>
      <c r="AQ77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5" s="788">
        <f>WWWW[[#This Row],[%Equitable and continuous access to sufficient quantity of safe drinking water]]*WWWW[[#This Row],[Total PoP ]]</f>
        <v>0</v>
      </c>
      <c r="AS77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5" s="788">
        <f>WWWW[[#This Row],[% Access to unimproved water points]]*WWWW[[#This Row],[Total PoP ]]</f>
        <v>0</v>
      </c>
      <c r="AU77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5" s="788">
        <f>WWWW[[#This Row],[HRP1]]/250</f>
        <v>0</v>
      </c>
      <c r="AX775" s="790">
        <f>1-WWWW[[#This Row],[% Equitable and continuous access to sufficient quantity of domestic water]]</f>
        <v>1</v>
      </c>
      <c r="AY775" s="788">
        <f>WWWW[[#This Row],[%equitable and continuous access to sufficient quantity of safe drinking and domestic water''s GAP]]*WWWW[[#This Row],[Total PoP ]]</f>
        <v>178</v>
      </c>
      <c r="AZ775" s="791">
        <f>IF(WWWW[[#This Row],[Total required water points]]-WWWW[[#This Row],['#Water points coverage]]&lt;0,0,WWWW[[#This Row],[Total required water points]]-WWWW[[#This Row],['#Water points coverage]])</f>
        <v>1</v>
      </c>
      <c r="BA775" s="791">
        <f>ROUND(IF(WWWW[[#This Row],[Total PoP ]]&lt;250,1,WWWW[[#This Row],[Total PoP ]]/250),0)</f>
        <v>1</v>
      </c>
      <c r="BB77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0.20224719101123595</v>
      </c>
      <c r="BC775" s="788">
        <f>WWWW[[#This Row],[% people access to functioning Latrine]]*WWWW[[#This Row],[Total PoP ]]</f>
        <v>36</v>
      </c>
      <c r="BD775" s="791">
        <f>WWWW[[#This Row],['#_of_Functioning_latrines_in_school]]*50</f>
        <v>0</v>
      </c>
      <c r="BE775" s="791">
        <f>ROUND((WWWW[[#This Row],[Total PoP ]]/6),0)</f>
        <v>30</v>
      </c>
      <c r="BF775" s="791">
        <f>IF(WWWW[[#This Row],[Total required Latrines]]-(WWWW[[#This Row],['#_of_sanitary_fly-proof_HH_latrines]])&lt;0,0,WWWW[[#This Row],[Total required Latrines]]-(WWWW[[#This Row],['#_of_sanitary_fly-proof_HH_latrines]]))</f>
        <v>24</v>
      </c>
      <c r="BG775" s="787">
        <f>1-WWWW[[#This Row],[% people access to functioning Latrine]]</f>
        <v>0.797752808988764</v>
      </c>
      <c r="BH77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5" s="560">
        <f>IF(WWWW[[#This Row],['#_of_functional_handwashing_facilities_at_HH_level]]*6&gt;WWWW[[#This Row],[Total PoP ]],WWWW[[#This Row],[Total PoP ]],WWWW[[#This Row],['#_of_functional_handwashing_facilities_at_HH_level]]*6)</f>
        <v>0</v>
      </c>
      <c r="BJ775" s="791">
        <f>IF(WWWW[[#This Row],['# people reached by regular dedicated hygiene promotion]]&gt;WWWW[[#This Row],['# People received regular supply of hygiene items]],WWWW[[#This Row],['# people reached by regular dedicated hygiene promotion]],WWWW[[#This Row],['# People received regular supply of hygiene items]])</f>
        <v>0</v>
      </c>
      <c r="BK775" s="790">
        <f>IF(WWWW[[#This Row],[HRP3]]/WWWW[[#This Row],[Total PoP ]]&gt;100%,100%,WWWW[[#This Row],[HRP3]]/WWWW[[#This Row],[Total PoP ]])</f>
        <v>0</v>
      </c>
      <c r="BL775" s="787">
        <f>1-WWWW[[#This Row],[Hygiene Coverage%]]</f>
        <v>1</v>
      </c>
      <c r="BM775" s="789">
        <f>WWWW[[#This Row],['# people reached by regular dedicated hygiene promotion]]/WWWW[[#This Row],[Total PoP ]]</f>
        <v>0</v>
      </c>
      <c r="BN77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5" s="552">
        <f>WWWW[[#This Row],['#_of_affected_women_and_girls_receiving_a_sufficient_quantity_of_sanitary_pads]]</f>
        <v>0</v>
      </c>
      <c r="BP775" s="605">
        <f>IF(WWWW[[#This Row],['# People with access to soap]]&gt;WWWW[[#This Row],['# People with access to Sanity Pads]],WWWW[[#This Row],['# People with access to soap]],WWWW[[#This Row],['# People with access to Sanity Pads]])</f>
        <v>0</v>
      </c>
      <c r="BQ775" s="560" t="str">
        <f>IF(OR(WWWW[[#This Row],['#of students in school]]="",WWWW[[#This Row],['#of students in school]]=0),"No","Yes")</f>
        <v>No</v>
      </c>
      <c r="BR775" s="781" t="str">
        <f>VLOOKUP(WWWW[[#This Row],[Village  Name]],SiteDB6[[Site Name]:[Location Type 1]],9,FALSE)</f>
        <v>Village</v>
      </c>
      <c r="BS775" s="781" t="str">
        <f>VLOOKUP(WWWW[[#This Row],[Village  Name]],SiteDB6[[Site Name]:[Type of Accommodation]],10,FALSE)</f>
        <v>Village</v>
      </c>
      <c r="BT775" s="781">
        <f>VLOOKUP(WWWW[[#This Row],[Village  Name]],SiteDB6[[Site Name]:[Ethnic or GCA/NGCA]],11,FALSE)</f>
        <v>0</v>
      </c>
      <c r="BU775" s="781">
        <f>VLOOKUP(WWWW[[#This Row],[Village  Name]],SiteDB6[[Site Name]:[Lat]],12,FALSE)</f>
        <v>0</v>
      </c>
      <c r="BV775" s="781">
        <f>VLOOKUP(WWWW[[#This Row],[Village  Name]],SiteDB6[[Site Name]:[Long]],13,FALSE)</f>
        <v>0</v>
      </c>
      <c r="BW775" s="781">
        <f>VLOOKUP(WWWW[[#This Row],[Village  Name]],SiteDB6[[Site Name]:[Pcode]],3,FALSE)</f>
        <v>0</v>
      </c>
      <c r="BX775" s="781" t="str">
        <f t="shared" ref="BX775:BX793" si="8">IF(C775="none","Notcovered","Covered")</f>
        <v>Covered</v>
      </c>
      <c r="BY775" s="792"/>
    </row>
    <row r="776" spans="1:77">
      <c r="A776" s="777" t="s">
        <v>2382</v>
      </c>
      <c r="B776" s="777" t="s">
        <v>3083</v>
      </c>
      <c r="C776" s="778"/>
      <c r="D776" s="778" t="s">
        <v>233</v>
      </c>
      <c r="E776" s="779" t="s">
        <v>700</v>
      </c>
      <c r="F776" s="778" t="s">
        <v>3122</v>
      </c>
      <c r="G776" s="780" t="str">
        <f>VLOOKUP(WWWW[[#This Row],[Village  Name]],SiteDB6[[Site Name]:[Location Type]],8,FALSE)</f>
        <v>Village</v>
      </c>
      <c r="H776" s="778" t="s">
        <v>3152</v>
      </c>
      <c r="I776" s="782"/>
      <c r="J776" s="782">
        <v>393</v>
      </c>
      <c r="K776" s="783">
        <v>43258</v>
      </c>
      <c r="L776" s="784">
        <v>43830</v>
      </c>
      <c r="M776" s="782"/>
      <c r="N776" s="782"/>
      <c r="O776" s="605"/>
      <c r="P776" s="782"/>
      <c r="Q776" s="782"/>
      <c r="R776" s="782"/>
      <c r="S776" s="782"/>
      <c r="T776" s="782"/>
      <c r="U776" s="785"/>
      <c r="V776" s="782">
        <v>4</v>
      </c>
      <c r="W776" s="782"/>
      <c r="X776" s="782"/>
      <c r="Y776" s="782"/>
      <c r="Z776" s="782"/>
      <c r="AA776" s="782"/>
      <c r="AB776" s="782"/>
      <c r="AC776" s="785"/>
      <c r="AD776" s="782"/>
      <c r="AE776" s="782"/>
      <c r="AF776" s="782"/>
      <c r="AG776" s="782"/>
      <c r="AH776" s="782"/>
      <c r="AI776" s="782"/>
      <c r="AJ776" s="605"/>
      <c r="AK776" s="782"/>
      <c r="AL776" s="605"/>
      <c r="AM776" s="605"/>
      <c r="AN776" s="785"/>
      <c r="AO776" s="551"/>
      <c r="AP776" s="551"/>
      <c r="AQ77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6" s="788">
        <f>WWWW[[#This Row],[%Equitable and continuous access to sufficient quantity of safe drinking water]]*WWWW[[#This Row],[Total PoP ]]</f>
        <v>0</v>
      </c>
      <c r="AS77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6" s="788">
        <f>WWWW[[#This Row],[% Access to unimproved water points]]*WWWW[[#This Row],[Total PoP ]]</f>
        <v>0</v>
      </c>
      <c r="AU77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6" s="788">
        <f>WWWW[[#This Row],[HRP1]]/250</f>
        <v>0</v>
      </c>
      <c r="AX776" s="790">
        <f>1-WWWW[[#This Row],[% Equitable and continuous access to sufficient quantity of domestic water]]</f>
        <v>1</v>
      </c>
      <c r="AY776" s="788">
        <f>WWWW[[#This Row],[%equitable and continuous access to sufficient quantity of safe drinking and domestic water''s GAP]]*WWWW[[#This Row],[Total PoP ]]</f>
        <v>393</v>
      </c>
      <c r="AZ776" s="791">
        <f>IF(WWWW[[#This Row],[Total required water points]]-WWWW[[#This Row],['#Water points coverage]]&lt;0,0,WWWW[[#This Row],[Total required water points]]-WWWW[[#This Row],['#Water points coverage]])</f>
        <v>2</v>
      </c>
      <c r="BA776" s="791">
        <f>ROUND(IF(WWWW[[#This Row],[Total PoP ]]&lt;250,1,WWWW[[#This Row],[Total PoP ]]/250),0)</f>
        <v>2</v>
      </c>
      <c r="BB77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6.1068702290076333E-2</v>
      </c>
      <c r="BC776" s="788">
        <f>WWWW[[#This Row],[% people access to functioning Latrine]]*WWWW[[#This Row],[Total PoP ]]</f>
        <v>24</v>
      </c>
      <c r="BD776" s="791">
        <f>WWWW[[#This Row],['#_of_Functioning_latrines_in_school]]*50</f>
        <v>0</v>
      </c>
      <c r="BE776" s="791">
        <f>ROUND((WWWW[[#This Row],[Total PoP ]]/6),0)</f>
        <v>66</v>
      </c>
      <c r="BF776" s="791">
        <f>IF(WWWW[[#This Row],[Total required Latrines]]-(WWWW[[#This Row],['#_of_sanitary_fly-proof_HH_latrines]])&lt;0,0,WWWW[[#This Row],[Total required Latrines]]-(WWWW[[#This Row],['#_of_sanitary_fly-proof_HH_latrines]]))</f>
        <v>62</v>
      </c>
      <c r="BG776" s="787">
        <f>1-WWWW[[#This Row],[% people access to functioning Latrine]]</f>
        <v>0.93893129770992367</v>
      </c>
      <c r="BH77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6" s="560">
        <f>IF(WWWW[[#This Row],['#_of_functional_handwashing_facilities_at_HH_level]]*6&gt;WWWW[[#This Row],[Total PoP ]],WWWW[[#This Row],[Total PoP ]],WWWW[[#This Row],['#_of_functional_handwashing_facilities_at_HH_level]]*6)</f>
        <v>0</v>
      </c>
      <c r="BJ776" s="791">
        <f>IF(WWWW[[#This Row],['# people reached by regular dedicated hygiene promotion]]&gt;WWWW[[#This Row],['# People received regular supply of hygiene items]],WWWW[[#This Row],['# people reached by regular dedicated hygiene promotion]],WWWW[[#This Row],['# People received regular supply of hygiene items]])</f>
        <v>0</v>
      </c>
      <c r="BK776" s="790">
        <f>IF(WWWW[[#This Row],[HRP3]]/WWWW[[#This Row],[Total PoP ]]&gt;100%,100%,WWWW[[#This Row],[HRP3]]/WWWW[[#This Row],[Total PoP ]])</f>
        <v>0</v>
      </c>
      <c r="BL776" s="787">
        <f>1-WWWW[[#This Row],[Hygiene Coverage%]]</f>
        <v>1</v>
      </c>
      <c r="BM776" s="789">
        <f>WWWW[[#This Row],['# people reached by regular dedicated hygiene promotion]]/WWWW[[#This Row],[Total PoP ]]</f>
        <v>0</v>
      </c>
      <c r="BN77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6" s="552">
        <f>WWWW[[#This Row],['#_of_affected_women_and_girls_receiving_a_sufficient_quantity_of_sanitary_pads]]</f>
        <v>0</v>
      </c>
      <c r="BP776" s="605">
        <f>IF(WWWW[[#This Row],['# People with access to soap]]&gt;WWWW[[#This Row],['# People with access to Sanity Pads]],WWWW[[#This Row],['# People with access to soap]],WWWW[[#This Row],['# People with access to Sanity Pads]])</f>
        <v>0</v>
      </c>
      <c r="BQ776" s="560" t="str">
        <f>IF(OR(WWWW[[#This Row],['#of students in school]]="",WWWW[[#This Row],['#of students in school]]=0),"No","Yes")</f>
        <v>No</v>
      </c>
      <c r="BR776" s="781" t="str">
        <f>VLOOKUP(WWWW[[#This Row],[Village  Name]],SiteDB6[[Site Name]:[Location Type 1]],9,FALSE)</f>
        <v>Village</v>
      </c>
      <c r="BS776" s="781" t="str">
        <f>VLOOKUP(WWWW[[#This Row],[Village  Name]],SiteDB6[[Site Name]:[Type of Accommodation]],10,FALSE)</f>
        <v>Village</v>
      </c>
      <c r="BT776" s="781">
        <f>VLOOKUP(WWWW[[#This Row],[Village  Name]],SiteDB6[[Site Name]:[Ethnic or GCA/NGCA]],11,FALSE)</f>
        <v>0</v>
      </c>
      <c r="BU776" s="781">
        <f>VLOOKUP(WWWW[[#This Row],[Village  Name]],SiteDB6[[Site Name]:[Lat]],12,FALSE)</f>
        <v>0</v>
      </c>
      <c r="BV776" s="781">
        <f>VLOOKUP(WWWW[[#This Row],[Village  Name]],SiteDB6[[Site Name]:[Long]],13,FALSE)</f>
        <v>0</v>
      </c>
      <c r="BW776" s="781">
        <f>VLOOKUP(WWWW[[#This Row],[Village  Name]],SiteDB6[[Site Name]:[Pcode]],3,FALSE)</f>
        <v>0</v>
      </c>
      <c r="BX776" s="781" t="str">
        <f t="shared" si="8"/>
        <v>Covered</v>
      </c>
      <c r="BY776" s="792"/>
    </row>
    <row r="777" spans="1:77">
      <c r="A777" s="777" t="s">
        <v>2382</v>
      </c>
      <c r="B777" s="777" t="s">
        <v>3083</v>
      </c>
      <c r="C777" s="778"/>
      <c r="D777" s="778" t="s">
        <v>233</v>
      </c>
      <c r="E777" s="779" t="s">
        <v>700</v>
      </c>
      <c r="F777" s="778" t="s">
        <v>3122</v>
      </c>
      <c r="G777" s="780" t="str">
        <f>VLOOKUP(WWWW[[#This Row],[Village  Name]],SiteDB6[[Site Name]:[Location Type]],8,FALSE)</f>
        <v>Village</v>
      </c>
      <c r="H777" s="778" t="s">
        <v>3153</v>
      </c>
      <c r="I777" s="782"/>
      <c r="J777" s="782">
        <v>131</v>
      </c>
      <c r="K777" s="783">
        <v>43258</v>
      </c>
      <c r="L777" s="784">
        <v>43830</v>
      </c>
      <c r="M777" s="782"/>
      <c r="N777" s="782"/>
      <c r="O777" s="605"/>
      <c r="P777" s="782"/>
      <c r="Q777" s="782"/>
      <c r="R777" s="782"/>
      <c r="S777" s="782"/>
      <c r="T777" s="782"/>
      <c r="U777" s="785"/>
      <c r="V777" s="782">
        <v>1</v>
      </c>
      <c r="W777" s="782"/>
      <c r="X777" s="782"/>
      <c r="Y777" s="782"/>
      <c r="Z777" s="782"/>
      <c r="AA777" s="782"/>
      <c r="AB777" s="782"/>
      <c r="AC777" s="785"/>
      <c r="AD777" s="782"/>
      <c r="AE777" s="782"/>
      <c r="AF777" s="782"/>
      <c r="AG777" s="782"/>
      <c r="AH777" s="782"/>
      <c r="AI777" s="782"/>
      <c r="AJ777" s="605"/>
      <c r="AK777" s="782"/>
      <c r="AL777" s="605"/>
      <c r="AM777" s="605"/>
      <c r="AN777" s="785"/>
      <c r="AO777" s="551"/>
      <c r="AP777" s="551"/>
      <c r="AQ77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7" s="788">
        <f>WWWW[[#This Row],[%Equitable and continuous access to sufficient quantity of safe drinking water]]*WWWW[[#This Row],[Total PoP ]]</f>
        <v>0</v>
      </c>
      <c r="AS77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7" s="788">
        <f>WWWW[[#This Row],[% Access to unimproved water points]]*WWWW[[#This Row],[Total PoP ]]</f>
        <v>0</v>
      </c>
      <c r="AU77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7" s="788">
        <f>WWWW[[#This Row],[HRP1]]/250</f>
        <v>0</v>
      </c>
      <c r="AX777" s="790">
        <f>1-WWWW[[#This Row],[% Equitable and continuous access to sufficient quantity of domestic water]]</f>
        <v>1</v>
      </c>
      <c r="AY777" s="788">
        <f>WWWW[[#This Row],[%equitable and continuous access to sufficient quantity of safe drinking and domestic water''s GAP]]*WWWW[[#This Row],[Total PoP ]]</f>
        <v>131</v>
      </c>
      <c r="AZ777" s="791">
        <f>IF(WWWW[[#This Row],[Total required water points]]-WWWW[[#This Row],['#Water points coverage]]&lt;0,0,WWWW[[#This Row],[Total required water points]]-WWWW[[#This Row],['#Water points coverage]])</f>
        <v>1</v>
      </c>
      <c r="BA777" s="791">
        <f>ROUND(IF(WWWW[[#This Row],[Total PoP ]]&lt;250,1,WWWW[[#This Row],[Total PoP ]]/250),0)</f>
        <v>1</v>
      </c>
      <c r="BB77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4.5801526717557252E-2</v>
      </c>
      <c r="BC777" s="788">
        <f>WWWW[[#This Row],[% people access to functioning Latrine]]*WWWW[[#This Row],[Total PoP ]]</f>
        <v>6</v>
      </c>
      <c r="BD777" s="791">
        <f>WWWW[[#This Row],['#_of_Functioning_latrines_in_school]]*50</f>
        <v>0</v>
      </c>
      <c r="BE777" s="791">
        <f>ROUND((WWWW[[#This Row],[Total PoP ]]/6),0)</f>
        <v>22</v>
      </c>
      <c r="BF777" s="791">
        <f>IF(WWWW[[#This Row],[Total required Latrines]]-(WWWW[[#This Row],['#_of_sanitary_fly-proof_HH_latrines]])&lt;0,0,WWWW[[#This Row],[Total required Latrines]]-(WWWW[[#This Row],['#_of_sanitary_fly-proof_HH_latrines]]))</f>
        <v>21</v>
      </c>
      <c r="BG777" s="787">
        <f>1-WWWW[[#This Row],[% people access to functioning Latrine]]</f>
        <v>0.95419847328244278</v>
      </c>
      <c r="BH77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7" s="560">
        <f>IF(WWWW[[#This Row],['#_of_functional_handwashing_facilities_at_HH_level]]*6&gt;WWWW[[#This Row],[Total PoP ]],WWWW[[#This Row],[Total PoP ]],WWWW[[#This Row],['#_of_functional_handwashing_facilities_at_HH_level]]*6)</f>
        <v>0</v>
      </c>
      <c r="BJ777" s="791">
        <f>IF(WWWW[[#This Row],['# people reached by regular dedicated hygiene promotion]]&gt;WWWW[[#This Row],['# People received regular supply of hygiene items]],WWWW[[#This Row],['# people reached by regular dedicated hygiene promotion]],WWWW[[#This Row],['# People received regular supply of hygiene items]])</f>
        <v>0</v>
      </c>
      <c r="BK777" s="790">
        <f>IF(WWWW[[#This Row],[HRP3]]/WWWW[[#This Row],[Total PoP ]]&gt;100%,100%,WWWW[[#This Row],[HRP3]]/WWWW[[#This Row],[Total PoP ]])</f>
        <v>0</v>
      </c>
      <c r="BL777" s="787">
        <f>1-WWWW[[#This Row],[Hygiene Coverage%]]</f>
        <v>1</v>
      </c>
      <c r="BM777" s="789">
        <f>WWWW[[#This Row],['# people reached by regular dedicated hygiene promotion]]/WWWW[[#This Row],[Total PoP ]]</f>
        <v>0</v>
      </c>
      <c r="BN77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7" s="552">
        <f>WWWW[[#This Row],['#_of_affected_women_and_girls_receiving_a_sufficient_quantity_of_sanitary_pads]]</f>
        <v>0</v>
      </c>
      <c r="BP777" s="605">
        <f>IF(WWWW[[#This Row],['# People with access to soap]]&gt;WWWW[[#This Row],['# People with access to Sanity Pads]],WWWW[[#This Row],['# People with access to soap]],WWWW[[#This Row],['# People with access to Sanity Pads]])</f>
        <v>0</v>
      </c>
      <c r="BQ777" s="560" t="str">
        <f>IF(OR(WWWW[[#This Row],['#of students in school]]="",WWWW[[#This Row],['#of students in school]]=0),"No","Yes")</f>
        <v>No</v>
      </c>
      <c r="BR777" s="781" t="str">
        <f>VLOOKUP(WWWW[[#This Row],[Village  Name]],SiteDB6[[Site Name]:[Location Type 1]],9,FALSE)</f>
        <v>Village</v>
      </c>
      <c r="BS777" s="781" t="str">
        <f>VLOOKUP(WWWW[[#This Row],[Village  Name]],SiteDB6[[Site Name]:[Type of Accommodation]],10,FALSE)</f>
        <v>Village</v>
      </c>
      <c r="BT777" s="781">
        <f>VLOOKUP(WWWW[[#This Row],[Village  Name]],SiteDB6[[Site Name]:[Ethnic or GCA/NGCA]],11,FALSE)</f>
        <v>0</v>
      </c>
      <c r="BU777" s="781">
        <f>VLOOKUP(WWWW[[#This Row],[Village  Name]],SiteDB6[[Site Name]:[Lat]],12,FALSE)</f>
        <v>0</v>
      </c>
      <c r="BV777" s="781">
        <f>VLOOKUP(WWWW[[#This Row],[Village  Name]],SiteDB6[[Site Name]:[Long]],13,FALSE)</f>
        <v>0</v>
      </c>
      <c r="BW777" s="781">
        <f>VLOOKUP(WWWW[[#This Row],[Village  Name]],SiteDB6[[Site Name]:[Pcode]],3,FALSE)</f>
        <v>0</v>
      </c>
      <c r="BX777" s="781" t="str">
        <f t="shared" si="8"/>
        <v>Covered</v>
      </c>
      <c r="BY777" s="792"/>
    </row>
    <row r="778" spans="1:77">
      <c r="A778" s="777" t="s">
        <v>2382</v>
      </c>
      <c r="B778" s="777" t="s">
        <v>3083</v>
      </c>
      <c r="C778" s="778"/>
      <c r="D778" s="778" t="s">
        <v>233</v>
      </c>
      <c r="E778" s="779" t="s">
        <v>700</v>
      </c>
      <c r="F778" s="778" t="s">
        <v>3122</v>
      </c>
      <c r="G778" s="780" t="str">
        <f>VLOOKUP(WWWW[[#This Row],[Village  Name]],SiteDB6[[Site Name]:[Location Type]],8,FALSE)</f>
        <v>Village</v>
      </c>
      <c r="H778" s="778" t="s">
        <v>3154</v>
      </c>
      <c r="I778" s="782"/>
      <c r="J778" s="782">
        <v>112</v>
      </c>
      <c r="K778" s="783">
        <v>43258</v>
      </c>
      <c r="L778" s="784">
        <v>43830</v>
      </c>
      <c r="M778" s="782"/>
      <c r="N778" s="782"/>
      <c r="O778" s="605"/>
      <c r="P778" s="782"/>
      <c r="Q778" s="782"/>
      <c r="R778" s="782"/>
      <c r="S778" s="782"/>
      <c r="T778" s="782"/>
      <c r="U778" s="785"/>
      <c r="V778" s="782">
        <v>1</v>
      </c>
      <c r="W778" s="782"/>
      <c r="X778" s="782"/>
      <c r="Y778" s="782"/>
      <c r="Z778" s="782"/>
      <c r="AA778" s="782"/>
      <c r="AB778" s="782"/>
      <c r="AC778" s="785"/>
      <c r="AD778" s="782"/>
      <c r="AE778" s="782"/>
      <c r="AF778" s="782"/>
      <c r="AG778" s="782"/>
      <c r="AH778" s="782"/>
      <c r="AI778" s="782"/>
      <c r="AJ778" s="605"/>
      <c r="AK778" s="782"/>
      <c r="AL778" s="605"/>
      <c r="AM778" s="605"/>
      <c r="AN778" s="785"/>
      <c r="AO778" s="551"/>
      <c r="AP778" s="551"/>
      <c r="AQ77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8" s="788">
        <f>WWWW[[#This Row],[%Equitable and continuous access to sufficient quantity of safe drinking water]]*WWWW[[#This Row],[Total PoP ]]</f>
        <v>0</v>
      </c>
      <c r="AS77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8" s="788">
        <f>WWWW[[#This Row],[% Access to unimproved water points]]*WWWW[[#This Row],[Total PoP ]]</f>
        <v>0</v>
      </c>
      <c r="AU77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8" s="788">
        <f>WWWW[[#This Row],[HRP1]]/250</f>
        <v>0</v>
      </c>
      <c r="AX778" s="790">
        <f>1-WWWW[[#This Row],[% Equitable and continuous access to sufficient quantity of domestic water]]</f>
        <v>1</v>
      </c>
      <c r="AY778" s="788">
        <f>WWWW[[#This Row],[%equitable and continuous access to sufficient quantity of safe drinking and domestic water''s GAP]]*WWWW[[#This Row],[Total PoP ]]</f>
        <v>112</v>
      </c>
      <c r="AZ778" s="791">
        <f>IF(WWWW[[#This Row],[Total required water points]]-WWWW[[#This Row],['#Water points coverage]]&lt;0,0,WWWW[[#This Row],[Total required water points]]-WWWW[[#This Row],['#Water points coverage]])</f>
        <v>1</v>
      </c>
      <c r="BA778" s="791">
        <f>ROUND(IF(WWWW[[#This Row],[Total PoP ]]&lt;250,1,WWWW[[#This Row],[Total PoP ]]/250),0)</f>
        <v>1</v>
      </c>
      <c r="BB77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5.3571428571428568E-2</v>
      </c>
      <c r="BC778" s="788">
        <f>WWWW[[#This Row],[% people access to functioning Latrine]]*WWWW[[#This Row],[Total PoP ]]</f>
        <v>6</v>
      </c>
      <c r="BD778" s="791">
        <f>WWWW[[#This Row],['#_of_Functioning_latrines_in_school]]*50</f>
        <v>0</v>
      </c>
      <c r="BE778" s="791">
        <f>ROUND((WWWW[[#This Row],[Total PoP ]]/6),0)</f>
        <v>19</v>
      </c>
      <c r="BF778" s="791">
        <f>IF(WWWW[[#This Row],[Total required Latrines]]-(WWWW[[#This Row],['#_of_sanitary_fly-proof_HH_latrines]])&lt;0,0,WWWW[[#This Row],[Total required Latrines]]-(WWWW[[#This Row],['#_of_sanitary_fly-proof_HH_latrines]]))</f>
        <v>18</v>
      </c>
      <c r="BG778" s="787">
        <f>1-WWWW[[#This Row],[% people access to functioning Latrine]]</f>
        <v>0.9464285714285714</v>
      </c>
      <c r="BH77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8" s="560">
        <f>IF(WWWW[[#This Row],['#_of_functional_handwashing_facilities_at_HH_level]]*6&gt;WWWW[[#This Row],[Total PoP ]],WWWW[[#This Row],[Total PoP ]],WWWW[[#This Row],['#_of_functional_handwashing_facilities_at_HH_level]]*6)</f>
        <v>0</v>
      </c>
      <c r="BJ778" s="791">
        <f>IF(WWWW[[#This Row],['# people reached by regular dedicated hygiene promotion]]&gt;WWWW[[#This Row],['# People received regular supply of hygiene items]],WWWW[[#This Row],['# people reached by regular dedicated hygiene promotion]],WWWW[[#This Row],['# People received regular supply of hygiene items]])</f>
        <v>0</v>
      </c>
      <c r="BK778" s="790">
        <f>IF(WWWW[[#This Row],[HRP3]]/WWWW[[#This Row],[Total PoP ]]&gt;100%,100%,WWWW[[#This Row],[HRP3]]/WWWW[[#This Row],[Total PoP ]])</f>
        <v>0</v>
      </c>
      <c r="BL778" s="787">
        <f>1-WWWW[[#This Row],[Hygiene Coverage%]]</f>
        <v>1</v>
      </c>
      <c r="BM778" s="789">
        <f>WWWW[[#This Row],['# people reached by regular dedicated hygiene promotion]]/WWWW[[#This Row],[Total PoP ]]</f>
        <v>0</v>
      </c>
      <c r="BN77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8" s="552">
        <f>WWWW[[#This Row],['#_of_affected_women_and_girls_receiving_a_sufficient_quantity_of_sanitary_pads]]</f>
        <v>0</v>
      </c>
      <c r="BP778" s="605">
        <f>IF(WWWW[[#This Row],['# People with access to soap]]&gt;WWWW[[#This Row],['# People with access to Sanity Pads]],WWWW[[#This Row],['# People with access to soap]],WWWW[[#This Row],['# People with access to Sanity Pads]])</f>
        <v>0</v>
      </c>
      <c r="BQ778" s="560" t="str">
        <f>IF(OR(WWWW[[#This Row],['#of students in school]]="",WWWW[[#This Row],['#of students in school]]=0),"No","Yes")</f>
        <v>No</v>
      </c>
      <c r="BR778" s="781" t="str">
        <f>VLOOKUP(WWWW[[#This Row],[Village  Name]],SiteDB6[[Site Name]:[Location Type 1]],9,FALSE)</f>
        <v>Village</v>
      </c>
      <c r="BS778" s="781" t="str">
        <f>VLOOKUP(WWWW[[#This Row],[Village  Name]],SiteDB6[[Site Name]:[Type of Accommodation]],10,FALSE)</f>
        <v>Village</v>
      </c>
      <c r="BT778" s="781">
        <f>VLOOKUP(WWWW[[#This Row],[Village  Name]],SiteDB6[[Site Name]:[Ethnic or GCA/NGCA]],11,FALSE)</f>
        <v>0</v>
      </c>
      <c r="BU778" s="781">
        <f>VLOOKUP(WWWW[[#This Row],[Village  Name]],SiteDB6[[Site Name]:[Lat]],12,FALSE)</f>
        <v>0</v>
      </c>
      <c r="BV778" s="781">
        <f>VLOOKUP(WWWW[[#This Row],[Village  Name]],SiteDB6[[Site Name]:[Long]],13,FALSE)</f>
        <v>0</v>
      </c>
      <c r="BW778" s="781">
        <f>VLOOKUP(WWWW[[#This Row],[Village  Name]],SiteDB6[[Site Name]:[Pcode]],3,FALSE)</f>
        <v>0</v>
      </c>
      <c r="BX778" s="781" t="str">
        <f t="shared" si="8"/>
        <v>Covered</v>
      </c>
      <c r="BY778" s="792"/>
    </row>
    <row r="779" spans="1:77">
      <c r="A779" s="777" t="s">
        <v>2382</v>
      </c>
      <c r="B779" s="777" t="s">
        <v>3083</v>
      </c>
      <c r="C779" s="778"/>
      <c r="D779" s="778" t="s">
        <v>233</v>
      </c>
      <c r="E779" s="779" t="s">
        <v>700</v>
      </c>
      <c r="F779" s="778" t="s">
        <v>3122</v>
      </c>
      <c r="G779" s="780" t="str">
        <f>VLOOKUP(WWWW[[#This Row],[Village  Name]],SiteDB6[[Site Name]:[Location Type]],8,FALSE)</f>
        <v>Village</v>
      </c>
      <c r="H779" s="778" t="s">
        <v>3155</v>
      </c>
      <c r="I779" s="782"/>
      <c r="J779" s="782">
        <v>166</v>
      </c>
      <c r="K779" s="783">
        <v>43258</v>
      </c>
      <c r="L779" s="784">
        <v>43830</v>
      </c>
      <c r="M779" s="782"/>
      <c r="N779" s="782"/>
      <c r="O779" s="605"/>
      <c r="P779" s="782"/>
      <c r="Q779" s="782"/>
      <c r="R779" s="782"/>
      <c r="S779" s="782"/>
      <c r="T779" s="782"/>
      <c r="U779" s="785"/>
      <c r="V779" s="782">
        <v>15</v>
      </c>
      <c r="W779" s="782"/>
      <c r="X779" s="782"/>
      <c r="Y779" s="782"/>
      <c r="Z779" s="782"/>
      <c r="AA779" s="782"/>
      <c r="AB779" s="782"/>
      <c r="AC779" s="785"/>
      <c r="AD779" s="782"/>
      <c r="AE779" s="782"/>
      <c r="AF779" s="782"/>
      <c r="AG779" s="782"/>
      <c r="AH779" s="782"/>
      <c r="AI779" s="782"/>
      <c r="AJ779" s="605"/>
      <c r="AK779" s="782"/>
      <c r="AL779" s="605"/>
      <c r="AM779" s="605"/>
      <c r="AN779" s="785"/>
      <c r="AO779" s="551"/>
      <c r="AP779" s="551"/>
      <c r="AQ77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79" s="788">
        <f>WWWW[[#This Row],[%Equitable and continuous access to sufficient quantity of safe drinking water]]*WWWW[[#This Row],[Total PoP ]]</f>
        <v>0</v>
      </c>
      <c r="AS77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79" s="788">
        <f>WWWW[[#This Row],[% Access to unimproved water points]]*WWWW[[#This Row],[Total PoP ]]</f>
        <v>0</v>
      </c>
      <c r="AU77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7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79" s="788">
        <f>WWWW[[#This Row],[HRP1]]/250</f>
        <v>0</v>
      </c>
      <c r="AX779" s="790">
        <f>1-WWWW[[#This Row],[% Equitable and continuous access to sufficient quantity of domestic water]]</f>
        <v>1</v>
      </c>
      <c r="AY779" s="788">
        <f>WWWW[[#This Row],[%equitable and continuous access to sufficient quantity of safe drinking and domestic water''s GAP]]*WWWW[[#This Row],[Total PoP ]]</f>
        <v>166</v>
      </c>
      <c r="AZ779" s="791">
        <f>IF(WWWW[[#This Row],[Total required water points]]-WWWW[[#This Row],['#Water points coverage]]&lt;0,0,WWWW[[#This Row],[Total required water points]]-WWWW[[#This Row],['#Water points coverage]])</f>
        <v>1</v>
      </c>
      <c r="BA779" s="791">
        <f>ROUND(IF(WWWW[[#This Row],[Total PoP ]]&lt;250,1,WWWW[[#This Row],[Total PoP ]]/250),0)</f>
        <v>1</v>
      </c>
      <c r="BB77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0.54216867469879515</v>
      </c>
      <c r="BC779" s="788">
        <f>WWWW[[#This Row],[% people access to functioning Latrine]]*WWWW[[#This Row],[Total PoP ]]</f>
        <v>90</v>
      </c>
      <c r="BD779" s="791">
        <f>WWWW[[#This Row],['#_of_Functioning_latrines_in_school]]*50</f>
        <v>0</v>
      </c>
      <c r="BE779" s="791">
        <f>ROUND((WWWW[[#This Row],[Total PoP ]]/6),0)</f>
        <v>28</v>
      </c>
      <c r="BF779" s="791">
        <f>IF(WWWW[[#This Row],[Total required Latrines]]-(WWWW[[#This Row],['#_of_sanitary_fly-proof_HH_latrines]])&lt;0,0,WWWW[[#This Row],[Total required Latrines]]-(WWWW[[#This Row],['#_of_sanitary_fly-proof_HH_latrines]]))</f>
        <v>13</v>
      </c>
      <c r="BG779" s="787">
        <f>1-WWWW[[#This Row],[% people access to functioning Latrine]]</f>
        <v>0.45783132530120485</v>
      </c>
      <c r="BH77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79" s="560">
        <f>IF(WWWW[[#This Row],['#_of_functional_handwashing_facilities_at_HH_level]]*6&gt;WWWW[[#This Row],[Total PoP ]],WWWW[[#This Row],[Total PoP ]],WWWW[[#This Row],['#_of_functional_handwashing_facilities_at_HH_level]]*6)</f>
        <v>0</v>
      </c>
      <c r="BJ779" s="791">
        <f>IF(WWWW[[#This Row],['# people reached by regular dedicated hygiene promotion]]&gt;WWWW[[#This Row],['# People received regular supply of hygiene items]],WWWW[[#This Row],['# people reached by regular dedicated hygiene promotion]],WWWW[[#This Row],['# People received regular supply of hygiene items]])</f>
        <v>0</v>
      </c>
      <c r="BK779" s="790">
        <f>IF(WWWW[[#This Row],[HRP3]]/WWWW[[#This Row],[Total PoP ]]&gt;100%,100%,WWWW[[#This Row],[HRP3]]/WWWW[[#This Row],[Total PoP ]])</f>
        <v>0</v>
      </c>
      <c r="BL779" s="787">
        <f>1-WWWW[[#This Row],[Hygiene Coverage%]]</f>
        <v>1</v>
      </c>
      <c r="BM779" s="789">
        <f>WWWW[[#This Row],['# people reached by regular dedicated hygiene promotion]]/WWWW[[#This Row],[Total PoP ]]</f>
        <v>0</v>
      </c>
      <c r="BN77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79" s="552">
        <f>WWWW[[#This Row],['#_of_affected_women_and_girls_receiving_a_sufficient_quantity_of_sanitary_pads]]</f>
        <v>0</v>
      </c>
      <c r="BP779" s="605">
        <f>IF(WWWW[[#This Row],['# People with access to soap]]&gt;WWWW[[#This Row],['# People with access to Sanity Pads]],WWWW[[#This Row],['# People with access to soap]],WWWW[[#This Row],['# People with access to Sanity Pads]])</f>
        <v>0</v>
      </c>
      <c r="BQ779" s="560" t="str">
        <f>IF(OR(WWWW[[#This Row],['#of students in school]]="",WWWW[[#This Row],['#of students in school]]=0),"No","Yes")</f>
        <v>No</v>
      </c>
      <c r="BR779" s="781" t="str">
        <f>VLOOKUP(WWWW[[#This Row],[Village  Name]],SiteDB6[[Site Name]:[Location Type 1]],9,FALSE)</f>
        <v>Village</v>
      </c>
      <c r="BS779" s="781" t="str">
        <f>VLOOKUP(WWWW[[#This Row],[Village  Name]],SiteDB6[[Site Name]:[Type of Accommodation]],10,FALSE)</f>
        <v>Village</v>
      </c>
      <c r="BT779" s="781">
        <f>VLOOKUP(WWWW[[#This Row],[Village  Name]],SiteDB6[[Site Name]:[Ethnic or GCA/NGCA]],11,FALSE)</f>
        <v>0</v>
      </c>
      <c r="BU779" s="781">
        <f>VLOOKUP(WWWW[[#This Row],[Village  Name]],SiteDB6[[Site Name]:[Lat]],12,FALSE)</f>
        <v>0</v>
      </c>
      <c r="BV779" s="781">
        <f>VLOOKUP(WWWW[[#This Row],[Village  Name]],SiteDB6[[Site Name]:[Long]],13,FALSE)</f>
        <v>0</v>
      </c>
      <c r="BW779" s="781">
        <f>VLOOKUP(WWWW[[#This Row],[Village  Name]],SiteDB6[[Site Name]:[Pcode]],3,FALSE)</f>
        <v>0</v>
      </c>
      <c r="BX779" s="781" t="str">
        <f t="shared" si="8"/>
        <v>Covered</v>
      </c>
      <c r="BY779" s="792"/>
    </row>
    <row r="780" spans="1:77">
      <c r="A780" s="777" t="s">
        <v>2382</v>
      </c>
      <c r="B780" s="777" t="s">
        <v>3083</v>
      </c>
      <c r="C780" s="778"/>
      <c r="D780" s="778" t="s">
        <v>233</v>
      </c>
      <c r="E780" s="779" t="s">
        <v>700</v>
      </c>
      <c r="F780" s="778" t="s">
        <v>3122</v>
      </c>
      <c r="G780" s="780" t="str">
        <f>VLOOKUP(WWWW[[#This Row],[Village  Name]],SiteDB6[[Site Name]:[Location Type]],8,FALSE)</f>
        <v>Village</v>
      </c>
      <c r="H780" s="778" t="s">
        <v>3156</v>
      </c>
      <c r="I780" s="782"/>
      <c r="J780" s="782">
        <v>343</v>
      </c>
      <c r="K780" s="783">
        <v>43258</v>
      </c>
      <c r="L780" s="784">
        <v>43830</v>
      </c>
      <c r="M780" s="782"/>
      <c r="N780" s="782"/>
      <c r="O780" s="605"/>
      <c r="P780" s="782"/>
      <c r="Q780" s="782"/>
      <c r="R780" s="782"/>
      <c r="S780" s="782"/>
      <c r="T780" s="782"/>
      <c r="U780" s="785"/>
      <c r="V780" s="782">
        <v>9</v>
      </c>
      <c r="W780" s="782"/>
      <c r="X780" s="782"/>
      <c r="Y780" s="782"/>
      <c r="Z780" s="782"/>
      <c r="AA780" s="782"/>
      <c r="AB780" s="782"/>
      <c r="AC780" s="785"/>
      <c r="AD780" s="782"/>
      <c r="AE780" s="782"/>
      <c r="AF780" s="782"/>
      <c r="AG780" s="782"/>
      <c r="AH780" s="782"/>
      <c r="AI780" s="782"/>
      <c r="AJ780" s="605"/>
      <c r="AK780" s="782"/>
      <c r="AL780" s="605"/>
      <c r="AM780" s="605"/>
      <c r="AN780" s="785"/>
      <c r="AO780" s="551"/>
      <c r="AP780" s="551"/>
      <c r="AQ78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0" s="788">
        <f>WWWW[[#This Row],[%Equitable and continuous access to sufficient quantity of safe drinking water]]*WWWW[[#This Row],[Total PoP ]]</f>
        <v>0</v>
      </c>
      <c r="AS78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0" s="788">
        <f>WWWW[[#This Row],[% Access to unimproved water points]]*WWWW[[#This Row],[Total PoP ]]</f>
        <v>0</v>
      </c>
      <c r="AU78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0" s="788">
        <f>WWWW[[#This Row],[HRP1]]/250</f>
        <v>0</v>
      </c>
      <c r="AX780" s="790">
        <f>1-WWWW[[#This Row],[% Equitable and continuous access to sufficient quantity of domestic water]]</f>
        <v>1</v>
      </c>
      <c r="AY780" s="788">
        <f>WWWW[[#This Row],[%equitable and continuous access to sufficient quantity of safe drinking and domestic water''s GAP]]*WWWW[[#This Row],[Total PoP ]]</f>
        <v>343</v>
      </c>
      <c r="AZ780" s="791">
        <f>IF(WWWW[[#This Row],[Total required water points]]-WWWW[[#This Row],['#Water points coverage]]&lt;0,0,WWWW[[#This Row],[Total required water points]]-WWWW[[#This Row],['#Water points coverage]])</f>
        <v>1</v>
      </c>
      <c r="BA780" s="791">
        <f>ROUND(IF(WWWW[[#This Row],[Total PoP ]]&lt;250,1,WWWW[[#This Row],[Total PoP ]]/250),0)</f>
        <v>1</v>
      </c>
      <c r="BB78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0.15743440233236153</v>
      </c>
      <c r="BC780" s="788">
        <f>WWWW[[#This Row],[% people access to functioning Latrine]]*WWWW[[#This Row],[Total PoP ]]</f>
        <v>54.000000000000007</v>
      </c>
      <c r="BD780" s="791">
        <f>WWWW[[#This Row],['#_of_Functioning_latrines_in_school]]*50</f>
        <v>0</v>
      </c>
      <c r="BE780" s="791">
        <f>ROUND((WWWW[[#This Row],[Total PoP ]]/6),0)</f>
        <v>57</v>
      </c>
      <c r="BF780" s="791">
        <f>IF(WWWW[[#This Row],[Total required Latrines]]-(WWWW[[#This Row],['#_of_sanitary_fly-proof_HH_latrines]])&lt;0,0,WWWW[[#This Row],[Total required Latrines]]-(WWWW[[#This Row],['#_of_sanitary_fly-proof_HH_latrines]]))</f>
        <v>48</v>
      </c>
      <c r="BG780" s="787">
        <f>1-WWWW[[#This Row],[% people access to functioning Latrine]]</f>
        <v>0.8425655976676385</v>
      </c>
      <c r="BH78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80" s="560">
        <f>IF(WWWW[[#This Row],['#_of_functional_handwashing_facilities_at_HH_level]]*6&gt;WWWW[[#This Row],[Total PoP ]],WWWW[[#This Row],[Total PoP ]],WWWW[[#This Row],['#_of_functional_handwashing_facilities_at_HH_level]]*6)</f>
        <v>0</v>
      </c>
      <c r="BJ780" s="791">
        <f>IF(WWWW[[#This Row],['# people reached by regular dedicated hygiene promotion]]&gt;WWWW[[#This Row],['# People received regular supply of hygiene items]],WWWW[[#This Row],['# people reached by regular dedicated hygiene promotion]],WWWW[[#This Row],['# People received regular supply of hygiene items]])</f>
        <v>0</v>
      </c>
      <c r="BK780" s="790">
        <f>IF(WWWW[[#This Row],[HRP3]]/WWWW[[#This Row],[Total PoP ]]&gt;100%,100%,WWWW[[#This Row],[HRP3]]/WWWW[[#This Row],[Total PoP ]])</f>
        <v>0</v>
      </c>
      <c r="BL780" s="787">
        <f>1-WWWW[[#This Row],[Hygiene Coverage%]]</f>
        <v>1</v>
      </c>
      <c r="BM780" s="789">
        <f>WWWW[[#This Row],['# people reached by regular dedicated hygiene promotion]]/WWWW[[#This Row],[Total PoP ]]</f>
        <v>0</v>
      </c>
      <c r="BN78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0" s="552">
        <f>WWWW[[#This Row],['#_of_affected_women_and_girls_receiving_a_sufficient_quantity_of_sanitary_pads]]</f>
        <v>0</v>
      </c>
      <c r="BP780" s="605">
        <f>IF(WWWW[[#This Row],['# People with access to soap]]&gt;WWWW[[#This Row],['# People with access to Sanity Pads]],WWWW[[#This Row],['# People with access to soap]],WWWW[[#This Row],['# People with access to Sanity Pads]])</f>
        <v>0</v>
      </c>
      <c r="BQ780" s="560" t="str">
        <f>IF(OR(WWWW[[#This Row],['#of students in school]]="",WWWW[[#This Row],['#of students in school]]=0),"No","Yes")</f>
        <v>No</v>
      </c>
      <c r="BR780" s="781" t="str">
        <f>VLOOKUP(WWWW[[#This Row],[Village  Name]],SiteDB6[[Site Name]:[Location Type 1]],9,FALSE)</f>
        <v>Village</v>
      </c>
      <c r="BS780" s="781" t="str">
        <f>VLOOKUP(WWWW[[#This Row],[Village  Name]],SiteDB6[[Site Name]:[Type of Accommodation]],10,FALSE)</f>
        <v>Village</v>
      </c>
      <c r="BT780" s="781">
        <f>VLOOKUP(WWWW[[#This Row],[Village  Name]],SiteDB6[[Site Name]:[Ethnic or GCA/NGCA]],11,FALSE)</f>
        <v>0</v>
      </c>
      <c r="BU780" s="781">
        <f>VLOOKUP(WWWW[[#This Row],[Village  Name]],SiteDB6[[Site Name]:[Lat]],12,FALSE)</f>
        <v>0</v>
      </c>
      <c r="BV780" s="781">
        <f>VLOOKUP(WWWW[[#This Row],[Village  Name]],SiteDB6[[Site Name]:[Long]],13,FALSE)</f>
        <v>0</v>
      </c>
      <c r="BW780" s="781">
        <f>VLOOKUP(WWWW[[#This Row],[Village  Name]],SiteDB6[[Site Name]:[Pcode]],3,FALSE)</f>
        <v>0</v>
      </c>
      <c r="BX780" s="781" t="str">
        <f t="shared" si="8"/>
        <v>Covered</v>
      </c>
      <c r="BY780" s="792"/>
    </row>
    <row r="781" spans="1:77">
      <c r="A781" s="777" t="s">
        <v>2382</v>
      </c>
      <c r="B781" s="777" t="s">
        <v>3083</v>
      </c>
      <c r="C781" s="778"/>
      <c r="D781" s="778" t="s">
        <v>233</v>
      </c>
      <c r="E781" s="779" t="s">
        <v>700</v>
      </c>
      <c r="F781" s="778" t="s">
        <v>3157</v>
      </c>
      <c r="G781" s="780" t="str">
        <f>VLOOKUP(WWWW[[#This Row],[Village  Name]],SiteDB6[[Site Name]:[Location Type]],8,FALSE)</f>
        <v>Village</v>
      </c>
      <c r="H781" s="778" t="s">
        <v>3162</v>
      </c>
      <c r="I781" s="782"/>
      <c r="J781" s="782">
        <v>134</v>
      </c>
      <c r="K781" s="783">
        <v>43258</v>
      </c>
      <c r="L781" s="784">
        <v>43830</v>
      </c>
      <c r="M781" s="782"/>
      <c r="N781" s="782"/>
      <c r="O781" s="605"/>
      <c r="P781" s="782"/>
      <c r="Q781" s="782"/>
      <c r="R781" s="782"/>
      <c r="S781" s="782"/>
      <c r="T781" s="782"/>
      <c r="U781" s="785"/>
      <c r="V781" s="782">
        <v>6</v>
      </c>
      <c r="W781" s="782"/>
      <c r="X781" s="782"/>
      <c r="Y781" s="782"/>
      <c r="Z781" s="782"/>
      <c r="AA781" s="782"/>
      <c r="AB781" s="782"/>
      <c r="AC781" s="785"/>
      <c r="AD781" s="782">
        <v>10</v>
      </c>
      <c r="AE781" s="782">
        <v>14</v>
      </c>
      <c r="AF781" s="782">
        <v>3</v>
      </c>
      <c r="AG781" s="782">
        <v>2</v>
      </c>
      <c r="AH781" s="782"/>
      <c r="AI781" s="782"/>
      <c r="AJ781" s="605"/>
      <c r="AK781" s="782"/>
      <c r="AL781" s="605"/>
      <c r="AM781" s="605"/>
      <c r="AN781" s="785"/>
      <c r="AO781" s="551"/>
      <c r="AP781" s="551"/>
      <c r="AQ78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1" s="788">
        <f>WWWW[[#This Row],[%Equitable and continuous access to sufficient quantity of safe drinking water]]*WWWW[[#This Row],[Total PoP ]]</f>
        <v>0</v>
      </c>
      <c r="AS78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1" s="788">
        <f>WWWW[[#This Row],[% Access to unimproved water points]]*WWWW[[#This Row],[Total PoP ]]</f>
        <v>0</v>
      </c>
      <c r="AU78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1" s="788">
        <f>WWWW[[#This Row],[HRP1]]/250</f>
        <v>0</v>
      </c>
      <c r="AX781" s="790">
        <f>1-WWWW[[#This Row],[% Equitable and continuous access to sufficient quantity of domestic water]]</f>
        <v>1</v>
      </c>
      <c r="AY781" s="788">
        <f>WWWW[[#This Row],[%equitable and continuous access to sufficient quantity of safe drinking and domestic water''s GAP]]*WWWW[[#This Row],[Total PoP ]]</f>
        <v>134</v>
      </c>
      <c r="AZ781" s="791">
        <f>IF(WWWW[[#This Row],[Total required water points]]-WWWW[[#This Row],['#Water points coverage]]&lt;0,0,WWWW[[#This Row],[Total required water points]]-WWWW[[#This Row],['#Water points coverage]])</f>
        <v>1</v>
      </c>
      <c r="BA781" s="791">
        <f>ROUND(IF(WWWW[[#This Row],[Total PoP ]]&lt;250,1,WWWW[[#This Row],[Total PoP ]]/250),0)</f>
        <v>1</v>
      </c>
      <c r="BB78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0.26865671641791045</v>
      </c>
      <c r="BC781" s="788">
        <f>WWWW[[#This Row],[% people access to functioning Latrine]]*WWWW[[#This Row],[Total PoP ]]</f>
        <v>36</v>
      </c>
      <c r="BD781" s="791">
        <f>WWWW[[#This Row],['#_of_Functioning_latrines_in_school]]*50</f>
        <v>0</v>
      </c>
      <c r="BE781" s="791">
        <f>ROUND((WWWW[[#This Row],[Total PoP ]]/6),0)</f>
        <v>22</v>
      </c>
      <c r="BF781" s="791">
        <f>IF(WWWW[[#This Row],[Total required Latrines]]-(WWWW[[#This Row],['#_of_sanitary_fly-proof_HH_latrines]])&lt;0,0,WWWW[[#This Row],[Total required Latrines]]-(WWWW[[#This Row],['#_of_sanitary_fly-proof_HH_latrines]]))</f>
        <v>16</v>
      </c>
      <c r="BG781" s="787">
        <f>1-WWWW[[#This Row],[% people access to functioning Latrine]]</f>
        <v>0.73134328358208955</v>
      </c>
      <c r="BH78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29</v>
      </c>
      <c r="BI781" s="560">
        <f>IF(WWWW[[#This Row],['#_of_functional_handwashing_facilities_at_HH_level]]*6&gt;WWWW[[#This Row],[Total PoP ]],WWWW[[#This Row],[Total PoP ]],WWWW[[#This Row],['#_of_functional_handwashing_facilities_at_HH_level]]*6)</f>
        <v>0</v>
      </c>
      <c r="BJ781" s="791">
        <f>IF(WWWW[[#This Row],['# people reached by regular dedicated hygiene promotion]]&gt;WWWW[[#This Row],['# People received regular supply of hygiene items]],WWWW[[#This Row],['# people reached by regular dedicated hygiene promotion]],WWWW[[#This Row],['# People received regular supply of hygiene items]])</f>
        <v>29</v>
      </c>
      <c r="BK781" s="790">
        <f>IF(WWWW[[#This Row],[HRP3]]/WWWW[[#This Row],[Total PoP ]]&gt;100%,100%,WWWW[[#This Row],[HRP3]]/WWWW[[#This Row],[Total PoP ]])</f>
        <v>0.21641791044776118</v>
      </c>
      <c r="BL781" s="787">
        <f>1-WWWW[[#This Row],[Hygiene Coverage%]]</f>
        <v>0.78358208955223885</v>
      </c>
      <c r="BM781" s="789">
        <f>WWWW[[#This Row],['# people reached by regular dedicated hygiene promotion]]/WWWW[[#This Row],[Total PoP ]]</f>
        <v>0.21641791044776118</v>
      </c>
      <c r="BN78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1" s="552">
        <f>WWWW[[#This Row],['#_of_affected_women_and_girls_receiving_a_sufficient_quantity_of_sanitary_pads]]</f>
        <v>0</v>
      </c>
      <c r="BP781" s="605">
        <f>IF(WWWW[[#This Row],['# People with access to soap]]&gt;WWWW[[#This Row],['# People with access to Sanity Pads]],WWWW[[#This Row],['# People with access to soap]],WWWW[[#This Row],['# People with access to Sanity Pads]])</f>
        <v>0</v>
      </c>
      <c r="BQ781" s="560" t="str">
        <f>IF(OR(WWWW[[#This Row],['#of students in school]]="",WWWW[[#This Row],['#of students in school]]=0),"No","Yes")</f>
        <v>No</v>
      </c>
      <c r="BR781" s="781" t="str">
        <f>VLOOKUP(WWWW[[#This Row],[Village  Name]],SiteDB6[[Site Name]:[Location Type 1]],9,FALSE)</f>
        <v>Village</v>
      </c>
      <c r="BS781" s="781" t="str">
        <f>VLOOKUP(WWWW[[#This Row],[Village  Name]],SiteDB6[[Site Name]:[Type of Accommodation]],10,FALSE)</f>
        <v>Village</v>
      </c>
      <c r="BT781" s="781">
        <f>VLOOKUP(WWWW[[#This Row],[Village  Name]],SiteDB6[[Site Name]:[Ethnic or GCA/NGCA]],11,FALSE)</f>
        <v>0</v>
      </c>
      <c r="BU781" s="781">
        <f>VLOOKUP(WWWW[[#This Row],[Village  Name]],SiteDB6[[Site Name]:[Lat]],12,FALSE)</f>
        <v>0</v>
      </c>
      <c r="BV781" s="781">
        <f>VLOOKUP(WWWW[[#This Row],[Village  Name]],SiteDB6[[Site Name]:[Long]],13,FALSE)</f>
        <v>0</v>
      </c>
      <c r="BW781" s="781">
        <f>VLOOKUP(WWWW[[#This Row],[Village  Name]],SiteDB6[[Site Name]:[Pcode]],3,FALSE)</f>
        <v>0</v>
      </c>
      <c r="BX781" s="781" t="str">
        <f t="shared" si="8"/>
        <v>Covered</v>
      </c>
      <c r="BY781" s="792"/>
    </row>
    <row r="782" spans="1:77">
      <c r="A782" s="777" t="s">
        <v>2382</v>
      </c>
      <c r="B782" s="777" t="s">
        <v>3083</v>
      </c>
      <c r="C782" s="778"/>
      <c r="D782" s="778" t="s">
        <v>233</v>
      </c>
      <c r="E782" s="779" t="s">
        <v>700</v>
      </c>
      <c r="F782" s="778" t="s">
        <v>3157</v>
      </c>
      <c r="G782" s="780" t="str">
        <f>VLOOKUP(WWWW[[#This Row],[Village  Name]],SiteDB6[[Site Name]:[Location Type]],8,FALSE)</f>
        <v>Village</v>
      </c>
      <c r="H782" s="778" t="s">
        <v>3163</v>
      </c>
      <c r="I782" s="782"/>
      <c r="J782" s="782">
        <v>157</v>
      </c>
      <c r="K782" s="783">
        <v>43258</v>
      </c>
      <c r="L782" s="784">
        <v>43830</v>
      </c>
      <c r="M782" s="782"/>
      <c r="N782" s="782"/>
      <c r="O782" s="605"/>
      <c r="P782" s="782"/>
      <c r="Q782" s="782"/>
      <c r="R782" s="782"/>
      <c r="S782" s="782"/>
      <c r="T782" s="782"/>
      <c r="U782" s="785"/>
      <c r="V782" s="782">
        <v>1</v>
      </c>
      <c r="W782" s="782"/>
      <c r="X782" s="782"/>
      <c r="Y782" s="782"/>
      <c r="Z782" s="782"/>
      <c r="AA782" s="782"/>
      <c r="AB782" s="782"/>
      <c r="AC782" s="785"/>
      <c r="AD782" s="782">
        <v>11</v>
      </c>
      <c r="AE782" s="782">
        <v>14</v>
      </c>
      <c r="AF782" s="782">
        <v>5</v>
      </c>
      <c r="AG782" s="782">
        <v>8</v>
      </c>
      <c r="AH782" s="782"/>
      <c r="AI782" s="782"/>
      <c r="AJ782" s="605"/>
      <c r="AK782" s="782"/>
      <c r="AL782" s="605"/>
      <c r="AM782" s="605"/>
      <c r="AN782" s="785"/>
      <c r="AO782" s="551"/>
      <c r="AP782" s="551"/>
      <c r="AQ78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2" s="788">
        <f>WWWW[[#This Row],[%Equitable and continuous access to sufficient quantity of safe drinking water]]*WWWW[[#This Row],[Total PoP ]]</f>
        <v>0</v>
      </c>
      <c r="AS78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2" s="788">
        <f>WWWW[[#This Row],[% Access to unimproved water points]]*WWWW[[#This Row],[Total PoP ]]</f>
        <v>0</v>
      </c>
      <c r="AU78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2" s="788">
        <f>WWWW[[#This Row],[HRP1]]/250</f>
        <v>0</v>
      </c>
      <c r="AX782" s="790">
        <f>1-WWWW[[#This Row],[% Equitable and continuous access to sufficient quantity of domestic water]]</f>
        <v>1</v>
      </c>
      <c r="AY782" s="788">
        <f>WWWW[[#This Row],[%equitable and continuous access to sufficient quantity of safe drinking and domestic water''s GAP]]*WWWW[[#This Row],[Total PoP ]]</f>
        <v>157</v>
      </c>
      <c r="AZ782" s="791">
        <f>IF(WWWW[[#This Row],[Total required water points]]-WWWW[[#This Row],['#Water points coverage]]&lt;0,0,WWWW[[#This Row],[Total required water points]]-WWWW[[#This Row],['#Water points coverage]])</f>
        <v>1</v>
      </c>
      <c r="BA782" s="791">
        <f>ROUND(IF(WWWW[[#This Row],[Total PoP ]]&lt;250,1,WWWW[[#This Row],[Total PoP ]]/250),0)</f>
        <v>1</v>
      </c>
      <c r="BB78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3.8216560509554139E-2</v>
      </c>
      <c r="BC782" s="788">
        <f>WWWW[[#This Row],[% people access to functioning Latrine]]*WWWW[[#This Row],[Total PoP ]]</f>
        <v>6</v>
      </c>
      <c r="BD782" s="791">
        <f>WWWW[[#This Row],['#_of_Functioning_latrines_in_school]]*50</f>
        <v>0</v>
      </c>
      <c r="BE782" s="791">
        <f>ROUND((WWWW[[#This Row],[Total PoP ]]/6),0)</f>
        <v>26</v>
      </c>
      <c r="BF782" s="791">
        <f>IF(WWWW[[#This Row],[Total required Latrines]]-(WWWW[[#This Row],['#_of_sanitary_fly-proof_HH_latrines]])&lt;0,0,WWWW[[#This Row],[Total required Latrines]]-(WWWW[[#This Row],['#_of_sanitary_fly-proof_HH_latrines]]))</f>
        <v>25</v>
      </c>
      <c r="BG782" s="787">
        <f>1-WWWW[[#This Row],[% people access to functioning Latrine]]</f>
        <v>0.96178343949044587</v>
      </c>
      <c r="BH78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38</v>
      </c>
      <c r="BI782" s="560">
        <f>IF(WWWW[[#This Row],['#_of_functional_handwashing_facilities_at_HH_level]]*6&gt;WWWW[[#This Row],[Total PoP ]],WWWW[[#This Row],[Total PoP ]],WWWW[[#This Row],['#_of_functional_handwashing_facilities_at_HH_level]]*6)</f>
        <v>0</v>
      </c>
      <c r="BJ782" s="791">
        <f>IF(WWWW[[#This Row],['# people reached by regular dedicated hygiene promotion]]&gt;WWWW[[#This Row],['# People received regular supply of hygiene items]],WWWW[[#This Row],['# people reached by regular dedicated hygiene promotion]],WWWW[[#This Row],['# People received regular supply of hygiene items]])</f>
        <v>38</v>
      </c>
      <c r="BK782" s="790">
        <f>IF(WWWW[[#This Row],[HRP3]]/WWWW[[#This Row],[Total PoP ]]&gt;100%,100%,WWWW[[#This Row],[HRP3]]/WWWW[[#This Row],[Total PoP ]])</f>
        <v>0.24203821656050956</v>
      </c>
      <c r="BL782" s="787">
        <f>1-WWWW[[#This Row],[Hygiene Coverage%]]</f>
        <v>0.7579617834394905</v>
      </c>
      <c r="BM782" s="789">
        <f>WWWW[[#This Row],['# people reached by regular dedicated hygiene promotion]]/WWWW[[#This Row],[Total PoP ]]</f>
        <v>0.24203821656050956</v>
      </c>
      <c r="BN78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2" s="552">
        <f>WWWW[[#This Row],['#_of_affected_women_and_girls_receiving_a_sufficient_quantity_of_sanitary_pads]]</f>
        <v>0</v>
      </c>
      <c r="BP782" s="605">
        <f>IF(WWWW[[#This Row],['# People with access to soap]]&gt;WWWW[[#This Row],['# People with access to Sanity Pads]],WWWW[[#This Row],['# People with access to soap]],WWWW[[#This Row],['# People with access to Sanity Pads]])</f>
        <v>0</v>
      </c>
      <c r="BQ782" s="560" t="str">
        <f>IF(OR(WWWW[[#This Row],['#of students in school]]="",WWWW[[#This Row],['#of students in school]]=0),"No","Yes")</f>
        <v>No</v>
      </c>
      <c r="BR782" s="781" t="str">
        <f>VLOOKUP(WWWW[[#This Row],[Village  Name]],SiteDB6[[Site Name]:[Location Type 1]],9,FALSE)</f>
        <v>Village</v>
      </c>
      <c r="BS782" s="781" t="str">
        <f>VLOOKUP(WWWW[[#This Row],[Village  Name]],SiteDB6[[Site Name]:[Type of Accommodation]],10,FALSE)</f>
        <v>Village</v>
      </c>
      <c r="BT782" s="781">
        <f>VLOOKUP(WWWW[[#This Row],[Village  Name]],SiteDB6[[Site Name]:[Ethnic or GCA/NGCA]],11,FALSE)</f>
        <v>0</v>
      </c>
      <c r="BU782" s="781">
        <f>VLOOKUP(WWWW[[#This Row],[Village  Name]],SiteDB6[[Site Name]:[Lat]],12,FALSE)</f>
        <v>0</v>
      </c>
      <c r="BV782" s="781">
        <f>VLOOKUP(WWWW[[#This Row],[Village  Name]],SiteDB6[[Site Name]:[Long]],13,FALSE)</f>
        <v>0</v>
      </c>
      <c r="BW782" s="781">
        <f>VLOOKUP(WWWW[[#This Row],[Village  Name]],SiteDB6[[Site Name]:[Pcode]],3,FALSE)</f>
        <v>0</v>
      </c>
      <c r="BX782" s="781" t="str">
        <f t="shared" si="8"/>
        <v>Covered</v>
      </c>
      <c r="BY782" s="792"/>
    </row>
    <row r="783" spans="1:77">
      <c r="A783" s="777" t="s">
        <v>2382</v>
      </c>
      <c r="B783" s="777" t="s">
        <v>3083</v>
      </c>
      <c r="C783" s="778"/>
      <c r="D783" s="778" t="s">
        <v>233</v>
      </c>
      <c r="E783" s="779" t="s">
        <v>700</v>
      </c>
      <c r="F783" s="778" t="s">
        <v>3157</v>
      </c>
      <c r="G783" s="780" t="str">
        <f>VLOOKUP(WWWW[[#This Row],[Village  Name]],SiteDB6[[Site Name]:[Location Type]],8,FALSE)</f>
        <v>Village</v>
      </c>
      <c r="H783" s="778" t="s">
        <v>3173</v>
      </c>
      <c r="I783" s="782"/>
      <c r="J783" s="782">
        <v>143</v>
      </c>
      <c r="K783" s="783">
        <v>43258</v>
      </c>
      <c r="L783" s="784">
        <v>43830</v>
      </c>
      <c r="M783" s="782"/>
      <c r="N783" s="782"/>
      <c r="O783" s="605"/>
      <c r="P783" s="782"/>
      <c r="Q783" s="782"/>
      <c r="R783" s="782"/>
      <c r="S783" s="782"/>
      <c r="T783" s="782"/>
      <c r="U783" s="785"/>
      <c r="V783" s="782">
        <v>14</v>
      </c>
      <c r="W783" s="782"/>
      <c r="X783" s="782"/>
      <c r="Y783" s="782"/>
      <c r="Z783" s="782"/>
      <c r="AA783" s="782"/>
      <c r="AB783" s="782"/>
      <c r="AC783" s="785"/>
      <c r="AD783" s="782"/>
      <c r="AE783" s="782"/>
      <c r="AF783" s="782"/>
      <c r="AG783" s="782"/>
      <c r="AH783" s="782"/>
      <c r="AI783" s="782"/>
      <c r="AJ783" s="605"/>
      <c r="AK783" s="782"/>
      <c r="AL783" s="605"/>
      <c r="AM783" s="605"/>
      <c r="AN783" s="785"/>
      <c r="AO783" s="551"/>
      <c r="AP783" s="551"/>
      <c r="AQ78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3" s="788">
        <f>WWWW[[#This Row],[%Equitable and continuous access to sufficient quantity of safe drinking water]]*WWWW[[#This Row],[Total PoP ]]</f>
        <v>0</v>
      </c>
      <c r="AS78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3" s="788">
        <f>WWWW[[#This Row],[% Access to unimproved water points]]*WWWW[[#This Row],[Total PoP ]]</f>
        <v>0</v>
      </c>
      <c r="AU78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3" s="788">
        <f>WWWW[[#This Row],[HRP1]]/250</f>
        <v>0</v>
      </c>
      <c r="AX783" s="790">
        <f>1-WWWW[[#This Row],[% Equitable and continuous access to sufficient quantity of domestic water]]</f>
        <v>1</v>
      </c>
      <c r="AY783" s="788">
        <f>WWWW[[#This Row],[%equitable and continuous access to sufficient quantity of safe drinking and domestic water''s GAP]]*WWWW[[#This Row],[Total PoP ]]</f>
        <v>143</v>
      </c>
      <c r="AZ783" s="791">
        <f>IF(WWWW[[#This Row],[Total required water points]]-WWWW[[#This Row],['#Water points coverage]]&lt;0,0,WWWW[[#This Row],[Total required water points]]-WWWW[[#This Row],['#Water points coverage]])</f>
        <v>1</v>
      </c>
      <c r="BA783" s="791">
        <f>ROUND(IF(WWWW[[#This Row],[Total PoP ]]&lt;250,1,WWWW[[#This Row],[Total PoP ]]/250),0)</f>
        <v>1</v>
      </c>
      <c r="BB78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0.58741258741258739</v>
      </c>
      <c r="BC783" s="788">
        <f>WWWW[[#This Row],[% people access to functioning Latrine]]*WWWW[[#This Row],[Total PoP ]]</f>
        <v>84</v>
      </c>
      <c r="BD783" s="791">
        <f>WWWW[[#This Row],['#_of_Functioning_latrines_in_school]]*50</f>
        <v>0</v>
      </c>
      <c r="BE783" s="791">
        <f>ROUND((WWWW[[#This Row],[Total PoP ]]/6),0)</f>
        <v>24</v>
      </c>
      <c r="BF783" s="791">
        <f>IF(WWWW[[#This Row],[Total required Latrines]]-(WWWW[[#This Row],['#_of_sanitary_fly-proof_HH_latrines]])&lt;0,0,WWWW[[#This Row],[Total required Latrines]]-(WWWW[[#This Row],['#_of_sanitary_fly-proof_HH_latrines]]))</f>
        <v>10</v>
      </c>
      <c r="BG783" s="787">
        <f>1-WWWW[[#This Row],[% people access to functioning Latrine]]</f>
        <v>0.41258741258741261</v>
      </c>
      <c r="BH78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83" s="560">
        <f>IF(WWWW[[#This Row],['#_of_functional_handwashing_facilities_at_HH_level]]*6&gt;WWWW[[#This Row],[Total PoP ]],WWWW[[#This Row],[Total PoP ]],WWWW[[#This Row],['#_of_functional_handwashing_facilities_at_HH_level]]*6)</f>
        <v>0</v>
      </c>
      <c r="BJ783" s="791">
        <f>IF(WWWW[[#This Row],['# people reached by regular dedicated hygiene promotion]]&gt;WWWW[[#This Row],['# People received regular supply of hygiene items]],WWWW[[#This Row],['# people reached by regular dedicated hygiene promotion]],WWWW[[#This Row],['# People received regular supply of hygiene items]])</f>
        <v>0</v>
      </c>
      <c r="BK783" s="790">
        <f>IF(WWWW[[#This Row],[HRP3]]/WWWW[[#This Row],[Total PoP ]]&gt;100%,100%,WWWW[[#This Row],[HRP3]]/WWWW[[#This Row],[Total PoP ]])</f>
        <v>0</v>
      </c>
      <c r="BL783" s="787">
        <f>1-WWWW[[#This Row],[Hygiene Coverage%]]</f>
        <v>1</v>
      </c>
      <c r="BM783" s="789">
        <f>WWWW[[#This Row],['# people reached by regular dedicated hygiene promotion]]/WWWW[[#This Row],[Total PoP ]]</f>
        <v>0</v>
      </c>
      <c r="BN78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3" s="552">
        <f>WWWW[[#This Row],['#_of_affected_women_and_girls_receiving_a_sufficient_quantity_of_sanitary_pads]]</f>
        <v>0</v>
      </c>
      <c r="BP783" s="605">
        <f>IF(WWWW[[#This Row],['# People with access to soap]]&gt;WWWW[[#This Row],['# People with access to Sanity Pads]],WWWW[[#This Row],['# People with access to soap]],WWWW[[#This Row],['# People with access to Sanity Pads]])</f>
        <v>0</v>
      </c>
      <c r="BQ783" s="560" t="str">
        <f>IF(OR(WWWW[[#This Row],['#of students in school]]="",WWWW[[#This Row],['#of students in school]]=0),"No","Yes")</f>
        <v>No</v>
      </c>
      <c r="BR783" s="781" t="str">
        <f>VLOOKUP(WWWW[[#This Row],[Village  Name]],SiteDB6[[Site Name]:[Location Type 1]],9,FALSE)</f>
        <v>Village</v>
      </c>
      <c r="BS783" s="781" t="str">
        <f>VLOOKUP(WWWW[[#This Row],[Village  Name]],SiteDB6[[Site Name]:[Type of Accommodation]],10,FALSE)</f>
        <v>Village</v>
      </c>
      <c r="BT783" s="781">
        <f>VLOOKUP(WWWW[[#This Row],[Village  Name]],SiteDB6[[Site Name]:[Ethnic or GCA/NGCA]],11,FALSE)</f>
        <v>0</v>
      </c>
      <c r="BU783" s="781">
        <f>VLOOKUP(WWWW[[#This Row],[Village  Name]],SiteDB6[[Site Name]:[Lat]],12,FALSE)</f>
        <v>0</v>
      </c>
      <c r="BV783" s="781">
        <f>VLOOKUP(WWWW[[#This Row],[Village  Name]],SiteDB6[[Site Name]:[Long]],13,FALSE)</f>
        <v>0</v>
      </c>
      <c r="BW783" s="781">
        <f>VLOOKUP(WWWW[[#This Row],[Village  Name]],SiteDB6[[Site Name]:[Pcode]],3,FALSE)</f>
        <v>0</v>
      </c>
      <c r="BX783" s="781" t="str">
        <f t="shared" si="8"/>
        <v>Covered</v>
      </c>
      <c r="BY783" s="792"/>
    </row>
    <row r="784" spans="1:77">
      <c r="A784" s="777" t="s">
        <v>2382</v>
      </c>
      <c r="B784" s="777" t="s">
        <v>3083</v>
      </c>
      <c r="C784" s="778"/>
      <c r="D784" s="778" t="s">
        <v>233</v>
      </c>
      <c r="E784" s="779" t="s">
        <v>700</v>
      </c>
      <c r="F784" s="778" t="s">
        <v>3157</v>
      </c>
      <c r="G784" s="780" t="str">
        <f>VLOOKUP(WWWW[[#This Row],[Village  Name]],SiteDB6[[Site Name]:[Location Type]],8,FALSE)</f>
        <v>Village</v>
      </c>
      <c r="H784" s="778" t="s">
        <v>3174</v>
      </c>
      <c r="I784" s="782"/>
      <c r="J784" s="782">
        <v>176</v>
      </c>
      <c r="K784" s="783">
        <v>43258</v>
      </c>
      <c r="L784" s="784">
        <v>43830</v>
      </c>
      <c r="M784" s="782"/>
      <c r="N784" s="782"/>
      <c r="O784" s="605"/>
      <c r="P784" s="782"/>
      <c r="Q784" s="782"/>
      <c r="R784" s="782"/>
      <c r="S784" s="782"/>
      <c r="T784" s="782"/>
      <c r="U784" s="785"/>
      <c r="V784" s="782">
        <v>32</v>
      </c>
      <c r="W784" s="782"/>
      <c r="X784" s="782"/>
      <c r="Y784" s="782"/>
      <c r="Z784" s="782"/>
      <c r="AA784" s="782"/>
      <c r="AB784" s="782"/>
      <c r="AC784" s="785"/>
      <c r="AD784" s="782"/>
      <c r="AE784" s="782"/>
      <c r="AF784" s="782"/>
      <c r="AG784" s="782"/>
      <c r="AH784" s="782"/>
      <c r="AI784" s="782"/>
      <c r="AJ784" s="605"/>
      <c r="AK784" s="782"/>
      <c r="AL784" s="605"/>
      <c r="AM784" s="605"/>
      <c r="AN784" s="785"/>
      <c r="AO784" s="551"/>
      <c r="AP784" s="551"/>
      <c r="AQ78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4" s="788">
        <f>WWWW[[#This Row],[%Equitable and continuous access to sufficient quantity of safe drinking water]]*WWWW[[#This Row],[Total PoP ]]</f>
        <v>0</v>
      </c>
      <c r="AS78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4" s="788">
        <f>WWWW[[#This Row],[% Access to unimproved water points]]*WWWW[[#This Row],[Total PoP ]]</f>
        <v>0</v>
      </c>
      <c r="AU78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4" s="788">
        <f>WWWW[[#This Row],[HRP1]]/250</f>
        <v>0</v>
      </c>
      <c r="AX784" s="790">
        <f>1-WWWW[[#This Row],[% Equitable and continuous access to sufficient quantity of domestic water]]</f>
        <v>1</v>
      </c>
      <c r="AY784" s="788">
        <f>WWWW[[#This Row],[%equitable and continuous access to sufficient quantity of safe drinking and domestic water''s GAP]]*WWWW[[#This Row],[Total PoP ]]</f>
        <v>176</v>
      </c>
      <c r="AZ784" s="791">
        <f>IF(WWWW[[#This Row],[Total required water points]]-WWWW[[#This Row],['#Water points coverage]]&lt;0,0,WWWW[[#This Row],[Total required water points]]-WWWW[[#This Row],['#Water points coverage]])</f>
        <v>1</v>
      </c>
      <c r="BA784" s="791">
        <f>ROUND(IF(WWWW[[#This Row],[Total PoP ]]&lt;250,1,WWWW[[#This Row],[Total PoP ]]/250),0)</f>
        <v>1</v>
      </c>
      <c r="BB78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784" s="788">
        <f>WWWW[[#This Row],[% people access to functioning Latrine]]*WWWW[[#This Row],[Total PoP ]]</f>
        <v>176</v>
      </c>
      <c r="BD784" s="791">
        <f>WWWW[[#This Row],['#_of_Functioning_latrines_in_school]]*50</f>
        <v>0</v>
      </c>
      <c r="BE784" s="791">
        <f>ROUND((WWWW[[#This Row],[Total PoP ]]/6),0)</f>
        <v>29</v>
      </c>
      <c r="BF784" s="791">
        <f>IF(WWWW[[#This Row],[Total required Latrines]]-(WWWW[[#This Row],['#_of_sanitary_fly-proof_HH_latrines]])&lt;0,0,WWWW[[#This Row],[Total required Latrines]]-(WWWW[[#This Row],['#_of_sanitary_fly-proof_HH_latrines]]))</f>
        <v>0</v>
      </c>
      <c r="BG784" s="787">
        <f>1-WWWW[[#This Row],[% people access to functioning Latrine]]</f>
        <v>0</v>
      </c>
      <c r="BH78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84" s="560">
        <f>IF(WWWW[[#This Row],['#_of_functional_handwashing_facilities_at_HH_level]]*6&gt;WWWW[[#This Row],[Total PoP ]],WWWW[[#This Row],[Total PoP ]],WWWW[[#This Row],['#_of_functional_handwashing_facilities_at_HH_level]]*6)</f>
        <v>0</v>
      </c>
      <c r="BJ784" s="791">
        <f>IF(WWWW[[#This Row],['# people reached by regular dedicated hygiene promotion]]&gt;WWWW[[#This Row],['# People received regular supply of hygiene items]],WWWW[[#This Row],['# people reached by regular dedicated hygiene promotion]],WWWW[[#This Row],['# People received regular supply of hygiene items]])</f>
        <v>0</v>
      </c>
      <c r="BK784" s="790">
        <f>IF(WWWW[[#This Row],[HRP3]]/WWWW[[#This Row],[Total PoP ]]&gt;100%,100%,WWWW[[#This Row],[HRP3]]/WWWW[[#This Row],[Total PoP ]])</f>
        <v>0</v>
      </c>
      <c r="BL784" s="787">
        <f>1-WWWW[[#This Row],[Hygiene Coverage%]]</f>
        <v>1</v>
      </c>
      <c r="BM784" s="789">
        <f>WWWW[[#This Row],['# people reached by regular dedicated hygiene promotion]]/WWWW[[#This Row],[Total PoP ]]</f>
        <v>0</v>
      </c>
      <c r="BN78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4" s="552">
        <f>WWWW[[#This Row],['#_of_affected_women_and_girls_receiving_a_sufficient_quantity_of_sanitary_pads]]</f>
        <v>0</v>
      </c>
      <c r="BP784" s="605">
        <f>IF(WWWW[[#This Row],['# People with access to soap]]&gt;WWWW[[#This Row],['# People with access to Sanity Pads]],WWWW[[#This Row],['# People with access to soap]],WWWW[[#This Row],['# People with access to Sanity Pads]])</f>
        <v>0</v>
      </c>
      <c r="BQ784" s="560" t="str">
        <f>IF(OR(WWWW[[#This Row],['#of students in school]]="",WWWW[[#This Row],['#of students in school]]=0),"No","Yes")</f>
        <v>No</v>
      </c>
      <c r="BR784" s="781" t="str">
        <f>VLOOKUP(WWWW[[#This Row],[Village  Name]],SiteDB6[[Site Name]:[Location Type 1]],9,FALSE)</f>
        <v>Village</v>
      </c>
      <c r="BS784" s="781" t="str">
        <f>VLOOKUP(WWWW[[#This Row],[Village  Name]],SiteDB6[[Site Name]:[Type of Accommodation]],10,FALSE)</f>
        <v>Village</v>
      </c>
      <c r="BT784" s="781">
        <f>VLOOKUP(WWWW[[#This Row],[Village  Name]],SiteDB6[[Site Name]:[Ethnic or GCA/NGCA]],11,FALSE)</f>
        <v>0</v>
      </c>
      <c r="BU784" s="781">
        <f>VLOOKUP(WWWW[[#This Row],[Village  Name]],SiteDB6[[Site Name]:[Lat]],12,FALSE)</f>
        <v>0</v>
      </c>
      <c r="BV784" s="781">
        <f>VLOOKUP(WWWW[[#This Row],[Village  Name]],SiteDB6[[Site Name]:[Long]],13,FALSE)</f>
        <v>0</v>
      </c>
      <c r="BW784" s="781">
        <f>VLOOKUP(WWWW[[#This Row],[Village  Name]],SiteDB6[[Site Name]:[Pcode]],3,FALSE)</f>
        <v>0</v>
      </c>
      <c r="BX784" s="781" t="str">
        <f t="shared" si="8"/>
        <v>Covered</v>
      </c>
      <c r="BY784" s="792"/>
    </row>
    <row r="785" spans="1:77">
      <c r="A785" s="777" t="s">
        <v>2382</v>
      </c>
      <c r="B785" s="777" t="s">
        <v>3083</v>
      </c>
      <c r="C785" s="778"/>
      <c r="D785" s="778" t="s">
        <v>233</v>
      </c>
      <c r="E785" s="779" t="s">
        <v>700</v>
      </c>
      <c r="F785" s="778" t="s">
        <v>3157</v>
      </c>
      <c r="G785" s="780" t="str">
        <f>VLOOKUP(WWWW[[#This Row],[Village  Name]],SiteDB6[[Site Name]:[Location Type]],8,FALSE)</f>
        <v>Village</v>
      </c>
      <c r="H785" s="778" t="s">
        <v>3175</v>
      </c>
      <c r="I785" s="782"/>
      <c r="J785" s="782">
        <v>236</v>
      </c>
      <c r="K785" s="783">
        <v>43258</v>
      </c>
      <c r="L785" s="784">
        <v>43830</v>
      </c>
      <c r="M785" s="782"/>
      <c r="N785" s="782"/>
      <c r="O785" s="605"/>
      <c r="P785" s="782"/>
      <c r="Q785" s="782"/>
      <c r="R785" s="782"/>
      <c r="S785" s="782"/>
      <c r="T785" s="782"/>
      <c r="U785" s="785"/>
      <c r="V785" s="782">
        <v>2</v>
      </c>
      <c r="W785" s="782"/>
      <c r="X785" s="782"/>
      <c r="Y785" s="782"/>
      <c r="Z785" s="782"/>
      <c r="AA785" s="782"/>
      <c r="AB785" s="782"/>
      <c r="AC785" s="785"/>
      <c r="AD785" s="782"/>
      <c r="AE785" s="782"/>
      <c r="AF785" s="782"/>
      <c r="AG785" s="782"/>
      <c r="AH785" s="782"/>
      <c r="AI785" s="782"/>
      <c r="AJ785" s="605"/>
      <c r="AK785" s="782"/>
      <c r="AL785" s="605"/>
      <c r="AM785" s="605"/>
      <c r="AN785" s="785"/>
      <c r="AO785" s="551"/>
      <c r="AP785" s="551"/>
      <c r="AQ78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5" s="788">
        <f>WWWW[[#This Row],[%Equitable and continuous access to sufficient quantity of safe drinking water]]*WWWW[[#This Row],[Total PoP ]]</f>
        <v>0</v>
      </c>
      <c r="AS78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5" s="788">
        <f>WWWW[[#This Row],[% Access to unimproved water points]]*WWWW[[#This Row],[Total PoP ]]</f>
        <v>0</v>
      </c>
      <c r="AU78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5" s="788">
        <f>WWWW[[#This Row],[HRP1]]/250</f>
        <v>0</v>
      </c>
      <c r="AX785" s="790">
        <f>1-WWWW[[#This Row],[% Equitable and continuous access to sufficient quantity of domestic water]]</f>
        <v>1</v>
      </c>
      <c r="AY785" s="788">
        <f>WWWW[[#This Row],[%equitable and continuous access to sufficient quantity of safe drinking and domestic water''s GAP]]*WWWW[[#This Row],[Total PoP ]]</f>
        <v>236</v>
      </c>
      <c r="AZ785" s="791">
        <f>IF(WWWW[[#This Row],[Total required water points]]-WWWW[[#This Row],['#Water points coverage]]&lt;0,0,WWWW[[#This Row],[Total required water points]]-WWWW[[#This Row],['#Water points coverage]])</f>
        <v>1</v>
      </c>
      <c r="BA785" s="791">
        <f>ROUND(IF(WWWW[[#This Row],[Total PoP ]]&lt;250,1,WWWW[[#This Row],[Total PoP ]]/250),0)</f>
        <v>1</v>
      </c>
      <c r="BB78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5.0847457627118647E-2</v>
      </c>
      <c r="BC785" s="788">
        <f>WWWW[[#This Row],[% people access to functioning Latrine]]*WWWW[[#This Row],[Total PoP ]]</f>
        <v>12</v>
      </c>
      <c r="BD785" s="791">
        <f>WWWW[[#This Row],['#_of_Functioning_latrines_in_school]]*50</f>
        <v>0</v>
      </c>
      <c r="BE785" s="791">
        <f>ROUND((WWWW[[#This Row],[Total PoP ]]/6),0)</f>
        <v>39</v>
      </c>
      <c r="BF785" s="791">
        <f>IF(WWWW[[#This Row],[Total required Latrines]]-(WWWW[[#This Row],['#_of_sanitary_fly-proof_HH_latrines]])&lt;0,0,WWWW[[#This Row],[Total required Latrines]]-(WWWW[[#This Row],['#_of_sanitary_fly-proof_HH_latrines]]))</f>
        <v>37</v>
      </c>
      <c r="BG785" s="787">
        <f>1-WWWW[[#This Row],[% people access to functioning Latrine]]</f>
        <v>0.94915254237288138</v>
      </c>
      <c r="BH78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85" s="560">
        <f>IF(WWWW[[#This Row],['#_of_functional_handwashing_facilities_at_HH_level]]*6&gt;WWWW[[#This Row],[Total PoP ]],WWWW[[#This Row],[Total PoP ]],WWWW[[#This Row],['#_of_functional_handwashing_facilities_at_HH_level]]*6)</f>
        <v>0</v>
      </c>
      <c r="BJ785" s="791">
        <f>IF(WWWW[[#This Row],['# people reached by regular dedicated hygiene promotion]]&gt;WWWW[[#This Row],['# People received regular supply of hygiene items]],WWWW[[#This Row],['# people reached by regular dedicated hygiene promotion]],WWWW[[#This Row],['# People received regular supply of hygiene items]])</f>
        <v>0</v>
      </c>
      <c r="BK785" s="790">
        <f>IF(WWWW[[#This Row],[HRP3]]/WWWW[[#This Row],[Total PoP ]]&gt;100%,100%,WWWW[[#This Row],[HRP3]]/WWWW[[#This Row],[Total PoP ]])</f>
        <v>0</v>
      </c>
      <c r="BL785" s="787">
        <f>1-WWWW[[#This Row],[Hygiene Coverage%]]</f>
        <v>1</v>
      </c>
      <c r="BM785" s="789">
        <f>WWWW[[#This Row],['# people reached by regular dedicated hygiene promotion]]/WWWW[[#This Row],[Total PoP ]]</f>
        <v>0</v>
      </c>
      <c r="BN78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5" s="552">
        <f>WWWW[[#This Row],['#_of_affected_women_and_girls_receiving_a_sufficient_quantity_of_sanitary_pads]]</f>
        <v>0</v>
      </c>
      <c r="BP785" s="605">
        <f>IF(WWWW[[#This Row],['# People with access to soap]]&gt;WWWW[[#This Row],['# People with access to Sanity Pads]],WWWW[[#This Row],['# People with access to soap]],WWWW[[#This Row],['# People with access to Sanity Pads]])</f>
        <v>0</v>
      </c>
      <c r="BQ785" s="560" t="str">
        <f>IF(OR(WWWW[[#This Row],['#of students in school]]="",WWWW[[#This Row],['#of students in school]]=0),"No","Yes")</f>
        <v>No</v>
      </c>
      <c r="BR785" s="781" t="str">
        <f>VLOOKUP(WWWW[[#This Row],[Village  Name]],SiteDB6[[Site Name]:[Location Type 1]],9,FALSE)</f>
        <v>Village</v>
      </c>
      <c r="BS785" s="781" t="str">
        <f>VLOOKUP(WWWW[[#This Row],[Village  Name]],SiteDB6[[Site Name]:[Type of Accommodation]],10,FALSE)</f>
        <v>Village</v>
      </c>
      <c r="BT785" s="781">
        <f>VLOOKUP(WWWW[[#This Row],[Village  Name]],SiteDB6[[Site Name]:[Ethnic or GCA/NGCA]],11,FALSE)</f>
        <v>0</v>
      </c>
      <c r="BU785" s="781">
        <f>VLOOKUP(WWWW[[#This Row],[Village  Name]],SiteDB6[[Site Name]:[Lat]],12,FALSE)</f>
        <v>0</v>
      </c>
      <c r="BV785" s="781">
        <f>VLOOKUP(WWWW[[#This Row],[Village  Name]],SiteDB6[[Site Name]:[Long]],13,FALSE)</f>
        <v>0</v>
      </c>
      <c r="BW785" s="781">
        <f>VLOOKUP(WWWW[[#This Row],[Village  Name]],SiteDB6[[Site Name]:[Pcode]],3,FALSE)</f>
        <v>0</v>
      </c>
      <c r="BX785" s="781" t="str">
        <f t="shared" si="8"/>
        <v>Covered</v>
      </c>
      <c r="BY785" s="792"/>
    </row>
    <row r="786" spans="1:77">
      <c r="A786" s="777" t="s">
        <v>2382</v>
      </c>
      <c r="B786" s="777" t="s">
        <v>3083</v>
      </c>
      <c r="C786" s="778"/>
      <c r="D786" s="778" t="s">
        <v>233</v>
      </c>
      <c r="E786" s="779" t="s">
        <v>700</v>
      </c>
      <c r="F786" s="778" t="s">
        <v>3157</v>
      </c>
      <c r="G786" s="780" t="str">
        <f>VLOOKUP(WWWW[[#This Row],[Village  Name]],SiteDB6[[Site Name]:[Location Type]],8,FALSE)</f>
        <v>Village</v>
      </c>
      <c r="H786" s="778" t="s">
        <v>3176</v>
      </c>
      <c r="I786" s="782"/>
      <c r="J786" s="782">
        <v>111</v>
      </c>
      <c r="K786" s="783">
        <v>43258</v>
      </c>
      <c r="L786" s="784">
        <v>43830</v>
      </c>
      <c r="M786" s="782"/>
      <c r="N786" s="782"/>
      <c r="O786" s="605"/>
      <c r="P786" s="782"/>
      <c r="Q786" s="782"/>
      <c r="R786" s="782"/>
      <c r="S786" s="782"/>
      <c r="T786" s="782"/>
      <c r="U786" s="785"/>
      <c r="V786" s="782">
        <v>8</v>
      </c>
      <c r="W786" s="782"/>
      <c r="X786" s="782"/>
      <c r="Y786" s="782"/>
      <c r="Z786" s="782"/>
      <c r="AA786" s="782"/>
      <c r="AB786" s="782"/>
      <c r="AC786" s="785"/>
      <c r="AD786" s="782"/>
      <c r="AE786" s="782"/>
      <c r="AF786" s="782"/>
      <c r="AG786" s="782"/>
      <c r="AH786" s="782"/>
      <c r="AI786" s="782"/>
      <c r="AJ786" s="605"/>
      <c r="AK786" s="782"/>
      <c r="AL786" s="605"/>
      <c r="AM786" s="605"/>
      <c r="AN786" s="785"/>
      <c r="AO786" s="551"/>
      <c r="AP786" s="551"/>
      <c r="AQ78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6" s="788">
        <f>WWWW[[#This Row],[%Equitable and continuous access to sufficient quantity of safe drinking water]]*WWWW[[#This Row],[Total PoP ]]</f>
        <v>0</v>
      </c>
      <c r="AS78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6" s="788">
        <f>WWWW[[#This Row],[% Access to unimproved water points]]*WWWW[[#This Row],[Total PoP ]]</f>
        <v>0</v>
      </c>
      <c r="AU78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6" s="788">
        <f>WWWW[[#This Row],[HRP1]]/250</f>
        <v>0</v>
      </c>
      <c r="AX786" s="790">
        <f>1-WWWW[[#This Row],[% Equitable and continuous access to sufficient quantity of domestic water]]</f>
        <v>1</v>
      </c>
      <c r="AY786" s="788">
        <f>WWWW[[#This Row],[%equitable and continuous access to sufficient quantity of safe drinking and domestic water''s GAP]]*WWWW[[#This Row],[Total PoP ]]</f>
        <v>111</v>
      </c>
      <c r="AZ786" s="791">
        <f>IF(WWWW[[#This Row],[Total required water points]]-WWWW[[#This Row],['#Water points coverage]]&lt;0,0,WWWW[[#This Row],[Total required water points]]-WWWW[[#This Row],['#Water points coverage]])</f>
        <v>1</v>
      </c>
      <c r="BA786" s="791">
        <f>ROUND(IF(WWWW[[#This Row],[Total PoP ]]&lt;250,1,WWWW[[#This Row],[Total PoP ]]/250),0)</f>
        <v>1</v>
      </c>
      <c r="BB78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0.43243243243243246</v>
      </c>
      <c r="BC786" s="788">
        <f>WWWW[[#This Row],[% people access to functioning Latrine]]*WWWW[[#This Row],[Total PoP ]]</f>
        <v>48</v>
      </c>
      <c r="BD786" s="791">
        <f>WWWW[[#This Row],['#_of_Functioning_latrines_in_school]]*50</f>
        <v>0</v>
      </c>
      <c r="BE786" s="791">
        <f>ROUND((WWWW[[#This Row],[Total PoP ]]/6),0)</f>
        <v>19</v>
      </c>
      <c r="BF786" s="791">
        <f>IF(WWWW[[#This Row],[Total required Latrines]]-(WWWW[[#This Row],['#_of_sanitary_fly-proof_HH_latrines]])&lt;0,0,WWWW[[#This Row],[Total required Latrines]]-(WWWW[[#This Row],['#_of_sanitary_fly-proof_HH_latrines]]))</f>
        <v>11</v>
      </c>
      <c r="BG786" s="787">
        <f>1-WWWW[[#This Row],[% people access to functioning Latrine]]</f>
        <v>0.56756756756756754</v>
      </c>
      <c r="BH78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86" s="560">
        <f>IF(WWWW[[#This Row],['#_of_functional_handwashing_facilities_at_HH_level]]*6&gt;WWWW[[#This Row],[Total PoP ]],WWWW[[#This Row],[Total PoP ]],WWWW[[#This Row],['#_of_functional_handwashing_facilities_at_HH_level]]*6)</f>
        <v>0</v>
      </c>
      <c r="BJ786" s="791">
        <f>IF(WWWW[[#This Row],['# people reached by regular dedicated hygiene promotion]]&gt;WWWW[[#This Row],['# People received regular supply of hygiene items]],WWWW[[#This Row],['# people reached by regular dedicated hygiene promotion]],WWWW[[#This Row],['# People received regular supply of hygiene items]])</f>
        <v>0</v>
      </c>
      <c r="BK786" s="790">
        <f>IF(WWWW[[#This Row],[HRP3]]/WWWW[[#This Row],[Total PoP ]]&gt;100%,100%,WWWW[[#This Row],[HRP3]]/WWWW[[#This Row],[Total PoP ]])</f>
        <v>0</v>
      </c>
      <c r="BL786" s="787">
        <f>1-WWWW[[#This Row],[Hygiene Coverage%]]</f>
        <v>1</v>
      </c>
      <c r="BM786" s="789">
        <f>WWWW[[#This Row],['# people reached by regular dedicated hygiene promotion]]/WWWW[[#This Row],[Total PoP ]]</f>
        <v>0</v>
      </c>
      <c r="BN78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6" s="552">
        <f>WWWW[[#This Row],['#_of_affected_women_and_girls_receiving_a_sufficient_quantity_of_sanitary_pads]]</f>
        <v>0</v>
      </c>
      <c r="BP786" s="605">
        <f>IF(WWWW[[#This Row],['# People with access to soap]]&gt;WWWW[[#This Row],['# People with access to Sanity Pads]],WWWW[[#This Row],['# People with access to soap]],WWWW[[#This Row],['# People with access to Sanity Pads]])</f>
        <v>0</v>
      </c>
      <c r="BQ786" s="560" t="str">
        <f>IF(OR(WWWW[[#This Row],['#of students in school]]="",WWWW[[#This Row],['#of students in school]]=0),"No","Yes")</f>
        <v>No</v>
      </c>
      <c r="BR786" s="781" t="str">
        <f>VLOOKUP(WWWW[[#This Row],[Village  Name]],SiteDB6[[Site Name]:[Location Type 1]],9,FALSE)</f>
        <v>Village</v>
      </c>
      <c r="BS786" s="781" t="str">
        <f>VLOOKUP(WWWW[[#This Row],[Village  Name]],SiteDB6[[Site Name]:[Type of Accommodation]],10,FALSE)</f>
        <v>Village</v>
      </c>
      <c r="BT786" s="781">
        <f>VLOOKUP(WWWW[[#This Row],[Village  Name]],SiteDB6[[Site Name]:[Ethnic or GCA/NGCA]],11,FALSE)</f>
        <v>0</v>
      </c>
      <c r="BU786" s="781">
        <f>VLOOKUP(WWWW[[#This Row],[Village  Name]],SiteDB6[[Site Name]:[Lat]],12,FALSE)</f>
        <v>0</v>
      </c>
      <c r="BV786" s="781">
        <f>VLOOKUP(WWWW[[#This Row],[Village  Name]],SiteDB6[[Site Name]:[Long]],13,FALSE)</f>
        <v>0</v>
      </c>
      <c r="BW786" s="781">
        <f>VLOOKUP(WWWW[[#This Row],[Village  Name]],SiteDB6[[Site Name]:[Pcode]],3,FALSE)</f>
        <v>0</v>
      </c>
      <c r="BX786" s="781" t="str">
        <f t="shared" si="8"/>
        <v>Covered</v>
      </c>
      <c r="BY786" s="792"/>
    </row>
    <row r="787" spans="1:77">
      <c r="A787" s="777" t="s">
        <v>2382</v>
      </c>
      <c r="B787" s="777" t="s">
        <v>3083</v>
      </c>
      <c r="C787" s="778"/>
      <c r="D787" s="778" t="s">
        <v>233</v>
      </c>
      <c r="E787" s="779" t="s">
        <v>700</v>
      </c>
      <c r="F787" s="778" t="s">
        <v>3157</v>
      </c>
      <c r="G787" s="780" t="str">
        <f>VLOOKUP(WWWW[[#This Row],[Village  Name]],SiteDB6[[Site Name]:[Location Type]],8,FALSE)</f>
        <v>Village</v>
      </c>
      <c r="H787" s="778" t="s">
        <v>3177</v>
      </c>
      <c r="I787" s="782"/>
      <c r="J787" s="782">
        <v>445</v>
      </c>
      <c r="K787" s="783">
        <v>43258</v>
      </c>
      <c r="L787" s="784">
        <v>43830</v>
      </c>
      <c r="M787" s="782"/>
      <c r="N787" s="782"/>
      <c r="O787" s="605"/>
      <c r="P787" s="782"/>
      <c r="Q787" s="782"/>
      <c r="R787" s="782"/>
      <c r="S787" s="782"/>
      <c r="T787" s="782"/>
      <c r="U787" s="785"/>
      <c r="V787" s="782"/>
      <c r="W787" s="782"/>
      <c r="X787" s="782"/>
      <c r="Y787" s="782"/>
      <c r="Z787" s="782"/>
      <c r="AA787" s="782"/>
      <c r="AB787" s="782"/>
      <c r="AC787" s="785"/>
      <c r="AD787" s="782"/>
      <c r="AE787" s="782"/>
      <c r="AF787" s="782"/>
      <c r="AG787" s="782"/>
      <c r="AH787" s="782"/>
      <c r="AI787" s="782"/>
      <c r="AJ787" s="605"/>
      <c r="AK787" s="782"/>
      <c r="AL787" s="605"/>
      <c r="AM787" s="605"/>
      <c r="AN787" s="785"/>
      <c r="AO787" s="551"/>
      <c r="AP787" s="551"/>
      <c r="AQ78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7" s="788">
        <f>WWWW[[#This Row],[%Equitable and continuous access to sufficient quantity of safe drinking water]]*WWWW[[#This Row],[Total PoP ]]</f>
        <v>0</v>
      </c>
      <c r="AS78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7" s="788">
        <f>WWWW[[#This Row],[% Access to unimproved water points]]*WWWW[[#This Row],[Total PoP ]]</f>
        <v>0</v>
      </c>
      <c r="AU78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7" s="788">
        <f>WWWW[[#This Row],[HRP1]]/250</f>
        <v>0</v>
      </c>
      <c r="AX787" s="790">
        <f>1-WWWW[[#This Row],[% Equitable and continuous access to sufficient quantity of domestic water]]</f>
        <v>1</v>
      </c>
      <c r="AY787" s="788">
        <f>WWWW[[#This Row],[%equitable and continuous access to sufficient quantity of safe drinking and domestic water''s GAP]]*WWWW[[#This Row],[Total PoP ]]</f>
        <v>445</v>
      </c>
      <c r="AZ787" s="791">
        <f>IF(WWWW[[#This Row],[Total required water points]]-WWWW[[#This Row],['#Water points coverage]]&lt;0,0,WWWW[[#This Row],[Total required water points]]-WWWW[[#This Row],['#Water points coverage]])</f>
        <v>2</v>
      </c>
      <c r="BA787" s="791">
        <f>ROUND(IF(WWWW[[#This Row],[Total PoP ]]&lt;250,1,WWWW[[#This Row],[Total PoP ]]/250),0)</f>
        <v>2</v>
      </c>
      <c r="BB78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87" s="788">
        <f>WWWW[[#This Row],[% people access to functioning Latrine]]*WWWW[[#This Row],[Total PoP ]]</f>
        <v>0</v>
      </c>
      <c r="BD787" s="791">
        <f>WWWW[[#This Row],['#_of_Functioning_latrines_in_school]]*50</f>
        <v>0</v>
      </c>
      <c r="BE787" s="791">
        <f>ROUND((WWWW[[#This Row],[Total PoP ]]/6),0)</f>
        <v>74</v>
      </c>
      <c r="BF787" s="791">
        <f>IF(WWWW[[#This Row],[Total required Latrines]]-(WWWW[[#This Row],['#_of_sanitary_fly-proof_HH_latrines]])&lt;0,0,WWWW[[#This Row],[Total required Latrines]]-(WWWW[[#This Row],['#_of_sanitary_fly-proof_HH_latrines]]))</f>
        <v>74</v>
      </c>
      <c r="BG787" s="787">
        <f>1-WWWW[[#This Row],[% people access to functioning Latrine]]</f>
        <v>1</v>
      </c>
      <c r="BH78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87" s="560">
        <f>IF(WWWW[[#This Row],['#_of_functional_handwashing_facilities_at_HH_level]]*6&gt;WWWW[[#This Row],[Total PoP ]],WWWW[[#This Row],[Total PoP ]],WWWW[[#This Row],['#_of_functional_handwashing_facilities_at_HH_level]]*6)</f>
        <v>0</v>
      </c>
      <c r="BJ787" s="791">
        <f>IF(WWWW[[#This Row],['# people reached by regular dedicated hygiene promotion]]&gt;WWWW[[#This Row],['# People received regular supply of hygiene items]],WWWW[[#This Row],['# people reached by regular dedicated hygiene promotion]],WWWW[[#This Row],['# People received regular supply of hygiene items]])</f>
        <v>0</v>
      </c>
      <c r="BK787" s="790">
        <f>IF(WWWW[[#This Row],[HRP3]]/WWWW[[#This Row],[Total PoP ]]&gt;100%,100%,WWWW[[#This Row],[HRP3]]/WWWW[[#This Row],[Total PoP ]])</f>
        <v>0</v>
      </c>
      <c r="BL787" s="787">
        <f>1-WWWW[[#This Row],[Hygiene Coverage%]]</f>
        <v>1</v>
      </c>
      <c r="BM787" s="789">
        <f>WWWW[[#This Row],['# people reached by regular dedicated hygiene promotion]]/WWWW[[#This Row],[Total PoP ]]</f>
        <v>0</v>
      </c>
      <c r="BN78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7" s="552">
        <f>WWWW[[#This Row],['#_of_affected_women_and_girls_receiving_a_sufficient_quantity_of_sanitary_pads]]</f>
        <v>0</v>
      </c>
      <c r="BP787" s="605">
        <f>IF(WWWW[[#This Row],['# People with access to soap]]&gt;WWWW[[#This Row],['# People with access to Sanity Pads]],WWWW[[#This Row],['# People with access to soap]],WWWW[[#This Row],['# People with access to Sanity Pads]])</f>
        <v>0</v>
      </c>
      <c r="BQ787" s="560" t="str">
        <f>IF(OR(WWWW[[#This Row],['#of students in school]]="",WWWW[[#This Row],['#of students in school]]=0),"No","Yes")</f>
        <v>No</v>
      </c>
      <c r="BR787" s="781" t="str">
        <f>VLOOKUP(WWWW[[#This Row],[Village  Name]],SiteDB6[[Site Name]:[Location Type 1]],9,FALSE)</f>
        <v>Village</v>
      </c>
      <c r="BS787" s="781" t="str">
        <f>VLOOKUP(WWWW[[#This Row],[Village  Name]],SiteDB6[[Site Name]:[Type of Accommodation]],10,FALSE)</f>
        <v>Village</v>
      </c>
      <c r="BT787" s="781">
        <f>VLOOKUP(WWWW[[#This Row],[Village  Name]],SiteDB6[[Site Name]:[Ethnic or GCA/NGCA]],11,FALSE)</f>
        <v>0</v>
      </c>
      <c r="BU787" s="781">
        <f>VLOOKUP(WWWW[[#This Row],[Village  Name]],SiteDB6[[Site Name]:[Lat]],12,FALSE)</f>
        <v>0</v>
      </c>
      <c r="BV787" s="781">
        <f>VLOOKUP(WWWW[[#This Row],[Village  Name]],SiteDB6[[Site Name]:[Long]],13,FALSE)</f>
        <v>0</v>
      </c>
      <c r="BW787" s="781">
        <f>VLOOKUP(WWWW[[#This Row],[Village  Name]],SiteDB6[[Site Name]:[Pcode]],3,FALSE)</f>
        <v>0</v>
      </c>
      <c r="BX787" s="781" t="str">
        <f t="shared" si="8"/>
        <v>Covered</v>
      </c>
      <c r="BY787" s="792"/>
    </row>
    <row r="788" spans="1:77">
      <c r="A788" s="777" t="s">
        <v>2382</v>
      </c>
      <c r="B788" s="777" t="s">
        <v>3083</v>
      </c>
      <c r="C788" s="778"/>
      <c r="D788" s="778" t="s">
        <v>233</v>
      </c>
      <c r="E788" s="779" t="s">
        <v>700</v>
      </c>
      <c r="F788" s="778" t="s">
        <v>3157</v>
      </c>
      <c r="G788" s="780" t="str">
        <f>VLOOKUP(WWWW[[#This Row],[Village  Name]],SiteDB6[[Site Name]:[Location Type]],8,FALSE)</f>
        <v>Village</v>
      </c>
      <c r="H788" s="778" t="s">
        <v>3178</v>
      </c>
      <c r="I788" s="782"/>
      <c r="J788" s="782">
        <v>132</v>
      </c>
      <c r="K788" s="783">
        <v>43258</v>
      </c>
      <c r="L788" s="784">
        <v>43830</v>
      </c>
      <c r="M788" s="782"/>
      <c r="N788" s="782"/>
      <c r="O788" s="605"/>
      <c r="P788" s="782"/>
      <c r="Q788" s="782"/>
      <c r="R788" s="782"/>
      <c r="S788" s="782"/>
      <c r="T788" s="782"/>
      <c r="U788" s="785"/>
      <c r="V788" s="782">
        <v>1</v>
      </c>
      <c r="W788" s="782"/>
      <c r="X788" s="782"/>
      <c r="Y788" s="782"/>
      <c r="Z788" s="782"/>
      <c r="AA788" s="782"/>
      <c r="AB788" s="782"/>
      <c r="AC788" s="785"/>
      <c r="AD788" s="782"/>
      <c r="AE788" s="782"/>
      <c r="AF788" s="782"/>
      <c r="AG788" s="782"/>
      <c r="AH788" s="782"/>
      <c r="AI788" s="782"/>
      <c r="AJ788" s="605"/>
      <c r="AK788" s="782"/>
      <c r="AL788" s="605"/>
      <c r="AM788" s="605"/>
      <c r="AN788" s="785"/>
      <c r="AO788" s="551"/>
      <c r="AP788" s="551"/>
      <c r="AQ78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8" s="788">
        <f>WWWW[[#This Row],[%Equitable and continuous access to sufficient quantity of safe drinking water]]*WWWW[[#This Row],[Total PoP ]]</f>
        <v>0</v>
      </c>
      <c r="AS78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8" s="788">
        <f>WWWW[[#This Row],[% Access to unimproved water points]]*WWWW[[#This Row],[Total PoP ]]</f>
        <v>0</v>
      </c>
      <c r="AU78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8" s="788">
        <f>WWWW[[#This Row],[HRP1]]/250</f>
        <v>0</v>
      </c>
      <c r="AX788" s="790">
        <f>1-WWWW[[#This Row],[% Equitable and continuous access to sufficient quantity of domestic water]]</f>
        <v>1</v>
      </c>
      <c r="AY788" s="788">
        <f>WWWW[[#This Row],[%equitable and continuous access to sufficient quantity of safe drinking and domestic water''s GAP]]*WWWW[[#This Row],[Total PoP ]]</f>
        <v>132</v>
      </c>
      <c r="AZ788" s="791">
        <f>IF(WWWW[[#This Row],[Total required water points]]-WWWW[[#This Row],['#Water points coverage]]&lt;0,0,WWWW[[#This Row],[Total required water points]]-WWWW[[#This Row],['#Water points coverage]])</f>
        <v>1</v>
      </c>
      <c r="BA788" s="791">
        <f>ROUND(IF(WWWW[[#This Row],[Total PoP ]]&lt;250,1,WWWW[[#This Row],[Total PoP ]]/250),0)</f>
        <v>1</v>
      </c>
      <c r="BB78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4.5454545454545456E-2</v>
      </c>
      <c r="BC788" s="788">
        <f>WWWW[[#This Row],[% people access to functioning Latrine]]*WWWW[[#This Row],[Total PoP ]]</f>
        <v>6</v>
      </c>
      <c r="BD788" s="791">
        <f>WWWW[[#This Row],['#_of_Functioning_latrines_in_school]]*50</f>
        <v>0</v>
      </c>
      <c r="BE788" s="791">
        <f>ROUND((WWWW[[#This Row],[Total PoP ]]/6),0)</f>
        <v>22</v>
      </c>
      <c r="BF788" s="791">
        <f>IF(WWWW[[#This Row],[Total required Latrines]]-(WWWW[[#This Row],['#_of_sanitary_fly-proof_HH_latrines]])&lt;0,0,WWWW[[#This Row],[Total required Latrines]]-(WWWW[[#This Row],['#_of_sanitary_fly-proof_HH_latrines]]))</f>
        <v>21</v>
      </c>
      <c r="BG788" s="787">
        <f>1-WWWW[[#This Row],[% people access to functioning Latrine]]</f>
        <v>0.95454545454545459</v>
      </c>
      <c r="BH78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88" s="560">
        <f>IF(WWWW[[#This Row],['#_of_functional_handwashing_facilities_at_HH_level]]*6&gt;WWWW[[#This Row],[Total PoP ]],WWWW[[#This Row],[Total PoP ]],WWWW[[#This Row],['#_of_functional_handwashing_facilities_at_HH_level]]*6)</f>
        <v>0</v>
      </c>
      <c r="BJ788" s="791">
        <f>IF(WWWW[[#This Row],['# people reached by regular dedicated hygiene promotion]]&gt;WWWW[[#This Row],['# People received regular supply of hygiene items]],WWWW[[#This Row],['# people reached by regular dedicated hygiene promotion]],WWWW[[#This Row],['# People received regular supply of hygiene items]])</f>
        <v>0</v>
      </c>
      <c r="BK788" s="790">
        <f>IF(WWWW[[#This Row],[HRP3]]/WWWW[[#This Row],[Total PoP ]]&gt;100%,100%,WWWW[[#This Row],[HRP3]]/WWWW[[#This Row],[Total PoP ]])</f>
        <v>0</v>
      </c>
      <c r="BL788" s="787">
        <f>1-WWWW[[#This Row],[Hygiene Coverage%]]</f>
        <v>1</v>
      </c>
      <c r="BM788" s="789">
        <f>WWWW[[#This Row],['# people reached by regular dedicated hygiene promotion]]/WWWW[[#This Row],[Total PoP ]]</f>
        <v>0</v>
      </c>
      <c r="BN78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8" s="552">
        <f>WWWW[[#This Row],['#_of_affected_women_and_girls_receiving_a_sufficient_quantity_of_sanitary_pads]]</f>
        <v>0</v>
      </c>
      <c r="BP788" s="605">
        <f>IF(WWWW[[#This Row],['# People with access to soap]]&gt;WWWW[[#This Row],['# People with access to Sanity Pads]],WWWW[[#This Row],['# People with access to soap]],WWWW[[#This Row],['# People with access to Sanity Pads]])</f>
        <v>0</v>
      </c>
      <c r="BQ788" s="560" t="str">
        <f>IF(OR(WWWW[[#This Row],['#of students in school]]="",WWWW[[#This Row],['#of students in school]]=0),"No","Yes")</f>
        <v>No</v>
      </c>
      <c r="BR788" s="781" t="str">
        <f>VLOOKUP(WWWW[[#This Row],[Village  Name]],SiteDB6[[Site Name]:[Location Type 1]],9,FALSE)</f>
        <v>Village</v>
      </c>
      <c r="BS788" s="781" t="str">
        <f>VLOOKUP(WWWW[[#This Row],[Village  Name]],SiteDB6[[Site Name]:[Type of Accommodation]],10,FALSE)</f>
        <v>Village</v>
      </c>
      <c r="BT788" s="781">
        <f>VLOOKUP(WWWW[[#This Row],[Village  Name]],SiteDB6[[Site Name]:[Ethnic or GCA/NGCA]],11,FALSE)</f>
        <v>0</v>
      </c>
      <c r="BU788" s="781">
        <f>VLOOKUP(WWWW[[#This Row],[Village  Name]],SiteDB6[[Site Name]:[Lat]],12,FALSE)</f>
        <v>0</v>
      </c>
      <c r="BV788" s="781">
        <f>VLOOKUP(WWWW[[#This Row],[Village  Name]],SiteDB6[[Site Name]:[Long]],13,FALSE)</f>
        <v>0</v>
      </c>
      <c r="BW788" s="781">
        <f>VLOOKUP(WWWW[[#This Row],[Village  Name]],SiteDB6[[Site Name]:[Pcode]],3,FALSE)</f>
        <v>0</v>
      </c>
      <c r="BX788" s="781" t="str">
        <f t="shared" si="8"/>
        <v>Covered</v>
      </c>
      <c r="BY788" s="792"/>
    </row>
    <row r="789" spans="1:77">
      <c r="A789" s="777" t="s">
        <v>2382</v>
      </c>
      <c r="B789" s="777" t="s">
        <v>3083</v>
      </c>
      <c r="C789" s="778"/>
      <c r="D789" s="778" t="s">
        <v>233</v>
      </c>
      <c r="E789" s="779" t="s">
        <v>700</v>
      </c>
      <c r="F789" s="778" t="s">
        <v>3157</v>
      </c>
      <c r="G789" s="780" t="str">
        <f>VLOOKUP(WWWW[[#This Row],[Village  Name]],SiteDB6[[Site Name]:[Location Type]],8,FALSE)</f>
        <v>Village</v>
      </c>
      <c r="H789" s="778" t="s">
        <v>3179</v>
      </c>
      <c r="I789" s="782"/>
      <c r="J789" s="782">
        <v>320</v>
      </c>
      <c r="K789" s="783">
        <v>43258</v>
      </c>
      <c r="L789" s="784">
        <v>43830</v>
      </c>
      <c r="M789" s="782"/>
      <c r="N789" s="782"/>
      <c r="O789" s="605"/>
      <c r="P789" s="782"/>
      <c r="Q789" s="782"/>
      <c r="R789" s="782"/>
      <c r="S789" s="782"/>
      <c r="T789" s="782"/>
      <c r="U789" s="785"/>
      <c r="V789" s="782">
        <v>2</v>
      </c>
      <c r="W789" s="782"/>
      <c r="X789" s="782"/>
      <c r="Y789" s="782"/>
      <c r="Z789" s="782"/>
      <c r="AA789" s="782"/>
      <c r="AB789" s="782"/>
      <c r="AC789" s="785"/>
      <c r="AD789" s="782"/>
      <c r="AE789" s="782"/>
      <c r="AF789" s="782"/>
      <c r="AG789" s="782"/>
      <c r="AH789" s="782"/>
      <c r="AI789" s="782"/>
      <c r="AJ789" s="605"/>
      <c r="AK789" s="782"/>
      <c r="AL789" s="605"/>
      <c r="AM789" s="605"/>
      <c r="AN789" s="785"/>
      <c r="AO789" s="551"/>
      <c r="AP789" s="551"/>
      <c r="AQ78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89" s="788">
        <f>WWWW[[#This Row],[%Equitable and continuous access to sufficient quantity of safe drinking water]]*WWWW[[#This Row],[Total PoP ]]</f>
        <v>0</v>
      </c>
      <c r="AS78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89" s="788">
        <f>WWWW[[#This Row],[% Access to unimproved water points]]*WWWW[[#This Row],[Total PoP ]]</f>
        <v>0</v>
      </c>
      <c r="AU78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8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89" s="788">
        <f>WWWW[[#This Row],[HRP1]]/250</f>
        <v>0</v>
      </c>
      <c r="AX789" s="790">
        <f>1-WWWW[[#This Row],[% Equitable and continuous access to sufficient quantity of domestic water]]</f>
        <v>1</v>
      </c>
      <c r="AY789" s="788">
        <f>WWWW[[#This Row],[%equitable and continuous access to sufficient quantity of safe drinking and domestic water''s GAP]]*WWWW[[#This Row],[Total PoP ]]</f>
        <v>320</v>
      </c>
      <c r="AZ789" s="791">
        <f>IF(WWWW[[#This Row],[Total required water points]]-WWWW[[#This Row],['#Water points coverage]]&lt;0,0,WWWW[[#This Row],[Total required water points]]-WWWW[[#This Row],['#Water points coverage]])</f>
        <v>1</v>
      </c>
      <c r="BA789" s="791">
        <f>ROUND(IF(WWWW[[#This Row],[Total PoP ]]&lt;250,1,WWWW[[#This Row],[Total PoP ]]/250),0)</f>
        <v>1</v>
      </c>
      <c r="BB78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3.7499999999999999E-2</v>
      </c>
      <c r="BC789" s="788">
        <f>WWWW[[#This Row],[% people access to functioning Latrine]]*WWWW[[#This Row],[Total PoP ]]</f>
        <v>12</v>
      </c>
      <c r="BD789" s="791">
        <f>WWWW[[#This Row],['#_of_Functioning_latrines_in_school]]*50</f>
        <v>0</v>
      </c>
      <c r="BE789" s="791">
        <f>ROUND((WWWW[[#This Row],[Total PoP ]]/6),0)</f>
        <v>53</v>
      </c>
      <c r="BF789" s="791">
        <f>IF(WWWW[[#This Row],[Total required Latrines]]-(WWWW[[#This Row],['#_of_sanitary_fly-proof_HH_latrines]])&lt;0,0,WWWW[[#This Row],[Total required Latrines]]-(WWWW[[#This Row],['#_of_sanitary_fly-proof_HH_latrines]]))</f>
        <v>51</v>
      </c>
      <c r="BG789" s="787">
        <f>1-WWWW[[#This Row],[% people access to functioning Latrine]]</f>
        <v>0.96250000000000002</v>
      </c>
      <c r="BH78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89" s="560">
        <f>IF(WWWW[[#This Row],['#_of_functional_handwashing_facilities_at_HH_level]]*6&gt;WWWW[[#This Row],[Total PoP ]],WWWW[[#This Row],[Total PoP ]],WWWW[[#This Row],['#_of_functional_handwashing_facilities_at_HH_level]]*6)</f>
        <v>0</v>
      </c>
      <c r="BJ789" s="791">
        <f>IF(WWWW[[#This Row],['# people reached by regular dedicated hygiene promotion]]&gt;WWWW[[#This Row],['# People received regular supply of hygiene items]],WWWW[[#This Row],['# people reached by regular dedicated hygiene promotion]],WWWW[[#This Row],['# People received regular supply of hygiene items]])</f>
        <v>0</v>
      </c>
      <c r="BK789" s="790">
        <f>IF(WWWW[[#This Row],[HRP3]]/WWWW[[#This Row],[Total PoP ]]&gt;100%,100%,WWWW[[#This Row],[HRP3]]/WWWW[[#This Row],[Total PoP ]])</f>
        <v>0</v>
      </c>
      <c r="BL789" s="787">
        <f>1-WWWW[[#This Row],[Hygiene Coverage%]]</f>
        <v>1</v>
      </c>
      <c r="BM789" s="789">
        <f>WWWW[[#This Row],['# people reached by regular dedicated hygiene promotion]]/WWWW[[#This Row],[Total PoP ]]</f>
        <v>0</v>
      </c>
      <c r="BN78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89" s="552">
        <f>WWWW[[#This Row],['#_of_affected_women_and_girls_receiving_a_sufficient_quantity_of_sanitary_pads]]</f>
        <v>0</v>
      </c>
      <c r="BP789" s="605">
        <f>IF(WWWW[[#This Row],['# People with access to soap]]&gt;WWWW[[#This Row],['# People with access to Sanity Pads]],WWWW[[#This Row],['# People with access to soap]],WWWW[[#This Row],['# People with access to Sanity Pads]])</f>
        <v>0</v>
      </c>
      <c r="BQ789" s="560" t="str">
        <f>IF(OR(WWWW[[#This Row],['#of students in school]]="",WWWW[[#This Row],['#of students in school]]=0),"No","Yes")</f>
        <v>No</v>
      </c>
      <c r="BR789" s="781" t="str">
        <f>VLOOKUP(WWWW[[#This Row],[Village  Name]],SiteDB6[[Site Name]:[Location Type 1]],9,FALSE)</f>
        <v>Village</v>
      </c>
      <c r="BS789" s="781" t="str">
        <f>VLOOKUP(WWWW[[#This Row],[Village  Name]],SiteDB6[[Site Name]:[Type of Accommodation]],10,FALSE)</f>
        <v>Village</v>
      </c>
      <c r="BT789" s="781">
        <f>VLOOKUP(WWWW[[#This Row],[Village  Name]],SiteDB6[[Site Name]:[Ethnic or GCA/NGCA]],11,FALSE)</f>
        <v>0</v>
      </c>
      <c r="BU789" s="781">
        <f>VLOOKUP(WWWW[[#This Row],[Village  Name]],SiteDB6[[Site Name]:[Lat]],12,FALSE)</f>
        <v>0</v>
      </c>
      <c r="BV789" s="781">
        <f>VLOOKUP(WWWW[[#This Row],[Village  Name]],SiteDB6[[Site Name]:[Long]],13,FALSE)</f>
        <v>0</v>
      </c>
      <c r="BW789" s="781">
        <f>VLOOKUP(WWWW[[#This Row],[Village  Name]],SiteDB6[[Site Name]:[Pcode]],3,FALSE)</f>
        <v>0</v>
      </c>
      <c r="BX789" s="781" t="str">
        <f t="shared" si="8"/>
        <v>Covered</v>
      </c>
      <c r="BY789" s="792"/>
    </row>
    <row r="790" spans="1:77">
      <c r="A790" s="777" t="s">
        <v>2382</v>
      </c>
      <c r="B790" s="777" t="s">
        <v>3083</v>
      </c>
      <c r="C790" s="778"/>
      <c r="D790" s="778" t="s">
        <v>233</v>
      </c>
      <c r="E790" s="779" t="s">
        <v>700</v>
      </c>
      <c r="F790" s="778" t="s">
        <v>3157</v>
      </c>
      <c r="G790" s="780" t="str">
        <f>VLOOKUP(WWWW[[#This Row],[Village  Name]],SiteDB6[[Site Name]:[Location Type]],8,FALSE)</f>
        <v>Village</v>
      </c>
      <c r="H790" s="778" t="s">
        <v>3180</v>
      </c>
      <c r="I790" s="782"/>
      <c r="J790" s="782">
        <v>73</v>
      </c>
      <c r="K790" s="783">
        <v>43258</v>
      </c>
      <c r="L790" s="784">
        <v>43830</v>
      </c>
      <c r="M790" s="782"/>
      <c r="N790" s="782"/>
      <c r="O790" s="605"/>
      <c r="P790" s="782"/>
      <c r="Q790" s="782"/>
      <c r="R790" s="782"/>
      <c r="S790" s="782"/>
      <c r="T790" s="782"/>
      <c r="U790" s="785"/>
      <c r="V790" s="782">
        <v>1</v>
      </c>
      <c r="W790" s="782"/>
      <c r="X790" s="782"/>
      <c r="Y790" s="782"/>
      <c r="Z790" s="782"/>
      <c r="AA790" s="782"/>
      <c r="AB790" s="782"/>
      <c r="AC790" s="785"/>
      <c r="AD790" s="782"/>
      <c r="AE790" s="782"/>
      <c r="AF790" s="782"/>
      <c r="AG790" s="782"/>
      <c r="AH790" s="782"/>
      <c r="AI790" s="782"/>
      <c r="AJ790" s="605"/>
      <c r="AK790" s="782"/>
      <c r="AL790" s="605"/>
      <c r="AM790" s="605"/>
      <c r="AN790" s="785"/>
      <c r="AO790" s="551"/>
      <c r="AP790" s="551"/>
      <c r="AQ79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0" s="788">
        <f>WWWW[[#This Row],[%Equitable and continuous access to sufficient quantity of safe drinking water]]*WWWW[[#This Row],[Total PoP ]]</f>
        <v>0</v>
      </c>
      <c r="AS79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0" s="788">
        <f>WWWW[[#This Row],[% Access to unimproved water points]]*WWWW[[#This Row],[Total PoP ]]</f>
        <v>0</v>
      </c>
      <c r="AU79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0" s="788">
        <f>WWWW[[#This Row],[HRP1]]/250</f>
        <v>0</v>
      </c>
      <c r="AX790" s="790">
        <f>1-WWWW[[#This Row],[% Equitable and continuous access to sufficient quantity of domestic water]]</f>
        <v>1</v>
      </c>
      <c r="AY790" s="788">
        <f>WWWW[[#This Row],[%equitable and continuous access to sufficient quantity of safe drinking and domestic water''s GAP]]*WWWW[[#This Row],[Total PoP ]]</f>
        <v>73</v>
      </c>
      <c r="AZ790" s="791">
        <f>IF(WWWW[[#This Row],[Total required water points]]-WWWW[[#This Row],['#Water points coverage]]&lt;0,0,WWWW[[#This Row],[Total required water points]]-WWWW[[#This Row],['#Water points coverage]])</f>
        <v>1</v>
      </c>
      <c r="BA790" s="791">
        <f>ROUND(IF(WWWW[[#This Row],[Total PoP ]]&lt;250,1,WWWW[[#This Row],[Total PoP ]]/250),0)</f>
        <v>1</v>
      </c>
      <c r="BB79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8.2191780821917804E-2</v>
      </c>
      <c r="BC790" s="788">
        <f>WWWW[[#This Row],[% people access to functioning Latrine]]*WWWW[[#This Row],[Total PoP ]]</f>
        <v>6</v>
      </c>
      <c r="BD790" s="791">
        <f>WWWW[[#This Row],['#_of_Functioning_latrines_in_school]]*50</f>
        <v>0</v>
      </c>
      <c r="BE790" s="791">
        <f>ROUND((WWWW[[#This Row],[Total PoP ]]/6),0)</f>
        <v>12</v>
      </c>
      <c r="BF790" s="791">
        <f>IF(WWWW[[#This Row],[Total required Latrines]]-(WWWW[[#This Row],['#_of_sanitary_fly-proof_HH_latrines]])&lt;0,0,WWWW[[#This Row],[Total required Latrines]]-(WWWW[[#This Row],['#_of_sanitary_fly-proof_HH_latrines]]))</f>
        <v>11</v>
      </c>
      <c r="BG790" s="787">
        <f>1-WWWW[[#This Row],[% people access to functioning Latrine]]</f>
        <v>0.9178082191780822</v>
      </c>
      <c r="BH79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0" s="560">
        <f>IF(WWWW[[#This Row],['#_of_functional_handwashing_facilities_at_HH_level]]*6&gt;WWWW[[#This Row],[Total PoP ]],WWWW[[#This Row],[Total PoP ]],WWWW[[#This Row],['#_of_functional_handwashing_facilities_at_HH_level]]*6)</f>
        <v>0</v>
      </c>
      <c r="BJ790" s="791">
        <f>IF(WWWW[[#This Row],['# people reached by regular dedicated hygiene promotion]]&gt;WWWW[[#This Row],['# People received regular supply of hygiene items]],WWWW[[#This Row],['# people reached by regular dedicated hygiene promotion]],WWWW[[#This Row],['# People received regular supply of hygiene items]])</f>
        <v>0</v>
      </c>
      <c r="BK790" s="790">
        <f>IF(WWWW[[#This Row],[HRP3]]/WWWW[[#This Row],[Total PoP ]]&gt;100%,100%,WWWW[[#This Row],[HRP3]]/WWWW[[#This Row],[Total PoP ]])</f>
        <v>0</v>
      </c>
      <c r="BL790" s="787">
        <f>1-WWWW[[#This Row],[Hygiene Coverage%]]</f>
        <v>1</v>
      </c>
      <c r="BM790" s="789">
        <f>WWWW[[#This Row],['# people reached by regular dedicated hygiene promotion]]/WWWW[[#This Row],[Total PoP ]]</f>
        <v>0</v>
      </c>
      <c r="BN79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0" s="552">
        <f>WWWW[[#This Row],['#_of_affected_women_and_girls_receiving_a_sufficient_quantity_of_sanitary_pads]]</f>
        <v>0</v>
      </c>
      <c r="BP790" s="605">
        <f>IF(WWWW[[#This Row],['# People with access to soap]]&gt;WWWW[[#This Row],['# People with access to Sanity Pads]],WWWW[[#This Row],['# People with access to soap]],WWWW[[#This Row],['# People with access to Sanity Pads]])</f>
        <v>0</v>
      </c>
      <c r="BQ790" s="560" t="str">
        <f>IF(OR(WWWW[[#This Row],['#of students in school]]="",WWWW[[#This Row],['#of students in school]]=0),"No","Yes")</f>
        <v>No</v>
      </c>
      <c r="BR790" s="781" t="str">
        <f>VLOOKUP(WWWW[[#This Row],[Village  Name]],SiteDB6[[Site Name]:[Location Type 1]],9,FALSE)</f>
        <v>Village</v>
      </c>
      <c r="BS790" s="781" t="str">
        <f>VLOOKUP(WWWW[[#This Row],[Village  Name]],SiteDB6[[Site Name]:[Type of Accommodation]],10,FALSE)</f>
        <v>Village</v>
      </c>
      <c r="BT790" s="781">
        <f>VLOOKUP(WWWW[[#This Row],[Village  Name]],SiteDB6[[Site Name]:[Ethnic or GCA/NGCA]],11,FALSE)</f>
        <v>0</v>
      </c>
      <c r="BU790" s="781">
        <f>VLOOKUP(WWWW[[#This Row],[Village  Name]],SiteDB6[[Site Name]:[Lat]],12,FALSE)</f>
        <v>0</v>
      </c>
      <c r="BV790" s="781">
        <f>VLOOKUP(WWWW[[#This Row],[Village  Name]],SiteDB6[[Site Name]:[Long]],13,FALSE)</f>
        <v>0</v>
      </c>
      <c r="BW790" s="781">
        <f>VLOOKUP(WWWW[[#This Row],[Village  Name]],SiteDB6[[Site Name]:[Pcode]],3,FALSE)</f>
        <v>0</v>
      </c>
      <c r="BX790" s="781" t="str">
        <f t="shared" si="8"/>
        <v>Covered</v>
      </c>
      <c r="BY790" s="792"/>
    </row>
    <row r="791" spans="1:77">
      <c r="A791" s="777" t="s">
        <v>2382</v>
      </c>
      <c r="B791" s="777" t="s">
        <v>3083</v>
      </c>
      <c r="C791" s="778"/>
      <c r="D791" s="778" t="s">
        <v>233</v>
      </c>
      <c r="E791" s="779" t="s">
        <v>700</v>
      </c>
      <c r="F791" s="778" t="s">
        <v>3157</v>
      </c>
      <c r="G791" s="780" t="str">
        <f>VLOOKUP(WWWW[[#This Row],[Village  Name]],SiteDB6[[Site Name]:[Location Type]],8,FALSE)</f>
        <v>Village</v>
      </c>
      <c r="H791" s="778" t="s">
        <v>3181</v>
      </c>
      <c r="I791" s="782"/>
      <c r="J791" s="782">
        <v>110</v>
      </c>
      <c r="K791" s="783">
        <v>43258</v>
      </c>
      <c r="L791" s="784">
        <v>43830</v>
      </c>
      <c r="M791" s="782"/>
      <c r="N791" s="782"/>
      <c r="O791" s="605"/>
      <c r="P791" s="782"/>
      <c r="Q791" s="782"/>
      <c r="R791" s="782"/>
      <c r="S791" s="782"/>
      <c r="T791" s="782"/>
      <c r="U791" s="785"/>
      <c r="V791" s="782"/>
      <c r="W791" s="782"/>
      <c r="X791" s="782"/>
      <c r="Y791" s="782"/>
      <c r="Z791" s="782"/>
      <c r="AA791" s="782"/>
      <c r="AB791" s="782"/>
      <c r="AC791" s="785"/>
      <c r="AD791" s="782"/>
      <c r="AE791" s="782"/>
      <c r="AF791" s="782"/>
      <c r="AG791" s="782"/>
      <c r="AH791" s="782"/>
      <c r="AI791" s="782"/>
      <c r="AJ791" s="605"/>
      <c r="AK791" s="782"/>
      <c r="AL791" s="605"/>
      <c r="AM791" s="605"/>
      <c r="AN791" s="785"/>
      <c r="AO791" s="551"/>
      <c r="AP791" s="551"/>
      <c r="AQ79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1" s="788">
        <f>WWWW[[#This Row],[%Equitable and continuous access to sufficient quantity of safe drinking water]]*WWWW[[#This Row],[Total PoP ]]</f>
        <v>0</v>
      </c>
      <c r="AS79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1" s="788">
        <f>WWWW[[#This Row],[% Access to unimproved water points]]*WWWW[[#This Row],[Total PoP ]]</f>
        <v>0</v>
      </c>
      <c r="AU79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1" s="788">
        <f>WWWW[[#This Row],[HRP1]]/250</f>
        <v>0</v>
      </c>
      <c r="AX791" s="790">
        <f>1-WWWW[[#This Row],[% Equitable and continuous access to sufficient quantity of domestic water]]</f>
        <v>1</v>
      </c>
      <c r="AY791" s="788">
        <f>WWWW[[#This Row],[%equitable and continuous access to sufficient quantity of safe drinking and domestic water''s GAP]]*WWWW[[#This Row],[Total PoP ]]</f>
        <v>110</v>
      </c>
      <c r="AZ791" s="791">
        <f>IF(WWWW[[#This Row],[Total required water points]]-WWWW[[#This Row],['#Water points coverage]]&lt;0,0,WWWW[[#This Row],[Total required water points]]-WWWW[[#This Row],['#Water points coverage]])</f>
        <v>1</v>
      </c>
      <c r="BA791" s="791">
        <f>ROUND(IF(WWWW[[#This Row],[Total PoP ]]&lt;250,1,WWWW[[#This Row],[Total PoP ]]/250),0)</f>
        <v>1</v>
      </c>
      <c r="BB79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91" s="788">
        <f>WWWW[[#This Row],[% people access to functioning Latrine]]*WWWW[[#This Row],[Total PoP ]]</f>
        <v>0</v>
      </c>
      <c r="BD791" s="791">
        <f>WWWW[[#This Row],['#_of_Functioning_latrines_in_school]]*50</f>
        <v>0</v>
      </c>
      <c r="BE791" s="791">
        <f>ROUND((WWWW[[#This Row],[Total PoP ]]/6),0)</f>
        <v>18</v>
      </c>
      <c r="BF791" s="791">
        <f>IF(WWWW[[#This Row],[Total required Latrines]]-(WWWW[[#This Row],['#_of_sanitary_fly-proof_HH_latrines]])&lt;0,0,WWWW[[#This Row],[Total required Latrines]]-(WWWW[[#This Row],['#_of_sanitary_fly-proof_HH_latrines]]))</f>
        <v>18</v>
      </c>
      <c r="BG791" s="787">
        <f>1-WWWW[[#This Row],[% people access to functioning Latrine]]</f>
        <v>1</v>
      </c>
      <c r="BH79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1" s="560">
        <f>IF(WWWW[[#This Row],['#_of_functional_handwashing_facilities_at_HH_level]]*6&gt;WWWW[[#This Row],[Total PoP ]],WWWW[[#This Row],[Total PoP ]],WWWW[[#This Row],['#_of_functional_handwashing_facilities_at_HH_level]]*6)</f>
        <v>0</v>
      </c>
      <c r="BJ791" s="791">
        <f>IF(WWWW[[#This Row],['# people reached by regular dedicated hygiene promotion]]&gt;WWWW[[#This Row],['# People received regular supply of hygiene items]],WWWW[[#This Row],['# people reached by regular dedicated hygiene promotion]],WWWW[[#This Row],['# People received regular supply of hygiene items]])</f>
        <v>0</v>
      </c>
      <c r="BK791" s="790">
        <f>IF(WWWW[[#This Row],[HRP3]]/WWWW[[#This Row],[Total PoP ]]&gt;100%,100%,WWWW[[#This Row],[HRP3]]/WWWW[[#This Row],[Total PoP ]])</f>
        <v>0</v>
      </c>
      <c r="BL791" s="787">
        <f>1-WWWW[[#This Row],[Hygiene Coverage%]]</f>
        <v>1</v>
      </c>
      <c r="BM791" s="789">
        <f>WWWW[[#This Row],['# people reached by regular dedicated hygiene promotion]]/WWWW[[#This Row],[Total PoP ]]</f>
        <v>0</v>
      </c>
      <c r="BN79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1" s="552">
        <f>WWWW[[#This Row],['#_of_affected_women_and_girls_receiving_a_sufficient_quantity_of_sanitary_pads]]</f>
        <v>0</v>
      </c>
      <c r="BP791" s="605">
        <f>IF(WWWW[[#This Row],['# People with access to soap]]&gt;WWWW[[#This Row],['# People with access to Sanity Pads]],WWWW[[#This Row],['# People with access to soap]],WWWW[[#This Row],['# People with access to Sanity Pads]])</f>
        <v>0</v>
      </c>
      <c r="BQ791" s="560" t="str">
        <f>IF(OR(WWWW[[#This Row],['#of students in school]]="",WWWW[[#This Row],['#of students in school]]=0),"No","Yes")</f>
        <v>No</v>
      </c>
      <c r="BR791" s="781" t="str">
        <f>VLOOKUP(WWWW[[#This Row],[Village  Name]],SiteDB6[[Site Name]:[Location Type 1]],9,FALSE)</f>
        <v>Village</v>
      </c>
      <c r="BS791" s="781" t="str">
        <f>VLOOKUP(WWWW[[#This Row],[Village  Name]],SiteDB6[[Site Name]:[Type of Accommodation]],10,FALSE)</f>
        <v>Village</v>
      </c>
      <c r="BT791" s="781">
        <f>VLOOKUP(WWWW[[#This Row],[Village  Name]],SiteDB6[[Site Name]:[Ethnic or GCA/NGCA]],11,FALSE)</f>
        <v>0</v>
      </c>
      <c r="BU791" s="781">
        <f>VLOOKUP(WWWW[[#This Row],[Village  Name]],SiteDB6[[Site Name]:[Lat]],12,FALSE)</f>
        <v>0</v>
      </c>
      <c r="BV791" s="781">
        <f>VLOOKUP(WWWW[[#This Row],[Village  Name]],SiteDB6[[Site Name]:[Long]],13,FALSE)</f>
        <v>0</v>
      </c>
      <c r="BW791" s="781">
        <f>VLOOKUP(WWWW[[#This Row],[Village  Name]],SiteDB6[[Site Name]:[Pcode]],3,FALSE)</f>
        <v>0</v>
      </c>
      <c r="BX791" s="781" t="str">
        <f t="shared" si="8"/>
        <v>Covered</v>
      </c>
      <c r="BY791" s="792"/>
    </row>
    <row r="792" spans="1:77">
      <c r="A792" s="777" t="s">
        <v>2382</v>
      </c>
      <c r="B792" s="777" t="s">
        <v>3083</v>
      </c>
      <c r="C792" s="778"/>
      <c r="D792" s="778" t="s">
        <v>233</v>
      </c>
      <c r="E792" s="779" t="s">
        <v>700</v>
      </c>
      <c r="F792" s="778" t="s">
        <v>3157</v>
      </c>
      <c r="G792" s="780" t="str">
        <f>VLOOKUP(WWWW[[#This Row],[Village  Name]],SiteDB6[[Site Name]:[Location Type]],8,FALSE)</f>
        <v>Village</v>
      </c>
      <c r="H792" s="778" t="s">
        <v>3182</v>
      </c>
      <c r="I792" s="782"/>
      <c r="J792" s="782">
        <v>918</v>
      </c>
      <c r="K792" s="783">
        <v>43258</v>
      </c>
      <c r="L792" s="784">
        <v>43830</v>
      </c>
      <c r="M792" s="782"/>
      <c r="N792" s="782"/>
      <c r="O792" s="605"/>
      <c r="P792" s="782"/>
      <c r="Q792" s="782"/>
      <c r="R792" s="782"/>
      <c r="S792" s="782"/>
      <c r="T792" s="782"/>
      <c r="U792" s="785"/>
      <c r="V792" s="782">
        <v>5</v>
      </c>
      <c r="W792" s="782"/>
      <c r="X792" s="782"/>
      <c r="Y792" s="782"/>
      <c r="Z792" s="782"/>
      <c r="AA792" s="782"/>
      <c r="AB792" s="782"/>
      <c r="AC792" s="785"/>
      <c r="AD792" s="782"/>
      <c r="AE792" s="782"/>
      <c r="AF792" s="782"/>
      <c r="AG792" s="782"/>
      <c r="AH792" s="782"/>
      <c r="AI792" s="782"/>
      <c r="AJ792" s="605"/>
      <c r="AK792" s="782"/>
      <c r="AL792" s="605"/>
      <c r="AM792" s="605"/>
      <c r="AN792" s="785"/>
      <c r="AO792" s="551"/>
      <c r="AP792" s="551"/>
      <c r="AQ79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2" s="788">
        <f>WWWW[[#This Row],[%Equitable and continuous access to sufficient quantity of safe drinking water]]*WWWW[[#This Row],[Total PoP ]]</f>
        <v>0</v>
      </c>
      <c r="AS79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2" s="788">
        <f>WWWW[[#This Row],[% Access to unimproved water points]]*WWWW[[#This Row],[Total PoP ]]</f>
        <v>0</v>
      </c>
      <c r="AU79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2" s="788">
        <f>WWWW[[#This Row],[HRP1]]/250</f>
        <v>0</v>
      </c>
      <c r="AX792" s="790">
        <f>1-WWWW[[#This Row],[% Equitable and continuous access to sufficient quantity of domestic water]]</f>
        <v>1</v>
      </c>
      <c r="AY792" s="788">
        <f>WWWW[[#This Row],[%equitable and continuous access to sufficient quantity of safe drinking and domestic water''s GAP]]*WWWW[[#This Row],[Total PoP ]]</f>
        <v>918</v>
      </c>
      <c r="AZ792" s="791">
        <f>IF(WWWW[[#This Row],[Total required water points]]-WWWW[[#This Row],['#Water points coverage]]&lt;0,0,WWWW[[#This Row],[Total required water points]]-WWWW[[#This Row],['#Water points coverage]])</f>
        <v>4</v>
      </c>
      <c r="BA792" s="791">
        <f>ROUND(IF(WWWW[[#This Row],[Total PoP ]]&lt;250,1,WWWW[[#This Row],[Total PoP ]]/250),0)</f>
        <v>4</v>
      </c>
      <c r="BB79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3.2679738562091505E-2</v>
      </c>
      <c r="BC792" s="788">
        <f>WWWW[[#This Row],[% people access to functioning Latrine]]*WWWW[[#This Row],[Total PoP ]]</f>
        <v>30</v>
      </c>
      <c r="BD792" s="791">
        <f>WWWW[[#This Row],['#_of_Functioning_latrines_in_school]]*50</f>
        <v>0</v>
      </c>
      <c r="BE792" s="791">
        <f>ROUND((WWWW[[#This Row],[Total PoP ]]/6),0)</f>
        <v>153</v>
      </c>
      <c r="BF792" s="791">
        <f>IF(WWWW[[#This Row],[Total required Latrines]]-(WWWW[[#This Row],['#_of_sanitary_fly-proof_HH_latrines]])&lt;0,0,WWWW[[#This Row],[Total required Latrines]]-(WWWW[[#This Row],['#_of_sanitary_fly-proof_HH_latrines]]))</f>
        <v>148</v>
      </c>
      <c r="BG792" s="787">
        <f>1-WWWW[[#This Row],[% people access to functioning Latrine]]</f>
        <v>0.9673202614379085</v>
      </c>
      <c r="BH79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2" s="560">
        <f>IF(WWWW[[#This Row],['#_of_functional_handwashing_facilities_at_HH_level]]*6&gt;WWWW[[#This Row],[Total PoP ]],WWWW[[#This Row],[Total PoP ]],WWWW[[#This Row],['#_of_functional_handwashing_facilities_at_HH_level]]*6)</f>
        <v>0</v>
      </c>
      <c r="BJ792" s="791">
        <f>IF(WWWW[[#This Row],['# people reached by regular dedicated hygiene promotion]]&gt;WWWW[[#This Row],['# People received regular supply of hygiene items]],WWWW[[#This Row],['# people reached by regular dedicated hygiene promotion]],WWWW[[#This Row],['# People received regular supply of hygiene items]])</f>
        <v>0</v>
      </c>
      <c r="BK792" s="790">
        <f>IF(WWWW[[#This Row],[HRP3]]/WWWW[[#This Row],[Total PoP ]]&gt;100%,100%,WWWW[[#This Row],[HRP3]]/WWWW[[#This Row],[Total PoP ]])</f>
        <v>0</v>
      </c>
      <c r="BL792" s="787">
        <f>1-WWWW[[#This Row],[Hygiene Coverage%]]</f>
        <v>1</v>
      </c>
      <c r="BM792" s="789">
        <f>WWWW[[#This Row],['# people reached by regular dedicated hygiene promotion]]/WWWW[[#This Row],[Total PoP ]]</f>
        <v>0</v>
      </c>
      <c r="BN79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2" s="552">
        <f>WWWW[[#This Row],['#_of_affected_women_and_girls_receiving_a_sufficient_quantity_of_sanitary_pads]]</f>
        <v>0</v>
      </c>
      <c r="BP792" s="605">
        <f>IF(WWWW[[#This Row],['# People with access to soap]]&gt;WWWW[[#This Row],['# People with access to Sanity Pads]],WWWW[[#This Row],['# People with access to soap]],WWWW[[#This Row],['# People with access to Sanity Pads]])</f>
        <v>0</v>
      </c>
      <c r="BQ792" s="560" t="str">
        <f>IF(OR(WWWW[[#This Row],['#of students in school]]="",WWWW[[#This Row],['#of students in school]]=0),"No","Yes")</f>
        <v>No</v>
      </c>
      <c r="BR792" s="781" t="str">
        <f>VLOOKUP(WWWW[[#This Row],[Village  Name]],SiteDB6[[Site Name]:[Location Type 1]],9,FALSE)</f>
        <v>Village</v>
      </c>
      <c r="BS792" s="781" t="str">
        <f>VLOOKUP(WWWW[[#This Row],[Village  Name]],SiteDB6[[Site Name]:[Type of Accommodation]],10,FALSE)</f>
        <v>Village</v>
      </c>
      <c r="BT792" s="781">
        <f>VLOOKUP(WWWW[[#This Row],[Village  Name]],SiteDB6[[Site Name]:[Ethnic or GCA/NGCA]],11,FALSE)</f>
        <v>0</v>
      </c>
      <c r="BU792" s="781">
        <f>VLOOKUP(WWWW[[#This Row],[Village  Name]],SiteDB6[[Site Name]:[Lat]],12,FALSE)</f>
        <v>0</v>
      </c>
      <c r="BV792" s="781">
        <f>VLOOKUP(WWWW[[#This Row],[Village  Name]],SiteDB6[[Site Name]:[Long]],13,FALSE)</f>
        <v>0</v>
      </c>
      <c r="BW792" s="781">
        <f>VLOOKUP(WWWW[[#This Row],[Village  Name]],SiteDB6[[Site Name]:[Pcode]],3,FALSE)</f>
        <v>0</v>
      </c>
      <c r="BX792" s="781" t="str">
        <f t="shared" si="8"/>
        <v>Covered</v>
      </c>
      <c r="BY792" s="792"/>
    </row>
    <row r="793" spans="1:77">
      <c r="A793" s="777" t="s">
        <v>2382</v>
      </c>
      <c r="B793" s="777" t="s">
        <v>3083</v>
      </c>
      <c r="C793" s="778"/>
      <c r="D793" s="778" t="s">
        <v>233</v>
      </c>
      <c r="E793" s="779" t="s">
        <v>700</v>
      </c>
      <c r="F793" s="778" t="s">
        <v>3157</v>
      </c>
      <c r="G793" s="780" t="str">
        <f>VLOOKUP(WWWW[[#This Row],[Village  Name]],SiteDB6[[Site Name]:[Location Type]],8,FALSE)</f>
        <v>Village</v>
      </c>
      <c r="H793" s="778" t="s">
        <v>3183</v>
      </c>
      <c r="I793" s="782"/>
      <c r="J793" s="782">
        <v>406</v>
      </c>
      <c r="K793" s="783">
        <v>43258</v>
      </c>
      <c r="L793" s="784">
        <v>43830</v>
      </c>
      <c r="M793" s="782"/>
      <c r="N793" s="782"/>
      <c r="O793" s="605"/>
      <c r="P793" s="782"/>
      <c r="Q793" s="782"/>
      <c r="R793" s="782"/>
      <c r="S793" s="782"/>
      <c r="T793" s="782"/>
      <c r="U793" s="785"/>
      <c r="V793" s="782">
        <v>13</v>
      </c>
      <c r="W793" s="782"/>
      <c r="X793" s="782"/>
      <c r="Y793" s="782"/>
      <c r="Z793" s="782"/>
      <c r="AA793" s="782"/>
      <c r="AB793" s="782"/>
      <c r="AC793" s="785"/>
      <c r="AD793" s="782"/>
      <c r="AE793" s="782"/>
      <c r="AF793" s="782"/>
      <c r="AG793" s="782"/>
      <c r="AH793" s="782"/>
      <c r="AI793" s="782"/>
      <c r="AJ793" s="605"/>
      <c r="AK793" s="782"/>
      <c r="AL793" s="605"/>
      <c r="AM793" s="605"/>
      <c r="AN793" s="785"/>
      <c r="AO793" s="551"/>
      <c r="AP793" s="551"/>
      <c r="AQ79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3" s="788">
        <f>WWWW[[#This Row],[%Equitable and continuous access to sufficient quantity of safe drinking water]]*WWWW[[#This Row],[Total PoP ]]</f>
        <v>0</v>
      </c>
      <c r="AS79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3" s="788">
        <f>WWWW[[#This Row],[% Access to unimproved water points]]*WWWW[[#This Row],[Total PoP ]]</f>
        <v>0</v>
      </c>
      <c r="AU79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3" s="788">
        <f>WWWW[[#This Row],[HRP1]]/250</f>
        <v>0</v>
      </c>
      <c r="AX793" s="790">
        <f>1-WWWW[[#This Row],[% Equitable and continuous access to sufficient quantity of domestic water]]</f>
        <v>1</v>
      </c>
      <c r="AY793" s="788">
        <f>WWWW[[#This Row],[%equitable and continuous access to sufficient quantity of safe drinking and domestic water''s GAP]]*WWWW[[#This Row],[Total PoP ]]</f>
        <v>406</v>
      </c>
      <c r="AZ793" s="791">
        <f>IF(WWWW[[#This Row],[Total required water points]]-WWWW[[#This Row],['#Water points coverage]]&lt;0,0,WWWW[[#This Row],[Total required water points]]-WWWW[[#This Row],['#Water points coverage]])</f>
        <v>2</v>
      </c>
      <c r="BA793" s="791">
        <f>ROUND(IF(WWWW[[#This Row],[Total PoP ]]&lt;250,1,WWWW[[#This Row],[Total PoP ]]/250),0)</f>
        <v>2</v>
      </c>
      <c r="BB79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0.19211822660098521</v>
      </c>
      <c r="BC793" s="788">
        <f>WWWW[[#This Row],[% people access to functioning Latrine]]*WWWW[[#This Row],[Total PoP ]]</f>
        <v>78</v>
      </c>
      <c r="BD793" s="791">
        <f>WWWW[[#This Row],['#_of_Functioning_latrines_in_school]]*50</f>
        <v>0</v>
      </c>
      <c r="BE793" s="791">
        <f>ROUND((WWWW[[#This Row],[Total PoP ]]/6),0)</f>
        <v>68</v>
      </c>
      <c r="BF793" s="791">
        <f>IF(WWWW[[#This Row],[Total required Latrines]]-(WWWW[[#This Row],['#_of_sanitary_fly-proof_HH_latrines]])&lt;0,0,WWWW[[#This Row],[Total required Latrines]]-(WWWW[[#This Row],['#_of_sanitary_fly-proof_HH_latrines]]))</f>
        <v>55</v>
      </c>
      <c r="BG793" s="787">
        <f>1-WWWW[[#This Row],[% people access to functioning Latrine]]</f>
        <v>0.80788177339901479</v>
      </c>
      <c r="BH79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3" s="560">
        <f>IF(WWWW[[#This Row],['#_of_functional_handwashing_facilities_at_HH_level]]*6&gt;WWWW[[#This Row],[Total PoP ]],WWWW[[#This Row],[Total PoP ]],WWWW[[#This Row],['#_of_functional_handwashing_facilities_at_HH_level]]*6)</f>
        <v>0</v>
      </c>
      <c r="BJ793" s="791">
        <f>IF(WWWW[[#This Row],['# people reached by regular dedicated hygiene promotion]]&gt;WWWW[[#This Row],['# People received regular supply of hygiene items]],WWWW[[#This Row],['# people reached by regular dedicated hygiene promotion]],WWWW[[#This Row],['# People received regular supply of hygiene items]])</f>
        <v>0</v>
      </c>
      <c r="BK793" s="790">
        <f>IF(WWWW[[#This Row],[HRP3]]/WWWW[[#This Row],[Total PoP ]]&gt;100%,100%,WWWW[[#This Row],[HRP3]]/WWWW[[#This Row],[Total PoP ]])</f>
        <v>0</v>
      </c>
      <c r="BL793" s="787">
        <f>1-WWWW[[#This Row],[Hygiene Coverage%]]</f>
        <v>1</v>
      </c>
      <c r="BM793" s="789">
        <f>WWWW[[#This Row],['# people reached by regular dedicated hygiene promotion]]/WWWW[[#This Row],[Total PoP ]]</f>
        <v>0</v>
      </c>
      <c r="BN79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3" s="552">
        <f>WWWW[[#This Row],['#_of_affected_women_and_girls_receiving_a_sufficient_quantity_of_sanitary_pads]]</f>
        <v>0</v>
      </c>
      <c r="BP793" s="605">
        <f>IF(WWWW[[#This Row],['# People with access to soap]]&gt;WWWW[[#This Row],['# People with access to Sanity Pads]],WWWW[[#This Row],['# People with access to soap]],WWWW[[#This Row],['# People with access to Sanity Pads]])</f>
        <v>0</v>
      </c>
      <c r="BQ793" s="560" t="str">
        <f>IF(OR(WWWW[[#This Row],['#of students in school]]="",WWWW[[#This Row],['#of students in school]]=0),"No","Yes")</f>
        <v>No</v>
      </c>
      <c r="BR793" s="781" t="str">
        <f>VLOOKUP(WWWW[[#This Row],[Village  Name]],SiteDB6[[Site Name]:[Location Type 1]],9,FALSE)</f>
        <v>Village</v>
      </c>
      <c r="BS793" s="781" t="str">
        <f>VLOOKUP(WWWW[[#This Row],[Village  Name]],SiteDB6[[Site Name]:[Type of Accommodation]],10,FALSE)</f>
        <v>Village</v>
      </c>
      <c r="BT793" s="781">
        <f>VLOOKUP(WWWW[[#This Row],[Village  Name]],SiteDB6[[Site Name]:[Ethnic or GCA/NGCA]],11,FALSE)</f>
        <v>0</v>
      </c>
      <c r="BU793" s="781">
        <f>VLOOKUP(WWWW[[#This Row],[Village  Name]],SiteDB6[[Site Name]:[Lat]],12,FALSE)</f>
        <v>0</v>
      </c>
      <c r="BV793" s="781">
        <f>VLOOKUP(WWWW[[#This Row],[Village  Name]],SiteDB6[[Site Name]:[Long]],13,FALSE)</f>
        <v>0</v>
      </c>
      <c r="BW793" s="781">
        <f>VLOOKUP(WWWW[[#This Row],[Village  Name]],SiteDB6[[Site Name]:[Pcode]],3,FALSE)</f>
        <v>0</v>
      </c>
      <c r="BX793" s="781" t="str">
        <f t="shared" si="8"/>
        <v>Covered</v>
      </c>
      <c r="BY793" s="792"/>
    </row>
    <row r="794" spans="1:77">
      <c r="A794" s="777" t="s">
        <v>2382</v>
      </c>
      <c r="B794" s="777" t="s">
        <v>3083</v>
      </c>
      <c r="C794" s="778"/>
      <c r="D794" s="778" t="s">
        <v>233</v>
      </c>
      <c r="E794" s="779" t="s">
        <v>700</v>
      </c>
      <c r="F794" s="778" t="s">
        <v>3157</v>
      </c>
      <c r="G794" s="780" t="str">
        <f>VLOOKUP(WWWW[[#This Row],[Village  Name]],SiteDB6[[Site Name]:[Location Type]],8,FALSE)</f>
        <v>Village</v>
      </c>
      <c r="H794" s="778" t="s">
        <v>3184</v>
      </c>
      <c r="I794" s="782"/>
      <c r="J794" s="782">
        <v>215</v>
      </c>
      <c r="K794" s="783">
        <v>43258</v>
      </c>
      <c r="L794" s="784">
        <v>43830</v>
      </c>
      <c r="M794" s="782"/>
      <c r="N794" s="782"/>
      <c r="O794" s="605"/>
      <c r="P794" s="782"/>
      <c r="Q794" s="782"/>
      <c r="R794" s="782"/>
      <c r="S794" s="782"/>
      <c r="T794" s="782"/>
      <c r="U794" s="785"/>
      <c r="V794" s="782"/>
      <c r="W794" s="782"/>
      <c r="X794" s="782"/>
      <c r="Y794" s="782"/>
      <c r="Z794" s="782"/>
      <c r="AA794" s="782"/>
      <c r="AB794" s="782"/>
      <c r="AC794" s="785"/>
      <c r="AD794" s="782"/>
      <c r="AE794" s="782"/>
      <c r="AF794" s="782"/>
      <c r="AG794" s="782"/>
      <c r="AH794" s="782"/>
      <c r="AI794" s="782"/>
      <c r="AJ794" s="605"/>
      <c r="AK794" s="782"/>
      <c r="AL794" s="605"/>
      <c r="AM794" s="605"/>
      <c r="AN794" s="785"/>
      <c r="AO794" s="551"/>
      <c r="AP794" s="551"/>
      <c r="AQ79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4" s="788">
        <f>WWWW[[#This Row],[%Equitable and continuous access to sufficient quantity of safe drinking water]]*WWWW[[#This Row],[Total PoP ]]</f>
        <v>0</v>
      </c>
      <c r="AS79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4" s="788">
        <f>WWWW[[#This Row],[% Access to unimproved water points]]*WWWW[[#This Row],[Total PoP ]]</f>
        <v>0</v>
      </c>
      <c r="AU79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4" s="788">
        <f>WWWW[[#This Row],[HRP1]]/250</f>
        <v>0</v>
      </c>
      <c r="AX794" s="790">
        <f>1-WWWW[[#This Row],[% Equitable and continuous access to sufficient quantity of domestic water]]</f>
        <v>1</v>
      </c>
      <c r="AY794" s="788">
        <f>WWWW[[#This Row],[%equitable and continuous access to sufficient quantity of safe drinking and domestic water''s GAP]]*WWWW[[#This Row],[Total PoP ]]</f>
        <v>215</v>
      </c>
      <c r="AZ794" s="791">
        <f>IF(WWWW[[#This Row],[Total required water points]]-WWWW[[#This Row],['#Water points coverage]]&lt;0,0,WWWW[[#This Row],[Total required water points]]-WWWW[[#This Row],['#Water points coverage]])</f>
        <v>1</v>
      </c>
      <c r="BA794" s="791">
        <f>ROUND(IF(WWWW[[#This Row],[Total PoP ]]&lt;250,1,WWWW[[#This Row],[Total PoP ]]/250),0)</f>
        <v>1</v>
      </c>
      <c r="BB79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794" s="788">
        <f>WWWW[[#This Row],[% people access to functioning Latrine]]*WWWW[[#This Row],[Total PoP ]]</f>
        <v>0</v>
      </c>
      <c r="BD794" s="791">
        <f>WWWW[[#This Row],['#_of_Functioning_latrines_in_school]]*50</f>
        <v>0</v>
      </c>
      <c r="BE794" s="791">
        <f>ROUND((WWWW[[#This Row],[Total PoP ]]/6),0)</f>
        <v>36</v>
      </c>
      <c r="BF794" s="791">
        <f>IF(WWWW[[#This Row],[Total required Latrines]]-(WWWW[[#This Row],['#_of_sanitary_fly-proof_HH_latrines]])&lt;0,0,WWWW[[#This Row],[Total required Latrines]]-(WWWW[[#This Row],['#_of_sanitary_fly-proof_HH_latrines]]))</f>
        <v>36</v>
      </c>
      <c r="BG794" s="787">
        <f>1-WWWW[[#This Row],[% people access to functioning Latrine]]</f>
        <v>1</v>
      </c>
      <c r="BH79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4" s="560">
        <f>IF(WWWW[[#This Row],['#_of_functional_handwashing_facilities_at_HH_level]]*6&gt;WWWW[[#This Row],[Total PoP ]],WWWW[[#This Row],[Total PoP ]],WWWW[[#This Row],['#_of_functional_handwashing_facilities_at_HH_level]]*6)</f>
        <v>0</v>
      </c>
      <c r="BJ794" s="791">
        <f>IF(WWWW[[#This Row],['# people reached by regular dedicated hygiene promotion]]&gt;WWWW[[#This Row],['# People received regular supply of hygiene items]],WWWW[[#This Row],['# people reached by regular dedicated hygiene promotion]],WWWW[[#This Row],['# People received regular supply of hygiene items]])</f>
        <v>0</v>
      </c>
      <c r="BK794" s="790">
        <f>IF(WWWW[[#This Row],[HRP3]]/WWWW[[#This Row],[Total PoP ]]&gt;100%,100%,WWWW[[#This Row],[HRP3]]/WWWW[[#This Row],[Total PoP ]])</f>
        <v>0</v>
      </c>
      <c r="BL794" s="787">
        <f>1-WWWW[[#This Row],[Hygiene Coverage%]]</f>
        <v>1</v>
      </c>
      <c r="BM794" s="789">
        <f>WWWW[[#This Row],['# people reached by regular dedicated hygiene promotion]]/WWWW[[#This Row],[Total PoP ]]</f>
        <v>0</v>
      </c>
      <c r="BN79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4" s="552">
        <f>WWWW[[#This Row],['#_of_affected_women_and_girls_receiving_a_sufficient_quantity_of_sanitary_pads]]</f>
        <v>0</v>
      </c>
      <c r="BP794" s="605">
        <f>IF(WWWW[[#This Row],['# People with access to soap]]&gt;WWWW[[#This Row],['# People with access to Sanity Pads]],WWWW[[#This Row],['# People with access to soap]],WWWW[[#This Row],['# People with access to Sanity Pads]])</f>
        <v>0</v>
      </c>
      <c r="BQ794" s="560" t="str">
        <f>IF(OR(WWWW[[#This Row],['#of students in school]]="",WWWW[[#This Row],['#of students in school]]=0),"No","Yes")</f>
        <v>No</v>
      </c>
      <c r="BR794" s="781" t="str">
        <f>VLOOKUP(WWWW[[#This Row],[Village  Name]],SiteDB6[[Site Name]:[Location Type 1]],9,FALSE)</f>
        <v>Village</v>
      </c>
      <c r="BS794" s="781" t="str">
        <f>VLOOKUP(WWWW[[#This Row],[Village  Name]],SiteDB6[[Site Name]:[Type of Accommodation]],10,FALSE)</f>
        <v>Village</v>
      </c>
      <c r="BT794" s="781">
        <f>VLOOKUP(WWWW[[#This Row],[Village  Name]],SiteDB6[[Site Name]:[Ethnic or GCA/NGCA]],11,FALSE)</f>
        <v>0</v>
      </c>
      <c r="BU794" s="781">
        <f>VLOOKUP(WWWW[[#This Row],[Village  Name]],SiteDB6[[Site Name]:[Lat]],12,FALSE)</f>
        <v>0</v>
      </c>
      <c r="BV794" s="781">
        <f>VLOOKUP(WWWW[[#This Row],[Village  Name]],SiteDB6[[Site Name]:[Long]],13,FALSE)</f>
        <v>0</v>
      </c>
      <c r="BW794" s="781">
        <f>VLOOKUP(WWWW[[#This Row],[Village  Name]],SiteDB6[[Site Name]:[Pcode]],3,FALSE)</f>
        <v>0</v>
      </c>
      <c r="BX794" s="781" t="str">
        <f t="shared" ref="BX794:BX800" si="9">IF(C794="none","Notcovered","Covered")</f>
        <v>Covered</v>
      </c>
      <c r="BY794" s="792"/>
    </row>
    <row r="795" spans="1:77">
      <c r="A795" s="777" t="s">
        <v>2382</v>
      </c>
      <c r="B795" s="777" t="s">
        <v>3083</v>
      </c>
      <c r="C795" s="778"/>
      <c r="D795" s="778" t="s">
        <v>233</v>
      </c>
      <c r="E795" s="779" t="s">
        <v>700</v>
      </c>
      <c r="F795" s="778" t="s">
        <v>3157</v>
      </c>
      <c r="G795" s="780" t="str">
        <f>VLOOKUP(WWWW[[#This Row],[Village  Name]],SiteDB6[[Site Name]:[Location Type]],8,FALSE)</f>
        <v>Village</v>
      </c>
      <c r="H795" s="778" t="s">
        <v>3185</v>
      </c>
      <c r="I795" s="782"/>
      <c r="J795" s="782">
        <v>708</v>
      </c>
      <c r="K795" s="783">
        <v>43258</v>
      </c>
      <c r="L795" s="784">
        <v>43830</v>
      </c>
      <c r="M795" s="782"/>
      <c r="N795" s="782"/>
      <c r="O795" s="605"/>
      <c r="P795" s="782"/>
      <c r="Q795" s="782"/>
      <c r="R795" s="782"/>
      <c r="S795" s="782"/>
      <c r="T795" s="782"/>
      <c r="U795" s="785"/>
      <c r="V795" s="782">
        <v>24</v>
      </c>
      <c r="W795" s="782"/>
      <c r="X795" s="782"/>
      <c r="Y795" s="782"/>
      <c r="Z795" s="782"/>
      <c r="AA795" s="782"/>
      <c r="AB795" s="782"/>
      <c r="AC795" s="785"/>
      <c r="AD795" s="782"/>
      <c r="AE795" s="782"/>
      <c r="AF795" s="782"/>
      <c r="AG795" s="782"/>
      <c r="AH795" s="782"/>
      <c r="AI795" s="782"/>
      <c r="AJ795" s="605"/>
      <c r="AK795" s="782"/>
      <c r="AL795" s="605"/>
      <c r="AM795" s="605"/>
      <c r="AN795" s="785"/>
      <c r="AO795" s="551"/>
      <c r="AP795" s="551"/>
      <c r="AQ795"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5" s="788">
        <f>WWWW[[#This Row],[%Equitable and continuous access to sufficient quantity of safe drinking water]]*WWWW[[#This Row],[Total PoP ]]</f>
        <v>0</v>
      </c>
      <c r="AS795"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5" s="788">
        <f>WWWW[[#This Row],[% Access to unimproved water points]]*WWWW[[#This Row],[Total PoP ]]</f>
        <v>0</v>
      </c>
      <c r="AU795"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5"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5" s="788">
        <f>WWWW[[#This Row],[HRP1]]/250</f>
        <v>0</v>
      </c>
      <c r="AX795" s="790">
        <f>1-WWWW[[#This Row],[% Equitable and continuous access to sufficient quantity of domestic water]]</f>
        <v>1</v>
      </c>
      <c r="AY795" s="788">
        <f>WWWW[[#This Row],[%equitable and continuous access to sufficient quantity of safe drinking and domestic water''s GAP]]*WWWW[[#This Row],[Total PoP ]]</f>
        <v>708</v>
      </c>
      <c r="AZ795" s="791">
        <f>IF(WWWW[[#This Row],[Total required water points]]-WWWW[[#This Row],['#Water points coverage]]&lt;0,0,WWWW[[#This Row],[Total required water points]]-WWWW[[#This Row],['#Water points coverage]])</f>
        <v>3</v>
      </c>
      <c r="BA795" s="791">
        <f>ROUND(IF(WWWW[[#This Row],[Total PoP ]]&lt;250,1,WWWW[[#This Row],[Total PoP ]]/250),0)</f>
        <v>3</v>
      </c>
      <c r="BB79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0.20338983050847459</v>
      </c>
      <c r="BC795" s="788">
        <f>WWWW[[#This Row],[% people access to functioning Latrine]]*WWWW[[#This Row],[Total PoP ]]</f>
        <v>144</v>
      </c>
      <c r="BD795" s="791">
        <f>WWWW[[#This Row],['#_of_Functioning_latrines_in_school]]*50</f>
        <v>0</v>
      </c>
      <c r="BE795" s="791">
        <f>ROUND((WWWW[[#This Row],[Total PoP ]]/6),0)</f>
        <v>118</v>
      </c>
      <c r="BF795" s="791">
        <f>IF(WWWW[[#This Row],[Total required Latrines]]-(WWWW[[#This Row],['#_of_sanitary_fly-proof_HH_latrines]])&lt;0,0,WWWW[[#This Row],[Total required Latrines]]-(WWWW[[#This Row],['#_of_sanitary_fly-proof_HH_latrines]]))</f>
        <v>94</v>
      </c>
      <c r="BG795" s="787">
        <f>1-WWWW[[#This Row],[% people access to functioning Latrine]]</f>
        <v>0.79661016949152541</v>
      </c>
      <c r="BH795"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5" s="560">
        <f>IF(WWWW[[#This Row],['#_of_functional_handwashing_facilities_at_HH_level]]*6&gt;WWWW[[#This Row],[Total PoP ]],WWWW[[#This Row],[Total PoP ]],WWWW[[#This Row],['#_of_functional_handwashing_facilities_at_HH_level]]*6)</f>
        <v>0</v>
      </c>
      <c r="BJ795" s="791">
        <f>IF(WWWW[[#This Row],['# people reached by regular dedicated hygiene promotion]]&gt;WWWW[[#This Row],['# People received regular supply of hygiene items]],WWWW[[#This Row],['# people reached by regular dedicated hygiene promotion]],WWWW[[#This Row],['# People received regular supply of hygiene items]])</f>
        <v>0</v>
      </c>
      <c r="BK795" s="790">
        <f>IF(WWWW[[#This Row],[HRP3]]/WWWW[[#This Row],[Total PoP ]]&gt;100%,100%,WWWW[[#This Row],[HRP3]]/WWWW[[#This Row],[Total PoP ]])</f>
        <v>0</v>
      </c>
      <c r="BL795" s="787">
        <f>1-WWWW[[#This Row],[Hygiene Coverage%]]</f>
        <v>1</v>
      </c>
      <c r="BM795" s="789">
        <f>WWWW[[#This Row],['# people reached by regular dedicated hygiene promotion]]/WWWW[[#This Row],[Total PoP ]]</f>
        <v>0</v>
      </c>
      <c r="BN79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5" s="552">
        <f>WWWW[[#This Row],['#_of_affected_women_and_girls_receiving_a_sufficient_quantity_of_sanitary_pads]]</f>
        <v>0</v>
      </c>
      <c r="BP795" s="605">
        <f>IF(WWWW[[#This Row],['# People with access to soap]]&gt;WWWW[[#This Row],['# People with access to Sanity Pads]],WWWW[[#This Row],['# People with access to soap]],WWWW[[#This Row],['# People with access to Sanity Pads]])</f>
        <v>0</v>
      </c>
      <c r="BQ795" s="560" t="str">
        <f>IF(OR(WWWW[[#This Row],['#of students in school]]="",WWWW[[#This Row],['#of students in school]]=0),"No","Yes")</f>
        <v>No</v>
      </c>
      <c r="BR795" s="781" t="str">
        <f>VLOOKUP(WWWW[[#This Row],[Village  Name]],SiteDB6[[Site Name]:[Location Type 1]],9,FALSE)</f>
        <v>Village</v>
      </c>
      <c r="BS795" s="781" t="str">
        <f>VLOOKUP(WWWW[[#This Row],[Village  Name]],SiteDB6[[Site Name]:[Type of Accommodation]],10,FALSE)</f>
        <v>Village</v>
      </c>
      <c r="BT795" s="781">
        <f>VLOOKUP(WWWW[[#This Row],[Village  Name]],SiteDB6[[Site Name]:[Ethnic or GCA/NGCA]],11,FALSE)</f>
        <v>0</v>
      </c>
      <c r="BU795" s="781">
        <f>VLOOKUP(WWWW[[#This Row],[Village  Name]],SiteDB6[[Site Name]:[Lat]],12,FALSE)</f>
        <v>0</v>
      </c>
      <c r="BV795" s="781">
        <f>VLOOKUP(WWWW[[#This Row],[Village  Name]],SiteDB6[[Site Name]:[Long]],13,FALSE)</f>
        <v>0</v>
      </c>
      <c r="BW795" s="781">
        <f>VLOOKUP(WWWW[[#This Row],[Village  Name]],SiteDB6[[Site Name]:[Pcode]],3,FALSE)</f>
        <v>0</v>
      </c>
      <c r="BX795" s="781" t="str">
        <f t="shared" si="9"/>
        <v>Covered</v>
      </c>
      <c r="BY795" s="792"/>
    </row>
    <row r="796" spans="1:77">
      <c r="A796" s="777" t="s">
        <v>2382</v>
      </c>
      <c r="B796" s="777" t="s">
        <v>3083</v>
      </c>
      <c r="C796" s="778"/>
      <c r="D796" s="778" t="s">
        <v>233</v>
      </c>
      <c r="E796" s="779" t="s">
        <v>700</v>
      </c>
      <c r="F796" s="778" t="s">
        <v>3157</v>
      </c>
      <c r="G796" s="780" t="str">
        <f>VLOOKUP(WWWW[[#This Row],[Village  Name]],SiteDB6[[Site Name]:[Location Type]],8,FALSE)</f>
        <v>Village</v>
      </c>
      <c r="H796" s="778" t="s">
        <v>3186</v>
      </c>
      <c r="I796" s="782"/>
      <c r="J796" s="782">
        <v>381</v>
      </c>
      <c r="K796" s="783">
        <v>43258</v>
      </c>
      <c r="L796" s="784">
        <v>43830</v>
      </c>
      <c r="M796" s="782"/>
      <c r="N796" s="782"/>
      <c r="O796" s="605"/>
      <c r="P796" s="782"/>
      <c r="Q796" s="782"/>
      <c r="R796" s="782"/>
      <c r="S796" s="782"/>
      <c r="T796" s="782"/>
      <c r="U796" s="785"/>
      <c r="V796" s="782">
        <v>20</v>
      </c>
      <c r="W796" s="782"/>
      <c r="X796" s="782"/>
      <c r="Y796" s="782"/>
      <c r="Z796" s="782"/>
      <c r="AA796" s="782"/>
      <c r="AB796" s="782"/>
      <c r="AC796" s="785"/>
      <c r="AD796" s="782"/>
      <c r="AE796" s="782"/>
      <c r="AF796" s="782"/>
      <c r="AG796" s="782"/>
      <c r="AH796" s="782"/>
      <c r="AI796" s="782"/>
      <c r="AJ796" s="605"/>
      <c r="AK796" s="782"/>
      <c r="AL796" s="605"/>
      <c r="AM796" s="605"/>
      <c r="AN796" s="785"/>
      <c r="AO796" s="551"/>
      <c r="AP796" s="551"/>
      <c r="AQ796"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6" s="788">
        <f>WWWW[[#This Row],[%Equitable and continuous access to sufficient quantity of safe drinking water]]*WWWW[[#This Row],[Total PoP ]]</f>
        <v>0</v>
      </c>
      <c r="AS796"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6" s="788">
        <f>WWWW[[#This Row],[% Access to unimproved water points]]*WWWW[[#This Row],[Total PoP ]]</f>
        <v>0</v>
      </c>
      <c r="AU796"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6"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6" s="788">
        <f>WWWW[[#This Row],[HRP1]]/250</f>
        <v>0</v>
      </c>
      <c r="AX796" s="790">
        <f>1-WWWW[[#This Row],[% Equitable and continuous access to sufficient quantity of domestic water]]</f>
        <v>1</v>
      </c>
      <c r="AY796" s="788">
        <f>WWWW[[#This Row],[%equitable and continuous access to sufficient quantity of safe drinking and domestic water''s GAP]]*WWWW[[#This Row],[Total PoP ]]</f>
        <v>381</v>
      </c>
      <c r="AZ796" s="791">
        <f>IF(WWWW[[#This Row],[Total required water points]]-WWWW[[#This Row],['#Water points coverage]]&lt;0,0,WWWW[[#This Row],[Total required water points]]-WWWW[[#This Row],['#Water points coverage]])</f>
        <v>2</v>
      </c>
      <c r="BA796" s="791">
        <f>ROUND(IF(WWWW[[#This Row],[Total PoP ]]&lt;250,1,WWWW[[#This Row],[Total PoP ]]/250),0)</f>
        <v>2</v>
      </c>
      <c r="BB79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0.31496062992125984</v>
      </c>
      <c r="BC796" s="788">
        <f>WWWW[[#This Row],[% people access to functioning Latrine]]*WWWW[[#This Row],[Total PoP ]]</f>
        <v>120</v>
      </c>
      <c r="BD796" s="791">
        <f>WWWW[[#This Row],['#_of_Functioning_latrines_in_school]]*50</f>
        <v>0</v>
      </c>
      <c r="BE796" s="791">
        <f>ROUND((WWWW[[#This Row],[Total PoP ]]/6),0)</f>
        <v>64</v>
      </c>
      <c r="BF796" s="791">
        <f>IF(WWWW[[#This Row],[Total required Latrines]]-(WWWW[[#This Row],['#_of_sanitary_fly-proof_HH_latrines]])&lt;0,0,WWWW[[#This Row],[Total required Latrines]]-(WWWW[[#This Row],['#_of_sanitary_fly-proof_HH_latrines]]))</f>
        <v>44</v>
      </c>
      <c r="BG796" s="787">
        <f>1-WWWW[[#This Row],[% people access to functioning Latrine]]</f>
        <v>0.68503937007874016</v>
      </c>
      <c r="BH796"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6" s="560">
        <f>IF(WWWW[[#This Row],['#_of_functional_handwashing_facilities_at_HH_level]]*6&gt;WWWW[[#This Row],[Total PoP ]],WWWW[[#This Row],[Total PoP ]],WWWW[[#This Row],['#_of_functional_handwashing_facilities_at_HH_level]]*6)</f>
        <v>0</v>
      </c>
      <c r="BJ796" s="791">
        <f>IF(WWWW[[#This Row],['# people reached by regular dedicated hygiene promotion]]&gt;WWWW[[#This Row],['# People received regular supply of hygiene items]],WWWW[[#This Row],['# people reached by regular dedicated hygiene promotion]],WWWW[[#This Row],['# People received regular supply of hygiene items]])</f>
        <v>0</v>
      </c>
      <c r="BK796" s="790">
        <f>IF(WWWW[[#This Row],[HRP3]]/WWWW[[#This Row],[Total PoP ]]&gt;100%,100%,WWWW[[#This Row],[HRP3]]/WWWW[[#This Row],[Total PoP ]])</f>
        <v>0</v>
      </c>
      <c r="BL796" s="787">
        <f>1-WWWW[[#This Row],[Hygiene Coverage%]]</f>
        <v>1</v>
      </c>
      <c r="BM796" s="789">
        <f>WWWW[[#This Row],['# people reached by regular dedicated hygiene promotion]]/WWWW[[#This Row],[Total PoP ]]</f>
        <v>0</v>
      </c>
      <c r="BN79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6" s="552">
        <f>WWWW[[#This Row],['#_of_affected_women_and_girls_receiving_a_sufficient_quantity_of_sanitary_pads]]</f>
        <v>0</v>
      </c>
      <c r="BP796" s="605">
        <f>IF(WWWW[[#This Row],['# People with access to soap]]&gt;WWWW[[#This Row],['# People with access to Sanity Pads]],WWWW[[#This Row],['# People with access to soap]],WWWW[[#This Row],['# People with access to Sanity Pads]])</f>
        <v>0</v>
      </c>
      <c r="BQ796" s="560" t="str">
        <f>IF(OR(WWWW[[#This Row],['#of students in school]]="",WWWW[[#This Row],['#of students in school]]=0),"No","Yes")</f>
        <v>No</v>
      </c>
      <c r="BR796" s="781" t="str">
        <f>VLOOKUP(WWWW[[#This Row],[Village  Name]],SiteDB6[[Site Name]:[Location Type 1]],9,FALSE)</f>
        <v>Village</v>
      </c>
      <c r="BS796" s="781" t="str">
        <f>VLOOKUP(WWWW[[#This Row],[Village  Name]],SiteDB6[[Site Name]:[Type of Accommodation]],10,FALSE)</f>
        <v>Village</v>
      </c>
      <c r="BT796" s="781">
        <f>VLOOKUP(WWWW[[#This Row],[Village  Name]],SiteDB6[[Site Name]:[Ethnic or GCA/NGCA]],11,FALSE)</f>
        <v>0</v>
      </c>
      <c r="BU796" s="781">
        <f>VLOOKUP(WWWW[[#This Row],[Village  Name]],SiteDB6[[Site Name]:[Lat]],12,FALSE)</f>
        <v>0</v>
      </c>
      <c r="BV796" s="781">
        <f>VLOOKUP(WWWW[[#This Row],[Village  Name]],SiteDB6[[Site Name]:[Long]],13,FALSE)</f>
        <v>0</v>
      </c>
      <c r="BW796" s="781">
        <f>VLOOKUP(WWWW[[#This Row],[Village  Name]],SiteDB6[[Site Name]:[Pcode]],3,FALSE)</f>
        <v>0</v>
      </c>
      <c r="BX796" s="781" t="str">
        <f t="shared" si="9"/>
        <v>Covered</v>
      </c>
      <c r="BY796" s="792"/>
    </row>
    <row r="797" spans="1:77">
      <c r="A797" s="777" t="s">
        <v>2382</v>
      </c>
      <c r="B797" s="777" t="s">
        <v>3083</v>
      </c>
      <c r="C797" s="778"/>
      <c r="D797" s="778" t="s">
        <v>233</v>
      </c>
      <c r="E797" s="779" t="s">
        <v>700</v>
      </c>
      <c r="F797" s="778" t="s">
        <v>3157</v>
      </c>
      <c r="G797" s="780" t="str">
        <f>VLOOKUP(WWWW[[#This Row],[Village  Name]],SiteDB6[[Site Name]:[Location Type]],8,FALSE)</f>
        <v>Village</v>
      </c>
      <c r="H797" s="778" t="s">
        <v>3187</v>
      </c>
      <c r="I797" s="782"/>
      <c r="J797" s="782">
        <v>640</v>
      </c>
      <c r="K797" s="783">
        <v>43258</v>
      </c>
      <c r="L797" s="784">
        <v>43830</v>
      </c>
      <c r="M797" s="782"/>
      <c r="N797" s="782"/>
      <c r="O797" s="605"/>
      <c r="P797" s="782"/>
      <c r="Q797" s="782"/>
      <c r="R797" s="782"/>
      <c r="S797" s="782"/>
      <c r="T797" s="782"/>
      <c r="U797" s="785"/>
      <c r="V797" s="782">
        <v>4</v>
      </c>
      <c r="W797" s="782"/>
      <c r="X797" s="782"/>
      <c r="Y797" s="782"/>
      <c r="Z797" s="782"/>
      <c r="AA797" s="782"/>
      <c r="AB797" s="782"/>
      <c r="AC797" s="785"/>
      <c r="AD797" s="782"/>
      <c r="AE797" s="782"/>
      <c r="AF797" s="782"/>
      <c r="AG797" s="782"/>
      <c r="AH797" s="782"/>
      <c r="AI797" s="782"/>
      <c r="AJ797" s="605"/>
      <c r="AK797" s="782"/>
      <c r="AL797" s="605"/>
      <c r="AM797" s="605"/>
      <c r="AN797" s="785"/>
      <c r="AO797" s="551"/>
      <c r="AP797" s="551"/>
      <c r="AQ797"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7" s="788">
        <f>WWWW[[#This Row],[%Equitable and continuous access to sufficient quantity of safe drinking water]]*WWWW[[#This Row],[Total PoP ]]</f>
        <v>0</v>
      </c>
      <c r="AS797"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7" s="788">
        <f>WWWW[[#This Row],[% Access to unimproved water points]]*WWWW[[#This Row],[Total PoP ]]</f>
        <v>0</v>
      </c>
      <c r="AU797"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7"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7" s="788">
        <f>WWWW[[#This Row],[HRP1]]/250</f>
        <v>0</v>
      </c>
      <c r="AX797" s="790">
        <f>1-WWWW[[#This Row],[% Equitable and continuous access to sufficient quantity of domestic water]]</f>
        <v>1</v>
      </c>
      <c r="AY797" s="788">
        <f>WWWW[[#This Row],[%equitable and continuous access to sufficient quantity of safe drinking and domestic water''s GAP]]*WWWW[[#This Row],[Total PoP ]]</f>
        <v>640</v>
      </c>
      <c r="AZ797" s="791">
        <f>IF(WWWW[[#This Row],[Total required water points]]-WWWW[[#This Row],['#Water points coverage]]&lt;0,0,WWWW[[#This Row],[Total required water points]]-WWWW[[#This Row],['#Water points coverage]])</f>
        <v>3</v>
      </c>
      <c r="BA797" s="791">
        <f>ROUND(IF(WWWW[[#This Row],[Total PoP ]]&lt;250,1,WWWW[[#This Row],[Total PoP ]]/250),0)</f>
        <v>3</v>
      </c>
      <c r="BB79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3.7499999999999999E-2</v>
      </c>
      <c r="BC797" s="788">
        <f>WWWW[[#This Row],[% people access to functioning Latrine]]*WWWW[[#This Row],[Total PoP ]]</f>
        <v>24</v>
      </c>
      <c r="BD797" s="791">
        <f>WWWW[[#This Row],['#_of_Functioning_latrines_in_school]]*50</f>
        <v>0</v>
      </c>
      <c r="BE797" s="791">
        <f>ROUND((WWWW[[#This Row],[Total PoP ]]/6),0)</f>
        <v>107</v>
      </c>
      <c r="BF797" s="791">
        <f>IF(WWWW[[#This Row],[Total required Latrines]]-(WWWW[[#This Row],['#_of_sanitary_fly-proof_HH_latrines]])&lt;0,0,WWWW[[#This Row],[Total required Latrines]]-(WWWW[[#This Row],['#_of_sanitary_fly-proof_HH_latrines]]))</f>
        <v>103</v>
      </c>
      <c r="BG797" s="787">
        <f>1-WWWW[[#This Row],[% people access to functioning Latrine]]</f>
        <v>0.96250000000000002</v>
      </c>
      <c r="BH797"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7" s="560">
        <f>IF(WWWW[[#This Row],['#_of_functional_handwashing_facilities_at_HH_level]]*6&gt;WWWW[[#This Row],[Total PoP ]],WWWW[[#This Row],[Total PoP ]],WWWW[[#This Row],['#_of_functional_handwashing_facilities_at_HH_level]]*6)</f>
        <v>0</v>
      </c>
      <c r="BJ797" s="791">
        <f>IF(WWWW[[#This Row],['# people reached by regular dedicated hygiene promotion]]&gt;WWWW[[#This Row],['# People received regular supply of hygiene items]],WWWW[[#This Row],['# people reached by regular dedicated hygiene promotion]],WWWW[[#This Row],['# People received regular supply of hygiene items]])</f>
        <v>0</v>
      </c>
      <c r="BK797" s="790">
        <f>IF(WWWW[[#This Row],[HRP3]]/WWWW[[#This Row],[Total PoP ]]&gt;100%,100%,WWWW[[#This Row],[HRP3]]/WWWW[[#This Row],[Total PoP ]])</f>
        <v>0</v>
      </c>
      <c r="BL797" s="787">
        <f>1-WWWW[[#This Row],[Hygiene Coverage%]]</f>
        <v>1</v>
      </c>
      <c r="BM797" s="789">
        <f>WWWW[[#This Row],['# people reached by regular dedicated hygiene promotion]]/WWWW[[#This Row],[Total PoP ]]</f>
        <v>0</v>
      </c>
      <c r="BN79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7" s="552">
        <f>WWWW[[#This Row],['#_of_affected_women_and_girls_receiving_a_sufficient_quantity_of_sanitary_pads]]</f>
        <v>0</v>
      </c>
      <c r="BP797" s="605">
        <f>IF(WWWW[[#This Row],['# People with access to soap]]&gt;WWWW[[#This Row],['# People with access to Sanity Pads]],WWWW[[#This Row],['# People with access to soap]],WWWW[[#This Row],['# People with access to Sanity Pads]])</f>
        <v>0</v>
      </c>
      <c r="BQ797" s="560" t="str">
        <f>IF(OR(WWWW[[#This Row],['#of students in school]]="",WWWW[[#This Row],['#of students in school]]=0),"No","Yes")</f>
        <v>No</v>
      </c>
      <c r="BR797" s="781" t="str">
        <f>VLOOKUP(WWWW[[#This Row],[Village  Name]],SiteDB6[[Site Name]:[Location Type 1]],9,FALSE)</f>
        <v>Village</v>
      </c>
      <c r="BS797" s="781" t="str">
        <f>VLOOKUP(WWWW[[#This Row],[Village  Name]],SiteDB6[[Site Name]:[Type of Accommodation]],10,FALSE)</f>
        <v>Village</v>
      </c>
      <c r="BT797" s="781">
        <f>VLOOKUP(WWWW[[#This Row],[Village  Name]],SiteDB6[[Site Name]:[Ethnic or GCA/NGCA]],11,FALSE)</f>
        <v>0</v>
      </c>
      <c r="BU797" s="781">
        <f>VLOOKUP(WWWW[[#This Row],[Village  Name]],SiteDB6[[Site Name]:[Lat]],12,FALSE)</f>
        <v>0</v>
      </c>
      <c r="BV797" s="781">
        <f>VLOOKUP(WWWW[[#This Row],[Village  Name]],SiteDB6[[Site Name]:[Long]],13,FALSE)</f>
        <v>0</v>
      </c>
      <c r="BW797" s="781">
        <f>VLOOKUP(WWWW[[#This Row],[Village  Name]],SiteDB6[[Site Name]:[Pcode]],3,FALSE)</f>
        <v>0</v>
      </c>
      <c r="BX797" s="781" t="str">
        <f t="shared" si="9"/>
        <v>Covered</v>
      </c>
      <c r="BY797" s="792"/>
    </row>
    <row r="798" spans="1:77">
      <c r="A798" s="777" t="s">
        <v>2382</v>
      </c>
      <c r="B798" s="777" t="s">
        <v>3083</v>
      </c>
      <c r="C798" s="778"/>
      <c r="D798" s="778" t="s">
        <v>233</v>
      </c>
      <c r="E798" s="779" t="s">
        <v>700</v>
      </c>
      <c r="F798" s="778" t="s">
        <v>3157</v>
      </c>
      <c r="G798" s="780" t="str">
        <f>VLOOKUP(WWWW[[#This Row],[Village  Name]],SiteDB6[[Site Name]:[Location Type]],8,FALSE)</f>
        <v>Village</v>
      </c>
      <c r="H798" s="778" t="s">
        <v>3188</v>
      </c>
      <c r="I798" s="782"/>
      <c r="J798" s="782">
        <v>847</v>
      </c>
      <c r="K798" s="783">
        <v>43258</v>
      </c>
      <c r="L798" s="784">
        <v>43830</v>
      </c>
      <c r="M798" s="782"/>
      <c r="N798" s="782"/>
      <c r="O798" s="605"/>
      <c r="P798" s="782"/>
      <c r="Q798" s="782"/>
      <c r="R798" s="782"/>
      <c r="S798" s="782"/>
      <c r="T798" s="782"/>
      <c r="U798" s="785"/>
      <c r="V798" s="782">
        <v>23</v>
      </c>
      <c r="W798" s="782"/>
      <c r="X798" s="782"/>
      <c r="Y798" s="782"/>
      <c r="Z798" s="782"/>
      <c r="AA798" s="782"/>
      <c r="AB798" s="782"/>
      <c r="AC798" s="785"/>
      <c r="AD798" s="782"/>
      <c r="AE798" s="782"/>
      <c r="AF798" s="782"/>
      <c r="AG798" s="782"/>
      <c r="AH798" s="782"/>
      <c r="AI798" s="782"/>
      <c r="AJ798" s="605"/>
      <c r="AK798" s="782"/>
      <c r="AL798" s="605"/>
      <c r="AM798" s="605"/>
      <c r="AN798" s="785"/>
      <c r="AO798" s="551"/>
      <c r="AP798" s="551"/>
      <c r="AQ798"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8" s="788">
        <f>WWWW[[#This Row],[%Equitable and continuous access to sufficient quantity of safe drinking water]]*WWWW[[#This Row],[Total PoP ]]</f>
        <v>0</v>
      </c>
      <c r="AS798"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8" s="788">
        <f>WWWW[[#This Row],[% Access to unimproved water points]]*WWWW[[#This Row],[Total PoP ]]</f>
        <v>0</v>
      </c>
      <c r="AU798"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8"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8" s="788">
        <f>WWWW[[#This Row],[HRP1]]/250</f>
        <v>0</v>
      </c>
      <c r="AX798" s="790">
        <f>1-WWWW[[#This Row],[% Equitable and continuous access to sufficient quantity of domestic water]]</f>
        <v>1</v>
      </c>
      <c r="AY798" s="788">
        <f>WWWW[[#This Row],[%equitable and continuous access to sufficient quantity of safe drinking and domestic water''s GAP]]*WWWW[[#This Row],[Total PoP ]]</f>
        <v>847</v>
      </c>
      <c r="AZ798" s="791">
        <f>IF(WWWW[[#This Row],[Total required water points]]-WWWW[[#This Row],['#Water points coverage]]&lt;0,0,WWWW[[#This Row],[Total required water points]]-WWWW[[#This Row],['#Water points coverage]])</f>
        <v>3</v>
      </c>
      <c r="BA798" s="791">
        <f>ROUND(IF(WWWW[[#This Row],[Total PoP ]]&lt;250,1,WWWW[[#This Row],[Total PoP ]]/250),0)</f>
        <v>3</v>
      </c>
      <c r="BB79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0.16292798110979928</v>
      </c>
      <c r="BC798" s="788">
        <f>WWWW[[#This Row],[% people access to functioning Latrine]]*WWWW[[#This Row],[Total PoP ]]</f>
        <v>138</v>
      </c>
      <c r="BD798" s="791">
        <f>WWWW[[#This Row],['#_of_Functioning_latrines_in_school]]*50</f>
        <v>0</v>
      </c>
      <c r="BE798" s="791">
        <f>ROUND((WWWW[[#This Row],[Total PoP ]]/6),0)</f>
        <v>141</v>
      </c>
      <c r="BF798" s="791">
        <f>IF(WWWW[[#This Row],[Total required Latrines]]-(WWWW[[#This Row],['#_of_sanitary_fly-proof_HH_latrines]])&lt;0,0,WWWW[[#This Row],[Total required Latrines]]-(WWWW[[#This Row],['#_of_sanitary_fly-proof_HH_latrines]]))</f>
        <v>118</v>
      </c>
      <c r="BG798" s="787">
        <f>1-WWWW[[#This Row],[% people access to functioning Latrine]]</f>
        <v>0.83707201889020078</v>
      </c>
      <c r="BH798"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8" s="560">
        <f>IF(WWWW[[#This Row],['#_of_functional_handwashing_facilities_at_HH_level]]*6&gt;WWWW[[#This Row],[Total PoP ]],WWWW[[#This Row],[Total PoP ]],WWWW[[#This Row],['#_of_functional_handwashing_facilities_at_HH_level]]*6)</f>
        <v>0</v>
      </c>
      <c r="BJ798" s="791">
        <f>IF(WWWW[[#This Row],['# people reached by regular dedicated hygiene promotion]]&gt;WWWW[[#This Row],['# People received regular supply of hygiene items]],WWWW[[#This Row],['# people reached by regular dedicated hygiene promotion]],WWWW[[#This Row],['# People received regular supply of hygiene items]])</f>
        <v>0</v>
      </c>
      <c r="BK798" s="790">
        <f>IF(WWWW[[#This Row],[HRP3]]/WWWW[[#This Row],[Total PoP ]]&gt;100%,100%,WWWW[[#This Row],[HRP3]]/WWWW[[#This Row],[Total PoP ]])</f>
        <v>0</v>
      </c>
      <c r="BL798" s="787">
        <f>1-WWWW[[#This Row],[Hygiene Coverage%]]</f>
        <v>1</v>
      </c>
      <c r="BM798" s="789">
        <f>WWWW[[#This Row],['# people reached by regular dedicated hygiene promotion]]/WWWW[[#This Row],[Total PoP ]]</f>
        <v>0</v>
      </c>
      <c r="BN79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8" s="552">
        <f>WWWW[[#This Row],['#_of_affected_women_and_girls_receiving_a_sufficient_quantity_of_sanitary_pads]]</f>
        <v>0</v>
      </c>
      <c r="BP798" s="605">
        <f>IF(WWWW[[#This Row],['# People with access to soap]]&gt;WWWW[[#This Row],['# People with access to Sanity Pads]],WWWW[[#This Row],['# People with access to soap]],WWWW[[#This Row],['# People with access to Sanity Pads]])</f>
        <v>0</v>
      </c>
      <c r="BQ798" s="560" t="str">
        <f>IF(OR(WWWW[[#This Row],['#of students in school]]="",WWWW[[#This Row],['#of students in school]]=0),"No","Yes")</f>
        <v>No</v>
      </c>
      <c r="BR798" s="781" t="str">
        <f>VLOOKUP(WWWW[[#This Row],[Village  Name]],SiteDB6[[Site Name]:[Location Type 1]],9,FALSE)</f>
        <v>Village</v>
      </c>
      <c r="BS798" s="781" t="str">
        <f>VLOOKUP(WWWW[[#This Row],[Village  Name]],SiteDB6[[Site Name]:[Type of Accommodation]],10,FALSE)</f>
        <v>Village</v>
      </c>
      <c r="BT798" s="781">
        <f>VLOOKUP(WWWW[[#This Row],[Village  Name]],SiteDB6[[Site Name]:[Ethnic or GCA/NGCA]],11,FALSE)</f>
        <v>0</v>
      </c>
      <c r="BU798" s="781">
        <f>VLOOKUP(WWWW[[#This Row],[Village  Name]],SiteDB6[[Site Name]:[Lat]],12,FALSE)</f>
        <v>0</v>
      </c>
      <c r="BV798" s="781">
        <f>VLOOKUP(WWWW[[#This Row],[Village  Name]],SiteDB6[[Site Name]:[Long]],13,FALSE)</f>
        <v>0</v>
      </c>
      <c r="BW798" s="781">
        <f>VLOOKUP(WWWW[[#This Row],[Village  Name]],SiteDB6[[Site Name]:[Pcode]],3,FALSE)</f>
        <v>0</v>
      </c>
      <c r="BX798" s="781" t="str">
        <f t="shared" si="9"/>
        <v>Covered</v>
      </c>
      <c r="BY798" s="792"/>
    </row>
    <row r="799" spans="1:77">
      <c r="A799" s="777" t="s">
        <v>2382</v>
      </c>
      <c r="B799" s="777" t="s">
        <v>3083</v>
      </c>
      <c r="C799" s="778"/>
      <c r="D799" s="778" t="s">
        <v>233</v>
      </c>
      <c r="E799" s="779" t="s">
        <v>700</v>
      </c>
      <c r="F799" s="778" t="s">
        <v>3157</v>
      </c>
      <c r="G799" s="780" t="str">
        <f>VLOOKUP(WWWW[[#This Row],[Village  Name]],SiteDB6[[Site Name]:[Location Type]],8,FALSE)</f>
        <v>Village</v>
      </c>
      <c r="H799" s="778" t="s">
        <v>3189</v>
      </c>
      <c r="I799" s="782"/>
      <c r="J799" s="782">
        <v>157</v>
      </c>
      <c r="K799" s="783">
        <v>43258</v>
      </c>
      <c r="L799" s="784">
        <v>43830</v>
      </c>
      <c r="M799" s="782"/>
      <c r="N799" s="782"/>
      <c r="O799" s="605"/>
      <c r="P799" s="782"/>
      <c r="Q799" s="782"/>
      <c r="R799" s="782"/>
      <c r="S799" s="782"/>
      <c r="T799" s="782"/>
      <c r="U799" s="785"/>
      <c r="V799" s="782">
        <v>1</v>
      </c>
      <c r="W799" s="782"/>
      <c r="X799" s="782"/>
      <c r="Y799" s="782"/>
      <c r="Z799" s="782"/>
      <c r="AA799" s="782"/>
      <c r="AB799" s="782"/>
      <c r="AC799" s="785"/>
      <c r="AD799" s="782"/>
      <c r="AE799" s="782"/>
      <c r="AF799" s="782"/>
      <c r="AG799" s="782"/>
      <c r="AH799" s="782"/>
      <c r="AI799" s="782"/>
      <c r="AJ799" s="605"/>
      <c r="AK799" s="782"/>
      <c r="AL799" s="605"/>
      <c r="AM799" s="605"/>
      <c r="AN799" s="785"/>
      <c r="AO799" s="551"/>
      <c r="AP799" s="551"/>
      <c r="AQ799"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799" s="788">
        <f>WWWW[[#This Row],[%Equitable and continuous access to sufficient quantity of safe drinking water]]*WWWW[[#This Row],[Total PoP ]]</f>
        <v>0</v>
      </c>
      <c r="AS799"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799" s="788">
        <f>WWWW[[#This Row],[% Access to unimproved water points]]*WWWW[[#This Row],[Total PoP ]]</f>
        <v>0</v>
      </c>
      <c r="AU799"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799"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799" s="788">
        <f>WWWW[[#This Row],[HRP1]]/250</f>
        <v>0</v>
      </c>
      <c r="AX799" s="790">
        <f>1-WWWW[[#This Row],[% Equitable and continuous access to sufficient quantity of domestic water]]</f>
        <v>1</v>
      </c>
      <c r="AY799" s="788">
        <f>WWWW[[#This Row],[%equitable and continuous access to sufficient quantity of safe drinking and domestic water''s GAP]]*WWWW[[#This Row],[Total PoP ]]</f>
        <v>157</v>
      </c>
      <c r="AZ799" s="791">
        <f>IF(WWWW[[#This Row],[Total required water points]]-WWWW[[#This Row],['#Water points coverage]]&lt;0,0,WWWW[[#This Row],[Total required water points]]-WWWW[[#This Row],['#Water points coverage]])</f>
        <v>1</v>
      </c>
      <c r="BA799" s="791">
        <f>ROUND(IF(WWWW[[#This Row],[Total PoP ]]&lt;250,1,WWWW[[#This Row],[Total PoP ]]/250),0)</f>
        <v>1</v>
      </c>
      <c r="BB79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3.8216560509554139E-2</v>
      </c>
      <c r="BC799" s="788">
        <f>WWWW[[#This Row],[% people access to functioning Latrine]]*WWWW[[#This Row],[Total PoP ]]</f>
        <v>6</v>
      </c>
      <c r="BD799" s="791">
        <f>WWWW[[#This Row],['#_of_Functioning_latrines_in_school]]*50</f>
        <v>0</v>
      </c>
      <c r="BE799" s="791">
        <f>ROUND((WWWW[[#This Row],[Total PoP ]]/6),0)</f>
        <v>26</v>
      </c>
      <c r="BF799" s="791">
        <f>IF(WWWW[[#This Row],[Total required Latrines]]-(WWWW[[#This Row],['#_of_sanitary_fly-proof_HH_latrines]])&lt;0,0,WWWW[[#This Row],[Total required Latrines]]-(WWWW[[#This Row],['#_of_sanitary_fly-proof_HH_latrines]]))</f>
        <v>25</v>
      </c>
      <c r="BG799" s="787">
        <f>1-WWWW[[#This Row],[% people access to functioning Latrine]]</f>
        <v>0.96178343949044587</v>
      </c>
      <c r="BH799"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799" s="560">
        <f>IF(WWWW[[#This Row],['#_of_functional_handwashing_facilities_at_HH_level]]*6&gt;WWWW[[#This Row],[Total PoP ]],WWWW[[#This Row],[Total PoP ]],WWWW[[#This Row],['#_of_functional_handwashing_facilities_at_HH_level]]*6)</f>
        <v>0</v>
      </c>
      <c r="BJ799" s="791">
        <f>IF(WWWW[[#This Row],['# people reached by regular dedicated hygiene promotion]]&gt;WWWW[[#This Row],['# People received regular supply of hygiene items]],WWWW[[#This Row],['# people reached by regular dedicated hygiene promotion]],WWWW[[#This Row],['# People received regular supply of hygiene items]])</f>
        <v>0</v>
      </c>
      <c r="BK799" s="790">
        <f>IF(WWWW[[#This Row],[HRP3]]/WWWW[[#This Row],[Total PoP ]]&gt;100%,100%,WWWW[[#This Row],[HRP3]]/WWWW[[#This Row],[Total PoP ]])</f>
        <v>0</v>
      </c>
      <c r="BL799" s="787">
        <f>1-WWWW[[#This Row],[Hygiene Coverage%]]</f>
        <v>1</v>
      </c>
      <c r="BM799" s="789">
        <f>WWWW[[#This Row],['# people reached by regular dedicated hygiene promotion]]/WWWW[[#This Row],[Total PoP ]]</f>
        <v>0</v>
      </c>
      <c r="BN79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799" s="552">
        <f>WWWW[[#This Row],['#_of_affected_women_and_girls_receiving_a_sufficient_quantity_of_sanitary_pads]]</f>
        <v>0</v>
      </c>
      <c r="BP799" s="605">
        <f>IF(WWWW[[#This Row],['# People with access to soap]]&gt;WWWW[[#This Row],['# People with access to Sanity Pads]],WWWW[[#This Row],['# People with access to soap]],WWWW[[#This Row],['# People with access to Sanity Pads]])</f>
        <v>0</v>
      </c>
      <c r="BQ799" s="560" t="str">
        <f>IF(OR(WWWW[[#This Row],['#of students in school]]="",WWWW[[#This Row],['#of students in school]]=0),"No","Yes")</f>
        <v>No</v>
      </c>
      <c r="BR799" s="781" t="str">
        <f>VLOOKUP(WWWW[[#This Row],[Village  Name]],SiteDB6[[Site Name]:[Location Type 1]],9,FALSE)</f>
        <v>Village</v>
      </c>
      <c r="BS799" s="781" t="str">
        <f>VLOOKUP(WWWW[[#This Row],[Village  Name]],SiteDB6[[Site Name]:[Type of Accommodation]],10,FALSE)</f>
        <v>Village</v>
      </c>
      <c r="BT799" s="781">
        <f>VLOOKUP(WWWW[[#This Row],[Village  Name]],SiteDB6[[Site Name]:[Ethnic or GCA/NGCA]],11,FALSE)</f>
        <v>0</v>
      </c>
      <c r="BU799" s="781">
        <f>VLOOKUP(WWWW[[#This Row],[Village  Name]],SiteDB6[[Site Name]:[Lat]],12,FALSE)</f>
        <v>0</v>
      </c>
      <c r="BV799" s="781">
        <f>VLOOKUP(WWWW[[#This Row],[Village  Name]],SiteDB6[[Site Name]:[Long]],13,FALSE)</f>
        <v>0</v>
      </c>
      <c r="BW799" s="781">
        <f>VLOOKUP(WWWW[[#This Row],[Village  Name]],SiteDB6[[Site Name]:[Pcode]],3,FALSE)</f>
        <v>0</v>
      </c>
      <c r="BX799" s="781" t="str">
        <f t="shared" si="9"/>
        <v>Covered</v>
      </c>
      <c r="BY799" s="792"/>
    </row>
    <row r="800" spans="1:77">
      <c r="A800" s="777" t="s">
        <v>2382</v>
      </c>
      <c r="B800" s="777" t="s">
        <v>3083</v>
      </c>
      <c r="C800" s="778"/>
      <c r="D800" s="778" t="s">
        <v>233</v>
      </c>
      <c r="E800" s="779" t="s">
        <v>700</v>
      </c>
      <c r="F800" s="778" t="s">
        <v>3157</v>
      </c>
      <c r="G800" s="780" t="str">
        <f>VLOOKUP(WWWW[[#This Row],[Village  Name]],SiteDB6[[Site Name]:[Location Type]],8,FALSE)</f>
        <v>Village</v>
      </c>
      <c r="H800" s="778" t="s">
        <v>3190</v>
      </c>
      <c r="I800" s="782"/>
      <c r="J800" s="782">
        <v>186</v>
      </c>
      <c r="K800" s="783">
        <v>43258</v>
      </c>
      <c r="L800" s="784">
        <v>43830</v>
      </c>
      <c r="M800" s="782"/>
      <c r="N800" s="782"/>
      <c r="O800" s="605"/>
      <c r="P800" s="782"/>
      <c r="Q800" s="782"/>
      <c r="R800" s="782"/>
      <c r="S800" s="782"/>
      <c r="T800" s="782"/>
      <c r="U800" s="785"/>
      <c r="V800" s="782">
        <v>3</v>
      </c>
      <c r="W800" s="782"/>
      <c r="X800" s="782"/>
      <c r="Y800" s="782"/>
      <c r="Z800" s="782"/>
      <c r="AA800" s="782"/>
      <c r="AB800" s="782"/>
      <c r="AC800" s="785"/>
      <c r="AD800" s="782"/>
      <c r="AE800" s="782"/>
      <c r="AF800" s="782"/>
      <c r="AG800" s="782"/>
      <c r="AH800" s="782"/>
      <c r="AI800" s="782"/>
      <c r="AJ800" s="605"/>
      <c r="AK800" s="782"/>
      <c r="AL800" s="605"/>
      <c r="AM800" s="605"/>
      <c r="AN800" s="785"/>
      <c r="AO800" s="551"/>
      <c r="AP800" s="551"/>
      <c r="AQ800"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00" s="788">
        <f>WWWW[[#This Row],[%Equitable and continuous access to sufficient quantity of safe drinking water]]*WWWW[[#This Row],[Total PoP ]]</f>
        <v>0</v>
      </c>
      <c r="AS800"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00" s="788">
        <f>WWWW[[#This Row],[% Access to unimproved water points]]*WWWW[[#This Row],[Total PoP ]]</f>
        <v>0</v>
      </c>
      <c r="AU800"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00"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00" s="788">
        <f>WWWW[[#This Row],[HRP1]]/250</f>
        <v>0</v>
      </c>
      <c r="AX800" s="790">
        <f>1-WWWW[[#This Row],[% Equitable and continuous access to sufficient quantity of domestic water]]</f>
        <v>1</v>
      </c>
      <c r="AY800" s="788">
        <f>WWWW[[#This Row],[%equitable and continuous access to sufficient quantity of safe drinking and domestic water''s GAP]]*WWWW[[#This Row],[Total PoP ]]</f>
        <v>186</v>
      </c>
      <c r="AZ800" s="791">
        <f>IF(WWWW[[#This Row],[Total required water points]]-WWWW[[#This Row],['#Water points coverage]]&lt;0,0,WWWW[[#This Row],[Total required water points]]-WWWW[[#This Row],['#Water points coverage]])</f>
        <v>1</v>
      </c>
      <c r="BA800" s="791">
        <f>ROUND(IF(WWWW[[#This Row],[Total PoP ]]&lt;250,1,WWWW[[#This Row],[Total PoP ]]/250),0)</f>
        <v>1</v>
      </c>
      <c r="BB80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9.6774193548387094E-2</v>
      </c>
      <c r="BC800" s="788">
        <f>WWWW[[#This Row],[% people access to functioning Latrine]]*WWWW[[#This Row],[Total PoP ]]</f>
        <v>18</v>
      </c>
      <c r="BD800" s="791">
        <f>WWWW[[#This Row],['#_of_Functioning_latrines_in_school]]*50</f>
        <v>0</v>
      </c>
      <c r="BE800" s="791">
        <f>ROUND((WWWW[[#This Row],[Total PoP ]]/6),0)</f>
        <v>31</v>
      </c>
      <c r="BF800" s="791">
        <f>IF(WWWW[[#This Row],[Total required Latrines]]-(WWWW[[#This Row],['#_of_sanitary_fly-proof_HH_latrines]])&lt;0,0,WWWW[[#This Row],[Total required Latrines]]-(WWWW[[#This Row],['#_of_sanitary_fly-proof_HH_latrines]]))</f>
        <v>28</v>
      </c>
      <c r="BG800" s="787">
        <f>1-WWWW[[#This Row],[% people access to functioning Latrine]]</f>
        <v>0.90322580645161288</v>
      </c>
      <c r="BH800"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0" s="560">
        <f>IF(WWWW[[#This Row],['#_of_functional_handwashing_facilities_at_HH_level]]*6&gt;WWWW[[#This Row],[Total PoP ]],WWWW[[#This Row],[Total PoP ]],WWWW[[#This Row],['#_of_functional_handwashing_facilities_at_HH_level]]*6)</f>
        <v>0</v>
      </c>
      <c r="BJ800" s="791">
        <f>IF(WWWW[[#This Row],['# people reached by regular dedicated hygiene promotion]]&gt;WWWW[[#This Row],['# People received regular supply of hygiene items]],WWWW[[#This Row],['# people reached by regular dedicated hygiene promotion]],WWWW[[#This Row],['# People received regular supply of hygiene items]])</f>
        <v>0</v>
      </c>
      <c r="BK800" s="790">
        <f>IF(WWWW[[#This Row],[HRP3]]/WWWW[[#This Row],[Total PoP ]]&gt;100%,100%,WWWW[[#This Row],[HRP3]]/WWWW[[#This Row],[Total PoP ]])</f>
        <v>0</v>
      </c>
      <c r="BL800" s="787">
        <f>1-WWWW[[#This Row],[Hygiene Coverage%]]</f>
        <v>1</v>
      </c>
      <c r="BM800" s="789">
        <f>WWWW[[#This Row],['# people reached by regular dedicated hygiene promotion]]/WWWW[[#This Row],[Total PoP ]]</f>
        <v>0</v>
      </c>
      <c r="BN80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0" s="552">
        <f>WWWW[[#This Row],['#_of_affected_women_and_girls_receiving_a_sufficient_quantity_of_sanitary_pads]]</f>
        <v>0</v>
      </c>
      <c r="BP800" s="605">
        <f>IF(WWWW[[#This Row],['# People with access to soap]]&gt;WWWW[[#This Row],['# People with access to Sanity Pads]],WWWW[[#This Row],['# People with access to soap]],WWWW[[#This Row],['# People with access to Sanity Pads]])</f>
        <v>0</v>
      </c>
      <c r="BQ800" s="560" t="str">
        <f>IF(OR(WWWW[[#This Row],['#of students in school]]="",WWWW[[#This Row],['#of students in school]]=0),"No","Yes")</f>
        <v>No</v>
      </c>
      <c r="BR800" s="781" t="str">
        <f>VLOOKUP(WWWW[[#This Row],[Village  Name]],SiteDB6[[Site Name]:[Location Type 1]],9,FALSE)</f>
        <v>Village</v>
      </c>
      <c r="BS800" s="781" t="str">
        <f>VLOOKUP(WWWW[[#This Row],[Village  Name]],SiteDB6[[Site Name]:[Type of Accommodation]],10,FALSE)</f>
        <v>Village</v>
      </c>
      <c r="BT800" s="781">
        <f>VLOOKUP(WWWW[[#This Row],[Village  Name]],SiteDB6[[Site Name]:[Ethnic or GCA/NGCA]],11,FALSE)</f>
        <v>0</v>
      </c>
      <c r="BU800" s="781">
        <f>VLOOKUP(WWWW[[#This Row],[Village  Name]],SiteDB6[[Site Name]:[Lat]],12,FALSE)</f>
        <v>0</v>
      </c>
      <c r="BV800" s="781">
        <f>VLOOKUP(WWWW[[#This Row],[Village  Name]],SiteDB6[[Site Name]:[Long]],13,FALSE)</f>
        <v>0</v>
      </c>
      <c r="BW800" s="781">
        <f>VLOOKUP(WWWW[[#This Row],[Village  Name]],SiteDB6[[Site Name]:[Pcode]],3,FALSE)</f>
        <v>0</v>
      </c>
      <c r="BX800" s="781" t="str">
        <f t="shared" si="9"/>
        <v>Covered</v>
      </c>
      <c r="BY800" s="792"/>
    </row>
    <row r="801" spans="1:77">
      <c r="A801" s="777" t="s">
        <v>2382</v>
      </c>
      <c r="B801" s="777" t="s">
        <v>3083</v>
      </c>
      <c r="C801" s="778"/>
      <c r="D801" s="778" t="s">
        <v>706</v>
      </c>
      <c r="E801" s="778" t="s">
        <v>700</v>
      </c>
      <c r="F801" s="778" t="s">
        <v>1258</v>
      </c>
      <c r="G801" s="780" t="str">
        <f>VLOOKUP(WWWW[[#This Row],[Village  Name]],SiteDB6[[Site Name]:[Location Type]],8,FALSE)</f>
        <v>Village</v>
      </c>
      <c r="H801" s="778" t="s">
        <v>3192</v>
      </c>
      <c r="I801" s="782">
        <v>104</v>
      </c>
      <c r="J801" s="782">
        <v>569</v>
      </c>
      <c r="K801" s="783"/>
      <c r="L801" s="784">
        <v>44196</v>
      </c>
      <c r="M801" s="782"/>
      <c r="N801" s="782"/>
      <c r="O801" s="605"/>
      <c r="P801" s="782"/>
      <c r="Q801" s="782">
        <v>1</v>
      </c>
      <c r="R801" s="782">
        <v>1000</v>
      </c>
      <c r="S801" s="782"/>
      <c r="T801" s="782"/>
      <c r="U801" s="785"/>
      <c r="V801" s="782">
        <v>70</v>
      </c>
      <c r="W801" s="782"/>
      <c r="X801" s="782"/>
      <c r="Y801" s="782"/>
      <c r="Z801" s="782"/>
      <c r="AA801" s="782"/>
      <c r="AB801" s="782"/>
      <c r="AC801" s="785"/>
      <c r="AD801" s="782"/>
      <c r="AE801" s="782"/>
      <c r="AF801" s="782"/>
      <c r="AG801" s="782"/>
      <c r="AH801" s="782"/>
      <c r="AI801" s="782"/>
      <c r="AJ801" s="605"/>
      <c r="AK801" s="782"/>
      <c r="AL801" s="605"/>
      <c r="AM801" s="605"/>
      <c r="AN801" s="785"/>
      <c r="AO801" s="551"/>
      <c r="AP801" s="551"/>
      <c r="AQ801"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801" s="788">
        <f>WWWW[[#This Row],[%Equitable and continuous access to sufficient quantity of safe drinking water]]*WWWW[[#This Row],[Total PoP ]]</f>
        <v>569</v>
      </c>
      <c r="AS801"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801" s="788">
        <f>WWWW[[#This Row],[% Access to unimproved water points]]*WWWW[[#This Row],[Total PoP ]]</f>
        <v>569</v>
      </c>
      <c r="AU801"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801"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569</v>
      </c>
      <c r="AW801" s="788">
        <f>WWWW[[#This Row],[HRP1]]/250</f>
        <v>2.2759999999999998</v>
      </c>
      <c r="AX801" s="790">
        <f>1-WWWW[[#This Row],[% Equitable and continuous access to sufficient quantity of domestic water]]</f>
        <v>0</v>
      </c>
      <c r="AY801" s="788">
        <f>WWWW[[#This Row],[%equitable and continuous access to sufficient quantity of safe drinking and domestic water''s GAP]]*WWWW[[#This Row],[Total PoP ]]</f>
        <v>0</v>
      </c>
      <c r="AZ801" s="791">
        <f>IF(WWWW[[#This Row],[Total required water points]]-WWWW[[#This Row],['#Water points coverage]]&lt;0,0,WWWW[[#This Row],[Total required water points]]-WWWW[[#This Row],['#Water points coverage]])</f>
        <v>0</v>
      </c>
      <c r="BA801" s="791">
        <f>ROUND(IF(WWWW[[#This Row],[Total PoP ]]&lt;250,1,WWWW[[#This Row],[Total PoP ]]/250),0)</f>
        <v>2</v>
      </c>
      <c r="BB80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0.73813708260105448</v>
      </c>
      <c r="BC801" s="788">
        <f>WWWW[[#This Row],[% people access to functioning Latrine]]*WWWW[[#This Row],[Total PoP ]]</f>
        <v>420</v>
      </c>
      <c r="BD801" s="791">
        <f>WWWW[[#This Row],['#_of_Functioning_latrines_in_school]]*50</f>
        <v>0</v>
      </c>
      <c r="BE801" s="791">
        <f>ROUND((WWWW[[#This Row],[Total PoP ]]/6),0)</f>
        <v>95</v>
      </c>
      <c r="BF801" s="791">
        <f>IF(WWWW[[#This Row],[Total required Latrines]]-(WWWW[[#This Row],['#_of_sanitary_fly-proof_HH_latrines]])&lt;0,0,WWWW[[#This Row],[Total required Latrines]]-(WWWW[[#This Row],['#_of_sanitary_fly-proof_HH_latrines]]))</f>
        <v>25</v>
      </c>
      <c r="BG801" s="787">
        <f>1-WWWW[[#This Row],[% people access to functioning Latrine]]</f>
        <v>0.26186291739894552</v>
      </c>
      <c r="BH801"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1" s="560">
        <f>IF(WWWW[[#This Row],['#_of_functional_handwashing_facilities_at_HH_level]]*6&gt;WWWW[[#This Row],[Total PoP ]],WWWW[[#This Row],[Total PoP ]],WWWW[[#This Row],['#_of_functional_handwashing_facilities_at_HH_level]]*6)</f>
        <v>0</v>
      </c>
      <c r="BJ801" s="791">
        <f>IF(WWWW[[#This Row],['# people reached by regular dedicated hygiene promotion]]&gt;WWWW[[#This Row],['# People received regular supply of hygiene items]],WWWW[[#This Row],['# people reached by regular dedicated hygiene promotion]],WWWW[[#This Row],['# People received regular supply of hygiene items]])</f>
        <v>0</v>
      </c>
      <c r="BK801" s="790">
        <f>IF(WWWW[[#This Row],[HRP3]]/WWWW[[#This Row],[Total PoP ]]&gt;100%,100%,WWWW[[#This Row],[HRP3]]/WWWW[[#This Row],[Total PoP ]])</f>
        <v>0</v>
      </c>
      <c r="BL801" s="787">
        <f>1-WWWW[[#This Row],[Hygiene Coverage%]]</f>
        <v>1</v>
      </c>
      <c r="BM801" s="789">
        <f>WWWW[[#This Row],['# people reached by regular dedicated hygiene promotion]]/WWWW[[#This Row],[Total PoP ]]</f>
        <v>0</v>
      </c>
      <c r="BN80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1" s="552">
        <f>WWWW[[#This Row],['#_of_affected_women_and_girls_receiving_a_sufficient_quantity_of_sanitary_pads]]</f>
        <v>0</v>
      </c>
      <c r="BP801" s="605">
        <f>IF(WWWW[[#This Row],['# People with access to soap]]&gt;WWWW[[#This Row],['# People with access to Sanity Pads]],WWWW[[#This Row],['# People with access to soap]],WWWW[[#This Row],['# People with access to Sanity Pads]])</f>
        <v>0</v>
      </c>
      <c r="BQ801" s="560" t="str">
        <f>IF(OR(WWWW[[#This Row],['#of students in school]]="",WWWW[[#This Row],['#of students in school]]=0),"No","Yes")</f>
        <v>No</v>
      </c>
      <c r="BR801" s="781" t="str">
        <f>VLOOKUP(WWWW[[#This Row],[Village  Name]],SiteDB6[[Site Name]:[Location Type 1]],9,FALSE)</f>
        <v>Village</v>
      </c>
      <c r="BS801" s="781" t="str">
        <f>VLOOKUP(WWWW[[#This Row],[Village  Name]],SiteDB6[[Site Name]:[Type of Accommodation]],10,FALSE)</f>
        <v>Village</v>
      </c>
      <c r="BT801" s="781">
        <f>VLOOKUP(WWWW[[#This Row],[Village  Name]],SiteDB6[[Site Name]:[Ethnic or GCA/NGCA]],11,FALSE)</f>
        <v>0</v>
      </c>
      <c r="BU801" s="781">
        <f>VLOOKUP(WWWW[[#This Row],[Village  Name]],SiteDB6[[Site Name]:[Lat]],12,FALSE)</f>
        <v>0</v>
      </c>
      <c r="BV801" s="781">
        <f>VLOOKUP(WWWW[[#This Row],[Village  Name]],SiteDB6[[Site Name]:[Long]],13,FALSE)</f>
        <v>0</v>
      </c>
      <c r="BW801" s="781">
        <f>VLOOKUP(WWWW[[#This Row],[Village  Name]],SiteDB6[[Site Name]:[Pcode]],3,FALSE)</f>
        <v>0</v>
      </c>
      <c r="BX801" s="781" t="str">
        <f>IF(C801="none","Notcovered","Covered")</f>
        <v>Covered</v>
      </c>
      <c r="BY801" s="792"/>
    </row>
    <row r="802" spans="1:77">
      <c r="A802" s="777" t="s">
        <v>2382</v>
      </c>
      <c r="B802" s="777" t="s">
        <v>3083</v>
      </c>
      <c r="C802" s="778"/>
      <c r="D802" s="778" t="s">
        <v>706</v>
      </c>
      <c r="E802" s="778" t="s">
        <v>700</v>
      </c>
      <c r="F802" s="778" t="s">
        <v>1258</v>
      </c>
      <c r="G802" s="780" t="str">
        <f>VLOOKUP(WWWW[[#This Row],[Village  Name]],SiteDB6[[Site Name]:[Location Type]],8,FALSE)</f>
        <v>Village</v>
      </c>
      <c r="H802" s="778" t="s">
        <v>3193</v>
      </c>
      <c r="I802" s="782">
        <v>472</v>
      </c>
      <c r="J802" s="782">
        <v>2624</v>
      </c>
      <c r="K802" s="783"/>
      <c r="L802" s="784">
        <v>44196</v>
      </c>
      <c r="M802" s="782"/>
      <c r="N802" s="782"/>
      <c r="O802" s="605"/>
      <c r="P802" s="782"/>
      <c r="Q802" s="782">
        <v>1</v>
      </c>
      <c r="R802" s="782">
        <v>1000</v>
      </c>
      <c r="S802" s="782"/>
      <c r="T802" s="782"/>
      <c r="U802" s="785"/>
      <c r="V802" s="782">
        <v>340</v>
      </c>
      <c r="W802" s="782"/>
      <c r="X802" s="782"/>
      <c r="Y802" s="782"/>
      <c r="Z802" s="782"/>
      <c r="AA802" s="782"/>
      <c r="AB802" s="782"/>
      <c r="AC802" s="785"/>
      <c r="AD802" s="782"/>
      <c r="AE802" s="782"/>
      <c r="AF802" s="782"/>
      <c r="AG802" s="782"/>
      <c r="AH802" s="782"/>
      <c r="AI802" s="782"/>
      <c r="AJ802" s="605"/>
      <c r="AK802" s="782"/>
      <c r="AL802" s="605"/>
      <c r="AM802" s="605"/>
      <c r="AN802" s="785"/>
      <c r="AO802" s="551"/>
      <c r="AP802" s="551"/>
      <c r="AQ802"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802" s="788">
        <f>WWWW[[#This Row],[%Equitable and continuous access to sufficient quantity of safe drinking water]]*WWWW[[#This Row],[Total PoP ]]</f>
        <v>2624</v>
      </c>
      <c r="AS802"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802" s="788">
        <f>WWWW[[#This Row],[% Access to unimproved water points]]*WWWW[[#This Row],[Total PoP ]]</f>
        <v>2624</v>
      </c>
      <c r="AU802"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802"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2624</v>
      </c>
      <c r="AW802" s="788">
        <f>WWWW[[#This Row],[HRP1]]/250</f>
        <v>10.496</v>
      </c>
      <c r="AX802" s="790">
        <f>1-WWWW[[#This Row],[% Equitable and continuous access to sufficient quantity of domestic water]]</f>
        <v>0</v>
      </c>
      <c r="AY802" s="788">
        <f>WWWW[[#This Row],[%equitable and continuous access to sufficient quantity of safe drinking and domestic water''s GAP]]*WWWW[[#This Row],[Total PoP ]]</f>
        <v>0</v>
      </c>
      <c r="AZ802" s="791">
        <f>IF(WWWW[[#This Row],[Total required water points]]-WWWW[[#This Row],['#Water points coverage]]&lt;0,0,WWWW[[#This Row],[Total required water points]]-WWWW[[#This Row],['#Water points coverage]])</f>
        <v>0</v>
      </c>
      <c r="BA802" s="791">
        <f>ROUND(IF(WWWW[[#This Row],[Total PoP ]]&lt;250,1,WWWW[[#This Row],[Total PoP ]]/250),0)</f>
        <v>10</v>
      </c>
      <c r="BB80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0.77743902439024393</v>
      </c>
      <c r="BC802" s="788">
        <f>WWWW[[#This Row],[% people access to functioning Latrine]]*WWWW[[#This Row],[Total PoP ]]</f>
        <v>2040</v>
      </c>
      <c r="BD802" s="791">
        <f>WWWW[[#This Row],['#_of_Functioning_latrines_in_school]]*50</f>
        <v>0</v>
      </c>
      <c r="BE802" s="791">
        <f>ROUND((WWWW[[#This Row],[Total PoP ]]/6),0)</f>
        <v>437</v>
      </c>
      <c r="BF802" s="791">
        <f>IF(WWWW[[#This Row],[Total required Latrines]]-(WWWW[[#This Row],['#_of_sanitary_fly-proof_HH_latrines]])&lt;0,0,WWWW[[#This Row],[Total required Latrines]]-(WWWW[[#This Row],['#_of_sanitary_fly-proof_HH_latrines]]))</f>
        <v>97</v>
      </c>
      <c r="BG802" s="787">
        <f>1-WWWW[[#This Row],[% people access to functioning Latrine]]</f>
        <v>0.22256097560975607</v>
      </c>
      <c r="BH802"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2" s="560">
        <f>IF(WWWW[[#This Row],['#_of_functional_handwashing_facilities_at_HH_level]]*6&gt;WWWW[[#This Row],[Total PoP ]],WWWW[[#This Row],[Total PoP ]],WWWW[[#This Row],['#_of_functional_handwashing_facilities_at_HH_level]]*6)</f>
        <v>0</v>
      </c>
      <c r="BJ802" s="791">
        <f>IF(WWWW[[#This Row],['# people reached by regular dedicated hygiene promotion]]&gt;WWWW[[#This Row],['# People received regular supply of hygiene items]],WWWW[[#This Row],['# people reached by regular dedicated hygiene promotion]],WWWW[[#This Row],['# People received regular supply of hygiene items]])</f>
        <v>0</v>
      </c>
      <c r="BK802" s="790">
        <f>IF(WWWW[[#This Row],[HRP3]]/WWWW[[#This Row],[Total PoP ]]&gt;100%,100%,WWWW[[#This Row],[HRP3]]/WWWW[[#This Row],[Total PoP ]])</f>
        <v>0</v>
      </c>
      <c r="BL802" s="787">
        <f>1-WWWW[[#This Row],[Hygiene Coverage%]]</f>
        <v>1</v>
      </c>
      <c r="BM802" s="789">
        <f>WWWW[[#This Row],['# people reached by regular dedicated hygiene promotion]]/WWWW[[#This Row],[Total PoP ]]</f>
        <v>0</v>
      </c>
      <c r="BN80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2" s="552">
        <f>WWWW[[#This Row],['#_of_affected_women_and_girls_receiving_a_sufficient_quantity_of_sanitary_pads]]</f>
        <v>0</v>
      </c>
      <c r="BP802" s="605">
        <f>IF(WWWW[[#This Row],['# People with access to soap]]&gt;WWWW[[#This Row],['# People with access to Sanity Pads]],WWWW[[#This Row],['# People with access to soap]],WWWW[[#This Row],['# People with access to Sanity Pads]])</f>
        <v>0</v>
      </c>
      <c r="BQ802" s="560" t="str">
        <f>IF(OR(WWWW[[#This Row],['#of students in school]]="",WWWW[[#This Row],['#of students in school]]=0),"No","Yes")</f>
        <v>No</v>
      </c>
      <c r="BR802" s="781" t="str">
        <f>VLOOKUP(WWWW[[#This Row],[Village  Name]],SiteDB6[[Site Name]:[Location Type 1]],9,FALSE)</f>
        <v>Village</v>
      </c>
      <c r="BS802" s="781" t="str">
        <f>VLOOKUP(WWWW[[#This Row],[Village  Name]],SiteDB6[[Site Name]:[Type of Accommodation]],10,FALSE)</f>
        <v>Village</v>
      </c>
      <c r="BT802" s="781">
        <f>VLOOKUP(WWWW[[#This Row],[Village  Name]],SiteDB6[[Site Name]:[Ethnic or GCA/NGCA]],11,FALSE)</f>
        <v>0</v>
      </c>
      <c r="BU802" s="781">
        <f>VLOOKUP(WWWW[[#This Row],[Village  Name]],SiteDB6[[Site Name]:[Lat]],12,FALSE)</f>
        <v>0</v>
      </c>
      <c r="BV802" s="781">
        <f>VLOOKUP(WWWW[[#This Row],[Village  Name]],SiteDB6[[Site Name]:[Long]],13,FALSE)</f>
        <v>0</v>
      </c>
      <c r="BW802" s="781">
        <f>VLOOKUP(WWWW[[#This Row],[Village  Name]],SiteDB6[[Site Name]:[Pcode]],3,FALSE)</f>
        <v>0</v>
      </c>
      <c r="BX802" s="781" t="str">
        <f t="shared" ref="BX802:BX803" si="10">IF(C802="none","Notcovered","Covered")</f>
        <v>Covered</v>
      </c>
      <c r="BY802" s="792"/>
    </row>
    <row r="803" spans="1:77">
      <c r="A803" s="777" t="s">
        <v>2382</v>
      </c>
      <c r="B803" s="777" t="s">
        <v>3083</v>
      </c>
      <c r="C803" s="778"/>
      <c r="D803" s="778" t="s">
        <v>706</v>
      </c>
      <c r="E803" s="778" t="s">
        <v>700</v>
      </c>
      <c r="F803" s="778" t="s">
        <v>1258</v>
      </c>
      <c r="G803" s="780" t="str">
        <f>VLOOKUP(WWWW[[#This Row],[Village  Name]],SiteDB6[[Site Name]:[Location Type]],8,FALSE)</f>
        <v>Village</v>
      </c>
      <c r="H803" s="778" t="s">
        <v>3194</v>
      </c>
      <c r="I803" s="782">
        <v>147</v>
      </c>
      <c r="J803" s="782">
        <v>719</v>
      </c>
      <c r="K803" s="783"/>
      <c r="L803" s="784">
        <v>44196</v>
      </c>
      <c r="M803" s="782"/>
      <c r="N803" s="782"/>
      <c r="O803" s="605"/>
      <c r="P803" s="782"/>
      <c r="Q803" s="782"/>
      <c r="R803" s="782">
        <v>1000</v>
      </c>
      <c r="S803" s="782"/>
      <c r="T803" s="782"/>
      <c r="U803" s="785"/>
      <c r="V803" s="782">
        <v>120</v>
      </c>
      <c r="W803" s="782"/>
      <c r="X803" s="782"/>
      <c r="Y803" s="782"/>
      <c r="Z803" s="782"/>
      <c r="AA803" s="782"/>
      <c r="AB803" s="782"/>
      <c r="AC803" s="785"/>
      <c r="AD803" s="782"/>
      <c r="AE803" s="782"/>
      <c r="AF803" s="782"/>
      <c r="AG803" s="782"/>
      <c r="AH803" s="782"/>
      <c r="AI803" s="782"/>
      <c r="AJ803" s="605"/>
      <c r="AK803" s="782"/>
      <c r="AL803" s="605"/>
      <c r="AM803" s="605"/>
      <c r="AN803" s="785"/>
      <c r="AO803" s="551"/>
      <c r="AP803" s="551"/>
      <c r="AQ803"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803" s="788">
        <f>WWWW[[#This Row],[%Equitable and continuous access to sufficient quantity of safe drinking water]]*WWWW[[#This Row],[Total PoP ]]</f>
        <v>719</v>
      </c>
      <c r="AS803"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03" s="788">
        <f>WWWW[[#This Row],[% Access to unimproved water points]]*WWWW[[#This Row],[Total PoP ]]</f>
        <v>0</v>
      </c>
      <c r="AU803"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803"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719</v>
      </c>
      <c r="AW803" s="788">
        <f>WWWW[[#This Row],[HRP1]]/250</f>
        <v>2.8759999999999999</v>
      </c>
      <c r="AX803" s="790">
        <f>1-WWWW[[#This Row],[% Equitable and continuous access to sufficient quantity of domestic water]]</f>
        <v>0</v>
      </c>
      <c r="AY803" s="788">
        <f>WWWW[[#This Row],[%equitable and continuous access to sufficient quantity of safe drinking and domestic water''s GAP]]*WWWW[[#This Row],[Total PoP ]]</f>
        <v>0</v>
      </c>
      <c r="AZ803" s="791">
        <f>IF(WWWW[[#This Row],[Total required water points]]-WWWW[[#This Row],['#Water points coverage]]&lt;0,0,WWWW[[#This Row],[Total required water points]]-WWWW[[#This Row],['#Water points coverage]])</f>
        <v>0.12400000000000011</v>
      </c>
      <c r="BA803" s="791">
        <f>ROUND(IF(WWWW[[#This Row],[Total PoP ]]&lt;250,1,WWWW[[#This Row],[Total PoP ]]/250),0)</f>
        <v>3</v>
      </c>
      <c r="BB80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1</v>
      </c>
      <c r="BC803" s="788">
        <f>WWWW[[#This Row],[% people access to functioning Latrine]]*WWWW[[#This Row],[Total PoP ]]</f>
        <v>719</v>
      </c>
      <c r="BD803" s="791">
        <f>WWWW[[#This Row],['#_of_Functioning_latrines_in_school]]*50</f>
        <v>0</v>
      </c>
      <c r="BE803" s="791">
        <f>ROUND((WWWW[[#This Row],[Total PoP ]]/6),0)</f>
        <v>120</v>
      </c>
      <c r="BF803" s="791">
        <f>IF(WWWW[[#This Row],[Total required Latrines]]-(WWWW[[#This Row],['#_of_sanitary_fly-proof_HH_latrines]])&lt;0,0,WWWW[[#This Row],[Total required Latrines]]-(WWWW[[#This Row],['#_of_sanitary_fly-proof_HH_latrines]]))</f>
        <v>0</v>
      </c>
      <c r="BG803" s="787">
        <f>1-WWWW[[#This Row],[% people access to functioning Latrine]]</f>
        <v>0</v>
      </c>
      <c r="BH803"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3" s="560">
        <f>IF(WWWW[[#This Row],['#_of_functional_handwashing_facilities_at_HH_level]]*6&gt;WWWW[[#This Row],[Total PoP ]],WWWW[[#This Row],[Total PoP ]],WWWW[[#This Row],['#_of_functional_handwashing_facilities_at_HH_level]]*6)</f>
        <v>0</v>
      </c>
      <c r="BJ803" s="791">
        <f>IF(WWWW[[#This Row],['# people reached by regular dedicated hygiene promotion]]&gt;WWWW[[#This Row],['# People received regular supply of hygiene items]],WWWW[[#This Row],['# people reached by regular dedicated hygiene promotion]],WWWW[[#This Row],['# People received regular supply of hygiene items]])</f>
        <v>0</v>
      </c>
      <c r="BK803" s="790">
        <f>IF(WWWW[[#This Row],[HRP3]]/WWWW[[#This Row],[Total PoP ]]&gt;100%,100%,WWWW[[#This Row],[HRP3]]/WWWW[[#This Row],[Total PoP ]])</f>
        <v>0</v>
      </c>
      <c r="BL803" s="787">
        <f>1-WWWW[[#This Row],[Hygiene Coverage%]]</f>
        <v>1</v>
      </c>
      <c r="BM803" s="789">
        <f>WWWW[[#This Row],['# people reached by regular dedicated hygiene promotion]]/WWWW[[#This Row],[Total PoP ]]</f>
        <v>0</v>
      </c>
      <c r="BN80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3" s="552">
        <f>WWWW[[#This Row],['#_of_affected_women_and_girls_receiving_a_sufficient_quantity_of_sanitary_pads]]</f>
        <v>0</v>
      </c>
      <c r="BP803" s="605">
        <f>IF(WWWW[[#This Row],['# People with access to soap]]&gt;WWWW[[#This Row],['# People with access to Sanity Pads]],WWWW[[#This Row],['# People with access to soap]],WWWW[[#This Row],['# People with access to Sanity Pads]])</f>
        <v>0</v>
      </c>
      <c r="BQ803" s="560" t="str">
        <f>IF(OR(WWWW[[#This Row],['#of students in school]]="",WWWW[[#This Row],['#of students in school]]=0),"No","Yes")</f>
        <v>No</v>
      </c>
      <c r="BR803" s="781" t="str">
        <f>VLOOKUP(WWWW[[#This Row],[Village  Name]],SiteDB6[[Site Name]:[Location Type 1]],9,FALSE)</f>
        <v>Village</v>
      </c>
      <c r="BS803" s="781" t="str">
        <f>VLOOKUP(WWWW[[#This Row],[Village  Name]],SiteDB6[[Site Name]:[Type of Accommodation]],10,FALSE)</f>
        <v>Village</v>
      </c>
      <c r="BT803" s="781">
        <f>VLOOKUP(WWWW[[#This Row],[Village  Name]],SiteDB6[[Site Name]:[Ethnic or GCA/NGCA]],11,FALSE)</f>
        <v>0</v>
      </c>
      <c r="BU803" s="781">
        <f>VLOOKUP(WWWW[[#This Row],[Village  Name]],SiteDB6[[Site Name]:[Lat]],12,FALSE)</f>
        <v>0</v>
      </c>
      <c r="BV803" s="781">
        <f>VLOOKUP(WWWW[[#This Row],[Village  Name]],SiteDB6[[Site Name]:[Long]],13,FALSE)</f>
        <v>0</v>
      </c>
      <c r="BW803" s="781">
        <f>VLOOKUP(WWWW[[#This Row],[Village  Name]],SiteDB6[[Site Name]:[Pcode]],3,FALSE)</f>
        <v>0</v>
      </c>
      <c r="BX803" s="781" t="str">
        <f t="shared" si="10"/>
        <v>Covered</v>
      </c>
      <c r="BY803" s="792"/>
    </row>
    <row r="804" spans="1:77">
      <c r="A804" s="777" t="s">
        <v>2382</v>
      </c>
      <c r="B804" s="777" t="s">
        <v>3083</v>
      </c>
      <c r="C804" s="778"/>
      <c r="D804" s="778" t="s">
        <v>706</v>
      </c>
      <c r="E804" s="778" t="s">
        <v>700</v>
      </c>
      <c r="F804" s="778" t="s">
        <v>1258</v>
      </c>
      <c r="G804" s="780" t="str">
        <f>VLOOKUP(WWWW[[#This Row],[Village  Name]],SiteDB6[[Site Name]:[Location Type]],8,FALSE)</f>
        <v>Village</v>
      </c>
      <c r="H804" s="778" t="s">
        <v>3195</v>
      </c>
      <c r="I804" s="782">
        <v>54</v>
      </c>
      <c r="J804" s="782">
        <v>259</v>
      </c>
      <c r="K804" s="783"/>
      <c r="L804" s="784">
        <v>44196</v>
      </c>
      <c r="M804" s="782"/>
      <c r="N804" s="782"/>
      <c r="O804" s="605"/>
      <c r="P804" s="782"/>
      <c r="Q804" s="782">
        <v>2</v>
      </c>
      <c r="R804" s="782">
        <v>1000</v>
      </c>
      <c r="S804" s="782"/>
      <c r="T804" s="782"/>
      <c r="U804" s="785"/>
      <c r="V804" s="782">
        <v>30</v>
      </c>
      <c r="W804" s="782"/>
      <c r="X804" s="782"/>
      <c r="Y804" s="782"/>
      <c r="Z804" s="782"/>
      <c r="AA804" s="782"/>
      <c r="AB804" s="782"/>
      <c r="AC804" s="785"/>
      <c r="AD804" s="782"/>
      <c r="AE804" s="782"/>
      <c r="AF804" s="782"/>
      <c r="AG804" s="782"/>
      <c r="AH804" s="782"/>
      <c r="AI804" s="782"/>
      <c r="AJ804" s="605"/>
      <c r="AK804" s="782"/>
      <c r="AL804" s="605"/>
      <c r="AM804" s="605"/>
      <c r="AN804" s="785"/>
      <c r="AO804" s="551"/>
      <c r="AP804" s="551"/>
      <c r="AQ804" s="78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1</v>
      </c>
      <c r="AR804" s="788">
        <f>WWWW[[#This Row],[%Equitable and continuous access to sufficient quantity of safe drinking water]]*WWWW[[#This Row],[Total PoP ]]</f>
        <v>259</v>
      </c>
      <c r="AS804" s="78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1</v>
      </c>
      <c r="AT804" s="788">
        <f>WWWW[[#This Row],[% Access to unimproved water points]]*WWWW[[#This Row],[Total PoP ]]</f>
        <v>259</v>
      </c>
      <c r="AU804" s="78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1</v>
      </c>
      <c r="AV804" s="78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259</v>
      </c>
      <c r="AW804" s="788">
        <f>WWWW[[#This Row],[HRP1]]/250</f>
        <v>1.036</v>
      </c>
      <c r="AX804" s="790">
        <f>1-WWWW[[#This Row],[% Equitable and continuous access to sufficient quantity of domestic water]]</f>
        <v>0</v>
      </c>
      <c r="AY804" s="788">
        <f>WWWW[[#This Row],[%equitable and continuous access to sufficient quantity of safe drinking and domestic water''s GAP]]*WWWW[[#This Row],[Total PoP ]]</f>
        <v>0</v>
      </c>
      <c r="AZ804" s="791">
        <f>IF(WWWW[[#This Row],[Total required water points]]-WWWW[[#This Row],['#Water points coverage]]&lt;0,0,WWWW[[#This Row],[Total required water points]]-WWWW[[#This Row],['#Water points coverage]])</f>
        <v>0</v>
      </c>
      <c r="BA804" s="791">
        <f>ROUND(IF(WWWW[[#This Row],[Total PoP ]]&lt;250,1,WWWW[[#This Row],[Total PoP ]]/250),0)</f>
        <v>1</v>
      </c>
      <c r="BB80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0.69498069498069504</v>
      </c>
      <c r="BC804" s="788">
        <f>WWWW[[#This Row],[% people access to functioning Latrine]]*WWWW[[#This Row],[Total PoP ]]</f>
        <v>180</v>
      </c>
      <c r="BD804" s="791">
        <f>WWWW[[#This Row],['#_of_Functioning_latrines_in_school]]*50</f>
        <v>0</v>
      </c>
      <c r="BE804" s="791">
        <f>ROUND((WWWW[[#This Row],[Total PoP ]]/6),0)</f>
        <v>43</v>
      </c>
      <c r="BF804" s="791">
        <f>IF(WWWW[[#This Row],[Total required Latrines]]-(WWWW[[#This Row],['#_of_sanitary_fly-proof_HH_latrines]])&lt;0,0,WWWW[[#This Row],[Total required Latrines]]-(WWWW[[#This Row],['#_of_sanitary_fly-proof_HH_latrines]]))</f>
        <v>13</v>
      </c>
      <c r="BG804" s="787">
        <f>1-WWWW[[#This Row],[% people access to functioning Latrine]]</f>
        <v>0.30501930501930496</v>
      </c>
      <c r="BH804" s="78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4" s="560">
        <f>IF(WWWW[[#This Row],['#_of_functional_handwashing_facilities_at_HH_level]]*6&gt;WWWW[[#This Row],[Total PoP ]],WWWW[[#This Row],[Total PoP ]],WWWW[[#This Row],['#_of_functional_handwashing_facilities_at_HH_level]]*6)</f>
        <v>0</v>
      </c>
      <c r="BJ804" s="791">
        <f>IF(WWWW[[#This Row],['# people reached by regular dedicated hygiene promotion]]&gt;WWWW[[#This Row],['# People received regular supply of hygiene items]],WWWW[[#This Row],['# people reached by regular dedicated hygiene promotion]],WWWW[[#This Row],['# People received regular supply of hygiene items]])</f>
        <v>0</v>
      </c>
      <c r="BK804" s="790">
        <f>IF(WWWW[[#This Row],[HRP3]]/WWWW[[#This Row],[Total PoP ]]&gt;100%,100%,WWWW[[#This Row],[HRP3]]/WWWW[[#This Row],[Total PoP ]])</f>
        <v>0</v>
      </c>
      <c r="BL804" s="787">
        <f>1-WWWW[[#This Row],[Hygiene Coverage%]]</f>
        <v>1</v>
      </c>
      <c r="BM804" s="789">
        <f>WWWW[[#This Row],['# people reached by regular dedicated hygiene promotion]]/WWWW[[#This Row],[Total PoP ]]</f>
        <v>0</v>
      </c>
      <c r="BN80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4" s="552">
        <f>WWWW[[#This Row],['#_of_affected_women_and_girls_receiving_a_sufficient_quantity_of_sanitary_pads]]</f>
        <v>0</v>
      </c>
      <c r="BP804" s="605">
        <f>IF(WWWW[[#This Row],['# People with access to soap]]&gt;WWWW[[#This Row],['# People with access to Sanity Pads]],WWWW[[#This Row],['# People with access to soap]],WWWW[[#This Row],['# People with access to Sanity Pads]])</f>
        <v>0</v>
      </c>
      <c r="BQ804" s="560" t="str">
        <f>IF(OR(WWWW[[#This Row],['#of students in school]]="",WWWW[[#This Row],['#of students in school]]=0),"No","Yes")</f>
        <v>No</v>
      </c>
      <c r="BR804" s="781" t="str">
        <f>VLOOKUP(WWWW[[#This Row],[Village  Name]],SiteDB6[[Site Name]:[Location Type 1]],9,FALSE)</f>
        <v>Village</v>
      </c>
      <c r="BS804" s="781" t="str">
        <f>VLOOKUP(WWWW[[#This Row],[Village  Name]],SiteDB6[[Site Name]:[Type of Accommodation]],10,FALSE)</f>
        <v>Village</v>
      </c>
      <c r="BT804" s="781">
        <f>VLOOKUP(WWWW[[#This Row],[Village  Name]],SiteDB6[[Site Name]:[Ethnic or GCA/NGCA]],11,FALSE)</f>
        <v>0</v>
      </c>
      <c r="BU804" s="781">
        <f>VLOOKUP(WWWW[[#This Row],[Village  Name]],SiteDB6[[Site Name]:[Lat]],12,FALSE)</f>
        <v>0</v>
      </c>
      <c r="BV804" s="781">
        <f>VLOOKUP(WWWW[[#This Row],[Village  Name]],SiteDB6[[Site Name]:[Long]],13,FALSE)</f>
        <v>0</v>
      </c>
      <c r="BW804" s="781">
        <f>VLOOKUP(WWWW[[#This Row],[Village  Name]],SiteDB6[[Site Name]:[Pcode]],3,FALSE)</f>
        <v>0</v>
      </c>
      <c r="BX804" s="781" t="str">
        <f>IF(C804="none","Notcovered","Covered")</f>
        <v>Covered</v>
      </c>
      <c r="BY804" s="792"/>
    </row>
    <row r="805" spans="1:77">
      <c r="A805" s="810" t="s">
        <v>2382</v>
      </c>
      <c r="B805" s="810" t="s">
        <v>2540</v>
      </c>
      <c r="C805" s="811" t="s">
        <v>371</v>
      </c>
      <c r="D805" s="811" t="s">
        <v>2541</v>
      </c>
      <c r="E805" s="811" t="s">
        <v>2686</v>
      </c>
      <c r="F805" s="811" t="s">
        <v>321</v>
      </c>
      <c r="G805" s="780" t="str">
        <f>VLOOKUP(WWWW[[#This Row],[Village  Name]],SiteDB6[[Site Name]:[Location Type]],8,FALSE)</f>
        <v>Village</v>
      </c>
      <c r="H805" s="811" t="s">
        <v>2543</v>
      </c>
      <c r="I805" s="813">
        <v>153</v>
      </c>
      <c r="J805" s="813">
        <v>838</v>
      </c>
      <c r="K805" s="814">
        <v>43480</v>
      </c>
      <c r="L805" s="815">
        <v>43723</v>
      </c>
      <c r="M805" s="813"/>
      <c r="N805" s="813"/>
      <c r="O805" s="605"/>
      <c r="P805" s="813"/>
      <c r="Q805" s="813"/>
      <c r="R805" s="813"/>
      <c r="S805" s="813"/>
      <c r="T805" s="813"/>
      <c r="U805" s="816"/>
      <c r="V805" s="813"/>
      <c r="W805" s="813" t="s">
        <v>3049</v>
      </c>
      <c r="X805" s="813"/>
      <c r="Y805" s="813"/>
      <c r="Z805" s="813"/>
      <c r="AA805" s="813"/>
      <c r="AB805" s="813"/>
      <c r="AC805" s="816"/>
      <c r="AD805" s="813"/>
      <c r="AE805" s="813"/>
      <c r="AF805" s="813"/>
      <c r="AG805" s="813"/>
      <c r="AH805" s="813"/>
      <c r="AI805" s="813"/>
      <c r="AJ805" s="605"/>
      <c r="AK805" s="813"/>
      <c r="AL805" s="605"/>
      <c r="AM805" s="605"/>
      <c r="AN805" s="816"/>
      <c r="AO805" s="551"/>
      <c r="AP805" s="551"/>
      <c r="AQ805"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05" s="818">
        <f>WWWW[[#This Row],[%Equitable and continuous access to sufficient quantity of safe drinking water]]*WWWW[[#This Row],[Total PoP ]]</f>
        <v>0</v>
      </c>
      <c r="AS805"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05" s="818">
        <f>WWWW[[#This Row],[% Access to unimproved water points]]*WWWW[[#This Row],[Total PoP ]]</f>
        <v>0</v>
      </c>
      <c r="AU805"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0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05" s="818">
        <f>WWWW[[#This Row],[HRP1]]/250</f>
        <v>0</v>
      </c>
      <c r="AX805" s="820">
        <f>1-WWWW[[#This Row],[% Equitable and continuous access to sufficient quantity of domestic water]]</f>
        <v>1</v>
      </c>
      <c r="AY805" s="818">
        <f>WWWW[[#This Row],[%equitable and continuous access to sufficient quantity of safe drinking and domestic water''s GAP]]*WWWW[[#This Row],[Total PoP ]]</f>
        <v>838</v>
      </c>
      <c r="AZ805" s="821">
        <f>IF(WWWW[[#This Row],[Total required water points]]-WWWW[[#This Row],['#Water points coverage]]&lt;0,0,WWWW[[#This Row],[Total required water points]]-WWWW[[#This Row],['#Water points coverage]])</f>
        <v>3</v>
      </c>
      <c r="BA805" s="821">
        <f>ROUND(IF(WWWW[[#This Row],[Total PoP ]]&lt;250,1,WWWW[[#This Row],[Total PoP ]]/250),0)</f>
        <v>3</v>
      </c>
      <c r="BB80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05" s="818">
        <f>WWWW[[#This Row],[% people access to functioning Latrine]]*WWWW[[#This Row],[Total PoP ]]</f>
        <v>0</v>
      </c>
      <c r="BD805" s="821">
        <f>WWWW[[#This Row],['#_of_Functioning_latrines_in_school]]*50</f>
        <v>0</v>
      </c>
      <c r="BE805" s="821">
        <f>ROUND((WWWW[[#This Row],[Total PoP ]]/6),0)</f>
        <v>140</v>
      </c>
      <c r="BF805" s="821">
        <f>IF(WWWW[[#This Row],[Total required Latrines]]-(WWWW[[#This Row],['#_of_sanitary_fly-proof_HH_latrines]])&lt;0,0,WWWW[[#This Row],[Total required Latrines]]-(WWWW[[#This Row],['#_of_sanitary_fly-proof_HH_latrines]]))</f>
        <v>140</v>
      </c>
      <c r="BG805" s="817">
        <f>1-WWWW[[#This Row],[% people access to functioning Latrine]]</f>
        <v>1</v>
      </c>
      <c r="BH805"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5" s="560">
        <f>IF(WWWW[[#This Row],['#_of_functional_handwashing_facilities_at_HH_level]]*6&gt;WWWW[[#This Row],[Total PoP ]],WWWW[[#This Row],[Total PoP ]],WWWW[[#This Row],['#_of_functional_handwashing_facilities_at_HH_level]]*6)</f>
        <v>0</v>
      </c>
      <c r="BJ805" s="821">
        <f>IF(WWWW[[#This Row],['# people reached by regular dedicated hygiene promotion]]&gt;WWWW[[#This Row],['# People received regular supply of hygiene items]],WWWW[[#This Row],['# people reached by regular dedicated hygiene promotion]],WWWW[[#This Row],['# People received regular supply of hygiene items]])</f>
        <v>0</v>
      </c>
      <c r="BK805" s="820">
        <f>IF(WWWW[[#This Row],[HRP3]]/WWWW[[#This Row],[Total PoP ]]&gt;100%,100%,WWWW[[#This Row],[HRP3]]/WWWW[[#This Row],[Total PoP ]])</f>
        <v>0</v>
      </c>
      <c r="BL805" s="817">
        <f>1-WWWW[[#This Row],[Hygiene Coverage%]]</f>
        <v>1</v>
      </c>
      <c r="BM805" s="819">
        <f>WWWW[[#This Row],['# people reached by regular dedicated hygiene promotion]]/WWWW[[#This Row],[Total PoP ]]</f>
        <v>0</v>
      </c>
      <c r="BN80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5" s="552">
        <f>WWWW[[#This Row],['#_of_affected_women_and_girls_receiving_a_sufficient_quantity_of_sanitary_pads]]</f>
        <v>0</v>
      </c>
      <c r="BP805" s="605">
        <f>IF(WWWW[[#This Row],['# People with access to soap]]&gt;WWWW[[#This Row],['# People with access to Sanity Pads]],WWWW[[#This Row],['# People with access to soap]],WWWW[[#This Row],['# People with access to Sanity Pads]])</f>
        <v>0</v>
      </c>
      <c r="BQ805" s="560" t="str">
        <f>IF(OR(WWWW[[#This Row],['#of students in school]]="",WWWW[[#This Row],['#of students in school]]=0),"No","Yes")</f>
        <v>No</v>
      </c>
      <c r="BR805" s="812" t="str">
        <f>VLOOKUP(WWWW[[#This Row],[Village  Name]],SiteDB6[[Site Name]:[Location Type 1]],9,FALSE)</f>
        <v>Village</v>
      </c>
      <c r="BS805" s="812" t="str">
        <f>VLOOKUP(WWWW[[#This Row],[Village  Name]],SiteDB6[[Site Name]:[Type of Accommodation]],10,FALSE)</f>
        <v>Village</v>
      </c>
      <c r="BT805" s="812" t="str">
        <f>VLOOKUP(WWWW[[#This Row],[Village  Name]],SiteDB6[[Site Name]:[Ethnic or GCA/NGCA]],11,FALSE)</f>
        <v>Muslim</v>
      </c>
      <c r="BU805" s="812">
        <f>VLOOKUP(WWWW[[#This Row],[Village  Name]],SiteDB6[[Site Name]:[Lat]],12,FALSE)</f>
        <v>20.819919586181602</v>
      </c>
      <c r="BV805" s="812">
        <f>VLOOKUP(WWWW[[#This Row],[Village  Name]],SiteDB6[[Site Name]:[Long]],13,FALSE)</f>
        <v>92.589729309082003</v>
      </c>
      <c r="BW805" s="812">
        <f>VLOOKUP(WWWW[[#This Row],[Village  Name]],SiteDB6[[Site Name]:[Pcode]],3,FALSE)</f>
        <v>198349</v>
      </c>
      <c r="BX805" s="812" t="str">
        <f t="shared" ref="BX805:BX845" si="11">IF(C805="none","Notcovered","Covered")</f>
        <v>Covered</v>
      </c>
      <c r="BY805" s="822"/>
    </row>
    <row r="806" spans="1:77">
      <c r="A806" s="810" t="s">
        <v>2382</v>
      </c>
      <c r="B806" s="810" t="s">
        <v>2540</v>
      </c>
      <c r="C806" s="811" t="s">
        <v>371</v>
      </c>
      <c r="D806" s="811" t="s">
        <v>2541</v>
      </c>
      <c r="E806" s="811" t="s">
        <v>2686</v>
      </c>
      <c r="F806" s="811" t="s">
        <v>307</v>
      </c>
      <c r="G806" s="780" t="str">
        <f>VLOOKUP(WWWW[[#This Row],[Village  Name]],SiteDB6[[Site Name]:[Location Type]],8,FALSE)</f>
        <v>Village</v>
      </c>
      <c r="H806" s="811" t="s">
        <v>2561</v>
      </c>
      <c r="I806" s="813">
        <v>275</v>
      </c>
      <c r="J806" s="813">
        <v>1698</v>
      </c>
      <c r="K806" s="814">
        <v>43480</v>
      </c>
      <c r="L806" s="815">
        <v>43723</v>
      </c>
      <c r="M806" s="813"/>
      <c r="N806" s="813"/>
      <c r="O806" s="605"/>
      <c r="P806" s="813"/>
      <c r="Q806" s="813"/>
      <c r="R806" s="813"/>
      <c r="S806" s="813"/>
      <c r="T806" s="813"/>
      <c r="U806" s="816"/>
      <c r="V806" s="813"/>
      <c r="W806" s="813" t="s">
        <v>3049</v>
      </c>
      <c r="X806" s="813"/>
      <c r="Y806" s="813"/>
      <c r="Z806" s="813"/>
      <c r="AA806" s="813"/>
      <c r="AB806" s="813"/>
      <c r="AC806" s="816"/>
      <c r="AD806" s="813"/>
      <c r="AE806" s="813"/>
      <c r="AF806" s="813"/>
      <c r="AG806" s="813"/>
      <c r="AH806" s="813"/>
      <c r="AI806" s="813"/>
      <c r="AJ806" s="605"/>
      <c r="AK806" s="813"/>
      <c r="AL806" s="605"/>
      <c r="AM806" s="605"/>
      <c r="AN806" s="816"/>
      <c r="AO806" s="551"/>
      <c r="AP806" s="551"/>
      <c r="AQ806"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06" s="818">
        <f>WWWW[[#This Row],[%Equitable and continuous access to sufficient quantity of safe drinking water]]*WWWW[[#This Row],[Total PoP ]]</f>
        <v>0</v>
      </c>
      <c r="AS806"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06" s="818">
        <f>WWWW[[#This Row],[% Access to unimproved water points]]*WWWW[[#This Row],[Total PoP ]]</f>
        <v>0</v>
      </c>
      <c r="AU806"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0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06" s="818">
        <f>WWWW[[#This Row],[HRP1]]/250</f>
        <v>0</v>
      </c>
      <c r="AX806" s="820">
        <f>1-WWWW[[#This Row],[% Equitable and continuous access to sufficient quantity of domestic water]]</f>
        <v>1</v>
      </c>
      <c r="AY806" s="818">
        <f>WWWW[[#This Row],[%equitable and continuous access to sufficient quantity of safe drinking and domestic water''s GAP]]*WWWW[[#This Row],[Total PoP ]]</f>
        <v>1698</v>
      </c>
      <c r="AZ806" s="821">
        <f>IF(WWWW[[#This Row],[Total required water points]]-WWWW[[#This Row],['#Water points coverage]]&lt;0,0,WWWW[[#This Row],[Total required water points]]-WWWW[[#This Row],['#Water points coverage]])</f>
        <v>7</v>
      </c>
      <c r="BA806" s="821">
        <f>ROUND(IF(WWWW[[#This Row],[Total PoP ]]&lt;250,1,WWWW[[#This Row],[Total PoP ]]/250),0)</f>
        <v>7</v>
      </c>
      <c r="BB80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06" s="818">
        <f>WWWW[[#This Row],[% people access to functioning Latrine]]*WWWW[[#This Row],[Total PoP ]]</f>
        <v>0</v>
      </c>
      <c r="BD806" s="821">
        <f>WWWW[[#This Row],['#_of_Functioning_latrines_in_school]]*50</f>
        <v>0</v>
      </c>
      <c r="BE806" s="821">
        <f>ROUND((WWWW[[#This Row],[Total PoP ]]/6),0)</f>
        <v>283</v>
      </c>
      <c r="BF806" s="821">
        <f>IF(WWWW[[#This Row],[Total required Latrines]]-(WWWW[[#This Row],['#_of_sanitary_fly-proof_HH_latrines]])&lt;0,0,WWWW[[#This Row],[Total required Latrines]]-(WWWW[[#This Row],['#_of_sanitary_fly-proof_HH_latrines]]))</f>
        <v>283</v>
      </c>
      <c r="BG806" s="817">
        <f>1-WWWW[[#This Row],[% people access to functioning Latrine]]</f>
        <v>1</v>
      </c>
      <c r="BH806"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6" s="560">
        <f>IF(WWWW[[#This Row],['#_of_functional_handwashing_facilities_at_HH_level]]*6&gt;WWWW[[#This Row],[Total PoP ]],WWWW[[#This Row],[Total PoP ]],WWWW[[#This Row],['#_of_functional_handwashing_facilities_at_HH_level]]*6)</f>
        <v>0</v>
      </c>
      <c r="BJ806" s="821">
        <f>IF(WWWW[[#This Row],['# people reached by regular dedicated hygiene promotion]]&gt;WWWW[[#This Row],['# People received regular supply of hygiene items]],WWWW[[#This Row],['# people reached by regular dedicated hygiene promotion]],WWWW[[#This Row],['# People received regular supply of hygiene items]])</f>
        <v>0</v>
      </c>
      <c r="BK806" s="820">
        <f>IF(WWWW[[#This Row],[HRP3]]/WWWW[[#This Row],[Total PoP ]]&gt;100%,100%,WWWW[[#This Row],[HRP3]]/WWWW[[#This Row],[Total PoP ]])</f>
        <v>0</v>
      </c>
      <c r="BL806" s="817">
        <f>1-WWWW[[#This Row],[Hygiene Coverage%]]</f>
        <v>1</v>
      </c>
      <c r="BM806" s="819">
        <f>WWWW[[#This Row],['# people reached by regular dedicated hygiene promotion]]/WWWW[[#This Row],[Total PoP ]]</f>
        <v>0</v>
      </c>
      <c r="BN80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6" s="552">
        <f>WWWW[[#This Row],['#_of_affected_women_and_girls_receiving_a_sufficient_quantity_of_sanitary_pads]]</f>
        <v>0</v>
      </c>
      <c r="BP806" s="605">
        <f>IF(WWWW[[#This Row],['# People with access to soap]]&gt;WWWW[[#This Row],['# People with access to Sanity Pads]],WWWW[[#This Row],['# People with access to soap]],WWWW[[#This Row],['# People with access to Sanity Pads]])</f>
        <v>0</v>
      </c>
      <c r="BQ806" s="560" t="str">
        <f>IF(OR(WWWW[[#This Row],['#of students in school]]="",WWWW[[#This Row],['#of students in school]]=0),"No","Yes")</f>
        <v>No</v>
      </c>
      <c r="BR806" s="812" t="str">
        <f>VLOOKUP(WWWW[[#This Row],[Village  Name]],SiteDB6[[Site Name]:[Location Type 1]],9,FALSE)</f>
        <v>Village</v>
      </c>
      <c r="BS806" s="812" t="str">
        <f>VLOOKUP(WWWW[[#This Row],[Village  Name]],SiteDB6[[Site Name]:[Type of Accommodation]],10,FALSE)</f>
        <v>Village</v>
      </c>
      <c r="BT806" s="812" t="str">
        <f>VLOOKUP(WWWW[[#This Row],[Village  Name]],SiteDB6[[Site Name]:[Ethnic or GCA/NGCA]],11,FALSE)</f>
        <v>Muslim</v>
      </c>
      <c r="BU806" s="812">
        <f>VLOOKUP(WWWW[[#This Row],[Village  Name]],SiteDB6[[Site Name]:[Lat]],12,FALSE)</f>
        <v>0</v>
      </c>
      <c r="BV806" s="812">
        <f>VLOOKUP(WWWW[[#This Row],[Village  Name]],SiteDB6[[Site Name]:[Long]],13,FALSE)</f>
        <v>0</v>
      </c>
      <c r="BW806" s="812">
        <f>VLOOKUP(WWWW[[#This Row],[Village  Name]],SiteDB6[[Site Name]:[Pcode]],3,FALSE)</f>
        <v>197968</v>
      </c>
      <c r="BX806" s="812" t="str">
        <f t="shared" si="11"/>
        <v>Covered</v>
      </c>
      <c r="BY806" s="822"/>
    </row>
    <row r="807" spans="1:77">
      <c r="A807" s="810" t="s">
        <v>2382</v>
      </c>
      <c r="B807" s="810" t="s">
        <v>2540</v>
      </c>
      <c r="C807" s="811" t="s">
        <v>371</v>
      </c>
      <c r="D807" s="811" t="s">
        <v>2541</v>
      </c>
      <c r="E807" s="811" t="s">
        <v>2686</v>
      </c>
      <c r="F807" s="811" t="s">
        <v>307</v>
      </c>
      <c r="G807" s="780" t="str">
        <f>VLOOKUP(WWWW[[#This Row],[Village  Name]],SiteDB6[[Site Name]:[Location Type]],8,FALSE)</f>
        <v>Village</v>
      </c>
      <c r="H807" s="811" t="s">
        <v>372</v>
      </c>
      <c r="I807" s="813">
        <v>119</v>
      </c>
      <c r="J807" s="813">
        <v>428</v>
      </c>
      <c r="K807" s="814">
        <v>43480</v>
      </c>
      <c r="L807" s="815">
        <v>43723</v>
      </c>
      <c r="M807" s="813"/>
      <c r="N807" s="813"/>
      <c r="O807" s="605"/>
      <c r="P807" s="813"/>
      <c r="Q807" s="813"/>
      <c r="R807" s="813"/>
      <c r="S807" s="813"/>
      <c r="T807" s="813"/>
      <c r="U807" s="816"/>
      <c r="V807" s="813"/>
      <c r="W807" s="813" t="s">
        <v>3049</v>
      </c>
      <c r="X807" s="813"/>
      <c r="Y807" s="813"/>
      <c r="Z807" s="813"/>
      <c r="AA807" s="813"/>
      <c r="AB807" s="813"/>
      <c r="AC807" s="816"/>
      <c r="AD807" s="813"/>
      <c r="AE807" s="813"/>
      <c r="AF807" s="813"/>
      <c r="AG807" s="813"/>
      <c r="AH807" s="813"/>
      <c r="AI807" s="813"/>
      <c r="AJ807" s="605"/>
      <c r="AK807" s="813"/>
      <c r="AL807" s="605"/>
      <c r="AM807" s="605"/>
      <c r="AN807" s="816"/>
      <c r="AO807" s="551"/>
      <c r="AP807" s="551"/>
      <c r="AQ807"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07" s="818">
        <f>WWWW[[#This Row],[%Equitable and continuous access to sufficient quantity of safe drinking water]]*WWWW[[#This Row],[Total PoP ]]</f>
        <v>0</v>
      </c>
      <c r="AS807"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07" s="818">
        <f>WWWW[[#This Row],[% Access to unimproved water points]]*WWWW[[#This Row],[Total PoP ]]</f>
        <v>0</v>
      </c>
      <c r="AU807"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0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07" s="818">
        <f>WWWW[[#This Row],[HRP1]]/250</f>
        <v>0</v>
      </c>
      <c r="AX807" s="820">
        <f>1-WWWW[[#This Row],[% Equitable and continuous access to sufficient quantity of domestic water]]</f>
        <v>1</v>
      </c>
      <c r="AY807" s="818">
        <f>WWWW[[#This Row],[%equitable and continuous access to sufficient quantity of safe drinking and domestic water''s GAP]]*WWWW[[#This Row],[Total PoP ]]</f>
        <v>428</v>
      </c>
      <c r="AZ807" s="821">
        <f>IF(WWWW[[#This Row],[Total required water points]]-WWWW[[#This Row],['#Water points coverage]]&lt;0,0,WWWW[[#This Row],[Total required water points]]-WWWW[[#This Row],['#Water points coverage]])</f>
        <v>2</v>
      </c>
      <c r="BA807" s="821">
        <f>ROUND(IF(WWWW[[#This Row],[Total PoP ]]&lt;250,1,WWWW[[#This Row],[Total PoP ]]/250),0)</f>
        <v>2</v>
      </c>
      <c r="BB80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07" s="818">
        <f>WWWW[[#This Row],[% people access to functioning Latrine]]*WWWW[[#This Row],[Total PoP ]]</f>
        <v>0</v>
      </c>
      <c r="BD807" s="821">
        <f>WWWW[[#This Row],['#_of_Functioning_latrines_in_school]]*50</f>
        <v>0</v>
      </c>
      <c r="BE807" s="821">
        <f>ROUND((WWWW[[#This Row],[Total PoP ]]/6),0)</f>
        <v>71</v>
      </c>
      <c r="BF807" s="821">
        <f>IF(WWWW[[#This Row],[Total required Latrines]]-(WWWW[[#This Row],['#_of_sanitary_fly-proof_HH_latrines]])&lt;0,0,WWWW[[#This Row],[Total required Latrines]]-(WWWW[[#This Row],['#_of_sanitary_fly-proof_HH_latrines]]))</f>
        <v>71</v>
      </c>
      <c r="BG807" s="817">
        <f>1-WWWW[[#This Row],[% people access to functioning Latrine]]</f>
        <v>1</v>
      </c>
      <c r="BH807"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7" s="560">
        <f>IF(WWWW[[#This Row],['#_of_functional_handwashing_facilities_at_HH_level]]*6&gt;WWWW[[#This Row],[Total PoP ]],WWWW[[#This Row],[Total PoP ]],WWWW[[#This Row],['#_of_functional_handwashing_facilities_at_HH_level]]*6)</f>
        <v>0</v>
      </c>
      <c r="BJ807" s="821">
        <f>IF(WWWW[[#This Row],['# people reached by regular dedicated hygiene promotion]]&gt;WWWW[[#This Row],['# People received regular supply of hygiene items]],WWWW[[#This Row],['# people reached by regular dedicated hygiene promotion]],WWWW[[#This Row],['# People received regular supply of hygiene items]])</f>
        <v>0</v>
      </c>
      <c r="BK807" s="820">
        <f>IF(WWWW[[#This Row],[HRP3]]/WWWW[[#This Row],[Total PoP ]]&gt;100%,100%,WWWW[[#This Row],[HRP3]]/WWWW[[#This Row],[Total PoP ]])</f>
        <v>0</v>
      </c>
      <c r="BL807" s="817">
        <f>1-WWWW[[#This Row],[Hygiene Coverage%]]</f>
        <v>1</v>
      </c>
      <c r="BM807" s="819">
        <f>WWWW[[#This Row],['# people reached by regular dedicated hygiene promotion]]/WWWW[[#This Row],[Total PoP ]]</f>
        <v>0</v>
      </c>
      <c r="BN80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7" s="552">
        <f>WWWW[[#This Row],['#_of_affected_women_and_girls_receiving_a_sufficient_quantity_of_sanitary_pads]]</f>
        <v>0</v>
      </c>
      <c r="BP807" s="605">
        <f>IF(WWWW[[#This Row],['# People with access to soap]]&gt;WWWW[[#This Row],['# People with access to Sanity Pads]],WWWW[[#This Row],['# People with access to soap]],WWWW[[#This Row],['# People with access to Sanity Pads]])</f>
        <v>0</v>
      </c>
      <c r="BQ807" s="560" t="str">
        <f>IF(OR(WWWW[[#This Row],['#of students in school]]="",WWWW[[#This Row],['#of students in school]]=0),"No","Yes")</f>
        <v>No</v>
      </c>
      <c r="BR807" s="812" t="str">
        <f>VLOOKUP(WWWW[[#This Row],[Village  Name]],SiteDB6[[Site Name]:[Location Type 1]],9,FALSE)</f>
        <v>Village</v>
      </c>
      <c r="BS807" s="812" t="str">
        <f>VLOOKUP(WWWW[[#This Row],[Village  Name]],SiteDB6[[Site Name]:[Type of Accommodation]],10,FALSE)</f>
        <v>Village</v>
      </c>
      <c r="BT807" s="812" t="str">
        <f>VLOOKUP(WWWW[[#This Row],[Village  Name]],SiteDB6[[Site Name]:[Ethnic or GCA/NGCA]],11,FALSE)</f>
        <v>Rakhine</v>
      </c>
      <c r="BU807" s="812">
        <f>VLOOKUP(WWWW[[#This Row],[Village  Name]],SiteDB6[[Site Name]:[Lat]],12,FALSE)</f>
        <v>0</v>
      </c>
      <c r="BV807" s="812">
        <f>VLOOKUP(WWWW[[#This Row],[Village  Name]],SiteDB6[[Site Name]:[Long]],13,FALSE)</f>
        <v>0</v>
      </c>
      <c r="BW807" s="812">
        <f>VLOOKUP(WWWW[[#This Row],[Village  Name]],SiteDB6[[Site Name]:[Pcode]],3,FALSE)</f>
        <v>220977</v>
      </c>
      <c r="BX807" s="812" t="str">
        <f t="shared" si="11"/>
        <v>Covered</v>
      </c>
      <c r="BY807" s="822"/>
    </row>
    <row r="808" spans="1:77">
      <c r="A808" s="810" t="s">
        <v>2382</v>
      </c>
      <c r="B808" s="810" t="s">
        <v>2540</v>
      </c>
      <c r="C808" s="811" t="s">
        <v>371</v>
      </c>
      <c r="D808" s="811" t="s">
        <v>2541</v>
      </c>
      <c r="E808" s="811" t="s">
        <v>2686</v>
      </c>
      <c r="F808" s="811" t="s">
        <v>307</v>
      </c>
      <c r="G808" s="780" t="str">
        <f>VLOOKUP(WWWW[[#This Row],[Village  Name]],SiteDB6[[Site Name]:[Location Type]],8,FALSE)</f>
        <v>Village</v>
      </c>
      <c r="H808" s="811" t="s">
        <v>2301</v>
      </c>
      <c r="I808" s="813">
        <v>60</v>
      </c>
      <c r="J808" s="813">
        <v>314</v>
      </c>
      <c r="K808" s="814">
        <v>43480</v>
      </c>
      <c r="L808" s="815">
        <v>43723</v>
      </c>
      <c r="M808" s="813"/>
      <c r="N808" s="813"/>
      <c r="O808" s="605"/>
      <c r="P808" s="813"/>
      <c r="Q808" s="813"/>
      <c r="R808" s="813"/>
      <c r="S808" s="813"/>
      <c r="T808" s="813"/>
      <c r="U808" s="816"/>
      <c r="V808" s="813"/>
      <c r="W808" s="813" t="s">
        <v>3049</v>
      </c>
      <c r="X808" s="813"/>
      <c r="Y808" s="813"/>
      <c r="Z808" s="813"/>
      <c r="AA808" s="813"/>
      <c r="AB808" s="813"/>
      <c r="AC808" s="816"/>
      <c r="AD808" s="813"/>
      <c r="AE808" s="813"/>
      <c r="AF808" s="813"/>
      <c r="AG808" s="813"/>
      <c r="AH808" s="813"/>
      <c r="AI808" s="813"/>
      <c r="AJ808" s="605"/>
      <c r="AK808" s="813"/>
      <c r="AL808" s="605"/>
      <c r="AM808" s="605"/>
      <c r="AN808" s="816"/>
      <c r="AO808" s="551"/>
      <c r="AP808" s="551"/>
      <c r="AQ808"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08" s="818">
        <f>WWWW[[#This Row],[%Equitable and continuous access to sufficient quantity of safe drinking water]]*WWWW[[#This Row],[Total PoP ]]</f>
        <v>0</v>
      </c>
      <c r="AS808"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08" s="818">
        <f>WWWW[[#This Row],[% Access to unimproved water points]]*WWWW[[#This Row],[Total PoP ]]</f>
        <v>0</v>
      </c>
      <c r="AU808"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0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08" s="818">
        <f>WWWW[[#This Row],[HRP1]]/250</f>
        <v>0</v>
      </c>
      <c r="AX808" s="820">
        <f>1-WWWW[[#This Row],[% Equitable and continuous access to sufficient quantity of domestic water]]</f>
        <v>1</v>
      </c>
      <c r="AY808" s="818">
        <f>WWWW[[#This Row],[%equitable and continuous access to sufficient quantity of safe drinking and domestic water''s GAP]]*WWWW[[#This Row],[Total PoP ]]</f>
        <v>314</v>
      </c>
      <c r="AZ808" s="821">
        <f>IF(WWWW[[#This Row],[Total required water points]]-WWWW[[#This Row],['#Water points coverage]]&lt;0,0,WWWW[[#This Row],[Total required water points]]-WWWW[[#This Row],['#Water points coverage]])</f>
        <v>1</v>
      </c>
      <c r="BA808" s="821">
        <f>ROUND(IF(WWWW[[#This Row],[Total PoP ]]&lt;250,1,WWWW[[#This Row],[Total PoP ]]/250),0)</f>
        <v>1</v>
      </c>
      <c r="BB80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08" s="818">
        <f>WWWW[[#This Row],[% people access to functioning Latrine]]*WWWW[[#This Row],[Total PoP ]]</f>
        <v>0</v>
      </c>
      <c r="BD808" s="821">
        <f>WWWW[[#This Row],['#_of_Functioning_latrines_in_school]]*50</f>
        <v>0</v>
      </c>
      <c r="BE808" s="821">
        <f>ROUND((WWWW[[#This Row],[Total PoP ]]/6),0)</f>
        <v>52</v>
      </c>
      <c r="BF808" s="821">
        <f>IF(WWWW[[#This Row],[Total required Latrines]]-(WWWW[[#This Row],['#_of_sanitary_fly-proof_HH_latrines]])&lt;0,0,WWWW[[#This Row],[Total required Latrines]]-(WWWW[[#This Row],['#_of_sanitary_fly-proof_HH_latrines]]))</f>
        <v>52</v>
      </c>
      <c r="BG808" s="817">
        <f>1-WWWW[[#This Row],[% people access to functioning Latrine]]</f>
        <v>1</v>
      </c>
      <c r="BH808"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8" s="560">
        <f>IF(WWWW[[#This Row],['#_of_functional_handwashing_facilities_at_HH_level]]*6&gt;WWWW[[#This Row],[Total PoP ]],WWWW[[#This Row],[Total PoP ]],WWWW[[#This Row],['#_of_functional_handwashing_facilities_at_HH_level]]*6)</f>
        <v>0</v>
      </c>
      <c r="BJ808" s="821">
        <f>IF(WWWW[[#This Row],['# people reached by regular dedicated hygiene promotion]]&gt;WWWW[[#This Row],['# People received regular supply of hygiene items]],WWWW[[#This Row],['# people reached by regular dedicated hygiene promotion]],WWWW[[#This Row],['# People received regular supply of hygiene items]])</f>
        <v>0</v>
      </c>
      <c r="BK808" s="820">
        <f>IF(WWWW[[#This Row],[HRP3]]/WWWW[[#This Row],[Total PoP ]]&gt;100%,100%,WWWW[[#This Row],[HRP3]]/WWWW[[#This Row],[Total PoP ]])</f>
        <v>0</v>
      </c>
      <c r="BL808" s="817">
        <f>1-WWWW[[#This Row],[Hygiene Coverage%]]</f>
        <v>1</v>
      </c>
      <c r="BM808" s="819">
        <f>WWWW[[#This Row],['# people reached by regular dedicated hygiene promotion]]/WWWW[[#This Row],[Total PoP ]]</f>
        <v>0</v>
      </c>
      <c r="BN80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8" s="552">
        <f>WWWW[[#This Row],['#_of_affected_women_and_girls_receiving_a_sufficient_quantity_of_sanitary_pads]]</f>
        <v>0</v>
      </c>
      <c r="BP808" s="605">
        <f>IF(WWWW[[#This Row],['# People with access to soap]]&gt;WWWW[[#This Row],['# People with access to Sanity Pads]],WWWW[[#This Row],['# People with access to soap]],WWWW[[#This Row],['# People with access to Sanity Pads]])</f>
        <v>0</v>
      </c>
      <c r="BQ808" s="560" t="str">
        <f>IF(OR(WWWW[[#This Row],['#of students in school]]="",WWWW[[#This Row],['#of students in school]]=0),"No","Yes")</f>
        <v>No</v>
      </c>
      <c r="BR808" s="812" t="str">
        <f>VLOOKUP(WWWW[[#This Row],[Village  Name]],SiteDB6[[Site Name]:[Location Type 1]],9,FALSE)</f>
        <v>Village</v>
      </c>
      <c r="BS808" s="812" t="str">
        <f>VLOOKUP(WWWW[[#This Row],[Village  Name]],SiteDB6[[Site Name]:[Type of Accommodation]],10,FALSE)</f>
        <v>Village</v>
      </c>
      <c r="BT808" s="812" t="str">
        <f>VLOOKUP(WWWW[[#This Row],[Village  Name]],SiteDB6[[Site Name]:[Ethnic or GCA/NGCA]],11,FALSE)</f>
        <v>Rakhine</v>
      </c>
      <c r="BU808" s="812">
        <f>VLOOKUP(WWWW[[#This Row],[Village  Name]],SiteDB6[[Site Name]:[Lat]],12,FALSE)</f>
        <v>20.646560668945298</v>
      </c>
      <c r="BV808" s="812">
        <f>VLOOKUP(WWWW[[#This Row],[Village  Name]],SiteDB6[[Site Name]:[Long]],13,FALSE)</f>
        <v>92.976043701171903</v>
      </c>
      <c r="BW808" s="812">
        <f>VLOOKUP(WWWW[[#This Row],[Village  Name]],SiteDB6[[Site Name]:[Pcode]],3,FALSE)</f>
        <v>196937</v>
      </c>
      <c r="BX808" s="812" t="str">
        <f t="shared" si="11"/>
        <v>Covered</v>
      </c>
      <c r="BY808" s="822"/>
    </row>
    <row r="809" spans="1:77">
      <c r="A809" s="810" t="s">
        <v>2382</v>
      </c>
      <c r="B809" s="810" t="s">
        <v>2540</v>
      </c>
      <c r="C809" s="811" t="s">
        <v>371</v>
      </c>
      <c r="D809" s="811" t="s">
        <v>2541</v>
      </c>
      <c r="E809" s="811" t="s">
        <v>2686</v>
      </c>
      <c r="F809" s="811" t="s">
        <v>321</v>
      </c>
      <c r="G809" s="780" t="str">
        <f>VLOOKUP(WWWW[[#This Row],[Village  Name]],SiteDB6[[Site Name]:[Location Type]],8,FALSE)</f>
        <v>Village</v>
      </c>
      <c r="H809" s="811" t="s">
        <v>2550</v>
      </c>
      <c r="I809" s="813">
        <v>95</v>
      </c>
      <c r="J809" s="813">
        <v>570</v>
      </c>
      <c r="K809" s="814">
        <v>43480</v>
      </c>
      <c r="L809" s="815">
        <v>43723</v>
      </c>
      <c r="M809" s="813"/>
      <c r="N809" s="813"/>
      <c r="O809" s="605"/>
      <c r="P809" s="813"/>
      <c r="Q809" s="813"/>
      <c r="R809" s="813"/>
      <c r="S809" s="813"/>
      <c r="T809" s="813"/>
      <c r="U809" s="816"/>
      <c r="V809" s="813"/>
      <c r="W809" s="813" t="s">
        <v>3049</v>
      </c>
      <c r="X809" s="813"/>
      <c r="Y809" s="813"/>
      <c r="Z809" s="813"/>
      <c r="AA809" s="813"/>
      <c r="AB809" s="813"/>
      <c r="AC809" s="816"/>
      <c r="AD809" s="813"/>
      <c r="AE809" s="813"/>
      <c r="AF809" s="813"/>
      <c r="AG809" s="813"/>
      <c r="AH809" s="813"/>
      <c r="AI809" s="813"/>
      <c r="AJ809" s="605"/>
      <c r="AK809" s="813"/>
      <c r="AL809" s="605"/>
      <c r="AM809" s="605"/>
      <c r="AN809" s="816"/>
      <c r="AO809" s="551"/>
      <c r="AP809" s="551"/>
      <c r="AQ809"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09" s="818">
        <f>WWWW[[#This Row],[%Equitable and continuous access to sufficient quantity of safe drinking water]]*WWWW[[#This Row],[Total PoP ]]</f>
        <v>0</v>
      </c>
      <c r="AS809"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09" s="818">
        <f>WWWW[[#This Row],[% Access to unimproved water points]]*WWWW[[#This Row],[Total PoP ]]</f>
        <v>0</v>
      </c>
      <c r="AU809"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0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09" s="818">
        <f>WWWW[[#This Row],[HRP1]]/250</f>
        <v>0</v>
      </c>
      <c r="AX809" s="820">
        <f>1-WWWW[[#This Row],[% Equitable and continuous access to sufficient quantity of domestic water]]</f>
        <v>1</v>
      </c>
      <c r="AY809" s="818">
        <f>WWWW[[#This Row],[%equitable and continuous access to sufficient quantity of safe drinking and domestic water''s GAP]]*WWWW[[#This Row],[Total PoP ]]</f>
        <v>570</v>
      </c>
      <c r="AZ809" s="821">
        <f>IF(WWWW[[#This Row],[Total required water points]]-WWWW[[#This Row],['#Water points coverage]]&lt;0,0,WWWW[[#This Row],[Total required water points]]-WWWW[[#This Row],['#Water points coverage]])</f>
        <v>2</v>
      </c>
      <c r="BA809" s="821">
        <f>ROUND(IF(WWWW[[#This Row],[Total PoP ]]&lt;250,1,WWWW[[#This Row],[Total PoP ]]/250),0)</f>
        <v>2</v>
      </c>
      <c r="BB80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09" s="818">
        <f>WWWW[[#This Row],[% people access to functioning Latrine]]*WWWW[[#This Row],[Total PoP ]]</f>
        <v>0</v>
      </c>
      <c r="BD809" s="821">
        <f>WWWW[[#This Row],['#_of_Functioning_latrines_in_school]]*50</f>
        <v>0</v>
      </c>
      <c r="BE809" s="821">
        <f>ROUND((WWWW[[#This Row],[Total PoP ]]/6),0)</f>
        <v>95</v>
      </c>
      <c r="BF809" s="821">
        <f>IF(WWWW[[#This Row],[Total required Latrines]]-(WWWW[[#This Row],['#_of_sanitary_fly-proof_HH_latrines]])&lt;0,0,WWWW[[#This Row],[Total required Latrines]]-(WWWW[[#This Row],['#_of_sanitary_fly-proof_HH_latrines]]))</f>
        <v>95</v>
      </c>
      <c r="BG809" s="817">
        <f>1-WWWW[[#This Row],[% people access to functioning Latrine]]</f>
        <v>1</v>
      </c>
      <c r="BH809"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09" s="560">
        <f>IF(WWWW[[#This Row],['#_of_functional_handwashing_facilities_at_HH_level]]*6&gt;WWWW[[#This Row],[Total PoP ]],WWWW[[#This Row],[Total PoP ]],WWWW[[#This Row],['#_of_functional_handwashing_facilities_at_HH_level]]*6)</f>
        <v>0</v>
      </c>
      <c r="BJ809" s="821">
        <f>IF(WWWW[[#This Row],['# people reached by regular dedicated hygiene promotion]]&gt;WWWW[[#This Row],['# People received regular supply of hygiene items]],WWWW[[#This Row],['# people reached by regular dedicated hygiene promotion]],WWWW[[#This Row],['# People received regular supply of hygiene items]])</f>
        <v>0</v>
      </c>
      <c r="BK809" s="820">
        <f>IF(WWWW[[#This Row],[HRP3]]/WWWW[[#This Row],[Total PoP ]]&gt;100%,100%,WWWW[[#This Row],[HRP3]]/WWWW[[#This Row],[Total PoP ]])</f>
        <v>0</v>
      </c>
      <c r="BL809" s="817">
        <f>1-WWWW[[#This Row],[Hygiene Coverage%]]</f>
        <v>1</v>
      </c>
      <c r="BM809" s="819">
        <f>WWWW[[#This Row],['# people reached by regular dedicated hygiene promotion]]/WWWW[[#This Row],[Total PoP ]]</f>
        <v>0</v>
      </c>
      <c r="BN80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09" s="552">
        <f>WWWW[[#This Row],['#_of_affected_women_and_girls_receiving_a_sufficient_quantity_of_sanitary_pads]]</f>
        <v>0</v>
      </c>
      <c r="BP809" s="605">
        <f>IF(WWWW[[#This Row],['# People with access to soap]]&gt;WWWW[[#This Row],['# People with access to Sanity Pads]],WWWW[[#This Row],['# People with access to soap]],WWWW[[#This Row],['# People with access to Sanity Pads]])</f>
        <v>0</v>
      </c>
      <c r="BQ809" s="560" t="str">
        <f>IF(OR(WWWW[[#This Row],['#of students in school]]="",WWWW[[#This Row],['#of students in school]]=0),"No","Yes")</f>
        <v>No</v>
      </c>
      <c r="BR809" s="812" t="str">
        <f>VLOOKUP(WWWW[[#This Row],[Village  Name]],SiteDB6[[Site Name]:[Location Type 1]],9,FALSE)</f>
        <v>Village</v>
      </c>
      <c r="BS809" s="812" t="str">
        <f>VLOOKUP(WWWW[[#This Row],[Village  Name]],SiteDB6[[Site Name]:[Type of Accommodation]],10,FALSE)</f>
        <v>Village</v>
      </c>
      <c r="BT809" s="812" t="str">
        <f>VLOOKUP(WWWW[[#This Row],[Village  Name]],SiteDB6[[Site Name]:[Ethnic or GCA/NGCA]],11,FALSE)</f>
        <v>Muslim</v>
      </c>
      <c r="BU809" s="812">
        <f>VLOOKUP(WWWW[[#This Row],[Village  Name]],SiteDB6[[Site Name]:[Lat]],12,FALSE)</f>
        <v>0</v>
      </c>
      <c r="BV809" s="812">
        <f>VLOOKUP(WWWW[[#This Row],[Village  Name]],SiteDB6[[Site Name]:[Long]],13,FALSE)</f>
        <v>0</v>
      </c>
      <c r="BW809" s="812">
        <f>VLOOKUP(WWWW[[#This Row],[Village  Name]],SiteDB6[[Site Name]:[Pcode]],3,FALSE)</f>
        <v>198427</v>
      </c>
      <c r="BX809" s="812" t="str">
        <f t="shared" si="11"/>
        <v>Covered</v>
      </c>
      <c r="BY809" s="822"/>
    </row>
    <row r="810" spans="1:77">
      <c r="A810" s="810" t="s">
        <v>2382</v>
      </c>
      <c r="B810" s="810" t="s">
        <v>2540</v>
      </c>
      <c r="C810" s="811" t="s">
        <v>371</v>
      </c>
      <c r="D810" s="811" t="s">
        <v>2541</v>
      </c>
      <c r="E810" s="811" t="s">
        <v>2686</v>
      </c>
      <c r="F810" s="811" t="s">
        <v>321</v>
      </c>
      <c r="G810" s="780" t="str">
        <f>VLOOKUP(WWWW[[#This Row],[Village  Name]],SiteDB6[[Site Name]:[Location Type]],8,FALSE)</f>
        <v>Village</v>
      </c>
      <c r="H810" s="811" t="s">
        <v>2549</v>
      </c>
      <c r="I810" s="813">
        <v>8</v>
      </c>
      <c r="J810" s="813">
        <v>42</v>
      </c>
      <c r="K810" s="814">
        <v>43480</v>
      </c>
      <c r="L810" s="815">
        <v>43723</v>
      </c>
      <c r="M810" s="813"/>
      <c r="N810" s="813"/>
      <c r="O810" s="605"/>
      <c r="P810" s="813"/>
      <c r="Q810" s="813"/>
      <c r="R810" s="813"/>
      <c r="S810" s="813"/>
      <c r="T810" s="813"/>
      <c r="U810" s="816"/>
      <c r="V810" s="813"/>
      <c r="W810" s="813" t="s">
        <v>3049</v>
      </c>
      <c r="X810" s="813"/>
      <c r="Y810" s="813"/>
      <c r="Z810" s="813"/>
      <c r="AA810" s="813"/>
      <c r="AB810" s="813"/>
      <c r="AC810" s="816"/>
      <c r="AD810" s="813"/>
      <c r="AE810" s="813"/>
      <c r="AF810" s="813"/>
      <c r="AG810" s="813"/>
      <c r="AH810" s="813"/>
      <c r="AI810" s="813"/>
      <c r="AJ810" s="605"/>
      <c r="AK810" s="813"/>
      <c r="AL810" s="605"/>
      <c r="AM810" s="605"/>
      <c r="AN810" s="816"/>
      <c r="AO810" s="551"/>
      <c r="AP810" s="551"/>
      <c r="AQ810"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0" s="818">
        <f>WWWW[[#This Row],[%Equitable and continuous access to sufficient quantity of safe drinking water]]*WWWW[[#This Row],[Total PoP ]]</f>
        <v>0</v>
      </c>
      <c r="AS810"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0" s="818">
        <f>WWWW[[#This Row],[% Access to unimproved water points]]*WWWW[[#This Row],[Total PoP ]]</f>
        <v>0</v>
      </c>
      <c r="AU810"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0" s="818">
        <f>WWWW[[#This Row],[HRP1]]/250</f>
        <v>0</v>
      </c>
      <c r="AX810" s="820">
        <f>1-WWWW[[#This Row],[% Equitable and continuous access to sufficient quantity of domestic water]]</f>
        <v>1</v>
      </c>
      <c r="AY810" s="818">
        <f>WWWW[[#This Row],[%equitable and continuous access to sufficient quantity of safe drinking and domestic water''s GAP]]*WWWW[[#This Row],[Total PoP ]]</f>
        <v>42</v>
      </c>
      <c r="AZ810" s="821">
        <f>IF(WWWW[[#This Row],[Total required water points]]-WWWW[[#This Row],['#Water points coverage]]&lt;0,0,WWWW[[#This Row],[Total required water points]]-WWWW[[#This Row],['#Water points coverage]])</f>
        <v>1</v>
      </c>
      <c r="BA810" s="821">
        <f>ROUND(IF(WWWW[[#This Row],[Total PoP ]]&lt;250,1,WWWW[[#This Row],[Total PoP ]]/250),0)</f>
        <v>1</v>
      </c>
      <c r="BB81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0" s="818">
        <f>WWWW[[#This Row],[% people access to functioning Latrine]]*WWWW[[#This Row],[Total PoP ]]</f>
        <v>0</v>
      </c>
      <c r="BD810" s="821">
        <f>WWWW[[#This Row],['#_of_Functioning_latrines_in_school]]*50</f>
        <v>0</v>
      </c>
      <c r="BE810" s="821">
        <f>ROUND((WWWW[[#This Row],[Total PoP ]]/6),0)</f>
        <v>7</v>
      </c>
      <c r="BF810" s="821">
        <f>IF(WWWW[[#This Row],[Total required Latrines]]-(WWWW[[#This Row],['#_of_sanitary_fly-proof_HH_latrines]])&lt;0,0,WWWW[[#This Row],[Total required Latrines]]-(WWWW[[#This Row],['#_of_sanitary_fly-proof_HH_latrines]]))</f>
        <v>7</v>
      </c>
      <c r="BG810" s="817">
        <f>1-WWWW[[#This Row],[% people access to functioning Latrine]]</f>
        <v>1</v>
      </c>
      <c r="BH810"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0" s="560">
        <f>IF(WWWW[[#This Row],['#_of_functional_handwashing_facilities_at_HH_level]]*6&gt;WWWW[[#This Row],[Total PoP ]],WWWW[[#This Row],[Total PoP ]],WWWW[[#This Row],['#_of_functional_handwashing_facilities_at_HH_level]]*6)</f>
        <v>0</v>
      </c>
      <c r="BJ810" s="821">
        <f>IF(WWWW[[#This Row],['# people reached by regular dedicated hygiene promotion]]&gt;WWWW[[#This Row],['# People received regular supply of hygiene items]],WWWW[[#This Row],['# people reached by regular dedicated hygiene promotion]],WWWW[[#This Row],['# People received regular supply of hygiene items]])</f>
        <v>0</v>
      </c>
      <c r="BK810" s="820">
        <f>IF(WWWW[[#This Row],[HRP3]]/WWWW[[#This Row],[Total PoP ]]&gt;100%,100%,WWWW[[#This Row],[HRP3]]/WWWW[[#This Row],[Total PoP ]])</f>
        <v>0</v>
      </c>
      <c r="BL810" s="817">
        <f>1-WWWW[[#This Row],[Hygiene Coverage%]]</f>
        <v>1</v>
      </c>
      <c r="BM810" s="819">
        <f>WWWW[[#This Row],['# people reached by regular dedicated hygiene promotion]]/WWWW[[#This Row],[Total PoP ]]</f>
        <v>0</v>
      </c>
      <c r="BN81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0" s="552">
        <f>WWWW[[#This Row],['#_of_affected_women_and_girls_receiving_a_sufficient_quantity_of_sanitary_pads]]</f>
        <v>0</v>
      </c>
      <c r="BP810" s="605">
        <f>IF(WWWW[[#This Row],['# People with access to soap]]&gt;WWWW[[#This Row],['# People with access to Sanity Pads]],WWWW[[#This Row],['# People with access to soap]],WWWW[[#This Row],['# People with access to Sanity Pads]])</f>
        <v>0</v>
      </c>
      <c r="BQ810" s="560" t="str">
        <f>IF(OR(WWWW[[#This Row],['#of students in school]]="",WWWW[[#This Row],['#of students in school]]=0),"No","Yes")</f>
        <v>No</v>
      </c>
      <c r="BR810" s="812" t="str">
        <f>VLOOKUP(WWWW[[#This Row],[Village  Name]],SiteDB6[[Site Name]:[Location Type 1]],9,FALSE)</f>
        <v>Village</v>
      </c>
      <c r="BS810" s="812" t="str">
        <f>VLOOKUP(WWWW[[#This Row],[Village  Name]],SiteDB6[[Site Name]:[Type of Accommodation]],10,FALSE)</f>
        <v>Village</v>
      </c>
      <c r="BT810" s="812" t="str">
        <f>VLOOKUP(WWWW[[#This Row],[Village  Name]],SiteDB6[[Site Name]:[Ethnic or GCA/NGCA]],11,FALSE)</f>
        <v>Rakhine</v>
      </c>
      <c r="BU810" s="812">
        <f>VLOOKUP(WWWW[[#This Row],[Village  Name]],SiteDB6[[Site Name]:[Lat]],12,FALSE)</f>
        <v>0</v>
      </c>
      <c r="BV810" s="812">
        <f>VLOOKUP(WWWW[[#This Row],[Village  Name]],SiteDB6[[Site Name]:[Long]],13,FALSE)</f>
        <v>0</v>
      </c>
      <c r="BW810" s="812">
        <f>VLOOKUP(WWWW[[#This Row],[Village  Name]],SiteDB6[[Site Name]:[Pcode]],3,FALSE)</f>
        <v>198426</v>
      </c>
      <c r="BX810" s="812" t="str">
        <f t="shared" si="11"/>
        <v>Covered</v>
      </c>
      <c r="BY810" s="822"/>
    </row>
    <row r="811" spans="1:77">
      <c r="A811" s="810" t="s">
        <v>2382</v>
      </c>
      <c r="B811" s="810" t="s">
        <v>2540</v>
      </c>
      <c r="C811" s="811" t="s">
        <v>371</v>
      </c>
      <c r="D811" s="811" t="s">
        <v>2541</v>
      </c>
      <c r="E811" s="811" t="s">
        <v>2686</v>
      </c>
      <c r="F811" s="811" t="s">
        <v>321</v>
      </c>
      <c r="G811" s="780" t="str">
        <f>VLOOKUP(WWWW[[#This Row],[Village  Name]],SiteDB6[[Site Name]:[Location Type]],8,FALSE)</f>
        <v>Village</v>
      </c>
      <c r="H811" s="811" t="s">
        <v>649</v>
      </c>
      <c r="I811" s="813">
        <v>96</v>
      </c>
      <c r="J811" s="813">
        <v>533</v>
      </c>
      <c r="K811" s="814">
        <v>43480</v>
      </c>
      <c r="L811" s="815">
        <v>43723</v>
      </c>
      <c r="M811" s="813"/>
      <c r="N811" s="813"/>
      <c r="O811" s="605"/>
      <c r="P811" s="813"/>
      <c r="Q811" s="813"/>
      <c r="R811" s="813"/>
      <c r="S811" s="813"/>
      <c r="T811" s="813"/>
      <c r="U811" s="816"/>
      <c r="V811" s="813"/>
      <c r="W811" s="813" t="s">
        <v>3049</v>
      </c>
      <c r="X811" s="813"/>
      <c r="Y811" s="813"/>
      <c r="Z811" s="813"/>
      <c r="AA811" s="813"/>
      <c r="AB811" s="813"/>
      <c r="AC811" s="816"/>
      <c r="AD811" s="813"/>
      <c r="AE811" s="813"/>
      <c r="AF811" s="813"/>
      <c r="AG811" s="813"/>
      <c r="AH811" s="813"/>
      <c r="AI811" s="813"/>
      <c r="AJ811" s="605"/>
      <c r="AK811" s="813"/>
      <c r="AL811" s="605"/>
      <c r="AM811" s="605"/>
      <c r="AN811" s="816"/>
      <c r="AO811" s="551"/>
      <c r="AP811" s="551"/>
      <c r="AQ811"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1" s="818">
        <f>WWWW[[#This Row],[%Equitable and continuous access to sufficient quantity of safe drinking water]]*WWWW[[#This Row],[Total PoP ]]</f>
        <v>0</v>
      </c>
      <c r="AS811"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1" s="818">
        <f>WWWW[[#This Row],[% Access to unimproved water points]]*WWWW[[#This Row],[Total PoP ]]</f>
        <v>0</v>
      </c>
      <c r="AU811"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1" s="818">
        <f>WWWW[[#This Row],[HRP1]]/250</f>
        <v>0</v>
      </c>
      <c r="AX811" s="820">
        <f>1-WWWW[[#This Row],[% Equitable and continuous access to sufficient quantity of domestic water]]</f>
        <v>1</v>
      </c>
      <c r="AY811" s="818">
        <f>WWWW[[#This Row],[%equitable and continuous access to sufficient quantity of safe drinking and domestic water''s GAP]]*WWWW[[#This Row],[Total PoP ]]</f>
        <v>533</v>
      </c>
      <c r="AZ811" s="821">
        <f>IF(WWWW[[#This Row],[Total required water points]]-WWWW[[#This Row],['#Water points coverage]]&lt;0,0,WWWW[[#This Row],[Total required water points]]-WWWW[[#This Row],['#Water points coverage]])</f>
        <v>2</v>
      </c>
      <c r="BA811" s="821">
        <f>ROUND(IF(WWWW[[#This Row],[Total PoP ]]&lt;250,1,WWWW[[#This Row],[Total PoP ]]/250),0)</f>
        <v>2</v>
      </c>
      <c r="BB81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1" s="818">
        <f>WWWW[[#This Row],[% people access to functioning Latrine]]*WWWW[[#This Row],[Total PoP ]]</f>
        <v>0</v>
      </c>
      <c r="BD811" s="821">
        <f>WWWW[[#This Row],['#_of_Functioning_latrines_in_school]]*50</f>
        <v>0</v>
      </c>
      <c r="BE811" s="821">
        <f>ROUND((WWWW[[#This Row],[Total PoP ]]/6),0)</f>
        <v>89</v>
      </c>
      <c r="BF811" s="821">
        <f>IF(WWWW[[#This Row],[Total required Latrines]]-(WWWW[[#This Row],['#_of_sanitary_fly-proof_HH_latrines]])&lt;0,0,WWWW[[#This Row],[Total required Latrines]]-(WWWW[[#This Row],['#_of_sanitary_fly-proof_HH_latrines]]))</f>
        <v>89</v>
      </c>
      <c r="BG811" s="817">
        <f>1-WWWW[[#This Row],[% people access to functioning Latrine]]</f>
        <v>1</v>
      </c>
      <c r="BH811"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1" s="560">
        <f>IF(WWWW[[#This Row],['#_of_functional_handwashing_facilities_at_HH_level]]*6&gt;WWWW[[#This Row],[Total PoP ]],WWWW[[#This Row],[Total PoP ]],WWWW[[#This Row],['#_of_functional_handwashing_facilities_at_HH_level]]*6)</f>
        <v>0</v>
      </c>
      <c r="BJ811" s="821">
        <f>IF(WWWW[[#This Row],['# people reached by regular dedicated hygiene promotion]]&gt;WWWW[[#This Row],['# People received regular supply of hygiene items]],WWWW[[#This Row],['# people reached by regular dedicated hygiene promotion]],WWWW[[#This Row],['# People received regular supply of hygiene items]])</f>
        <v>0</v>
      </c>
      <c r="BK811" s="820">
        <f>IF(WWWW[[#This Row],[HRP3]]/WWWW[[#This Row],[Total PoP ]]&gt;100%,100%,WWWW[[#This Row],[HRP3]]/WWWW[[#This Row],[Total PoP ]])</f>
        <v>0</v>
      </c>
      <c r="BL811" s="817">
        <f>1-WWWW[[#This Row],[Hygiene Coverage%]]</f>
        <v>1</v>
      </c>
      <c r="BM811" s="819">
        <f>WWWW[[#This Row],['# people reached by regular dedicated hygiene promotion]]/WWWW[[#This Row],[Total PoP ]]</f>
        <v>0</v>
      </c>
      <c r="BN81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1" s="552">
        <f>WWWW[[#This Row],['#_of_affected_women_and_girls_receiving_a_sufficient_quantity_of_sanitary_pads]]</f>
        <v>0</v>
      </c>
      <c r="BP811" s="605">
        <f>IF(WWWW[[#This Row],['# People with access to soap]]&gt;WWWW[[#This Row],['# People with access to Sanity Pads]],WWWW[[#This Row],['# People with access to soap]],WWWW[[#This Row],['# People with access to Sanity Pads]])</f>
        <v>0</v>
      </c>
      <c r="BQ811" s="560" t="str">
        <f>IF(OR(WWWW[[#This Row],['#of students in school]]="",WWWW[[#This Row],['#of students in school]]=0),"No","Yes")</f>
        <v>No</v>
      </c>
      <c r="BR811" s="812" t="str">
        <f>VLOOKUP(WWWW[[#This Row],[Village  Name]],SiteDB6[[Site Name]:[Location Type 1]],9,FALSE)</f>
        <v>Village</v>
      </c>
      <c r="BS811" s="812" t="str">
        <f>VLOOKUP(WWWW[[#This Row],[Village  Name]],SiteDB6[[Site Name]:[Type of Accommodation]],10,FALSE)</f>
        <v>Village</v>
      </c>
      <c r="BT811" s="812" t="str">
        <f>VLOOKUP(WWWW[[#This Row],[Village  Name]],SiteDB6[[Site Name]:[Ethnic or GCA/NGCA]],11,FALSE)</f>
        <v>Muslim</v>
      </c>
      <c r="BU811" s="812">
        <f>VLOOKUP(WWWW[[#This Row],[Village  Name]],SiteDB6[[Site Name]:[Lat]],12,FALSE)</f>
        <v>0</v>
      </c>
      <c r="BV811" s="812">
        <f>VLOOKUP(WWWW[[#This Row],[Village  Name]],SiteDB6[[Site Name]:[Long]],13,FALSE)</f>
        <v>0</v>
      </c>
      <c r="BW811" s="812">
        <f>VLOOKUP(WWWW[[#This Row],[Village  Name]],SiteDB6[[Site Name]:[Pcode]],3,FALSE)</f>
        <v>198435</v>
      </c>
      <c r="BX811" s="812" t="str">
        <f t="shared" si="11"/>
        <v>Covered</v>
      </c>
      <c r="BY811" s="822"/>
    </row>
    <row r="812" spans="1:77">
      <c r="A812" s="810" t="s">
        <v>2382</v>
      </c>
      <c r="B812" s="810" t="s">
        <v>2540</v>
      </c>
      <c r="C812" s="811" t="s">
        <v>371</v>
      </c>
      <c r="D812" s="811" t="s">
        <v>2541</v>
      </c>
      <c r="E812" s="811" t="s">
        <v>2686</v>
      </c>
      <c r="F812" s="811" t="s">
        <v>321</v>
      </c>
      <c r="G812" s="780" t="str">
        <f>VLOOKUP(WWWW[[#This Row],[Village  Name]],SiteDB6[[Site Name]:[Location Type]],8,FALSE)</f>
        <v>Village</v>
      </c>
      <c r="H812" s="811" t="s">
        <v>2551</v>
      </c>
      <c r="I812" s="813">
        <v>217</v>
      </c>
      <c r="J812" s="813">
        <v>1155</v>
      </c>
      <c r="K812" s="814">
        <v>43480</v>
      </c>
      <c r="L812" s="815">
        <v>43723</v>
      </c>
      <c r="M812" s="813"/>
      <c r="N812" s="813"/>
      <c r="O812" s="605"/>
      <c r="P812" s="813"/>
      <c r="Q812" s="813"/>
      <c r="R812" s="813"/>
      <c r="S812" s="813"/>
      <c r="T812" s="813"/>
      <c r="U812" s="816"/>
      <c r="V812" s="813"/>
      <c r="W812" s="813" t="s">
        <v>3049</v>
      </c>
      <c r="X812" s="813"/>
      <c r="Y812" s="813"/>
      <c r="Z812" s="813"/>
      <c r="AA812" s="813"/>
      <c r="AB812" s="813"/>
      <c r="AC812" s="816"/>
      <c r="AD812" s="813"/>
      <c r="AE812" s="813"/>
      <c r="AF812" s="813"/>
      <c r="AG812" s="813"/>
      <c r="AH812" s="813"/>
      <c r="AI812" s="813"/>
      <c r="AJ812" s="605"/>
      <c r="AK812" s="813"/>
      <c r="AL812" s="605"/>
      <c r="AM812" s="605"/>
      <c r="AN812" s="816"/>
      <c r="AO812" s="551"/>
      <c r="AP812" s="551"/>
      <c r="AQ812"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2" s="818">
        <f>WWWW[[#This Row],[%Equitable and continuous access to sufficient quantity of safe drinking water]]*WWWW[[#This Row],[Total PoP ]]</f>
        <v>0</v>
      </c>
      <c r="AS812"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2" s="818">
        <f>WWWW[[#This Row],[% Access to unimproved water points]]*WWWW[[#This Row],[Total PoP ]]</f>
        <v>0</v>
      </c>
      <c r="AU812"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2" s="818">
        <f>WWWW[[#This Row],[HRP1]]/250</f>
        <v>0</v>
      </c>
      <c r="AX812" s="820">
        <f>1-WWWW[[#This Row],[% Equitable and continuous access to sufficient quantity of domestic water]]</f>
        <v>1</v>
      </c>
      <c r="AY812" s="818">
        <f>WWWW[[#This Row],[%equitable and continuous access to sufficient quantity of safe drinking and domestic water''s GAP]]*WWWW[[#This Row],[Total PoP ]]</f>
        <v>1155</v>
      </c>
      <c r="AZ812" s="821">
        <f>IF(WWWW[[#This Row],[Total required water points]]-WWWW[[#This Row],['#Water points coverage]]&lt;0,0,WWWW[[#This Row],[Total required water points]]-WWWW[[#This Row],['#Water points coverage]])</f>
        <v>5</v>
      </c>
      <c r="BA812" s="821">
        <f>ROUND(IF(WWWW[[#This Row],[Total PoP ]]&lt;250,1,WWWW[[#This Row],[Total PoP ]]/250),0)</f>
        <v>5</v>
      </c>
      <c r="BB81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2" s="818">
        <f>WWWW[[#This Row],[% people access to functioning Latrine]]*WWWW[[#This Row],[Total PoP ]]</f>
        <v>0</v>
      </c>
      <c r="BD812" s="821">
        <f>WWWW[[#This Row],['#_of_Functioning_latrines_in_school]]*50</f>
        <v>0</v>
      </c>
      <c r="BE812" s="821">
        <f>ROUND((WWWW[[#This Row],[Total PoP ]]/6),0)</f>
        <v>193</v>
      </c>
      <c r="BF812" s="821">
        <f>IF(WWWW[[#This Row],[Total required Latrines]]-(WWWW[[#This Row],['#_of_sanitary_fly-proof_HH_latrines]])&lt;0,0,WWWW[[#This Row],[Total required Latrines]]-(WWWW[[#This Row],['#_of_sanitary_fly-proof_HH_latrines]]))</f>
        <v>193</v>
      </c>
      <c r="BG812" s="817">
        <f>1-WWWW[[#This Row],[% people access to functioning Latrine]]</f>
        <v>1</v>
      </c>
      <c r="BH812"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2" s="560">
        <f>IF(WWWW[[#This Row],['#_of_functional_handwashing_facilities_at_HH_level]]*6&gt;WWWW[[#This Row],[Total PoP ]],WWWW[[#This Row],[Total PoP ]],WWWW[[#This Row],['#_of_functional_handwashing_facilities_at_HH_level]]*6)</f>
        <v>0</v>
      </c>
      <c r="BJ812" s="821">
        <f>IF(WWWW[[#This Row],['# people reached by regular dedicated hygiene promotion]]&gt;WWWW[[#This Row],['# People received regular supply of hygiene items]],WWWW[[#This Row],['# people reached by regular dedicated hygiene promotion]],WWWW[[#This Row],['# People received regular supply of hygiene items]])</f>
        <v>0</v>
      </c>
      <c r="BK812" s="820">
        <f>IF(WWWW[[#This Row],[HRP3]]/WWWW[[#This Row],[Total PoP ]]&gt;100%,100%,WWWW[[#This Row],[HRP3]]/WWWW[[#This Row],[Total PoP ]])</f>
        <v>0</v>
      </c>
      <c r="BL812" s="817">
        <f>1-WWWW[[#This Row],[Hygiene Coverage%]]</f>
        <v>1</v>
      </c>
      <c r="BM812" s="819">
        <f>WWWW[[#This Row],['# people reached by regular dedicated hygiene promotion]]/WWWW[[#This Row],[Total PoP ]]</f>
        <v>0</v>
      </c>
      <c r="BN81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2" s="552">
        <f>WWWW[[#This Row],['#_of_affected_women_and_girls_receiving_a_sufficient_quantity_of_sanitary_pads]]</f>
        <v>0</v>
      </c>
      <c r="BP812" s="605">
        <f>IF(WWWW[[#This Row],['# People with access to soap]]&gt;WWWW[[#This Row],['# People with access to Sanity Pads]],WWWW[[#This Row],['# People with access to soap]],WWWW[[#This Row],['# People with access to Sanity Pads]])</f>
        <v>0</v>
      </c>
      <c r="BQ812" s="560" t="str">
        <f>IF(OR(WWWW[[#This Row],['#of students in school]]="",WWWW[[#This Row],['#of students in school]]=0),"No","Yes")</f>
        <v>No</v>
      </c>
      <c r="BR812" s="812" t="str">
        <f>VLOOKUP(WWWW[[#This Row],[Village  Name]],SiteDB6[[Site Name]:[Location Type 1]],9,FALSE)</f>
        <v>Village</v>
      </c>
      <c r="BS812" s="812" t="str">
        <f>VLOOKUP(WWWW[[#This Row],[Village  Name]],SiteDB6[[Site Name]:[Type of Accommodation]],10,FALSE)</f>
        <v>Village</v>
      </c>
      <c r="BT812" s="812" t="str">
        <f>VLOOKUP(WWWW[[#This Row],[Village  Name]],SiteDB6[[Site Name]:[Ethnic or GCA/NGCA]],11,FALSE)</f>
        <v>Muslim</v>
      </c>
      <c r="BU812" s="812">
        <f>VLOOKUP(WWWW[[#This Row],[Village  Name]],SiteDB6[[Site Name]:[Lat]],12,FALSE)</f>
        <v>20.703790659999999</v>
      </c>
      <c r="BV812" s="812">
        <f>VLOOKUP(WWWW[[#This Row],[Village  Name]],SiteDB6[[Site Name]:[Long]],13,FALSE)</f>
        <v>92.628463749999995</v>
      </c>
      <c r="BW812" s="812">
        <f>VLOOKUP(WWWW[[#This Row],[Village  Name]],SiteDB6[[Site Name]:[Pcode]],3,FALSE)</f>
        <v>198431</v>
      </c>
      <c r="BX812" s="812" t="str">
        <f t="shared" si="11"/>
        <v>Covered</v>
      </c>
      <c r="BY812" s="822"/>
    </row>
    <row r="813" spans="1:77">
      <c r="A813" s="810" t="s">
        <v>2382</v>
      </c>
      <c r="B813" s="810" t="s">
        <v>2540</v>
      </c>
      <c r="C813" s="811" t="s">
        <v>371</v>
      </c>
      <c r="D813" s="811" t="s">
        <v>2541</v>
      </c>
      <c r="E813" s="811" t="s">
        <v>2686</v>
      </c>
      <c r="F813" s="811" t="s">
        <v>321</v>
      </c>
      <c r="G813" s="780" t="str">
        <f>VLOOKUP(WWWW[[#This Row],[Village  Name]],SiteDB6[[Site Name]:[Location Type]],8,FALSE)</f>
        <v>Village</v>
      </c>
      <c r="H813" s="811" t="s">
        <v>2552</v>
      </c>
      <c r="I813" s="813">
        <v>129</v>
      </c>
      <c r="J813" s="813">
        <v>664</v>
      </c>
      <c r="K813" s="814">
        <v>43480</v>
      </c>
      <c r="L813" s="815">
        <v>43723</v>
      </c>
      <c r="M813" s="813"/>
      <c r="N813" s="813"/>
      <c r="O813" s="605"/>
      <c r="P813" s="813"/>
      <c r="Q813" s="813"/>
      <c r="R813" s="813"/>
      <c r="S813" s="813"/>
      <c r="T813" s="813"/>
      <c r="U813" s="816"/>
      <c r="V813" s="813"/>
      <c r="W813" s="813" t="s">
        <v>3049</v>
      </c>
      <c r="X813" s="813"/>
      <c r="Y813" s="813"/>
      <c r="Z813" s="813"/>
      <c r="AA813" s="813"/>
      <c r="AB813" s="813"/>
      <c r="AC813" s="816"/>
      <c r="AD813" s="813"/>
      <c r="AE813" s="813"/>
      <c r="AF813" s="813"/>
      <c r="AG813" s="813"/>
      <c r="AH813" s="813"/>
      <c r="AI813" s="813"/>
      <c r="AJ813" s="605"/>
      <c r="AK813" s="813"/>
      <c r="AL813" s="605"/>
      <c r="AM813" s="605"/>
      <c r="AN813" s="816"/>
      <c r="AO813" s="551"/>
      <c r="AP813" s="551"/>
      <c r="AQ813"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3" s="818">
        <f>WWWW[[#This Row],[%Equitable and continuous access to sufficient quantity of safe drinking water]]*WWWW[[#This Row],[Total PoP ]]</f>
        <v>0</v>
      </c>
      <c r="AS813"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3" s="818">
        <f>WWWW[[#This Row],[% Access to unimproved water points]]*WWWW[[#This Row],[Total PoP ]]</f>
        <v>0</v>
      </c>
      <c r="AU813"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3" s="818">
        <f>WWWW[[#This Row],[HRP1]]/250</f>
        <v>0</v>
      </c>
      <c r="AX813" s="820">
        <f>1-WWWW[[#This Row],[% Equitable and continuous access to sufficient quantity of domestic water]]</f>
        <v>1</v>
      </c>
      <c r="AY813" s="818">
        <f>WWWW[[#This Row],[%equitable and continuous access to sufficient quantity of safe drinking and domestic water''s GAP]]*WWWW[[#This Row],[Total PoP ]]</f>
        <v>664</v>
      </c>
      <c r="AZ813" s="821">
        <f>IF(WWWW[[#This Row],[Total required water points]]-WWWW[[#This Row],['#Water points coverage]]&lt;0,0,WWWW[[#This Row],[Total required water points]]-WWWW[[#This Row],['#Water points coverage]])</f>
        <v>3</v>
      </c>
      <c r="BA813" s="821">
        <f>ROUND(IF(WWWW[[#This Row],[Total PoP ]]&lt;250,1,WWWW[[#This Row],[Total PoP ]]/250),0)</f>
        <v>3</v>
      </c>
      <c r="BB81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3" s="818">
        <f>WWWW[[#This Row],[% people access to functioning Latrine]]*WWWW[[#This Row],[Total PoP ]]</f>
        <v>0</v>
      </c>
      <c r="BD813" s="821">
        <f>WWWW[[#This Row],['#_of_Functioning_latrines_in_school]]*50</f>
        <v>0</v>
      </c>
      <c r="BE813" s="821">
        <f>ROUND((WWWW[[#This Row],[Total PoP ]]/6),0)</f>
        <v>111</v>
      </c>
      <c r="BF813" s="821">
        <f>IF(WWWW[[#This Row],[Total required Latrines]]-(WWWW[[#This Row],['#_of_sanitary_fly-proof_HH_latrines]])&lt;0,0,WWWW[[#This Row],[Total required Latrines]]-(WWWW[[#This Row],['#_of_sanitary_fly-proof_HH_latrines]]))</f>
        <v>111</v>
      </c>
      <c r="BG813" s="817">
        <f>1-WWWW[[#This Row],[% people access to functioning Latrine]]</f>
        <v>1</v>
      </c>
      <c r="BH813"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3" s="560">
        <f>IF(WWWW[[#This Row],['#_of_functional_handwashing_facilities_at_HH_level]]*6&gt;WWWW[[#This Row],[Total PoP ]],WWWW[[#This Row],[Total PoP ]],WWWW[[#This Row],['#_of_functional_handwashing_facilities_at_HH_level]]*6)</f>
        <v>0</v>
      </c>
      <c r="BJ813" s="821">
        <f>IF(WWWW[[#This Row],['# people reached by regular dedicated hygiene promotion]]&gt;WWWW[[#This Row],['# People received regular supply of hygiene items]],WWWW[[#This Row],['# people reached by regular dedicated hygiene promotion]],WWWW[[#This Row],['# People received regular supply of hygiene items]])</f>
        <v>0</v>
      </c>
      <c r="BK813" s="820">
        <f>IF(WWWW[[#This Row],[HRP3]]/WWWW[[#This Row],[Total PoP ]]&gt;100%,100%,WWWW[[#This Row],[HRP3]]/WWWW[[#This Row],[Total PoP ]])</f>
        <v>0</v>
      </c>
      <c r="BL813" s="817">
        <f>1-WWWW[[#This Row],[Hygiene Coverage%]]</f>
        <v>1</v>
      </c>
      <c r="BM813" s="819">
        <f>WWWW[[#This Row],['# people reached by regular dedicated hygiene promotion]]/WWWW[[#This Row],[Total PoP ]]</f>
        <v>0</v>
      </c>
      <c r="BN81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3" s="552">
        <f>WWWW[[#This Row],['#_of_affected_women_and_girls_receiving_a_sufficient_quantity_of_sanitary_pads]]</f>
        <v>0</v>
      </c>
      <c r="BP813" s="605">
        <f>IF(WWWW[[#This Row],['# People with access to soap]]&gt;WWWW[[#This Row],['# People with access to Sanity Pads]],WWWW[[#This Row],['# People with access to soap]],WWWW[[#This Row],['# People with access to Sanity Pads]])</f>
        <v>0</v>
      </c>
      <c r="BQ813" s="560" t="str">
        <f>IF(OR(WWWW[[#This Row],['#of students in school]]="",WWWW[[#This Row],['#of students in school]]=0),"No","Yes")</f>
        <v>No</v>
      </c>
      <c r="BR813" s="812" t="str">
        <f>VLOOKUP(WWWW[[#This Row],[Village  Name]],SiteDB6[[Site Name]:[Location Type 1]],9,FALSE)</f>
        <v>Village</v>
      </c>
      <c r="BS813" s="812" t="str">
        <f>VLOOKUP(WWWW[[#This Row],[Village  Name]],SiteDB6[[Site Name]:[Type of Accommodation]],10,FALSE)</f>
        <v>Village</v>
      </c>
      <c r="BT813" s="812" t="str">
        <f>VLOOKUP(WWWW[[#This Row],[Village  Name]],SiteDB6[[Site Name]:[Ethnic or GCA/NGCA]],11,FALSE)</f>
        <v>Rakhine</v>
      </c>
      <c r="BU813" s="812">
        <f>VLOOKUP(WWWW[[#This Row],[Village  Name]],SiteDB6[[Site Name]:[Lat]],12,FALSE)</f>
        <v>20.703920360000001</v>
      </c>
      <c r="BV813" s="812">
        <f>VLOOKUP(WWWW[[#This Row],[Village  Name]],SiteDB6[[Site Name]:[Long]],13,FALSE)</f>
        <v>92.631500239999994</v>
      </c>
      <c r="BW813" s="812">
        <f>VLOOKUP(WWWW[[#This Row],[Village  Name]],SiteDB6[[Site Name]:[Pcode]],3,FALSE)</f>
        <v>198428</v>
      </c>
      <c r="BX813" s="812" t="str">
        <f t="shared" si="11"/>
        <v>Covered</v>
      </c>
      <c r="BY813" s="822"/>
    </row>
    <row r="814" spans="1:77">
      <c r="A814" s="810" t="s">
        <v>2382</v>
      </c>
      <c r="B814" s="810" t="s">
        <v>2540</v>
      </c>
      <c r="C814" s="811" t="s">
        <v>371</v>
      </c>
      <c r="D814" s="811" t="s">
        <v>2541</v>
      </c>
      <c r="E814" s="811" t="s">
        <v>2686</v>
      </c>
      <c r="F814" s="811" t="s">
        <v>321</v>
      </c>
      <c r="G814" s="780" t="str">
        <f>VLOOKUP(WWWW[[#This Row],[Village  Name]],SiteDB6[[Site Name]:[Location Type]],8,FALSE)</f>
        <v>Village</v>
      </c>
      <c r="H814" s="811" t="s">
        <v>2542</v>
      </c>
      <c r="I814" s="813">
        <v>171</v>
      </c>
      <c r="J814" s="813">
        <v>908</v>
      </c>
      <c r="K814" s="814">
        <v>43480</v>
      </c>
      <c r="L814" s="815">
        <v>43723</v>
      </c>
      <c r="M814" s="813"/>
      <c r="N814" s="813"/>
      <c r="O814" s="605"/>
      <c r="P814" s="813"/>
      <c r="Q814" s="813"/>
      <c r="R814" s="813"/>
      <c r="S814" s="813"/>
      <c r="T814" s="813"/>
      <c r="U814" s="816"/>
      <c r="V814" s="813"/>
      <c r="W814" s="813" t="s">
        <v>3049</v>
      </c>
      <c r="X814" s="813"/>
      <c r="Y814" s="813"/>
      <c r="Z814" s="813"/>
      <c r="AA814" s="813"/>
      <c r="AB814" s="813"/>
      <c r="AC814" s="816"/>
      <c r="AD814" s="813"/>
      <c r="AE814" s="813"/>
      <c r="AF814" s="813"/>
      <c r="AG814" s="813"/>
      <c r="AH814" s="813"/>
      <c r="AI814" s="813"/>
      <c r="AJ814" s="605"/>
      <c r="AK814" s="813"/>
      <c r="AL814" s="605"/>
      <c r="AM814" s="605"/>
      <c r="AN814" s="816"/>
      <c r="AO814" s="551"/>
      <c r="AP814" s="551"/>
      <c r="AQ814"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4" s="818">
        <f>WWWW[[#This Row],[%Equitable and continuous access to sufficient quantity of safe drinking water]]*WWWW[[#This Row],[Total PoP ]]</f>
        <v>0</v>
      </c>
      <c r="AS814"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4" s="818">
        <f>WWWW[[#This Row],[% Access to unimproved water points]]*WWWW[[#This Row],[Total PoP ]]</f>
        <v>0</v>
      </c>
      <c r="AU814"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4" s="818">
        <f>WWWW[[#This Row],[HRP1]]/250</f>
        <v>0</v>
      </c>
      <c r="AX814" s="820">
        <f>1-WWWW[[#This Row],[% Equitable and continuous access to sufficient quantity of domestic water]]</f>
        <v>1</v>
      </c>
      <c r="AY814" s="818">
        <f>WWWW[[#This Row],[%equitable and continuous access to sufficient quantity of safe drinking and domestic water''s GAP]]*WWWW[[#This Row],[Total PoP ]]</f>
        <v>908</v>
      </c>
      <c r="AZ814" s="821">
        <f>IF(WWWW[[#This Row],[Total required water points]]-WWWW[[#This Row],['#Water points coverage]]&lt;0,0,WWWW[[#This Row],[Total required water points]]-WWWW[[#This Row],['#Water points coverage]])</f>
        <v>4</v>
      </c>
      <c r="BA814" s="821">
        <f>ROUND(IF(WWWW[[#This Row],[Total PoP ]]&lt;250,1,WWWW[[#This Row],[Total PoP ]]/250),0)</f>
        <v>4</v>
      </c>
      <c r="BB81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4" s="818">
        <f>WWWW[[#This Row],[% people access to functioning Latrine]]*WWWW[[#This Row],[Total PoP ]]</f>
        <v>0</v>
      </c>
      <c r="BD814" s="821">
        <f>WWWW[[#This Row],['#_of_Functioning_latrines_in_school]]*50</f>
        <v>0</v>
      </c>
      <c r="BE814" s="821">
        <f>ROUND((WWWW[[#This Row],[Total PoP ]]/6),0)</f>
        <v>151</v>
      </c>
      <c r="BF814" s="821">
        <f>IF(WWWW[[#This Row],[Total required Latrines]]-(WWWW[[#This Row],['#_of_sanitary_fly-proof_HH_latrines]])&lt;0,0,WWWW[[#This Row],[Total required Latrines]]-(WWWW[[#This Row],['#_of_sanitary_fly-proof_HH_latrines]]))</f>
        <v>151</v>
      </c>
      <c r="BG814" s="817">
        <f>1-WWWW[[#This Row],[% people access to functioning Latrine]]</f>
        <v>1</v>
      </c>
      <c r="BH814"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4" s="560">
        <f>IF(WWWW[[#This Row],['#_of_functional_handwashing_facilities_at_HH_level]]*6&gt;WWWW[[#This Row],[Total PoP ]],WWWW[[#This Row],[Total PoP ]],WWWW[[#This Row],['#_of_functional_handwashing_facilities_at_HH_level]]*6)</f>
        <v>0</v>
      </c>
      <c r="BJ814" s="821">
        <f>IF(WWWW[[#This Row],['# people reached by regular dedicated hygiene promotion]]&gt;WWWW[[#This Row],['# People received regular supply of hygiene items]],WWWW[[#This Row],['# people reached by regular dedicated hygiene promotion]],WWWW[[#This Row],['# People received regular supply of hygiene items]])</f>
        <v>0</v>
      </c>
      <c r="BK814" s="820">
        <f>IF(WWWW[[#This Row],[HRP3]]/WWWW[[#This Row],[Total PoP ]]&gt;100%,100%,WWWW[[#This Row],[HRP3]]/WWWW[[#This Row],[Total PoP ]])</f>
        <v>0</v>
      </c>
      <c r="BL814" s="817">
        <f>1-WWWW[[#This Row],[Hygiene Coverage%]]</f>
        <v>1</v>
      </c>
      <c r="BM814" s="819">
        <f>WWWW[[#This Row],['# people reached by regular dedicated hygiene promotion]]/WWWW[[#This Row],[Total PoP ]]</f>
        <v>0</v>
      </c>
      <c r="BN81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4" s="552">
        <f>WWWW[[#This Row],['#_of_affected_women_and_girls_receiving_a_sufficient_quantity_of_sanitary_pads]]</f>
        <v>0</v>
      </c>
      <c r="BP814" s="605">
        <f>IF(WWWW[[#This Row],['# People with access to soap]]&gt;WWWW[[#This Row],['# People with access to Sanity Pads]],WWWW[[#This Row],['# People with access to soap]],WWWW[[#This Row],['# People with access to Sanity Pads]])</f>
        <v>0</v>
      </c>
      <c r="BQ814" s="560" t="str">
        <f>IF(OR(WWWW[[#This Row],['#of students in school]]="",WWWW[[#This Row],['#of students in school]]=0),"No","Yes")</f>
        <v>No</v>
      </c>
      <c r="BR814" s="812" t="str">
        <f>VLOOKUP(WWWW[[#This Row],[Village  Name]],SiteDB6[[Site Name]:[Location Type 1]],9,FALSE)</f>
        <v>Village</v>
      </c>
      <c r="BS814" s="812" t="str">
        <f>VLOOKUP(WWWW[[#This Row],[Village  Name]],SiteDB6[[Site Name]:[Type of Accommodation]],10,FALSE)</f>
        <v>Village</v>
      </c>
      <c r="BT814" s="812" t="str">
        <f>VLOOKUP(WWWW[[#This Row],[Village  Name]],SiteDB6[[Site Name]:[Ethnic or GCA/NGCA]],11,FALSE)</f>
        <v>Muslim</v>
      </c>
      <c r="BU814" s="812">
        <f>VLOOKUP(WWWW[[#This Row],[Village  Name]],SiteDB6[[Site Name]:[Lat]],12,FALSE)</f>
        <v>0</v>
      </c>
      <c r="BV814" s="812">
        <f>VLOOKUP(WWWW[[#This Row],[Village  Name]],SiteDB6[[Site Name]:[Long]],13,FALSE)</f>
        <v>0</v>
      </c>
      <c r="BW814" s="812">
        <f>VLOOKUP(WWWW[[#This Row],[Village  Name]],SiteDB6[[Site Name]:[Pcode]],3,FALSE)</f>
        <v>198350</v>
      </c>
      <c r="BX814" s="812" t="str">
        <f t="shared" si="11"/>
        <v>Covered</v>
      </c>
      <c r="BY814" s="822"/>
    </row>
    <row r="815" spans="1:77">
      <c r="A815" s="810" t="s">
        <v>2382</v>
      </c>
      <c r="B815" s="810" t="s">
        <v>2540</v>
      </c>
      <c r="C815" s="811" t="s">
        <v>371</v>
      </c>
      <c r="D815" s="811" t="s">
        <v>2541</v>
      </c>
      <c r="E815" s="811" t="s">
        <v>2686</v>
      </c>
      <c r="F815" s="811" t="s">
        <v>307</v>
      </c>
      <c r="G815" s="780" t="str">
        <f>VLOOKUP(WWWW[[#This Row],[Village  Name]],SiteDB6[[Site Name]:[Location Type]],8,FALSE)</f>
        <v>Village</v>
      </c>
      <c r="H815" s="811" t="s">
        <v>369</v>
      </c>
      <c r="I815" s="813">
        <v>376</v>
      </c>
      <c r="J815" s="813">
        <v>2392</v>
      </c>
      <c r="K815" s="814">
        <v>43480</v>
      </c>
      <c r="L815" s="815">
        <v>43723</v>
      </c>
      <c r="M815" s="813"/>
      <c r="N815" s="813"/>
      <c r="O815" s="605"/>
      <c r="P815" s="813"/>
      <c r="Q815" s="813"/>
      <c r="R815" s="813"/>
      <c r="S815" s="813"/>
      <c r="T815" s="813"/>
      <c r="U815" s="816"/>
      <c r="V815" s="813"/>
      <c r="W815" s="813" t="s">
        <v>3049</v>
      </c>
      <c r="X815" s="813"/>
      <c r="Y815" s="813"/>
      <c r="Z815" s="813"/>
      <c r="AA815" s="813"/>
      <c r="AB815" s="813"/>
      <c r="AC815" s="816"/>
      <c r="AD815" s="813"/>
      <c r="AE815" s="813"/>
      <c r="AF815" s="813"/>
      <c r="AG815" s="813"/>
      <c r="AH815" s="813"/>
      <c r="AI815" s="813"/>
      <c r="AJ815" s="605"/>
      <c r="AK815" s="813"/>
      <c r="AL815" s="605"/>
      <c r="AM815" s="605"/>
      <c r="AN815" s="816"/>
      <c r="AO815" s="551"/>
      <c r="AP815" s="551"/>
      <c r="AQ815"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5" s="818">
        <f>WWWW[[#This Row],[%Equitable and continuous access to sufficient quantity of safe drinking water]]*WWWW[[#This Row],[Total PoP ]]</f>
        <v>0</v>
      </c>
      <c r="AS815"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5" s="818">
        <f>WWWW[[#This Row],[% Access to unimproved water points]]*WWWW[[#This Row],[Total PoP ]]</f>
        <v>0</v>
      </c>
      <c r="AU815"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5" s="818">
        <f>WWWW[[#This Row],[HRP1]]/250</f>
        <v>0</v>
      </c>
      <c r="AX815" s="820">
        <f>1-WWWW[[#This Row],[% Equitable and continuous access to sufficient quantity of domestic water]]</f>
        <v>1</v>
      </c>
      <c r="AY815" s="818">
        <f>WWWW[[#This Row],[%equitable and continuous access to sufficient quantity of safe drinking and domestic water''s GAP]]*WWWW[[#This Row],[Total PoP ]]</f>
        <v>2392</v>
      </c>
      <c r="AZ815" s="821">
        <f>IF(WWWW[[#This Row],[Total required water points]]-WWWW[[#This Row],['#Water points coverage]]&lt;0,0,WWWW[[#This Row],[Total required water points]]-WWWW[[#This Row],['#Water points coverage]])</f>
        <v>10</v>
      </c>
      <c r="BA815" s="821">
        <f>ROUND(IF(WWWW[[#This Row],[Total PoP ]]&lt;250,1,WWWW[[#This Row],[Total PoP ]]/250),0)</f>
        <v>10</v>
      </c>
      <c r="BB81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5" s="818">
        <f>WWWW[[#This Row],[% people access to functioning Latrine]]*WWWW[[#This Row],[Total PoP ]]</f>
        <v>0</v>
      </c>
      <c r="BD815" s="821">
        <f>WWWW[[#This Row],['#_of_Functioning_latrines_in_school]]*50</f>
        <v>0</v>
      </c>
      <c r="BE815" s="821">
        <f>ROUND((WWWW[[#This Row],[Total PoP ]]/6),0)</f>
        <v>399</v>
      </c>
      <c r="BF815" s="821">
        <f>IF(WWWW[[#This Row],[Total required Latrines]]-(WWWW[[#This Row],['#_of_sanitary_fly-proof_HH_latrines]])&lt;0,0,WWWW[[#This Row],[Total required Latrines]]-(WWWW[[#This Row],['#_of_sanitary_fly-proof_HH_latrines]]))</f>
        <v>399</v>
      </c>
      <c r="BG815" s="817">
        <f>1-WWWW[[#This Row],[% people access to functioning Latrine]]</f>
        <v>1</v>
      </c>
      <c r="BH815"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5" s="560">
        <f>IF(WWWW[[#This Row],['#_of_functional_handwashing_facilities_at_HH_level]]*6&gt;WWWW[[#This Row],[Total PoP ]],WWWW[[#This Row],[Total PoP ]],WWWW[[#This Row],['#_of_functional_handwashing_facilities_at_HH_level]]*6)</f>
        <v>0</v>
      </c>
      <c r="BJ815" s="821">
        <f>IF(WWWW[[#This Row],['# people reached by regular dedicated hygiene promotion]]&gt;WWWW[[#This Row],['# People received regular supply of hygiene items]],WWWW[[#This Row],['# people reached by regular dedicated hygiene promotion]],WWWW[[#This Row],['# People received regular supply of hygiene items]])</f>
        <v>0</v>
      </c>
      <c r="BK815" s="820">
        <f>IF(WWWW[[#This Row],[HRP3]]/WWWW[[#This Row],[Total PoP ]]&gt;100%,100%,WWWW[[#This Row],[HRP3]]/WWWW[[#This Row],[Total PoP ]])</f>
        <v>0</v>
      </c>
      <c r="BL815" s="817">
        <f>1-WWWW[[#This Row],[Hygiene Coverage%]]</f>
        <v>1</v>
      </c>
      <c r="BM815" s="819">
        <f>WWWW[[#This Row],['# people reached by regular dedicated hygiene promotion]]/WWWW[[#This Row],[Total PoP ]]</f>
        <v>0</v>
      </c>
      <c r="BN81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5" s="552">
        <f>WWWW[[#This Row],['#_of_affected_women_and_girls_receiving_a_sufficient_quantity_of_sanitary_pads]]</f>
        <v>0</v>
      </c>
      <c r="BP815" s="605">
        <f>IF(WWWW[[#This Row],['# People with access to soap]]&gt;WWWW[[#This Row],['# People with access to Sanity Pads]],WWWW[[#This Row],['# People with access to soap]],WWWW[[#This Row],['# People with access to Sanity Pads]])</f>
        <v>0</v>
      </c>
      <c r="BQ815" s="560" t="str">
        <f>IF(OR(WWWW[[#This Row],['#of students in school]]="",WWWW[[#This Row],['#of students in school]]=0),"No","Yes")</f>
        <v>No</v>
      </c>
      <c r="BR815" s="812" t="str">
        <f>VLOOKUP(WWWW[[#This Row],[Village  Name]],SiteDB6[[Site Name]:[Location Type 1]],9,FALSE)</f>
        <v>Village</v>
      </c>
      <c r="BS815" s="812" t="str">
        <f>VLOOKUP(WWWW[[#This Row],[Village  Name]],SiteDB6[[Site Name]:[Type of Accommodation]],10,FALSE)</f>
        <v>Relocated</v>
      </c>
      <c r="BT815" s="812" t="str">
        <f>VLOOKUP(WWWW[[#This Row],[Village  Name]],SiteDB6[[Site Name]:[Ethnic or GCA/NGCA]],11,FALSE)</f>
        <v>Rakhine</v>
      </c>
      <c r="BU815" s="812">
        <f>VLOOKUP(WWWW[[#This Row],[Village  Name]],SiteDB6[[Site Name]:[Lat]],12,FALSE)</f>
        <v>19.421102000000001</v>
      </c>
      <c r="BV815" s="812">
        <f>VLOOKUP(WWWW[[#This Row],[Village  Name]],SiteDB6[[Site Name]:[Long]],13,FALSE)</f>
        <v>93.552452000000002</v>
      </c>
      <c r="BW815" s="812" t="str">
        <f>VLOOKUP(WWWW[[#This Row],[Village  Name]],SiteDB6[[Site Name]:[Pcode]],3,FALSE)</f>
        <v>MMR012CMP036</v>
      </c>
      <c r="BX815" s="812" t="str">
        <f t="shared" si="11"/>
        <v>Covered</v>
      </c>
      <c r="BY815" s="822"/>
    </row>
    <row r="816" spans="1:77">
      <c r="A816" s="810" t="s">
        <v>2382</v>
      </c>
      <c r="B816" s="810" t="s">
        <v>2540</v>
      </c>
      <c r="C816" s="811" t="s">
        <v>371</v>
      </c>
      <c r="D816" s="811" t="s">
        <v>2541</v>
      </c>
      <c r="E816" s="811" t="s">
        <v>2686</v>
      </c>
      <c r="F816" s="811" t="s">
        <v>307</v>
      </c>
      <c r="G816" s="780" t="str">
        <f>VLOOKUP(WWWW[[#This Row],[Village  Name]],SiteDB6[[Site Name]:[Location Type]],8,FALSE)</f>
        <v>Village</v>
      </c>
      <c r="H816" s="811" t="s">
        <v>2562</v>
      </c>
      <c r="I816" s="813">
        <v>145</v>
      </c>
      <c r="J816" s="813">
        <v>702</v>
      </c>
      <c r="K816" s="814">
        <v>43480</v>
      </c>
      <c r="L816" s="815">
        <v>43723</v>
      </c>
      <c r="M816" s="813"/>
      <c r="N816" s="813"/>
      <c r="O816" s="605"/>
      <c r="P816" s="813"/>
      <c r="Q816" s="813"/>
      <c r="R816" s="813"/>
      <c r="S816" s="813"/>
      <c r="T816" s="813"/>
      <c r="U816" s="816"/>
      <c r="V816" s="813"/>
      <c r="W816" s="813" t="s">
        <v>3049</v>
      </c>
      <c r="X816" s="813"/>
      <c r="Y816" s="813"/>
      <c r="Z816" s="813"/>
      <c r="AA816" s="813"/>
      <c r="AB816" s="813"/>
      <c r="AC816" s="816"/>
      <c r="AD816" s="813"/>
      <c r="AE816" s="813"/>
      <c r="AF816" s="813"/>
      <c r="AG816" s="813"/>
      <c r="AH816" s="813"/>
      <c r="AI816" s="813"/>
      <c r="AJ816" s="605"/>
      <c r="AK816" s="813"/>
      <c r="AL816" s="605"/>
      <c r="AM816" s="605"/>
      <c r="AN816" s="816"/>
      <c r="AO816" s="551"/>
      <c r="AP816" s="551"/>
      <c r="AQ816"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6" s="818">
        <f>WWWW[[#This Row],[%Equitable and continuous access to sufficient quantity of safe drinking water]]*WWWW[[#This Row],[Total PoP ]]</f>
        <v>0</v>
      </c>
      <c r="AS816"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6" s="818">
        <f>WWWW[[#This Row],[% Access to unimproved water points]]*WWWW[[#This Row],[Total PoP ]]</f>
        <v>0</v>
      </c>
      <c r="AU816"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6" s="818">
        <f>WWWW[[#This Row],[HRP1]]/250</f>
        <v>0</v>
      </c>
      <c r="AX816" s="820">
        <f>1-WWWW[[#This Row],[% Equitable and continuous access to sufficient quantity of domestic water]]</f>
        <v>1</v>
      </c>
      <c r="AY816" s="818">
        <f>WWWW[[#This Row],[%equitable and continuous access to sufficient quantity of safe drinking and domestic water''s GAP]]*WWWW[[#This Row],[Total PoP ]]</f>
        <v>702</v>
      </c>
      <c r="AZ816" s="821">
        <f>IF(WWWW[[#This Row],[Total required water points]]-WWWW[[#This Row],['#Water points coverage]]&lt;0,0,WWWW[[#This Row],[Total required water points]]-WWWW[[#This Row],['#Water points coverage]])</f>
        <v>3</v>
      </c>
      <c r="BA816" s="821">
        <f>ROUND(IF(WWWW[[#This Row],[Total PoP ]]&lt;250,1,WWWW[[#This Row],[Total PoP ]]/250),0)</f>
        <v>3</v>
      </c>
      <c r="BB81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6" s="818">
        <f>WWWW[[#This Row],[% people access to functioning Latrine]]*WWWW[[#This Row],[Total PoP ]]</f>
        <v>0</v>
      </c>
      <c r="BD816" s="821">
        <f>WWWW[[#This Row],['#_of_Functioning_latrines_in_school]]*50</f>
        <v>0</v>
      </c>
      <c r="BE816" s="821">
        <f>ROUND((WWWW[[#This Row],[Total PoP ]]/6),0)</f>
        <v>117</v>
      </c>
      <c r="BF816" s="821">
        <f>IF(WWWW[[#This Row],[Total required Latrines]]-(WWWW[[#This Row],['#_of_sanitary_fly-proof_HH_latrines]])&lt;0,0,WWWW[[#This Row],[Total required Latrines]]-(WWWW[[#This Row],['#_of_sanitary_fly-proof_HH_latrines]]))</f>
        <v>117</v>
      </c>
      <c r="BG816" s="817">
        <f>1-WWWW[[#This Row],[% people access to functioning Latrine]]</f>
        <v>1</v>
      </c>
      <c r="BH816"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6" s="560">
        <f>IF(WWWW[[#This Row],['#_of_functional_handwashing_facilities_at_HH_level]]*6&gt;WWWW[[#This Row],[Total PoP ]],WWWW[[#This Row],[Total PoP ]],WWWW[[#This Row],['#_of_functional_handwashing_facilities_at_HH_level]]*6)</f>
        <v>0</v>
      </c>
      <c r="BJ816" s="821">
        <f>IF(WWWW[[#This Row],['# people reached by regular dedicated hygiene promotion]]&gt;WWWW[[#This Row],['# People received regular supply of hygiene items]],WWWW[[#This Row],['# people reached by regular dedicated hygiene promotion]],WWWW[[#This Row],['# People received regular supply of hygiene items]])</f>
        <v>0</v>
      </c>
      <c r="BK816" s="820">
        <f>IF(WWWW[[#This Row],[HRP3]]/WWWW[[#This Row],[Total PoP ]]&gt;100%,100%,WWWW[[#This Row],[HRP3]]/WWWW[[#This Row],[Total PoP ]])</f>
        <v>0</v>
      </c>
      <c r="BL816" s="817">
        <f>1-WWWW[[#This Row],[Hygiene Coverage%]]</f>
        <v>1</v>
      </c>
      <c r="BM816" s="819">
        <f>WWWW[[#This Row],['# people reached by regular dedicated hygiene promotion]]/WWWW[[#This Row],[Total PoP ]]</f>
        <v>0</v>
      </c>
      <c r="BN81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6" s="552">
        <f>WWWW[[#This Row],['#_of_affected_women_and_girls_receiving_a_sufficient_quantity_of_sanitary_pads]]</f>
        <v>0</v>
      </c>
      <c r="BP816" s="605">
        <f>IF(WWWW[[#This Row],['# People with access to soap]]&gt;WWWW[[#This Row],['# People with access to Sanity Pads]],WWWW[[#This Row],['# People with access to soap]],WWWW[[#This Row],['# People with access to Sanity Pads]])</f>
        <v>0</v>
      </c>
      <c r="BQ816" s="560" t="str">
        <f>IF(OR(WWWW[[#This Row],['#of students in school]]="",WWWW[[#This Row],['#of students in school]]=0),"No","Yes")</f>
        <v>No</v>
      </c>
      <c r="BR816" s="812" t="str">
        <f>VLOOKUP(WWWW[[#This Row],[Village  Name]],SiteDB6[[Site Name]:[Location Type 1]],9,FALSE)</f>
        <v>Village</v>
      </c>
      <c r="BS816" s="812" t="str">
        <f>VLOOKUP(WWWW[[#This Row],[Village  Name]],SiteDB6[[Site Name]:[Type of Accommodation]],10,FALSE)</f>
        <v>Village</v>
      </c>
      <c r="BT816" s="812" t="str">
        <f>VLOOKUP(WWWW[[#This Row],[Village  Name]],SiteDB6[[Site Name]:[Ethnic or GCA/NGCA]],11,FALSE)</f>
        <v>Muslim</v>
      </c>
      <c r="BU816" s="812">
        <f>VLOOKUP(WWWW[[#This Row],[Village  Name]],SiteDB6[[Site Name]:[Lat]],12,FALSE)</f>
        <v>0</v>
      </c>
      <c r="BV816" s="812">
        <f>VLOOKUP(WWWW[[#This Row],[Village  Name]],SiteDB6[[Site Name]:[Long]],13,FALSE)</f>
        <v>0</v>
      </c>
      <c r="BW816" s="812">
        <f>VLOOKUP(WWWW[[#This Row],[Village  Name]],SiteDB6[[Site Name]:[Pcode]],3,FALSE)</f>
        <v>0</v>
      </c>
      <c r="BX816" s="812" t="str">
        <f t="shared" si="11"/>
        <v>Covered</v>
      </c>
      <c r="BY816" s="822"/>
    </row>
    <row r="817" spans="1:77">
      <c r="A817" s="810" t="s">
        <v>2382</v>
      </c>
      <c r="B817" s="810" t="s">
        <v>2540</v>
      </c>
      <c r="C817" s="811" t="s">
        <v>371</v>
      </c>
      <c r="D817" s="811" t="s">
        <v>2541</v>
      </c>
      <c r="E817" s="811" t="s">
        <v>2686</v>
      </c>
      <c r="F817" s="811" t="s">
        <v>321</v>
      </c>
      <c r="G817" s="780" t="str">
        <f>VLOOKUP(WWWW[[#This Row],[Village  Name]],SiteDB6[[Site Name]:[Location Type]],8,FALSE)</f>
        <v>Village</v>
      </c>
      <c r="H817" s="811" t="s">
        <v>611</v>
      </c>
      <c r="I817" s="813">
        <v>22</v>
      </c>
      <c r="J817" s="813">
        <v>100</v>
      </c>
      <c r="K817" s="814">
        <v>43480</v>
      </c>
      <c r="L817" s="815">
        <v>43723</v>
      </c>
      <c r="M817" s="813"/>
      <c r="N817" s="813"/>
      <c r="O817" s="605"/>
      <c r="P817" s="813"/>
      <c r="Q817" s="813"/>
      <c r="R817" s="813"/>
      <c r="S817" s="813"/>
      <c r="T817" s="813"/>
      <c r="U817" s="816"/>
      <c r="V817" s="813"/>
      <c r="W817" s="813" t="s">
        <v>3049</v>
      </c>
      <c r="X817" s="813"/>
      <c r="Y817" s="813"/>
      <c r="Z817" s="813"/>
      <c r="AA817" s="813"/>
      <c r="AB817" s="813"/>
      <c r="AC817" s="816"/>
      <c r="AD817" s="813"/>
      <c r="AE817" s="813"/>
      <c r="AF817" s="813"/>
      <c r="AG817" s="813"/>
      <c r="AH817" s="813"/>
      <c r="AI817" s="813"/>
      <c r="AJ817" s="605"/>
      <c r="AK817" s="813"/>
      <c r="AL817" s="605"/>
      <c r="AM817" s="605"/>
      <c r="AN817" s="816"/>
      <c r="AO817" s="551"/>
      <c r="AP817" s="551"/>
      <c r="AQ817"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7" s="818">
        <f>WWWW[[#This Row],[%Equitable and continuous access to sufficient quantity of safe drinking water]]*WWWW[[#This Row],[Total PoP ]]</f>
        <v>0</v>
      </c>
      <c r="AS817"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7" s="818">
        <f>WWWW[[#This Row],[% Access to unimproved water points]]*WWWW[[#This Row],[Total PoP ]]</f>
        <v>0</v>
      </c>
      <c r="AU817"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7" s="818">
        <f>WWWW[[#This Row],[HRP1]]/250</f>
        <v>0</v>
      </c>
      <c r="AX817" s="820">
        <f>1-WWWW[[#This Row],[% Equitable and continuous access to sufficient quantity of domestic water]]</f>
        <v>1</v>
      </c>
      <c r="AY817" s="818">
        <f>WWWW[[#This Row],[%equitable and continuous access to sufficient quantity of safe drinking and domestic water''s GAP]]*WWWW[[#This Row],[Total PoP ]]</f>
        <v>100</v>
      </c>
      <c r="AZ817" s="821">
        <f>IF(WWWW[[#This Row],[Total required water points]]-WWWW[[#This Row],['#Water points coverage]]&lt;0,0,WWWW[[#This Row],[Total required water points]]-WWWW[[#This Row],['#Water points coverage]])</f>
        <v>1</v>
      </c>
      <c r="BA817" s="821">
        <f>ROUND(IF(WWWW[[#This Row],[Total PoP ]]&lt;250,1,WWWW[[#This Row],[Total PoP ]]/250),0)</f>
        <v>1</v>
      </c>
      <c r="BB81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7" s="818">
        <f>WWWW[[#This Row],[% people access to functioning Latrine]]*WWWW[[#This Row],[Total PoP ]]</f>
        <v>0</v>
      </c>
      <c r="BD817" s="821">
        <f>WWWW[[#This Row],['#_of_Functioning_latrines_in_school]]*50</f>
        <v>0</v>
      </c>
      <c r="BE817" s="821">
        <f>ROUND((WWWW[[#This Row],[Total PoP ]]/6),0)</f>
        <v>17</v>
      </c>
      <c r="BF817" s="821">
        <f>IF(WWWW[[#This Row],[Total required Latrines]]-(WWWW[[#This Row],['#_of_sanitary_fly-proof_HH_latrines]])&lt;0,0,WWWW[[#This Row],[Total required Latrines]]-(WWWW[[#This Row],['#_of_sanitary_fly-proof_HH_latrines]]))</f>
        <v>17</v>
      </c>
      <c r="BG817" s="817">
        <f>1-WWWW[[#This Row],[% people access to functioning Latrine]]</f>
        <v>1</v>
      </c>
      <c r="BH817"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7" s="560">
        <f>IF(WWWW[[#This Row],['#_of_functional_handwashing_facilities_at_HH_level]]*6&gt;WWWW[[#This Row],[Total PoP ]],WWWW[[#This Row],[Total PoP ]],WWWW[[#This Row],['#_of_functional_handwashing_facilities_at_HH_level]]*6)</f>
        <v>0</v>
      </c>
      <c r="BJ817" s="821">
        <f>IF(WWWW[[#This Row],['# people reached by regular dedicated hygiene promotion]]&gt;WWWW[[#This Row],['# People received regular supply of hygiene items]],WWWW[[#This Row],['# people reached by regular dedicated hygiene promotion]],WWWW[[#This Row],['# People received regular supply of hygiene items]])</f>
        <v>0</v>
      </c>
      <c r="BK817" s="820">
        <f>IF(WWWW[[#This Row],[HRP3]]/WWWW[[#This Row],[Total PoP ]]&gt;100%,100%,WWWW[[#This Row],[HRP3]]/WWWW[[#This Row],[Total PoP ]])</f>
        <v>0</v>
      </c>
      <c r="BL817" s="817">
        <f>1-WWWW[[#This Row],[Hygiene Coverage%]]</f>
        <v>1</v>
      </c>
      <c r="BM817" s="819">
        <f>WWWW[[#This Row],['# people reached by regular dedicated hygiene promotion]]/WWWW[[#This Row],[Total PoP ]]</f>
        <v>0</v>
      </c>
      <c r="BN81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7" s="552">
        <f>WWWW[[#This Row],['#_of_affected_women_and_girls_receiving_a_sufficient_quantity_of_sanitary_pads]]</f>
        <v>0</v>
      </c>
      <c r="BP817" s="605">
        <f>IF(WWWW[[#This Row],['# People with access to soap]]&gt;WWWW[[#This Row],['# People with access to Sanity Pads]],WWWW[[#This Row],['# People with access to soap]],WWWW[[#This Row],['# People with access to Sanity Pads]])</f>
        <v>0</v>
      </c>
      <c r="BQ817" s="560" t="str">
        <f>IF(OR(WWWW[[#This Row],['#of students in school]]="",WWWW[[#This Row],['#of students in school]]=0),"No","Yes")</f>
        <v>No</v>
      </c>
      <c r="BR817" s="812" t="str">
        <f>VLOOKUP(WWWW[[#This Row],[Village  Name]],SiteDB6[[Site Name]:[Location Type 1]],9,FALSE)</f>
        <v>Village</v>
      </c>
      <c r="BS817" s="812" t="str">
        <f>VLOOKUP(WWWW[[#This Row],[Village  Name]],SiteDB6[[Site Name]:[Type of Accommodation]],10,FALSE)</f>
        <v>Village</v>
      </c>
      <c r="BT817" s="812" t="str">
        <f>VLOOKUP(WWWW[[#This Row],[Village  Name]],SiteDB6[[Site Name]:[Ethnic or GCA/NGCA]],11,FALSE)</f>
        <v>Rakhine</v>
      </c>
      <c r="BU817" s="812">
        <f>VLOOKUP(WWWW[[#This Row],[Village  Name]],SiteDB6[[Site Name]:[Lat]],12,FALSE)</f>
        <v>20.80558014</v>
      </c>
      <c r="BV817" s="812">
        <f>VLOOKUP(WWWW[[#This Row],[Village  Name]],SiteDB6[[Site Name]:[Long]],13,FALSE)</f>
        <v>92.549842830000003</v>
      </c>
      <c r="BW817" s="812">
        <f>VLOOKUP(WWWW[[#This Row],[Village  Name]],SiteDB6[[Site Name]:[Pcode]],3,FALSE)</f>
        <v>198336</v>
      </c>
      <c r="BX817" s="812" t="str">
        <f t="shared" si="11"/>
        <v>Covered</v>
      </c>
      <c r="BY817" s="822"/>
    </row>
    <row r="818" spans="1:77">
      <c r="A818" s="810" t="s">
        <v>2382</v>
      </c>
      <c r="B818" s="810" t="s">
        <v>2540</v>
      </c>
      <c r="C818" s="811" t="s">
        <v>371</v>
      </c>
      <c r="D818" s="811" t="s">
        <v>2541</v>
      </c>
      <c r="E818" s="811" t="s">
        <v>2686</v>
      </c>
      <c r="F818" s="811" t="s">
        <v>321</v>
      </c>
      <c r="G818" s="780" t="str">
        <f>VLOOKUP(WWWW[[#This Row],[Village  Name]],SiteDB6[[Site Name]:[Location Type]],8,FALSE)</f>
        <v>Village</v>
      </c>
      <c r="H818" s="811" t="s">
        <v>2558</v>
      </c>
      <c r="I818" s="813">
        <v>18</v>
      </c>
      <c r="J818" s="813">
        <v>85</v>
      </c>
      <c r="K818" s="814">
        <v>43480</v>
      </c>
      <c r="L818" s="815">
        <v>43723</v>
      </c>
      <c r="M818" s="813"/>
      <c r="N818" s="813"/>
      <c r="O818" s="605"/>
      <c r="P818" s="813"/>
      <c r="Q818" s="813"/>
      <c r="R818" s="813"/>
      <c r="S818" s="813"/>
      <c r="T818" s="813"/>
      <c r="U818" s="816"/>
      <c r="V818" s="813"/>
      <c r="W818" s="813" t="s">
        <v>3049</v>
      </c>
      <c r="X818" s="813"/>
      <c r="Y818" s="813"/>
      <c r="Z818" s="813"/>
      <c r="AA818" s="813"/>
      <c r="AB818" s="813"/>
      <c r="AC818" s="816"/>
      <c r="AD818" s="813"/>
      <c r="AE818" s="813"/>
      <c r="AF818" s="813"/>
      <c r="AG818" s="813"/>
      <c r="AH818" s="813"/>
      <c r="AI818" s="813"/>
      <c r="AJ818" s="605"/>
      <c r="AK818" s="813"/>
      <c r="AL818" s="605"/>
      <c r="AM818" s="605"/>
      <c r="AN818" s="816"/>
      <c r="AO818" s="551"/>
      <c r="AP818" s="551"/>
      <c r="AQ818"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8" s="818">
        <f>WWWW[[#This Row],[%Equitable and continuous access to sufficient quantity of safe drinking water]]*WWWW[[#This Row],[Total PoP ]]</f>
        <v>0</v>
      </c>
      <c r="AS818"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8" s="818">
        <f>WWWW[[#This Row],[% Access to unimproved water points]]*WWWW[[#This Row],[Total PoP ]]</f>
        <v>0</v>
      </c>
      <c r="AU818"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8" s="818">
        <f>WWWW[[#This Row],[HRP1]]/250</f>
        <v>0</v>
      </c>
      <c r="AX818" s="820">
        <f>1-WWWW[[#This Row],[% Equitable and continuous access to sufficient quantity of domestic water]]</f>
        <v>1</v>
      </c>
      <c r="AY818" s="818">
        <f>WWWW[[#This Row],[%equitable and continuous access to sufficient quantity of safe drinking and domestic water''s GAP]]*WWWW[[#This Row],[Total PoP ]]</f>
        <v>85</v>
      </c>
      <c r="AZ818" s="821">
        <f>IF(WWWW[[#This Row],[Total required water points]]-WWWW[[#This Row],['#Water points coverage]]&lt;0,0,WWWW[[#This Row],[Total required water points]]-WWWW[[#This Row],['#Water points coverage]])</f>
        <v>1</v>
      </c>
      <c r="BA818" s="821">
        <f>ROUND(IF(WWWW[[#This Row],[Total PoP ]]&lt;250,1,WWWW[[#This Row],[Total PoP ]]/250),0)</f>
        <v>1</v>
      </c>
      <c r="BB81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8" s="818">
        <f>WWWW[[#This Row],[% people access to functioning Latrine]]*WWWW[[#This Row],[Total PoP ]]</f>
        <v>0</v>
      </c>
      <c r="BD818" s="821">
        <f>WWWW[[#This Row],['#_of_Functioning_latrines_in_school]]*50</f>
        <v>0</v>
      </c>
      <c r="BE818" s="821">
        <f>ROUND((WWWW[[#This Row],[Total PoP ]]/6),0)</f>
        <v>14</v>
      </c>
      <c r="BF818" s="821">
        <f>IF(WWWW[[#This Row],[Total required Latrines]]-(WWWW[[#This Row],['#_of_sanitary_fly-proof_HH_latrines]])&lt;0,0,WWWW[[#This Row],[Total required Latrines]]-(WWWW[[#This Row],['#_of_sanitary_fly-proof_HH_latrines]]))</f>
        <v>14</v>
      </c>
      <c r="BG818" s="817">
        <f>1-WWWW[[#This Row],[% people access to functioning Latrine]]</f>
        <v>1</v>
      </c>
      <c r="BH818"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8" s="560">
        <f>IF(WWWW[[#This Row],['#_of_functional_handwashing_facilities_at_HH_level]]*6&gt;WWWW[[#This Row],[Total PoP ]],WWWW[[#This Row],[Total PoP ]],WWWW[[#This Row],['#_of_functional_handwashing_facilities_at_HH_level]]*6)</f>
        <v>0</v>
      </c>
      <c r="BJ818" s="821">
        <f>IF(WWWW[[#This Row],['# people reached by regular dedicated hygiene promotion]]&gt;WWWW[[#This Row],['# People received regular supply of hygiene items]],WWWW[[#This Row],['# people reached by regular dedicated hygiene promotion]],WWWW[[#This Row],['# People received regular supply of hygiene items]])</f>
        <v>0</v>
      </c>
      <c r="BK818" s="820">
        <f>IF(WWWW[[#This Row],[HRP3]]/WWWW[[#This Row],[Total PoP ]]&gt;100%,100%,WWWW[[#This Row],[HRP3]]/WWWW[[#This Row],[Total PoP ]])</f>
        <v>0</v>
      </c>
      <c r="BL818" s="817">
        <f>1-WWWW[[#This Row],[Hygiene Coverage%]]</f>
        <v>1</v>
      </c>
      <c r="BM818" s="819">
        <f>WWWW[[#This Row],['# people reached by regular dedicated hygiene promotion]]/WWWW[[#This Row],[Total PoP ]]</f>
        <v>0</v>
      </c>
      <c r="BN81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8" s="552">
        <f>WWWW[[#This Row],['#_of_affected_women_and_girls_receiving_a_sufficient_quantity_of_sanitary_pads]]</f>
        <v>0</v>
      </c>
      <c r="BP818" s="605">
        <f>IF(WWWW[[#This Row],['# People with access to soap]]&gt;WWWW[[#This Row],['# People with access to Sanity Pads]],WWWW[[#This Row],['# People with access to soap]],WWWW[[#This Row],['# People with access to Sanity Pads]])</f>
        <v>0</v>
      </c>
      <c r="BQ818" s="560" t="str">
        <f>IF(OR(WWWW[[#This Row],['#of students in school]]="",WWWW[[#This Row],['#of students in school]]=0),"No","Yes")</f>
        <v>No</v>
      </c>
      <c r="BR818" s="812" t="str">
        <f>VLOOKUP(WWWW[[#This Row],[Village  Name]],SiteDB6[[Site Name]:[Location Type 1]],9,FALSE)</f>
        <v>Village</v>
      </c>
      <c r="BS818" s="812" t="str">
        <f>VLOOKUP(WWWW[[#This Row],[Village  Name]],SiteDB6[[Site Name]:[Type of Accommodation]],10,FALSE)</f>
        <v>Village</v>
      </c>
      <c r="BT818" s="812" t="str">
        <f>VLOOKUP(WWWW[[#This Row],[Village  Name]],SiteDB6[[Site Name]:[Ethnic or GCA/NGCA]],11,FALSE)</f>
        <v>Rakhine</v>
      </c>
      <c r="BU818" s="812">
        <f>VLOOKUP(WWWW[[#This Row],[Village  Name]],SiteDB6[[Site Name]:[Lat]],12,FALSE)</f>
        <v>20.892290119999998</v>
      </c>
      <c r="BV818" s="812">
        <f>VLOOKUP(WWWW[[#This Row],[Village  Name]],SiteDB6[[Site Name]:[Long]],13,FALSE)</f>
        <v>92.550079350000004</v>
      </c>
      <c r="BW818" s="812">
        <f>VLOOKUP(WWWW[[#This Row],[Village  Name]],SiteDB6[[Site Name]:[Pcode]],3,FALSE)</f>
        <v>198303</v>
      </c>
      <c r="BX818" s="812" t="str">
        <f t="shared" si="11"/>
        <v>Covered</v>
      </c>
      <c r="BY818" s="822"/>
    </row>
    <row r="819" spans="1:77">
      <c r="A819" s="810" t="s">
        <v>2382</v>
      </c>
      <c r="B819" s="810" t="s">
        <v>2540</v>
      </c>
      <c r="C819" s="811" t="s">
        <v>371</v>
      </c>
      <c r="D819" s="811" t="s">
        <v>2541</v>
      </c>
      <c r="E819" s="811" t="s">
        <v>2686</v>
      </c>
      <c r="F819" s="811" t="s">
        <v>321</v>
      </c>
      <c r="G819" s="780" t="str">
        <f>VLOOKUP(WWWW[[#This Row],[Village  Name]],SiteDB6[[Site Name]:[Location Type]],8,FALSE)</f>
        <v>Village</v>
      </c>
      <c r="H819" s="811" t="s">
        <v>2555</v>
      </c>
      <c r="I819" s="813">
        <v>162</v>
      </c>
      <c r="J819" s="813">
        <v>927</v>
      </c>
      <c r="K819" s="814">
        <v>43480</v>
      </c>
      <c r="L819" s="815">
        <v>43723</v>
      </c>
      <c r="M819" s="813"/>
      <c r="N819" s="813"/>
      <c r="O819" s="605"/>
      <c r="P819" s="813"/>
      <c r="Q819" s="813"/>
      <c r="R819" s="813"/>
      <c r="S819" s="813"/>
      <c r="T819" s="813"/>
      <c r="U819" s="816"/>
      <c r="V819" s="813"/>
      <c r="W819" s="813" t="s">
        <v>3049</v>
      </c>
      <c r="X819" s="813"/>
      <c r="Y819" s="813"/>
      <c r="Z819" s="813"/>
      <c r="AA819" s="813"/>
      <c r="AB819" s="813"/>
      <c r="AC819" s="816"/>
      <c r="AD819" s="813"/>
      <c r="AE819" s="813"/>
      <c r="AF819" s="813"/>
      <c r="AG819" s="813"/>
      <c r="AH819" s="813"/>
      <c r="AI819" s="813"/>
      <c r="AJ819" s="605"/>
      <c r="AK819" s="813"/>
      <c r="AL819" s="605"/>
      <c r="AM819" s="605"/>
      <c r="AN819" s="816"/>
      <c r="AO819" s="551"/>
      <c r="AP819" s="551"/>
      <c r="AQ819"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19" s="818">
        <f>WWWW[[#This Row],[%Equitable and continuous access to sufficient quantity of safe drinking water]]*WWWW[[#This Row],[Total PoP ]]</f>
        <v>0</v>
      </c>
      <c r="AS819"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19" s="818">
        <f>WWWW[[#This Row],[% Access to unimproved water points]]*WWWW[[#This Row],[Total PoP ]]</f>
        <v>0</v>
      </c>
      <c r="AU819"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1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19" s="818">
        <f>WWWW[[#This Row],[HRP1]]/250</f>
        <v>0</v>
      </c>
      <c r="AX819" s="820">
        <f>1-WWWW[[#This Row],[% Equitable and continuous access to sufficient quantity of domestic water]]</f>
        <v>1</v>
      </c>
      <c r="AY819" s="818">
        <f>WWWW[[#This Row],[%equitable and continuous access to sufficient quantity of safe drinking and domestic water''s GAP]]*WWWW[[#This Row],[Total PoP ]]</f>
        <v>927</v>
      </c>
      <c r="AZ819" s="821">
        <f>IF(WWWW[[#This Row],[Total required water points]]-WWWW[[#This Row],['#Water points coverage]]&lt;0,0,WWWW[[#This Row],[Total required water points]]-WWWW[[#This Row],['#Water points coverage]])</f>
        <v>4</v>
      </c>
      <c r="BA819" s="821">
        <f>ROUND(IF(WWWW[[#This Row],[Total PoP ]]&lt;250,1,WWWW[[#This Row],[Total PoP ]]/250),0)</f>
        <v>4</v>
      </c>
      <c r="BB81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19" s="818">
        <f>WWWW[[#This Row],[% people access to functioning Latrine]]*WWWW[[#This Row],[Total PoP ]]</f>
        <v>0</v>
      </c>
      <c r="BD819" s="821">
        <f>WWWW[[#This Row],['#_of_Functioning_latrines_in_school]]*50</f>
        <v>0</v>
      </c>
      <c r="BE819" s="821">
        <f>ROUND((WWWW[[#This Row],[Total PoP ]]/6),0)</f>
        <v>155</v>
      </c>
      <c r="BF819" s="821">
        <f>IF(WWWW[[#This Row],[Total required Latrines]]-(WWWW[[#This Row],['#_of_sanitary_fly-proof_HH_latrines]])&lt;0,0,WWWW[[#This Row],[Total required Latrines]]-(WWWW[[#This Row],['#_of_sanitary_fly-proof_HH_latrines]]))</f>
        <v>155</v>
      </c>
      <c r="BG819" s="817">
        <f>1-WWWW[[#This Row],[% people access to functioning Latrine]]</f>
        <v>1</v>
      </c>
      <c r="BH819"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19" s="560">
        <f>IF(WWWW[[#This Row],['#_of_functional_handwashing_facilities_at_HH_level]]*6&gt;WWWW[[#This Row],[Total PoP ]],WWWW[[#This Row],[Total PoP ]],WWWW[[#This Row],['#_of_functional_handwashing_facilities_at_HH_level]]*6)</f>
        <v>0</v>
      </c>
      <c r="BJ819" s="821">
        <f>IF(WWWW[[#This Row],['# people reached by regular dedicated hygiene promotion]]&gt;WWWW[[#This Row],['# People received regular supply of hygiene items]],WWWW[[#This Row],['# people reached by regular dedicated hygiene promotion]],WWWW[[#This Row],['# People received regular supply of hygiene items]])</f>
        <v>0</v>
      </c>
      <c r="BK819" s="820">
        <f>IF(WWWW[[#This Row],[HRP3]]/WWWW[[#This Row],[Total PoP ]]&gt;100%,100%,WWWW[[#This Row],[HRP3]]/WWWW[[#This Row],[Total PoP ]])</f>
        <v>0</v>
      </c>
      <c r="BL819" s="817">
        <f>1-WWWW[[#This Row],[Hygiene Coverage%]]</f>
        <v>1</v>
      </c>
      <c r="BM819" s="819">
        <f>WWWW[[#This Row],['# people reached by regular dedicated hygiene promotion]]/WWWW[[#This Row],[Total PoP ]]</f>
        <v>0</v>
      </c>
      <c r="BN81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19" s="552">
        <f>WWWW[[#This Row],['#_of_affected_women_and_girls_receiving_a_sufficient_quantity_of_sanitary_pads]]</f>
        <v>0</v>
      </c>
      <c r="BP819" s="605">
        <f>IF(WWWW[[#This Row],['# People with access to soap]]&gt;WWWW[[#This Row],['# People with access to Sanity Pads]],WWWW[[#This Row],['# People with access to soap]],WWWW[[#This Row],['# People with access to Sanity Pads]])</f>
        <v>0</v>
      </c>
      <c r="BQ819" s="560" t="str">
        <f>IF(OR(WWWW[[#This Row],['#of students in school]]="",WWWW[[#This Row],['#of students in school]]=0),"No","Yes")</f>
        <v>No</v>
      </c>
      <c r="BR819" s="812" t="str">
        <f>VLOOKUP(WWWW[[#This Row],[Village  Name]],SiteDB6[[Site Name]:[Location Type 1]],9,FALSE)</f>
        <v>Village</v>
      </c>
      <c r="BS819" s="812" t="str">
        <f>VLOOKUP(WWWW[[#This Row],[Village  Name]],SiteDB6[[Site Name]:[Type of Accommodation]],10,FALSE)</f>
        <v>Village</v>
      </c>
      <c r="BT819" s="812" t="str">
        <f>VLOOKUP(WWWW[[#This Row],[Village  Name]],SiteDB6[[Site Name]:[Ethnic or GCA/NGCA]],11,FALSE)</f>
        <v>Muslim</v>
      </c>
      <c r="BU819" s="812">
        <f>VLOOKUP(WWWW[[#This Row],[Village  Name]],SiteDB6[[Site Name]:[Lat]],12,FALSE)</f>
        <v>0</v>
      </c>
      <c r="BV819" s="812">
        <f>VLOOKUP(WWWW[[#This Row],[Village  Name]],SiteDB6[[Site Name]:[Long]],13,FALSE)</f>
        <v>0</v>
      </c>
      <c r="BW819" s="812">
        <f>VLOOKUP(WWWW[[#This Row],[Village  Name]],SiteDB6[[Site Name]:[Pcode]],3,FALSE)</f>
        <v>198405</v>
      </c>
      <c r="BX819" s="812" t="str">
        <f t="shared" si="11"/>
        <v>Covered</v>
      </c>
      <c r="BY819" s="822"/>
    </row>
    <row r="820" spans="1:77">
      <c r="A820" s="810" t="s">
        <v>2382</v>
      </c>
      <c r="B820" s="810" t="s">
        <v>2540</v>
      </c>
      <c r="C820" s="811" t="s">
        <v>371</v>
      </c>
      <c r="D820" s="811" t="s">
        <v>2541</v>
      </c>
      <c r="E820" s="811" t="s">
        <v>2686</v>
      </c>
      <c r="F820" s="811" t="s">
        <v>307</v>
      </c>
      <c r="G820" s="780" t="str">
        <f>VLOOKUP(WWWW[[#This Row],[Village  Name]],SiteDB6[[Site Name]:[Location Type]],8,FALSE)</f>
        <v>Village</v>
      </c>
      <c r="H820" s="811" t="s">
        <v>546</v>
      </c>
      <c r="I820" s="813">
        <v>181</v>
      </c>
      <c r="J820" s="813">
        <v>1089</v>
      </c>
      <c r="K820" s="814">
        <v>43480</v>
      </c>
      <c r="L820" s="815">
        <v>43723</v>
      </c>
      <c r="M820" s="813"/>
      <c r="N820" s="813"/>
      <c r="O820" s="605"/>
      <c r="P820" s="813"/>
      <c r="Q820" s="813"/>
      <c r="R820" s="813"/>
      <c r="S820" s="813"/>
      <c r="T820" s="813"/>
      <c r="U820" s="816"/>
      <c r="V820" s="813"/>
      <c r="W820" s="813" t="s">
        <v>3049</v>
      </c>
      <c r="X820" s="813"/>
      <c r="Y820" s="813"/>
      <c r="Z820" s="813"/>
      <c r="AA820" s="813"/>
      <c r="AB820" s="813"/>
      <c r="AC820" s="816"/>
      <c r="AD820" s="813"/>
      <c r="AE820" s="813"/>
      <c r="AF820" s="813"/>
      <c r="AG820" s="813"/>
      <c r="AH820" s="813"/>
      <c r="AI820" s="813"/>
      <c r="AJ820" s="605"/>
      <c r="AK820" s="813"/>
      <c r="AL820" s="605"/>
      <c r="AM820" s="605"/>
      <c r="AN820" s="816"/>
      <c r="AO820" s="551"/>
      <c r="AP820" s="551"/>
      <c r="AQ820"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0" s="818">
        <f>WWWW[[#This Row],[%Equitable and continuous access to sufficient quantity of safe drinking water]]*WWWW[[#This Row],[Total PoP ]]</f>
        <v>0</v>
      </c>
      <c r="AS820"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0" s="818">
        <f>WWWW[[#This Row],[% Access to unimproved water points]]*WWWW[[#This Row],[Total PoP ]]</f>
        <v>0</v>
      </c>
      <c r="AU820"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0" s="818">
        <f>WWWW[[#This Row],[HRP1]]/250</f>
        <v>0</v>
      </c>
      <c r="AX820" s="820">
        <f>1-WWWW[[#This Row],[% Equitable and continuous access to sufficient quantity of domestic water]]</f>
        <v>1</v>
      </c>
      <c r="AY820" s="818">
        <f>WWWW[[#This Row],[%equitable and continuous access to sufficient quantity of safe drinking and domestic water''s GAP]]*WWWW[[#This Row],[Total PoP ]]</f>
        <v>1089</v>
      </c>
      <c r="AZ820" s="821">
        <f>IF(WWWW[[#This Row],[Total required water points]]-WWWW[[#This Row],['#Water points coverage]]&lt;0,0,WWWW[[#This Row],[Total required water points]]-WWWW[[#This Row],['#Water points coverage]])</f>
        <v>4</v>
      </c>
      <c r="BA820" s="821">
        <f>ROUND(IF(WWWW[[#This Row],[Total PoP ]]&lt;250,1,WWWW[[#This Row],[Total PoP ]]/250),0)</f>
        <v>4</v>
      </c>
      <c r="BB82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0" s="818">
        <f>WWWW[[#This Row],[% people access to functioning Latrine]]*WWWW[[#This Row],[Total PoP ]]</f>
        <v>0</v>
      </c>
      <c r="BD820" s="821">
        <f>WWWW[[#This Row],['#_of_Functioning_latrines_in_school]]*50</f>
        <v>0</v>
      </c>
      <c r="BE820" s="821">
        <f>ROUND((WWWW[[#This Row],[Total PoP ]]/6),0)</f>
        <v>182</v>
      </c>
      <c r="BF820" s="821">
        <f>IF(WWWW[[#This Row],[Total required Latrines]]-(WWWW[[#This Row],['#_of_sanitary_fly-proof_HH_latrines]])&lt;0,0,WWWW[[#This Row],[Total required Latrines]]-(WWWW[[#This Row],['#_of_sanitary_fly-proof_HH_latrines]]))</f>
        <v>182</v>
      </c>
      <c r="BG820" s="817">
        <f>1-WWWW[[#This Row],[% people access to functioning Latrine]]</f>
        <v>1</v>
      </c>
      <c r="BH820"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0" s="560">
        <f>IF(WWWW[[#This Row],['#_of_functional_handwashing_facilities_at_HH_level]]*6&gt;WWWW[[#This Row],[Total PoP ]],WWWW[[#This Row],[Total PoP ]],WWWW[[#This Row],['#_of_functional_handwashing_facilities_at_HH_level]]*6)</f>
        <v>0</v>
      </c>
      <c r="BJ820" s="821">
        <f>IF(WWWW[[#This Row],['# people reached by regular dedicated hygiene promotion]]&gt;WWWW[[#This Row],['# People received regular supply of hygiene items]],WWWW[[#This Row],['# people reached by regular dedicated hygiene promotion]],WWWW[[#This Row],['# People received regular supply of hygiene items]])</f>
        <v>0</v>
      </c>
      <c r="BK820" s="820">
        <f>IF(WWWW[[#This Row],[HRP3]]/WWWW[[#This Row],[Total PoP ]]&gt;100%,100%,WWWW[[#This Row],[HRP3]]/WWWW[[#This Row],[Total PoP ]])</f>
        <v>0</v>
      </c>
      <c r="BL820" s="817">
        <f>1-WWWW[[#This Row],[Hygiene Coverage%]]</f>
        <v>1</v>
      </c>
      <c r="BM820" s="819">
        <f>WWWW[[#This Row],['# people reached by regular dedicated hygiene promotion]]/WWWW[[#This Row],[Total PoP ]]</f>
        <v>0</v>
      </c>
      <c r="BN82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0" s="552">
        <f>WWWW[[#This Row],['#_of_affected_women_and_girls_receiving_a_sufficient_quantity_of_sanitary_pads]]</f>
        <v>0</v>
      </c>
      <c r="BP820" s="605">
        <f>IF(WWWW[[#This Row],['# People with access to soap]]&gt;WWWW[[#This Row],['# People with access to Sanity Pads]],WWWW[[#This Row],['# People with access to soap]],WWWW[[#This Row],['# People with access to Sanity Pads]])</f>
        <v>0</v>
      </c>
      <c r="BQ820" s="560" t="str">
        <f>IF(OR(WWWW[[#This Row],['#of students in school]]="",WWWW[[#This Row],['#of students in school]]=0),"No","Yes")</f>
        <v>No</v>
      </c>
      <c r="BR820" s="812" t="str">
        <f>VLOOKUP(WWWW[[#This Row],[Village  Name]],SiteDB6[[Site Name]:[Location Type 1]],9,FALSE)</f>
        <v>Village</v>
      </c>
      <c r="BS820" s="812" t="str">
        <f>VLOOKUP(WWWW[[#This Row],[Village  Name]],SiteDB6[[Site Name]:[Type of Accommodation]],10,FALSE)</f>
        <v>Village</v>
      </c>
      <c r="BT820" s="812" t="str">
        <f>VLOOKUP(WWWW[[#This Row],[Village  Name]],SiteDB6[[Site Name]:[Ethnic or GCA/NGCA]],11,FALSE)</f>
        <v>Rakhine</v>
      </c>
      <c r="BU820" s="812">
        <f>VLOOKUP(WWWW[[#This Row],[Village  Name]],SiteDB6[[Site Name]:[Lat]],12,FALSE)</f>
        <v>20.691099170000001</v>
      </c>
      <c r="BV820" s="812">
        <f>VLOOKUP(WWWW[[#This Row],[Village  Name]],SiteDB6[[Site Name]:[Long]],13,FALSE)</f>
        <v>92.590652469999995</v>
      </c>
      <c r="BW820" s="812">
        <f>VLOOKUP(WWWW[[#This Row],[Village  Name]],SiteDB6[[Site Name]:[Pcode]],3,FALSE)</f>
        <v>198446</v>
      </c>
      <c r="BX820" s="812" t="str">
        <f t="shared" si="11"/>
        <v>Covered</v>
      </c>
      <c r="BY820" s="822"/>
    </row>
    <row r="821" spans="1:77">
      <c r="A821" s="810" t="s">
        <v>2382</v>
      </c>
      <c r="B821" s="810" t="s">
        <v>3062</v>
      </c>
      <c r="C821" s="811" t="s">
        <v>371</v>
      </c>
      <c r="D821" s="811" t="s">
        <v>3063</v>
      </c>
      <c r="E821" s="811" t="s">
        <v>2686</v>
      </c>
      <c r="F821" s="811" t="s">
        <v>307</v>
      </c>
      <c r="G821" s="780" t="str">
        <f>VLOOKUP(WWWW[[#This Row],[Village  Name]],SiteDB6[[Site Name]:[Location Type]],8,FALSE)</f>
        <v>Village</v>
      </c>
      <c r="H821" s="811" t="s">
        <v>1913</v>
      </c>
      <c r="I821" s="813">
        <v>241</v>
      </c>
      <c r="J821" s="813">
        <v>1397</v>
      </c>
      <c r="K821" s="814" t="s">
        <v>3064</v>
      </c>
      <c r="L821" s="815" t="s">
        <v>3065</v>
      </c>
      <c r="M821" s="813"/>
      <c r="N821" s="813"/>
      <c r="O821" s="605"/>
      <c r="P821" s="813"/>
      <c r="Q821" s="813"/>
      <c r="R821" s="813"/>
      <c r="S821" s="813"/>
      <c r="T821" s="813"/>
      <c r="U821" s="816"/>
      <c r="V821" s="813"/>
      <c r="W821" s="813" t="s">
        <v>128</v>
      </c>
      <c r="X821" s="813"/>
      <c r="Y821" s="813"/>
      <c r="Z821" s="813"/>
      <c r="AA821" s="813"/>
      <c r="AB821" s="813"/>
      <c r="AC821" s="816"/>
      <c r="AD821" s="813"/>
      <c r="AE821" s="813"/>
      <c r="AF821" s="813"/>
      <c r="AG821" s="813"/>
      <c r="AH821" s="813"/>
      <c r="AI821" s="813"/>
      <c r="AJ821" s="605"/>
      <c r="AK821" s="813"/>
      <c r="AL821" s="605"/>
      <c r="AM821" s="605"/>
      <c r="AN821" s="816"/>
      <c r="AO821" s="551"/>
      <c r="AP821" s="551"/>
      <c r="AQ821"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1" s="818">
        <f>WWWW[[#This Row],[%Equitable and continuous access to sufficient quantity of safe drinking water]]*WWWW[[#This Row],[Total PoP ]]</f>
        <v>0</v>
      </c>
      <c r="AS821"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1" s="818">
        <f>WWWW[[#This Row],[% Access to unimproved water points]]*WWWW[[#This Row],[Total PoP ]]</f>
        <v>0</v>
      </c>
      <c r="AU821"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1" s="818">
        <f>WWWW[[#This Row],[HRP1]]/250</f>
        <v>0</v>
      </c>
      <c r="AX821" s="820">
        <f>1-WWWW[[#This Row],[% Equitable and continuous access to sufficient quantity of domestic water]]</f>
        <v>1</v>
      </c>
      <c r="AY821" s="818">
        <f>WWWW[[#This Row],[%equitable and continuous access to sufficient quantity of safe drinking and domestic water''s GAP]]*WWWW[[#This Row],[Total PoP ]]</f>
        <v>1397</v>
      </c>
      <c r="AZ821" s="821">
        <f>IF(WWWW[[#This Row],[Total required water points]]-WWWW[[#This Row],['#Water points coverage]]&lt;0,0,WWWW[[#This Row],[Total required water points]]-WWWW[[#This Row],['#Water points coverage]])</f>
        <v>6</v>
      </c>
      <c r="BA821" s="821">
        <f>ROUND(IF(WWWW[[#This Row],[Total PoP ]]&lt;250,1,WWWW[[#This Row],[Total PoP ]]/250),0)</f>
        <v>6</v>
      </c>
      <c r="BB82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1" s="818">
        <f>WWWW[[#This Row],[% people access to functioning Latrine]]*WWWW[[#This Row],[Total PoP ]]</f>
        <v>0</v>
      </c>
      <c r="BD821" s="821">
        <f>WWWW[[#This Row],['#_of_Functioning_latrines_in_school]]*50</f>
        <v>0</v>
      </c>
      <c r="BE821" s="821">
        <f>ROUND((WWWW[[#This Row],[Total PoP ]]/6),0)</f>
        <v>233</v>
      </c>
      <c r="BF821" s="821">
        <f>IF(WWWW[[#This Row],[Total required Latrines]]-(WWWW[[#This Row],['#_of_sanitary_fly-proof_HH_latrines]])&lt;0,0,WWWW[[#This Row],[Total required Latrines]]-(WWWW[[#This Row],['#_of_sanitary_fly-proof_HH_latrines]]))</f>
        <v>233</v>
      </c>
      <c r="BG821" s="817">
        <f>1-WWWW[[#This Row],[% people access to functioning Latrine]]</f>
        <v>1</v>
      </c>
      <c r="BH821"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1" s="560">
        <f>IF(WWWW[[#This Row],['#_of_functional_handwashing_facilities_at_HH_level]]*6&gt;WWWW[[#This Row],[Total PoP ]],WWWW[[#This Row],[Total PoP ]],WWWW[[#This Row],['#_of_functional_handwashing_facilities_at_HH_level]]*6)</f>
        <v>0</v>
      </c>
      <c r="BJ821" s="821">
        <f>IF(WWWW[[#This Row],['# people reached by regular dedicated hygiene promotion]]&gt;WWWW[[#This Row],['# People received regular supply of hygiene items]],WWWW[[#This Row],['# people reached by regular dedicated hygiene promotion]],WWWW[[#This Row],['# People received regular supply of hygiene items]])</f>
        <v>0</v>
      </c>
      <c r="BK821" s="820">
        <f>IF(WWWW[[#This Row],[HRP3]]/WWWW[[#This Row],[Total PoP ]]&gt;100%,100%,WWWW[[#This Row],[HRP3]]/WWWW[[#This Row],[Total PoP ]])</f>
        <v>0</v>
      </c>
      <c r="BL821" s="817">
        <f>1-WWWW[[#This Row],[Hygiene Coverage%]]</f>
        <v>1</v>
      </c>
      <c r="BM821" s="819">
        <f>WWWW[[#This Row],['# people reached by regular dedicated hygiene promotion]]/WWWW[[#This Row],[Total PoP ]]</f>
        <v>0</v>
      </c>
      <c r="BN82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1" s="552">
        <f>WWWW[[#This Row],['#_of_affected_women_and_girls_receiving_a_sufficient_quantity_of_sanitary_pads]]</f>
        <v>0</v>
      </c>
      <c r="BP821" s="605">
        <f>IF(WWWW[[#This Row],['# People with access to soap]]&gt;WWWW[[#This Row],['# People with access to Sanity Pads]],WWWW[[#This Row],['# People with access to soap]],WWWW[[#This Row],['# People with access to Sanity Pads]])</f>
        <v>0</v>
      </c>
      <c r="BQ821" s="560" t="str">
        <f>IF(OR(WWWW[[#This Row],['#of students in school]]="",WWWW[[#This Row],['#of students in school]]=0),"No","Yes")</f>
        <v>No</v>
      </c>
      <c r="BR821" s="812" t="str">
        <f>VLOOKUP(WWWW[[#This Row],[Village  Name]],SiteDB6[[Site Name]:[Location Type 1]],9,FALSE)</f>
        <v>Village</v>
      </c>
      <c r="BS821" s="812" t="str">
        <f>VLOOKUP(WWWW[[#This Row],[Village  Name]],SiteDB6[[Site Name]:[Type of Accommodation]],10,FALSE)</f>
        <v>Village</v>
      </c>
      <c r="BT821" s="812" t="str">
        <f>VLOOKUP(WWWW[[#This Row],[Village  Name]],SiteDB6[[Site Name]:[Ethnic or GCA/NGCA]],11,FALSE)</f>
        <v>Muslim</v>
      </c>
      <c r="BU821" s="812">
        <f>VLOOKUP(WWWW[[#This Row],[Village  Name]],SiteDB6[[Site Name]:[Lat]],12,FALSE)</f>
        <v>20.872400280000001</v>
      </c>
      <c r="BV821" s="812">
        <f>VLOOKUP(WWWW[[#This Row],[Village  Name]],SiteDB6[[Site Name]:[Long]],13,FALSE)</f>
        <v>92.337608340000003</v>
      </c>
      <c r="BW821" s="812">
        <f>VLOOKUP(WWWW[[#This Row],[Village  Name]],SiteDB6[[Site Name]:[Pcode]],3,FALSE)</f>
        <v>197971</v>
      </c>
      <c r="BX821" s="812" t="str">
        <f t="shared" si="11"/>
        <v>Covered</v>
      </c>
      <c r="BY821" s="822"/>
    </row>
    <row r="822" spans="1:77">
      <c r="A822" s="810" t="s">
        <v>2382</v>
      </c>
      <c r="B822" s="810" t="s">
        <v>2540</v>
      </c>
      <c r="C822" s="811" t="s">
        <v>371</v>
      </c>
      <c r="D822" s="811" t="s">
        <v>2541</v>
      </c>
      <c r="E822" s="811" t="s">
        <v>2686</v>
      </c>
      <c r="F822" s="811" t="s">
        <v>321</v>
      </c>
      <c r="G822" s="780" t="str">
        <f>VLOOKUP(WWWW[[#This Row],[Village  Name]],SiteDB6[[Site Name]:[Location Type]],8,FALSE)</f>
        <v>Village</v>
      </c>
      <c r="H822" s="811" t="s">
        <v>2544</v>
      </c>
      <c r="I822" s="813">
        <v>152</v>
      </c>
      <c r="J822" s="813">
        <v>798</v>
      </c>
      <c r="K822" s="814">
        <v>43480</v>
      </c>
      <c r="L822" s="815">
        <v>43723</v>
      </c>
      <c r="M822" s="813"/>
      <c r="N822" s="813"/>
      <c r="O822" s="605"/>
      <c r="P822" s="813"/>
      <c r="Q822" s="813"/>
      <c r="R822" s="813"/>
      <c r="S822" s="813"/>
      <c r="T822" s="813"/>
      <c r="U822" s="816"/>
      <c r="V822" s="813"/>
      <c r="W822" s="813" t="s">
        <v>3049</v>
      </c>
      <c r="X822" s="813"/>
      <c r="Y822" s="813"/>
      <c r="Z822" s="813"/>
      <c r="AA822" s="813"/>
      <c r="AB822" s="813"/>
      <c r="AC822" s="816"/>
      <c r="AD822" s="813"/>
      <c r="AE822" s="813"/>
      <c r="AF822" s="813"/>
      <c r="AG822" s="813"/>
      <c r="AH822" s="813"/>
      <c r="AI822" s="813"/>
      <c r="AJ822" s="605"/>
      <c r="AK822" s="813"/>
      <c r="AL822" s="605"/>
      <c r="AM822" s="605"/>
      <c r="AN822" s="816"/>
      <c r="AO822" s="551"/>
      <c r="AP822" s="551"/>
      <c r="AQ822"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2" s="818">
        <f>WWWW[[#This Row],[%Equitable and continuous access to sufficient quantity of safe drinking water]]*WWWW[[#This Row],[Total PoP ]]</f>
        <v>0</v>
      </c>
      <c r="AS822"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2" s="818">
        <f>WWWW[[#This Row],[% Access to unimproved water points]]*WWWW[[#This Row],[Total PoP ]]</f>
        <v>0</v>
      </c>
      <c r="AU822"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2" s="818">
        <f>WWWW[[#This Row],[HRP1]]/250</f>
        <v>0</v>
      </c>
      <c r="AX822" s="820">
        <f>1-WWWW[[#This Row],[% Equitable and continuous access to sufficient quantity of domestic water]]</f>
        <v>1</v>
      </c>
      <c r="AY822" s="818">
        <f>WWWW[[#This Row],[%equitable and continuous access to sufficient quantity of safe drinking and domestic water''s GAP]]*WWWW[[#This Row],[Total PoP ]]</f>
        <v>798</v>
      </c>
      <c r="AZ822" s="821">
        <f>IF(WWWW[[#This Row],[Total required water points]]-WWWW[[#This Row],['#Water points coverage]]&lt;0,0,WWWW[[#This Row],[Total required water points]]-WWWW[[#This Row],['#Water points coverage]])</f>
        <v>3</v>
      </c>
      <c r="BA822" s="821">
        <f>ROUND(IF(WWWW[[#This Row],[Total PoP ]]&lt;250,1,WWWW[[#This Row],[Total PoP ]]/250),0)</f>
        <v>3</v>
      </c>
      <c r="BB82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2" s="818">
        <f>WWWW[[#This Row],[% people access to functioning Latrine]]*WWWW[[#This Row],[Total PoP ]]</f>
        <v>0</v>
      </c>
      <c r="BD822" s="821">
        <f>WWWW[[#This Row],['#_of_Functioning_latrines_in_school]]*50</f>
        <v>0</v>
      </c>
      <c r="BE822" s="821">
        <f>ROUND((WWWW[[#This Row],[Total PoP ]]/6),0)</f>
        <v>133</v>
      </c>
      <c r="BF822" s="821">
        <f>IF(WWWW[[#This Row],[Total required Latrines]]-(WWWW[[#This Row],['#_of_sanitary_fly-proof_HH_latrines]])&lt;0,0,WWWW[[#This Row],[Total required Latrines]]-(WWWW[[#This Row],['#_of_sanitary_fly-proof_HH_latrines]]))</f>
        <v>133</v>
      </c>
      <c r="BG822" s="817">
        <f>1-WWWW[[#This Row],[% people access to functioning Latrine]]</f>
        <v>1</v>
      </c>
      <c r="BH822"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2" s="560">
        <f>IF(WWWW[[#This Row],['#_of_functional_handwashing_facilities_at_HH_level]]*6&gt;WWWW[[#This Row],[Total PoP ]],WWWW[[#This Row],[Total PoP ]],WWWW[[#This Row],['#_of_functional_handwashing_facilities_at_HH_level]]*6)</f>
        <v>0</v>
      </c>
      <c r="BJ822" s="821">
        <f>IF(WWWW[[#This Row],['# people reached by regular dedicated hygiene promotion]]&gt;WWWW[[#This Row],['# People received regular supply of hygiene items]],WWWW[[#This Row],['# people reached by regular dedicated hygiene promotion]],WWWW[[#This Row],['# People received regular supply of hygiene items]])</f>
        <v>0</v>
      </c>
      <c r="BK822" s="820">
        <f>IF(WWWW[[#This Row],[HRP3]]/WWWW[[#This Row],[Total PoP ]]&gt;100%,100%,WWWW[[#This Row],[HRP3]]/WWWW[[#This Row],[Total PoP ]])</f>
        <v>0</v>
      </c>
      <c r="BL822" s="817">
        <f>1-WWWW[[#This Row],[Hygiene Coverage%]]</f>
        <v>1</v>
      </c>
      <c r="BM822" s="819">
        <f>WWWW[[#This Row],['# people reached by regular dedicated hygiene promotion]]/WWWW[[#This Row],[Total PoP ]]</f>
        <v>0</v>
      </c>
      <c r="BN82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2" s="552">
        <f>WWWW[[#This Row],['#_of_affected_women_and_girls_receiving_a_sufficient_quantity_of_sanitary_pads]]</f>
        <v>0</v>
      </c>
      <c r="BP822" s="605">
        <f>IF(WWWW[[#This Row],['# People with access to soap]]&gt;WWWW[[#This Row],['# People with access to Sanity Pads]],WWWW[[#This Row],['# People with access to soap]],WWWW[[#This Row],['# People with access to Sanity Pads]])</f>
        <v>0</v>
      </c>
      <c r="BQ822" s="560" t="str">
        <f>IF(OR(WWWW[[#This Row],['#of students in school]]="",WWWW[[#This Row],['#of students in school]]=0),"No","Yes")</f>
        <v>No</v>
      </c>
      <c r="BR822" s="812" t="str">
        <f>VLOOKUP(WWWW[[#This Row],[Village  Name]],SiteDB6[[Site Name]:[Location Type 1]],9,FALSE)</f>
        <v>Village</v>
      </c>
      <c r="BS822" s="812" t="str">
        <f>VLOOKUP(WWWW[[#This Row],[Village  Name]],SiteDB6[[Site Name]:[Type of Accommodation]],10,FALSE)</f>
        <v>Village</v>
      </c>
      <c r="BT822" s="812" t="str">
        <f>VLOOKUP(WWWW[[#This Row],[Village  Name]],SiteDB6[[Site Name]:[Ethnic or GCA/NGCA]],11,FALSE)</f>
        <v>Muslim</v>
      </c>
      <c r="BU822" s="812">
        <f>VLOOKUP(WWWW[[#This Row],[Village  Name]],SiteDB6[[Site Name]:[Lat]],12,FALSE)</f>
        <v>0</v>
      </c>
      <c r="BV822" s="812">
        <f>VLOOKUP(WWWW[[#This Row],[Village  Name]],SiteDB6[[Site Name]:[Long]],13,FALSE)</f>
        <v>0</v>
      </c>
      <c r="BW822" s="812">
        <f>VLOOKUP(WWWW[[#This Row],[Village  Name]],SiteDB6[[Site Name]:[Pcode]],3,FALSE)</f>
        <v>198351</v>
      </c>
      <c r="BX822" s="812" t="str">
        <f t="shared" si="11"/>
        <v>Covered</v>
      </c>
      <c r="BY822" s="822"/>
    </row>
    <row r="823" spans="1:77">
      <c r="A823" s="810" t="s">
        <v>2382</v>
      </c>
      <c r="B823" s="810" t="s">
        <v>2540</v>
      </c>
      <c r="C823" s="811" t="s">
        <v>371</v>
      </c>
      <c r="D823" s="811" t="s">
        <v>2541</v>
      </c>
      <c r="E823" s="811" t="s">
        <v>2686</v>
      </c>
      <c r="F823" s="811" t="s">
        <v>321</v>
      </c>
      <c r="G823" s="780" t="str">
        <f>VLOOKUP(WWWW[[#This Row],[Village  Name]],SiteDB6[[Site Name]:[Location Type]],8,FALSE)</f>
        <v>Village</v>
      </c>
      <c r="H823" s="811" t="s">
        <v>2546</v>
      </c>
      <c r="I823" s="813">
        <v>136</v>
      </c>
      <c r="J823" s="813">
        <v>847</v>
      </c>
      <c r="K823" s="814">
        <v>43480</v>
      </c>
      <c r="L823" s="815">
        <v>43723</v>
      </c>
      <c r="M823" s="813"/>
      <c r="N823" s="813"/>
      <c r="O823" s="605"/>
      <c r="P823" s="813"/>
      <c r="Q823" s="813"/>
      <c r="R823" s="813"/>
      <c r="S823" s="813"/>
      <c r="T823" s="813"/>
      <c r="U823" s="816"/>
      <c r="V823" s="813"/>
      <c r="W823" s="813" t="s">
        <v>3049</v>
      </c>
      <c r="X823" s="813"/>
      <c r="Y823" s="813"/>
      <c r="Z823" s="813"/>
      <c r="AA823" s="813"/>
      <c r="AB823" s="813"/>
      <c r="AC823" s="816"/>
      <c r="AD823" s="813"/>
      <c r="AE823" s="813"/>
      <c r="AF823" s="813"/>
      <c r="AG823" s="813"/>
      <c r="AH823" s="813"/>
      <c r="AI823" s="813"/>
      <c r="AJ823" s="605"/>
      <c r="AK823" s="813"/>
      <c r="AL823" s="605"/>
      <c r="AM823" s="605"/>
      <c r="AN823" s="816"/>
      <c r="AO823" s="551"/>
      <c r="AP823" s="551"/>
      <c r="AQ823"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3" s="818">
        <f>WWWW[[#This Row],[%Equitable and continuous access to sufficient quantity of safe drinking water]]*WWWW[[#This Row],[Total PoP ]]</f>
        <v>0</v>
      </c>
      <c r="AS823"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3" s="818">
        <f>WWWW[[#This Row],[% Access to unimproved water points]]*WWWW[[#This Row],[Total PoP ]]</f>
        <v>0</v>
      </c>
      <c r="AU823"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3" s="818">
        <f>WWWW[[#This Row],[HRP1]]/250</f>
        <v>0</v>
      </c>
      <c r="AX823" s="820">
        <f>1-WWWW[[#This Row],[% Equitable and continuous access to sufficient quantity of domestic water]]</f>
        <v>1</v>
      </c>
      <c r="AY823" s="818">
        <f>WWWW[[#This Row],[%equitable and continuous access to sufficient quantity of safe drinking and domestic water''s GAP]]*WWWW[[#This Row],[Total PoP ]]</f>
        <v>847</v>
      </c>
      <c r="AZ823" s="821">
        <f>IF(WWWW[[#This Row],[Total required water points]]-WWWW[[#This Row],['#Water points coverage]]&lt;0,0,WWWW[[#This Row],[Total required water points]]-WWWW[[#This Row],['#Water points coverage]])</f>
        <v>3</v>
      </c>
      <c r="BA823" s="821">
        <f>ROUND(IF(WWWW[[#This Row],[Total PoP ]]&lt;250,1,WWWW[[#This Row],[Total PoP ]]/250),0)</f>
        <v>3</v>
      </c>
      <c r="BB82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3" s="818">
        <f>WWWW[[#This Row],[% people access to functioning Latrine]]*WWWW[[#This Row],[Total PoP ]]</f>
        <v>0</v>
      </c>
      <c r="BD823" s="821">
        <f>WWWW[[#This Row],['#_of_Functioning_latrines_in_school]]*50</f>
        <v>0</v>
      </c>
      <c r="BE823" s="821">
        <f>ROUND((WWWW[[#This Row],[Total PoP ]]/6),0)</f>
        <v>141</v>
      </c>
      <c r="BF823" s="821">
        <f>IF(WWWW[[#This Row],[Total required Latrines]]-(WWWW[[#This Row],['#_of_sanitary_fly-proof_HH_latrines]])&lt;0,0,WWWW[[#This Row],[Total required Latrines]]-(WWWW[[#This Row],['#_of_sanitary_fly-proof_HH_latrines]]))</f>
        <v>141</v>
      </c>
      <c r="BG823" s="817">
        <f>1-WWWW[[#This Row],[% people access to functioning Latrine]]</f>
        <v>1</v>
      </c>
      <c r="BH823"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3" s="560">
        <f>IF(WWWW[[#This Row],['#_of_functional_handwashing_facilities_at_HH_level]]*6&gt;WWWW[[#This Row],[Total PoP ]],WWWW[[#This Row],[Total PoP ]],WWWW[[#This Row],['#_of_functional_handwashing_facilities_at_HH_level]]*6)</f>
        <v>0</v>
      </c>
      <c r="BJ823" s="821">
        <f>IF(WWWW[[#This Row],['# people reached by regular dedicated hygiene promotion]]&gt;WWWW[[#This Row],['# People received regular supply of hygiene items]],WWWW[[#This Row],['# people reached by regular dedicated hygiene promotion]],WWWW[[#This Row],['# People received regular supply of hygiene items]])</f>
        <v>0</v>
      </c>
      <c r="BK823" s="820">
        <f>IF(WWWW[[#This Row],[HRP3]]/WWWW[[#This Row],[Total PoP ]]&gt;100%,100%,WWWW[[#This Row],[HRP3]]/WWWW[[#This Row],[Total PoP ]])</f>
        <v>0</v>
      </c>
      <c r="BL823" s="817">
        <f>1-WWWW[[#This Row],[Hygiene Coverage%]]</f>
        <v>1</v>
      </c>
      <c r="BM823" s="819">
        <f>WWWW[[#This Row],['# people reached by regular dedicated hygiene promotion]]/WWWW[[#This Row],[Total PoP ]]</f>
        <v>0</v>
      </c>
      <c r="BN82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3" s="552">
        <f>WWWW[[#This Row],['#_of_affected_women_and_girls_receiving_a_sufficient_quantity_of_sanitary_pads]]</f>
        <v>0</v>
      </c>
      <c r="BP823" s="605">
        <f>IF(WWWW[[#This Row],['# People with access to soap]]&gt;WWWW[[#This Row],['# People with access to Sanity Pads]],WWWW[[#This Row],['# People with access to soap]],WWWW[[#This Row],['# People with access to Sanity Pads]])</f>
        <v>0</v>
      </c>
      <c r="BQ823" s="560" t="str">
        <f>IF(OR(WWWW[[#This Row],['#of students in school]]="",WWWW[[#This Row],['#of students in school]]=0),"No","Yes")</f>
        <v>No</v>
      </c>
      <c r="BR823" s="812" t="str">
        <f>VLOOKUP(WWWW[[#This Row],[Village  Name]],SiteDB6[[Site Name]:[Location Type 1]],9,FALSE)</f>
        <v>Village</v>
      </c>
      <c r="BS823" s="812" t="str">
        <f>VLOOKUP(WWWW[[#This Row],[Village  Name]],SiteDB6[[Site Name]:[Type of Accommodation]],10,FALSE)</f>
        <v>Village</v>
      </c>
      <c r="BT823" s="812" t="str">
        <f>VLOOKUP(WWWW[[#This Row],[Village  Name]],SiteDB6[[Site Name]:[Ethnic or GCA/NGCA]],11,FALSE)</f>
        <v>Muslim</v>
      </c>
      <c r="BU823" s="812">
        <f>VLOOKUP(WWWW[[#This Row],[Village  Name]],SiteDB6[[Site Name]:[Lat]],12,FALSE)</f>
        <v>0</v>
      </c>
      <c r="BV823" s="812">
        <f>VLOOKUP(WWWW[[#This Row],[Village  Name]],SiteDB6[[Site Name]:[Long]],13,FALSE)</f>
        <v>0</v>
      </c>
      <c r="BW823" s="812">
        <f>VLOOKUP(WWWW[[#This Row],[Village  Name]],SiteDB6[[Site Name]:[Pcode]],3,FALSE)</f>
        <v>0</v>
      </c>
      <c r="BX823" s="812" t="str">
        <f t="shared" si="11"/>
        <v>Covered</v>
      </c>
      <c r="BY823" s="822"/>
    </row>
    <row r="824" spans="1:77">
      <c r="A824" s="810" t="s">
        <v>2382</v>
      </c>
      <c r="B824" s="810" t="s">
        <v>2540</v>
      </c>
      <c r="C824" s="811" t="s">
        <v>371</v>
      </c>
      <c r="D824" s="811" t="s">
        <v>2541</v>
      </c>
      <c r="E824" s="811" t="s">
        <v>2686</v>
      </c>
      <c r="F824" s="811" t="s">
        <v>321</v>
      </c>
      <c r="G824" s="780" t="str">
        <f>VLOOKUP(WWWW[[#This Row],[Village  Name]],SiteDB6[[Site Name]:[Location Type]],8,FALSE)</f>
        <v>Village</v>
      </c>
      <c r="H824" s="811" t="s">
        <v>588</v>
      </c>
      <c r="I824" s="813">
        <v>20</v>
      </c>
      <c r="J824" s="813">
        <v>91</v>
      </c>
      <c r="K824" s="814">
        <v>43480</v>
      </c>
      <c r="L824" s="815">
        <v>43723</v>
      </c>
      <c r="M824" s="813"/>
      <c r="N824" s="813"/>
      <c r="O824" s="605"/>
      <c r="P824" s="813"/>
      <c r="Q824" s="813"/>
      <c r="R824" s="813"/>
      <c r="S824" s="813"/>
      <c r="T824" s="813"/>
      <c r="U824" s="816"/>
      <c r="V824" s="813"/>
      <c r="W824" s="813" t="s">
        <v>3049</v>
      </c>
      <c r="X824" s="813"/>
      <c r="Y824" s="813"/>
      <c r="Z824" s="813"/>
      <c r="AA824" s="813"/>
      <c r="AB824" s="813"/>
      <c r="AC824" s="816"/>
      <c r="AD824" s="813"/>
      <c r="AE824" s="813"/>
      <c r="AF824" s="813"/>
      <c r="AG824" s="813"/>
      <c r="AH824" s="813"/>
      <c r="AI824" s="813"/>
      <c r="AJ824" s="605"/>
      <c r="AK824" s="813"/>
      <c r="AL824" s="605"/>
      <c r="AM824" s="605"/>
      <c r="AN824" s="816"/>
      <c r="AO824" s="551"/>
      <c r="AP824" s="551"/>
      <c r="AQ824"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4" s="818">
        <f>WWWW[[#This Row],[%Equitable and continuous access to sufficient quantity of safe drinking water]]*WWWW[[#This Row],[Total PoP ]]</f>
        <v>0</v>
      </c>
      <c r="AS824"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4" s="818">
        <f>WWWW[[#This Row],[% Access to unimproved water points]]*WWWW[[#This Row],[Total PoP ]]</f>
        <v>0</v>
      </c>
      <c r="AU824"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4" s="818">
        <f>WWWW[[#This Row],[HRP1]]/250</f>
        <v>0</v>
      </c>
      <c r="AX824" s="820">
        <f>1-WWWW[[#This Row],[% Equitable and continuous access to sufficient quantity of domestic water]]</f>
        <v>1</v>
      </c>
      <c r="AY824" s="818">
        <f>WWWW[[#This Row],[%equitable and continuous access to sufficient quantity of safe drinking and domestic water''s GAP]]*WWWW[[#This Row],[Total PoP ]]</f>
        <v>91</v>
      </c>
      <c r="AZ824" s="821">
        <f>IF(WWWW[[#This Row],[Total required water points]]-WWWW[[#This Row],['#Water points coverage]]&lt;0,0,WWWW[[#This Row],[Total required water points]]-WWWW[[#This Row],['#Water points coverage]])</f>
        <v>1</v>
      </c>
      <c r="BA824" s="821">
        <f>ROUND(IF(WWWW[[#This Row],[Total PoP ]]&lt;250,1,WWWW[[#This Row],[Total PoP ]]/250),0)</f>
        <v>1</v>
      </c>
      <c r="BB82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4" s="818">
        <f>WWWW[[#This Row],[% people access to functioning Latrine]]*WWWW[[#This Row],[Total PoP ]]</f>
        <v>0</v>
      </c>
      <c r="BD824" s="821">
        <f>WWWW[[#This Row],['#_of_Functioning_latrines_in_school]]*50</f>
        <v>0</v>
      </c>
      <c r="BE824" s="821">
        <f>ROUND((WWWW[[#This Row],[Total PoP ]]/6),0)</f>
        <v>15</v>
      </c>
      <c r="BF824" s="821">
        <f>IF(WWWW[[#This Row],[Total required Latrines]]-(WWWW[[#This Row],['#_of_sanitary_fly-proof_HH_latrines]])&lt;0,0,WWWW[[#This Row],[Total required Latrines]]-(WWWW[[#This Row],['#_of_sanitary_fly-proof_HH_latrines]]))</f>
        <v>15</v>
      </c>
      <c r="BG824" s="817">
        <f>1-WWWW[[#This Row],[% people access to functioning Latrine]]</f>
        <v>1</v>
      </c>
      <c r="BH824"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4" s="560">
        <f>IF(WWWW[[#This Row],['#_of_functional_handwashing_facilities_at_HH_level]]*6&gt;WWWW[[#This Row],[Total PoP ]],WWWW[[#This Row],[Total PoP ]],WWWW[[#This Row],['#_of_functional_handwashing_facilities_at_HH_level]]*6)</f>
        <v>0</v>
      </c>
      <c r="BJ824" s="821">
        <f>IF(WWWW[[#This Row],['# people reached by regular dedicated hygiene promotion]]&gt;WWWW[[#This Row],['# People received regular supply of hygiene items]],WWWW[[#This Row],['# people reached by regular dedicated hygiene promotion]],WWWW[[#This Row],['# People received regular supply of hygiene items]])</f>
        <v>0</v>
      </c>
      <c r="BK824" s="820">
        <f>IF(WWWW[[#This Row],[HRP3]]/WWWW[[#This Row],[Total PoP ]]&gt;100%,100%,WWWW[[#This Row],[HRP3]]/WWWW[[#This Row],[Total PoP ]])</f>
        <v>0</v>
      </c>
      <c r="BL824" s="817">
        <f>1-WWWW[[#This Row],[Hygiene Coverage%]]</f>
        <v>1</v>
      </c>
      <c r="BM824" s="819">
        <f>WWWW[[#This Row],['# people reached by regular dedicated hygiene promotion]]/WWWW[[#This Row],[Total PoP ]]</f>
        <v>0</v>
      </c>
      <c r="BN82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4" s="552">
        <f>WWWW[[#This Row],['#_of_affected_women_and_girls_receiving_a_sufficient_quantity_of_sanitary_pads]]</f>
        <v>0</v>
      </c>
      <c r="BP824" s="605">
        <f>IF(WWWW[[#This Row],['# People with access to soap]]&gt;WWWW[[#This Row],['# People with access to Sanity Pads]],WWWW[[#This Row],['# People with access to soap]],WWWW[[#This Row],['# People with access to Sanity Pads]])</f>
        <v>0</v>
      </c>
      <c r="BQ824" s="560" t="str">
        <f>IF(OR(WWWW[[#This Row],['#of students in school]]="",WWWW[[#This Row],['#of students in school]]=0),"No","Yes")</f>
        <v>No</v>
      </c>
      <c r="BR824" s="812" t="str">
        <f>VLOOKUP(WWWW[[#This Row],[Village  Name]],SiteDB6[[Site Name]:[Location Type 1]],9,FALSE)</f>
        <v>Village</v>
      </c>
      <c r="BS824" s="812" t="str">
        <f>VLOOKUP(WWWW[[#This Row],[Village  Name]],SiteDB6[[Site Name]:[Type of Accommodation]],10,FALSE)</f>
        <v>Village</v>
      </c>
      <c r="BT824" s="812" t="str">
        <f>VLOOKUP(WWWW[[#This Row],[Village  Name]],SiteDB6[[Site Name]:[Ethnic or GCA/NGCA]],11,FALSE)</f>
        <v>Rakhine</v>
      </c>
      <c r="BU824" s="812">
        <f>VLOOKUP(WWWW[[#This Row],[Village  Name]],SiteDB6[[Site Name]:[Lat]],12,FALSE)</f>
        <v>20.767719270000001</v>
      </c>
      <c r="BV824" s="812">
        <f>VLOOKUP(WWWW[[#This Row],[Village  Name]],SiteDB6[[Site Name]:[Long]],13,FALSE)</f>
        <v>92.631736759999995</v>
      </c>
      <c r="BW824" s="812">
        <f>VLOOKUP(WWWW[[#This Row],[Village  Name]],SiteDB6[[Site Name]:[Pcode]],3,FALSE)</f>
        <v>198409</v>
      </c>
      <c r="BX824" s="812" t="str">
        <f t="shared" si="11"/>
        <v>Covered</v>
      </c>
      <c r="BY824" s="822"/>
    </row>
    <row r="825" spans="1:77">
      <c r="A825" s="810" t="s">
        <v>2382</v>
      </c>
      <c r="B825" s="810" t="s">
        <v>2540</v>
      </c>
      <c r="C825" s="811" t="s">
        <v>371</v>
      </c>
      <c r="D825" s="811" t="s">
        <v>2541</v>
      </c>
      <c r="E825" s="811" t="s">
        <v>2686</v>
      </c>
      <c r="F825" s="811" t="s">
        <v>307</v>
      </c>
      <c r="G825" s="780" t="str">
        <f>VLOOKUP(WWWW[[#This Row],[Village  Name]],SiteDB6[[Site Name]:[Location Type]],8,FALSE)</f>
        <v>Village</v>
      </c>
      <c r="H825" s="811" t="s">
        <v>2559</v>
      </c>
      <c r="I825" s="813">
        <v>31</v>
      </c>
      <c r="J825" s="813">
        <v>256</v>
      </c>
      <c r="K825" s="814">
        <v>43480</v>
      </c>
      <c r="L825" s="815">
        <v>43723</v>
      </c>
      <c r="M825" s="813"/>
      <c r="N825" s="813"/>
      <c r="O825" s="605"/>
      <c r="P825" s="813"/>
      <c r="Q825" s="813"/>
      <c r="R825" s="813"/>
      <c r="S825" s="813"/>
      <c r="T825" s="813"/>
      <c r="U825" s="816"/>
      <c r="V825" s="813"/>
      <c r="W825" s="813" t="s">
        <v>3049</v>
      </c>
      <c r="X825" s="813"/>
      <c r="Y825" s="813"/>
      <c r="Z825" s="813"/>
      <c r="AA825" s="813"/>
      <c r="AB825" s="813"/>
      <c r="AC825" s="816"/>
      <c r="AD825" s="813"/>
      <c r="AE825" s="813"/>
      <c r="AF825" s="813"/>
      <c r="AG825" s="813"/>
      <c r="AH825" s="813"/>
      <c r="AI825" s="813"/>
      <c r="AJ825" s="605"/>
      <c r="AK825" s="813"/>
      <c r="AL825" s="605"/>
      <c r="AM825" s="605"/>
      <c r="AN825" s="816"/>
      <c r="AO825" s="551"/>
      <c r="AP825" s="551"/>
      <c r="AQ825"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5" s="818">
        <f>WWWW[[#This Row],[%Equitable and continuous access to sufficient quantity of safe drinking water]]*WWWW[[#This Row],[Total PoP ]]</f>
        <v>0</v>
      </c>
      <c r="AS825"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5" s="818">
        <f>WWWW[[#This Row],[% Access to unimproved water points]]*WWWW[[#This Row],[Total PoP ]]</f>
        <v>0</v>
      </c>
      <c r="AU825"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5" s="818">
        <f>WWWW[[#This Row],[HRP1]]/250</f>
        <v>0</v>
      </c>
      <c r="AX825" s="820">
        <f>1-WWWW[[#This Row],[% Equitable and continuous access to sufficient quantity of domestic water]]</f>
        <v>1</v>
      </c>
      <c r="AY825" s="818">
        <f>WWWW[[#This Row],[%equitable and continuous access to sufficient quantity of safe drinking and domestic water''s GAP]]*WWWW[[#This Row],[Total PoP ]]</f>
        <v>256</v>
      </c>
      <c r="AZ825" s="821">
        <f>IF(WWWW[[#This Row],[Total required water points]]-WWWW[[#This Row],['#Water points coverage]]&lt;0,0,WWWW[[#This Row],[Total required water points]]-WWWW[[#This Row],['#Water points coverage]])</f>
        <v>1</v>
      </c>
      <c r="BA825" s="821">
        <f>ROUND(IF(WWWW[[#This Row],[Total PoP ]]&lt;250,1,WWWW[[#This Row],[Total PoP ]]/250),0)</f>
        <v>1</v>
      </c>
      <c r="BB82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5" s="818">
        <f>WWWW[[#This Row],[% people access to functioning Latrine]]*WWWW[[#This Row],[Total PoP ]]</f>
        <v>0</v>
      </c>
      <c r="BD825" s="821">
        <f>WWWW[[#This Row],['#_of_Functioning_latrines_in_school]]*50</f>
        <v>0</v>
      </c>
      <c r="BE825" s="821">
        <f>ROUND((WWWW[[#This Row],[Total PoP ]]/6),0)</f>
        <v>43</v>
      </c>
      <c r="BF825" s="821">
        <f>IF(WWWW[[#This Row],[Total required Latrines]]-(WWWW[[#This Row],['#_of_sanitary_fly-proof_HH_latrines]])&lt;0,0,WWWW[[#This Row],[Total required Latrines]]-(WWWW[[#This Row],['#_of_sanitary_fly-proof_HH_latrines]]))</f>
        <v>43</v>
      </c>
      <c r="BG825" s="817">
        <f>1-WWWW[[#This Row],[% people access to functioning Latrine]]</f>
        <v>1</v>
      </c>
      <c r="BH825"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5" s="560">
        <f>IF(WWWW[[#This Row],['#_of_functional_handwashing_facilities_at_HH_level]]*6&gt;WWWW[[#This Row],[Total PoP ]],WWWW[[#This Row],[Total PoP ]],WWWW[[#This Row],['#_of_functional_handwashing_facilities_at_HH_level]]*6)</f>
        <v>0</v>
      </c>
      <c r="BJ825" s="821">
        <f>IF(WWWW[[#This Row],['# people reached by regular dedicated hygiene promotion]]&gt;WWWW[[#This Row],['# People received regular supply of hygiene items]],WWWW[[#This Row],['# people reached by regular dedicated hygiene promotion]],WWWW[[#This Row],['# People received regular supply of hygiene items]])</f>
        <v>0</v>
      </c>
      <c r="BK825" s="820">
        <f>IF(WWWW[[#This Row],[HRP3]]/WWWW[[#This Row],[Total PoP ]]&gt;100%,100%,WWWW[[#This Row],[HRP3]]/WWWW[[#This Row],[Total PoP ]])</f>
        <v>0</v>
      </c>
      <c r="BL825" s="817">
        <f>1-WWWW[[#This Row],[Hygiene Coverage%]]</f>
        <v>1</v>
      </c>
      <c r="BM825" s="819">
        <f>WWWW[[#This Row],['# people reached by regular dedicated hygiene promotion]]/WWWW[[#This Row],[Total PoP ]]</f>
        <v>0</v>
      </c>
      <c r="BN82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5" s="552">
        <f>WWWW[[#This Row],['#_of_affected_women_and_girls_receiving_a_sufficient_quantity_of_sanitary_pads]]</f>
        <v>0</v>
      </c>
      <c r="BP825" s="605">
        <f>IF(WWWW[[#This Row],['# People with access to soap]]&gt;WWWW[[#This Row],['# People with access to Sanity Pads]],WWWW[[#This Row],['# People with access to soap]],WWWW[[#This Row],['# People with access to Sanity Pads]])</f>
        <v>0</v>
      </c>
      <c r="BQ825" s="560" t="str">
        <f>IF(OR(WWWW[[#This Row],['#of students in school]]="",WWWW[[#This Row],['#of students in school]]=0),"No","Yes")</f>
        <v>No</v>
      </c>
      <c r="BR825" s="812" t="str">
        <f>VLOOKUP(WWWW[[#This Row],[Village  Name]],SiteDB6[[Site Name]:[Location Type 1]],9,FALSE)</f>
        <v>Village</v>
      </c>
      <c r="BS825" s="812" t="str">
        <f>VLOOKUP(WWWW[[#This Row],[Village  Name]],SiteDB6[[Site Name]:[Type of Accommodation]],10,FALSE)</f>
        <v>Village</v>
      </c>
      <c r="BT825" s="812" t="str">
        <f>VLOOKUP(WWWW[[#This Row],[Village  Name]],SiteDB6[[Site Name]:[Ethnic or GCA/NGCA]],11,FALSE)</f>
        <v>Rakhine</v>
      </c>
      <c r="BU825" s="812">
        <f>VLOOKUP(WWWW[[#This Row],[Village  Name]],SiteDB6[[Site Name]:[Lat]],12,FALSE)</f>
        <v>0</v>
      </c>
      <c r="BV825" s="812">
        <f>VLOOKUP(WWWW[[#This Row],[Village  Name]],SiteDB6[[Site Name]:[Long]],13,FALSE)</f>
        <v>0</v>
      </c>
      <c r="BW825" s="812">
        <f>VLOOKUP(WWWW[[#This Row],[Village  Name]],SiteDB6[[Site Name]:[Pcode]],3,FALSE)</f>
        <v>0</v>
      </c>
      <c r="BX825" s="812" t="str">
        <f t="shared" si="11"/>
        <v>Covered</v>
      </c>
      <c r="BY825" s="822"/>
    </row>
    <row r="826" spans="1:77">
      <c r="A826" s="810" t="s">
        <v>2382</v>
      </c>
      <c r="B826" s="810" t="s">
        <v>2540</v>
      </c>
      <c r="C826" s="811" t="s">
        <v>371</v>
      </c>
      <c r="D826" s="811" t="s">
        <v>2541</v>
      </c>
      <c r="E826" s="811" t="s">
        <v>2686</v>
      </c>
      <c r="F826" s="811" t="s">
        <v>307</v>
      </c>
      <c r="G826" s="780" t="str">
        <f>VLOOKUP(WWWW[[#This Row],[Village  Name]],SiteDB6[[Site Name]:[Location Type]],8,FALSE)</f>
        <v>Village</v>
      </c>
      <c r="H826" s="811" t="s">
        <v>2061</v>
      </c>
      <c r="I826" s="813">
        <v>86</v>
      </c>
      <c r="J826" s="813">
        <v>401</v>
      </c>
      <c r="K826" s="814">
        <v>43480</v>
      </c>
      <c r="L826" s="815">
        <v>43723</v>
      </c>
      <c r="M826" s="813"/>
      <c r="N826" s="813"/>
      <c r="O826" s="605"/>
      <c r="P826" s="813"/>
      <c r="Q826" s="813"/>
      <c r="R826" s="813"/>
      <c r="S826" s="813"/>
      <c r="T826" s="813"/>
      <c r="U826" s="816"/>
      <c r="V826" s="813"/>
      <c r="W826" s="813" t="s">
        <v>3049</v>
      </c>
      <c r="X826" s="813"/>
      <c r="Y826" s="813"/>
      <c r="Z826" s="813"/>
      <c r="AA826" s="813"/>
      <c r="AB826" s="813"/>
      <c r="AC826" s="816"/>
      <c r="AD826" s="813"/>
      <c r="AE826" s="813"/>
      <c r="AF826" s="813"/>
      <c r="AG826" s="813"/>
      <c r="AH826" s="813"/>
      <c r="AI826" s="813"/>
      <c r="AJ826" s="605"/>
      <c r="AK826" s="813"/>
      <c r="AL826" s="605"/>
      <c r="AM826" s="605"/>
      <c r="AN826" s="816"/>
      <c r="AO826" s="551"/>
      <c r="AP826" s="551"/>
      <c r="AQ826"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6" s="818">
        <f>WWWW[[#This Row],[%Equitable and continuous access to sufficient quantity of safe drinking water]]*WWWW[[#This Row],[Total PoP ]]</f>
        <v>0</v>
      </c>
      <c r="AS826"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6" s="818">
        <f>WWWW[[#This Row],[% Access to unimproved water points]]*WWWW[[#This Row],[Total PoP ]]</f>
        <v>0</v>
      </c>
      <c r="AU826"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6" s="818">
        <f>WWWW[[#This Row],[HRP1]]/250</f>
        <v>0</v>
      </c>
      <c r="AX826" s="820">
        <f>1-WWWW[[#This Row],[% Equitable and continuous access to sufficient quantity of domestic water]]</f>
        <v>1</v>
      </c>
      <c r="AY826" s="818">
        <f>WWWW[[#This Row],[%equitable and continuous access to sufficient quantity of safe drinking and domestic water''s GAP]]*WWWW[[#This Row],[Total PoP ]]</f>
        <v>401</v>
      </c>
      <c r="AZ826" s="821">
        <f>IF(WWWW[[#This Row],[Total required water points]]-WWWW[[#This Row],['#Water points coverage]]&lt;0,0,WWWW[[#This Row],[Total required water points]]-WWWW[[#This Row],['#Water points coverage]])</f>
        <v>2</v>
      </c>
      <c r="BA826" s="821">
        <f>ROUND(IF(WWWW[[#This Row],[Total PoP ]]&lt;250,1,WWWW[[#This Row],[Total PoP ]]/250),0)</f>
        <v>2</v>
      </c>
      <c r="BB82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6" s="818">
        <f>WWWW[[#This Row],[% people access to functioning Latrine]]*WWWW[[#This Row],[Total PoP ]]</f>
        <v>0</v>
      </c>
      <c r="BD826" s="821">
        <f>WWWW[[#This Row],['#_of_Functioning_latrines_in_school]]*50</f>
        <v>0</v>
      </c>
      <c r="BE826" s="821">
        <f>ROUND((WWWW[[#This Row],[Total PoP ]]/6),0)</f>
        <v>67</v>
      </c>
      <c r="BF826" s="821">
        <f>IF(WWWW[[#This Row],[Total required Latrines]]-(WWWW[[#This Row],['#_of_sanitary_fly-proof_HH_latrines]])&lt;0,0,WWWW[[#This Row],[Total required Latrines]]-(WWWW[[#This Row],['#_of_sanitary_fly-proof_HH_latrines]]))</f>
        <v>67</v>
      </c>
      <c r="BG826" s="817">
        <f>1-WWWW[[#This Row],[% people access to functioning Latrine]]</f>
        <v>1</v>
      </c>
      <c r="BH826"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6" s="560">
        <f>IF(WWWW[[#This Row],['#_of_functional_handwashing_facilities_at_HH_level]]*6&gt;WWWW[[#This Row],[Total PoP ]],WWWW[[#This Row],[Total PoP ]],WWWW[[#This Row],['#_of_functional_handwashing_facilities_at_HH_level]]*6)</f>
        <v>0</v>
      </c>
      <c r="BJ826" s="821">
        <f>IF(WWWW[[#This Row],['# people reached by regular dedicated hygiene promotion]]&gt;WWWW[[#This Row],['# People received regular supply of hygiene items]],WWWW[[#This Row],['# people reached by regular dedicated hygiene promotion]],WWWW[[#This Row],['# People received regular supply of hygiene items]])</f>
        <v>0</v>
      </c>
      <c r="BK826" s="820">
        <f>IF(WWWW[[#This Row],[HRP3]]/WWWW[[#This Row],[Total PoP ]]&gt;100%,100%,WWWW[[#This Row],[HRP3]]/WWWW[[#This Row],[Total PoP ]])</f>
        <v>0</v>
      </c>
      <c r="BL826" s="817">
        <f>1-WWWW[[#This Row],[Hygiene Coverage%]]</f>
        <v>1</v>
      </c>
      <c r="BM826" s="819">
        <f>WWWW[[#This Row],['# people reached by regular dedicated hygiene promotion]]/WWWW[[#This Row],[Total PoP ]]</f>
        <v>0</v>
      </c>
      <c r="BN82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6" s="552">
        <f>WWWW[[#This Row],['#_of_affected_women_and_girls_receiving_a_sufficient_quantity_of_sanitary_pads]]</f>
        <v>0</v>
      </c>
      <c r="BP826" s="605">
        <f>IF(WWWW[[#This Row],['# People with access to soap]]&gt;WWWW[[#This Row],['# People with access to Sanity Pads]],WWWW[[#This Row],['# People with access to soap]],WWWW[[#This Row],['# People with access to Sanity Pads]])</f>
        <v>0</v>
      </c>
      <c r="BQ826" s="560" t="str">
        <f>IF(OR(WWWW[[#This Row],['#of students in school]]="",WWWW[[#This Row],['#of students in school]]=0),"No","Yes")</f>
        <v>No</v>
      </c>
      <c r="BR826" s="812" t="str">
        <f>VLOOKUP(WWWW[[#This Row],[Village  Name]],SiteDB6[[Site Name]:[Location Type 1]],9,FALSE)</f>
        <v>Village</v>
      </c>
      <c r="BS826" s="812" t="str">
        <f>VLOOKUP(WWWW[[#This Row],[Village  Name]],SiteDB6[[Site Name]:[Type of Accommodation]],10,FALSE)</f>
        <v>Village</v>
      </c>
      <c r="BT826" s="812" t="str">
        <f>VLOOKUP(WWWW[[#This Row],[Village  Name]],SiteDB6[[Site Name]:[Ethnic or GCA/NGCA]],11,FALSE)</f>
        <v>Rakhine</v>
      </c>
      <c r="BU826" s="812">
        <f>VLOOKUP(WWWW[[#This Row],[Village  Name]],SiteDB6[[Site Name]:[Lat]],12,FALSE)</f>
        <v>20.806211470000001</v>
      </c>
      <c r="BV826" s="812">
        <f>VLOOKUP(WWWW[[#This Row],[Village  Name]],SiteDB6[[Site Name]:[Long]],13,FALSE)</f>
        <v>92.404357910000002</v>
      </c>
      <c r="BW826" s="812">
        <f>VLOOKUP(WWWW[[#This Row],[Village  Name]],SiteDB6[[Site Name]:[Pcode]],3,FALSE)</f>
        <v>220737</v>
      </c>
      <c r="BX826" s="812" t="str">
        <f t="shared" si="11"/>
        <v>Covered</v>
      </c>
      <c r="BY826" s="822"/>
    </row>
    <row r="827" spans="1:77">
      <c r="A827" s="810" t="s">
        <v>2382</v>
      </c>
      <c r="B827" s="810" t="s">
        <v>2540</v>
      </c>
      <c r="C827" s="811" t="s">
        <v>371</v>
      </c>
      <c r="D827" s="811" t="s">
        <v>2541</v>
      </c>
      <c r="E827" s="811" t="s">
        <v>2686</v>
      </c>
      <c r="F827" s="811" t="s">
        <v>321</v>
      </c>
      <c r="G827" s="780" t="str">
        <f>VLOOKUP(WWWW[[#This Row],[Village  Name]],SiteDB6[[Site Name]:[Location Type]],8,FALSE)</f>
        <v>Village</v>
      </c>
      <c r="H827" s="811" t="s">
        <v>2548</v>
      </c>
      <c r="I827" s="813">
        <v>23</v>
      </c>
      <c r="J827" s="813">
        <v>86</v>
      </c>
      <c r="K827" s="814">
        <v>43480</v>
      </c>
      <c r="L827" s="815">
        <v>43723</v>
      </c>
      <c r="M827" s="813"/>
      <c r="N827" s="813"/>
      <c r="O827" s="605"/>
      <c r="P827" s="813"/>
      <c r="Q827" s="813"/>
      <c r="R827" s="813"/>
      <c r="S827" s="813"/>
      <c r="T827" s="813"/>
      <c r="U827" s="816"/>
      <c r="V827" s="813"/>
      <c r="W827" s="813" t="s">
        <v>3049</v>
      </c>
      <c r="X827" s="813"/>
      <c r="Y827" s="813"/>
      <c r="Z827" s="813"/>
      <c r="AA827" s="813"/>
      <c r="AB827" s="813"/>
      <c r="AC827" s="816"/>
      <c r="AD827" s="813"/>
      <c r="AE827" s="813"/>
      <c r="AF827" s="813"/>
      <c r="AG827" s="813"/>
      <c r="AH827" s="813"/>
      <c r="AI827" s="813"/>
      <c r="AJ827" s="605"/>
      <c r="AK827" s="813"/>
      <c r="AL827" s="605"/>
      <c r="AM827" s="605"/>
      <c r="AN827" s="816"/>
      <c r="AO827" s="551"/>
      <c r="AP827" s="551"/>
      <c r="AQ827"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7" s="818">
        <f>WWWW[[#This Row],[%Equitable and continuous access to sufficient quantity of safe drinking water]]*WWWW[[#This Row],[Total PoP ]]</f>
        <v>0</v>
      </c>
      <c r="AS827"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7" s="818">
        <f>WWWW[[#This Row],[% Access to unimproved water points]]*WWWW[[#This Row],[Total PoP ]]</f>
        <v>0</v>
      </c>
      <c r="AU827"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7" s="818">
        <f>WWWW[[#This Row],[HRP1]]/250</f>
        <v>0</v>
      </c>
      <c r="AX827" s="820">
        <f>1-WWWW[[#This Row],[% Equitable and continuous access to sufficient quantity of domestic water]]</f>
        <v>1</v>
      </c>
      <c r="AY827" s="818">
        <f>WWWW[[#This Row],[%equitable and continuous access to sufficient quantity of safe drinking and domestic water''s GAP]]*WWWW[[#This Row],[Total PoP ]]</f>
        <v>86</v>
      </c>
      <c r="AZ827" s="821">
        <f>IF(WWWW[[#This Row],[Total required water points]]-WWWW[[#This Row],['#Water points coverage]]&lt;0,0,WWWW[[#This Row],[Total required water points]]-WWWW[[#This Row],['#Water points coverage]])</f>
        <v>1</v>
      </c>
      <c r="BA827" s="821">
        <f>ROUND(IF(WWWW[[#This Row],[Total PoP ]]&lt;250,1,WWWW[[#This Row],[Total PoP ]]/250),0)</f>
        <v>1</v>
      </c>
      <c r="BB82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7" s="818">
        <f>WWWW[[#This Row],[% people access to functioning Latrine]]*WWWW[[#This Row],[Total PoP ]]</f>
        <v>0</v>
      </c>
      <c r="BD827" s="821">
        <f>WWWW[[#This Row],['#_of_Functioning_latrines_in_school]]*50</f>
        <v>0</v>
      </c>
      <c r="BE827" s="821">
        <f>ROUND((WWWW[[#This Row],[Total PoP ]]/6),0)</f>
        <v>14</v>
      </c>
      <c r="BF827" s="821">
        <f>IF(WWWW[[#This Row],[Total required Latrines]]-(WWWW[[#This Row],['#_of_sanitary_fly-proof_HH_latrines]])&lt;0,0,WWWW[[#This Row],[Total required Latrines]]-(WWWW[[#This Row],['#_of_sanitary_fly-proof_HH_latrines]]))</f>
        <v>14</v>
      </c>
      <c r="BG827" s="817">
        <f>1-WWWW[[#This Row],[% people access to functioning Latrine]]</f>
        <v>1</v>
      </c>
      <c r="BH827"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7" s="560">
        <f>IF(WWWW[[#This Row],['#_of_functional_handwashing_facilities_at_HH_level]]*6&gt;WWWW[[#This Row],[Total PoP ]],WWWW[[#This Row],[Total PoP ]],WWWW[[#This Row],['#_of_functional_handwashing_facilities_at_HH_level]]*6)</f>
        <v>0</v>
      </c>
      <c r="BJ827" s="821">
        <f>IF(WWWW[[#This Row],['# people reached by regular dedicated hygiene promotion]]&gt;WWWW[[#This Row],['# People received regular supply of hygiene items]],WWWW[[#This Row],['# people reached by regular dedicated hygiene promotion]],WWWW[[#This Row],['# People received regular supply of hygiene items]])</f>
        <v>0</v>
      </c>
      <c r="BK827" s="820">
        <f>IF(WWWW[[#This Row],[HRP3]]/WWWW[[#This Row],[Total PoP ]]&gt;100%,100%,WWWW[[#This Row],[HRP3]]/WWWW[[#This Row],[Total PoP ]])</f>
        <v>0</v>
      </c>
      <c r="BL827" s="817">
        <f>1-WWWW[[#This Row],[Hygiene Coverage%]]</f>
        <v>1</v>
      </c>
      <c r="BM827" s="819">
        <f>WWWW[[#This Row],['# people reached by regular dedicated hygiene promotion]]/WWWW[[#This Row],[Total PoP ]]</f>
        <v>0</v>
      </c>
      <c r="BN82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7" s="552">
        <f>WWWW[[#This Row],['#_of_affected_women_and_girls_receiving_a_sufficient_quantity_of_sanitary_pads]]</f>
        <v>0</v>
      </c>
      <c r="BP827" s="605">
        <f>IF(WWWW[[#This Row],['# People with access to soap]]&gt;WWWW[[#This Row],['# People with access to Sanity Pads]],WWWW[[#This Row],['# People with access to soap]],WWWW[[#This Row],['# People with access to Sanity Pads]])</f>
        <v>0</v>
      </c>
      <c r="BQ827" s="560" t="str">
        <f>IF(OR(WWWW[[#This Row],['#of students in school]]="",WWWW[[#This Row],['#of students in school]]=0),"No","Yes")</f>
        <v>No</v>
      </c>
      <c r="BR827" s="812" t="str">
        <f>VLOOKUP(WWWW[[#This Row],[Village  Name]],SiteDB6[[Site Name]:[Location Type 1]],9,FALSE)</f>
        <v>Village</v>
      </c>
      <c r="BS827" s="812" t="str">
        <f>VLOOKUP(WWWW[[#This Row],[Village  Name]],SiteDB6[[Site Name]:[Type of Accommodation]],10,FALSE)</f>
        <v>Village</v>
      </c>
      <c r="BT827" s="812" t="str">
        <f>VLOOKUP(WWWW[[#This Row],[Village  Name]],SiteDB6[[Site Name]:[Ethnic or GCA/NGCA]],11,FALSE)</f>
        <v>Rakhine</v>
      </c>
      <c r="BU827" s="812">
        <f>VLOOKUP(WWWW[[#This Row],[Village  Name]],SiteDB6[[Site Name]:[Lat]],12,FALSE)</f>
        <v>0</v>
      </c>
      <c r="BV827" s="812">
        <f>VLOOKUP(WWWW[[#This Row],[Village  Name]],SiteDB6[[Site Name]:[Long]],13,FALSE)</f>
        <v>0</v>
      </c>
      <c r="BW827" s="812">
        <f>VLOOKUP(WWWW[[#This Row],[Village  Name]],SiteDB6[[Site Name]:[Pcode]],3,FALSE)</f>
        <v>198337</v>
      </c>
      <c r="BX827" s="812" t="str">
        <f t="shared" si="11"/>
        <v>Covered</v>
      </c>
      <c r="BY827" s="822"/>
    </row>
    <row r="828" spans="1:77">
      <c r="A828" s="810" t="s">
        <v>2382</v>
      </c>
      <c r="B828" s="810" t="s">
        <v>2540</v>
      </c>
      <c r="C828" s="811" t="s">
        <v>371</v>
      </c>
      <c r="D828" s="811" t="s">
        <v>2541</v>
      </c>
      <c r="E828" s="811" t="s">
        <v>2686</v>
      </c>
      <c r="F828" s="811" t="s">
        <v>321</v>
      </c>
      <c r="G828" s="780" t="str">
        <f>VLOOKUP(WWWW[[#This Row],[Village  Name]],SiteDB6[[Site Name]:[Location Type]],8,FALSE)</f>
        <v>Village</v>
      </c>
      <c r="H828" s="811" t="s">
        <v>2547</v>
      </c>
      <c r="I828" s="813">
        <v>74</v>
      </c>
      <c r="J828" s="813">
        <v>343</v>
      </c>
      <c r="K828" s="814">
        <v>43480</v>
      </c>
      <c r="L828" s="815">
        <v>43723</v>
      </c>
      <c r="M828" s="813"/>
      <c r="N828" s="813"/>
      <c r="O828" s="605"/>
      <c r="P828" s="813"/>
      <c r="Q828" s="813"/>
      <c r="R828" s="813"/>
      <c r="S828" s="813"/>
      <c r="T828" s="813"/>
      <c r="U828" s="816"/>
      <c r="V828" s="813"/>
      <c r="W828" s="813" t="s">
        <v>3049</v>
      </c>
      <c r="X828" s="813"/>
      <c r="Y828" s="813"/>
      <c r="Z828" s="813"/>
      <c r="AA828" s="813"/>
      <c r="AB828" s="813"/>
      <c r="AC828" s="816"/>
      <c r="AD828" s="813"/>
      <c r="AE828" s="813"/>
      <c r="AF828" s="813"/>
      <c r="AG828" s="813"/>
      <c r="AH828" s="813"/>
      <c r="AI828" s="813"/>
      <c r="AJ828" s="605"/>
      <c r="AK828" s="813"/>
      <c r="AL828" s="605"/>
      <c r="AM828" s="605"/>
      <c r="AN828" s="816"/>
      <c r="AO828" s="551"/>
      <c r="AP828" s="551"/>
      <c r="AQ828"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8" s="818">
        <f>WWWW[[#This Row],[%Equitable and continuous access to sufficient quantity of safe drinking water]]*WWWW[[#This Row],[Total PoP ]]</f>
        <v>0</v>
      </c>
      <c r="AS828"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8" s="818">
        <f>WWWW[[#This Row],[% Access to unimproved water points]]*WWWW[[#This Row],[Total PoP ]]</f>
        <v>0</v>
      </c>
      <c r="AU828"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8" s="818">
        <f>WWWW[[#This Row],[HRP1]]/250</f>
        <v>0</v>
      </c>
      <c r="AX828" s="820">
        <f>1-WWWW[[#This Row],[% Equitable and continuous access to sufficient quantity of domestic water]]</f>
        <v>1</v>
      </c>
      <c r="AY828" s="818">
        <f>WWWW[[#This Row],[%equitable and continuous access to sufficient quantity of safe drinking and domestic water''s GAP]]*WWWW[[#This Row],[Total PoP ]]</f>
        <v>343</v>
      </c>
      <c r="AZ828" s="821">
        <f>IF(WWWW[[#This Row],[Total required water points]]-WWWW[[#This Row],['#Water points coverage]]&lt;0,0,WWWW[[#This Row],[Total required water points]]-WWWW[[#This Row],['#Water points coverage]])</f>
        <v>1</v>
      </c>
      <c r="BA828" s="821">
        <f>ROUND(IF(WWWW[[#This Row],[Total PoP ]]&lt;250,1,WWWW[[#This Row],[Total PoP ]]/250),0)</f>
        <v>1</v>
      </c>
      <c r="BB82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8" s="818">
        <f>WWWW[[#This Row],[% people access to functioning Latrine]]*WWWW[[#This Row],[Total PoP ]]</f>
        <v>0</v>
      </c>
      <c r="BD828" s="821">
        <f>WWWW[[#This Row],['#_of_Functioning_latrines_in_school]]*50</f>
        <v>0</v>
      </c>
      <c r="BE828" s="821">
        <f>ROUND((WWWW[[#This Row],[Total PoP ]]/6),0)</f>
        <v>57</v>
      </c>
      <c r="BF828" s="821">
        <f>IF(WWWW[[#This Row],[Total required Latrines]]-(WWWW[[#This Row],['#_of_sanitary_fly-proof_HH_latrines]])&lt;0,0,WWWW[[#This Row],[Total required Latrines]]-(WWWW[[#This Row],['#_of_sanitary_fly-proof_HH_latrines]]))</f>
        <v>57</v>
      </c>
      <c r="BG828" s="817">
        <f>1-WWWW[[#This Row],[% people access to functioning Latrine]]</f>
        <v>1</v>
      </c>
      <c r="BH828"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8" s="560">
        <f>IF(WWWW[[#This Row],['#_of_functional_handwashing_facilities_at_HH_level]]*6&gt;WWWW[[#This Row],[Total PoP ]],WWWW[[#This Row],[Total PoP ]],WWWW[[#This Row],['#_of_functional_handwashing_facilities_at_HH_level]]*6)</f>
        <v>0</v>
      </c>
      <c r="BJ828" s="821">
        <f>IF(WWWW[[#This Row],['# people reached by regular dedicated hygiene promotion]]&gt;WWWW[[#This Row],['# People received regular supply of hygiene items]],WWWW[[#This Row],['# people reached by regular dedicated hygiene promotion]],WWWW[[#This Row],['# People received regular supply of hygiene items]])</f>
        <v>0</v>
      </c>
      <c r="BK828" s="820">
        <f>IF(WWWW[[#This Row],[HRP3]]/WWWW[[#This Row],[Total PoP ]]&gt;100%,100%,WWWW[[#This Row],[HRP3]]/WWWW[[#This Row],[Total PoP ]])</f>
        <v>0</v>
      </c>
      <c r="BL828" s="817">
        <f>1-WWWW[[#This Row],[Hygiene Coverage%]]</f>
        <v>1</v>
      </c>
      <c r="BM828" s="819">
        <f>WWWW[[#This Row],['# people reached by regular dedicated hygiene promotion]]/WWWW[[#This Row],[Total PoP ]]</f>
        <v>0</v>
      </c>
      <c r="BN82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8" s="552">
        <f>WWWW[[#This Row],['#_of_affected_women_and_girls_receiving_a_sufficient_quantity_of_sanitary_pads]]</f>
        <v>0</v>
      </c>
      <c r="BP828" s="605">
        <f>IF(WWWW[[#This Row],['# People with access to soap]]&gt;WWWW[[#This Row],['# People with access to Sanity Pads]],WWWW[[#This Row],['# People with access to soap]],WWWW[[#This Row],['# People with access to Sanity Pads]])</f>
        <v>0</v>
      </c>
      <c r="BQ828" s="560" t="str">
        <f>IF(OR(WWWW[[#This Row],['#of students in school]]="",WWWW[[#This Row],['#of students in school]]=0),"No","Yes")</f>
        <v>No</v>
      </c>
      <c r="BR828" s="812" t="str">
        <f>VLOOKUP(WWWW[[#This Row],[Village  Name]],SiteDB6[[Site Name]:[Location Type 1]],9,FALSE)</f>
        <v>Village</v>
      </c>
      <c r="BS828" s="812" t="str">
        <f>VLOOKUP(WWWW[[#This Row],[Village  Name]],SiteDB6[[Site Name]:[Type of Accommodation]],10,FALSE)</f>
        <v>Village</v>
      </c>
      <c r="BT828" s="812" t="str">
        <f>VLOOKUP(WWWW[[#This Row],[Village  Name]],SiteDB6[[Site Name]:[Ethnic or GCA/NGCA]],11,FALSE)</f>
        <v>Rakhine</v>
      </c>
      <c r="BU828" s="812">
        <f>VLOOKUP(WWWW[[#This Row],[Village  Name]],SiteDB6[[Site Name]:[Lat]],12,FALSE)</f>
        <v>0</v>
      </c>
      <c r="BV828" s="812">
        <f>VLOOKUP(WWWW[[#This Row],[Village  Name]],SiteDB6[[Site Name]:[Long]],13,FALSE)</f>
        <v>0</v>
      </c>
      <c r="BW828" s="812">
        <f>VLOOKUP(WWWW[[#This Row],[Village  Name]],SiteDB6[[Site Name]:[Pcode]],3,FALSE)</f>
        <v>198363</v>
      </c>
      <c r="BX828" s="812" t="str">
        <f t="shared" si="11"/>
        <v>Covered</v>
      </c>
      <c r="BY828" s="822"/>
    </row>
    <row r="829" spans="1:77">
      <c r="A829" s="810" t="s">
        <v>2382</v>
      </c>
      <c r="B829" s="810" t="s">
        <v>2540</v>
      </c>
      <c r="C829" s="811" t="s">
        <v>371</v>
      </c>
      <c r="D829" s="811" t="s">
        <v>2541</v>
      </c>
      <c r="E829" s="811" t="s">
        <v>2686</v>
      </c>
      <c r="F829" s="811" t="s">
        <v>321</v>
      </c>
      <c r="G829" s="780" t="str">
        <f>VLOOKUP(WWWW[[#This Row],[Village  Name]],SiteDB6[[Site Name]:[Location Type]],8,FALSE)</f>
        <v>Village</v>
      </c>
      <c r="H829" s="811" t="s">
        <v>2557</v>
      </c>
      <c r="I829" s="813">
        <v>18</v>
      </c>
      <c r="J829" s="813">
        <v>73</v>
      </c>
      <c r="K829" s="814">
        <v>43480</v>
      </c>
      <c r="L829" s="815">
        <v>43723</v>
      </c>
      <c r="M829" s="813"/>
      <c r="N829" s="813"/>
      <c r="O829" s="605"/>
      <c r="P829" s="813"/>
      <c r="Q829" s="813"/>
      <c r="R829" s="813"/>
      <c r="S829" s="813"/>
      <c r="T829" s="813"/>
      <c r="U829" s="816"/>
      <c r="V829" s="813"/>
      <c r="W829" s="813" t="s">
        <v>3049</v>
      </c>
      <c r="X829" s="813"/>
      <c r="Y829" s="813"/>
      <c r="Z829" s="813"/>
      <c r="AA829" s="813"/>
      <c r="AB829" s="813"/>
      <c r="AC829" s="816"/>
      <c r="AD829" s="813"/>
      <c r="AE829" s="813"/>
      <c r="AF829" s="813"/>
      <c r="AG829" s="813"/>
      <c r="AH829" s="813"/>
      <c r="AI829" s="813"/>
      <c r="AJ829" s="605"/>
      <c r="AK829" s="813"/>
      <c r="AL829" s="605"/>
      <c r="AM829" s="605"/>
      <c r="AN829" s="816"/>
      <c r="AO829" s="551"/>
      <c r="AP829" s="551"/>
      <c r="AQ829"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29" s="818">
        <f>WWWW[[#This Row],[%Equitable and continuous access to sufficient quantity of safe drinking water]]*WWWW[[#This Row],[Total PoP ]]</f>
        <v>0</v>
      </c>
      <c r="AS829"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29" s="818">
        <f>WWWW[[#This Row],[% Access to unimproved water points]]*WWWW[[#This Row],[Total PoP ]]</f>
        <v>0</v>
      </c>
      <c r="AU829"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2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29" s="818">
        <f>WWWW[[#This Row],[HRP1]]/250</f>
        <v>0</v>
      </c>
      <c r="AX829" s="820">
        <f>1-WWWW[[#This Row],[% Equitable and continuous access to sufficient quantity of domestic water]]</f>
        <v>1</v>
      </c>
      <c r="AY829" s="818">
        <f>WWWW[[#This Row],[%equitable and continuous access to sufficient quantity of safe drinking and domestic water''s GAP]]*WWWW[[#This Row],[Total PoP ]]</f>
        <v>73</v>
      </c>
      <c r="AZ829" s="821">
        <f>IF(WWWW[[#This Row],[Total required water points]]-WWWW[[#This Row],['#Water points coverage]]&lt;0,0,WWWW[[#This Row],[Total required water points]]-WWWW[[#This Row],['#Water points coverage]])</f>
        <v>1</v>
      </c>
      <c r="BA829" s="821">
        <f>ROUND(IF(WWWW[[#This Row],[Total PoP ]]&lt;250,1,WWWW[[#This Row],[Total PoP ]]/250),0)</f>
        <v>1</v>
      </c>
      <c r="BB82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29" s="818">
        <f>WWWW[[#This Row],[% people access to functioning Latrine]]*WWWW[[#This Row],[Total PoP ]]</f>
        <v>0</v>
      </c>
      <c r="BD829" s="821">
        <f>WWWW[[#This Row],['#_of_Functioning_latrines_in_school]]*50</f>
        <v>0</v>
      </c>
      <c r="BE829" s="821">
        <f>ROUND((WWWW[[#This Row],[Total PoP ]]/6),0)</f>
        <v>12</v>
      </c>
      <c r="BF829" s="821">
        <f>IF(WWWW[[#This Row],[Total required Latrines]]-(WWWW[[#This Row],['#_of_sanitary_fly-proof_HH_latrines]])&lt;0,0,WWWW[[#This Row],[Total required Latrines]]-(WWWW[[#This Row],['#_of_sanitary_fly-proof_HH_latrines]]))</f>
        <v>12</v>
      </c>
      <c r="BG829" s="817">
        <f>1-WWWW[[#This Row],[% people access to functioning Latrine]]</f>
        <v>1</v>
      </c>
      <c r="BH829"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29" s="560">
        <f>IF(WWWW[[#This Row],['#_of_functional_handwashing_facilities_at_HH_level]]*6&gt;WWWW[[#This Row],[Total PoP ]],WWWW[[#This Row],[Total PoP ]],WWWW[[#This Row],['#_of_functional_handwashing_facilities_at_HH_level]]*6)</f>
        <v>0</v>
      </c>
      <c r="BJ829" s="821">
        <f>IF(WWWW[[#This Row],['# people reached by regular dedicated hygiene promotion]]&gt;WWWW[[#This Row],['# People received regular supply of hygiene items]],WWWW[[#This Row],['# people reached by regular dedicated hygiene promotion]],WWWW[[#This Row],['# People received regular supply of hygiene items]])</f>
        <v>0</v>
      </c>
      <c r="BK829" s="820">
        <f>IF(WWWW[[#This Row],[HRP3]]/WWWW[[#This Row],[Total PoP ]]&gt;100%,100%,WWWW[[#This Row],[HRP3]]/WWWW[[#This Row],[Total PoP ]])</f>
        <v>0</v>
      </c>
      <c r="BL829" s="817">
        <f>1-WWWW[[#This Row],[Hygiene Coverage%]]</f>
        <v>1</v>
      </c>
      <c r="BM829" s="819">
        <f>WWWW[[#This Row],['# people reached by regular dedicated hygiene promotion]]/WWWW[[#This Row],[Total PoP ]]</f>
        <v>0</v>
      </c>
      <c r="BN82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29" s="552">
        <f>WWWW[[#This Row],['#_of_affected_women_and_girls_receiving_a_sufficient_quantity_of_sanitary_pads]]</f>
        <v>0</v>
      </c>
      <c r="BP829" s="605">
        <f>IF(WWWW[[#This Row],['# People with access to soap]]&gt;WWWW[[#This Row],['# People with access to Sanity Pads]],WWWW[[#This Row],['# People with access to soap]],WWWW[[#This Row],['# People with access to Sanity Pads]])</f>
        <v>0</v>
      </c>
      <c r="BQ829" s="560" t="str">
        <f>IF(OR(WWWW[[#This Row],['#of students in school]]="",WWWW[[#This Row],['#of students in school]]=0),"No","Yes")</f>
        <v>No</v>
      </c>
      <c r="BR829" s="812" t="str">
        <f>VLOOKUP(WWWW[[#This Row],[Village  Name]],SiteDB6[[Site Name]:[Location Type 1]],9,FALSE)</f>
        <v>Village</v>
      </c>
      <c r="BS829" s="812" t="str">
        <f>VLOOKUP(WWWW[[#This Row],[Village  Name]],SiteDB6[[Site Name]:[Type of Accommodation]],10,FALSE)</f>
        <v>Village</v>
      </c>
      <c r="BT829" s="812" t="str">
        <f>VLOOKUP(WWWW[[#This Row],[Village  Name]],SiteDB6[[Site Name]:[Ethnic or GCA/NGCA]],11,FALSE)</f>
        <v>Rakhine</v>
      </c>
      <c r="BU829" s="812">
        <f>VLOOKUP(WWWW[[#This Row],[Village  Name]],SiteDB6[[Site Name]:[Lat]],12,FALSE)</f>
        <v>20.887420649999999</v>
      </c>
      <c r="BV829" s="812">
        <f>VLOOKUP(WWWW[[#This Row],[Village  Name]],SiteDB6[[Site Name]:[Long]],13,FALSE)</f>
        <v>92.545410160000003</v>
      </c>
      <c r="BW829" s="812">
        <f>VLOOKUP(WWWW[[#This Row],[Village  Name]],SiteDB6[[Site Name]:[Pcode]],3,FALSE)</f>
        <v>198300</v>
      </c>
      <c r="BX829" s="812" t="str">
        <f t="shared" si="11"/>
        <v>Covered</v>
      </c>
      <c r="BY829" s="822"/>
    </row>
    <row r="830" spans="1:77">
      <c r="A830" s="810" t="s">
        <v>2382</v>
      </c>
      <c r="B830" s="810" t="s">
        <v>2540</v>
      </c>
      <c r="C830" s="811" t="s">
        <v>371</v>
      </c>
      <c r="D830" s="811" t="s">
        <v>2541</v>
      </c>
      <c r="E830" s="811" t="s">
        <v>2686</v>
      </c>
      <c r="F830" s="811" t="s">
        <v>321</v>
      </c>
      <c r="G830" s="780" t="str">
        <f>VLOOKUP(WWWW[[#This Row],[Village  Name]],SiteDB6[[Site Name]:[Location Type]],8,FALSE)</f>
        <v>Village</v>
      </c>
      <c r="H830" s="811" t="s">
        <v>2553</v>
      </c>
      <c r="I830" s="813">
        <v>218</v>
      </c>
      <c r="J830" s="813">
        <v>1207</v>
      </c>
      <c r="K830" s="814">
        <v>43480</v>
      </c>
      <c r="L830" s="815">
        <v>43723</v>
      </c>
      <c r="M830" s="813"/>
      <c r="N830" s="813"/>
      <c r="O830" s="605"/>
      <c r="P830" s="813"/>
      <c r="Q830" s="813"/>
      <c r="R830" s="813"/>
      <c r="S830" s="813"/>
      <c r="T830" s="813"/>
      <c r="U830" s="816"/>
      <c r="V830" s="813"/>
      <c r="W830" s="813" t="s">
        <v>3049</v>
      </c>
      <c r="X830" s="813"/>
      <c r="Y830" s="813"/>
      <c r="Z830" s="813"/>
      <c r="AA830" s="813"/>
      <c r="AB830" s="813"/>
      <c r="AC830" s="816"/>
      <c r="AD830" s="813"/>
      <c r="AE830" s="813"/>
      <c r="AF830" s="813"/>
      <c r="AG830" s="813"/>
      <c r="AH830" s="813"/>
      <c r="AI830" s="813"/>
      <c r="AJ830" s="605"/>
      <c r="AK830" s="813"/>
      <c r="AL830" s="605"/>
      <c r="AM830" s="605"/>
      <c r="AN830" s="816"/>
      <c r="AO830" s="551"/>
      <c r="AP830" s="551"/>
      <c r="AQ830"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0" s="818">
        <f>WWWW[[#This Row],[%Equitable and continuous access to sufficient quantity of safe drinking water]]*WWWW[[#This Row],[Total PoP ]]</f>
        <v>0</v>
      </c>
      <c r="AS830"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0" s="818">
        <f>WWWW[[#This Row],[% Access to unimproved water points]]*WWWW[[#This Row],[Total PoP ]]</f>
        <v>0</v>
      </c>
      <c r="AU830"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0" s="818">
        <f>WWWW[[#This Row],[HRP1]]/250</f>
        <v>0</v>
      </c>
      <c r="AX830" s="820">
        <f>1-WWWW[[#This Row],[% Equitable and continuous access to sufficient quantity of domestic water]]</f>
        <v>1</v>
      </c>
      <c r="AY830" s="818">
        <f>WWWW[[#This Row],[%equitable and continuous access to sufficient quantity of safe drinking and domestic water''s GAP]]*WWWW[[#This Row],[Total PoP ]]</f>
        <v>1207</v>
      </c>
      <c r="AZ830" s="821">
        <f>IF(WWWW[[#This Row],[Total required water points]]-WWWW[[#This Row],['#Water points coverage]]&lt;0,0,WWWW[[#This Row],[Total required water points]]-WWWW[[#This Row],['#Water points coverage]])</f>
        <v>5</v>
      </c>
      <c r="BA830" s="821">
        <f>ROUND(IF(WWWW[[#This Row],[Total PoP ]]&lt;250,1,WWWW[[#This Row],[Total PoP ]]/250),0)</f>
        <v>5</v>
      </c>
      <c r="BB83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0" s="818">
        <f>WWWW[[#This Row],[% people access to functioning Latrine]]*WWWW[[#This Row],[Total PoP ]]</f>
        <v>0</v>
      </c>
      <c r="BD830" s="821">
        <f>WWWW[[#This Row],['#_of_Functioning_latrines_in_school]]*50</f>
        <v>0</v>
      </c>
      <c r="BE830" s="821">
        <f>ROUND((WWWW[[#This Row],[Total PoP ]]/6),0)</f>
        <v>201</v>
      </c>
      <c r="BF830" s="821">
        <f>IF(WWWW[[#This Row],[Total required Latrines]]-(WWWW[[#This Row],['#_of_sanitary_fly-proof_HH_latrines]])&lt;0,0,WWWW[[#This Row],[Total required Latrines]]-(WWWW[[#This Row],['#_of_sanitary_fly-proof_HH_latrines]]))</f>
        <v>201</v>
      </c>
      <c r="BG830" s="817">
        <f>1-WWWW[[#This Row],[% people access to functioning Latrine]]</f>
        <v>1</v>
      </c>
      <c r="BH830"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30" s="560">
        <f>IF(WWWW[[#This Row],['#_of_functional_handwashing_facilities_at_HH_level]]*6&gt;WWWW[[#This Row],[Total PoP ]],WWWW[[#This Row],[Total PoP ]],WWWW[[#This Row],['#_of_functional_handwashing_facilities_at_HH_level]]*6)</f>
        <v>0</v>
      </c>
      <c r="BJ830" s="821">
        <f>IF(WWWW[[#This Row],['# people reached by regular dedicated hygiene promotion]]&gt;WWWW[[#This Row],['# People received regular supply of hygiene items]],WWWW[[#This Row],['# people reached by regular dedicated hygiene promotion]],WWWW[[#This Row],['# People received regular supply of hygiene items]])</f>
        <v>0</v>
      </c>
      <c r="BK830" s="820">
        <f>IF(WWWW[[#This Row],[HRP3]]/WWWW[[#This Row],[Total PoP ]]&gt;100%,100%,WWWW[[#This Row],[HRP3]]/WWWW[[#This Row],[Total PoP ]])</f>
        <v>0</v>
      </c>
      <c r="BL830" s="817">
        <f>1-WWWW[[#This Row],[Hygiene Coverage%]]</f>
        <v>1</v>
      </c>
      <c r="BM830" s="819">
        <f>WWWW[[#This Row],['# people reached by regular dedicated hygiene promotion]]/WWWW[[#This Row],[Total PoP ]]</f>
        <v>0</v>
      </c>
      <c r="BN83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30" s="552">
        <f>WWWW[[#This Row],['#_of_affected_women_and_girls_receiving_a_sufficient_quantity_of_sanitary_pads]]</f>
        <v>0</v>
      </c>
      <c r="BP830" s="605">
        <f>IF(WWWW[[#This Row],['# People with access to soap]]&gt;WWWW[[#This Row],['# People with access to Sanity Pads]],WWWW[[#This Row],['# People with access to soap]],WWWW[[#This Row],['# People with access to Sanity Pads]])</f>
        <v>0</v>
      </c>
      <c r="BQ830" s="560" t="str">
        <f>IF(OR(WWWW[[#This Row],['#of students in school]]="",WWWW[[#This Row],['#of students in school]]=0),"No","Yes")</f>
        <v>No</v>
      </c>
      <c r="BR830" s="812" t="str">
        <f>VLOOKUP(WWWW[[#This Row],[Village  Name]],SiteDB6[[Site Name]:[Location Type 1]],9,FALSE)</f>
        <v>Village</v>
      </c>
      <c r="BS830" s="812" t="str">
        <f>VLOOKUP(WWWW[[#This Row],[Village  Name]],SiteDB6[[Site Name]:[Type of Accommodation]],10,FALSE)</f>
        <v>Village</v>
      </c>
      <c r="BT830" s="812" t="str">
        <f>VLOOKUP(WWWW[[#This Row],[Village  Name]],SiteDB6[[Site Name]:[Ethnic or GCA/NGCA]],11,FALSE)</f>
        <v>Muslim</v>
      </c>
      <c r="BU830" s="812">
        <f>VLOOKUP(WWWW[[#This Row],[Village  Name]],SiteDB6[[Site Name]:[Lat]],12,FALSE)</f>
        <v>0</v>
      </c>
      <c r="BV830" s="812">
        <f>VLOOKUP(WWWW[[#This Row],[Village  Name]],SiteDB6[[Site Name]:[Long]],13,FALSE)</f>
        <v>0</v>
      </c>
      <c r="BW830" s="812">
        <f>VLOOKUP(WWWW[[#This Row],[Village  Name]],SiteDB6[[Site Name]:[Pcode]],3,FALSE)</f>
        <v>198434</v>
      </c>
      <c r="BX830" s="812" t="str">
        <f t="shared" si="11"/>
        <v>Covered</v>
      </c>
      <c r="BY830" s="822"/>
    </row>
    <row r="831" spans="1:77">
      <c r="A831" s="810" t="s">
        <v>2382</v>
      </c>
      <c r="B831" s="810" t="s">
        <v>2540</v>
      </c>
      <c r="C831" s="811" t="s">
        <v>371</v>
      </c>
      <c r="D831" s="811" t="s">
        <v>2541</v>
      </c>
      <c r="E831" s="811" t="s">
        <v>2686</v>
      </c>
      <c r="F831" s="811" t="s">
        <v>321</v>
      </c>
      <c r="G831" s="780" t="str">
        <f>VLOOKUP(WWWW[[#This Row],[Village  Name]],SiteDB6[[Site Name]:[Location Type]],8,FALSE)</f>
        <v>Village</v>
      </c>
      <c r="H831" s="811" t="s">
        <v>2554</v>
      </c>
      <c r="I831" s="813">
        <v>11</v>
      </c>
      <c r="J831" s="813">
        <v>39</v>
      </c>
      <c r="K831" s="814">
        <v>43480</v>
      </c>
      <c r="L831" s="815">
        <v>43723</v>
      </c>
      <c r="M831" s="813"/>
      <c r="N831" s="813"/>
      <c r="O831" s="605"/>
      <c r="P831" s="813"/>
      <c r="Q831" s="813"/>
      <c r="R831" s="813"/>
      <c r="S831" s="813"/>
      <c r="T831" s="813"/>
      <c r="U831" s="816"/>
      <c r="V831" s="813"/>
      <c r="W831" s="813" t="s">
        <v>3049</v>
      </c>
      <c r="X831" s="813"/>
      <c r="Y831" s="813"/>
      <c r="Z831" s="813"/>
      <c r="AA831" s="813"/>
      <c r="AB831" s="813"/>
      <c r="AC831" s="816"/>
      <c r="AD831" s="813"/>
      <c r="AE831" s="813"/>
      <c r="AF831" s="813"/>
      <c r="AG831" s="813"/>
      <c r="AH831" s="813"/>
      <c r="AI831" s="813"/>
      <c r="AJ831" s="605"/>
      <c r="AK831" s="813"/>
      <c r="AL831" s="605"/>
      <c r="AM831" s="605"/>
      <c r="AN831" s="816"/>
      <c r="AO831" s="551"/>
      <c r="AP831" s="551"/>
      <c r="AQ831"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1" s="818">
        <f>WWWW[[#This Row],[%Equitable and continuous access to sufficient quantity of safe drinking water]]*WWWW[[#This Row],[Total PoP ]]</f>
        <v>0</v>
      </c>
      <c r="AS831"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1" s="818">
        <f>WWWW[[#This Row],[% Access to unimproved water points]]*WWWW[[#This Row],[Total PoP ]]</f>
        <v>0</v>
      </c>
      <c r="AU831"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1" s="818">
        <f>WWWW[[#This Row],[HRP1]]/250</f>
        <v>0</v>
      </c>
      <c r="AX831" s="820">
        <f>1-WWWW[[#This Row],[% Equitable and continuous access to sufficient quantity of domestic water]]</f>
        <v>1</v>
      </c>
      <c r="AY831" s="818">
        <f>WWWW[[#This Row],[%equitable and continuous access to sufficient quantity of safe drinking and domestic water''s GAP]]*WWWW[[#This Row],[Total PoP ]]</f>
        <v>39</v>
      </c>
      <c r="AZ831" s="821">
        <f>IF(WWWW[[#This Row],[Total required water points]]-WWWW[[#This Row],['#Water points coverage]]&lt;0,0,WWWW[[#This Row],[Total required water points]]-WWWW[[#This Row],['#Water points coverage]])</f>
        <v>1</v>
      </c>
      <c r="BA831" s="821">
        <f>ROUND(IF(WWWW[[#This Row],[Total PoP ]]&lt;250,1,WWWW[[#This Row],[Total PoP ]]/250),0)</f>
        <v>1</v>
      </c>
      <c r="BB83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1" s="818">
        <f>WWWW[[#This Row],[% people access to functioning Latrine]]*WWWW[[#This Row],[Total PoP ]]</f>
        <v>0</v>
      </c>
      <c r="BD831" s="821">
        <f>WWWW[[#This Row],['#_of_Functioning_latrines_in_school]]*50</f>
        <v>0</v>
      </c>
      <c r="BE831" s="821">
        <f>ROUND((WWWW[[#This Row],[Total PoP ]]/6),0)</f>
        <v>7</v>
      </c>
      <c r="BF831" s="821">
        <f>IF(WWWW[[#This Row],[Total required Latrines]]-(WWWW[[#This Row],['#_of_sanitary_fly-proof_HH_latrines]])&lt;0,0,WWWW[[#This Row],[Total required Latrines]]-(WWWW[[#This Row],['#_of_sanitary_fly-proof_HH_latrines]]))</f>
        <v>7</v>
      </c>
      <c r="BG831" s="817">
        <f>1-WWWW[[#This Row],[% people access to functioning Latrine]]</f>
        <v>1</v>
      </c>
      <c r="BH831"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31" s="560">
        <f>IF(WWWW[[#This Row],['#_of_functional_handwashing_facilities_at_HH_level]]*6&gt;WWWW[[#This Row],[Total PoP ]],WWWW[[#This Row],[Total PoP ]],WWWW[[#This Row],['#_of_functional_handwashing_facilities_at_HH_level]]*6)</f>
        <v>0</v>
      </c>
      <c r="BJ831" s="821">
        <f>IF(WWWW[[#This Row],['# people reached by regular dedicated hygiene promotion]]&gt;WWWW[[#This Row],['# People received regular supply of hygiene items]],WWWW[[#This Row],['# people reached by regular dedicated hygiene promotion]],WWWW[[#This Row],['# People received regular supply of hygiene items]])</f>
        <v>0</v>
      </c>
      <c r="BK831" s="820">
        <f>IF(WWWW[[#This Row],[HRP3]]/WWWW[[#This Row],[Total PoP ]]&gt;100%,100%,WWWW[[#This Row],[HRP3]]/WWWW[[#This Row],[Total PoP ]])</f>
        <v>0</v>
      </c>
      <c r="BL831" s="817">
        <f>1-WWWW[[#This Row],[Hygiene Coverage%]]</f>
        <v>1</v>
      </c>
      <c r="BM831" s="819">
        <f>WWWW[[#This Row],['# people reached by regular dedicated hygiene promotion]]/WWWW[[#This Row],[Total PoP ]]</f>
        <v>0</v>
      </c>
      <c r="BN83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31" s="552">
        <f>WWWW[[#This Row],['#_of_affected_women_and_girls_receiving_a_sufficient_quantity_of_sanitary_pads]]</f>
        <v>0</v>
      </c>
      <c r="BP831" s="605">
        <f>IF(WWWW[[#This Row],['# People with access to soap]]&gt;WWWW[[#This Row],['# People with access to Sanity Pads]],WWWW[[#This Row],['# People with access to soap]],WWWW[[#This Row],['# People with access to Sanity Pads]])</f>
        <v>0</v>
      </c>
      <c r="BQ831" s="560" t="str">
        <f>IF(OR(WWWW[[#This Row],['#of students in school]]="",WWWW[[#This Row],['#of students in school]]=0),"No","Yes")</f>
        <v>No</v>
      </c>
      <c r="BR831" s="812" t="str">
        <f>VLOOKUP(WWWW[[#This Row],[Village  Name]],SiteDB6[[Site Name]:[Location Type 1]],9,FALSE)</f>
        <v>Village</v>
      </c>
      <c r="BS831" s="812" t="str">
        <f>VLOOKUP(WWWW[[#This Row],[Village  Name]],SiteDB6[[Site Name]:[Type of Accommodation]],10,FALSE)</f>
        <v>Village</v>
      </c>
      <c r="BT831" s="812" t="str">
        <f>VLOOKUP(WWWW[[#This Row],[Village  Name]],SiteDB6[[Site Name]:[Ethnic or GCA/NGCA]],11,FALSE)</f>
        <v>Rakhine</v>
      </c>
      <c r="BU831" s="812">
        <f>VLOOKUP(WWWW[[#This Row],[Village  Name]],SiteDB6[[Site Name]:[Lat]],12,FALSE)</f>
        <v>0</v>
      </c>
      <c r="BV831" s="812">
        <f>VLOOKUP(WWWW[[#This Row],[Village  Name]],SiteDB6[[Site Name]:[Long]],13,FALSE)</f>
        <v>0</v>
      </c>
      <c r="BW831" s="812">
        <f>VLOOKUP(WWWW[[#This Row],[Village  Name]],SiteDB6[[Site Name]:[Pcode]],3,FALSE)</f>
        <v>198433</v>
      </c>
      <c r="BX831" s="812" t="str">
        <f t="shared" si="11"/>
        <v>Covered</v>
      </c>
      <c r="BY831" s="822"/>
    </row>
    <row r="832" spans="1:77">
      <c r="A832" s="810" t="s">
        <v>2382</v>
      </c>
      <c r="B832" s="810" t="s">
        <v>2540</v>
      </c>
      <c r="C832" s="811" t="s">
        <v>371</v>
      </c>
      <c r="D832" s="811" t="s">
        <v>2541</v>
      </c>
      <c r="E832" s="811" t="s">
        <v>2686</v>
      </c>
      <c r="F832" s="811" t="s">
        <v>307</v>
      </c>
      <c r="G832" s="780" t="str">
        <f>VLOOKUP(WWWW[[#This Row],[Village  Name]],SiteDB6[[Site Name]:[Location Type]],8,FALSE)</f>
        <v>Village</v>
      </c>
      <c r="H832" s="811" t="s">
        <v>2560</v>
      </c>
      <c r="I832" s="813">
        <v>53</v>
      </c>
      <c r="J832" s="813">
        <v>263</v>
      </c>
      <c r="K832" s="814">
        <v>43480</v>
      </c>
      <c r="L832" s="815">
        <v>43723</v>
      </c>
      <c r="M832" s="813"/>
      <c r="N832" s="813"/>
      <c r="O832" s="605"/>
      <c r="P832" s="813"/>
      <c r="Q832" s="813"/>
      <c r="R832" s="813"/>
      <c r="S832" s="813"/>
      <c r="T832" s="813"/>
      <c r="U832" s="816"/>
      <c r="V832" s="813"/>
      <c r="W832" s="813" t="s">
        <v>3049</v>
      </c>
      <c r="X832" s="813"/>
      <c r="Y832" s="813"/>
      <c r="Z832" s="813"/>
      <c r="AA832" s="813"/>
      <c r="AB832" s="813"/>
      <c r="AC832" s="816"/>
      <c r="AD832" s="813"/>
      <c r="AE832" s="813"/>
      <c r="AF832" s="813"/>
      <c r="AG832" s="813"/>
      <c r="AH832" s="813"/>
      <c r="AI832" s="813"/>
      <c r="AJ832" s="605"/>
      <c r="AK832" s="813"/>
      <c r="AL832" s="605"/>
      <c r="AM832" s="605"/>
      <c r="AN832" s="816"/>
      <c r="AO832" s="551"/>
      <c r="AP832" s="551"/>
      <c r="AQ832"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2" s="818">
        <f>WWWW[[#This Row],[%Equitable and continuous access to sufficient quantity of safe drinking water]]*WWWW[[#This Row],[Total PoP ]]</f>
        <v>0</v>
      </c>
      <c r="AS832"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2" s="818">
        <f>WWWW[[#This Row],[% Access to unimproved water points]]*WWWW[[#This Row],[Total PoP ]]</f>
        <v>0</v>
      </c>
      <c r="AU832"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2" s="818">
        <f>WWWW[[#This Row],[HRP1]]/250</f>
        <v>0</v>
      </c>
      <c r="AX832" s="820">
        <f>1-WWWW[[#This Row],[% Equitable and continuous access to sufficient quantity of domestic water]]</f>
        <v>1</v>
      </c>
      <c r="AY832" s="818">
        <f>WWWW[[#This Row],[%equitable and continuous access to sufficient quantity of safe drinking and domestic water''s GAP]]*WWWW[[#This Row],[Total PoP ]]</f>
        <v>263</v>
      </c>
      <c r="AZ832" s="821">
        <f>IF(WWWW[[#This Row],[Total required water points]]-WWWW[[#This Row],['#Water points coverage]]&lt;0,0,WWWW[[#This Row],[Total required water points]]-WWWW[[#This Row],['#Water points coverage]])</f>
        <v>1</v>
      </c>
      <c r="BA832" s="821">
        <f>ROUND(IF(WWWW[[#This Row],[Total PoP ]]&lt;250,1,WWWW[[#This Row],[Total PoP ]]/250),0)</f>
        <v>1</v>
      </c>
      <c r="BB83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2" s="818">
        <f>WWWW[[#This Row],[% people access to functioning Latrine]]*WWWW[[#This Row],[Total PoP ]]</f>
        <v>0</v>
      </c>
      <c r="BD832" s="821">
        <f>WWWW[[#This Row],['#_of_Functioning_latrines_in_school]]*50</f>
        <v>0</v>
      </c>
      <c r="BE832" s="821">
        <f>ROUND((WWWW[[#This Row],[Total PoP ]]/6),0)</f>
        <v>44</v>
      </c>
      <c r="BF832" s="821">
        <f>IF(WWWW[[#This Row],[Total required Latrines]]-(WWWW[[#This Row],['#_of_sanitary_fly-proof_HH_latrines]])&lt;0,0,WWWW[[#This Row],[Total required Latrines]]-(WWWW[[#This Row],['#_of_sanitary_fly-proof_HH_latrines]]))</f>
        <v>44</v>
      </c>
      <c r="BG832" s="817">
        <f>1-WWWW[[#This Row],[% people access to functioning Latrine]]</f>
        <v>1</v>
      </c>
      <c r="BH832"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32" s="560">
        <f>IF(WWWW[[#This Row],['#_of_functional_handwashing_facilities_at_HH_level]]*6&gt;WWWW[[#This Row],[Total PoP ]],WWWW[[#This Row],[Total PoP ]],WWWW[[#This Row],['#_of_functional_handwashing_facilities_at_HH_level]]*6)</f>
        <v>0</v>
      </c>
      <c r="BJ832" s="821">
        <f>IF(WWWW[[#This Row],['# people reached by regular dedicated hygiene promotion]]&gt;WWWW[[#This Row],['# People received regular supply of hygiene items]],WWWW[[#This Row],['# people reached by regular dedicated hygiene promotion]],WWWW[[#This Row],['# People received regular supply of hygiene items]])</f>
        <v>0</v>
      </c>
      <c r="BK832" s="820">
        <f>IF(WWWW[[#This Row],[HRP3]]/WWWW[[#This Row],[Total PoP ]]&gt;100%,100%,WWWW[[#This Row],[HRP3]]/WWWW[[#This Row],[Total PoP ]])</f>
        <v>0</v>
      </c>
      <c r="BL832" s="817">
        <f>1-WWWW[[#This Row],[Hygiene Coverage%]]</f>
        <v>1</v>
      </c>
      <c r="BM832" s="819">
        <f>WWWW[[#This Row],['# people reached by regular dedicated hygiene promotion]]/WWWW[[#This Row],[Total PoP ]]</f>
        <v>0</v>
      </c>
      <c r="BN83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32" s="552">
        <f>WWWW[[#This Row],['#_of_affected_women_and_girls_receiving_a_sufficient_quantity_of_sanitary_pads]]</f>
        <v>0</v>
      </c>
      <c r="BP832" s="605">
        <f>IF(WWWW[[#This Row],['# People with access to soap]]&gt;WWWW[[#This Row],['# People with access to Sanity Pads]],WWWW[[#This Row],['# People with access to soap]],WWWW[[#This Row],['# People with access to Sanity Pads]])</f>
        <v>0</v>
      </c>
      <c r="BQ832" s="560" t="str">
        <f>IF(OR(WWWW[[#This Row],['#of students in school]]="",WWWW[[#This Row],['#of students in school]]=0),"No","Yes")</f>
        <v>No</v>
      </c>
      <c r="BR832" s="812" t="str">
        <f>VLOOKUP(WWWW[[#This Row],[Village  Name]],SiteDB6[[Site Name]:[Location Type 1]],9,FALSE)</f>
        <v>Village</v>
      </c>
      <c r="BS832" s="812" t="str">
        <f>VLOOKUP(WWWW[[#This Row],[Village  Name]],SiteDB6[[Site Name]:[Type of Accommodation]],10,FALSE)</f>
        <v>Village</v>
      </c>
      <c r="BT832" s="812" t="str">
        <f>VLOOKUP(WWWW[[#This Row],[Village  Name]],SiteDB6[[Site Name]:[Ethnic or GCA/NGCA]],11,FALSE)</f>
        <v>Rakhine</v>
      </c>
      <c r="BU832" s="812">
        <f>VLOOKUP(WWWW[[#This Row],[Village  Name]],SiteDB6[[Site Name]:[Lat]],12,FALSE)</f>
        <v>0</v>
      </c>
      <c r="BV832" s="812">
        <f>VLOOKUP(WWWW[[#This Row],[Village  Name]],SiteDB6[[Site Name]:[Long]],13,FALSE)</f>
        <v>0</v>
      </c>
      <c r="BW832" s="812">
        <f>VLOOKUP(WWWW[[#This Row],[Village  Name]],SiteDB6[[Site Name]:[Pcode]],3,FALSE)</f>
        <v>220736</v>
      </c>
      <c r="BX832" s="812" t="str">
        <f t="shared" si="11"/>
        <v>Covered</v>
      </c>
      <c r="BY832" s="822"/>
    </row>
    <row r="833" spans="1:77">
      <c r="A833" s="810" t="s">
        <v>2382</v>
      </c>
      <c r="B833" s="810" t="s">
        <v>2540</v>
      </c>
      <c r="C833" s="811" t="s">
        <v>371</v>
      </c>
      <c r="D833" s="811" t="s">
        <v>2541</v>
      </c>
      <c r="E833" s="811" t="s">
        <v>2686</v>
      </c>
      <c r="F833" s="811" t="s">
        <v>321</v>
      </c>
      <c r="G833" s="780" t="str">
        <f>VLOOKUP(WWWW[[#This Row],[Village  Name]],SiteDB6[[Site Name]:[Location Type]],8,FALSE)</f>
        <v>Village</v>
      </c>
      <c r="H833" s="811" t="s">
        <v>2545</v>
      </c>
      <c r="I833" s="813">
        <v>125</v>
      </c>
      <c r="J833" s="813">
        <v>580</v>
      </c>
      <c r="K833" s="814">
        <v>43480</v>
      </c>
      <c r="L833" s="815">
        <v>43723</v>
      </c>
      <c r="M833" s="813"/>
      <c r="N833" s="813"/>
      <c r="O833" s="605"/>
      <c r="P833" s="813"/>
      <c r="Q833" s="813"/>
      <c r="R833" s="813"/>
      <c r="S833" s="813"/>
      <c r="T833" s="813"/>
      <c r="U833" s="816"/>
      <c r="V833" s="813"/>
      <c r="W833" s="813" t="s">
        <v>3049</v>
      </c>
      <c r="X833" s="813"/>
      <c r="Y833" s="813"/>
      <c r="Z833" s="813"/>
      <c r="AA833" s="813"/>
      <c r="AB833" s="813"/>
      <c r="AC833" s="816"/>
      <c r="AD833" s="813"/>
      <c r="AE833" s="813"/>
      <c r="AF833" s="813"/>
      <c r="AG833" s="813"/>
      <c r="AH833" s="813"/>
      <c r="AI833" s="813"/>
      <c r="AJ833" s="605"/>
      <c r="AK833" s="813"/>
      <c r="AL833" s="605"/>
      <c r="AM833" s="605"/>
      <c r="AN833" s="816"/>
      <c r="AO833" s="551"/>
      <c r="AP833" s="551"/>
      <c r="AQ833"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3" s="818">
        <f>WWWW[[#This Row],[%Equitable and continuous access to sufficient quantity of safe drinking water]]*WWWW[[#This Row],[Total PoP ]]</f>
        <v>0</v>
      </c>
      <c r="AS833"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3" s="818">
        <f>WWWW[[#This Row],[% Access to unimproved water points]]*WWWW[[#This Row],[Total PoP ]]</f>
        <v>0</v>
      </c>
      <c r="AU833"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3" s="818">
        <f>WWWW[[#This Row],[HRP1]]/250</f>
        <v>0</v>
      </c>
      <c r="AX833" s="820">
        <f>1-WWWW[[#This Row],[% Equitable and continuous access to sufficient quantity of domestic water]]</f>
        <v>1</v>
      </c>
      <c r="AY833" s="818">
        <f>WWWW[[#This Row],[%equitable and continuous access to sufficient quantity of safe drinking and domestic water''s GAP]]*WWWW[[#This Row],[Total PoP ]]</f>
        <v>580</v>
      </c>
      <c r="AZ833" s="821">
        <f>IF(WWWW[[#This Row],[Total required water points]]-WWWW[[#This Row],['#Water points coverage]]&lt;0,0,WWWW[[#This Row],[Total required water points]]-WWWW[[#This Row],['#Water points coverage]])</f>
        <v>2</v>
      </c>
      <c r="BA833" s="821">
        <f>ROUND(IF(WWWW[[#This Row],[Total PoP ]]&lt;250,1,WWWW[[#This Row],[Total PoP ]]/250),0)</f>
        <v>2</v>
      </c>
      <c r="BB83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3" s="818">
        <f>WWWW[[#This Row],[% people access to functioning Latrine]]*WWWW[[#This Row],[Total PoP ]]</f>
        <v>0</v>
      </c>
      <c r="BD833" s="821">
        <f>WWWW[[#This Row],['#_of_Functioning_latrines_in_school]]*50</f>
        <v>0</v>
      </c>
      <c r="BE833" s="821">
        <f>ROUND((WWWW[[#This Row],[Total PoP ]]/6),0)</f>
        <v>97</v>
      </c>
      <c r="BF833" s="821">
        <f>IF(WWWW[[#This Row],[Total required Latrines]]-(WWWW[[#This Row],['#_of_sanitary_fly-proof_HH_latrines]])&lt;0,0,WWWW[[#This Row],[Total required Latrines]]-(WWWW[[#This Row],['#_of_sanitary_fly-proof_HH_latrines]]))</f>
        <v>97</v>
      </c>
      <c r="BG833" s="817">
        <f>1-WWWW[[#This Row],[% people access to functioning Latrine]]</f>
        <v>1</v>
      </c>
      <c r="BH833"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0</v>
      </c>
      <c r="BI833" s="560">
        <f>IF(WWWW[[#This Row],['#_of_functional_handwashing_facilities_at_HH_level]]*6&gt;WWWW[[#This Row],[Total PoP ]],WWWW[[#This Row],[Total PoP ]],WWWW[[#This Row],['#_of_functional_handwashing_facilities_at_HH_level]]*6)</f>
        <v>0</v>
      </c>
      <c r="BJ833" s="821">
        <f>IF(WWWW[[#This Row],['# people reached by regular dedicated hygiene promotion]]&gt;WWWW[[#This Row],['# People received regular supply of hygiene items]],WWWW[[#This Row],['# people reached by regular dedicated hygiene promotion]],WWWW[[#This Row],['# People received regular supply of hygiene items]])</f>
        <v>0</v>
      </c>
      <c r="BK833" s="820">
        <f>IF(WWWW[[#This Row],[HRP3]]/WWWW[[#This Row],[Total PoP ]]&gt;100%,100%,WWWW[[#This Row],[HRP3]]/WWWW[[#This Row],[Total PoP ]])</f>
        <v>0</v>
      </c>
      <c r="BL833" s="817">
        <f>1-WWWW[[#This Row],[Hygiene Coverage%]]</f>
        <v>1</v>
      </c>
      <c r="BM833" s="819">
        <f>WWWW[[#This Row],['# people reached by regular dedicated hygiene promotion]]/WWWW[[#This Row],[Total PoP ]]</f>
        <v>0</v>
      </c>
      <c r="BN83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0</v>
      </c>
      <c r="BO833" s="552">
        <f>WWWW[[#This Row],['#_of_affected_women_and_girls_receiving_a_sufficient_quantity_of_sanitary_pads]]</f>
        <v>0</v>
      </c>
      <c r="BP833" s="605">
        <f>IF(WWWW[[#This Row],['# People with access to soap]]&gt;WWWW[[#This Row],['# People with access to Sanity Pads]],WWWW[[#This Row],['# People with access to soap]],WWWW[[#This Row],['# People with access to Sanity Pads]])</f>
        <v>0</v>
      </c>
      <c r="BQ833" s="560" t="str">
        <f>IF(OR(WWWW[[#This Row],['#of students in school]]="",WWWW[[#This Row],['#of students in school]]=0),"No","Yes")</f>
        <v>No</v>
      </c>
      <c r="BR833" s="812" t="str">
        <f>VLOOKUP(WWWW[[#This Row],[Village  Name]],SiteDB6[[Site Name]:[Location Type 1]],9,FALSE)</f>
        <v>Village</v>
      </c>
      <c r="BS833" s="812" t="str">
        <f>VLOOKUP(WWWW[[#This Row],[Village  Name]],SiteDB6[[Site Name]:[Type of Accommodation]],10,FALSE)</f>
        <v>Village</v>
      </c>
      <c r="BT833" s="812" t="str">
        <f>VLOOKUP(WWWW[[#This Row],[Village  Name]],SiteDB6[[Site Name]:[Ethnic or GCA/NGCA]],11,FALSE)</f>
        <v>Muslim</v>
      </c>
      <c r="BU833" s="812">
        <f>VLOOKUP(WWWW[[#This Row],[Village  Name]],SiteDB6[[Site Name]:[Lat]],12,FALSE)</f>
        <v>0</v>
      </c>
      <c r="BV833" s="812">
        <f>VLOOKUP(WWWW[[#This Row],[Village  Name]],SiteDB6[[Site Name]:[Long]],13,FALSE)</f>
        <v>0</v>
      </c>
      <c r="BW833" s="812">
        <f>VLOOKUP(WWWW[[#This Row],[Village  Name]],SiteDB6[[Site Name]:[Pcode]],3,FALSE)</f>
        <v>198370</v>
      </c>
      <c r="BX833" s="812" t="str">
        <f t="shared" si="11"/>
        <v>Covered</v>
      </c>
      <c r="BY833" s="822"/>
    </row>
    <row r="834" spans="1:77">
      <c r="A834" s="810" t="s">
        <v>2382</v>
      </c>
      <c r="B834" s="810" t="s">
        <v>2540</v>
      </c>
      <c r="C834" s="811" t="s">
        <v>2540</v>
      </c>
      <c r="D834" s="811" t="s">
        <v>291</v>
      </c>
      <c r="E834" s="811" t="s">
        <v>2687</v>
      </c>
      <c r="F834" s="811" t="s">
        <v>473</v>
      </c>
      <c r="G834" s="780" t="str">
        <f>VLOOKUP(WWWW[[#This Row],[Village  Name]],SiteDB6[[Site Name]:[Location Type]],8,FALSE)</f>
        <v>Village</v>
      </c>
      <c r="H834" s="811" t="s">
        <v>2781</v>
      </c>
      <c r="I834" s="813">
        <v>94</v>
      </c>
      <c r="J834" s="813">
        <v>360</v>
      </c>
      <c r="K834" s="814">
        <v>43647</v>
      </c>
      <c r="L834" s="815">
        <v>43890</v>
      </c>
      <c r="M834" s="813"/>
      <c r="N834" s="813"/>
      <c r="O834" s="605"/>
      <c r="P834" s="813"/>
      <c r="Q834" s="813"/>
      <c r="R834" s="813"/>
      <c r="S834" s="813"/>
      <c r="T834" s="813"/>
      <c r="U834" s="816"/>
      <c r="V834" s="813"/>
      <c r="W834" s="813"/>
      <c r="X834" s="813"/>
      <c r="Y834" s="813"/>
      <c r="Z834" s="813"/>
      <c r="AA834" s="813"/>
      <c r="AB834" s="813"/>
      <c r="AC834" s="816"/>
      <c r="AD834" s="813">
        <v>58</v>
      </c>
      <c r="AE834" s="813">
        <v>125</v>
      </c>
      <c r="AF834" s="813"/>
      <c r="AG834" s="813"/>
      <c r="AH834" s="813"/>
      <c r="AI834" s="813"/>
      <c r="AJ834" s="605"/>
      <c r="AK834" s="813"/>
      <c r="AL834" s="605">
        <v>80</v>
      </c>
      <c r="AM834" s="605"/>
      <c r="AN834" s="816"/>
      <c r="AO834" s="551"/>
      <c r="AP834" s="551"/>
      <c r="AQ834"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4" s="818">
        <f>WWWW[[#This Row],[%Equitable and continuous access to sufficient quantity of safe drinking water]]*WWWW[[#This Row],[Total PoP ]]</f>
        <v>0</v>
      </c>
      <c r="AS834"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4" s="818">
        <f>WWWW[[#This Row],[% Access to unimproved water points]]*WWWW[[#This Row],[Total PoP ]]</f>
        <v>0</v>
      </c>
      <c r="AU834"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4" s="818">
        <f>WWWW[[#This Row],[HRP1]]/250</f>
        <v>0</v>
      </c>
      <c r="AX834" s="820">
        <f>1-WWWW[[#This Row],[% Equitable and continuous access to sufficient quantity of domestic water]]</f>
        <v>1</v>
      </c>
      <c r="AY834" s="818">
        <f>WWWW[[#This Row],[%equitable and continuous access to sufficient quantity of safe drinking and domestic water''s GAP]]*WWWW[[#This Row],[Total PoP ]]</f>
        <v>360</v>
      </c>
      <c r="AZ834" s="821">
        <f>IF(WWWW[[#This Row],[Total required water points]]-WWWW[[#This Row],['#Water points coverage]]&lt;0,0,WWWW[[#This Row],[Total required water points]]-WWWW[[#This Row],['#Water points coverage]])</f>
        <v>1</v>
      </c>
      <c r="BA834" s="821">
        <f>ROUND(IF(WWWW[[#This Row],[Total PoP ]]&lt;250,1,WWWW[[#This Row],[Total PoP ]]/250),0)</f>
        <v>1</v>
      </c>
      <c r="BB83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4" s="818">
        <f>WWWW[[#This Row],[% people access to functioning Latrine]]*WWWW[[#This Row],[Total PoP ]]</f>
        <v>0</v>
      </c>
      <c r="BD834" s="821">
        <f>WWWW[[#This Row],['#_of_Functioning_latrines_in_school]]*50</f>
        <v>0</v>
      </c>
      <c r="BE834" s="821">
        <f>ROUND((WWWW[[#This Row],[Total PoP ]]/6),0)</f>
        <v>60</v>
      </c>
      <c r="BF834" s="821">
        <f>IF(WWWW[[#This Row],[Total required Latrines]]-(WWWW[[#This Row],['#_of_sanitary_fly-proof_HH_latrines]])&lt;0,0,WWWW[[#This Row],[Total required Latrines]]-(WWWW[[#This Row],['#_of_sanitary_fly-proof_HH_latrines]]))</f>
        <v>60</v>
      </c>
      <c r="BG834" s="817">
        <f>1-WWWW[[#This Row],[% people access to functioning Latrine]]</f>
        <v>1</v>
      </c>
      <c r="BH834"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183</v>
      </c>
      <c r="BI834" s="560">
        <f>IF(WWWW[[#This Row],['#_of_functional_handwashing_facilities_at_HH_level]]*6&gt;WWWW[[#This Row],[Total PoP ]],WWWW[[#This Row],[Total PoP ]],WWWW[[#This Row],['#_of_functional_handwashing_facilities_at_HH_level]]*6)</f>
        <v>0</v>
      </c>
      <c r="BJ834" s="821">
        <f>IF(WWWW[[#This Row],['# people reached by regular dedicated hygiene promotion]]&gt;WWWW[[#This Row],['# People received regular supply of hygiene items]],WWWW[[#This Row],['# people reached by regular dedicated hygiene promotion]],WWWW[[#This Row],['# People received regular supply of hygiene items]])</f>
        <v>360</v>
      </c>
      <c r="BK834" s="820">
        <f>IF(WWWW[[#This Row],[HRP3]]/WWWW[[#This Row],[Total PoP ]]&gt;100%,100%,WWWW[[#This Row],[HRP3]]/WWWW[[#This Row],[Total PoP ]])</f>
        <v>1</v>
      </c>
      <c r="BL834" s="817">
        <f>1-WWWW[[#This Row],[Hygiene Coverage%]]</f>
        <v>0</v>
      </c>
      <c r="BM834" s="819">
        <f>WWWW[[#This Row],['# people reached by regular dedicated hygiene promotion]]/WWWW[[#This Row],[Total PoP ]]</f>
        <v>0.5083333333333333</v>
      </c>
      <c r="BN83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360</v>
      </c>
      <c r="BO834" s="552">
        <f>WWWW[[#This Row],['#_of_affected_women_and_girls_receiving_a_sufficient_quantity_of_sanitary_pads]]</f>
        <v>0</v>
      </c>
      <c r="BP834" s="605">
        <f>IF(WWWW[[#This Row],['# People with access to soap]]&gt;WWWW[[#This Row],['# People with access to Sanity Pads]],WWWW[[#This Row],['# People with access to soap]],WWWW[[#This Row],['# People with access to Sanity Pads]])</f>
        <v>360</v>
      </c>
      <c r="BQ834" s="560" t="str">
        <f>IF(OR(WWWW[[#This Row],['#of students in school]]="",WWWW[[#This Row],['#of students in school]]=0),"No","Yes")</f>
        <v>No</v>
      </c>
      <c r="BR834" s="812" t="str">
        <f>VLOOKUP(WWWW[[#This Row],[Village  Name]],SiteDB6[[Site Name]:[Location Type 1]],9,FALSE)</f>
        <v>Village</v>
      </c>
      <c r="BS834" s="812" t="str">
        <f>VLOOKUP(WWWW[[#This Row],[Village  Name]],SiteDB6[[Site Name]:[Type of Accommodation]],10,FALSE)</f>
        <v>Monastery</v>
      </c>
      <c r="BT834" s="812">
        <f>VLOOKUP(WWWW[[#This Row],[Village  Name]],SiteDB6[[Site Name]:[Ethnic or GCA/NGCA]],11,FALSE)</f>
        <v>0</v>
      </c>
      <c r="BU834" s="812">
        <f>VLOOKUP(WWWW[[#This Row],[Village  Name]],SiteDB6[[Site Name]:[Lat]],12,FALSE)</f>
        <v>20.675979614257798</v>
      </c>
      <c r="BV834" s="812">
        <f>VLOOKUP(WWWW[[#This Row],[Village  Name]],SiteDB6[[Site Name]:[Long]],13,FALSE)</f>
        <v>93.098922729492202</v>
      </c>
      <c r="BW834" s="812">
        <f>VLOOKUP(WWWW[[#This Row],[Village  Name]],SiteDB6[[Site Name]:[Pcode]],3,FALSE)</f>
        <v>196621</v>
      </c>
      <c r="BX834" s="812" t="str">
        <f t="shared" si="11"/>
        <v>Covered</v>
      </c>
      <c r="BY834" s="822"/>
    </row>
    <row r="835" spans="1:77">
      <c r="A835" s="810" t="s">
        <v>2382</v>
      </c>
      <c r="B835" s="810" t="s">
        <v>2540</v>
      </c>
      <c r="C835" s="811" t="s">
        <v>2540</v>
      </c>
      <c r="D835" s="811" t="s">
        <v>291</v>
      </c>
      <c r="E835" s="811" t="s">
        <v>2687</v>
      </c>
      <c r="F835" s="811" t="s">
        <v>473</v>
      </c>
      <c r="G835" s="780" t="str">
        <f>VLOOKUP(WWWW[[#This Row],[Village  Name]],SiteDB6[[Site Name]:[Location Type]],8,FALSE)</f>
        <v>Village</v>
      </c>
      <c r="H835" s="811" t="s">
        <v>2785</v>
      </c>
      <c r="I835" s="813">
        <v>200</v>
      </c>
      <c r="J835" s="813">
        <v>746</v>
      </c>
      <c r="K835" s="814">
        <v>43647</v>
      </c>
      <c r="L835" s="815">
        <v>43890</v>
      </c>
      <c r="M835" s="813"/>
      <c r="N835" s="813"/>
      <c r="O835" s="605"/>
      <c r="P835" s="813"/>
      <c r="Q835" s="813"/>
      <c r="R835" s="813"/>
      <c r="S835" s="813"/>
      <c r="T835" s="813"/>
      <c r="U835" s="816"/>
      <c r="V835" s="813"/>
      <c r="W835" s="813"/>
      <c r="X835" s="813"/>
      <c r="Y835" s="813"/>
      <c r="Z835" s="813"/>
      <c r="AA835" s="813"/>
      <c r="AB835" s="813"/>
      <c r="AC835" s="816"/>
      <c r="AD835" s="813">
        <v>169</v>
      </c>
      <c r="AE835" s="813">
        <v>289</v>
      </c>
      <c r="AF835" s="813"/>
      <c r="AG835" s="813"/>
      <c r="AH835" s="813"/>
      <c r="AI835" s="813"/>
      <c r="AJ835" s="605"/>
      <c r="AK835" s="813"/>
      <c r="AL835" s="605">
        <v>223</v>
      </c>
      <c r="AM835" s="605"/>
      <c r="AN835" s="816"/>
      <c r="AO835" s="551"/>
      <c r="AP835" s="551"/>
      <c r="AQ835"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5" s="818">
        <f>WWWW[[#This Row],[%Equitable and continuous access to sufficient quantity of safe drinking water]]*WWWW[[#This Row],[Total PoP ]]</f>
        <v>0</v>
      </c>
      <c r="AS835"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5" s="818">
        <f>WWWW[[#This Row],[% Access to unimproved water points]]*WWWW[[#This Row],[Total PoP ]]</f>
        <v>0</v>
      </c>
      <c r="AU835"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5" s="818">
        <f>WWWW[[#This Row],[HRP1]]/250</f>
        <v>0</v>
      </c>
      <c r="AX835" s="820">
        <f>1-WWWW[[#This Row],[% Equitable and continuous access to sufficient quantity of domestic water]]</f>
        <v>1</v>
      </c>
      <c r="AY835" s="818">
        <f>WWWW[[#This Row],[%equitable and continuous access to sufficient quantity of safe drinking and domestic water''s GAP]]*WWWW[[#This Row],[Total PoP ]]</f>
        <v>746</v>
      </c>
      <c r="AZ835" s="821">
        <f>IF(WWWW[[#This Row],[Total required water points]]-WWWW[[#This Row],['#Water points coverage]]&lt;0,0,WWWW[[#This Row],[Total required water points]]-WWWW[[#This Row],['#Water points coverage]])</f>
        <v>3</v>
      </c>
      <c r="BA835" s="821">
        <f>ROUND(IF(WWWW[[#This Row],[Total PoP ]]&lt;250,1,WWWW[[#This Row],[Total PoP ]]/250),0)</f>
        <v>3</v>
      </c>
      <c r="BB83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5" s="818">
        <f>WWWW[[#This Row],[% people access to functioning Latrine]]*WWWW[[#This Row],[Total PoP ]]</f>
        <v>0</v>
      </c>
      <c r="BD835" s="821">
        <f>WWWW[[#This Row],['#_of_Functioning_latrines_in_school]]*50</f>
        <v>0</v>
      </c>
      <c r="BE835" s="821">
        <f>ROUND((WWWW[[#This Row],[Total PoP ]]/6),0)</f>
        <v>124</v>
      </c>
      <c r="BF835" s="821">
        <f>IF(WWWW[[#This Row],[Total required Latrines]]-(WWWW[[#This Row],['#_of_sanitary_fly-proof_HH_latrines]])&lt;0,0,WWWW[[#This Row],[Total required Latrines]]-(WWWW[[#This Row],['#_of_sanitary_fly-proof_HH_latrines]]))</f>
        <v>124</v>
      </c>
      <c r="BG835" s="817">
        <f>1-WWWW[[#This Row],[% people access to functioning Latrine]]</f>
        <v>1</v>
      </c>
      <c r="BH835"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458</v>
      </c>
      <c r="BI835" s="560">
        <f>IF(WWWW[[#This Row],['#_of_functional_handwashing_facilities_at_HH_level]]*6&gt;WWWW[[#This Row],[Total PoP ]],WWWW[[#This Row],[Total PoP ]],WWWW[[#This Row],['#_of_functional_handwashing_facilities_at_HH_level]]*6)</f>
        <v>0</v>
      </c>
      <c r="BJ835" s="821">
        <f>IF(WWWW[[#This Row],['# people reached by regular dedicated hygiene promotion]]&gt;WWWW[[#This Row],['# People received regular supply of hygiene items]],WWWW[[#This Row],['# people reached by regular dedicated hygiene promotion]],WWWW[[#This Row],['# People received regular supply of hygiene items]])</f>
        <v>746</v>
      </c>
      <c r="BK835" s="820">
        <f>IF(WWWW[[#This Row],[HRP3]]/WWWW[[#This Row],[Total PoP ]]&gt;100%,100%,WWWW[[#This Row],[HRP3]]/WWWW[[#This Row],[Total PoP ]])</f>
        <v>1</v>
      </c>
      <c r="BL835" s="817">
        <f>1-WWWW[[#This Row],[Hygiene Coverage%]]</f>
        <v>0</v>
      </c>
      <c r="BM835" s="819">
        <f>WWWW[[#This Row],['# people reached by regular dedicated hygiene promotion]]/WWWW[[#This Row],[Total PoP ]]</f>
        <v>0.613941018766756</v>
      </c>
      <c r="BN83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746</v>
      </c>
      <c r="BO835" s="552">
        <f>WWWW[[#This Row],['#_of_affected_women_and_girls_receiving_a_sufficient_quantity_of_sanitary_pads]]</f>
        <v>0</v>
      </c>
      <c r="BP835" s="605">
        <f>IF(WWWW[[#This Row],['# People with access to soap]]&gt;WWWW[[#This Row],['# People with access to Sanity Pads]],WWWW[[#This Row],['# People with access to soap]],WWWW[[#This Row],['# People with access to Sanity Pads]])</f>
        <v>746</v>
      </c>
      <c r="BQ835" s="560" t="str">
        <f>IF(OR(WWWW[[#This Row],['#of students in school]]="",WWWW[[#This Row],['#of students in school]]=0),"No","Yes")</f>
        <v>No</v>
      </c>
      <c r="BR835" s="812" t="str">
        <f>VLOOKUP(WWWW[[#This Row],[Village  Name]],SiteDB6[[Site Name]:[Location Type 1]],9,FALSE)</f>
        <v>Village</v>
      </c>
      <c r="BS835" s="812" t="str">
        <f>VLOOKUP(WWWW[[#This Row],[Village  Name]],SiteDB6[[Site Name]:[Type of Accommodation]],10,FALSE)</f>
        <v>Monastery</v>
      </c>
      <c r="BT835" s="812">
        <f>VLOOKUP(WWWW[[#This Row],[Village  Name]],SiteDB6[[Site Name]:[Ethnic or GCA/NGCA]],11,FALSE)</f>
        <v>0</v>
      </c>
      <c r="BU835" s="812">
        <f>VLOOKUP(WWWW[[#This Row],[Village  Name]],SiteDB6[[Site Name]:[Lat]],12,FALSE)</f>
        <v>0</v>
      </c>
      <c r="BV835" s="812">
        <f>VLOOKUP(WWWW[[#This Row],[Village  Name]],SiteDB6[[Site Name]:[Long]],13,FALSE)</f>
        <v>0</v>
      </c>
      <c r="BW835" s="812">
        <f>VLOOKUP(WWWW[[#This Row],[Village  Name]],SiteDB6[[Site Name]:[Pcode]],3,FALSE)</f>
        <v>0</v>
      </c>
      <c r="BX835" s="812" t="str">
        <f t="shared" si="11"/>
        <v>Covered</v>
      </c>
      <c r="BY835" s="822"/>
    </row>
    <row r="836" spans="1:77">
      <c r="A836" s="810" t="s">
        <v>2382</v>
      </c>
      <c r="B836" s="810" t="s">
        <v>2540</v>
      </c>
      <c r="C836" s="811" t="s">
        <v>2540</v>
      </c>
      <c r="D836" s="811" t="s">
        <v>291</v>
      </c>
      <c r="E836" s="811" t="s">
        <v>2687</v>
      </c>
      <c r="F836" s="811" t="s">
        <v>473</v>
      </c>
      <c r="G836" s="780" t="str">
        <f>VLOOKUP(WWWW[[#This Row],[Village  Name]],SiteDB6[[Site Name]:[Location Type]],8,FALSE)</f>
        <v>Village</v>
      </c>
      <c r="H836" s="811" t="s">
        <v>2784</v>
      </c>
      <c r="I836" s="813">
        <v>20</v>
      </c>
      <c r="J836" s="813">
        <v>69</v>
      </c>
      <c r="K836" s="814">
        <v>43647</v>
      </c>
      <c r="L836" s="815">
        <v>43890</v>
      </c>
      <c r="M836" s="813"/>
      <c r="N836" s="813"/>
      <c r="O836" s="605"/>
      <c r="P836" s="813"/>
      <c r="Q836" s="813"/>
      <c r="R836" s="813"/>
      <c r="S836" s="813"/>
      <c r="T836" s="813"/>
      <c r="U836" s="816"/>
      <c r="V836" s="813"/>
      <c r="W836" s="813"/>
      <c r="X836" s="813"/>
      <c r="Y836" s="813"/>
      <c r="Z836" s="813"/>
      <c r="AA836" s="813"/>
      <c r="AB836" s="813"/>
      <c r="AC836" s="816"/>
      <c r="AD836" s="813">
        <v>22</v>
      </c>
      <c r="AE836" s="813">
        <v>30</v>
      </c>
      <c r="AF836" s="813"/>
      <c r="AG836" s="813"/>
      <c r="AH836" s="813"/>
      <c r="AI836" s="813"/>
      <c r="AJ836" s="605"/>
      <c r="AK836" s="813"/>
      <c r="AL836" s="605">
        <v>19</v>
      </c>
      <c r="AM836" s="605"/>
      <c r="AN836" s="816"/>
      <c r="AO836" s="551"/>
      <c r="AP836" s="551"/>
      <c r="AQ836"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6" s="818">
        <f>WWWW[[#This Row],[%Equitable and continuous access to sufficient quantity of safe drinking water]]*WWWW[[#This Row],[Total PoP ]]</f>
        <v>0</v>
      </c>
      <c r="AS836"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6" s="818">
        <f>WWWW[[#This Row],[% Access to unimproved water points]]*WWWW[[#This Row],[Total PoP ]]</f>
        <v>0</v>
      </c>
      <c r="AU836"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6"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6" s="818">
        <f>WWWW[[#This Row],[HRP1]]/250</f>
        <v>0</v>
      </c>
      <c r="AX836" s="820">
        <f>1-WWWW[[#This Row],[% Equitable and continuous access to sufficient quantity of domestic water]]</f>
        <v>1</v>
      </c>
      <c r="AY836" s="818">
        <f>WWWW[[#This Row],[%equitable and continuous access to sufficient quantity of safe drinking and domestic water''s GAP]]*WWWW[[#This Row],[Total PoP ]]</f>
        <v>69</v>
      </c>
      <c r="AZ836" s="821">
        <f>IF(WWWW[[#This Row],[Total required water points]]-WWWW[[#This Row],['#Water points coverage]]&lt;0,0,WWWW[[#This Row],[Total required water points]]-WWWW[[#This Row],['#Water points coverage]])</f>
        <v>1</v>
      </c>
      <c r="BA836" s="821">
        <f>ROUND(IF(WWWW[[#This Row],[Total PoP ]]&lt;250,1,WWWW[[#This Row],[Total PoP ]]/250),0)</f>
        <v>1</v>
      </c>
      <c r="BB836"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6" s="818">
        <f>WWWW[[#This Row],[% people access to functioning Latrine]]*WWWW[[#This Row],[Total PoP ]]</f>
        <v>0</v>
      </c>
      <c r="BD836" s="821">
        <f>WWWW[[#This Row],['#_of_Functioning_latrines_in_school]]*50</f>
        <v>0</v>
      </c>
      <c r="BE836" s="821">
        <f>ROUND((WWWW[[#This Row],[Total PoP ]]/6),0)</f>
        <v>12</v>
      </c>
      <c r="BF836" s="821">
        <f>IF(WWWW[[#This Row],[Total required Latrines]]-(WWWW[[#This Row],['#_of_sanitary_fly-proof_HH_latrines]])&lt;0,0,WWWW[[#This Row],[Total required Latrines]]-(WWWW[[#This Row],['#_of_sanitary_fly-proof_HH_latrines]]))</f>
        <v>12</v>
      </c>
      <c r="BG836" s="817">
        <f>1-WWWW[[#This Row],[% people access to functioning Latrine]]</f>
        <v>1</v>
      </c>
      <c r="BH836"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52</v>
      </c>
      <c r="BI836" s="560">
        <f>IF(WWWW[[#This Row],['#_of_functional_handwashing_facilities_at_HH_level]]*6&gt;WWWW[[#This Row],[Total PoP ]],WWWW[[#This Row],[Total PoP ]],WWWW[[#This Row],['#_of_functional_handwashing_facilities_at_HH_level]]*6)</f>
        <v>0</v>
      </c>
      <c r="BJ836" s="821">
        <f>IF(WWWW[[#This Row],['# people reached by regular dedicated hygiene promotion]]&gt;WWWW[[#This Row],['# People received regular supply of hygiene items]],WWWW[[#This Row],['# people reached by regular dedicated hygiene promotion]],WWWW[[#This Row],['# People received regular supply of hygiene items]])</f>
        <v>69</v>
      </c>
      <c r="BK836" s="820">
        <f>IF(WWWW[[#This Row],[HRP3]]/WWWW[[#This Row],[Total PoP ]]&gt;100%,100%,WWWW[[#This Row],[HRP3]]/WWWW[[#This Row],[Total PoP ]])</f>
        <v>1</v>
      </c>
      <c r="BL836" s="817">
        <f>1-WWWW[[#This Row],[Hygiene Coverage%]]</f>
        <v>0</v>
      </c>
      <c r="BM836" s="819">
        <f>WWWW[[#This Row],['# people reached by regular dedicated hygiene promotion]]/WWWW[[#This Row],[Total PoP ]]</f>
        <v>0.75362318840579712</v>
      </c>
      <c r="BN836"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69</v>
      </c>
      <c r="BO836" s="552">
        <f>WWWW[[#This Row],['#_of_affected_women_and_girls_receiving_a_sufficient_quantity_of_sanitary_pads]]</f>
        <v>0</v>
      </c>
      <c r="BP836" s="605">
        <f>IF(WWWW[[#This Row],['# People with access to soap]]&gt;WWWW[[#This Row],['# People with access to Sanity Pads]],WWWW[[#This Row],['# People with access to soap]],WWWW[[#This Row],['# People with access to Sanity Pads]])</f>
        <v>69</v>
      </c>
      <c r="BQ836" s="560" t="str">
        <f>IF(OR(WWWW[[#This Row],['#of students in school]]="",WWWW[[#This Row],['#of students in school]]=0),"No","Yes")</f>
        <v>No</v>
      </c>
      <c r="BR836" s="812" t="str">
        <f>VLOOKUP(WWWW[[#This Row],[Village  Name]],SiteDB6[[Site Name]:[Location Type 1]],9,FALSE)</f>
        <v>Village</v>
      </c>
      <c r="BS836" s="812" t="str">
        <f>VLOOKUP(WWWW[[#This Row],[Village  Name]],SiteDB6[[Site Name]:[Type of Accommodation]],10,FALSE)</f>
        <v>village</v>
      </c>
      <c r="BT836" s="812">
        <f>VLOOKUP(WWWW[[#This Row],[Village  Name]],SiteDB6[[Site Name]:[Ethnic or GCA/NGCA]],11,FALSE)</f>
        <v>0</v>
      </c>
      <c r="BU836" s="812">
        <f>VLOOKUP(WWWW[[#This Row],[Village  Name]],SiteDB6[[Site Name]:[Lat]],12,FALSE)</f>
        <v>20.718429565429702</v>
      </c>
      <c r="BV836" s="812">
        <f>VLOOKUP(WWWW[[#This Row],[Village  Name]],SiteDB6[[Site Name]:[Long]],13,FALSE)</f>
        <v>93.059432983398395</v>
      </c>
      <c r="BW836" s="812">
        <f>VLOOKUP(WWWW[[#This Row],[Village  Name]],SiteDB6[[Site Name]:[Pcode]],3,FALSE)</f>
        <v>196645</v>
      </c>
      <c r="BX836" s="812" t="str">
        <f t="shared" si="11"/>
        <v>Covered</v>
      </c>
      <c r="BY836" s="822"/>
    </row>
    <row r="837" spans="1:77">
      <c r="A837" s="810" t="s">
        <v>2382</v>
      </c>
      <c r="B837" s="810" t="s">
        <v>2540</v>
      </c>
      <c r="C837" s="811" t="s">
        <v>2540</v>
      </c>
      <c r="D837" s="811" t="s">
        <v>291</v>
      </c>
      <c r="E837" s="811" t="s">
        <v>2687</v>
      </c>
      <c r="F837" s="811" t="s">
        <v>473</v>
      </c>
      <c r="G837" s="780" t="str">
        <f>VLOOKUP(WWWW[[#This Row],[Village  Name]],SiteDB6[[Site Name]:[Location Type]],8,FALSE)</f>
        <v>Village</v>
      </c>
      <c r="H837" s="811" t="s">
        <v>2780</v>
      </c>
      <c r="I837" s="813">
        <v>84</v>
      </c>
      <c r="J837" s="813">
        <v>277</v>
      </c>
      <c r="K837" s="814">
        <v>43647</v>
      </c>
      <c r="L837" s="815">
        <v>43890</v>
      </c>
      <c r="M837" s="813"/>
      <c r="N837" s="813"/>
      <c r="O837" s="605"/>
      <c r="P837" s="813"/>
      <c r="Q837" s="813"/>
      <c r="R837" s="813"/>
      <c r="S837" s="813"/>
      <c r="T837" s="813"/>
      <c r="U837" s="816"/>
      <c r="V837" s="813"/>
      <c r="W837" s="813"/>
      <c r="X837" s="813"/>
      <c r="Y837" s="813"/>
      <c r="Z837" s="813"/>
      <c r="AA837" s="813"/>
      <c r="AB837" s="813"/>
      <c r="AC837" s="816"/>
      <c r="AD837" s="813">
        <v>86</v>
      </c>
      <c r="AE837" s="813">
        <v>96</v>
      </c>
      <c r="AF837" s="813"/>
      <c r="AG837" s="813"/>
      <c r="AH837" s="813"/>
      <c r="AI837" s="813"/>
      <c r="AJ837" s="605"/>
      <c r="AK837" s="813"/>
      <c r="AL837" s="605">
        <v>84</v>
      </c>
      <c r="AM837" s="605"/>
      <c r="AN837" s="816"/>
      <c r="AO837" s="551"/>
      <c r="AP837" s="551"/>
      <c r="AQ837"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7" s="818">
        <f>WWWW[[#This Row],[%Equitable and continuous access to sufficient quantity of safe drinking water]]*WWWW[[#This Row],[Total PoP ]]</f>
        <v>0</v>
      </c>
      <c r="AS837"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7" s="818">
        <f>WWWW[[#This Row],[% Access to unimproved water points]]*WWWW[[#This Row],[Total PoP ]]</f>
        <v>0</v>
      </c>
      <c r="AU837"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7"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7" s="818">
        <f>WWWW[[#This Row],[HRP1]]/250</f>
        <v>0</v>
      </c>
      <c r="AX837" s="820">
        <f>1-WWWW[[#This Row],[% Equitable and continuous access to sufficient quantity of domestic water]]</f>
        <v>1</v>
      </c>
      <c r="AY837" s="818">
        <f>WWWW[[#This Row],[%equitable and continuous access to sufficient quantity of safe drinking and domestic water''s GAP]]*WWWW[[#This Row],[Total PoP ]]</f>
        <v>277</v>
      </c>
      <c r="AZ837" s="821">
        <f>IF(WWWW[[#This Row],[Total required water points]]-WWWW[[#This Row],['#Water points coverage]]&lt;0,0,WWWW[[#This Row],[Total required water points]]-WWWW[[#This Row],['#Water points coverage]])</f>
        <v>1</v>
      </c>
      <c r="BA837" s="821">
        <f>ROUND(IF(WWWW[[#This Row],[Total PoP ]]&lt;250,1,WWWW[[#This Row],[Total PoP ]]/250),0)</f>
        <v>1</v>
      </c>
      <c r="BB837"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7" s="818">
        <f>WWWW[[#This Row],[% people access to functioning Latrine]]*WWWW[[#This Row],[Total PoP ]]</f>
        <v>0</v>
      </c>
      <c r="BD837" s="821">
        <f>WWWW[[#This Row],['#_of_Functioning_latrines_in_school]]*50</f>
        <v>0</v>
      </c>
      <c r="BE837" s="821">
        <f>ROUND((WWWW[[#This Row],[Total PoP ]]/6),0)</f>
        <v>46</v>
      </c>
      <c r="BF837" s="821">
        <f>IF(WWWW[[#This Row],[Total required Latrines]]-(WWWW[[#This Row],['#_of_sanitary_fly-proof_HH_latrines]])&lt;0,0,WWWW[[#This Row],[Total required Latrines]]-(WWWW[[#This Row],['#_of_sanitary_fly-proof_HH_latrines]]))</f>
        <v>46</v>
      </c>
      <c r="BG837" s="817">
        <f>1-WWWW[[#This Row],[% people access to functioning Latrine]]</f>
        <v>1</v>
      </c>
      <c r="BH837"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182</v>
      </c>
      <c r="BI837" s="560">
        <f>IF(WWWW[[#This Row],['#_of_functional_handwashing_facilities_at_HH_level]]*6&gt;WWWW[[#This Row],[Total PoP ]],WWWW[[#This Row],[Total PoP ]],WWWW[[#This Row],['#_of_functional_handwashing_facilities_at_HH_level]]*6)</f>
        <v>0</v>
      </c>
      <c r="BJ837" s="821">
        <f>IF(WWWW[[#This Row],['# people reached by regular dedicated hygiene promotion]]&gt;WWWW[[#This Row],['# People received regular supply of hygiene items]],WWWW[[#This Row],['# people reached by regular dedicated hygiene promotion]],WWWW[[#This Row],['# People received regular supply of hygiene items]])</f>
        <v>277</v>
      </c>
      <c r="BK837" s="820">
        <f>IF(WWWW[[#This Row],[HRP3]]/WWWW[[#This Row],[Total PoP ]]&gt;100%,100%,WWWW[[#This Row],[HRP3]]/WWWW[[#This Row],[Total PoP ]])</f>
        <v>1</v>
      </c>
      <c r="BL837" s="817">
        <f>1-WWWW[[#This Row],[Hygiene Coverage%]]</f>
        <v>0</v>
      </c>
      <c r="BM837" s="819">
        <f>WWWW[[#This Row],['# people reached by regular dedicated hygiene promotion]]/WWWW[[#This Row],[Total PoP ]]</f>
        <v>0.65703971119133575</v>
      </c>
      <c r="BN837"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277</v>
      </c>
      <c r="BO837" s="552">
        <f>WWWW[[#This Row],['#_of_affected_women_and_girls_receiving_a_sufficient_quantity_of_sanitary_pads]]</f>
        <v>0</v>
      </c>
      <c r="BP837" s="605">
        <f>IF(WWWW[[#This Row],['# People with access to soap]]&gt;WWWW[[#This Row],['# People with access to Sanity Pads]],WWWW[[#This Row],['# People with access to soap]],WWWW[[#This Row],['# People with access to Sanity Pads]])</f>
        <v>277</v>
      </c>
      <c r="BQ837" s="560" t="str">
        <f>IF(OR(WWWW[[#This Row],['#of students in school]]="",WWWW[[#This Row],['#of students in school]]=0),"No","Yes")</f>
        <v>No</v>
      </c>
      <c r="BR837" s="812" t="str">
        <f>VLOOKUP(WWWW[[#This Row],[Village  Name]],SiteDB6[[Site Name]:[Location Type 1]],9,FALSE)</f>
        <v>Village</v>
      </c>
      <c r="BS837" s="812" t="str">
        <f>VLOOKUP(WWWW[[#This Row],[Village  Name]],SiteDB6[[Site Name]:[Type of Accommodation]],10,FALSE)</f>
        <v>Monastery</v>
      </c>
      <c r="BT837" s="812">
        <f>VLOOKUP(WWWW[[#This Row],[Village  Name]],SiteDB6[[Site Name]:[Ethnic or GCA/NGCA]],11,FALSE)</f>
        <v>0</v>
      </c>
      <c r="BU837" s="812">
        <f>VLOOKUP(WWWW[[#This Row],[Village  Name]],SiteDB6[[Site Name]:[Lat]],12,FALSE)</f>
        <v>20.666166305541999</v>
      </c>
      <c r="BV837" s="812">
        <f>VLOOKUP(WWWW[[#This Row],[Village  Name]],SiteDB6[[Site Name]:[Long]],13,FALSE)</f>
        <v>93.094825744628906</v>
      </c>
      <c r="BW837" s="812">
        <f>VLOOKUP(WWWW[[#This Row],[Village  Name]],SiteDB6[[Site Name]:[Pcode]],3,FALSE)</f>
        <v>196622</v>
      </c>
      <c r="BX837" s="812" t="str">
        <f t="shared" si="11"/>
        <v>Covered</v>
      </c>
      <c r="BY837" s="822"/>
    </row>
    <row r="838" spans="1:77">
      <c r="A838" s="810" t="s">
        <v>2382</v>
      </c>
      <c r="B838" s="810" t="s">
        <v>2540</v>
      </c>
      <c r="C838" s="811" t="s">
        <v>2540</v>
      </c>
      <c r="D838" s="811" t="s">
        <v>291</v>
      </c>
      <c r="E838" s="811" t="s">
        <v>2687</v>
      </c>
      <c r="F838" s="811" t="s">
        <v>473</v>
      </c>
      <c r="G838" s="780" t="str">
        <f>VLOOKUP(WWWW[[#This Row],[Village  Name]],SiteDB6[[Site Name]:[Location Type]],8,FALSE)</f>
        <v>Village</v>
      </c>
      <c r="H838" s="811" t="s">
        <v>2783</v>
      </c>
      <c r="I838" s="813">
        <v>76</v>
      </c>
      <c r="J838" s="813">
        <v>302</v>
      </c>
      <c r="K838" s="814">
        <v>43647</v>
      </c>
      <c r="L838" s="815">
        <v>43890</v>
      </c>
      <c r="M838" s="813"/>
      <c r="N838" s="813"/>
      <c r="O838" s="605"/>
      <c r="P838" s="813"/>
      <c r="Q838" s="813"/>
      <c r="R838" s="813"/>
      <c r="S838" s="813"/>
      <c r="T838" s="813"/>
      <c r="U838" s="816"/>
      <c r="V838" s="813"/>
      <c r="W838" s="813"/>
      <c r="X838" s="813"/>
      <c r="Y838" s="813"/>
      <c r="Z838" s="813"/>
      <c r="AA838" s="813"/>
      <c r="AB838" s="813"/>
      <c r="AC838" s="816"/>
      <c r="AD838" s="813">
        <v>82</v>
      </c>
      <c r="AE838" s="813">
        <v>106</v>
      </c>
      <c r="AF838" s="813"/>
      <c r="AG838" s="813"/>
      <c r="AH838" s="813"/>
      <c r="AI838" s="813"/>
      <c r="AJ838" s="605"/>
      <c r="AK838" s="813"/>
      <c r="AL838" s="605">
        <v>96</v>
      </c>
      <c r="AM838" s="605"/>
      <c r="AN838" s="816"/>
      <c r="AO838" s="551"/>
      <c r="AP838" s="551"/>
      <c r="AQ838"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8" s="818">
        <f>WWWW[[#This Row],[%Equitable and continuous access to sufficient quantity of safe drinking water]]*WWWW[[#This Row],[Total PoP ]]</f>
        <v>0</v>
      </c>
      <c r="AS838"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8" s="818">
        <f>WWWW[[#This Row],[% Access to unimproved water points]]*WWWW[[#This Row],[Total PoP ]]</f>
        <v>0</v>
      </c>
      <c r="AU838"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8"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8" s="818">
        <f>WWWW[[#This Row],[HRP1]]/250</f>
        <v>0</v>
      </c>
      <c r="AX838" s="820">
        <f>1-WWWW[[#This Row],[% Equitable and continuous access to sufficient quantity of domestic water]]</f>
        <v>1</v>
      </c>
      <c r="AY838" s="818">
        <f>WWWW[[#This Row],[%equitable and continuous access to sufficient quantity of safe drinking and domestic water''s GAP]]*WWWW[[#This Row],[Total PoP ]]</f>
        <v>302</v>
      </c>
      <c r="AZ838" s="821">
        <f>IF(WWWW[[#This Row],[Total required water points]]-WWWW[[#This Row],['#Water points coverage]]&lt;0,0,WWWW[[#This Row],[Total required water points]]-WWWW[[#This Row],['#Water points coverage]])</f>
        <v>1</v>
      </c>
      <c r="BA838" s="821">
        <f>ROUND(IF(WWWW[[#This Row],[Total PoP ]]&lt;250,1,WWWW[[#This Row],[Total PoP ]]/250),0)</f>
        <v>1</v>
      </c>
      <c r="BB838"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8" s="818">
        <f>WWWW[[#This Row],[% people access to functioning Latrine]]*WWWW[[#This Row],[Total PoP ]]</f>
        <v>0</v>
      </c>
      <c r="BD838" s="821">
        <f>WWWW[[#This Row],['#_of_Functioning_latrines_in_school]]*50</f>
        <v>0</v>
      </c>
      <c r="BE838" s="821">
        <f>ROUND((WWWW[[#This Row],[Total PoP ]]/6),0)</f>
        <v>50</v>
      </c>
      <c r="BF838" s="821">
        <f>IF(WWWW[[#This Row],[Total required Latrines]]-(WWWW[[#This Row],['#_of_sanitary_fly-proof_HH_latrines]])&lt;0,0,WWWW[[#This Row],[Total required Latrines]]-(WWWW[[#This Row],['#_of_sanitary_fly-proof_HH_latrines]]))</f>
        <v>50</v>
      </c>
      <c r="BG838" s="817">
        <f>1-WWWW[[#This Row],[% people access to functioning Latrine]]</f>
        <v>1</v>
      </c>
      <c r="BH838"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188</v>
      </c>
      <c r="BI838" s="560">
        <f>IF(WWWW[[#This Row],['#_of_functional_handwashing_facilities_at_HH_level]]*6&gt;WWWW[[#This Row],[Total PoP ]],WWWW[[#This Row],[Total PoP ]],WWWW[[#This Row],['#_of_functional_handwashing_facilities_at_HH_level]]*6)</f>
        <v>0</v>
      </c>
      <c r="BJ838" s="821">
        <f>IF(WWWW[[#This Row],['# people reached by regular dedicated hygiene promotion]]&gt;WWWW[[#This Row],['# People received regular supply of hygiene items]],WWWW[[#This Row],['# people reached by regular dedicated hygiene promotion]],WWWW[[#This Row],['# People received regular supply of hygiene items]])</f>
        <v>302</v>
      </c>
      <c r="BK838" s="820">
        <f>IF(WWWW[[#This Row],[HRP3]]/WWWW[[#This Row],[Total PoP ]]&gt;100%,100%,WWWW[[#This Row],[HRP3]]/WWWW[[#This Row],[Total PoP ]])</f>
        <v>1</v>
      </c>
      <c r="BL838" s="817">
        <f>1-WWWW[[#This Row],[Hygiene Coverage%]]</f>
        <v>0</v>
      </c>
      <c r="BM838" s="819">
        <f>WWWW[[#This Row],['# people reached by regular dedicated hygiene promotion]]/WWWW[[#This Row],[Total PoP ]]</f>
        <v>0.62251655629139069</v>
      </c>
      <c r="BN838"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302</v>
      </c>
      <c r="BO838" s="552">
        <f>WWWW[[#This Row],['#_of_affected_women_and_girls_receiving_a_sufficient_quantity_of_sanitary_pads]]</f>
        <v>0</v>
      </c>
      <c r="BP838" s="605">
        <f>IF(WWWW[[#This Row],['# People with access to soap]]&gt;WWWW[[#This Row],['# People with access to Sanity Pads]],WWWW[[#This Row],['# People with access to soap]],WWWW[[#This Row],['# People with access to Sanity Pads]])</f>
        <v>302</v>
      </c>
      <c r="BQ838" s="560" t="str">
        <f>IF(OR(WWWW[[#This Row],['#of students in school]]="",WWWW[[#This Row],['#of students in school]]=0),"No","Yes")</f>
        <v>No</v>
      </c>
      <c r="BR838" s="812" t="str">
        <f>VLOOKUP(WWWW[[#This Row],[Village  Name]],SiteDB6[[Site Name]:[Location Type 1]],9,FALSE)</f>
        <v>Village</v>
      </c>
      <c r="BS838" s="812" t="str">
        <f>VLOOKUP(WWWW[[#This Row],[Village  Name]],SiteDB6[[Site Name]:[Type of Accommodation]],10,FALSE)</f>
        <v>School</v>
      </c>
      <c r="BT838" s="812">
        <f>VLOOKUP(WWWW[[#This Row],[Village  Name]],SiteDB6[[Site Name]:[Ethnic or GCA/NGCA]],11,FALSE)</f>
        <v>0</v>
      </c>
      <c r="BU838" s="812">
        <f>VLOOKUP(WWWW[[#This Row],[Village  Name]],SiteDB6[[Site Name]:[Lat]],12,FALSE)</f>
        <v>20.6698608398438</v>
      </c>
      <c r="BV838" s="812">
        <f>VLOOKUP(WWWW[[#This Row],[Village  Name]],SiteDB6[[Site Name]:[Long]],13,FALSE)</f>
        <v>93.087516784667997</v>
      </c>
      <c r="BW838" s="812">
        <f>VLOOKUP(WWWW[[#This Row],[Village  Name]],SiteDB6[[Site Name]:[Pcode]],3,FALSE)</f>
        <v>196636</v>
      </c>
      <c r="BX838" s="812" t="str">
        <f t="shared" si="11"/>
        <v>Covered</v>
      </c>
      <c r="BY838" s="822"/>
    </row>
    <row r="839" spans="1:77">
      <c r="A839" s="810" t="s">
        <v>2382</v>
      </c>
      <c r="B839" s="810" t="s">
        <v>2540</v>
      </c>
      <c r="C839" s="811" t="s">
        <v>2540</v>
      </c>
      <c r="D839" s="811" t="s">
        <v>291</v>
      </c>
      <c r="E839" s="811" t="s">
        <v>2687</v>
      </c>
      <c r="F839" s="811" t="s">
        <v>473</v>
      </c>
      <c r="G839" s="780" t="str">
        <f>VLOOKUP(WWWW[[#This Row],[Village  Name]],SiteDB6[[Site Name]:[Location Type]],8,FALSE)</f>
        <v>Village</v>
      </c>
      <c r="H839" s="811" t="s">
        <v>2788</v>
      </c>
      <c r="I839" s="813">
        <v>52</v>
      </c>
      <c r="J839" s="813">
        <v>181</v>
      </c>
      <c r="K839" s="814">
        <v>43647</v>
      </c>
      <c r="L839" s="815">
        <v>43890</v>
      </c>
      <c r="M839" s="813"/>
      <c r="N839" s="813"/>
      <c r="O839" s="605"/>
      <c r="P839" s="813"/>
      <c r="Q839" s="813"/>
      <c r="R839" s="813"/>
      <c r="S839" s="813"/>
      <c r="T839" s="813"/>
      <c r="U839" s="816"/>
      <c r="V839" s="813"/>
      <c r="W839" s="813"/>
      <c r="X839" s="813"/>
      <c r="Y839" s="813"/>
      <c r="Z839" s="813"/>
      <c r="AA839" s="813"/>
      <c r="AB839" s="813"/>
      <c r="AC839" s="816"/>
      <c r="AD839" s="813">
        <v>45</v>
      </c>
      <c r="AE839" s="813">
        <v>69</v>
      </c>
      <c r="AF839" s="813"/>
      <c r="AG839" s="813"/>
      <c r="AH839" s="813"/>
      <c r="AI839" s="813"/>
      <c r="AJ839" s="605"/>
      <c r="AK839" s="813"/>
      <c r="AL839" s="605">
        <v>52</v>
      </c>
      <c r="AM839" s="605"/>
      <c r="AN839" s="816"/>
      <c r="AO839" s="551"/>
      <c r="AP839" s="551"/>
      <c r="AQ839"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39" s="818">
        <f>WWWW[[#This Row],[%Equitable and continuous access to sufficient quantity of safe drinking water]]*WWWW[[#This Row],[Total PoP ]]</f>
        <v>0</v>
      </c>
      <c r="AS839"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39" s="818">
        <f>WWWW[[#This Row],[% Access to unimproved water points]]*WWWW[[#This Row],[Total PoP ]]</f>
        <v>0</v>
      </c>
      <c r="AU839"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39"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39" s="818">
        <f>WWWW[[#This Row],[HRP1]]/250</f>
        <v>0</v>
      </c>
      <c r="AX839" s="820">
        <f>1-WWWW[[#This Row],[% Equitable and continuous access to sufficient quantity of domestic water]]</f>
        <v>1</v>
      </c>
      <c r="AY839" s="818">
        <f>WWWW[[#This Row],[%equitable and continuous access to sufficient quantity of safe drinking and domestic water''s GAP]]*WWWW[[#This Row],[Total PoP ]]</f>
        <v>181</v>
      </c>
      <c r="AZ839" s="821">
        <f>IF(WWWW[[#This Row],[Total required water points]]-WWWW[[#This Row],['#Water points coverage]]&lt;0,0,WWWW[[#This Row],[Total required water points]]-WWWW[[#This Row],['#Water points coverage]])</f>
        <v>1</v>
      </c>
      <c r="BA839" s="821">
        <f>ROUND(IF(WWWW[[#This Row],[Total PoP ]]&lt;250,1,WWWW[[#This Row],[Total PoP ]]/250),0)</f>
        <v>1</v>
      </c>
      <c r="BB839"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39" s="818">
        <f>WWWW[[#This Row],[% people access to functioning Latrine]]*WWWW[[#This Row],[Total PoP ]]</f>
        <v>0</v>
      </c>
      <c r="BD839" s="821">
        <f>WWWW[[#This Row],['#_of_Functioning_latrines_in_school]]*50</f>
        <v>0</v>
      </c>
      <c r="BE839" s="821">
        <f>ROUND((WWWW[[#This Row],[Total PoP ]]/6),0)</f>
        <v>30</v>
      </c>
      <c r="BF839" s="821">
        <f>IF(WWWW[[#This Row],[Total required Latrines]]-(WWWW[[#This Row],['#_of_sanitary_fly-proof_HH_latrines]])&lt;0,0,WWWW[[#This Row],[Total required Latrines]]-(WWWW[[#This Row],['#_of_sanitary_fly-proof_HH_latrines]]))</f>
        <v>30</v>
      </c>
      <c r="BG839" s="817">
        <f>1-WWWW[[#This Row],[% people access to functioning Latrine]]</f>
        <v>1</v>
      </c>
      <c r="BH839"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114</v>
      </c>
      <c r="BI839" s="560">
        <f>IF(WWWW[[#This Row],['#_of_functional_handwashing_facilities_at_HH_level]]*6&gt;WWWW[[#This Row],[Total PoP ]],WWWW[[#This Row],[Total PoP ]],WWWW[[#This Row],['#_of_functional_handwashing_facilities_at_HH_level]]*6)</f>
        <v>0</v>
      </c>
      <c r="BJ839" s="821">
        <f>IF(WWWW[[#This Row],['# people reached by regular dedicated hygiene promotion]]&gt;WWWW[[#This Row],['# People received regular supply of hygiene items]],WWWW[[#This Row],['# people reached by regular dedicated hygiene promotion]],WWWW[[#This Row],['# People received regular supply of hygiene items]])</f>
        <v>181</v>
      </c>
      <c r="BK839" s="820">
        <f>IF(WWWW[[#This Row],[HRP3]]/WWWW[[#This Row],[Total PoP ]]&gt;100%,100%,WWWW[[#This Row],[HRP3]]/WWWW[[#This Row],[Total PoP ]])</f>
        <v>1</v>
      </c>
      <c r="BL839" s="817">
        <f>1-WWWW[[#This Row],[Hygiene Coverage%]]</f>
        <v>0</v>
      </c>
      <c r="BM839" s="819">
        <f>WWWW[[#This Row],['# people reached by regular dedicated hygiene promotion]]/WWWW[[#This Row],[Total PoP ]]</f>
        <v>0.62983425414364635</v>
      </c>
      <c r="BN839"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181</v>
      </c>
      <c r="BO839" s="552">
        <f>WWWW[[#This Row],['#_of_affected_women_and_girls_receiving_a_sufficient_quantity_of_sanitary_pads]]</f>
        <v>0</v>
      </c>
      <c r="BP839" s="605">
        <f>IF(WWWW[[#This Row],['# People with access to soap]]&gt;WWWW[[#This Row],['# People with access to Sanity Pads]],WWWW[[#This Row],['# People with access to soap]],WWWW[[#This Row],['# People with access to Sanity Pads]])</f>
        <v>181</v>
      </c>
      <c r="BQ839" s="560" t="str">
        <f>IF(OR(WWWW[[#This Row],['#of students in school]]="",WWWW[[#This Row],['#of students in school]]=0),"No","Yes")</f>
        <v>No</v>
      </c>
      <c r="BR839" s="812" t="str">
        <f>VLOOKUP(WWWW[[#This Row],[Village  Name]],SiteDB6[[Site Name]:[Location Type 1]],9,FALSE)</f>
        <v>Village</v>
      </c>
      <c r="BS839" s="812" t="str">
        <f>VLOOKUP(WWWW[[#This Row],[Village  Name]],SiteDB6[[Site Name]:[Type of Accommodation]],10,FALSE)</f>
        <v>Monastery</v>
      </c>
      <c r="BT839" s="812">
        <f>VLOOKUP(WWWW[[#This Row],[Village  Name]],SiteDB6[[Site Name]:[Ethnic or GCA/NGCA]],11,FALSE)</f>
        <v>0</v>
      </c>
      <c r="BU839" s="812">
        <f>VLOOKUP(WWWW[[#This Row],[Village  Name]],SiteDB6[[Site Name]:[Lat]],12,FALSE)</f>
        <v>0</v>
      </c>
      <c r="BV839" s="812">
        <f>VLOOKUP(WWWW[[#This Row],[Village  Name]],SiteDB6[[Site Name]:[Long]],13,FALSE)</f>
        <v>0</v>
      </c>
      <c r="BW839" s="812" t="str">
        <f>VLOOKUP(WWWW[[#This Row],[Village  Name]],SiteDB6[[Site Name]:[Pcode]],3,FALSE)</f>
        <v>MMR012003701505</v>
      </c>
      <c r="BX839" s="812" t="str">
        <f t="shared" si="11"/>
        <v>Covered</v>
      </c>
      <c r="BY839" s="822"/>
    </row>
    <row r="840" spans="1:77">
      <c r="A840" s="810" t="s">
        <v>2382</v>
      </c>
      <c r="B840" s="810" t="s">
        <v>2540</v>
      </c>
      <c r="C840" s="811" t="s">
        <v>2540</v>
      </c>
      <c r="D840" s="811" t="s">
        <v>291</v>
      </c>
      <c r="E840" s="811" t="s">
        <v>2687</v>
      </c>
      <c r="F840" s="811" t="s">
        <v>473</v>
      </c>
      <c r="G840" s="780" t="str">
        <f>VLOOKUP(WWWW[[#This Row],[Village  Name]],SiteDB6[[Site Name]:[Location Type]],8,FALSE)</f>
        <v>Village</v>
      </c>
      <c r="H840" s="811" t="s">
        <v>2788</v>
      </c>
      <c r="I840" s="813">
        <v>76</v>
      </c>
      <c r="J840" s="813">
        <v>316</v>
      </c>
      <c r="K840" s="814">
        <v>43647</v>
      </c>
      <c r="L840" s="815">
        <v>43890</v>
      </c>
      <c r="M840" s="813"/>
      <c r="N840" s="813"/>
      <c r="O840" s="605"/>
      <c r="P840" s="813"/>
      <c r="Q840" s="813"/>
      <c r="R840" s="813"/>
      <c r="S840" s="813"/>
      <c r="T840" s="813"/>
      <c r="U840" s="816"/>
      <c r="V840" s="813"/>
      <c r="W840" s="813"/>
      <c r="X840" s="813"/>
      <c r="Y840" s="813"/>
      <c r="Z840" s="813"/>
      <c r="AA840" s="813"/>
      <c r="AB840" s="813"/>
      <c r="AC840" s="816"/>
      <c r="AD840" s="813">
        <v>94</v>
      </c>
      <c r="AE840" s="813">
        <v>104</v>
      </c>
      <c r="AF840" s="813"/>
      <c r="AG840" s="813"/>
      <c r="AH840" s="813"/>
      <c r="AI840" s="813"/>
      <c r="AJ840" s="605"/>
      <c r="AK840" s="813"/>
      <c r="AL840" s="605">
        <v>71</v>
      </c>
      <c r="AM840" s="605"/>
      <c r="AN840" s="816"/>
      <c r="AO840" s="551"/>
      <c r="AP840" s="551"/>
      <c r="AQ840"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40" s="818">
        <f>WWWW[[#This Row],[%Equitable and continuous access to sufficient quantity of safe drinking water]]*WWWW[[#This Row],[Total PoP ]]</f>
        <v>0</v>
      </c>
      <c r="AS840"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40" s="818">
        <f>WWWW[[#This Row],[% Access to unimproved water points]]*WWWW[[#This Row],[Total PoP ]]</f>
        <v>0</v>
      </c>
      <c r="AU840"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40"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40" s="818">
        <f>WWWW[[#This Row],[HRP1]]/250</f>
        <v>0</v>
      </c>
      <c r="AX840" s="820">
        <f>1-WWWW[[#This Row],[% Equitable and continuous access to sufficient quantity of domestic water]]</f>
        <v>1</v>
      </c>
      <c r="AY840" s="818">
        <f>WWWW[[#This Row],[%equitable and continuous access to sufficient quantity of safe drinking and domestic water''s GAP]]*WWWW[[#This Row],[Total PoP ]]</f>
        <v>316</v>
      </c>
      <c r="AZ840" s="821">
        <f>IF(WWWW[[#This Row],[Total required water points]]-WWWW[[#This Row],['#Water points coverage]]&lt;0,0,WWWW[[#This Row],[Total required water points]]-WWWW[[#This Row],['#Water points coverage]])</f>
        <v>1</v>
      </c>
      <c r="BA840" s="821">
        <f>ROUND(IF(WWWW[[#This Row],[Total PoP ]]&lt;250,1,WWWW[[#This Row],[Total PoP ]]/250),0)</f>
        <v>1</v>
      </c>
      <c r="BB840"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40" s="818">
        <f>WWWW[[#This Row],[% people access to functioning Latrine]]*WWWW[[#This Row],[Total PoP ]]</f>
        <v>0</v>
      </c>
      <c r="BD840" s="821">
        <f>WWWW[[#This Row],['#_of_Functioning_latrines_in_school]]*50</f>
        <v>0</v>
      </c>
      <c r="BE840" s="821">
        <f>ROUND((WWWW[[#This Row],[Total PoP ]]/6),0)</f>
        <v>53</v>
      </c>
      <c r="BF840" s="821">
        <f>IF(WWWW[[#This Row],[Total required Latrines]]-(WWWW[[#This Row],['#_of_sanitary_fly-proof_HH_latrines]])&lt;0,0,WWWW[[#This Row],[Total required Latrines]]-(WWWW[[#This Row],['#_of_sanitary_fly-proof_HH_latrines]]))</f>
        <v>53</v>
      </c>
      <c r="BG840" s="817">
        <f>1-WWWW[[#This Row],[% people access to functioning Latrine]]</f>
        <v>1</v>
      </c>
      <c r="BH840"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198</v>
      </c>
      <c r="BI840" s="560">
        <f>IF(WWWW[[#This Row],['#_of_functional_handwashing_facilities_at_HH_level]]*6&gt;WWWW[[#This Row],[Total PoP ]],WWWW[[#This Row],[Total PoP ]],WWWW[[#This Row],['#_of_functional_handwashing_facilities_at_HH_level]]*6)</f>
        <v>0</v>
      </c>
      <c r="BJ840" s="821">
        <f>IF(WWWW[[#This Row],['# people reached by regular dedicated hygiene promotion]]&gt;WWWW[[#This Row],['# People received regular supply of hygiene items]],WWWW[[#This Row],['# people reached by regular dedicated hygiene promotion]],WWWW[[#This Row],['# People received regular supply of hygiene items]])</f>
        <v>316</v>
      </c>
      <c r="BK840" s="820">
        <f>IF(WWWW[[#This Row],[HRP3]]/WWWW[[#This Row],[Total PoP ]]&gt;100%,100%,WWWW[[#This Row],[HRP3]]/WWWW[[#This Row],[Total PoP ]])</f>
        <v>1</v>
      </c>
      <c r="BL840" s="817">
        <f>1-WWWW[[#This Row],[Hygiene Coverage%]]</f>
        <v>0</v>
      </c>
      <c r="BM840" s="819">
        <f>WWWW[[#This Row],['# people reached by regular dedicated hygiene promotion]]/WWWW[[#This Row],[Total PoP ]]</f>
        <v>0.62658227848101267</v>
      </c>
      <c r="BN840"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316</v>
      </c>
      <c r="BO840" s="552">
        <f>WWWW[[#This Row],['#_of_affected_women_and_girls_receiving_a_sufficient_quantity_of_sanitary_pads]]</f>
        <v>0</v>
      </c>
      <c r="BP840" s="605">
        <f>IF(WWWW[[#This Row],['# People with access to soap]]&gt;WWWW[[#This Row],['# People with access to Sanity Pads]],WWWW[[#This Row],['# People with access to soap]],WWWW[[#This Row],['# People with access to Sanity Pads]])</f>
        <v>316</v>
      </c>
      <c r="BQ840" s="560" t="str">
        <f>IF(OR(WWWW[[#This Row],['#of students in school]]="",WWWW[[#This Row],['#of students in school]]=0),"No","Yes")</f>
        <v>No</v>
      </c>
      <c r="BR840" s="812" t="str">
        <f>VLOOKUP(WWWW[[#This Row],[Village  Name]],SiteDB6[[Site Name]:[Location Type 1]],9,FALSE)</f>
        <v>Village</v>
      </c>
      <c r="BS840" s="812" t="str">
        <f>VLOOKUP(WWWW[[#This Row],[Village  Name]],SiteDB6[[Site Name]:[Type of Accommodation]],10,FALSE)</f>
        <v>Monastery</v>
      </c>
      <c r="BT840" s="812">
        <f>VLOOKUP(WWWW[[#This Row],[Village  Name]],SiteDB6[[Site Name]:[Ethnic or GCA/NGCA]],11,FALSE)</f>
        <v>0</v>
      </c>
      <c r="BU840" s="812">
        <f>VLOOKUP(WWWW[[#This Row],[Village  Name]],SiteDB6[[Site Name]:[Lat]],12,FALSE)</f>
        <v>0</v>
      </c>
      <c r="BV840" s="812">
        <f>VLOOKUP(WWWW[[#This Row],[Village  Name]],SiteDB6[[Site Name]:[Long]],13,FALSE)</f>
        <v>0</v>
      </c>
      <c r="BW840" s="812" t="str">
        <f>VLOOKUP(WWWW[[#This Row],[Village  Name]],SiteDB6[[Site Name]:[Pcode]],3,FALSE)</f>
        <v>MMR012003701505</v>
      </c>
      <c r="BX840" s="812" t="str">
        <f t="shared" si="11"/>
        <v>Covered</v>
      </c>
      <c r="BY840" s="822"/>
    </row>
    <row r="841" spans="1:77">
      <c r="A841" s="810" t="s">
        <v>2382</v>
      </c>
      <c r="B841" s="810" t="s">
        <v>2540</v>
      </c>
      <c r="C841" s="811" t="s">
        <v>2540</v>
      </c>
      <c r="D841" s="811" t="s">
        <v>291</v>
      </c>
      <c r="E841" s="811" t="s">
        <v>2687</v>
      </c>
      <c r="F841" s="811" t="s">
        <v>473</v>
      </c>
      <c r="G841" s="780" t="str">
        <f>VLOOKUP(WWWW[[#This Row],[Village  Name]],SiteDB6[[Site Name]:[Location Type]],8,FALSE)</f>
        <v>Village</v>
      </c>
      <c r="H841" s="811" t="s">
        <v>3206</v>
      </c>
      <c r="I841" s="813">
        <v>20</v>
      </c>
      <c r="J841" s="813">
        <v>73</v>
      </c>
      <c r="K841" s="814">
        <v>43647</v>
      </c>
      <c r="L841" s="815">
        <v>43890</v>
      </c>
      <c r="M841" s="813"/>
      <c r="N841" s="813"/>
      <c r="O841" s="605"/>
      <c r="P841" s="813"/>
      <c r="Q841" s="813"/>
      <c r="R841" s="813"/>
      <c r="S841" s="813"/>
      <c r="T841" s="813"/>
      <c r="U841" s="816"/>
      <c r="V841" s="813"/>
      <c r="W841" s="813"/>
      <c r="X841" s="813"/>
      <c r="Y841" s="813"/>
      <c r="Z841" s="813"/>
      <c r="AA841" s="813"/>
      <c r="AB841" s="813"/>
      <c r="AC841" s="816"/>
      <c r="AD841" s="813">
        <v>18</v>
      </c>
      <c r="AE841" s="813">
        <v>13</v>
      </c>
      <c r="AF841" s="813"/>
      <c r="AG841" s="813"/>
      <c r="AH841" s="813"/>
      <c r="AI841" s="813"/>
      <c r="AJ841" s="605"/>
      <c r="AK841" s="813"/>
      <c r="AL841" s="605">
        <v>15</v>
      </c>
      <c r="AM841" s="605"/>
      <c r="AN841" s="816"/>
      <c r="AO841" s="551"/>
      <c r="AP841" s="551"/>
      <c r="AQ841"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41" s="818">
        <f>WWWW[[#This Row],[%Equitable and continuous access to sufficient quantity of safe drinking water]]*WWWW[[#This Row],[Total PoP ]]</f>
        <v>0</v>
      </c>
      <c r="AS841"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41" s="818">
        <f>WWWW[[#This Row],[% Access to unimproved water points]]*WWWW[[#This Row],[Total PoP ]]</f>
        <v>0</v>
      </c>
      <c r="AU841"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41"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41" s="818">
        <f>WWWW[[#This Row],[HRP1]]/250</f>
        <v>0</v>
      </c>
      <c r="AX841" s="820">
        <f>1-WWWW[[#This Row],[% Equitable and continuous access to sufficient quantity of domestic water]]</f>
        <v>1</v>
      </c>
      <c r="AY841" s="818">
        <f>WWWW[[#This Row],[%equitable and continuous access to sufficient quantity of safe drinking and domestic water''s GAP]]*WWWW[[#This Row],[Total PoP ]]</f>
        <v>73</v>
      </c>
      <c r="AZ841" s="821">
        <f>IF(WWWW[[#This Row],[Total required water points]]-WWWW[[#This Row],['#Water points coverage]]&lt;0,0,WWWW[[#This Row],[Total required water points]]-WWWW[[#This Row],['#Water points coverage]])</f>
        <v>1</v>
      </c>
      <c r="BA841" s="821">
        <f>ROUND(IF(WWWW[[#This Row],[Total PoP ]]&lt;250,1,WWWW[[#This Row],[Total PoP ]]/250),0)</f>
        <v>1</v>
      </c>
      <c r="BB841"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41" s="818">
        <f>WWWW[[#This Row],[% people access to functioning Latrine]]*WWWW[[#This Row],[Total PoP ]]</f>
        <v>0</v>
      </c>
      <c r="BD841" s="821">
        <f>WWWW[[#This Row],['#_of_Functioning_latrines_in_school]]*50</f>
        <v>0</v>
      </c>
      <c r="BE841" s="821">
        <f>ROUND((WWWW[[#This Row],[Total PoP ]]/6),0)</f>
        <v>12</v>
      </c>
      <c r="BF841" s="821">
        <f>IF(WWWW[[#This Row],[Total required Latrines]]-(WWWW[[#This Row],['#_of_sanitary_fly-proof_HH_latrines]])&lt;0,0,WWWW[[#This Row],[Total required Latrines]]-(WWWW[[#This Row],['#_of_sanitary_fly-proof_HH_latrines]]))</f>
        <v>12</v>
      </c>
      <c r="BG841" s="817">
        <f>1-WWWW[[#This Row],[% people access to functioning Latrine]]</f>
        <v>1</v>
      </c>
      <c r="BH841"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31</v>
      </c>
      <c r="BI841" s="560">
        <f>IF(WWWW[[#This Row],['#_of_functional_handwashing_facilities_at_HH_level]]*6&gt;WWWW[[#This Row],[Total PoP ]],WWWW[[#This Row],[Total PoP ]],WWWW[[#This Row],['#_of_functional_handwashing_facilities_at_HH_level]]*6)</f>
        <v>0</v>
      </c>
      <c r="BJ841" s="821">
        <f>IF(WWWW[[#This Row],['# people reached by regular dedicated hygiene promotion]]&gt;WWWW[[#This Row],['# People received regular supply of hygiene items]],WWWW[[#This Row],['# people reached by regular dedicated hygiene promotion]],WWWW[[#This Row],['# People received regular supply of hygiene items]])</f>
        <v>73</v>
      </c>
      <c r="BK841" s="820">
        <f>IF(WWWW[[#This Row],[HRP3]]/WWWW[[#This Row],[Total PoP ]]&gt;100%,100%,WWWW[[#This Row],[HRP3]]/WWWW[[#This Row],[Total PoP ]])</f>
        <v>1</v>
      </c>
      <c r="BL841" s="817">
        <f>1-WWWW[[#This Row],[Hygiene Coverage%]]</f>
        <v>0</v>
      </c>
      <c r="BM841" s="819">
        <f>WWWW[[#This Row],['# people reached by regular dedicated hygiene promotion]]/WWWW[[#This Row],[Total PoP ]]</f>
        <v>0.42465753424657532</v>
      </c>
      <c r="BN841"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73</v>
      </c>
      <c r="BO841" s="552">
        <f>WWWW[[#This Row],['#_of_affected_women_and_girls_receiving_a_sufficient_quantity_of_sanitary_pads]]</f>
        <v>0</v>
      </c>
      <c r="BP841" s="605">
        <f>IF(WWWW[[#This Row],['# People with access to soap]]&gt;WWWW[[#This Row],['# People with access to Sanity Pads]],WWWW[[#This Row],['# People with access to soap]],WWWW[[#This Row],['# People with access to Sanity Pads]])</f>
        <v>73</v>
      </c>
      <c r="BQ841" s="560" t="str">
        <f>IF(OR(WWWW[[#This Row],['#of students in school]]="",WWWW[[#This Row],['#of students in school]]=0),"No","Yes")</f>
        <v>No</v>
      </c>
      <c r="BR841" s="812" t="str">
        <f>VLOOKUP(WWWW[[#This Row],[Village  Name]],SiteDB6[[Site Name]:[Location Type 1]],9,FALSE)</f>
        <v>Village</v>
      </c>
      <c r="BS841" s="812" t="str">
        <f>VLOOKUP(WWWW[[#This Row],[Village  Name]],SiteDB6[[Site Name]:[Type of Accommodation]],10,FALSE)</f>
        <v>Village</v>
      </c>
      <c r="BT841" s="812">
        <f>VLOOKUP(WWWW[[#This Row],[Village  Name]],SiteDB6[[Site Name]:[Ethnic or GCA/NGCA]],11,FALSE)</f>
        <v>0</v>
      </c>
      <c r="BU841" s="812">
        <f>VLOOKUP(WWWW[[#This Row],[Village  Name]],SiteDB6[[Site Name]:[Lat]],12,FALSE)</f>
        <v>20.6096591949463</v>
      </c>
      <c r="BV841" s="812">
        <f>VLOOKUP(WWWW[[#This Row],[Village  Name]],SiteDB6[[Site Name]:[Long]],13,FALSE)</f>
        <v>93.111427307128906</v>
      </c>
      <c r="BW841" s="812">
        <f>VLOOKUP(WWWW[[#This Row],[Village  Name]],SiteDB6[[Site Name]:[Pcode]],3,FALSE)</f>
        <v>196633</v>
      </c>
      <c r="BX841" s="812" t="str">
        <f t="shared" si="11"/>
        <v>Covered</v>
      </c>
      <c r="BY841" s="822"/>
    </row>
    <row r="842" spans="1:77">
      <c r="A842" s="810" t="s">
        <v>2382</v>
      </c>
      <c r="B842" s="810" t="s">
        <v>2540</v>
      </c>
      <c r="C842" s="811" t="s">
        <v>2540</v>
      </c>
      <c r="D842" s="811" t="s">
        <v>291</v>
      </c>
      <c r="E842" s="811" t="s">
        <v>2687</v>
      </c>
      <c r="F842" s="811" t="s">
        <v>473</v>
      </c>
      <c r="G842" s="780" t="str">
        <f>VLOOKUP(WWWW[[#This Row],[Village  Name]],SiteDB6[[Site Name]:[Location Type]],8,FALSE)</f>
        <v>Village</v>
      </c>
      <c r="H842" s="811" t="s">
        <v>3207</v>
      </c>
      <c r="I842" s="813">
        <v>156</v>
      </c>
      <c r="J842" s="813">
        <v>541</v>
      </c>
      <c r="K842" s="814">
        <v>43647</v>
      </c>
      <c r="L842" s="815">
        <v>43890</v>
      </c>
      <c r="M842" s="813"/>
      <c r="N842" s="813"/>
      <c r="O842" s="605"/>
      <c r="P842" s="813"/>
      <c r="Q842" s="813"/>
      <c r="R842" s="813"/>
      <c r="S842" s="813"/>
      <c r="T842" s="813"/>
      <c r="U842" s="816"/>
      <c r="V842" s="813"/>
      <c r="W842" s="813"/>
      <c r="X842" s="813"/>
      <c r="Y842" s="813"/>
      <c r="Z842" s="813"/>
      <c r="AA842" s="813"/>
      <c r="AB842" s="813"/>
      <c r="AC842" s="816"/>
      <c r="AD842" s="813">
        <v>163</v>
      </c>
      <c r="AE842" s="813">
        <v>209</v>
      </c>
      <c r="AF842" s="813"/>
      <c r="AG842" s="813"/>
      <c r="AH842" s="813"/>
      <c r="AI842" s="813"/>
      <c r="AJ842" s="605"/>
      <c r="AK842" s="813"/>
      <c r="AL842" s="605">
        <v>123</v>
      </c>
      <c r="AM842" s="605"/>
      <c r="AN842" s="816"/>
      <c r="AO842" s="551"/>
      <c r="AP842" s="551"/>
      <c r="AQ842"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42" s="818">
        <f>WWWW[[#This Row],[%Equitable and continuous access to sufficient quantity of safe drinking water]]*WWWW[[#This Row],[Total PoP ]]</f>
        <v>0</v>
      </c>
      <c r="AS842"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42" s="818">
        <f>WWWW[[#This Row],[% Access to unimproved water points]]*WWWW[[#This Row],[Total PoP ]]</f>
        <v>0</v>
      </c>
      <c r="AU842"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42"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42" s="818">
        <f>WWWW[[#This Row],[HRP1]]/250</f>
        <v>0</v>
      </c>
      <c r="AX842" s="820">
        <f>1-WWWW[[#This Row],[% Equitable and continuous access to sufficient quantity of domestic water]]</f>
        <v>1</v>
      </c>
      <c r="AY842" s="818">
        <f>WWWW[[#This Row],[%equitable and continuous access to sufficient quantity of safe drinking and domestic water''s GAP]]*WWWW[[#This Row],[Total PoP ]]</f>
        <v>541</v>
      </c>
      <c r="AZ842" s="821">
        <f>IF(WWWW[[#This Row],[Total required water points]]-WWWW[[#This Row],['#Water points coverage]]&lt;0,0,WWWW[[#This Row],[Total required water points]]-WWWW[[#This Row],['#Water points coverage]])</f>
        <v>2</v>
      </c>
      <c r="BA842" s="821">
        <f>ROUND(IF(WWWW[[#This Row],[Total PoP ]]&lt;250,1,WWWW[[#This Row],[Total PoP ]]/250),0)</f>
        <v>2</v>
      </c>
      <c r="BB842"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42" s="818">
        <f>WWWW[[#This Row],[% people access to functioning Latrine]]*WWWW[[#This Row],[Total PoP ]]</f>
        <v>0</v>
      </c>
      <c r="BD842" s="821">
        <f>WWWW[[#This Row],['#_of_Functioning_latrines_in_school]]*50</f>
        <v>0</v>
      </c>
      <c r="BE842" s="821">
        <f>ROUND((WWWW[[#This Row],[Total PoP ]]/6),0)</f>
        <v>90</v>
      </c>
      <c r="BF842" s="821">
        <f>IF(WWWW[[#This Row],[Total required Latrines]]-(WWWW[[#This Row],['#_of_sanitary_fly-proof_HH_latrines]])&lt;0,0,WWWW[[#This Row],[Total required Latrines]]-(WWWW[[#This Row],['#_of_sanitary_fly-proof_HH_latrines]]))</f>
        <v>90</v>
      </c>
      <c r="BG842" s="817">
        <f>1-WWWW[[#This Row],[% people access to functioning Latrine]]</f>
        <v>1</v>
      </c>
      <c r="BH842"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372</v>
      </c>
      <c r="BI842" s="560">
        <f>IF(WWWW[[#This Row],['#_of_functional_handwashing_facilities_at_HH_level]]*6&gt;WWWW[[#This Row],[Total PoP ]],WWWW[[#This Row],[Total PoP ]],WWWW[[#This Row],['#_of_functional_handwashing_facilities_at_HH_level]]*6)</f>
        <v>0</v>
      </c>
      <c r="BJ842" s="821">
        <f>IF(WWWW[[#This Row],['# people reached by regular dedicated hygiene promotion]]&gt;WWWW[[#This Row],['# People received regular supply of hygiene items]],WWWW[[#This Row],['# people reached by regular dedicated hygiene promotion]],WWWW[[#This Row],['# People received regular supply of hygiene items]])</f>
        <v>541</v>
      </c>
      <c r="BK842" s="820">
        <f>IF(WWWW[[#This Row],[HRP3]]/WWWW[[#This Row],[Total PoP ]]&gt;100%,100%,WWWW[[#This Row],[HRP3]]/WWWW[[#This Row],[Total PoP ]])</f>
        <v>1</v>
      </c>
      <c r="BL842" s="817">
        <f>1-WWWW[[#This Row],[Hygiene Coverage%]]</f>
        <v>0</v>
      </c>
      <c r="BM842" s="819">
        <f>WWWW[[#This Row],['# people reached by regular dedicated hygiene promotion]]/WWWW[[#This Row],[Total PoP ]]</f>
        <v>0.68761552680221816</v>
      </c>
      <c r="BN842"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541</v>
      </c>
      <c r="BO842" s="552">
        <f>WWWW[[#This Row],['#_of_affected_women_and_girls_receiving_a_sufficient_quantity_of_sanitary_pads]]</f>
        <v>0</v>
      </c>
      <c r="BP842" s="605">
        <f>IF(WWWW[[#This Row],['# People with access to soap]]&gt;WWWW[[#This Row],['# People with access to Sanity Pads]],WWWW[[#This Row],['# People with access to soap]],WWWW[[#This Row],['# People with access to Sanity Pads]])</f>
        <v>541</v>
      </c>
      <c r="BQ842" s="560" t="str">
        <f>IF(OR(WWWW[[#This Row],['#of students in school]]="",WWWW[[#This Row],['#of students in school]]=0),"No","Yes")</f>
        <v>No</v>
      </c>
      <c r="BR842" s="812" t="str">
        <f>VLOOKUP(WWWW[[#This Row],[Village  Name]],SiteDB6[[Site Name]:[Location Type 1]],9,FALSE)</f>
        <v>Village</v>
      </c>
      <c r="BS842" s="812" t="str">
        <f>VLOOKUP(WWWW[[#This Row],[Village  Name]],SiteDB6[[Site Name]:[Type of Accommodation]],10,FALSE)</f>
        <v>Village</v>
      </c>
      <c r="BT842" s="812">
        <f>VLOOKUP(WWWW[[#This Row],[Village  Name]],SiteDB6[[Site Name]:[Ethnic or GCA/NGCA]],11,FALSE)</f>
        <v>0</v>
      </c>
      <c r="BU842" s="812">
        <f>VLOOKUP(WWWW[[#This Row],[Village  Name]],SiteDB6[[Site Name]:[Lat]],12,FALSE)</f>
        <v>20.652900695800799</v>
      </c>
      <c r="BV842" s="812">
        <f>VLOOKUP(WWWW[[#This Row],[Village  Name]],SiteDB6[[Site Name]:[Long]],13,FALSE)</f>
        <v>93.117912292480497</v>
      </c>
      <c r="BW842" s="812">
        <f>VLOOKUP(WWWW[[#This Row],[Village  Name]],SiteDB6[[Site Name]:[Pcode]],3,FALSE)</f>
        <v>196618</v>
      </c>
      <c r="BX842" s="812" t="str">
        <f t="shared" si="11"/>
        <v>Covered</v>
      </c>
      <c r="BY842" s="822"/>
    </row>
    <row r="843" spans="1:77">
      <c r="A843" s="810" t="s">
        <v>2382</v>
      </c>
      <c r="B843" s="810" t="s">
        <v>2540</v>
      </c>
      <c r="C843" s="811" t="s">
        <v>2540</v>
      </c>
      <c r="D843" s="811" t="s">
        <v>291</v>
      </c>
      <c r="E843" s="811" t="s">
        <v>2687</v>
      </c>
      <c r="F843" s="811" t="s">
        <v>473</v>
      </c>
      <c r="G843" s="780" t="str">
        <f>VLOOKUP(WWWW[[#This Row],[Village  Name]],SiteDB6[[Site Name]:[Location Type]],8,FALSE)</f>
        <v>Village</v>
      </c>
      <c r="H843" s="811" t="s">
        <v>3211</v>
      </c>
      <c r="I843" s="813">
        <v>36</v>
      </c>
      <c r="J843" s="813">
        <v>150</v>
      </c>
      <c r="K843" s="814">
        <v>43647</v>
      </c>
      <c r="L843" s="815">
        <v>43890</v>
      </c>
      <c r="M843" s="813"/>
      <c r="N843" s="813"/>
      <c r="O843" s="605"/>
      <c r="P843" s="813"/>
      <c r="Q843" s="813"/>
      <c r="R843" s="813"/>
      <c r="S843" s="813"/>
      <c r="T843" s="813"/>
      <c r="U843" s="816"/>
      <c r="V843" s="813"/>
      <c r="W843" s="813"/>
      <c r="X843" s="813"/>
      <c r="Y843" s="813"/>
      <c r="Z843" s="813"/>
      <c r="AA843" s="813"/>
      <c r="AB843" s="813"/>
      <c r="AC843" s="816"/>
      <c r="AD843" s="813">
        <v>45</v>
      </c>
      <c r="AE843" s="813">
        <v>48</v>
      </c>
      <c r="AF843" s="813"/>
      <c r="AG843" s="813"/>
      <c r="AH843" s="813"/>
      <c r="AI843" s="813"/>
      <c r="AJ843" s="605"/>
      <c r="AK843" s="813"/>
      <c r="AL843" s="605">
        <v>34</v>
      </c>
      <c r="AM843" s="605"/>
      <c r="AN843" s="816"/>
      <c r="AO843" s="551"/>
      <c r="AP843" s="551"/>
      <c r="AQ843"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43" s="818">
        <f>WWWW[[#This Row],[%Equitable and continuous access to sufficient quantity of safe drinking water]]*WWWW[[#This Row],[Total PoP ]]</f>
        <v>0</v>
      </c>
      <c r="AS843"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43" s="818">
        <f>WWWW[[#This Row],[% Access to unimproved water points]]*WWWW[[#This Row],[Total PoP ]]</f>
        <v>0</v>
      </c>
      <c r="AU843"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43"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43" s="818">
        <f>WWWW[[#This Row],[HRP1]]/250</f>
        <v>0</v>
      </c>
      <c r="AX843" s="820">
        <f>1-WWWW[[#This Row],[% Equitable and continuous access to sufficient quantity of domestic water]]</f>
        <v>1</v>
      </c>
      <c r="AY843" s="818">
        <f>WWWW[[#This Row],[%equitable and continuous access to sufficient quantity of safe drinking and domestic water''s GAP]]*WWWW[[#This Row],[Total PoP ]]</f>
        <v>150</v>
      </c>
      <c r="AZ843" s="821">
        <f>IF(WWWW[[#This Row],[Total required water points]]-WWWW[[#This Row],['#Water points coverage]]&lt;0,0,WWWW[[#This Row],[Total required water points]]-WWWW[[#This Row],['#Water points coverage]])</f>
        <v>1</v>
      </c>
      <c r="BA843" s="821">
        <f>ROUND(IF(WWWW[[#This Row],[Total PoP ]]&lt;250,1,WWWW[[#This Row],[Total PoP ]]/250),0)</f>
        <v>1</v>
      </c>
      <c r="BB843"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43" s="818">
        <f>WWWW[[#This Row],[% people access to functioning Latrine]]*WWWW[[#This Row],[Total PoP ]]</f>
        <v>0</v>
      </c>
      <c r="BD843" s="821">
        <f>WWWW[[#This Row],['#_of_Functioning_latrines_in_school]]*50</f>
        <v>0</v>
      </c>
      <c r="BE843" s="821">
        <f>ROUND((WWWW[[#This Row],[Total PoP ]]/6),0)</f>
        <v>25</v>
      </c>
      <c r="BF843" s="821">
        <f>IF(WWWW[[#This Row],[Total required Latrines]]-(WWWW[[#This Row],['#_of_sanitary_fly-proof_HH_latrines]])&lt;0,0,WWWW[[#This Row],[Total required Latrines]]-(WWWW[[#This Row],['#_of_sanitary_fly-proof_HH_latrines]]))</f>
        <v>25</v>
      </c>
      <c r="BG843" s="817">
        <f>1-WWWW[[#This Row],[% people access to functioning Latrine]]</f>
        <v>1</v>
      </c>
      <c r="BH843"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93</v>
      </c>
      <c r="BI843" s="560">
        <f>IF(WWWW[[#This Row],['#_of_functional_handwashing_facilities_at_HH_level]]*6&gt;WWWW[[#This Row],[Total PoP ]],WWWW[[#This Row],[Total PoP ]],WWWW[[#This Row],['#_of_functional_handwashing_facilities_at_HH_level]]*6)</f>
        <v>0</v>
      </c>
      <c r="BJ843" s="821">
        <f>IF(WWWW[[#This Row],['# people reached by regular dedicated hygiene promotion]]&gt;WWWW[[#This Row],['# People received regular supply of hygiene items]],WWWW[[#This Row],['# people reached by regular dedicated hygiene promotion]],WWWW[[#This Row],['# People received regular supply of hygiene items]])</f>
        <v>150</v>
      </c>
      <c r="BK843" s="820">
        <f>IF(WWWW[[#This Row],[HRP3]]/WWWW[[#This Row],[Total PoP ]]&gt;100%,100%,WWWW[[#This Row],[HRP3]]/WWWW[[#This Row],[Total PoP ]])</f>
        <v>1</v>
      </c>
      <c r="BL843" s="817">
        <f>1-WWWW[[#This Row],[Hygiene Coverage%]]</f>
        <v>0</v>
      </c>
      <c r="BM843" s="819">
        <f>WWWW[[#This Row],['# people reached by regular dedicated hygiene promotion]]/WWWW[[#This Row],[Total PoP ]]</f>
        <v>0.62</v>
      </c>
      <c r="BN843"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150</v>
      </c>
      <c r="BO843" s="552">
        <f>WWWW[[#This Row],['#_of_affected_women_and_girls_receiving_a_sufficient_quantity_of_sanitary_pads]]</f>
        <v>0</v>
      </c>
      <c r="BP843" s="605">
        <f>IF(WWWW[[#This Row],['# People with access to soap]]&gt;WWWW[[#This Row],['# People with access to Sanity Pads]],WWWW[[#This Row],['# People with access to soap]],WWWW[[#This Row],['# People with access to Sanity Pads]])</f>
        <v>150</v>
      </c>
      <c r="BQ843" s="560" t="str">
        <f>IF(OR(WWWW[[#This Row],['#of students in school]]="",WWWW[[#This Row],['#of students in school]]=0),"No","Yes")</f>
        <v>No</v>
      </c>
      <c r="BR843" s="812" t="str">
        <f>VLOOKUP(WWWW[[#This Row],[Village  Name]],SiteDB6[[Site Name]:[Location Type 1]],9,FALSE)</f>
        <v>Village</v>
      </c>
      <c r="BS843" s="812" t="str">
        <f>VLOOKUP(WWWW[[#This Row],[Village  Name]],SiteDB6[[Site Name]:[Type of Accommodation]],10,FALSE)</f>
        <v>Village</v>
      </c>
      <c r="BT843" s="812">
        <f>VLOOKUP(WWWW[[#This Row],[Village  Name]],SiteDB6[[Site Name]:[Ethnic or GCA/NGCA]],11,FALSE)</f>
        <v>0</v>
      </c>
      <c r="BU843" s="812">
        <f>VLOOKUP(WWWW[[#This Row],[Village  Name]],SiteDB6[[Site Name]:[Lat]],12,FALSE)</f>
        <v>20.608230590820298</v>
      </c>
      <c r="BV843" s="812">
        <f>VLOOKUP(WWWW[[#This Row],[Village  Name]],SiteDB6[[Site Name]:[Long]],13,FALSE)</f>
        <v>93.141777038574205</v>
      </c>
      <c r="BW843" s="812">
        <f>VLOOKUP(WWWW[[#This Row],[Village  Name]],SiteDB6[[Site Name]:[Pcode]],3,FALSE)</f>
        <v>196427</v>
      </c>
      <c r="BX843" s="812" t="str">
        <f t="shared" si="11"/>
        <v>Covered</v>
      </c>
      <c r="BY843" s="822"/>
    </row>
    <row r="844" spans="1:77">
      <c r="A844" s="810" t="s">
        <v>2382</v>
      </c>
      <c r="B844" s="810" t="s">
        <v>2540</v>
      </c>
      <c r="C844" s="811" t="s">
        <v>2540</v>
      </c>
      <c r="D844" s="811" t="s">
        <v>291</v>
      </c>
      <c r="E844" s="811" t="s">
        <v>2687</v>
      </c>
      <c r="F844" s="811" t="s">
        <v>473</v>
      </c>
      <c r="G844" s="780" t="str">
        <f>VLOOKUP(WWWW[[#This Row],[Village  Name]],SiteDB6[[Site Name]:[Location Type]],8,FALSE)</f>
        <v>Village</v>
      </c>
      <c r="H844" s="811" t="s">
        <v>3212</v>
      </c>
      <c r="I844" s="813">
        <v>78</v>
      </c>
      <c r="J844" s="813">
        <v>293</v>
      </c>
      <c r="K844" s="814">
        <v>43647</v>
      </c>
      <c r="L844" s="815">
        <v>43890</v>
      </c>
      <c r="M844" s="813"/>
      <c r="N844" s="813"/>
      <c r="O844" s="605"/>
      <c r="P844" s="813"/>
      <c r="Q844" s="813"/>
      <c r="R844" s="813"/>
      <c r="S844" s="813"/>
      <c r="T844" s="813"/>
      <c r="U844" s="816"/>
      <c r="V844" s="813"/>
      <c r="W844" s="813"/>
      <c r="X844" s="813"/>
      <c r="Y844" s="813"/>
      <c r="Z844" s="813"/>
      <c r="AA844" s="813"/>
      <c r="AB844" s="813"/>
      <c r="AC844" s="816"/>
      <c r="AD844" s="813">
        <v>103</v>
      </c>
      <c r="AE844" s="813">
        <v>99</v>
      </c>
      <c r="AF844" s="813"/>
      <c r="AG844" s="813"/>
      <c r="AH844" s="813"/>
      <c r="AI844" s="813"/>
      <c r="AJ844" s="605"/>
      <c r="AK844" s="813"/>
      <c r="AL844" s="605">
        <v>78</v>
      </c>
      <c r="AM844" s="605"/>
      <c r="AN844" s="816"/>
      <c r="AO844" s="551"/>
      <c r="AP844" s="551"/>
      <c r="AQ844"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44" s="818">
        <f>WWWW[[#This Row],[%Equitable and continuous access to sufficient quantity of safe drinking water]]*WWWW[[#This Row],[Total PoP ]]</f>
        <v>0</v>
      </c>
      <c r="AS844"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44" s="818">
        <f>WWWW[[#This Row],[% Access to unimproved water points]]*WWWW[[#This Row],[Total PoP ]]</f>
        <v>0</v>
      </c>
      <c r="AU844"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44"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44" s="818">
        <f>WWWW[[#This Row],[HRP1]]/250</f>
        <v>0</v>
      </c>
      <c r="AX844" s="820">
        <f>1-WWWW[[#This Row],[% Equitable and continuous access to sufficient quantity of domestic water]]</f>
        <v>1</v>
      </c>
      <c r="AY844" s="818">
        <f>WWWW[[#This Row],[%equitable and continuous access to sufficient quantity of safe drinking and domestic water''s GAP]]*WWWW[[#This Row],[Total PoP ]]</f>
        <v>293</v>
      </c>
      <c r="AZ844" s="821">
        <f>IF(WWWW[[#This Row],[Total required water points]]-WWWW[[#This Row],['#Water points coverage]]&lt;0,0,WWWW[[#This Row],[Total required water points]]-WWWW[[#This Row],['#Water points coverage]])</f>
        <v>1</v>
      </c>
      <c r="BA844" s="821">
        <f>ROUND(IF(WWWW[[#This Row],[Total PoP ]]&lt;250,1,WWWW[[#This Row],[Total PoP ]]/250),0)</f>
        <v>1</v>
      </c>
      <c r="BB844"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44" s="818">
        <f>WWWW[[#This Row],[% people access to functioning Latrine]]*WWWW[[#This Row],[Total PoP ]]</f>
        <v>0</v>
      </c>
      <c r="BD844" s="821">
        <f>WWWW[[#This Row],['#_of_Functioning_latrines_in_school]]*50</f>
        <v>0</v>
      </c>
      <c r="BE844" s="821">
        <f>ROUND((WWWW[[#This Row],[Total PoP ]]/6),0)</f>
        <v>49</v>
      </c>
      <c r="BF844" s="821">
        <f>IF(WWWW[[#This Row],[Total required Latrines]]-(WWWW[[#This Row],['#_of_sanitary_fly-proof_HH_latrines]])&lt;0,0,WWWW[[#This Row],[Total required Latrines]]-(WWWW[[#This Row],['#_of_sanitary_fly-proof_HH_latrines]]))</f>
        <v>49</v>
      </c>
      <c r="BG844" s="817">
        <f>1-WWWW[[#This Row],[% people access to functioning Latrine]]</f>
        <v>1</v>
      </c>
      <c r="BH844"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202</v>
      </c>
      <c r="BI844" s="560">
        <f>IF(WWWW[[#This Row],['#_of_functional_handwashing_facilities_at_HH_level]]*6&gt;WWWW[[#This Row],[Total PoP ]],WWWW[[#This Row],[Total PoP ]],WWWW[[#This Row],['#_of_functional_handwashing_facilities_at_HH_level]]*6)</f>
        <v>0</v>
      </c>
      <c r="BJ844" s="821">
        <f>IF(WWWW[[#This Row],['# people reached by regular dedicated hygiene promotion]]&gt;WWWW[[#This Row],['# People received regular supply of hygiene items]],WWWW[[#This Row],['# people reached by regular dedicated hygiene promotion]],WWWW[[#This Row],['# People received regular supply of hygiene items]])</f>
        <v>293</v>
      </c>
      <c r="BK844" s="820">
        <f>IF(WWWW[[#This Row],[HRP3]]/WWWW[[#This Row],[Total PoP ]]&gt;100%,100%,WWWW[[#This Row],[HRP3]]/WWWW[[#This Row],[Total PoP ]])</f>
        <v>1</v>
      </c>
      <c r="BL844" s="817">
        <f>1-WWWW[[#This Row],[Hygiene Coverage%]]</f>
        <v>0</v>
      </c>
      <c r="BM844" s="819">
        <f>WWWW[[#This Row],['# people reached by regular dedicated hygiene promotion]]/WWWW[[#This Row],[Total PoP ]]</f>
        <v>0.68941979522184305</v>
      </c>
      <c r="BN844"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293</v>
      </c>
      <c r="BO844" s="552">
        <f>WWWW[[#This Row],['#_of_affected_women_and_girls_receiving_a_sufficient_quantity_of_sanitary_pads]]</f>
        <v>0</v>
      </c>
      <c r="BP844" s="605">
        <f>IF(WWWW[[#This Row],['# People with access to soap]]&gt;WWWW[[#This Row],['# People with access to Sanity Pads]],WWWW[[#This Row],['# People with access to soap]],WWWW[[#This Row],['# People with access to Sanity Pads]])</f>
        <v>293</v>
      </c>
      <c r="BQ844" s="560" t="str">
        <f>IF(OR(WWWW[[#This Row],['#of students in school]]="",WWWW[[#This Row],['#of students in school]]=0),"No","Yes")</f>
        <v>No</v>
      </c>
      <c r="BR844" s="812" t="str">
        <f>VLOOKUP(WWWW[[#This Row],[Village  Name]],SiteDB6[[Site Name]:[Location Type 1]],9,FALSE)</f>
        <v>Village</v>
      </c>
      <c r="BS844" s="812" t="str">
        <f>VLOOKUP(WWWW[[#This Row],[Village  Name]],SiteDB6[[Site Name]:[Type of Accommodation]],10,FALSE)</f>
        <v>Village</v>
      </c>
      <c r="BT844" s="812">
        <f>VLOOKUP(WWWW[[#This Row],[Village  Name]],SiteDB6[[Site Name]:[Ethnic or GCA/NGCA]],11,FALSE)</f>
        <v>0</v>
      </c>
      <c r="BU844" s="812">
        <f>VLOOKUP(WWWW[[#This Row],[Village  Name]],SiteDB6[[Site Name]:[Lat]],12,FALSE)</f>
        <v>20.646299362182599</v>
      </c>
      <c r="BV844" s="812">
        <f>VLOOKUP(WWWW[[#This Row],[Village  Name]],SiteDB6[[Site Name]:[Long]],13,FALSE)</f>
        <v>93.096778869628906</v>
      </c>
      <c r="BW844" s="812">
        <f>VLOOKUP(WWWW[[#This Row],[Village  Name]],SiteDB6[[Site Name]:[Pcode]],3,FALSE)</f>
        <v>196619</v>
      </c>
      <c r="BX844" s="812" t="str">
        <f t="shared" si="11"/>
        <v>Covered</v>
      </c>
      <c r="BY844" s="822"/>
    </row>
    <row r="845" spans="1:77">
      <c r="A845" s="810" t="s">
        <v>2382</v>
      </c>
      <c r="B845" s="810" t="s">
        <v>2540</v>
      </c>
      <c r="C845" s="811" t="s">
        <v>2540</v>
      </c>
      <c r="D845" s="811" t="s">
        <v>291</v>
      </c>
      <c r="E845" s="811" t="s">
        <v>2687</v>
      </c>
      <c r="F845" s="811" t="s">
        <v>473</v>
      </c>
      <c r="G845" s="780" t="str">
        <f>VLOOKUP(WWWW[[#This Row],[Village  Name]],SiteDB6[[Site Name]:[Location Type]],8,FALSE)</f>
        <v>Village</v>
      </c>
      <c r="H845" s="811" t="s">
        <v>3208</v>
      </c>
      <c r="I845" s="813">
        <v>37</v>
      </c>
      <c r="J845" s="813">
        <v>152</v>
      </c>
      <c r="K845" s="814">
        <v>43647</v>
      </c>
      <c r="L845" s="815">
        <v>43890</v>
      </c>
      <c r="M845" s="813"/>
      <c r="N845" s="813"/>
      <c r="O845" s="605"/>
      <c r="P845" s="813"/>
      <c r="Q845" s="813"/>
      <c r="R845" s="813"/>
      <c r="S845" s="813"/>
      <c r="T845" s="813"/>
      <c r="U845" s="816"/>
      <c r="V845" s="813"/>
      <c r="W845" s="813"/>
      <c r="X845" s="813"/>
      <c r="Y845" s="813"/>
      <c r="Z845" s="813"/>
      <c r="AA845" s="813"/>
      <c r="AB845" s="813"/>
      <c r="AC845" s="816"/>
      <c r="AD845" s="813">
        <v>49</v>
      </c>
      <c r="AE845" s="813">
        <v>53</v>
      </c>
      <c r="AF845" s="813"/>
      <c r="AG845" s="813"/>
      <c r="AH845" s="813"/>
      <c r="AI845" s="813"/>
      <c r="AJ845" s="605"/>
      <c r="AK845" s="813"/>
      <c r="AL845" s="605">
        <v>25</v>
      </c>
      <c r="AM845" s="605"/>
      <c r="AN845" s="816"/>
      <c r="AO845" s="551"/>
      <c r="AP845" s="551"/>
      <c r="AQ845" s="817">
        <f>IF(WWWW[[#This Row],[Total PoP ]]="","",IF((WWWW[[#This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]]&gt;1,1,(WWWW[[#This Row],['#_Functioning_protected_hand_dug_well/open_well]]*250)+(WWWW[[#This Row],['#_Functioning_Tube_wells/boreholes/hand_pumps_including_community''s_own_hand_pumps]]*250)+(WWWW[[#This Row],['#_of_total_(Liters)_stored_in_Constructed/Existing_water_storage_tank_with_gravity_fed_reticulation_system]]/15)+(WWWW[[#This Row],['#_Functioning_water_points_at_school]]*250)/WWWW[[#This Row],[Total PoP ]]))</f>
        <v>0</v>
      </c>
      <c r="AR845" s="818">
        <f>WWWW[[#This Row],[%Equitable and continuous access to sufficient quantity of safe drinking water]]*WWWW[[#This Row],[Total PoP ]]</f>
        <v>0</v>
      </c>
      <c r="AS845" s="817">
        <f>IF((WWWW[[#This Row],['#_Existing_protected/fenced_ponds]]*250)+WWWW[[#This Row],['#_of_people_accessing_to_other_types_of_un-improved_water_sources_(river,_spring)]]/WWWW[[#This Row],[Total PoP ]]&gt;1,1,(WWWW[[#This Row],['#_Existing_protected/fenced_ponds]]*250)+WWWW[[#This Row],['#_of_people_accessing_to_other_types_of_un-improved_water_sources_(river,_spring)]]/WWWW[[#This Row],[Total PoP ]])</f>
        <v>0</v>
      </c>
      <c r="AT845" s="818">
        <f>WWWW[[#This Row],[% Access to unimproved water points]]*WWWW[[#This Row],[Total PoP ]]</f>
        <v>0</v>
      </c>
      <c r="AU845" s="819">
        <f>IF(WWWW[[#This Row],[% Access to unimproved water points]]+WWWW[[#This Row],[%Equitable and continuous access to sufficient quantity of safe drinking water]]&gt;1,1,WWWW[[#This Row],[% Access to unimproved water points]]+WWWW[[#This Row],[%Equitable and continuous access to sufficient quantity of safe drinking water]])</f>
        <v>0</v>
      </c>
      <c r="AV845" s="818">
        <f>IF(WWWW[[#This Row],['# people with equitable and continuous access to sufficient quantity of safe drinking water]]+WWWW[[#This Row],['#People access to unimproved water sources]]&gt;WWWW[[#This Row],[Total PoP ]],WWWW[[#This Row],[Total PoP ]],WWWW[[#This Row],['# people with equitable and continuous access to sufficient quantity of safe drinking water]]+WWWW[[#This Row],['#People access to unimproved water sources]])</f>
        <v>0</v>
      </c>
      <c r="AW845" s="818">
        <f>WWWW[[#This Row],[HRP1]]/250</f>
        <v>0</v>
      </c>
      <c r="AX845" s="820">
        <f>1-WWWW[[#This Row],[% Equitable and continuous access to sufficient quantity of domestic water]]</f>
        <v>1</v>
      </c>
      <c r="AY845" s="818">
        <f>WWWW[[#This Row],[%equitable and continuous access to sufficient quantity of safe drinking and domestic water''s GAP]]*WWWW[[#This Row],[Total PoP ]]</f>
        <v>152</v>
      </c>
      <c r="AZ845" s="821">
        <f>IF(WWWW[[#This Row],[Total required water points]]-WWWW[[#This Row],['#Water points coverage]]&lt;0,0,WWWW[[#This Row],[Total required water points]]-WWWW[[#This Row],['#Water points coverage]])</f>
        <v>1</v>
      </c>
      <c r="BA845" s="821">
        <f>ROUND(IF(WWWW[[#This Row],[Total PoP ]]&lt;250,1,WWWW[[#This Row],[Total PoP ]]/250),0)</f>
        <v>1</v>
      </c>
      <c r="BB845" s="553">
        <f>IF(WWWW[[#This Row],[Total PoP ]]="",0,IF(((WWWW[[#This Row],['#_of_sanitary_fly-proof_HH_latrines]]*6)+(WWWW[[#This Row],['#_of_Functioning_latrines_in_school]]*50)+WWWW[[#This Row],['#_of_PWD_with_adapted_sanitation_option_at_HH_level_]]+WWWW[[#This Row],['#_of_PWD_with_access_to_adapted_sanitation_option_at_School]])/WWWW[[#This Row],[Total PoP ]]&gt;1,1,((WWWW[[#This Row],['#_of_sanitary_fly-proof_HH_latrines]]*6)+(WWWW[[#This Row],['#_of_Functioning_latrines_in_school]]*50)+WWWW[[#This Row],['#_of_PWD_with_adapted_sanitation_option_at_HH_level_]]+WWWW[[#This Row],['#_of_PWD_with_access_to_adapted_sanitation_option_at_School]])/WWWW[[#This Row],[Total PoP ]]))</f>
        <v>0</v>
      </c>
      <c r="BC845" s="818">
        <f>WWWW[[#This Row],[% people access to functioning Latrine]]*WWWW[[#This Row],[Total PoP ]]</f>
        <v>0</v>
      </c>
      <c r="BD845" s="821">
        <f>WWWW[[#This Row],['#_of_Functioning_latrines_in_school]]*50</f>
        <v>0</v>
      </c>
      <c r="BE845" s="821">
        <f>ROUND((WWWW[[#This Row],[Total PoP ]]/6),0)</f>
        <v>25</v>
      </c>
      <c r="BF845" s="821">
        <f>IF(WWWW[[#This Row],[Total required Latrines]]-(WWWW[[#This Row],['#_of_sanitary_fly-proof_HH_latrines]])&lt;0,0,WWWW[[#This Row],[Total required Latrines]]-(WWWW[[#This Row],['#_of_sanitary_fly-proof_HH_latrines]]))</f>
        <v>25</v>
      </c>
      <c r="BG845" s="817">
        <f>1-WWWW[[#This Row],[% people access to functioning Latrine]]</f>
        <v>1</v>
      </c>
      <c r="BH845" s="818">
        <f>IF(WWWW[[#This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Row],['#_of_students_(girls)_who_received_appropirate_hygiene_messages]]&gt;WWWW[[#This Row],[Total PoP ]],WWWW[[#This Row],[Total PoP ]],WWWW[[#This Row],['#_of_Men_who_received_appropirate/community_tailored_hygiene_messages]]+WWWW[[#This Row],['#_of_Women_who_received_appropirate/community_tailored_hygiene_messages]]+WWWW[[#This Row],['#_of_Boys_who_received_appropirate/community_tailored_hygiene_messages]]+WWWW[[#This Row],['#_of_Girls_who_received_appropirate/community_tailored_hygiene_messages]]+WWWW[[#This Row],['#_of_students_(boys)_who_received_appropirate_hygiene_messages]]+WWWW[[#This Row],['#_of_students_(girls)_who_received_appropirate_hygiene_messages]])</f>
        <v>102</v>
      </c>
      <c r="BI845" s="560">
        <f>IF(WWWW[[#This Row],['#_of_functional_handwashing_facilities_at_HH_level]]*6&gt;WWWW[[#This Row],[Total PoP ]],WWWW[[#This Row],[Total PoP ]],WWWW[[#This Row],['#_of_functional_handwashing_facilities_at_HH_level]]*6)</f>
        <v>0</v>
      </c>
      <c r="BJ845" s="821">
        <f>IF(WWWW[[#This Row],['# people reached by regular dedicated hygiene promotion]]&gt;WWWW[[#This Row],['# People received regular supply of hygiene items]],WWWW[[#This Row],['# people reached by regular dedicated hygiene promotion]],WWWW[[#This Row],['# People received regular supply of hygiene items]])</f>
        <v>125</v>
      </c>
      <c r="BK845" s="820">
        <f>IF(WWWW[[#This Row],[HRP3]]/WWWW[[#This Row],[Total PoP ]]&gt;100%,100%,WWWW[[#This Row],[HRP3]]/WWWW[[#This Row],[Total PoP ]])</f>
        <v>0.82236842105263153</v>
      </c>
      <c r="BL845" s="817">
        <f>1-WWWW[[#This Row],[Hygiene Coverage%]]</f>
        <v>0.17763157894736847</v>
      </c>
      <c r="BM845" s="819">
        <f>WWWW[[#This Row],['# people reached by regular dedicated hygiene promotion]]/WWWW[[#This Row],[Total PoP ]]</f>
        <v>0.67105263157894735</v>
      </c>
      <c r="BN845" s="552">
        <f>IF(WWWW[[#This Row],['#_of_affected_households_receiving_a_sufficient_quantity_of_soap]]=0,0, IF(WWWW[[#This Row],['#_of_affected_households_receiving_a_sufficient_quantity_of_soap]]&gt;=WWWW[[#This Row],[Total HH]],WWWW[[#This Row],[Total PoP ]],IF(WWWW[[#This Row],['#_of_affected_households_receiving_a_sufficient_quantity_of_soap]]*5&gt;WWWW[[#This Row],[Total PoP ]],WWWW[[#This Row],[Total PoP ]],WWWW[[#This Row],['#_of_affected_households_receiving_a_sufficient_quantity_of_soap]]*5)))</f>
        <v>125</v>
      </c>
      <c r="BO845" s="552">
        <f>WWWW[[#This Row],['#_of_affected_women_and_girls_receiving_a_sufficient_quantity_of_sanitary_pads]]</f>
        <v>0</v>
      </c>
      <c r="BP845" s="605">
        <f>IF(WWWW[[#This Row],['# People with access to soap]]&gt;WWWW[[#This Row],['# People with access to Sanity Pads]],WWWW[[#This Row],['# People with access to soap]],WWWW[[#This Row],['# People with access to Sanity Pads]])</f>
        <v>125</v>
      </c>
      <c r="BQ845" s="560" t="str">
        <f>IF(OR(WWWW[[#This Row],['#of students in school]]="",WWWW[[#This Row],['#of students in school]]=0),"No","Yes")</f>
        <v>No</v>
      </c>
      <c r="BR845" s="812" t="str">
        <f>VLOOKUP(WWWW[[#This Row],[Village  Name]],SiteDB6[[Site Name]:[Location Type 1]],9,FALSE)</f>
        <v>Village</v>
      </c>
      <c r="BS845" s="812" t="str">
        <f>VLOOKUP(WWWW[[#This Row],[Village  Name]],SiteDB6[[Site Name]:[Type of Accommodation]],10,FALSE)</f>
        <v>Village</v>
      </c>
      <c r="BT845" s="812">
        <f>VLOOKUP(WWWW[[#This Row],[Village  Name]],SiteDB6[[Site Name]:[Ethnic or GCA/NGCA]],11,FALSE)</f>
        <v>0</v>
      </c>
      <c r="BU845" s="812">
        <f>VLOOKUP(WWWW[[#This Row],[Village  Name]],SiteDB6[[Site Name]:[Lat]],12,FALSE)</f>
        <v>0</v>
      </c>
      <c r="BV845" s="812">
        <f>VLOOKUP(WWWW[[#This Row],[Village  Name]],SiteDB6[[Site Name]:[Long]],13,FALSE)</f>
        <v>0</v>
      </c>
      <c r="BW845" s="812">
        <f>VLOOKUP(WWWW[[#This Row],[Village  Name]],SiteDB6[[Site Name]:[Pcode]],3,FALSE)</f>
        <v>0</v>
      </c>
      <c r="BX845" s="812" t="str">
        <f t="shared" si="11"/>
        <v>Covered</v>
      </c>
      <c r="BY845" s="822"/>
    </row>
  </sheetData>
  <mergeCells count="14">
    <mergeCell ref="BE2:BE3"/>
    <mergeCell ref="BF2:BG3"/>
    <mergeCell ref="AZ2:BA3"/>
    <mergeCell ref="AW2:AW3"/>
    <mergeCell ref="BD2:BD3"/>
    <mergeCell ref="BC2:BC3"/>
    <mergeCell ref="AX2:AY3"/>
    <mergeCell ref="AU2:AU3"/>
    <mergeCell ref="AV2:AV3"/>
    <mergeCell ref="AX5:AY5"/>
    <mergeCell ref="K1:L1"/>
    <mergeCell ref="AQ2:AQ3"/>
    <mergeCell ref="AR2:AR3"/>
    <mergeCell ref="AS2:AT3"/>
  </mergeCells>
  <conditionalFormatting sqref="BL2 BH2:BI2">
    <cfRule type="iconSet" priority="169">
      <iconSet reverse="1">
        <cfvo type="percent" val="0"/>
        <cfvo type="percent" val="0" gte="0"/>
        <cfvo type="percent" val="30"/>
      </iconSet>
    </cfRule>
  </conditionalFormatting>
  <conditionalFormatting sqref="CF223:CF1048576 CE7:CE222">
    <cfRule type="iconSet" priority="11616">
      <iconSet reverse="1">
        <cfvo type="percent" val="0"/>
        <cfvo type="percent" val="0" gte="0"/>
        <cfvo type="percent" val="30"/>
      </iconSet>
    </cfRule>
  </conditionalFormatting>
  <conditionalFormatting sqref="BH5:BI5">
    <cfRule type="iconSet" priority="17">
      <iconSet reverse="1">
        <cfvo type="percent" val="0"/>
        <cfvo type="percent" val="0" gte="0"/>
        <cfvo type="percent" val="30"/>
      </iconSet>
    </cfRule>
  </conditionalFormatting>
  <conditionalFormatting sqref="BL4">
    <cfRule type="iconSet" priority="14">
      <iconSet reverse="1">
        <cfvo type="percent" val="0"/>
        <cfvo type="percent" val="0" gte="0"/>
        <cfvo type="percent" val="30"/>
      </iconSet>
    </cfRule>
  </conditionalFormatting>
  <conditionalFormatting sqref="AX4">
    <cfRule type="iconSet" priority="16">
      <iconSet reverse="1">
        <cfvo type="percent" val="0"/>
        <cfvo type="percent" val="0" gte="0"/>
        <cfvo type="percent" val="30"/>
      </iconSet>
    </cfRule>
  </conditionalFormatting>
  <conditionalFormatting sqref="BL3">
    <cfRule type="iconSet" priority="11">
      <iconSet reverse="1">
        <cfvo type="percent" val="0"/>
        <cfvo type="percent" val="0" gte="0"/>
        <cfvo type="percent" val="30"/>
      </iconSet>
    </cfRule>
  </conditionalFormatting>
  <conditionalFormatting sqref="BG4">
    <cfRule type="iconSet" priority="11705">
      <iconSet reverse="1">
        <cfvo type="percent" val="0"/>
        <cfvo type="percent" val="0" gte="0"/>
        <cfvo type="percent" val="30"/>
      </iconSet>
    </cfRule>
  </conditionalFormatting>
  <conditionalFormatting sqref="AY4">
    <cfRule type="iconSet" priority="7">
      <iconSet reverse="1">
        <cfvo type="percent" val="0"/>
        <cfvo type="percent" val="0" gte="0"/>
        <cfvo type="percent" val="30"/>
      </iconSet>
    </cfRule>
  </conditionalFormatting>
  <conditionalFormatting sqref="BD5">
    <cfRule type="iconSet" priority="12166">
      <iconSet reverse="1">
        <cfvo type="percent" val="0"/>
        <cfvo type="percent" val="0" gte="0"/>
        <cfvo type="percent" val="10"/>
      </iconSet>
    </cfRule>
  </conditionalFormatting>
  <conditionalFormatting sqref="H7:H50 H52:H85 H87:H222">
    <cfRule type="duplicateValues" dxfId="39" priority="12169"/>
  </conditionalFormatting>
  <conditionalFormatting sqref="H223:H401">
    <cfRule type="duplicateValues" dxfId="38" priority="12311"/>
  </conditionalFormatting>
  <conditionalFormatting sqref="H490:H641">
    <cfRule type="duplicateValues" dxfId="37" priority="12447"/>
  </conditionalFormatting>
  <conditionalFormatting sqref="BG7:BG845">
    <cfRule type="iconSet" priority="12485">
      <iconSet reverse="1">
        <cfvo type="percent" val="0"/>
        <cfvo type="percent" val="0" gte="0"/>
        <cfvo type="percent" val="30"/>
      </iconSet>
    </cfRule>
  </conditionalFormatting>
  <conditionalFormatting sqref="AX7:AX845">
    <cfRule type="iconSet" priority="12486">
      <iconSet reverse="1">
        <cfvo type="percent" val="0"/>
        <cfvo type="percent" val="0" gte="0"/>
        <cfvo type="percent" val="30"/>
      </iconSet>
    </cfRule>
  </conditionalFormatting>
  <conditionalFormatting sqref="BL7:BL845">
    <cfRule type="iconSet" priority="12487">
      <iconSet reverse="1">
        <cfvo type="percent" val="0"/>
        <cfvo type="percent" val="0" gte="0"/>
        <cfvo type="percent" val="30"/>
      </iconSet>
    </cfRule>
  </conditionalFormatting>
  <dataValidations count="8">
    <dataValidation type="list" allowBlank="1" showInputMessage="1" showErrorMessage="1" sqref="K482:K489 H846:H1048576 E846:F1048576 C728:C1048576 K693:K1048576" xr:uid="{00000000-0002-0000-0200-000000000000}">
      <formula1>#REF!</formula1>
    </dataValidation>
    <dataValidation type="whole" allowBlank="1" showInputMessage="1" showErrorMessage="1" sqref="AD592:AI598 AD591:AE591 AH591:AI591 AD599:AE599 AG599:AI599 AD7:AI590 AJ7:AM599 O7:V845 AD600:AM804 X7:AB845" xr:uid="{80C2E29D-2256-4657-88F5-332E690081BA}">
      <formula1>0</formula1>
      <formula2>100000</formula2>
    </dataValidation>
    <dataValidation type="list" allowBlank="1" showInputMessage="1" showErrorMessage="1" sqref="W7:W845" xr:uid="{EED640AA-28BB-4B14-B744-16BBD7DBE544}">
      <formula1>"Yes,No,NA"</formula1>
    </dataValidation>
    <dataValidation type="whole" operator="lessThan" allowBlank="1" showInputMessage="1" showErrorMessage="1" sqref="M7:N845" xr:uid="{00000000-0002-0000-0200-000005000000}">
      <formula1>999999</formula1>
    </dataValidation>
    <dataValidation type="list" allowBlank="1" showInputMessage="1" showErrorMessage="1" sqref="E7:E845" xr:uid="{00000000-0002-0000-0200-000001000000}">
      <formula1>"Kachin, Central Rakhine, Northern Rakhine, Shan (North)"</formula1>
    </dataValidation>
    <dataValidation type="list" allowBlank="1" showInputMessage="1" showErrorMessage="1" sqref="BX7:BX845" xr:uid="{00000000-0002-0000-0200-000002000000}">
      <formula1>"Covered, Not_covered"</formula1>
    </dataValidation>
    <dataValidation type="list" allowBlank="1" showInputMessage="1" showErrorMessage="1" sqref="H7:H845" xr:uid="{00000000-0002-0000-0200-000004000000}">
      <formula1>OFFSET(Township_start,MATCH(F7,Township_list, 0),1, COUNTIF(Township_list,F7),1)</formula1>
    </dataValidation>
    <dataValidation type="list" allowBlank="1" showInputMessage="1" showErrorMessage="1" sqref="F7:F845" xr:uid="{00000000-0002-0000-0200-00000B000000}">
      <formula1>OFFSET(Statestart_1,MATCH(E7, State_list, 0), 1,COUNTIF(State_list,E7),1)</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B7:B222 C7:C379 C616:C636 C381:C614 C642:C727</xm:sqref>
        </x14:dataValidation>
        <x14:dataValidation type="list" allowBlank="1" showInputMessage="1" showErrorMessage="1" xr:uid="{00000000-0002-0000-0200-00000E000000}">
          <x14:formula1>
            <xm:f>Lookup!$A$4:$A$28</xm:f>
          </x14:formula1>
          <xm:sqref>A7:A845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273"/>
  <sheetViews>
    <sheetView zoomScale="110" zoomScaleNormal="110" workbookViewId="0">
      <pane xSplit="1" ySplit="2" topLeftCell="C162" activePane="bottomRight" state="frozen"/>
      <selection activeCell="E391" sqref="E391"/>
      <selection pane="topRight" activeCell="E391" sqref="E391"/>
      <selection pane="bottomLeft" activeCell="E391" sqref="E391"/>
      <selection pane="bottomRight" activeCell="G170" sqref="G170"/>
    </sheetView>
  </sheetViews>
  <sheetFormatPr defaultColWidth="9" defaultRowHeight="14.25" customHeight="1"/>
  <cols>
    <col min="1" max="1" width="13.125" bestFit="1" customWidth="1"/>
    <col min="2" max="2" width="17" style="17" customWidth="1"/>
    <col min="3" max="3" width="24.375" style="105" customWidth="1"/>
    <col min="4" max="4" width="16.5" style="43" customWidth="1"/>
    <col min="5" max="5" width="13.625" style="17" customWidth="1"/>
    <col min="6" max="7" width="19.5" style="17" customWidth="1"/>
    <col min="8" max="8" width="13.25" style="17" customWidth="1"/>
    <col min="9" max="9" width="16.375" style="17" customWidth="1"/>
    <col min="10" max="10" width="11.25" style="17" customWidth="1"/>
    <col min="11" max="11" width="7.75" style="17" customWidth="1"/>
    <col min="12" max="12" width="12.75" style="17" customWidth="1"/>
    <col min="13" max="13" width="14.875" style="17" customWidth="1"/>
    <col min="14" max="14" width="15" style="17" customWidth="1"/>
    <col min="15" max="15" width="8.5" style="17" customWidth="1"/>
    <col min="16" max="17" width="7.75" style="17" customWidth="1"/>
    <col min="18" max="18" width="18.25" style="17" customWidth="1"/>
    <col min="19" max="20" width="10.5" style="17" customWidth="1"/>
    <col min="21" max="21" width="10.125" style="42" customWidth="1"/>
    <col min="22" max="22" width="8.625"/>
    <col min="23" max="23" width="12.125" style="107" customWidth="1"/>
    <col min="24" max="24" width="55" style="44" customWidth="1"/>
    <col min="25" max="25" width="16.625" style="17" customWidth="1"/>
    <col min="26" max="26" width="9" style="106"/>
    <col min="27" max="16384" width="9" style="17"/>
  </cols>
  <sheetData>
    <row r="1" spans="1:26" ht="14.25" customHeight="1">
      <c r="A1" s="543"/>
      <c r="C1" s="570"/>
      <c r="V1" s="543"/>
    </row>
    <row r="2" spans="1:26" ht="14.25" customHeight="1">
      <c r="A2" s="17" t="s">
        <v>20</v>
      </c>
      <c r="B2" s="17" t="s">
        <v>21</v>
      </c>
      <c r="C2" s="70" t="s">
        <v>22</v>
      </c>
      <c r="D2" s="17" t="s">
        <v>1661</v>
      </c>
      <c r="E2" s="17" t="s">
        <v>32</v>
      </c>
      <c r="F2" s="17" t="s">
        <v>1662</v>
      </c>
      <c r="G2" s="17" t="s">
        <v>1663</v>
      </c>
      <c r="H2" s="17" t="s">
        <v>26</v>
      </c>
      <c r="I2" s="17" t="s">
        <v>27</v>
      </c>
      <c r="J2" s="17" t="s">
        <v>126</v>
      </c>
      <c r="K2" s="17" t="s">
        <v>127</v>
      </c>
      <c r="L2" s="17" t="s">
        <v>752</v>
      </c>
      <c r="M2" s="17" t="s">
        <v>29</v>
      </c>
      <c r="N2" s="17" t="s">
        <v>30</v>
      </c>
      <c r="O2" s="17" t="s">
        <v>31</v>
      </c>
      <c r="P2" s="17" t="s">
        <v>753</v>
      </c>
      <c r="Q2" s="17" t="s">
        <v>754</v>
      </c>
      <c r="R2" s="69" t="s">
        <v>2761</v>
      </c>
      <c r="S2" s="69" t="s">
        <v>2762</v>
      </c>
      <c r="T2" s="107" t="s">
        <v>755</v>
      </c>
      <c r="U2" s="44" t="s">
        <v>34</v>
      </c>
      <c r="V2" s="17" t="s">
        <v>756</v>
      </c>
      <c r="W2" s="17" t="s">
        <v>2232</v>
      </c>
      <c r="X2" s="17"/>
      <c r="Z2" s="17"/>
    </row>
    <row r="3" spans="1:26" s="70" customFormat="1" ht="14.25" hidden="1" customHeight="1">
      <c r="A3" s="437" t="s">
        <v>2687</v>
      </c>
      <c r="B3" s="189" t="s">
        <v>359</v>
      </c>
      <c r="C3" s="190" t="s">
        <v>2745</v>
      </c>
      <c r="D3" s="435" t="s">
        <v>1664</v>
      </c>
      <c r="E3" s="452">
        <v>198645</v>
      </c>
      <c r="F3" s="185"/>
      <c r="G3" s="185"/>
      <c r="H3" s="185"/>
      <c r="I3" s="185"/>
      <c r="J3" s="185" t="s">
        <v>796</v>
      </c>
      <c r="K3" s="185" t="s">
        <v>796</v>
      </c>
      <c r="L3" s="185" t="s">
        <v>796</v>
      </c>
      <c r="M3" s="185" t="s">
        <v>296</v>
      </c>
      <c r="N3" s="185">
        <v>19.18421936</v>
      </c>
      <c r="O3" s="185">
        <v>93.699806210000006</v>
      </c>
      <c r="P3" s="185" t="s">
        <v>797</v>
      </c>
      <c r="Q3" s="185" t="s">
        <v>778</v>
      </c>
      <c r="R3" s="186"/>
      <c r="S3" s="184"/>
      <c r="T3" s="187"/>
      <c r="U3" s="188"/>
      <c r="V3" s="185" t="s">
        <v>362</v>
      </c>
      <c r="W3" s="436"/>
    </row>
    <row r="4" spans="1:26" s="70" customFormat="1" ht="14.25" hidden="1" customHeight="1">
      <c r="A4" s="437" t="s">
        <v>2687</v>
      </c>
      <c r="B4" s="197" t="s">
        <v>359</v>
      </c>
      <c r="C4" s="198" t="s">
        <v>364</v>
      </c>
      <c r="D4" s="435" t="s">
        <v>1664</v>
      </c>
      <c r="E4" s="193">
        <v>198647</v>
      </c>
      <c r="F4" s="193"/>
      <c r="G4" s="193"/>
      <c r="H4" s="193"/>
      <c r="I4" s="193"/>
      <c r="J4" s="193" t="s">
        <v>796</v>
      </c>
      <c r="K4" s="193" t="s">
        <v>796</v>
      </c>
      <c r="L4" s="193" t="s">
        <v>796</v>
      </c>
      <c r="M4" s="193" t="s">
        <v>296</v>
      </c>
      <c r="N4" s="193">
        <v>19.18943977</v>
      </c>
      <c r="O4" s="193">
        <v>93.733673100000004</v>
      </c>
      <c r="P4" s="193" t="s">
        <v>797</v>
      </c>
      <c r="Q4" s="193" t="s">
        <v>778</v>
      </c>
      <c r="R4" s="194"/>
      <c r="S4" s="192"/>
      <c r="T4" s="195"/>
      <c r="U4" s="196"/>
      <c r="V4" s="193" t="s">
        <v>364</v>
      </c>
      <c r="W4" s="436"/>
    </row>
    <row r="5" spans="1:26" s="70" customFormat="1" ht="14.25" hidden="1" customHeight="1">
      <c r="A5" s="437" t="s">
        <v>2687</v>
      </c>
      <c r="B5" s="189" t="s">
        <v>359</v>
      </c>
      <c r="C5" s="190" t="s">
        <v>2579</v>
      </c>
      <c r="D5" s="435"/>
      <c r="E5" s="185">
        <v>198667</v>
      </c>
      <c r="F5" s="185"/>
      <c r="G5" s="185"/>
      <c r="H5" s="185"/>
      <c r="I5" s="185"/>
      <c r="J5" s="185" t="s">
        <v>796</v>
      </c>
      <c r="K5" s="185" t="s">
        <v>796</v>
      </c>
      <c r="L5" s="185" t="s">
        <v>796</v>
      </c>
      <c r="M5" s="185" t="s">
        <v>296</v>
      </c>
      <c r="N5" s="185"/>
      <c r="O5" s="185"/>
      <c r="P5" s="556" t="s">
        <v>797</v>
      </c>
      <c r="Q5" s="185"/>
      <c r="R5" s="186"/>
      <c r="S5" s="184"/>
      <c r="T5" s="187"/>
      <c r="U5" s="188"/>
      <c r="V5" s="185"/>
      <c r="W5" s="436"/>
    </row>
    <row r="6" spans="1:26" s="70" customFormat="1" ht="14.25" hidden="1" customHeight="1">
      <c r="A6" s="437" t="s">
        <v>2687</v>
      </c>
      <c r="B6" s="433" t="s">
        <v>359</v>
      </c>
      <c r="C6" s="70" t="s">
        <v>369</v>
      </c>
      <c r="D6" s="473" t="s">
        <v>2313</v>
      </c>
      <c r="E6" s="70" t="s">
        <v>1350</v>
      </c>
      <c r="F6" s="70" t="s">
        <v>1743</v>
      </c>
      <c r="G6" s="70" t="s">
        <v>369</v>
      </c>
      <c r="H6" s="70" t="s">
        <v>41</v>
      </c>
      <c r="J6" s="70" t="s">
        <v>796</v>
      </c>
      <c r="K6" s="70" t="s">
        <v>796</v>
      </c>
      <c r="L6" s="70" t="s">
        <v>819</v>
      </c>
      <c r="M6" s="70" t="s">
        <v>296</v>
      </c>
      <c r="N6" s="70">
        <v>19.421102000000001</v>
      </c>
      <c r="O6" s="70">
        <v>93.552452000000002</v>
      </c>
      <c r="P6" s="70" t="s">
        <v>797</v>
      </c>
      <c r="Q6" s="70" t="s">
        <v>778</v>
      </c>
      <c r="R6" s="102">
        <v>65</v>
      </c>
      <c r="S6" s="103">
        <v>327</v>
      </c>
      <c r="T6" s="108"/>
      <c r="U6" s="104"/>
      <c r="V6" s="70" t="s">
        <v>369</v>
      </c>
      <c r="W6" s="433"/>
    </row>
    <row r="7" spans="1:26" s="70" customFormat="1" ht="14.25" hidden="1" customHeight="1">
      <c r="A7" s="437" t="s">
        <v>2687</v>
      </c>
      <c r="B7" s="433" t="s">
        <v>359</v>
      </c>
      <c r="C7" s="70" t="s">
        <v>2576</v>
      </c>
      <c r="D7" s="473"/>
      <c r="E7" s="70">
        <v>198475</v>
      </c>
      <c r="J7" s="70" t="s">
        <v>796</v>
      </c>
      <c r="K7" s="70" t="s">
        <v>796</v>
      </c>
      <c r="L7" s="185" t="s">
        <v>796</v>
      </c>
      <c r="M7" s="70" t="s">
        <v>296</v>
      </c>
      <c r="P7" s="556" t="s">
        <v>797</v>
      </c>
      <c r="R7" s="102"/>
      <c r="S7" s="437"/>
      <c r="T7" s="108"/>
      <c r="U7" s="104"/>
    </row>
    <row r="8" spans="1:26" s="70" customFormat="1" ht="14.25" hidden="1" customHeight="1">
      <c r="A8" s="437" t="s">
        <v>2687</v>
      </c>
      <c r="B8" s="433" t="s">
        <v>359</v>
      </c>
      <c r="C8" s="70" t="s">
        <v>361</v>
      </c>
      <c r="D8" s="473" t="s">
        <v>1664</v>
      </c>
      <c r="E8" s="70">
        <v>198611</v>
      </c>
      <c r="J8" s="70" t="s">
        <v>796</v>
      </c>
      <c r="K8" s="70" t="s">
        <v>796</v>
      </c>
      <c r="L8" s="70" t="s">
        <v>796</v>
      </c>
      <c r="M8" s="70" t="s">
        <v>296</v>
      </c>
      <c r="N8" s="70">
        <v>19.17564964</v>
      </c>
      <c r="O8" s="70">
        <v>93.596443179999994</v>
      </c>
      <c r="P8" s="70" t="s">
        <v>797</v>
      </c>
      <c r="Q8" s="70" t="s">
        <v>778</v>
      </c>
      <c r="R8" s="102"/>
      <c r="S8" s="103"/>
      <c r="T8" s="108"/>
      <c r="U8" s="104"/>
      <c r="V8" s="70" t="s">
        <v>361</v>
      </c>
    </row>
    <row r="9" spans="1:26" s="70" customFormat="1" ht="14.25" hidden="1" customHeight="1">
      <c r="A9" s="437" t="s">
        <v>2687</v>
      </c>
      <c r="B9" s="433" t="s">
        <v>359</v>
      </c>
      <c r="C9" s="70" t="s">
        <v>370</v>
      </c>
      <c r="D9" s="473" t="s">
        <v>2763</v>
      </c>
      <c r="E9" s="70" t="s">
        <v>1351</v>
      </c>
      <c r="F9" s="70" t="s">
        <v>1744</v>
      </c>
      <c r="G9" s="70" t="s">
        <v>1745</v>
      </c>
      <c r="H9" s="70" t="s">
        <v>41</v>
      </c>
      <c r="J9" s="70" t="s">
        <v>43</v>
      </c>
      <c r="K9" s="70" t="s">
        <v>43</v>
      </c>
      <c r="L9" s="70" t="s">
        <v>792</v>
      </c>
      <c r="M9" s="70" t="s">
        <v>793</v>
      </c>
      <c r="N9" s="70">
        <v>19.424576999999999</v>
      </c>
      <c r="O9" s="70">
        <v>93.512326000000002</v>
      </c>
      <c r="P9" s="70" t="s">
        <v>759</v>
      </c>
      <c r="Q9" s="70" t="s">
        <v>778</v>
      </c>
      <c r="R9" s="436">
        <v>415</v>
      </c>
      <c r="S9" s="437">
        <v>1050</v>
      </c>
      <c r="T9" s="108"/>
      <c r="U9" s="104"/>
      <c r="V9" s="70" t="s">
        <v>799</v>
      </c>
    </row>
    <row r="10" spans="1:26" s="70" customFormat="1" ht="14.25" hidden="1" customHeight="1">
      <c r="A10" s="437" t="s">
        <v>2687</v>
      </c>
      <c r="B10" s="434" t="s">
        <v>359</v>
      </c>
      <c r="C10" s="434" t="s">
        <v>2578</v>
      </c>
      <c r="D10" s="473"/>
      <c r="E10" s="70">
        <v>198508</v>
      </c>
      <c r="J10" s="70" t="s">
        <v>796</v>
      </c>
      <c r="K10" s="70" t="s">
        <v>796</v>
      </c>
      <c r="L10" s="185" t="s">
        <v>796</v>
      </c>
      <c r="M10" s="70" t="s">
        <v>296</v>
      </c>
      <c r="P10" s="556" t="s">
        <v>797</v>
      </c>
      <c r="R10" s="436"/>
      <c r="S10" s="103"/>
      <c r="T10" s="108"/>
      <c r="U10" s="104"/>
    </row>
    <row r="11" spans="1:26" s="70" customFormat="1" ht="14.25" hidden="1" customHeight="1">
      <c r="A11" s="437" t="s">
        <v>2687</v>
      </c>
      <c r="B11" s="433" t="s">
        <v>359</v>
      </c>
      <c r="C11" s="70" t="s">
        <v>798</v>
      </c>
      <c r="D11" s="473" t="s">
        <v>1664</v>
      </c>
      <c r="E11" s="70">
        <v>198612</v>
      </c>
      <c r="J11" s="70" t="s">
        <v>796</v>
      </c>
      <c r="K11" s="70" t="s">
        <v>796</v>
      </c>
      <c r="L11" s="70" t="s">
        <v>796</v>
      </c>
      <c r="M11" s="70" t="s">
        <v>296</v>
      </c>
      <c r="N11" s="70">
        <v>19.195390700000001</v>
      </c>
      <c r="O11" s="70">
        <v>93.585678099999996</v>
      </c>
      <c r="P11" s="70" t="s">
        <v>797</v>
      </c>
      <c r="R11" s="102"/>
      <c r="S11" s="437"/>
      <c r="T11" s="108"/>
      <c r="U11" s="104"/>
      <c r="V11" s="70" t="s">
        <v>798</v>
      </c>
      <c r="W11" s="433"/>
    </row>
    <row r="12" spans="1:26" s="70" customFormat="1" ht="14.25" hidden="1" customHeight="1">
      <c r="A12" s="437" t="s">
        <v>2687</v>
      </c>
      <c r="B12" s="433" t="s">
        <v>359</v>
      </c>
      <c r="C12" s="433" t="s">
        <v>2295</v>
      </c>
      <c r="D12" s="473"/>
      <c r="E12" s="70">
        <v>198464</v>
      </c>
      <c r="F12" s="70" t="s">
        <v>2295</v>
      </c>
      <c r="J12" s="70" t="s">
        <v>796</v>
      </c>
      <c r="K12" s="70" t="s">
        <v>796</v>
      </c>
      <c r="L12" s="70" t="s">
        <v>796</v>
      </c>
      <c r="M12" s="70" t="s">
        <v>296</v>
      </c>
      <c r="N12" s="70">
        <v>19.417640689999999</v>
      </c>
      <c r="O12" s="70">
        <v>93.565246579999993</v>
      </c>
      <c r="P12" s="556" t="s">
        <v>797</v>
      </c>
      <c r="Q12" s="70" t="s">
        <v>2260</v>
      </c>
      <c r="R12" s="436"/>
      <c r="S12" s="103"/>
      <c r="T12" s="108">
        <v>43462</v>
      </c>
      <c r="U12" s="104"/>
      <c r="W12" s="70" t="s">
        <v>2296</v>
      </c>
    </row>
    <row r="13" spans="1:26" s="70" customFormat="1" ht="14.25" hidden="1" customHeight="1">
      <c r="A13" s="437" t="s">
        <v>2687</v>
      </c>
      <c r="B13" s="433" t="s">
        <v>359</v>
      </c>
      <c r="C13" s="433" t="s">
        <v>366</v>
      </c>
      <c r="D13" s="473" t="s">
        <v>1664</v>
      </c>
      <c r="E13" s="70">
        <v>198516</v>
      </c>
      <c r="J13" s="70" t="s">
        <v>796</v>
      </c>
      <c r="K13" s="70" t="s">
        <v>796</v>
      </c>
      <c r="L13" s="70" t="s">
        <v>796</v>
      </c>
      <c r="M13" s="70" t="s">
        <v>296</v>
      </c>
      <c r="N13" s="70">
        <v>19.249820710000002</v>
      </c>
      <c r="O13" s="70">
        <v>93.551040650000004</v>
      </c>
      <c r="P13" s="70" t="s">
        <v>797</v>
      </c>
      <c r="Q13" s="70" t="s">
        <v>778</v>
      </c>
      <c r="R13" s="102"/>
      <c r="S13" s="437"/>
      <c r="T13" s="108"/>
      <c r="U13" s="104"/>
      <c r="V13" s="70" t="s">
        <v>366</v>
      </c>
    </row>
    <row r="14" spans="1:26" s="70" customFormat="1" ht="14.25" hidden="1" customHeight="1">
      <c r="A14" s="437" t="s">
        <v>2687</v>
      </c>
      <c r="B14" s="433" t="s">
        <v>359</v>
      </c>
      <c r="C14" s="433" t="s">
        <v>363</v>
      </c>
      <c r="D14" s="473" t="s">
        <v>1664</v>
      </c>
      <c r="E14" s="70">
        <v>198643</v>
      </c>
      <c r="J14" s="70" t="s">
        <v>796</v>
      </c>
      <c r="K14" s="70" t="s">
        <v>796</v>
      </c>
      <c r="L14" s="70" t="s">
        <v>796</v>
      </c>
      <c r="M14" s="70" t="s">
        <v>296</v>
      </c>
      <c r="N14" s="70">
        <v>19.18865967</v>
      </c>
      <c r="O14" s="70">
        <v>93.720703130000004</v>
      </c>
      <c r="P14" s="70" t="s">
        <v>797</v>
      </c>
      <c r="Q14" s="70" t="s">
        <v>778</v>
      </c>
      <c r="R14" s="102"/>
      <c r="S14" s="437"/>
      <c r="T14" s="108"/>
      <c r="U14" s="104"/>
      <c r="V14" s="70" t="s">
        <v>363</v>
      </c>
    </row>
    <row r="15" spans="1:26" s="70" customFormat="1" ht="14.25" hidden="1" customHeight="1">
      <c r="A15" s="437" t="s">
        <v>2687</v>
      </c>
      <c r="B15" s="434" t="s">
        <v>359</v>
      </c>
      <c r="C15" s="434" t="s">
        <v>2577</v>
      </c>
      <c r="D15" s="473"/>
      <c r="E15" s="70">
        <v>198476</v>
      </c>
      <c r="J15" s="70" t="s">
        <v>796</v>
      </c>
      <c r="K15" s="70" t="s">
        <v>796</v>
      </c>
      <c r="L15" s="185" t="s">
        <v>796</v>
      </c>
      <c r="M15" s="70" t="s">
        <v>296</v>
      </c>
      <c r="P15" s="556" t="s">
        <v>797</v>
      </c>
      <c r="R15" s="102"/>
      <c r="S15" s="437"/>
      <c r="T15" s="108"/>
      <c r="U15" s="104"/>
    </row>
    <row r="16" spans="1:26" s="70" customFormat="1" ht="14.25" hidden="1" customHeight="1">
      <c r="A16" s="437" t="s">
        <v>2687</v>
      </c>
      <c r="B16" s="434" t="s">
        <v>359</v>
      </c>
      <c r="C16" s="434" t="s">
        <v>365</v>
      </c>
      <c r="D16" s="473" t="s">
        <v>1664</v>
      </c>
      <c r="E16" s="70">
        <v>198514</v>
      </c>
      <c r="J16" s="70" t="s">
        <v>796</v>
      </c>
      <c r="K16" s="70" t="s">
        <v>796</v>
      </c>
      <c r="L16" s="70" t="s">
        <v>796</v>
      </c>
      <c r="M16" s="70" t="s">
        <v>296</v>
      </c>
      <c r="N16" s="70">
        <v>19.221920010000002</v>
      </c>
      <c r="O16" s="70">
        <v>93.571296689999997</v>
      </c>
      <c r="P16" s="70" t="s">
        <v>797</v>
      </c>
      <c r="Q16" s="70" t="s">
        <v>778</v>
      </c>
      <c r="R16" s="102"/>
      <c r="S16" s="437"/>
      <c r="T16" s="108"/>
      <c r="U16" s="104"/>
      <c r="V16" s="70" t="s">
        <v>365</v>
      </c>
      <c r="W16" s="433"/>
    </row>
    <row r="17" spans="1:23" s="70" customFormat="1" ht="14.25" hidden="1" customHeight="1">
      <c r="A17" s="437" t="s">
        <v>2687</v>
      </c>
      <c r="B17" s="434" t="s">
        <v>359</v>
      </c>
      <c r="C17" s="434" t="s">
        <v>367</v>
      </c>
      <c r="D17" s="473" t="s">
        <v>1664</v>
      </c>
      <c r="E17" s="433">
        <v>198512</v>
      </c>
      <c r="F17" s="433"/>
      <c r="G17" s="433"/>
      <c r="H17" s="433"/>
      <c r="I17" s="433"/>
      <c r="J17" s="433" t="s">
        <v>796</v>
      </c>
      <c r="K17" s="70" t="s">
        <v>796</v>
      </c>
      <c r="L17" s="70" t="s">
        <v>796</v>
      </c>
      <c r="M17" s="70" t="s">
        <v>296</v>
      </c>
      <c r="N17" s="433">
        <v>19.254320140000001</v>
      </c>
      <c r="O17" s="433">
        <v>93.548591610000003</v>
      </c>
      <c r="P17" s="70" t="s">
        <v>797</v>
      </c>
      <c r="Q17" s="433" t="s">
        <v>778</v>
      </c>
      <c r="R17" s="436"/>
      <c r="S17" s="437"/>
      <c r="T17" s="450"/>
      <c r="U17" s="438"/>
      <c r="V17" s="433" t="s">
        <v>367</v>
      </c>
    </row>
    <row r="18" spans="1:23" s="70" customFormat="1" ht="14.25" hidden="1" customHeight="1">
      <c r="A18" s="437" t="s">
        <v>2687</v>
      </c>
      <c r="B18" s="434" t="s">
        <v>359</v>
      </c>
      <c r="C18" s="434" t="s">
        <v>360</v>
      </c>
      <c r="D18" s="473" t="s">
        <v>1664</v>
      </c>
      <c r="E18" s="439">
        <v>198657</v>
      </c>
      <c r="J18" s="70" t="s">
        <v>796</v>
      </c>
      <c r="K18" s="70" t="s">
        <v>796</v>
      </c>
      <c r="L18" s="70" t="s">
        <v>796</v>
      </c>
      <c r="M18" s="70" t="s">
        <v>296</v>
      </c>
      <c r="N18" s="433">
        <v>19.170919420000001</v>
      </c>
      <c r="O18" s="433">
        <v>93.692680359999997</v>
      </c>
      <c r="P18" s="70" t="s">
        <v>797</v>
      </c>
      <c r="Q18" s="70" t="s">
        <v>778</v>
      </c>
      <c r="R18" s="102"/>
      <c r="S18" s="103"/>
      <c r="T18" s="108"/>
      <c r="U18" s="104"/>
      <c r="V18" s="70" t="s">
        <v>360</v>
      </c>
      <c r="W18" s="433"/>
    </row>
    <row r="19" spans="1:23" s="70" customFormat="1" ht="14.25" hidden="1" customHeight="1">
      <c r="A19" s="440" t="s">
        <v>2687</v>
      </c>
      <c r="B19" s="440" t="s">
        <v>304</v>
      </c>
      <c r="C19" s="441" t="s">
        <v>638</v>
      </c>
      <c r="D19" s="435"/>
      <c r="E19" s="433">
        <v>196824</v>
      </c>
      <c r="J19" s="70" t="s">
        <v>796</v>
      </c>
      <c r="K19" s="70" t="s">
        <v>796</v>
      </c>
      <c r="L19" s="70" t="s">
        <v>796</v>
      </c>
      <c r="M19" s="70" t="s">
        <v>2006</v>
      </c>
      <c r="N19" s="433">
        <v>20.855012890000001</v>
      </c>
      <c r="O19" s="433">
        <v>92.91</v>
      </c>
      <c r="P19" s="556" t="s">
        <v>797</v>
      </c>
      <c r="R19" s="443"/>
      <c r="S19" s="437"/>
      <c r="T19" s="108">
        <v>43591</v>
      </c>
      <c r="U19" s="443"/>
      <c r="W19" s="436"/>
    </row>
    <row r="20" spans="1:23" s="70" customFormat="1" ht="14.25" hidden="1" customHeight="1">
      <c r="A20" s="437" t="s">
        <v>2687</v>
      </c>
      <c r="B20" s="433" t="s">
        <v>304</v>
      </c>
      <c r="C20" s="70" t="s">
        <v>947</v>
      </c>
      <c r="D20" s="473" t="s">
        <v>2763</v>
      </c>
      <c r="E20" s="433" t="s">
        <v>1416</v>
      </c>
      <c r="F20" s="70" t="s">
        <v>1869</v>
      </c>
      <c r="G20" s="70" t="s">
        <v>947</v>
      </c>
      <c r="J20" s="70" t="s">
        <v>796</v>
      </c>
      <c r="K20" s="70" t="s">
        <v>796</v>
      </c>
      <c r="L20" s="70" t="s">
        <v>881</v>
      </c>
      <c r="M20" s="70" t="s">
        <v>793</v>
      </c>
      <c r="N20" s="444">
        <v>20.921424999999999</v>
      </c>
      <c r="O20" s="444">
        <v>93.003204999999994</v>
      </c>
      <c r="P20" s="70" t="s">
        <v>797</v>
      </c>
      <c r="R20" s="436">
        <v>24</v>
      </c>
      <c r="S20" s="437">
        <v>140</v>
      </c>
      <c r="T20" s="108"/>
      <c r="U20" s="104" t="s">
        <v>858</v>
      </c>
      <c r="V20" s="70" t="s">
        <v>947</v>
      </c>
    </row>
    <row r="21" spans="1:23" s="70" customFormat="1" ht="14.25" hidden="1" customHeight="1">
      <c r="A21" s="437" t="s">
        <v>2687</v>
      </c>
      <c r="B21" s="433" t="s">
        <v>304</v>
      </c>
      <c r="C21" s="433" t="s">
        <v>946</v>
      </c>
      <c r="D21" s="473" t="s">
        <v>2763</v>
      </c>
      <c r="E21" s="434" t="s">
        <v>1415</v>
      </c>
      <c r="F21" s="433" t="s">
        <v>946</v>
      </c>
      <c r="G21" s="70" t="s">
        <v>1868</v>
      </c>
      <c r="J21" s="70" t="s">
        <v>796</v>
      </c>
      <c r="K21" s="70" t="s">
        <v>796</v>
      </c>
      <c r="L21" s="70" t="s">
        <v>881</v>
      </c>
      <c r="M21" s="70" t="s">
        <v>793</v>
      </c>
      <c r="N21" s="444">
        <v>20.896740000000001</v>
      </c>
      <c r="O21" s="444">
        <v>93.014349999999993</v>
      </c>
      <c r="P21" s="70" t="s">
        <v>797</v>
      </c>
      <c r="R21" s="436">
        <v>14</v>
      </c>
      <c r="S21" s="437">
        <v>84</v>
      </c>
      <c r="T21" s="108"/>
      <c r="U21" s="104" t="s">
        <v>858</v>
      </c>
      <c r="V21" s="70" t="s">
        <v>946</v>
      </c>
      <c r="W21" s="433"/>
    </row>
    <row r="22" spans="1:23" s="70" customFormat="1" ht="14.25" hidden="1" customHeight="1">
      <c r="A22" s="437" t="s">
        <v>2687</v>
      </c>
      <c r="B22" s="433" t="s">
        <v>304</v>
      </c>
      <c r="C22" s="433" t="s">
        <v>305</v>
      </c>
      <c r="D22" s="473" t="s">
        <v>1664</v>
      </c>
      <c r="E22" s="433"/>
      <c r="F22" s="433"/>
      <c r="G22" s="433"/>
      <c r="H22" s="433"/>
      <c r="I22" s="433"/>
      <c r="J22" s="433" t="s">
        <v>796</v>
      </c>
      <c r="K22" s="433" t="s">
        <v>796</v>
      </c>
      <c r="L22" s="433" t="s">
        <v>796</v>
      </c>
      <c r="M22" s="433" t="s">
        <v>296</v>
      </c>
      <c r="N22" s="433"/>
      <c r="O22" s="433"/>
      <c r="P22" s="433" t="s">
        <v>797</v>
      </c>
      <c r="Q22" s="433" t="s">
        <v>778</v>
      </c>
      <c r="R22" s="436"/>
      <c r="S22" s="437"/>
      <c r="T22" s="450"/>
      <c r="U22" s="438"/>
      <c r="V22" s="433" t="s">
        <v>305</v>
      </c>
      <c r="W22" s="433"/>
    </row>
    <row r="23" spans="1:23" s="70" customFormat="1" ht="14.25" hidden="1" customHeight="1">
      <c r="A23" s="437" t="s">
        <v>2687</v>
      </c>
      <c r="B23" s="433" t="s">
        <v>304</v>
      </c>
      <c r="C23" s="433" t="s">
        <v>568</v>
      </c>
      <c r="D23" s="473" t="s">
        <v>2763</v>
      </c>
      <c r="E23" s="433" t="s">
        <v>1403</v>
      </c>
      <c r="F23" s="433"/>
      <c r="G23" s="433"/>
      <c r="H23" s="433"/>
      <c r="I23" s="433"/>
      <c r="J23" s="433" t="s">
        <v>796</v>
      </c>
      <c r="K23" s="433" t="s">
        <v>796</v>
      </c>
      <c r="L23" s="433" t="s">
        <v>881</v>
      </c>
      <c r="M23" s="433" t="s">
        <v>296</v>
      </c>
      <c r="N23" s="433">
        <v>20.720213000000001</v>
      </c>
      <c r="O23" s="433">
        <v>92.961841000000007</v>
      </c>
      <c r="P23" s="433" t="s">
        <v>797</v>
      </c>
      <c r="Q23" s="433" t="s">
        <v>778</v>
      </c>
      <c r="R23" s="436">
        <v>100</v>
      </c>
      <c r="S23" s="437">
        <v>559</v>
      </c>
      <c r="T23" s="450"/>
      <c r="U23" s="438"/>
      <c r="V23" s="433" t="s">
        <v>568</v>
      </c>
      <c r="W23" s="433"/>
    </row>
    <row r="24" spans="1:23" s="70" customFormat="1" ht="14.25" hidden="1" customHeight="1">
      <c r="A24" s="437" t="s">
        <v>2687</v>
      </c>
      <c r="B24" s="433" t="s">
        <v>304</v>
      </c>
      <c r="C24" s="70" t="s">
        <v>929</v>
      </c>
      <c r="D24" s="473" t="s">
        <v>1664</v>
      </c>
      <c r="E24" s="70">
        <v>196946</v>
      </c>
      <c r="J24" s="70" t="s">
        <v>796</v>
      </c>
      <c r="K24" s="70" t="s">
        <v>796</v>
      </c>
      <c r="L24" s="70" t="s">
        <v>796</v>
      </c>
      <c r="M24" s="70" t="s">
        <v>296</v>
      </c>
      <c r="N24" s="70">
        <v>20.720213000000001</v>
      </c>
      <c r="O24" s="70">
        <v>92.961841000000007</v>
      </c>
      <c r="P24" s="70" t="s">
        <v>797</v>
      </c>
      <c r="R24" s="102"/>
      <c r="S24" s="103"/>
      <c r="T24" s="108"/>
      <c r="U24" s="104"/>
      <c r="V24" s="70" t="s">
        <v>568</v>
      </c>
    </row>
    <row r="25" spans="1:23" s="70" customFormat="1" ht="14.25" hidden="1" customHeight="1">
      <c r="A25" s="437" t="s">
        <v>2687</v>
      </c>
      <c r="B25" s="433" t="s">
        <v>304</v>
      </c>
      <c r="C25" s="433" t="s">
        <v>698</v>
      </c>
      <c r="D25" s="473" t="s">
        <v>1664</v>
      </c>
      <c r="E25" s="433">
        <v>196878</v>
      </c>
      <c r="F25" s="433"/>
      <c r="G25" s="433"/>
      <c r="H25" s="433"/>
      <c r="I25" s="433"/>
      <c r="J25" s="433" t="s">
        <v>796</v>
      </c>
      <c r="K25" s="433" t="s">
        <v>796</v>
      </c>
      <c r="L25" s="433" t="s">
        <v>796</v>
      </c>
      <c r="M25" s="433" t="s">
        <v>296</v>
      </c>
      <c r="N25" s="433">
        <v>20.627639769999998</v>
      </c>
      <c r="O25" s="433">
        <v>93.022773740000005</v>
      </c>
      <c r="P25" s="433" t="s">
        <v>797</v>
      </c>
      <c r="Q25" s="433" t="s">
        <v>778</v>
      </c>
      <c r="R25" s="436"/>
      <c r="S25" s="437"/>
      <c r="T25" s="450"/>
      <c r="U25" s="438"/>
      <c r="V25" s="433"/>
      <c r="W25" s="433"/>
    </row>
    <row r="26" spans="1:23" s="70" customFormat="1" ht="14.25" hidden="1" customHeight="1">
      <c r="A26" s="440" t="s">
        <v>2687</v>
      </c>
      <c r="B26" s="440" t="s">
        <v>304</v>
      </c>
      <c r="C26" s="441" t="s">
        <v>2811</v>
      </c>
      <c r="D26" s="435"/>
      <c r="E26" s="185">
        <v>196937</v>
      </c>
      <c r="J26" s="70" t="s">
        <v>2692</v>
      </c>
      <c r="K26" s="70" t="s">
        <v>2658</v>
      </c>
      <c r="L26" s="70" t="s">
        <v>2658</v>
      </c>
      <c r="N26" s="185">
        <v>20.64656067</v>
      </c>
      <c r="O26" s="185">
        <v>92.976043700000005</v>
      </c>
      <c r="P26" s="556" t="s">
        <v>1989</v>
      </c>
      <c r="R26" s="443"/>
      <c r="S26" s="437"/>
      <c r="T26" s="108">
        <v>43591</v>
      </c>
      <c r="U26" s="443"/>
      <c r="W26" s="436"/>
    </row>
    <row r="27" spans="1:23" s="70" customFormat="1" ht="14.25" hidden="1" customHeight="1">
      <c r="A27" s="437" t="s">
        <v>2687</v>
      </c>
      <c r="B27" s="197" t="s">
        <v>304</v>
      </c>
      <c r="C27" s="198" t="s">
        <v>2297</v>
      </c>
      <c r="D27" s="435"/>
      <c r="E27" s="193">
        <v>196933</v>
      </c>
      <c r="F27" s="193" t="s">
        <v>869</v>
      </c>
      <c r="G27" s="193"/>
      <c r="H27" s="193"/>
      <c r="I27" s="193"/>
      <c r="J27" s="193" t="s">
        <v>796</v>
      </c>
      <c r="K27" s="193" t="s">
        <v>796</v>
      </c>
      <c r="L27" s="193" t="s">
        <v>796</v>
      </c>
      <c r="M27" s="193"/>
      <c r="N27" s="193">
        <v>20.66370964</v>
      </c>
      <c r="O27" s="193">
        <v>92.973167419999996</v>
      </c>
      <c r="P27" s="193" t="s">
        <v>797</v>
      </c>
      <c r="Q27" s="193" t="s">
        <v>2260</v>
      </c>
      <c r="R27" s="194"/>
      <c r="S27" s="192"/>
      <c r="T27" s="195">
        <v>43465</v>
      </c>
      <c r="U27" s="196" t="s">
        <v>2303</v>
      </c>
      <c r="V27" s="193" t="s">
        <v>2297</v>
      </c>
      <c r="W27" s="436"/>
    </row>
    <row r="28" spans="1:23" s="70" customFormat="1" ht="14.25" hidden="1" customHeight="1">
      <c r="A28" s="440" t="s">
        <v>2687</v>
      </c>
      <c r="B28" s="440" t="s">
        <v>304</v>
      </c>
      <c r="C28" s="441" t="s">
        <v>2812</v>
      </c>
      <c r="D28" s="435"/>
      <c r="E28" s="433">
        <v>196940</v>
      </c>
      <c r="F28" s="433"/>
      <c r="G28" s="433"/>
      <c r="H28" s="433"/>
      <c r="I28" s="433"/>
      <c r="J28" s="433" t="s">
        <v>2692</v>
      </c>
      <c r="K28" s="433" t="s">
        <v>2658</v>
      </c>
      <c r="L28" s="433" t="s">
        <v>2658</v>
      </c>
      <c r="M28" s="433"/>
      <c r="N28" s="433">
        <v>20.6563606262207</v>
      </c>
      <c r="O28" s="433">
        <v>92.998542785644503</v>
      </c>
      <c r="P28" s="556" t="s">
        <v>1989</v>
      </c>
      <c r="Q28" s="433"/>
      <c r="R28" s="443"/>
      <c r="S28" s="437"/>
      <c r="T28" s="450">
        <v>43591</v>
      </c>
      <c r="U28" s="443"/>
      <c r="V28" s="433"/>
      <c r="W28" s="436"/>
    </row>
    <row r="29" spans="1:23" s="70" customFormat="1" ht="14.25" hidden="1" customHeight="1">
      <c r="A29" s="440" t="s">
        <v>2687</v>
      </c>
      <c r="B29" s="440" t="s">
        <v>304</v>
      </c>
      <c r="C29" s="441" t="s">
        <v>2810</v>
      </c>
      <c r="D29" s="435"/>
      <c r="E29" s="433">
        <v>196942</v>
      </c>
      <c r="F29" s="433"/>
      <c r="G29" s="433"/>
      <c r="H29" s="433"/>
      <c r="I29" s="433"/>
      <c r="J29" s="70" t="s">
        <v>2692</v>
      </c>
      <c r="K29" s="70" t="s">
        <v>2658</v>
      </c>
      <c r="L29" s="70" t="s">
        <v>2658</v>
      </c>
      <c r="M29" s="433"/>
      <c r="N29" s="433">
        <v>20.6715202331543</v>
      </c>
      <c r="O29" s="433">
        <v>92.998092651367202</v>
      </c>
      <c r="P29" s="556" t="s">
        <v>1989</v>
      </c>
      <c r="Q29" s="433"/>
      <c r="R29" s="443"/>
      <c r="S29" s="437"/>
      <c r="T29" s="450">
        <v>43591</v>
      </c>
      <c r="U29" s="443"/>
      <c r="V29" s="433"/>
      <c r="W29" s="436"/>
    </row>
    <row r="30" spans="1:23" s="70" customFormat="1" ht="14.25" hidden="1" customHeight="1">
      <c r="A30" s="437" t="s">
        <v>2687</v>
      </c>
      <c r="B30" s="567" t="s">
        <v>304</v>
      </c>
      <c r="C30" s="568" t="s">
        <v>3013</v>
      </c>
      <c r="D30" s="562"/>
      <c r="E30" s="433"/>
      <c r="F30" s="433"/>
      <c r="G30" s="433"/>
      <c r="H30" s="433"/>
      <c r="I30" s="433"/>
      <c r="J30" s="556" t="s">
        <v>796</v>
      </c>
      <c r="K30" s="556" t="s">
        <v>796</v>
      </c>
      <c r="L30" s="556" t="s">
        <v>796</v>
      </c>
      <c r="M30" s="433"/>
      <c r="N30" s="433"/>
      <c r="O30" s="433"/>
      <c r="P30" s="433" t="s">
        <v>797</v>
      </c>
      <c r="Q30" s="433" t="s">
        <v>3026</v>
      </c>
      <c r="R30" s="571"/>
      <c r="S30" s="437"/>
      <c r="T30" s="450">
        <v>43768</v>
      </c>
      <c r="U30" s="571"/>
      <c r="V30" s="433"/>
      <c r="W30" s="563"/>
    </row>
    <row r="31" spans="1:23" s="70" customFormat="1" ht="14.25" hidden="1" customHeight="1">
      <c r="A31" s="564" t="s">
        <v>2687</v>
      </c>
      <c r="B31" s="567" t="s">
        <v>304</v>
      </c>
      <c r="C31" s="568" t="s">
        <v>3033</v>
      </c>
      <c r="D31" s="435"/>
      <c r="E31" s="433">
        <v>196947</v>
      </c>
      <c r="F31" s="433" t="s">
        <v>568</v>
      </c>
      <c r="G31" s="433"/>
      <c r="H31" s="433"/>
      <c r="I31" s="433"/>
      <c r="J31" s="433" t="s">
        <v>796</v>
      </c>
      <c r="K31" s="433" t="s">
        <v>796</v>
      </c>
      <c r="L31" s="433" t="s">
        <v>796</v>
      </c>
      <c r="M31" s="433"/>
      <c r="N31" s="433">
        <v>20.7181205749512</v>
      </c>
      <c r="O31" s="433">
        <v>92.965950012207003</v>
      </c>
      <c r="P31" s="556" t="s">
        <v>797</v>
      </c>
      <c r="Q31" s="433" t="s">
        <v>3026</v>
      </c>
      <c r="R31" s="443"/>
      <c r="S31" s="437"/>
      <c r="T31" s="450">
        <v>43768</v>
      </c>
      <c r="U31" s="443"/>
      <c r="V31" s="433"/>
      <c r="W31" s="436"/>
    </row>
    <row r="32" spans="1:23" s="70" customFormat="1" ht="14.25" hidden="1" customHeight="1">
      <c r="A32" s="437" t="s">
        <v>2687</v>
      </c>
      <c r="B32" s="556" t="s">
        <v>304</v>
      </c>
      <c r="C32" s="556" t="s">
        <v>554</v>
      </c>
      <c r="D32" s="473" t="s">
        <v>1664</v>
      </c>
      <c r="E32" s="556">
        <v>196943</v>
      </c>
      <c r="F32" s="556"/>
      <c r="G32" s="556"/>
      <c r="H32" s="556"/>
      <c r="I32" s="556"/>
      <c r="J32" s="556" t="s">
        <v>796</v>
      </c>
      <c r="K32" s="556" t="s">
        <v>796</v>
      </c>
      <c r="L32" s="556" t="s">
        <v>796</v>
      </c>
      <c r="M32" s="556" t="s">
        <v>296</v>
      </c>
      <c r="N32" s="556">
        <v>20.705930710000001</v>
      </c>
      <c r="O32" s="556">
        <v>93.001953130000004</v>
      </c>
      <c r="P32" s="556" t="s">
        <v>797</v>
      </c>
      <c r="Q32" s="556" t="s">
        <v>778</v>
      </c>
      <c r="R32" s="563"/>
      <c r="S32" s="564"/>
      <c r="T32" s="583"/>
      <c r="U32" s="565"/>
      <c r="V32" s="556" t="s">
        <v>554</v>
      </c>
      <c r="W32" s="556"/>
    </row>
    <row r="33" spans="1:23" s="70" customFormat="1" ht="14.25" hidden="1" customHeight="1">
      <c r="A33" s="567" t="s">
        <v>2687</v>
      </c>
      <c r="B33" s="567" t="s">
        <v>304</v>
      </c>
      <c r="C33" s="568" t="s">
        <v>2807</v>
      </c>
      <c r="D33" s="562"/>
      <c r="E33" s="433">
        <v>196943</v>
      </c>
      <c r="J33" s="70" t="s">
        <v>2692</v>
      </c>
      <c r="K33" s="70" t="s">
        <v>2658</v>
      </c>
      <c r="L33" s="70" t="s">
        <v>2658</v>
      </c>
      <c r="N33" s="70">
        <v>20.705930710000001</v>
      </c>
      <c r="O33" s="70">
        <v>93.001953130000004</v>
      </c>
      <c r="P33" s="70" t="s">
        <v>1989</v>
      </c>
      <c r="R33" s="571"/>
      <c r="S33" s="437"/>
      <c r="T33" s="108">
        <v>43591</v>
      </c>
      <c r="U33" s="571"/>
      <c r="W33" s="563"/>
    </row>
    <row r="34" spans="1:23" s="70" customFormat="1" ht="14.25" hidden="1" customHeight="1">
      <c r="A34" s="437" t="s">
        <v>2687</v>
      </c>
      <c r="B34" s="189" t="s">
        <v>304</v>
      </c>
      <c r="C34" s="190" t="s">
        <v>637</v>
      </c>
      <c r="D34" s="562" t="s">
        <v>1664</v>
      </c>
      <c r="E34" s="185">
        <v>196825</v>
      </c>
      <c r="F34" s="185"/>
      <c r="G34" s="185"/>
      <c r="H34" s="185"/>
      <c r="I34" s="185"/>
      <c r="J34" s="70" t="s">
        <v>796</v>
      </c>
      <c r="K34" s="70" t="s">
        <v>796</v>
      </c>
      <c r="L34" s="70" t="s">
        <v>796</v>
      </c>
      <c r="M34" s="185" t="s">
        <v>2006</v>
      </c>
      <c r="N34" s="185">
        <v>20.851089479999999</v>
      </c>
      <c r="O34" s="185">
        <v>92.916893009999995</v>
      </c>
      <c r="P34" s="70" t="s">
        <v>797</v>
      </c>
      <c r="Q34" s="185" t="s">
        <v>924</v>
      </c>
      <c r="R34" s="186"/>
      <c r="S34" s="184"/>
      <c r="T34" s="187">
        <v>43011</v>
      </c>
      <c r="U34" s="188" t="s">
        <v>925</v>
      </c>
      <c r="V34" s="185"/>
      <c r="W34" s="563"/>
    </row>
    <row r="35" spans="1:23" s="70" customFormat="1" ht="14.25" hidden="1" customHeight="1">
      <c r="A35" s="437" t="s">
        <v>2687</v>
      </c>
      <c r="B35" s="556" t="s">
        <v>304</v>
      </c>
      <c r="C35" s="556" t="s">
        <v>516</v>
      </c>
      <c r="D35" s="473" t="s">
        <v>1664</v>
      </c>
      <c r="E35" s="556">
        <v>196983</v>
      </c>
      <c r="F35" s="556"/>
      <c r="G35" s="556"/>
      <c r="H35" s="556"/>
      <c r="I35" s="556"/>
      <c r="J35" s="556" t="s">
        <v>796</v>
      </c>
      <c r="K35" s="556" t="s">
        <v>796</v>
      </c>
      <c r="L35" s="556" t="s">
        <v>796</v>
      </c>
      <c r="M35" s="556" t="s">
        <v>296</v>
      </c>
      <c r="N35" s="556">
        <v>20.644098280000001</v>
      </c>
      <c r="O35" s="556">
        <v>93.036460880000007</v>
      </c>
      <c r="P35" s="556" t="s">
        <v>797</v>
      </c>
      <c r="Q35" s="556" t="s">
        <v>778</v>
      </c>
      <c r="R35" s="563"/>
      <c r="S35" s="564"/>
      <c r="T35" s="583"/>
      <c r="U35" s="565"/>
      <c r="V35" s="556"/>
      <c r="W35" s="556"/>
    </row>
    <row r="36" spans="1:23" s="70" customFormat="1" ht="14.25" hidden="1" customHeight="1">
      <c r="A36" s="437" t="s">
        <v>2687</v>
      </c>
      <c r="B36" s="556" t="s">
        <v>304</v>
      </c>
      <c r="C36" s="556" t="s">
        <v>558</v>
      </c>
      <c r="D36" s="473" t="s">
        <v>2763</v>
      </c>
      <c r="E36" s="556" t="s">
        <v>1400</v>
      </c>
      <c r="F36" s="556" t="s">
        <v>558</v>
      </c>
      <c r="G36" s="556" t="s">
        <v>1757</v>
      </c>
      <c r="H36" s="556"/>
      <c r="I36" s="556"/>
      <c r="J36" s="556" t="s">
        <v>796</v>
      </c>
      <c r="K36" s="556" t="s">
        <v>796</v>
      </c>
      <c r="L36" s="556" t="s">
        <v>881</v>
      </c>
      <c r="M36" s="556" t="s">
        <v>793</v>
      </c>
      <c r="N36" s="556">
        <v>20.713259999999998</v>
      </c>
      <c r="O36" s="556">
        <v>93.014089999999996</v>
      </c>
      <c r="P36" s="556" t="s">
        <v>797</v>
      </c>
      <c r="Q36" s="556" t="s">
        <v>778</v>
      </c>
      <c r="R36" s="563">
        <v>116</v>
      </c>
      <c r="S36" s="564">
        <v>802</v>
      </c>
      <c r="T36" s="583"/>
      <c r="U36" s="565"/>
      <c r="V36" s="556" t="s">
        <v>558</v>
      </c>
      <c r="W36" s="556"/>
    </row>
    <row r="37" spans="1:23" s="70" customFormat="1" ht="14.25" hidden="1" customHeight="1">
      <c r="A37" s="564" t="s">
        <v>2687</v>
      </c>
      <c r="B37" s="197" t="s">
        <v>304</v>
      </c>
      <c r="C37" s="198" t="s">
        <v>556</v>
      </c>
      <c r="D37" s="435" t="s">
        <v>1664</v>
      </c>
      <c r="E37" s="193">
        <v>196973</v>
      </c>
      <c r="F37" s="193"/>
      <c r="G37" s="193"/>
      <c r="H37" s="193"/>
      <c r="I37" s="193"/>
      <c r="J37" s="193" t="s">
        <v>796</v>
      </c>
      <c r="K37" s="193" t="s">
        <v>796</v>
      </c>
      <c r="L37" s="193" t="s">
        <v>796</v>
      </c>
      <c r="M37" s="193" t="s">
        <v>296</v>
      </c>
      <c r="N37" s="193">
        <v>20.709970469999998</v>
      </c>
      <c r="O37" s="193">
        <v>93.015357969999997</v>
      </c>
      <c r="P37" s="193" t="s">
        <v>797</v>
      </c>
      <c r="Q37" s="193" t="s">
        <v>778</v>
      </c>
      <c r="R37" s="194"/>
      <c r="S37" s="192"/>
      <c r="T37" s="195"/>
      <c r="U37" s="196"/>
      <c r="V37" s="193"/>
      <c r="W37" s="436"/>
    </row>
    <row r="38" spans="1:23" s="70" customFormat="1" ht="14.25" hidden="1" customHeight="1">
      <c r="A38" s="437" t="s">
        <v>2687</v>
      </c>
      <c r="B38" s="189" t="s">
        <v>304</v>
      </c>
      <c r="C38" s="190" t="s">
        <v>609</v>
      </c>
      <c r="D38" s="562" t="s">
        <v>1664</v>
      </c>
      <c r="E38" s="185">
        <v>196883</v>
      </c>
      <c r="F38" s="185"/>
      <c r="G38" s="185"/>
      <c r="H38" s="185"/>
      <c r="I38" s="185"/>
      <c r="J38" s="70" t="s">
        <v>796</v>
      </c>
      <c r="K38" s="70" t="s">
        <v>796</v>
      </c>
      <c r="L38" s="70" t="s">
        <v>796</v>
      </c>
      <c r="M38" s="185" t="s">
        <v>2006</v>
      </c>
      <c r="N38" s="185">
        <v>20.803529739999998</v>
      </c>
      <c r="O38" s="185">
        <v>92.929466250000004</v>
      </c>
      <c r="P38" s="70" t="s">
        <v>797</v>
      </c>
      <c r="Q38" s="185"/>
      <c r="R38" s="186"/>
      <c r="S38" s="184"/>
      <c r="T38" s="187"/>
      <c r="U38" s="188"/>
      <c r="V38" s="185" t="s">
        <v>609</v>
      </c>
      <c r="W38" s="436"/>
    </row>
    <row r="39" spans="1:23" s="70" customFormat="1" ht="14.25" hidden="1" customHeight="1">
      <c r="A39" s="567" t="s">
        <v>2687</v>
      </c>
      <c r="B39" s="440" t="s">
        <v>304</v>
      </c>
      <c r="C39" s="441" t="s">
        <v>2806</v>
      </c>
      <c r="D39" s="435"/>
      <c r="J39" s="70" t="s">
        <v>2692</v>
      </c>
      <c r="K39" s="556" t="s">
        <v>2658</v>
      </c>
      <c r="L39" s="556" t="s">
        <v>2658</v>
      </c>
      <c r="P39" s="70" t="s">
        <v>1989</v>
      </c>
      <c r="R39" s="443"/>
      <c r="S39" s="437"/>
      <c r="T39" s="108">
        <v>43591</v>
      </c>
      <c r="U39" s="443"/>
      <c r="W39" s="436"/>
    </row>
    <row r="40" spans="1:23" s="70" customFormat="1" ht="14.25" hidden="1" customHeight="1">
      <c r="A40" s="437" t="s">
        <v>2687</v>
      </c>
      <c r="B40" s="189" t="s">
        <v>304</v>
      </c>
      <c r="C40" s="190" t="s">
        <v>549</v>
      </c>
      <c r="D40" s="473" t="s">
        <v>2763</v>
      </c>
      <c r="E40" s="185" t="s">
        <v>1399</v>
      </c>
      <c r="F40" s="185" t="s">
        <v>554</v>
      </c>
      <c r="G40" s="185" t="s">
        <v>549</v>
      </c>
      <c r="H40" s="185"/>
      <c r="I40" s="185"/>
      <c r="J40" s="70" t="s">
        <v>796</v>
      </c>
      <c r="K40" s="70" t="s">
        <v>796</v>
      </c>
      <c r="L40" s="70" t="s">
        <v>881</v>
      </c>
      <c r="M40" s="70" t="s">
        <v>793</v>
      </c>
      <c r="N40" s="185">
        <v>93.009900000000002</v>
      </c>
      <c r="O40" s="185">
        <v>20.696819999999999</v>
      </c>
      <c r="P40" s="70" t="s">
        <v>797</v>
      </c>
      <c r="Q40" s="185" t="s">
        <v>778</v>
      </c>
      <c r="R40" s="436">
        <v>236</v>
      </c>
      <c r="S40" s="103">
        <v>1524</v>
      </c>
      <c r="T40" s="187"/>
      <c r="U40" s="188"/>
      <c r="V40" s="185" t="s">
        <v>926</v>
      </c>
      <c r="W40" s="563"/>
    </row>
    <row r="41" spans="1:23" s="70" customFormat="1" ht="14.25" hidden="1" customHeight="1">
      <c r="A41" s="437" t="s">
        <v>2687</v>
      </c>
      <c r="B41" s="567" t="s">
        <v>304</v>
      </c>
      <c r="C41" s="568" t="s">
        <v>2769</v>
      </c>
      <c r="D41" s="562"/>
      <c r="E41" s="433">
        <v>196906</v>
      </c>
      <c r="F41" s="433"/>
      <c r="G41" s="433"/>
      <c r="H41" s="433"/>
      <c r="J41" s="70" t="s">
        <v>796</v>
      </c>
      <c r="K41" s="70" t="s">
        <v>796</v>
      </c>
      <c r="L41" s="433" t="s">
        <v>796</v>
      </c>
      <c r="N41" s="433">
        <v>20.680830001831101</v>
      </c>
      <c r="O41" s="433">
        <v>92.917633056640597</v>
      </c>
      <c r="P41" s="433" t="s">
        <v>797</v>
      </c>
      <c r="R41" s="571"/>
      <c r="S41" s="437"/>
      <c r="T41" s="108">
        <v>43591</v>
      </c>
      <c r="U41" s="571"/>
      <c r="V41" s="433"/>
      <c r="W41" s="563"/>
    </row>
    <row r="42" spans="1:23" s="70" customFormat="1" ht="14.25" hidden="1" customHeight="1">
      <c r="A42" s="564" t="s">
        <v>2687</v>
      </c>
      <c r="B42" s="556" t="s">
        <v>304</v>
      </c>
      <c r="C42" s="556" t="s">
        <v>2245</v>
      </c>
      <c r="D42" s="473"/>
      <c r="E42" s="433">
        <v>196804</v>
      </c>
      <c r="F42" s="433"/>
      <c r="G42" s="433"/>
      <c r="H42" s="433"/>
      <c r="I42" s="433"/>
      <c r="J42" s="433" t="s">
        <v>796</v>
      </c>
      <c r="K42" s="433" t="s">
        <v>796</v>
      </c>
      <c r="L42" s="433" t="s">
        <v>796</v>
      </c>
      <c r="M42" s="433"/>
      <c r="N42" s="433">
        <v>20.896429059999999</v>
      </c>
      <c r="O42" s="433">
        <v>92.940193179999994</v>
      </c>
      <c r="P42" s="556" t="s">
        <v>797</v>
      </c>
      <c r="Q42" s="433"/>
      <c r="R42" s="563"/>
      <c r="S42" s="437"/>
      <c r="T42" s="450"/>
      <c r="U42" s="565"/>
      <c r="V42" s="433" t="s">
        <v>2237</v>
      </c>
      <c r="W42" s="556"/>
    </row>
    <row r="43" spans="1:23" s="70" customFormat="1" ht="14.25" hidden="1" customHeight="1">
      <c r="A43" s="437" t="s">
        <v>2687</v>
      </c>
      <c r="B43" s="433" t="s">
        <v>304</v>
      </c>
      <c r="C43" s="433" t="s">
        <v>2246</v>
      </c>
      <c r="D43" s="473"/>
      <c r="E43" s="433">
        <v>196816</v>
      </c>
      <c r="F43" s="433"/>
      <c r="G43" s="433"/>
      <c r="H43" s="433"/>
      <c r="I43" s="433"/>
      <c r="J43" s="433" t="s">
        <v>796</v>
      </c>
      <c r="K43" s="433" t="s">
        <v>796</v>
      </c>
      <c r="L43" s="433" t="s">
        <v>796</v>
      </c>
      <c r="M43" s="433"/>
      <c r="N43" s="433">
        <v>20.727590559999999</v>
      </c>
      <c r="O43" s="433">
        <v>92.969352720000003</v>
      </c>
      <c r="P43" s="433" t="s">
        <v>797</v>
      </c>
      <c r="Q43" s="433"/>
      <c r="R43" s="436"/>
      <c r="S43" s="437"/>
      <c r="T43" s="450"/>
      <c r="U43" s="438"/>
      <c r="V43" s="433" t="s">
        <v>2239</v>
      </c>
      <c r="W43" s="433"/>
    </row>
    <row r="44" spans="1:23" s="70" customFormat="1" ht="14.25" hidden="1" customHeight="1">
      <c r="A44" s="567" t="s">
        <v>2687</v>
      </c>
      <c r="B44" s="567" t="s">
        <v>304</v>
      </c>
      <c r="C44" s="568" t="s">
        <v>2857</v>
      </c>
      <c r="D44" s="562"/>
      <c r="J44" s="70" t="s">
        <v>2692</v>
      </c>
      <c r="K44" s="70" t="s">
        <v>2658</v>
      </c>
      <c r="L44" s="70" t="s">
        <v>2658</v>
      </c>
      <c r="P44" s="70" t="s">
        <v>1989</v>
      </c>
      <c r="R44" s="571"/>
      <c r="S44" s="103"/>
      <c r="T44" s="108">
        <v>43591</v>
      </c>
      <c r="U44" s="571"/>
      <c r="W44" s="563"/>
    </row>
    <row r="45" spans="1:23" s="70" customFormat="1" ht="14.25" hidden="1" customHeight="1">
      <c r="A45" s="564" t="s">
        <v>2687</v>
      </c>
      <c r="B45" s="556" t="s">
        <v>304</v>
      </c>
      <c r="C45" s="556" t="s">
        <v>2305</v>
      </c>
      <c r="D45" s="473"/>
      <c r="E45" s="433">
        <v>196938</v>
      </c>
      <c r="F45" s="433" t="s">
        <v>2301</v>
      </c>
      <c r="G45" s="433"/>
      <c r="H45" s="433"/>
      <c r="I45" s="433"/>
      <c r="J45" s="433" t="s">
        <v>796</v>
      </c>
      <c r="K45" s="433" t="s">
        <v>796</v>
      </c>
      <c r="L45" s="433" t="s">
        <v>796</v>
      </c>
      <c r="M45" s="433"/>
      <c r="N45" s="433">
        <v>20.640909189999999</v>
      </c>
      <c r="O45" s="433">
        <v>92.979751590000006</v>
      </c>
      <c r="P45" s="556" t="s">
        <v>797</v>
      </c>
      <c r="Q45" s="433" t="s">
        <v>2260</v>
      </c>
      <c r="R45" s="563"/>
      <c r="S45" s="437"/>
      <c r="T45" s="450">
        <v>43465</v>
      </c>
      <c r="U45" s="565" t="s">
        <v>2303</v>
      </c>
      <c r="V45" s="433" t="s">
        <v>2299</v>
      </c>
      <c r="W45" s="556"/>
    </row>
    <row r="46" spans="1:23" s="70" customFormat="1" ht="14.25" hidden="1" customHeight="1">
      <c r="A46" s="437" t="s">
        <v>2687</v>
      </c>
      <c r="B46" s="433" t="s">
        <v>304</v>
      </c>
      <c r="C46" s="433" t="s">
        <v>647</v>
      </c>
      <c r="D46" s="473" t="s">
        <v>2763</v>
      </c>
      <c r="E46" s="433" t="s">
        <v>1414</v>
      </c>
      <c r="F46" s="433" t="s">
        <v>1763</v>
      </c>
      <c r="G46" s="433" t="s">
        <v>1764</v>
      </c>
      <c r="H46" s="433"/>
      <c r="I46" s="433"/>
      <c r="J46" s="556" t="s">
        <v>796</v>
      </c>
      <c r="K46" s="556" t="s">
        <v>796</v>
      </c>
      <c r="L46" s="556" t="s">
        <v>819</v>
      </c>
      <c r="M46" s="433" t="s">
        <v>793</v>
      </c>
      <c r="N46" s="433">
        <v>20.886997999999998</v>
      </c>
      <c r="O46" s="433">
        <v>93.006497999999993</v>
      </c>
      <c r="P46" s="433" t="s">
        <v>797</v>
      </c>
      <c r="Q46" s="433" t="s">
        <v>778</v>
      </c>
      <c r="R46" s="436">
        <v>97</v>
      </c>
      <c r="S46" s="437">
        <v>557</v>
      </c>
      <c r="T46" s="450"/>
      <c r="U46" s="438"/>
      <c r="V46" s="433" t="s">
        <v>647</v>
      </c>
      <c r="W46" s="433"/>
    </row>
    <row r="47" spans="1:23" s="70" customFormat="1" ht="14.25" hidden="1" customHeight="1">
      <c r="A47" s="567" t="s">
        <v>2687</v>
      </c>
      <c r="B47" s="567" t="s">
        <v>304</v>
      </c>
      <c r="C47" s="568" t="s">
        <v>2813</v>
      </c>
      <c r="D47" s="562"/>
      <c r="E47" s="70">
        <v>196865</v>
      </c>
      <c r="J47" s="556" t="s">
        <v>2692</v>
      </c>
      <c r="K47" s="556" t="s">
        <v>2658</v>
      </c>
      <c r="L47" s="556" t="s">
        <v>2658</v>
      </c>
      <c r="N47" s="70">
        <v>20.8122158050537</v>
      </c>
      <c r="O47" s="70">
        <v>93.061012268066406</v>
      </c>
      <c r="P47" s="70" t="s">
        <v>1989</v>
      </c>
      <c r="R47" s="571"/>
      <c r="S47" s="437"/>
      <c r="T47" s="108">
        <v>43591</v>
      </c>
      <c r="U47" s="571"/>
      <c r="W47" s="563"/>
    </row>
    <row r="48" spans="1:23" s="70" customFormat="1" ht="14.25" hidden="1" customHeight="1">
      <c r="A48" s="437" t="s">
        <v>2687</v>
      </c>
      <c r="B48" s="433" t="s">
        <v>304</v>
      </c>
      <c r="C48" s="433" t="s">
        <v>656</v>
      </c>
      <c r="D48" s="473" t="s">
        <v>1664</v>
      </c>
      <c r="E48" s="433">
        <v>196807</v>
      </c>
      <c r="F48" s="433"/>
      <c r="G48" s="433"/>
      <c r="H48" s="433"/>
      <c r="I48" s="433"/>
      <c r="J48" s="433" t="s">
        <v>796</v>
      </c>
      <c r="K48" s="433" t="s">
        <v>796</v>
      </c>
      <c r="L48" s="433" t="s">
        <v>796</v>
      </c>
      <c r="M48" s="433" t="s">
        <v>2006</v>
      </c>
      <c r="N48" s="433">
        <v>20.895059589999999</v>
      </c>
      <c r="O48" s="433">
        <v>92.90735626</v>
      </c>
      <c r="P48" s="433" t="s">
        <v>797</v>
      </c>
      <c r="Q48" s="433" t="s">
        <v>924</v>
      </c>
      <c r="R48" s="436"/>
      <c r="S48" s="437"/>
      <c r="T48" s="450">
        <v>43011</v>
      </c>
      <c r="U48" s="438" t="s">
        <v>925</v>
      </c>
      <c r="V48" s="433"/>
      <c r="W48" s="433"/>
    </row>
    <row r="49" spans="1:23" s="70" customFormat="1" ht="14.25" hidden="1" customHeight="1">
      <c r="A49" s="437" t="s">
        <v>2687</v>
      </c>
      <c r="B49" s="433" t="s">
        <v>304</v>
      </c>
      <c r="C49" s="433" t="s">
        <v>617</v>
      </c>
      <c r="D49" s="473" t="s">
        <v>1664</v>
      </c>
      <c r="E49" s="433">
        <v>196882</v>
      </c>
      <c r="F49" s="433"/>
      <c r="G49" s="433"/>
      <c r="H49" s="433"/>
      <c r="I49" s="433"/>
      <c r="J49" s="70" t="s">
        <v>796</v>
      </c>
      <c r="K49" s="70" t="s">
        <v>796</v>
      </c>
      <c r="L49" s="70" t="s">
        <v>796</v>
      </c>
      <c r="M49" s="433" t="s">
        <v>2006</v>
      </c>
      <c r="N49" s="433">
        <v>20.807970050000002</v>
      </c>
      <c r="O49" s="433">
        <v>92.929046630000002</v>
      </c>
      <c r="P49" s="70" t="s">
        <v>797</v>
      </c>
      <c r="Q49" s="433" t="s">
        <v>924</v>
      </c>
      <c r="R49" s="436"/>
      <c r="S49" s="437"/>
      <c r="T49" s="450">
        <v>43011</v>
      </c>
      <c r="U49" s="438" t="s">
        <v>925</v>
      </c>
      <c r="V49" s="433"/>
    </row>
    <row r="50" spans="1:23" s="70" customFormat="1" ht="14.25" hidden="1" customHeight="1">
      <c r="A50" s="437" t="s">
        <v>2687</v>
      </c>
      <c r="B50" s="433" t="s">
        <v>304</v>
      </c>
      <c r="C50" s="433" t="s">
        <v>699</v>
      </c>
      <c r="D50" s="473" t="s">
        <v>1664</v>
      </c>
      <c r="E50" s="70">
        <v>196875</v>
      </c>
      <c r="J50" s="70" t="s">
        <v>796</v>
      </c>
      <c r="K50" s="70" t="s">
        <v>796</v>
      </c>
      <c r="L50" s="70" t="s">
        <v>796</v>
      </c>
      <c r="M50" s="70" t="s">
        <v>296</v>
      </c>
      <c r="N50" s="70">
        <v>20.60802078</v>
      </c>
      <c r="O50" s="70">
        <v>93.035400390000007</v>
      </c>
      <c r="P50" s="70" t="s">
        <v>797</v>
      </c>
      <c r="Q50" s="70" t="s">
        <v>778</v>
      </c>
      <c r="R50" s="436"/>
      <c r="S50" s="103"/>
      <c r="T50" s="108"/>
      <c r="U50" s="104"/>
    </row>
    <row r="51" spans="1:23" s="70" customFormat="1" ht="14.25" hidden="1" customHeight="1">
      <c r="A51" s="437" t="s">
        <v>2687</v>
      </c>
      <c r="B51" s="433" t="s">
        <v>304</v>
      </c>
      <c r="C51" s="433" t="s">
        <v>697</v>
      </c>
      <c r="D51" s="473" t="s">
        <v>1664</v>
      </c>
      <c r="E51" s="433">
        <v>196971</v>
      </c>
      <c r="F51" s="433"/>
      <c r="G51" s="433"/>
      <c r="H51" s="433"/>
      <c r="I51" s="433"/>
      <c r="J51" s="433" t="s">
        <v>796</v>
      </c>
      <c r="K51" s="433" t="s">
        <v>796</v>
      </c>
      <c r="L51" s="433" t="s">
        <v>796</v>
      </c>
      <c r="M51" s="433" t="s">
        <v>296</v>
      </c>
      <c r="N51" s="433">
        <v>20.716699599999998</v>
      </c>
      <c r="O51" s="433">
        <v>92.997863769999995</v>
      </c>
      <c r="P51" s="433" t="s">
        <v>797</v>
      </c>
      <c r="Q51" s="433" t="s">
        <v>778</v>
      </c>
      <c r="R51" s="436"/>
      <c r="S51" s="437"/>
      <c r="T51" s="450"/>
      <c r="U51" s="438"/>
      <c r="V51" s="433"/>
      <c r="W51" s="433"/>
    </row>
    <row r="52" spans="1:23" s="70" customFormat="1" ht="14.25" hidden="1" customHeight="1">
      <c r="A52" s="564" t="s">
        <v>2687</v>
      </c>
      <c r="B52" s="556" t="s">
        <v>304</v>
      </c>
      <c r="C52" s="556" t="s">
        <v>918</v>
      </c>
      <c r="D52" s="473" t="s">
        <v>1664</v>
      </c>
      <c r="E52" s="433">
        <v>196926</v>
      </c>
      <c r="J52" s="556" t="s">
        <v>796</v>
      </c>
      <c r="K52" s="556" t="s">
        <v>796</v>
      </c>
      <c r="L52" s="556" t="s">
        <v>796</v>
      </c>
      <c r="M52" s="70" t="s">
        <v>296</v>
      </c>
      <c r="N52" s="70">
        <v>20.644800190000002</v>
      </c>
      <c r="O52" s="70">
        <v>92.945426940000004</v>
      </c>
      <c r="P52" s="70" t="s">
        <v>797</v>
      </c>
      <c r="R52" s="563"/>
      <c r="S52" s="437"/>
      <c r="T52" s="108"/>
      <c r="U52" s="565"/>
      <c r="V52" s="70" t="s">
        <v>918</v>
      </c>
      <c r="W52" s="556"/>
    </row>
    <row r="53" spans="1:23" s="70" customFormat="1" ht="14.25" hidden="1" customHeight="1">
      <c r="A53" s="564" t="s">
        <v>2687</v>
      </c>
      <c r="B53" s="556" t="s">
        <v>304</v>
      </c>
      <c r="C53" s="556" t="s">
        <v>612</v>
      </c>
      <c r="D53" s="473" t="s">
        <v>2763</v>
      </c>
      <c r="E53" s="70" t="s">
        <v>1406</v>
      </c>
      <c r="F53" s="70" t="s">
        <v>1760</v>
      </c>
      <c r="G53" s="70" t="s">
        <v>616</v>
      </c>
      <c r="J53" s="70" t="s">
        <v>796</v>
      </c>
      <c r="K53" s="70" t="s">
        <v>796</v>
      </c>
      <c r="L53" s="70" t="s">
        <v>881</v>
      </c>
      <c r="M53" s="70" t="s">
        <v>793</v>
      </c>
      <c r="N53" s="70">
        <v>20.805734000000001</v>
      </c>
      <c r="O53" s="70">
        <v>92.982675999999998</v>
      </c>
      <c r="P53" s="556" t="s">
        <v>797</v>
      </c>
      <c r="Q53" s="70" t="s">
        <v>778</v>
      </c>
      <c r="R53" s="563">
        <v>18</v>
      </c>
      <c r="S53" s="437">
        <v>157</v>
      </c>
      <c r="T53" s="108"/>
      <c r="U53" s="565"/>
      <c r="V53" s="70" t="s">
        <v>612</v>
      </c>
      <c r="W53" s="556"/>
    </row>
    <row r="54" spans="1:23" s="70" customFormat="1" ht="14.25" hidden="1" customHeight="1">
      <c r="A54" s="564" t="s">
        <v>2687</v>
      </c>
      <c r="B54" s="556" t="s">
        <v>304</v>
      </c>
      <c r="C54" s="556" t="s">
        <v>598</v>
      </c>
      <c r="D54" s="473" t="s">
        <v>1664</v>
      </c>
      <c r="E54" s="70">
        <v>196887</v>
      </c>
      <c r="J54" s="556" t="s">
        <v>796</v>
      </c>
      <c r="K54" s="556" t="s">
        <v>796</v>
      </c>
      <c r="L54" s="556" t="s">
        <v>796</v>
      </c>
      <c r="M54" s="70" t="s">
        <v>2006</v>
      </c>
      <c r="N54" s="70">
        <v>20.785770419999999</v>
      </c>
      <c r="O54" s="70">
        <v>92.931426999999999</v>
      </c>
      <c r="P54" s="70" t="s">
        <v>797</v>
      </c>
      <c r="Q54" s="70" t="s">
        <v>924</v>
      </c>
      <c r="R54" s="563"/>
      <c r="S54" s="437"/>
      <c r="T54" s="108">
        <v>43011</v>
      </c>
      <c r="U54" s="565" t="s">
        <v>925</v>
      </c>
      <c r="W54" s="556"/>
    </row>
    <row r="55" spans="1:23" s="70" customFormat="1" ht="14.25" hidden="1" customHeight="1">
      <c r="A55" s="564" t="s">
        <v>2687</v>
      </c>
      <c r="B55" s="567" t="s">
        <v>304</v>
      </c>
      <c r="C55" s="568" t="s">
        <v>3004</v>
      </c>
      <c r="D55" s="435"/>
      <c r="E55" s="556"/>
      <c r="F55" s="556"/>
      <c r="G55" s="556"/>
      <c r="H55" s="556"/>
      <c r="I55" s="556"/>
      <c r="J55" s="556" t="s">
        <v>796</v>
      </c>
      <c r="K55" s="556" t="s">
        <v>796</v>
      </c>
      <c r="L55" s="556" t="s">
        <v>796</v>
      </c>
      <c r="M55" s="556"/>
      <c r="N55" s="556"/>
      <c r="O55" s="556"/>
      <c r="P55" s="556" t="s">
        <v>797</v>
      </c>
      <c r="Q55" s="556" t="s">
        <v>3026</v>
      </c>
      <c r="R55" s="571"/>
      <c r="S55" s="564"/>
      <c r="T55" s="583">
        <v>43768</v>
      </c>
      <c r="U55" s="571"/>
      <c r="V55" s="556"/>
      <c r="W55" s="436"/>
    </row>
    <row r="56" spans="1:23" s="70" customFormat="1" ht="14.25" hidden="1" customHeight="1">
      <c r="A56" s="567" t="s">
        <v>2687</v>
      </c>
      <c r="B56" s="567" t="s">
        <v>304</v>
      </c>
      <c r="C56" s="568" t="s">
        <v>2808</v>
      </c>
      <c r="D56" s="435"/>
      <c r="E56" s="556" t="s">
        <v>2837</v>
      </c>
      <c r="F56" s="556"/>
      <c r="G56" s="556"/>
      <c r="H56" s="556"/>
      <c r="I56" s="556"/>
      <c r="J56" s="556" t="s">
        <v>2692</v>
      </c>
      <c r="K56" s="556" t="s">
        <v>2658</v>
      </c>
      <c r="L56" s="556" t="s">
        <v>2658</v>
      </c>
      <c r="M56" s="556"/>
      <c r="N56" s="556"/>
      <c r="O56" s="556"/>
      <c r="P56" s="556" t="s">
        <v>1989</v>
      </c>
      <c r="Q56" s="556"/>
      <c r="R56" s="571"/>
      <c r="S56" s="564"/>
      <c r="T56" s="583">
        <v>43591</v>
      </c>
      <c r="U56" s="571"/>
      <c r="V56" s="556"/>
      <c r="W56" s="436"/>
    </row>
    <row r="57" spans="1:23" s="70" customFormat="1" ht="14.25" hidden="1" customHeight="1">
      <c r="A57" s="437" t="s">
        <v>2687</v>
      </c>
      <c r="B57" s="556" t="s">
        <v>304</v>
      </c>
      <c r="C57" s="556" t="s">
        <v>557</v>
      </c>
      <c r="D57" s="473" t="s">
        <v>1664</v>
      </c>
      <c r="E57" s="556">
        <v>196944</v>
      </c>
      <c r="F57" s="556" t="s">
        <v>554</v>
      </c>
      <c r="G57" s="556"/>
      <c r="H57" s="556"/>
      <c r="I57" s="556"/>
      <c r="J57" s="556" t="s">
        <v>796</v>
      </c>
      <c r="K57" s="556" t="s">
        <v>796</v>
      </c>
      <c r="L57" s="556" t="s">
        <v>796</v>
      </c>
      <c r="M57" s="556" t="s">
        <v>296</v>
      </c>
      <c r="N57" s="556">
        <v>20.71134949</v>
      </c>
      <c r="O57" s="556">
        <v>92.980506899999995</v>
      </c>
      <c r="P57" s="556" t="s">
        <v>797</v>
      </c>
      <c r="Q57" s="556" t="s">
        <v>924</v>
      </c>
      <c r="R57" s="563"/>
      <c r="S57" s="564"/>
      <c r="T57" s="583">
        <v>43011</v>
      </c>
      <c r="U57" s="565" t="s">
        <v>925</v>
      </c>
      <c r="V57" s="556"/>
      <c r="W57" s="556"/>
    </row>
    <row r="58" spans="1:23" s="70" customFormat="1" ht="14.25" hidden="1" customHeight="1">
      <c r="A58" s="567" t="s">
        <v>2687</v>
      </c>
      <c r="B58" s="567" t="s">
        <v>304</v>
      </c>
      <c r="C58" s="568" t="s">
        <v>2805</v>
      </c>
      <c r="D58" s="562"/>
      <c r="E58" s="70">
        <v>220632</v>
      </c>
      <c r="J58" s="556" t="s">
        <v>2692</v>
      </c>
      <c r="K58" s="556" t="s">
        <v>2658</v>
      </c>
      <c r="L58" s="556" t="s">
        <v>2658</v>
      </c>
      <c r="N58" s="70">
        <v>20.746028900146499</v>
      </c>
      <c r="O58" s="70">
        <v>92.839714050292997</v>
      </c>
      <c r="P58" s="70" t="s">
        <v>1989</v>
      </c>
      <c r="R58" s="571"/>
      <c r="S58" s="103"/>
      <c r="T58" s="108">
        <v>43591</v>
      </c>
      <c r="U58" s="571"/>
      <c r="W58" s="563"/>
    </row>
    <row r="59" spans="1:23" s="70" customFormat="1" ht="14.25" hidden="1" customHeight="1">
      <c r="A59" s="564" t="s">
        <v>2687</v>
      </c>
      <c r="B59" s="197" t="s">
        <v>304</v>
      </c>
      <c r="C59" s="198" t="s">
        <v>693</v>
      </c>
      <c r="D59" s="562" t="s">
        <v>1664</v>
      </c>
      <c r="E59" s="193">
        <v>196884</v>
      </c>
      <c r="F59" s="193"/>
      <c r="G59" s="193"/>
      <c r="H59" s="193"/>
      <c r="I59" s="193"/>
      <c r="J59" s="70" t="s">
        <v>796</v>
      </c>
      <c r="K59" s="70" t="s">
        <v>796</v>
      </c>
      <c r="L59" s="70" t="s">
        <v>796</v>
      </c>
      <c r="M59" s="193" t="s">
        <v>296</v>
      </c>
      <c r="N59" s="193">
        <v>20.786739350000001</v>
      </c>
      <c r="O59" s="193">
        <v>92.944313050000005</v>
      </c>
      <c r="P59" s="70" t="s">
        <v>797</v>
      </c>
      <c r="Q59" s="193" t="s">
        <v>778</v>
      </c>
      <c r="R59" s="194"/>
      <c r="S59" s="192"/>
      <c r="T59" s="195"/>
      <c r="U59" s="196"/>
      <c r="V59" s="193"/>
      <c r="W59" s="563"/>
    </row>
    <row r="60" spans="1:23" s="70" customFormat="1" ht="14.25" hidden="1" customHeight="1">
      <c r="A60" s="437" t="s">
        <v>2687</v>
      </c>
      <c r="B60" s="189" t="s">
        <v>304</v>
      </c>
      <c r="C60" s="190" t="s">
        <v>2247</v>
      </c>
      <c r="D60" s="435"/>
      <c r="E60" s="185">
        <v>196813</v>
      </c>
      <c r="F60" s="185" t="s">
        <v>2247</v>
      </c>
      <c r="G60" s="185"/>
      <c r="H60" s="185"/>
      <c r="I60" s="185"/>
      <c r="J60" s="185" t="s">
        <v>796</v>
      </c>
      <c r="K60" s="185" t="s">
        <v>796</v>
      </c>
      <c r="L60" s="185" t="s">
        <v>796</v>
      </c>
      <c r="M60" s="185"/>
      <c r="N60" s="185">
        <v>20.883239750000001</v>
      </c>
      <c r="O60" s="185">
        <v>92.936859130000002</v>
      </c>
      <c r="P60" s="185" t="s">
        <v>797</v>
      </c>
      <c r="Q60" s="185"/>
      <c r="R60" s="186"/>
      <c r="S60" s="184"/>
      <c r="T60" s="187"/>
      <c r="U60" s="188"/>
      <c r="V60" s="185" t="s">
        <v>2240</v>
      </c>
      <c r="W60" s="563"/>
    </row>
    <row r="61" spans="1:23" s="70" customFormat="1" ht="14.25" hidden="1" customHeight="1">
      <c r="A61" s="437" t="s">
        <v>2687</v>
      </c>
      <c r="B61" s="433" t="s">
        <v>304</v>
      </c>
      <c r="C61" s="433" t="s">
        <v>618</v>
      </c>
      <c r="D61" s="473" t="s">
        <v>1664</v>
      </c>
      <c r="E61" s="70">
        <v>196881</v>
      </c>
      <c r="J61" s="70" t="s">
        <v>796</v>
      </c>
      <c r="K61" s="70" t="s">
        <v>796</v>
      </c>
      <c r="L61" s="70" t="s">
        <v>796</v>
      </c>
      <c r="M61" s="70" t="s">
        <v>2006</v>
      </c>
      <c r="N61" s="70">
        <v>20.809240339999999</v>
      </c>
      <c r="O61" s="433">
        <v>92.923919679999997</v>
      </c>
      <c r="P61" s="70" t="s">
        <v>797</v>
      </c>
      <c r="Q61" s="70" t="s">
        <v>924</v>
      </c>
      <c r="R61" s="436"/>
      <c r="S61" s="437"/>
      <c r="T61" s="108">
        <v>43011</v>
      </c>
      <c r="U61" s="104" t="s">
        <v>925</v>
      </c>
    </row>
    <row r="62" spans="1:23" s="70" customFormat="1" ht="14.25" hidden="1" customHeight="1">
      <c r="A62" s="564" t="s">
        <v>2687</v>
      </c>
      <c r="B62" s="556" t="s">
        <v>304</v>
      </c>
      <c r="C62" s="556" t="s">
        <v>941</v>
      </c>
      <c r="D62" s="473" t="s">
        <v>2763</v>
      </c>
      <c r="E62" s="70" t="s">
        <v>1413</v>
      </c>
      <c r="F62" s="70" t="s">
        <v>1762</v>
      </c>
      <c r="G62" s="70" t="s">
        <v>942</v>
      </c>
      <c r="H62" s="70" t="s">
        <v>41</v>
      </c>
      <c r="J62" s="70" t="s">
        <v>43</v>
      </c>
      <c r="K62" s="70" t="s">
        <v>43</v>
      </c>
      <c r="L62" s="70" t="s">
        <v>795</v>
      </c>
      <c r="M62" s="70" t="s">
        <v>793</v>
      </c>
      <c r="N62" s="70">
        <v>20.865687000000001</v>
      </c>
      <c r="O62" s="70">
        <v>92.965980999999999</v>
      </c>
      <c r="P62" s="556" t="s">
        <v>759</v>
      </c>
      <c r="Q62" s="70" t="s">
        <v>778</v>
      </c>
      <c r="R62" s="563">
        <v>85</v>
      </c>
      <c r="S62" s="437">
        <v>546</v>
      </c>
      <c r="T62" s="108"/>
      <c r="U62" s="565"/>
      <c r="V62" s="70" t="s">
        <v>942</v>
      </c>
      <c r="W62" s="556"/>
    </row>
    <row r="63" spans="1:23" s="70" customFormat="1" ht="14.25" hidden="1" customHeight="1">
      <c r="A63" s="437" t="s">
        <v>2687</v>
      </c>
      <c r="B63" s="567" t="s">
        <v>304</v>
      </c>
      <c r="C63" s="568" t="s">
        <v>3012</v>
      </c>
      <c r="D63" s="435"/>
      <c r="E63" s="556"/>
      <c r="F63" s="556"/>
      <c r="G63" s="556"/>
      <c r="H63" s="556"/>
      <c r="I63" s="556"/>
      <c r="J63" s="556" t="s">
        <v>796</v>
      </c>
      <c r="K63" s="556" t="s">
        <v>796</v>
      </c>
      <c r="L63" s="556" t="s">
        <v>796</v>
      </c>
      <c r="M63" s="556"/>
      <c r="N63" s="556"/>
      <c r="O63" s="556"/>
      <c r="P63" s="556" t="s">
        <v>797</v>
      </c>
      <c r="Q63" s="556" t="s">
        <v>3026</v>
      </c>
      <c r="R63" s="571"/>
      <c r="S63" s="564"/>
      <c r="T63" s="583">
        <v>43768</v>
      </c>
      <c r="U63" s="571"/>
      <c r="V63" s="556"/>
      <c r="W63" s="436"/>
    </row>
    <row r="64" spans="1:23" s="70" customFormat="1" ht="14.25" hidden="1" customHeight="1">
      <c r="A64" s="437" t="s">
        <v>2687</v>
      </c>
      <c r="B64" s="176" t="s">
        <v>304</v>
      </c>
      <c r="C64" s="176" t="s">
        <v>538</v>
      </c>
      <c r="D64" s="562" t="s">
        <v>1664</v>
      </c>
      <c r="E64" s="172">
        <v>196930</v>
      </c>
      <c r="F64" s="172"/>
      <c r="G64" s="172"/>
      <c r="H64" s="172"/>
      <c r="I64" s="172"/>
      <c r="J64" s="70" t="s">
        <v>796</v>
      </c>
      <c r="K64" s="70" t="s">
        <v>796</v>
      </c>
      <c r="L64" s="70" t="s">
        <v>796</v>
      </c>
      <c r="M64" s="172" t="s">
        <v>2005</v>
      </c>
      <c r="N64" s="172">
        <v>20.681715010000001</v>
      </c>
      <c r="O64" s="172">
        <v>92.94140625</v>
      </c>
      <c r="P64" s="70" t="s">
        <v>797</v>
      </c>
      <c r="Q64" s="172" t="s">
        <v>924</v>
      </c>
      <c r="R64" s="173"/>
      <c r="S64" s="171"/>
      <c r="T64" s="174">
        <v>43011</v>
      </c>
      <c r="U64" s="175" t="s">
        <v>925</v>
      </c>
      <c r="V64" s="172"/>
      <c r="W64" s="433"/>
    </row>
    <row r="65" spans="1:23" s="70" customFormat="1" ht="14.25" hidden="1" customHeight="1">
      <c r="A65" s="437" t="s">
        <v>2687</v>
      </c>
      <c r="B65" s="556" t="s">
        <v>304</v>
      </c>
      <c r="C65" s="556" t="s">
        <v>658</v>
      </c>
      <c r="D65" s="473" t="s">
        <v>1664</v>
      </c>
      <c r="E65" s="566">
        <v>196787</v>
      </c>
      <c r="F65" s="566"/>
      <c r="J65" s="556" t="s">
        <v>796</v>
      </c>
      <c r="K65" s="70" t="s">
        <v>796</v>
      </c>
      <c r="L65" s="556" t="s">
        <v>796</v>
      </c>
      <c r="M65" s="70" t="s">
        <v>793</v>
      </c>
      <c r="N65" s="70">
        <v>20.90377045</v>
      </c>
      <c r="O65" s="70">
        <v>93.004432679999994</v>
      </c>
      <c r="P65" s="70" t="s">
        <v>797</v>
      </c>
      <c r="Q65" s="70" t="s">
        <v>778</v>
      </c>
      <c r="R65" s="563"/>
      <c r="S65" s="437"/>
      <c r="T65" s="108"/>
      <c r="U65" s="104"/>
      <c r="V65" s="70" t="s">
        <v>658</v>
      </c>
      <c r="W65" s="433"/>
    </row>
    <row r="66" spans="1:23" s="70" customFormat="1" ht="14.25" hidden="1" customHeight="1">
      <c r="A66" s="567" t="s">
        <v>2687</v>
      </c>
      <c r="B66" s="440" t="s">
        <v>304</v>
      </c>
      <c r="C66" s="441" t="s">
        <v>2809</v>
      </c>
      <c r="D66" s="435"/>
      <c r="E66" s="433" t="s">
        <v>2838</v>
      </c>
      <c r="F66" s="433"/>
      <c r="G66" s="433"/>
      <c r="H66" s="433"/>
      <c r="I66" s="433"/>
      <c r="J66" s="556" t="s">
        <v>2692</v>
      </c>
      <c r="K66" s="556" t="s">
        <v>2658</v>
      </c>
      <c r="L66" s="556" t="s">
        <v>2658</v>
      </c>
      <c r="N66" s="433"/>
      <c r="O66" s="433"/>
      <c r="P66" s="70" t="s">
        <v>1989</v>
      </c>
      <c r="R66" s="443"/>
      <c r="S66" s="103"/>
      <c r="T66" s="108">
        <v>43591</v>
      </c>
      <c r="U66" s="571"/>
      <c r="W66" s="563"/>
    </row>
    <row r="67" spans="1:23" s="70" customFormat="1" ht="14.25" hidden="1" customHeight="1">
      <c r="A67" s="437" t="s">
        <v>2687</v>
      </c>
      <c r="B67" s="189" t="s">
        <v>304</v>
      </c>
      <c r="C67" s="190" t="s">
        <v>335</v>
      </c>
      <c r="D67" s="435" t="s">
        <v>1664</v>
      </c>
      <c r="E67" s="185"/>
      <c r="F67" s="185"/>
      <c r="G67" s="185"/>
      <c r="H67" s="185"/>
      <c r="I67" s="185"/>
      <c r="J67" s="70" t="s">
        <v>796</v>
      </c>
      <c r="K67" s="185" t="s">
        <v>796</v>
      </c>
      <c r="L67" s="433" t="s">
        <v>796</v>
      </c>
      <c r="M67" s="185" t="s">
        <v>2006</v>
      </c>
      <c r="N67" s="185"/>
      <c r="O67" s="185"/>
      <c r="P67" s="70" t="s">
        <v>797</v>
      </c>
      <c r="Q67" s="185" t="s">
        <v>924</v>
      </c>
      <c r="R67" s="186"/>
      <c r="S67" s="184"/>
      <c r="T67" s="187">
        <v>43011</v>
      </c>
      <c r="U67" s="188" t="s">
        <v>925</v>
      </c>
      <c r="V67" s="185"/>
      <c r="W67" s="563"/>
    </row>
    <row r="68" spans="1:23" s="70" customFormat="1" ht="14.25" hidden="1" customHeight="1">
      <c r="A68" s="437" t="s">
        <v>2687</v>
      </c>
      <c r="B68" s="556" t="s">
        <v>304</v>
      </c>
      <c r="C68" s="556" t="s">
        <v>1132</v>
      </c>
      <c r="D68" s="473" t="s">
        <v>1664</v>
      </c>
      <c r="E68" s="70">
        <v>196759</v>
      </c>
      <c r="J68" s="70" t="s">
        <v>796</v>
      </c>
      <c r="K68" s="70" t="s">
        <v>796</v>
      </c>
      <c r="L68" s="70" t="s">
        <v>796</v>
      </c>
      <c r="M68" s="70" t="s">
        <v>2006</v>
      </c>
      <c r="P68" s="70" t="s">
        <v>797</v>
      </c>
      <c r="R68" s="563"/>
      <c r="S68" s="103"/>
      <c r="T68" s="108"/>
      <c r="U68" s="104"/>
      <c r="V68" s="70" t="s">
        <v>1132</v>
      </c>
    </row>
    <row r="69" spans="1:23" s="70" customFormat="1" ht="14.25" hidden="1" customHeight="1">
      <c r="A69" s="437" t="s">
        <v>2687</v>
      </c>
      <c r="B69" s="440" t="s">
        <v>304</v>
      </c>
      <c r="C69" s="441" t="s">
        <v>2004</v>
      </c>
      <c r="D69" s="435" t="s">
        <v>1664</v>
      </c>
      <c r="E69" s="603">
        <v>196821</v>
      </c>
      <c r="F69" s="589" t="s">
        <v>2968</v>
      </c>
      <c r="G69" s="433"/>
      <c r="H69" s="433"/>
      <c r="I69" s="433"/>
      <c r="J69" s="556" t="s">
        <v>796</v>
      </c>
      <c r="K69" s="556" t="s">
        <v>796</v>
      </c>
      <c r="L69" s="556" t="s">
        <v>796</v>
      </c>
      <c r="M69" s="433" t="s">
        <v>296</v>
      </c>
      <c r="N69" s="433">
        <v>20.879186630248999</v>
      </c>
      <c r="O69" s="433">
        <v>92.938163757324205</v>
      </c>
      <c r="P69" s="433" t="s">
        <v>797</v>
      </c>
      <c r="Q69" s="433" t="s">
        <v>924</v>
      </c>
      <c r="R69" s="443"/>
      <c r="S69" s="437"/>
      <c r="T69" s="450">
        <v>43011</v>
      </c>
      <c r="U69" s="438" t="s">
        <v>925</v>
      </c>
      <c r="V69" s="433"/>
      <c r="W69" s="433"/>
    </row>
    <row r="70" spans="1:23" s="70" customFormat="1" ht="14.25" hidden="1" customHeight="1">
      <c r="A70" s="437" t="s">
        <v>2687</v>
      </c>
      <c r="B70" s="567" t="s">
        <v>304</v>
      </c>
      <c r="C70" s="568" t="s">
        <v>338</v>
      </c>
      <c r="D70" s="562" t="s">
        <v>1664</v>
      </c>
      <c r="E70" s="433">
        <v>196815</v>
      </c>
      <c r="F70" s="433"/>
      <c r="G70" s="433"/>
      <c r="H70" s="433"/>
      <c r="I70" s="433"/>
      <c r="J70" s="433" t="s">
        <v>796</v>
      </c>
      <c r="K70" s="433" t="s">
        <v>796</v>
      </c>
      <c r="L70" s="433" t="s">
        <v>796</v>
      </c>
      <c r="M70" s="433" t="s">
        <v>2003</v>
      </c>
      <c r="N70" s="433"/>
      <c r="O70" s="433"/>
      <c r="P70" s="433" t="s">
        <v>797</v>
      </c>
      <c r="Q70" s="433" t="s">
        <v>924</v>
      </c>
      <c r="R70" s="571"/>
      <c r="S70" s="437"/>
      <c r="T70" s="450">
        <v>43011</v>
      </c>
      <c r="U70" s="438" t="s">
        <v>925</v>
      </c>
      <c r="V70" s="433"/>
      <c r="W70" s="433"/>
    </row>
    <row r="71" spans="1:23" s="70" customFormat="1" ht="14.25" hidden="1" customHeight="1">
      <c r="A71" s="437" t="s">
        <v>2687</v>
      </c>
      <c r="B71" s="567" t="s">
        <v>304</v>
      </c>
      <c r="C71" s="568" t="s">
        <v>2251</v>
      </c>
      <c r="D71" s="562"/>
      <c r="E71" s="70">
        <v>196889</v>
      </c>
      <c r="J71" s="556" t="s">
        <v>796</v>
      </c>
      <c r="K71" s="556" t="s">
        <v>796</v>
      </c>
      <c r="L71" s="556" t="s">
        <v>796</v>
      </c>
      <c r="N71" s="556">
        <v>20.785549159999999</v>
      </c>
      <c r="O71" s="556">
        <v>92.971076969999999</v>
      </c>
      <c r="P71" s="70" t="s">
        <v>797</v>
      </c>
      <c r="R71" s="571"/>
      <c r="S71" s="437"/>
      <c r="T71" s="108"/>
      <c r="U71" s="104"/>
      <c r="V71" s="70" t="s">
        <v>2244</v>
      </c>
    </row>
    <row r="72" spans="1:23" s="70" customFormat="1" ht="14.25" hidden="1" customHeight="1">
      <c r="A72" s="437" t="s">
        <v>2687</v>
      </c>
      <c r="B72" s="567" t="s">
        <v>304</v>
      </c>
      <c r="C72" s="568" t="s">
        <v>2306</v>
      </c>
      <c r="D72" s="562"/>
      <c r="E72" s="433">
        <v>196939</v>
      </c>
      <c r="F72" s="433" t="s">
        <v>2301</v>
      </c>
      <c r="G72" s="433"/>
      <c r="H72" s="433"/>
      <c r="I72" s="433"/>
      <c r="J72" s="70" t="s">
        <v>796</v>
      </c>
      <c r="K72" s="70" t="s">
        <v>796</v>
      </c>
      <c r="L72" s="433" t="s">
        <v>796</v>
      </c>
      <c r="M72" s="433"/>
      <c r="N72" s="433">
        <v>20.648920059999998</v>
      </c>
      <c r="O72" s="433">
        <v>92.967460630000005</v>
      </c>
      <c r="P72" s="433" t="s">
        <v>797</v>
      </c>
      <c r="Q72" s="433" t="s">
        <v>2260</v>
      </c>
      <c r="R72" s="571"/>
      <c r="S72" s="437"/>
      <c r="T72" s="450">
        <v>43465</v>
      </c>
      <c r="U72" s="438" t="s">
        <v>2303</v>
      </c>
      <c r="V72" s="433" t="s">
        <v>2300</v>
      </c>
      <c r="W72" s="433"/>
    </row>
    <row r="73" spans="1:23" s="70" customFormat="1" ht="14.25" hidden="1" customHeight="1">
      <c r="A73" s="437" t="s">
        <v>2687</v>
      </c>
      <c r="B73" s="567" t="s">
        <v>304</v>
      </c>
      <c r="C73" s="568" t="s">
        <v>655</v>
      </c>
      <c r="D73" s="562" t="s">
        <v>1664</v>
      </c>
      <c r="E73" s="70">
        <v>196814</v>
      </c>
      <c r="J73" s="70" t="s">
        <v>796</v>
      </c>
      <c r="K73" s="70" t="s">
        <v>796</v>
      </c>
      <c r="L73" s="70" t="s">
        <v>796</v>
      </c>
      <c r="M73" s="70" t="s">
        <v>296</v>
      </c>
      <c r="N73" s="70">
        <v>20.894269940000001</v>
      </c>
      <c r="O73" s="70">
        <v>92.920730590000005</v>
      </c>
      <c r="P73" s="70" t="s">
        <v>797</v>
      </c>
      <c r="Q73" s="70" t="s">
        <v>924</v>
      </c>
      <c r="R73" s="571"/>
      <c r="S73" s="564"/>
      <c r="T73" s="108">
        <v>43011</v>
      </c>
      <c r="U73" s="104" t="s">
        <v>925</v>
      </c>
      <c r="W73" s="433"/>
    </row>
    <row r="74" spans="1:23" s="70" customFormat="1" ht="14.25" hidden="1" customHeight="1">
      <c r="A74" s="437" t="s">
        <v>2687</v>
      </c>
      <c r="B74" s="556" t="s">
        <v>304</v>
      </c>
      <c r="C74" s="556" t="s">
        <v>2238</v>
      </c>
      <c r="D74" s="473"/>
      <c r="J74" s="70" t="s">
        <v>796</v>
      </c>
      <c r="K74" s="70" t="s">
        <v>796</v>
      </c>
      <c r="L74" s="70" t="s">
        <v>796</v>
      </c>
      <c r="N74" s="70">
        <v>20.889249800000002</v>
      </c>
      <c r="O74" s="70">
        <v>92.939201350000005</v>
      </c>
      <c r="P74" s="70" t="s">
        <v>797</v>
      </c>
      <c r="R74" s="436"/>
      <c r="S74" s="103"/>
      <c r="T74" s="108"/>
      <c r="U74" s="104"/>
      <c r="V74" s="70" t="s">
        <v>2238</v>
      </c>
      <c r="W74" s="433"/>
    </row>
    <row r="75" spans="1:23" s="70" customFormat="1" ht="14.25" hidden="1" customHeight="1">
      <c r="A75" s="437" t="s">
        <v>2687</v>
      </c>
      <c r="B75" s="556" t="s">
        <v>304</v>
      </c>
      <c r="C75" s="556" t="s">
        <v>696</v>
      </c>
      <c r="D75" s="473" t="s">
        <v>1664</v>
      </c>
      <c r="E75" s="70">
        <v>196929</v>
      </c>
      <c r="J75" s="70" t="s">
        <v>796</v>
      </c>
      <c r="K75" s="70" t="s">
        <v>796</v>
      </c>
      <c r="L75" s="70" t="s">
        <v>796</v>
      </c>
      <c r="M75" s="70" t="s">
        <v>296</v>
      </c>
      <c r="N75" s="575">
        <v>20.67705917</v>
      </c>
      <c r="O75" s="575">
        <v>92.953247070000003</v>
      </c>
      <c r="P75" s="70" t="s">
        <v>797</v>
      </c>
      <c r="Q75" s="70" t="s">
        <v>778</v>
      </c>
      <c r="R75" s="563"/>
      <c r="S75" s="437"/>
      <c r="T75" s="108"/>
      <c r="U75" s="104"/>
    </row>
    <row r="76" spans="1:23" s="70" customFormat="1" ht="14.25" hidden="1" customHeight="1">
      <c r="A76" s="437" t="s">
        <v>2687</v>
      </c>
      <c r="B76" s="556" t="s">
        <v>304</v>
      </c>
      <c r="C76" s="556" t="s">
        <v>695</v>
      </c>
      <c r="D76" s="473" t="s">
        <v>1664</v>
      </c>
      <c r="E76" s="433">
        <v>196927</v>
      </c>
      <c r="F76" s="433" t="s">
        <v>695</v>
      </c>
      <c r="G76" s="433"/>
      <c r="H76" s="433"/>
      <c r="I76" s="433"/>
      <c r="J76" s="556" t="s">
        <v>796</v>
      </c>
      <c r="K76" s="556" t="s">
        <v>796</v>
      </c>
      <c r="L76" s="556" t="s">
        <v>796</v>
      </c>
      <c r="M76" s="433" t="s">
        <v>296</v>
      </c>
      <c r="N76" s="433">
        <v>20.697889329999999</v>
      </c>
      <c r="O76" s="556">
        <v>92.951232910000002</v>
      </c>
      <c r="P76" s="433" t="s">
        <v>797</v>
      </c>
      <c r="Q76" s="433" t="s">
        <v>778</v>
      </c>
      <c r="R76" s="563"/>
      <c r="S76" s="437"/>
      <c r="T76" s="450">
        <v>43465</v>
      </c>
      <c r="U76" s="438" t="s">
        <v>2303</v>
      </c>
      <c r="V76" s="433" t="s">
        <v>2302</v>
      </c>
      <c r="W76" s="433"/>
    </row>
    <row r="77" spans="1:23" s="70" customFormat="1" ht="14.25" hidden="1" customHeight="1">
      <c r="A77" s="437" t="s">
        <v>2687</v>
      </c>
      <c r="B77" s="561" t="s">
        <v>304</v>
      </c>
      <c r="C77" s="561" t="s">
        <v>2248</v>
      </c>
      <c r="D77" s="473"/>
      <c r="E77" s="70">
        <v>220647</v>
      </c>
      <c r="J77" s="70" t="s">
        <v>796</v>
      </c>
      <c r="K77" s="433" t="s">
        <v>796</v>
      </c>
      <c r="L77" s="433" t="s">
        <v>796</v>
      </c>
      <c r="P77" s="70" t="s">
        <v>797</v>
      </c>
      <c r="R77" s="567"/>
      <c r="S77" s="568"/>
      <c r="T77" s="108"/>
      <c r="U77" s="104"/>
      <c r="V77" s="70" t="s">
        <v>2241</v>
      </c>
      <c r="W77" s="433"/>
    </row>
    <row r="78" spans="1:23" s="70" customFormat="1" ht="14.25" hidden="1" customHeight="1">
      <c r="A78" s="437" t="s">
        <v>2687</v>
      </c>
      <c r="B78" s="434" t="s">
        <v>304</v>
      </c>
      <c r="C78" s="434" t="s">
        <v>2249</v>
      </c>
      <c r="D78" s="473"/>
      <c r="E78" s="70">
        <v>196755</v>
      </c>
      <c r="J78" s="70" t="s">
        <v>796</v>
      </c>
      <c r="K78" s="433" t="s">
        <v>796</v>
      </c>
      <c r="L78" s="433" t="s">
        <v>796</v>
      </c>
      <c r="N78" s="556">
        <v>20.932960510000001</v>
      </c>
      <c r="O78" s="556">
        <v>92.930267330000007</v>
      </c>
      <c r="P78" s="70" t="s">
        <v>797</v>
      </c>
      <c r="R78" s="436"/>
      <c r="S78" s="437"/>
      <c r="T78" s="108"/>
      <c r="U78" s="104"/>
      <c r="V78" s="70" t="s">
        <v>2242</v>
      </c>
    </row>
    <row r="79" spans="1:23" s="70" customFormat="1" ht="14.25" hidden="1" customHeight="1">
      <c r="A79" s="437" t="s">
        <v>2687</v>
      </c>
      <c r="B79" s="440" t="s">
        <v>304</v>
      </c>
      <c r="C79" s="441" t="s">
        <v>345</v>
      </c>
      <c r="D79" s="562" t="s">
        <v>1664</v>
      </c>
      <c r="J79" s="70" t="s">
        <v>796</v>
      </c>
      <c r="K79" s="70" t="s">
        <v>796</v>
      </c>
      <c r="L79" s="70" t="s">
        <v>796</v>
      </c>
      <c r="M79" s="70" t="s">
        <v>296</v>
      </c>
      <c r="P79" s="70" t="s">
        <v>797</v>
      </c>
      <c r="Q79" s="70" t="s">
        <v>778</v>
      </c>
      <c r="R79" s="571"/>
      <c r="S79" s="103"/>
      <c r="T79" s="108"/>
      <c r="U79" s="104"/>
    </row>
    <row r="80" spans="1:23" s="70" customFormat="1" ht="14.25" hidden="1" customHeight="1">
      <c r="A80" s="437" t="s">
        <v>2687</v>
      </c>
      <c r="B80" s="567" t="s">
        <v>304</v>
      </c>
      <c r="C80" s="568" t="s">
        <v>632</v>
      </c>
      <c r="D80" s="562" t="s">
        <v>1664</v>
      </c>
      <c r="E80" s="70">
        <v>196880</v>
      </c>
      <c r="J80" s="556" t="s">
        <v>796</v>
      </c>
      <c r="K80" s="556" t="s">
        <v>796</v>
      </c>
      <c r="L80" s="556" t="s">
        <v>796</v>
      </c>
      <c r="M80" s="70" t="s">
        <v>2006</v>
      </c>
      <c r="N80" s="70">
        <v>20.831729889999998</v>
      </c>
      <c r="O80" s="561">
        <v>92.919639590000003</v>
      </c>
      <c r="P80" s="70" t="s">
        <v>797</v>
      </c>
      <c r="Q80" s="70" t="s">
        <v>924</v>
      </c>
      <c r="R80" s="571"/>
      <c r="S80" s="103"/>
      <c r="T80" s="108">
        <v>43011</v>
      </c>
      <c r="U80" s="104" t="s">
        <v>925</v>
      </c>
      <c r="W80" s="433"/>
    </row>
    <row r="81" spans="1:23" s="70" customFormat="1" ht="14.25" hidden="1" customHeight="1">
      <c r="A81" s="437" t="s">
        <v>2687</v>
      </c>
      <c r="B81" s="567" t="s">
        <v>304</v>
      </c>
      <c r="C81" s="568" t="s">
        <v>595</v>
      </c>
      <c r="D81" s="473" t="s">
        <v>2763</v>
      </c>
      <c r="E81" s="70" t="s">
        <v>1405</v>
      </c>
      <c r="F81" s="70" t="s">
        <v>1758</v>
      </c>
      <c r="G81" s="70" t="s">
        <v>1759</v>
      </c>
      <c r="J81" s="556" t="s">
        <v>796</v>
      </c>
      <c r="K81" s="70" t="s">
        <v>796</v>
      </c>
      <c r="L81" s="556" t="s">
        <v>881</v>
      </c>
      <c r="M81" s="70" t="s">
        <v>793</v>
      </c>
      <c r="N81" s="70">
        <v>20.78332</v>
      </c>
      <c r="O81" s="70">
        <v>92.987399999999994</v>
      </c>
      <c r="P81" s="70" t="s">
        <v>797</v>
      </c>
      <c r="Q81" s="70" t="s">
        <v>778</v>
      </c>
      <c r="R81" s="436">
        <v>144</v>
      </c>
      <c r="S81" s="103">
        <v>1006</v>
      </c>
      <c r="T81" s="108"/>
      <c r="U81" s="104"/>
      <c r="V81" s="70" t="s">
        <v>595</v>
      </c>
    </row>
    <row r="82" spans="1:23" s="70" customFormat="1" ht="14.25" hidden="1" customHeight="1">
      <c r="A82" s="437" t="s">
        <v>2687</v>
      </c>
      <c r="B82" s="561" t="s">
        <v>304</v>
      </c>
      <c r="C82" s="561" t="s">
        <v>597</v>
      </c>
      <c r="D82" s="473" t="s">
        <v>1664</v>
      </c>
      <c r="E82" s="70">
        <v>196869</v>
      </c>
      <c r="J82" s="556" t="s">
        <v>796</v>
      </c>
      <c r="K82" s="70" t="s">
        <v>796</v>
      </c>
      <c r="L82" s="556" t="s">
        <v>796</v>
      </c>
      <c r="M82" s="70" t="s">
        <v>296</v>
      </c>
      <c r="N82" s="575">
        <v>20.785699839999999</v>
      </c>
      <c r="O82" s="575">
        <v>92.986633299999994</v>
      </c>
      <c r="P82" s="70" t="s">
        <v>797</v>
      </c>
      <c r="Q82" s="70" t="s">
        <v>778</v>
      </c>
      <c r="R82" s="563"/>
      <c r="S82" s="437"/>
      <c r="T82" s="108"/>
      <c r="U82" s="104"/>
      <c r="V82" s="70" t="s">
        <v>597</v>
      </c>
    </row>
    <row r="83" spans="1:23" s="70" customFormat="1" ht="14.25" hidden="1" customHeight="1">
      <c r="A83" s="437" t="s">
        <v>2687</v>
      </c>
      <c r="B83" s="440" t="s">
        <v>304</v>
      </c>
      <c r="C83" s="441" t="s">
        <v>948</v>
      </c>
      <c r="D83" s="473" t="s">
        <v>2763</v>
      </c>
      <c r="E83" s="70" t="s">
        <v>1417</v>
      </c>
      <c r="F83" s="70" t="s">
        <v>1869</v>
      </c>
      <c r="G83" s="70" t="s">
        <v>1870</v>
      </c>
      <c r="J83" s="70" t="s">
        <v>796</v>
      </c>
      <c r="K83" s="70" t="s">
        <v>796</v>
      </c>
      <c r="L83" s="70" t="s">
        <v>881</v>
      </c>
      <c r="M83" s="70" t="s">
        <v>793</v>
      </c>
      <c r="N83" s="70">
        <v>20.929649000000001</v>
      </c>
      <c r="O83" s="70">
        <v>93.000815000000003</v>
      </c>
      <c r="P83" s="556" t="s">
        <v>797</v>
      </c>
      <c r="R83" s="563">
        <v>63</v>
      </c>
      <c r="S83" s="437">
        <v>414</v>
      </c>
      <c r="T83" s="108"/>
      <c r="U83" s="565" t="s">
        <v>858</v>
      </c>
      <c r="V83" s="70" t="s">
        <v>948</v>
      </c>
      <c r="W83" s="556"/>
    </row>
    <row r="84" spans="1:23" s="70" customFormat="1" ht="14.25" hidden="1" customHeight="1">
      <c r="A84" s="437" t="s">
        <v>2687</v>
      </c>
      <c r="B84" s="434" t="s">
        <v>304</v>
      </c>
      <c r="C84" s="434" t="s">
        <v>692</v>
      </c>
      <c r="D84" s="473" t="s">
        <v>1664</v>
      </c>
      <c r="E84" s="70">
        <v>196823</v>
      </c>
      <c r="F84" s="566"/>
      <c r="J84" s="70" t="s">
        <v>796</v>
      </c>
      <c r="K84" s="70" t="s">
        <v>796</v>
      </c>
      <c r="L84" s="70" t="s">
        <v>796</v>
      </c>
      <c r="M84" s="70" t="s">
        <v>793</v>
      </c>
      <c r="N84" s="70">
        <v>20.85956955</v>
      </c>
      <c r="O84" s="70">
        <v>92.941146849999996</v>
      </c>
      <c r="P84" s="70" t="s">
        <v>797</v>
      </c>
      <c r="Q84" s="70" t="s">
        <v>778</v>
      </c>
      <c r="R84" s="436"/>
      <c r="S84" s="437"/>
      <c r="T84" s="108"/>
      <c r="U84" s="104"/>
      <c r="W84" s="433"/>
    </row>
    <row r="85" spans="1:23" s="70" customFormat="1" ht="14.25" hidden="1" customHeight="1">
      <c r="A85" s="437" t="s">
        <v>2687</v>
      </c>
      <c r="B85" s="561" t="s">
        <v>304</v>
      </c>
      <c r="C85" s="561" t="s">
        <v>640</v>
      </c>
      <c r="D85" s="473" t="s">
        <v>1664</v>
      </c>
      <c r="E85" s="556">
        <v>196817</v>
      </c>
      <c r="F85" s="556"/>
      <c r="G85" s="556"/>
      <c r="H85" s="556"/>
      <c r="I85" s="556"/>
      <c r="J85" s="70" t="s">
        <v>796</v>
      </c>
      <c r="K85" s="70" t="s">
        <v>796</v>
      </c>
      <c r="L85" s="556" t="s">
        <v>796</v>
      </c>
      <c r="M85" s="556" t="s">
        <v>793</v>
      </c>
      <c r="N85" s="556">
        <v>20.864519120000001</v>
      </c>
      <c r="O85" s="556">
        <v>92.940399170000006</v>
      </c>
      <c r="P85" s="556" t="s">
        <v>797</v>
      </c>
      <c r="Q85" s="556" t="s">
        <v>924</v>
      </c>
      <c r="R85" s="563"/>
      <c r="S85" s="564"/>
      <c r="T85" s="583">
        <v>43011</v>
      </c>
      <c r="U85" s="565" t="s">
        <v>925</v>
      </c>
      <c r="V85" s="556"/>
      <c r="W85" s="556"/>
    </row>
    <row r="86" spans="1:23" s="70" customFormat="1" ht="14.25" hidden="1" customHeight="1">
      <c r="A86" s="437" t="s">
        <v>2687</v>
      </c>
      <c r="B86" s="440" t="s">
        <v>304</v>
      </c>
      <c r="C86" s="441" t="s">
        <v>2007</v>
      </c>
      <c r="D86" s="435" t="s">
        <v>1664</v>
      </c>
      <c r="E86" s="70">
        <v>196818</v>
      </c>
      <c r="J86" s="70" t="s">
        <v>796</v>
      </c>
      <c r="K86" s="70" t="s">
        <v>796</v>
      </c>
      <c r="L86" s="70" t="s">
        <v>796</v>
      </c>
      <c r="M86" s="70" t="s">
        <v>793</v>
      </c>
      <c r="P86" s="70" t="s">
        <v>797</v>
      </c>
      <c r="Q86" s="70" t="s">
        <v>924</v>
      </c>
      <c r="R86" s="443"/>
      <c r="S86" s="103"/>
      <c r="T86" s="108">
        <v>43011</v>
      </c>
      <c r="U86" s="104" t="s">
        <v>925</v>
      </c>
      <c r="W86" s="433"/>
    </row>
    <row r="87" spans="1:23" s="70" customFormat="1" ht="14.25" hidden="1" customHeight="1">
      <c r="A87" s="437" t="s">
        <v>2687</v>
      </c>
      <c r="B87" s="567" t="s">
        <v>304</v>
      </c>
      <c r="C87" s="568" t="s">
        <v>2770</v>
      </c>
      <c r="D87" s="562"/>
      <c r="E87" s="70">
        <v>196911</v>
      </c>
      <c r="J87" s="556" t="s">
        <v>2692</v>
      </c>
      <c r="K87" s="556" t="s">
        <v>2658</v>
      </c>
      <c r="L87" s="556" t="s">
        <v>2658</v>
      </c>
      <c r="N87" s="70">
        <v>20.674160003662099</v>
      </c>
      <c r="O87" s="70">
        <v>92.9078369140625</v>
      </c>
      <c r="P87" s="70" t="s">
        <v>1989</v>
      </c>
      <c r="R87" s="571"/>
      <c r="S87" s="437"/>
      <c r="T87" s="108">
        <v>43591</v>
      </c>
      <c r="U87" s="571"/>
      <c r="W87" s="563"/>
    </row>
    <row r="88" spans="1:23" s="70" customFormat="1" ht="14.25" hidden="1" customHeight="1">
      <c r="A88" s="437" t="s">
        <v>2687</v>
      </c>
      <c r="B88" s="561" t="s">
        <v>304</v>
      </c>
      <c r="C88" s="561" t="s">
        <v>616</v>
      </c>
      <c r="D88" s="473" t="s">
        <v>1664</v>
      </c>
      <c r="E88" s="70">
        <v>196873</v>
      </c>
      <c r="F88" s="561"/>
      <c r="J88" s="556" t="s">
        <v>796</v>
      </c>
      <c r="K88" s="556" t="s">
        <v>796</v>
      </c>
      <c r="L88" s="556" t="s">
        <v>796</v>
      </c>
      <c r="M88" s="70" t="s">
        <v>296</v>
      </c>
      <c r="N88" s="70">
        <v>20.8064003</v>
      </c>
      <c r="O88" s="70">
        <v>92.982147220000002</v>
      </c>
      <c r="P88" s="70" t="s">
        <v>797</v>
      </c>
      <c r="Q88" s="70" t="s">
        <v>778</v>
      </c>
      <c r="R88" s="563"/>
      <c r="S88" s="437"/>
      <c r="T88" s="108"/>
      <c r="U88" s="104"/>
      <c r="V88" s="70" t="s">
        <v>616</v>
      </c>
      <c r="W88" s="433"/>
    </row>
    <row r="89" spans="1:23" s="70" customFormat="1" ht="14.25" hidden="1" customHeight="1">
      <c r="A89" s="437" t="s">
        <v>2687</v>
      </c>
      <c r="B89" s="567" t="s">
        <v>304</v>
      </c>
      <c r="C89" s="568" t="s">
        <v>3006</v>
      </c>
      <c r="D89" s="435"/>
      <c r="E89" s="70">
        <v>196894</v>
      </c>
      <c r="F89" s="70" t="s">
        <v>2250</v>
      </c>
      <c r="J89" s="70" t="s">
        <v>796</v>
      </c>
      <c r="K89" s="70" t="s">
        <v>796</v>
      </c>
      <c r="L89" s="70" t="s">
        <v>796</v>
      </c>
      <c r="N89" s="70">
        <v>20.7489204406738</v>
      </c>
      <c r="O89" s="70">
        <v>92.958816528320298</v>
      </c>
      <c r="P89" s="70" t="s">
        <v>797</v>
      </c>
      <c r="Q89" s="70" t="s">
        <v>3026</v>
      </c>
      <c r="R89" s="443"/>
      <c r="S89" s="103"/>
      <c r="T89" s="108">
        <v>43768</v>
      </c>
      <c r="U89" s="571"/>
      <c r="W89" s="563"/>
    </row>
    <row r="90" spans="1:23" s="70" customFormat="1" ht="14.25" hidden="1" customHeight="1">
      <c r="A90" s="437" t="s">
        <v>2687</v>
      </c>
      <c r="B90" s="189" t="s">
        <v>304</v>
      </c>
      <c r="C90" s="190" t="s">
        <v>2572</v>
      </c>
      <c r="D90" s="562"/>
      <c r="E90" s="185">
        <v>196673</v>
      </c>
      <c r="F90" s="185"/>
      <c r="G90" s="185"/>
      <c r="H90" s="185"/>
      <c r="I90" s="185"/>
      <c r="J90" s="70" t="s">
        <v>2692</v>
      </c>
      <c r="K90" s="70" t="s">
        <v>2658</v>
      </c>
      <c r="L90" s="185" t="s">
        <v>2658</v>
      </c>
      <c r="M90" s="185"/>
      <c r="N90" s="185"/>
      <c r="O90" s="185"/>
      <c r="P90" s="70" t="s">
        <v>1989</v>
      </c>
      <c r="Q90" s="185"/>
      <c r="R90" s="186"/>
      <c r="S90" s="184"/>
      <c r="T90" s="187"/>
      <c r="U90" s="188"/>
      <c r="V90" s="185"/>
      <c r="W90" s="563"/>
    </row>
    <row r="91" spans="1:23" s="70" customFormat="1" ht="14.25" hidden="1" customHeight="1">
      <c r="A91" s="437" t="s">
        <v>2687</v>
      </c>
      <c r="B91" s="567" t="s">
        <v>304</v>
      </c>
      <c r="C91" s="568" t="s">
        <v>952</v>
      </c>
      <c r="D91" s="562" t="s">
        <v>1664</v>
      </c>
      <c r="E91" s="70">
        <v>196767</v>
      </c>
      <c r="J91" s="556" t="s">
        <v>796</v>
      </c>
      <c r="K91" s="70" t="s">
        <v>796</v>
      </c>
      <c r="L91" s="556" t="s">
        <v>796</v>
      </c>
      <c r="M91" s="70" t="s">
        <v>296</v>
      </c>
      <c r="N91" s="433">
        <v>21.006929400000001</v>
      </c>
      <c r="O91" s="433">
        <v>92.981040949999993</v>
      </c>
      <c r="P91" s="70" t="s">
        <v>797</v>
      </c>
      <c r="R91" s="571"/>
      <c r="S91" s="103"/>
      <c r="T91" s="108"/>
      <c r="U91" s="104"/>
      <c r="V91" s="70" t="s">
        <v>952</v>
      </c>
    </row>
    <row r="92" spans="1:23" s="70" customFormat="1" ht="14.25" hidden="1" customHeight="1">
      <c r="A92" s="437" t="s">
        <v>2687</v>
      </c>
      <c r="B92" s="434" t="s">
        <v>304</v>
      </c>
      <c r="C92" s="434" t="s">
        <v>694</v>
      </c>
      <c r="D92" s="473" t="s">
        <v>1664</v>
      </c>
      <c r="E92" s="70">
        <v>196886</v>
      </c>
      <c r="J92" s="70" t="s">
        <v>796</v>
      </c>
      <c r="K92" s="70" t="s">
        <v>796</v>
      </c>
      <c r="L92" s="70" t="s">
        <v>796</v>
      </c>
      <c r="M92" s="70" t="s">
        <v>296</v>
      </c>
      <c r="N92" s="70">
        <v>20.803710939999998</v>
      </c>
      <c r="O92" s="70">
        <v>92.946136469999999</v>
      </c>
      <c r="P92" s="70" t="s">
        <v>797</v>
      </c>
      <c r="Q92" s="70" t="s">
        <v>778</v>
      </c>
      <c r="R92" s="102"/>
      <c r="S92" s="103"/>
      <c r="T92" s="108"/>
      <c r="U92" s="104"/>
    </row>
    <row r="93" spans="1:23" s="70" customFormat="1" ht="14.25" hidden="1" customHeight="1">
      <c r="A93" s="437" t="s">
        <v>2687</v>
      </c>
      <c r="B93" s="567" t="s">
        <v>304</v>
      </c>
      <c r="C93" s="568" t="s">
        <v>937</v>
      </c>
      <c r="D93" s="562" t="s">
        <v>1664</v>
      </c>
      <c r="E93" s="70">
        <v>196885</v>
      </c>
      <c r="J93" s="70" t="s">
        <v>796</v>
      </c>
      <c r="K93" s="70" t="s">
        <v>796</v>
      </c>
      <c r="L93" s="70" t="s">
        <v>796</v>
      </c>
      <c r="N93" s="70">
        <v>20.80635071</v>
      </c>
      <c r="O93" s="70">
        <v>92.948310849999999</v>
      </c>
      <c r="P93" s="556" t="s">
        <v>797</v>
      </c>
      <c r="Q93" s="70" t="s">
        <v>924</v>
      </c>
      <c r="R93" s="571"/>
      <c r="S93" s="103"/>
      <c r="T93" s="108">
        <v>43011</v>
      </c>
      <c r="U93" s="438" t="s">
        <v>925</v>
      </c>
    </row>
    <row r="94" spans="1:23" s="70" customFormat="1" ht="14.25" hidden="1" customHeight="1">
      <c r="A94" s="437" t="s">
        <v>2687</v>
      </c>
      <c r="B94" s="567" t="s">
        <v>304</v>
      </c>
      <c r="C94" s="568" t="s">
        <v>3005</v>
      </c>
      <c r="D94" s="562"/>
      <c r="E94" s="433"/>
      <c r="F94" s="433"/>
      <c r="G94" s="433"/>
      <c r="H94" s="433"/>
      <c r="I94" s="433"/>
      <c r="J94" s="433" t="s">
        <v>796</v>
      </c>
      <c r="K94" s="433" t="s">
        <v>796</v>
      </c>
      <c r="L94" s="433" t="s">
        <v>796</v>
      </c>
      <c r="M94" s="433"/>
      <c r="N94" s="433"/>
      <c r="O94" s="433"/>
      <c r="P94" s="433" t="s">
        <v>797</v>
      </c>
      <c r="Q94" s="433" t="s">
        <v>3026</v>
      </c>
      <c r="R94" s="571"/>
      <c r="S94" s="437"/>
      <c r="T94" s="450">
        <v>43768</v>
      </c>
      <c r="U94" s="571"/>
      <c r="V94" s="433"/>
      <c r="W94" s="563"/>
    </row>
    <row r="95" spans="1:23" s="70" customFormat="1" ht="14.25" hidden="1" customHeight="1">
      <c r="A95" s="437" t="s">
        <v>2687</v>
      </c>
      <c r="B95" s="440" t="s">
        <v>304</v>
      </c>
      <c r="C95" s="441" t="s">
        <v>2304</v>
      </c>
      <c r="D95" s="562"/>
      <c r="E95" s="70">
        <v>196932</v>
      </c>
      <c r="F95" s="70" t="s">
        <v>869</v>
      </c>
      <c r="J95" s="70" t="s">
        <v>796</v>
      </c>
      <c r="K95" s="70" t="s">
        <v>796</v>
      </c>
      <c r="L95" s="70" t="s">
        <v>796</v>
      </c>
      <c r="N95" s="70">
        <v>20.655569</v>
      </c>
      <c r="O95" s="70">
        <v>92.959709000000004</v>
      </c>
      <c r="P95" s="433" t="s">
        <v>797</v>
      </c>
      <c r="Q95" s="70" t="s">
        <v>2260</v>
      </c>
      <c r="R95" s="571"/>
      <c r="S95" s="437"/>
      <c r="T95" s="108">
        <v>43465</v>
      </c>
      <c r="U95" s="104" t="s">
        <v>2303</v>
      </c>
      <c r="V95" s="70" t="s">
        <v>2298</v>
      </c>
      <c r="W95" s="433"/>
    </row>
    <row r="96" spans="1:23" s="70" customFormat="1" ht="14.25" hidden="1" customHeight="1">
      <c r="A96" s="437" t="s">
        <v>2687</v>
      </c>
      <c r="B96" s="561" t="s">
        <v>304</v>
      </c>
      <c r="C96" s="561" t="s">
        <v>2250</v>
      </c>
      <c r="D96" s="473"/>
      <c r="E96" s="70">
        <v>196893</v>
      </c>
      <c r="J96" s="70" t="s">
        <v>796</v>
      </c>
      <c r="K96" s="70" t="s">
        <v>796</v>
      </c>
      <c r="L96" s="70" t="s">
        <v>796</v>
      </c>
      <c r="N96" s="70">
        <v>20.760820389999999</v>
      </c>
      <c r="O96" s="70">
        <v>92.960083010000005</v>
      </c>
      <c r="P96" s="70" t="s">
        <v>797</v>
      </c>
      <c r="R96" s="563"/>
      <c r="S96" s="437"/>
      <c r="T96" s="108"/>
      <c r="U96" s="104"/>
      <c r="V96" s="70" t="s">
        <v>2243</v>
      </c>
    </row>
    <row r="97" spans="1:23" s="70" customFormat="1" ht="14.25" hidden="1" customHeight="1">
      <c r="A97" s="564" t="s">
        <v>2687</v>
      </c>
      <c r="B97" s="561" t="s">
        <v>304</v>
      </c>
      <c r="C97" s="561" t="s">
        <v>351</v>
      </c>
      <c r="D97" s="473" t="s">
        <v>1664</v>
      </c>
      <c r="J97" s="70" t="s">
        <v>796</v>
      </c>
      <c r="K97" s="433" t="s">
        <v>796</v>
      </c>
      <c r="L97" s="433" t="s">
        <v>796</v>
      </c>
      <c r="M97" s="70" t="s">
        <v>296</v>
      </c>
      <c r="P97" s="556" t="s">
        <v>797</v>
      </c>
      <c r="Q97" s="70" t="s">
        <v>924</v>
      </c>
      <c r="R97" s="563"/>
      <c r="S97" s="103"/>
      <c r="T97" s="108">
        <v>43011</v>
      </c>
      <c r="U97" s="565" t="s">
        <v>925</v>
      </c>
      <c r="W97" s="556"/>
    </row>
    <row r="98" spans="1:23" s="70" customFormat="1" ht="14.25" hidden="1" customHeight="1">
      <c r="A98" s="437" t="s">
        <v>2687</v>
      </c>
      <c r="B98" s="561" t="s">
        <v>304</v>
      </c>
      <c r="C98" s="561" t="s">
        <v>930</v>
      </c>
      <c r="D98" s="473" t="s">
        <v>1664</v>
      </c>
      <c r="E98" s="70">
        <v>196950</v>
      </c>
      <c r="F98" s="556"/>
      <c r="J98" s="70" t="s">
        <v>796</v>
      </c>
      <c r="K98" s="70" t="s">
        <v>796</v>
      </c>
      <c r="L98" s="433" t="s">
        <v>796</v>
      </c>
      <c r="M98" s="70" t="s">
        <v>2006</v>
      </c>
      <c r="N98" s="70">
        <v>20.720500950000002</v>
      </c>
      <c r="O98" s="70">
        <v>92.937339780000002</v>
      </c>
      <c r="P98" s="433" t="s">
        <v>797</v>
      </c>
      <c r="R98" s="102"/>
      <c r="S98" s="437"/>
      <c r="T98" s="108"/>
      <c r="U98" s="104"/>
      <c r="V98" s="70" t="s">
        <v>930</v>
      </c>
      <c r="W98" s="433"/>
    </row>
    <row r="99" spans="1:23" s="70" customFormat="1" ht="14.25" hidden="1" customHeight="1">
      <c r="A99" s="437" t="s">
        <v>2687</v>
      </c>
      <c r="B99" s="567" t="s">
        <v>304</v>
      </c>
      <c r="C99" s="568" t="s">
        <v>3024</v>
      </c>
      <c r="D99" s="562"/>
      <c r="E99" s="70">
        <v>196949</v>
      </c>
      <c r="F99" s="70" t="s">
        <v>568</v>
      </c>
      <c r="J99" s="70" t="s">
        <v>796</v>
      </c>
      <c r="K99" s="70" t="s">
        <v>796</v>
      </c>
      <c r="L99" s="70" t="s">
        <v>796</v>
      </c>
      <c r="N99" s="70">
        <v>20.728960037231399</v>
      </c>
      <c r="O99" s="70">
        <v>92.936019897460895</v>
      </c>
      <c r="P99" s="556" t="s">
        <v>797</v>
      </c>
      <c r="Q99" s="70" t="s">
        <v>3026</v>
      </c>
      <c r="R99" s="571"/>
      <c r="S99" s="103"/>
      <c r="T99" s="108">
        <v>43768</v>
      </c>
      <c r="U99" s="571"/>
      <c r="W99" s="563"/>
    </row>
    <row r="100" spans="1:23" s="70" customFormat="1" ht="14.25" hidden="1" customHeight="1">
      <c r="A100" s="437" t="s">
        <v>2687</v>
      </c>
      <c r="B100" s="561" t="s">
        <v>304</v>
      </c>
      <c r="C100" s="561" t="s">
        <v>2836</v>
      </c>
      <c r="D100" s="473"/>
      <c r="E100" s="70">
        <v>196923</v>
      </c>
      <c r="J100" s="70" t="s">
        <v>2692</v>
      </c>
      <c r="K100" s="70" t="s">
        <v>2658</v>
      </c>
      <c r="L100" s="70" t="s">
        <v>2658</v>
      </c>
      <c r="N100" s="70">
        <v>20.675489425659201</v>
      </c>
      <c r="O100" s="70">
        <v>92.916961669921903</v>
      </c>
      <c r="P100" s="556" t="s">
        <v>1989</v>
      </c>
      <c r="R100" s="436"/>
      <c r="S100" s="437"/>
      <c r="T100" s="108"/>
      <c r="U100" s="104"/>
    </row>
    <row r="101" spans="1:23" s="70" customFormat="1" ht="14.25" hidden="1" customHeight="1">
      <c r="A101" s="437" t="s">
        <v>2687</v>
      </c>
      <c r="B101" s="561" t="s">
        <v>304</v>
      </c>
      <c r="C101" s="561" t="s">
        <v>2025</v>
      </c>
      <c r="D101" s="473"/>
      <c r="E101" s="433">
        <v>196828</v>
      </c>
      <c r="F101" s="70" t="s">
        <v>1762</v>
      </c>
      <c r="J101" s="70" t="s">
        <v>796</v>
      </c>
      <c r="K101" s="70" t="s">
        <v>796</v>
      </c>
      <c r="L101" s="70" t="s">
        <v>796</v>
      </c>
      <c r="N101" s="433">
        <v>20.860509870000001</v>
      </c>
      <c r="O101" s="433">
        <v>92.966751099999996</v>
      </c>
      <c r="P101" s="556" t="s">
        <v>797</v>
      </c>
      <c r="R101" s="102"/>
      <c r="S101" s="437"/>
      <c r="T101" s="108">
        <v>43297</v>
      </c>
      <c r="U101" s="104"/>
    </row>
    <row r="102" spans="1:23" s="70" customFormat="1" ht="14.25" hidden="1" customHeight="1">
      <c r="A102" s="437" t="s">
        <v>2687</v>
      </c>
      <c r="B102" s="567" t="s">
        <v>304</v>
      </c>
      <c r="C102" s="568" t="s">
        <v>3025</v>
      </c>
      <c r="D102" s="562"/>
      <c r="E102" s="70">
        <v>196948</v>
      </c>
      <c r="F102" s="70" t="s">
        <v>568</v>
      </c>
      <c r="J102" s="70" t="s">
        <v>796</v>
      </c>
      <c r="K102" s="70" t="s">
        <v>796</v>
      </c>
      <c r="L102" s="70" t="s">
        <v>796</v>
      </c>
      <c r="P102" s="70" t="s">
        <v>797</v>
      </c>
      <c r="Q102" s="70" t="s">
        <v>3026</v>
      </c>
      <c r="R102" s="571"/>
      <c r="S102" s="103"/>
      <c r="T102" s="108">
        <v>43768</v>
      </c>
      <c r="U102" s="571"/>
      <c r="W102" s="563"/>
    </row>
    <row r="103" spans="1:23" s="70" customFormat="1" ht="14.25" hidden="1" customHeight="1">
      <c r="A103" s="437" t="s">
        <v>2687</v>
      </c>
      <c r="B103" s="567" t="s">
        <v>304</v>
      </c>
      <c r="C103" s="568" t="s">
        <v>575</v>
      </c>
      <c r="D103" s="473" t="s">
        <v>2763</v>
      </c>
      <c r="E103" s="70" t="s">
        <v>1404</v>
      </c>
      <c r="F103" s="70" t="s">
        <v>568</v>
      </c>
      <c r="G103" s="70" t="s">
        <v>575</v>
      </c>
      <c r="J103" s="70" t="s">
        <v>796</v>
      </c>
      <c r="K103" s="70" t="s">
        <v>796</v>
      </c>
      <c r="L103" s="433" t="s">
        <v>881</v>
      </c>
      <c r="M103" s="70" t="s">
        <v>793</v>
      </c>
      <c r="N103" s="70">
        <v>20.727589999999999</v>
      </c>
      <c r="O103" s="70">
        <v>92.969350000000006</v>
      </c>
      <c r="P103" s="556" t="s">
        <v>797</v>
      </c>
      <c r="Q103" s="70" t="s">
        <v>778</v>
      </c>
      <c r="R103" s="102">
        <v>112</v>
      </c>
      <c r="S103" s="437">
        <v>738</v>
      </c>
      <c r="T103" s="108"/>
      <c r="U103" s="438"/>
      <c r="V103" s="70" t="s">
        <v>575</v>
      </c>
      <c r="W103" s="433"/>
    </row>
    <row r="104" spans="1:23" s="70" customFormat="1" ht="14.25" hidden="1" customHeight="1">
      <c r="A104" s="103" t="s">
        <v>2687</v>
      </c>
      <c r="B104" s="567" t="s">
        <v>304</v>
      </c>
      <c r="C104" s="568" t="s">
        <v>571</v>
      </c>
      <c r="D104" s="562" t="s">
        <v>1664</v>
      </c>
      <c r="E104" s="433">
        <v>196951</v>
      </c>
      <c r="J104" s="70" t="s">
        <v>796</v>
      </c>
      <c r="K104" s="70" t="s">
        <v>796</v>
      </c>
      <c r="L104" s="70" t="s">
        <v>796</v>
      </c>
      <c r="M104" s="70" t="s">
        <v>296</v>
      </c>
      <c r="N104" s="433">
        <v>20.723630910000001</v>
      </c>
      <c r="O104" s="433">
        <v>92.974327090000003</v>
      </c>
      <c r="P104" s="433" t="s">
        <v>797</v>
      </c>
      <c r="Q104" s="70" t="s">
        <v>778</v>
      </c>
      <c r="R104" s="571"/>
      <c r="S104" s="437"/>
      <c r="T104" s="108"/>
      <c r="U104" s="104"/>
      <c r="V104" s="70" t="s">
        <v>571</v>
      </c>
      <c r="W104" s="433"/>
    </row>
    <row r="105" spans="1:23" s="70" customFormat="1" ht="14.25" hidden="1" customHeight="1">
      <c r="A105" s="567" t="s">
        <v>2687</v>
      </c>
      <c r="B105" s="567" t="s">
        <v>304</v>
      </c>
      <c r="C105" s="568" t="s">
        <v>2814</v>
      </c>
      <c r="D105" s="562"/>
      <c r="E105" s="70">
        <v>196981</v>
      </c>
      <c r="F105" s="433"/>
      <c r="J105" s="70" t="s">
        <v>2692</v>
      </c>
      <c r="K105" s="433" t="s">
        <v>2658</v>
      </c>
      <c r="L105" s="433" t="s">
        <v>2658</v>
      </c>
      <c r="N105" s="70">
        <v>20.656810760498001</v>
      </c>
      <c r="O105" s="70">
        <v>93.029953002929702</v>
      </c>
      <c r="P105" s="70" t="s">
        <v>1989</v>
      </c>
      <c r="R105" s="571"/>
      <c r="S105" s="437"/>
      <c r="T105" s="108">
        <v>43591</v>
      </c>
      <c r="U105" s="571"/>
      <c r="W105" s="563"/>
    </row>
    <row r="106" spans="1:23" s="70" customFormat="1" ht="14.25" hidden="1" customHeight="1">
      <c r="A106" s="437" t="s">
        <v>2687</v>
      </c>
      <c r="B106" s="433" t="s">
        <v>314</v>
      </c>
      <c r="C106" s="433" t="s">
        <v>874</v>
      </c>
      <c r="D106" s="473" t="s">
        <v>1664</v>
      </c>
      <c r="E106" s="70">
        <v>197171</v>
      </c>
      <c r="F106" s="589" t="s">
        <v>518</v>
      </c>
      <c r="J106" s="70" t="s">
        <v>796</v>
      </c>
      <c r="K106" s="70" t="s">
        <v>796</v>
      </c>
      <c r="L106" s="70" t="s">
        <v>796</v>
      </c>
      <c r="N106" s="70">
        <v>20.225250240000001</v>
      </c>
      <c r="O106" s="70">
        <v>93.418876650000001</v>
      </c>
      <c r="P106" s="556" t="s">
        <v>797</v>
      </c>
      <c r="R106" s="102"/>
      <c r="S106" s="437"/>
      <c r="T106" s="108"/>
      <c r="U106" s="438"/>
      <c r="V106" s="70" t="s">
        <v>875</v>
      </c>
      <c r="W106" s="433"/>
    </row>
    <row r="107" spans="1:23" s="70" customFormat="1" ht="14.25" hidden="1" customHeight="1">
      <c r="A107" s="437" t="s">
        <v>2687</v>
      </c>
      <c r="B107" s="433" t="s">
        <v>314</v>
      </c>
      <c r="C107" s="433" t="s">
        <v>2634</v>
      </c>
      <c r="D107" s="473"/>
      <c r="E107" s="70">
        <v>197034</v>
      </c>
      <c r="J107" s="70" t="s">
        <v>796</v>
      </c>
      <c r="K107" s="70" t="s">
        <v>796</v>
      </c>
      <c r="L107" s="70" t="s">
        <v>796</v>
      </c>
      <c r="P107" s="70" t="s">
        <v>797</v>
      </c>
      <c r="R107" s="436"/>
      <c r="S107" s="437"/>
      <c r="T107" s="108"/>
      <c r="U107" s="565"/>
    </row>
    <row r="108" spans="1:23" s="70" customFormat="1" ht="14.25" hidden="1" customHeight="1">
      <c r="A108" s="437" t="s">
        <v>2687</v>
      </c>
      <c r="B108" s="433" t="s">
        <v>314</v>
      </c>
      <c r="C108" s="433" t="s">
        <v>2631</v>
      </c>
      <c r="D108" s="473"/>
      <c r="E108" s="433">
        <v>197020</v>
      </c>
      <c r="F108" s="433"/>
      <c r="G108" s="433"/>
      <c r="H108" s="433"/>
      <c r="I108" s="433"/>
      <c r="J108" s="70" t="s">
        <v>796</v>
      </c>
      <c r="K108" s="433" t="s">
        <v>796</v>
      </c>
      <c r="L108" s="433" t="s">
        <v>796</v>
      </c>
      <c r="P108" s="556" t="s">
        <v>797</v>
      </c>
      <c r="R108" s="436"/>
      <c r="S108" s="437"/>
      <c r="T108" s="108"/>
      <c r="U108" s="104"/>
    </row>
    <row r="109" spans="1:23" s="70" customFormat="1" ht="14.25" hidden="1" customHeight="1">
      <c r="A109" s="564" t="s">
        <v>2687</v>
      </c>
      <c r="B109" s="556" t="s">
        <v>314</v>
      </c>
      <c r="C109" s="556" t="s">
        <v>2649</v>
      </c>
      <c r="D109" s="473"/>
      <c r="E109" s="70">
        <v>220651</v>
      </c>
      <c r="J109" s="70" t="s">
        <v>796</v>
      </c>
      <c r="K109" s="70" t="s">
        <v>796</v>
      </c>
      <c r="L109" s="70" t="s">
        <v>796</v>
      </c>
      <c r="P109" s="556" t="s">
        <v>797</v>
      </c>
      <c r="R109" s="563"/>
      <c r="S109" s="437"/>
      <c r="T109" s="108"/>
      <c r="U109" s="565"/>
      <c r="W109" s="556"/>
    </row>
    <row r="110" spans="1:23" s="70" customFormat="1" ht="14.25" hidden="1" customHeight="1">
      <c r="A110" s="437" t="s">
        <v>2687</v>
      </c>
      <c r="B110" s="433" t="s">
        <v>314</v>
      </c>
      <c r="C110" s="433" t="s">
        <v>897</v>
      </c>
      <c r="D110" s="473" t="s">
        <v>2763</v>
      </c>
      <c r="E110" s="70" t="s">
        <v>1392</v>
      </c>
      <c r="F110" s="70" t="s">
        <v>878</v>
      </c>
      <c r="G110" s="70" t="s">
        <v>897</v>
      </c>
      <c r="J110" s="70" t="s">
        <v>796</v>
      </c>
      <c r="K110" s="70" t="s">
        <v>796</v>
      </c>
      <c r="L110" s="70" t="s">
        <v>881</v>
      </c>
      <c r="M110" s="70" t="s">
        <v>793</v>
      </c>
      <c r="N110" s="70">
        <v>20.480898</v>
      </c>
      <c r="O110" s="70">
        <v>93.299485000000004</v>
      </c>
      <c r="P110" s="556" t="s">
        <v>797</v>
      </c>
      <c r="R110" s="102">
        <v>87</v>
      </c>
      <c r="S110" s="437">
        <v>444</v>
      </c>
      <c r="T110" s="108"/>
      <c r="U110" s="104" t="s">
        <v>858</v>
      </c>
      <c r="V110" s="70" t="s">
        <v>897</v>
      </c>
    </row>
    <row r="111" spans="1:23" s="70" customFormat="1" ht="14.25" hidden="1" customHeight="1">
      <c r="A111" s="437" t="s">
        <v>2687</v>
      </c>
      <c r="B111" s="433" t="s">
        <v>314</v>
      </c>
      <c r="C111" s="433" t="s">
        <v>2643</v>
      </c>
      <c r="D111" s="473"/>
      <c r="E111" s="70">
        <v>197090</v>
      </c>
      <c r="J111" s="70" t="s">
        <v>796</v>
      </c>
      <c r="K111" s="70" t="s">
        <v>796</v>
      </c>
      <c r="L111" s="70" t="s">
        <v>796</v>
      </c>
      <c r="P111" s="70" t="s">
        <v>797</v>
      </c>
      <c r="R111" s="436"/>
      <c r="S111" s="437"/>
      <c r="T111" s="108"/>
      <c r="U111" s="104"/>
    </row>
    <row r="112" spans="1:23" s="70" customFormat="1" ht="14.25" hidden="1" customHeight="1">
      <c r="A112" s="437" t="s">
        <v>2687</v>
      </c>
      <c r="B112" s="433" t="s">
        <v>314</v>
      </c>
      <c r="C112" s="433" t="s">
        <v>464</v>
      </c>
      <c r="D112" s="473" t="s">
        <v>1664</v>
      </c>
      <c r="E112" s="70">
        <v>196994</v>
      </c>
      <c r="J112" s="70" t="s">
        <v>796</v>
      </c>
      <c r="K112" s="70" t="s">
        <v>796</v>
      </c>
      <c r="L112" s="70" t="s">
        <v>796</v>
      </c>
      <c r="M112" s="70" t="s">
        <v>887</v>
      </c>
      <c r="N112" s="70">
        <v>20.394809720000001</v>
      </c>
      <c r="O112" s="70">
        <v>93.251609799999997</v>
      </c>
      <c r="P112" s="556" t="s">
        <v>797</v>
      </c>
      <c r="Q112" s="70" t="s">
        <v>778</v>
      </c>
      <c r="R112" s="436"/>
      <c r="S112" s="103"/>
      <c r="T112" s="108"/>
      <c r="U112" s="104"/>
      <c r="V112" s="70" t="s">
        <v>888</v>
      </c>
      <c r="W112" s="433"/>
    </row>
    <row r="113" spans="1:23" s="70" customFormat="1" ht="14.25" hidden="1" customHeight="1">
      <c r="A113" s="437" t="s">
        <v>2687</v>
      </c>
      <c r="B113" s="433" t="s">
        <v>314</v>
      </c>
      <c r="C113" s="433" t="s">
        <v>315</v>
      </c>
      <c r="D113" s="473" t="s">
        <v>1664</v>
      </c>
      <c r="E113" s="70">
        <v>197174</v>
      </c>
      <c r="J113" s="70" t="s">
        <v>796</v>
      </c>
      <c r="K113" s="70" t="s">
        <v>796</v>
      </c>
      <c r="L113" s="70" t="s">
        <v>796</v>
      </c>
      <c r="M113" s="70" t="s">
        <v>296</v>
      </c>
      <c r="P113" s="70" t="s">
        <v>797</v>
      </c>
      <c r="Q113" s="70" t="s">
        <v>778</v>
      </c>
      <c r="R113" s="436"/>
      <c r="S113" s="437"/>
      <c r="T113" s="108" t="s">
        <v>803</v>
      </c>
      <c r="U113" s="104"/>
      <c r="W113" s="433"/>
    </row>
    <row r="114" spans="1:23" s="70" customFormat="1" ht="14.25" hidden="1" customHeight="1">
      <c r="A114" s="437" t="s">
        <v>2687</v>
      </c>
      <c r="B114" s="433" t="s">
        <v>314</v>
      </c>
      <c r="C114" s="433" t="s">
        <v>2647</v>
      </c>
      <c r="D114" s="473"/>
      <c r="E114" s="70">
        <v>197099</v>
      </c>
      <c r="J114" s="70" t="s">
        <v>796</v>
      </c>
      <c r="K114" s="70" t="s">
        <v>796</v>
      </c>
      <c r="L114" s="70" t="s">
        <v>796</v>
      </c>
      <c r="P114" s="556" t="s">
        <v>797</v>
      </c>
      <c r="R114" s="102"/>
      <c r="S114" s="437"/>
      <c r="T114" s="108"/>
      <c r="U114" s="104"/>
    </row>
    <row r="115" spans="1:23" s="70" customFormat="1" ht="14.25" hidden="1" customHeight="1">
      <c r="A115" s="103" t="s">
        <v>2687</v>
      </c>
      <c r="B115" s="556" t="s">
        <v>314</v>
      </c>
      <c r="C115" s="556" t="s">
        <v>869</v>
      </c>
      <c r="D115" s="473" t="s">
        <v>1664</v>
      </c>
      <c r="E115" s="70">
        <v>197176</v>
      </c>
      <c r="F115" s="70" t="s">
        <v>518</v>
      </c>
      <c r="J115" s="70" t="s">
        <v>796</v>
      </c>
      <c r="K115" s="433" t="s">
        <v>796</v>
      </c>
      <c r="L115" s="433" t="s">
        <v>796</v>
      </c>
      <c r="M115" s="70" t="s">
        <v>793</v>
      </c>
      <c r="N115" s="70">
        <v>20.203340529999998</v>
      </c>
      <c r="O115" s="70">
        <v>93.426139829999997</v>
      </c>
      <c r="P115" s="556" t="s">
        <v>797</v>
      </c>
      <c r="R115" s="563"/>
      <c r="S115" s="103"/>
      <c r="T115" s="108"/>
      <c r="U115" s="556"/>
      <c r="V115" s="70" t="s">
        <v>870</v>
      </c>
      <c r="W115" s="556"/>
    </row>
    <row r="116" spans="1:23" s="70" customFormat="1" ht="14.25" hidden="1" customHeight="1">
      <c r="A116" s="437" t="s">
        <v>2687</v>
      </c>
      <c r="B116" s="433" t="s">
        <v>314</v>
      </c>
      <c r="C116" s="433" t="s">
        <v>2652</v>
      </c>
      <c r="D116" s="473"/>
      <c r="E116" s="70">
        <v>197111</v>
      </c>
      <c r="J116" s="70" t="s">
        <v>796</v>
      </c>
      <c r="K116" s="70" t="s">
        <v>796</v>
      </c>
      <c r="L116" s="70" t="s">
        <v>796</v>
      </c>
      <c r="P116" s="556" t="s">
        <v>797</v>
      </c>
      <c r="R116" s="102"/>
      <c r="S116" s="103"/>
      <c r="T116" s="108"/>
      <c r="U116" s="104"/>
      <c r="W116" s="433"/>
    </row>
    <row r="117" spans="1:23" s="70" customFormat="1" ht="14.25" hidden="1" customHeight="1">
      <c r="A117" s="440" t="s">
        <v>2687</v>
      </c>
      <c r="B117" s="440" t="s">
        <v>314</v>
      </c>
      <c r="C117" s="441" t="s">
        <v>2776</v>
      </c>
      <c r="D117" s="435"/>
      <c r="J117" s="70" t="s">
        <v>2692</v>
      </c>
      <c r="K117" s="70" t="s">
        <v>2658</v>
      </c>
      <c r="L117" s="70" t="s">
        <v>2658</v>
      </c>
      <c r="P117" s="556" t="s">
        <v>1989</v>
      </c>
      <c r="R117" s="443"/>
      <c r="S117" s="437"/>
      <c r="T117" s="108">
        <v>43591</v>
      </c>
      <c r="U117" s="443"/>
      <c r="W117" s="436"/>
    </row>
    <row r="118" spans="1:23" s="70" customFormat="1" ht="14.25" hidden="1" customHeight="1">
      <c r="A118" s="437" t="s">
        <v>2687</v>
      </c>
      <c r="B118" s="433" t="s">
        <v>314</v>
      </c>
      <c r="C118" s="433" t="s">
        <v>2640</v>
      </c>
      <c r="D118" s="473"/>
      <c r="E118" s="70">
        <v>197042</v>
      </c>
      <c r="J118" s="70" t="s">
        <v>796</v>
      </c>
      <c r="K118" s="70" t="s">
        <v>796</v>
      </c>
      <c r="L118" s="70" t="s">
        <v>796</v>
      </c>
      <c r="P118" s="556" t="s">
        <v>797</v>
      </c>
      <c r="R118" s="436"/>
      <c r="S118" s="437"/>
      <c r="T118" s="108"/>
      <c r="U118" s="104"/>
      <c r="W118" s="433"/>
    </row>
    <row r="119" spans="1:23" s="70" customFormat="1" ht="14.25" hidden="1" customHeight="1">
      <c r="A119" s="437" t="s">
        <v>2687</v>
      </c>
      <c r="B119" s="433" t="s">
        <v>314</v>
      </c>
      <c r="C119" s="433" t="s">
        <v>466</v>
      </c>
      <c r="D119" s="473" t="s">
        <v>1664</v>
      </c>
      <c r="E119" s="70">
        <v>196996</v>
      </c>
      <c r="J119" s="70" t="s">
        <v>796</v>
      </c>
      <c r="K119" s="433" t="s">
        <v>796</v>
      </c>
      <c r="L119" s="433" t="s">
        <v>796</v>
      </c>
      <c r="M119" s="70" t="s">
        <v>296</v>
      </c>
      <c r="N119" s="70">
        <v>20.398889539999999</v>
      </c>
      <c r="O119" s="70">
        <v>93.25405121</v>
      </c>
      <c r="P119" s="556" t="s">
        <v>797</v>
      </c>
      <c r="Q119" s="70" t="s">
        <v>778</v>
      </c>
      <c r="R119" s="102"/>
      <c r="S119" s="437"/>
      <c r="T119" s="108"/>
      <c r="U119" s="104"/>
      <c r="V119" s="70" t="s">
        <v>466</v>
      </c>
    </row>
    <row r="120" spans="1:23" s="70" customFormat="1" ht="14.25" hidden="1" customHeight="1">
      <c r="A120" s="437" t="s">
        <v>2687</v>
      </c>
      <c r="B120" s="433" t="s">
        <v>314</v>
      </c>
      <c r="C120" s="433" t="s">
        <v>2641</v>
      </c>
      <c r="D120" s="473"/>
      <c r="E120" s="70">
        <v>197043</v>
      </c>
      <c r="J120" s="70" t="s">
        <v>796</v>
      </c>
      <c r="K120" s="433" t="s">
        <v>796</v>
      </c>
      <c r="L120" s="433" t="s">
        <v>796</v>
      </c>
      <c r="P120" s="556" t="s">
        <v>797</v>
      </c>
      <c r="R120" s="102"/>
      <c r="S120" s="103"/>
      <c r="T120" s="108"/>
      <c r="U120" s="104"/>
    </row>
    <row r="121" spans="1:23" s="70" customFormat="1" ht="14.25" hidden="1" customHeight="1">
      <c r="A121" s="437" t="s">
        <v>2687</v>
      </c>
      <c r="B121" s="433" t="s">
        <v>314</v>
      </c>
      <c r="C121" s="433" t="s">
        <v>446</v>
      </c>
      <c r="D121" s="473" t="s">
        <v>1664</v>
      </c>
      <c r="E121" s="556">
        <v>220671</v>
      </c>
      <c r="J121" s="70" t="s">
        <v>796</v>
      </c>
      <c r="K121" s="70" t="s">
        <v>796</v>
      </c>
      <c r="L121" s="70" t="s">
        <v>796</v>
      </c>
      <c r="M121" s="70" t="s">
        <v>296</v>
      </c>
      <c r="N121" s="556">
        <v>20.218471529999999</v>
      </c>
      <c r="O121" s="556">
        <v>93.424331670000001</v>
      </c>
      <c r="P121" s="70" t="s">
        <v>797</v>
      </c>
      <c r="Q121" s="70" t="s">
        <v>778</v>
      </c>
      <c r="R121" s="102"/>
      <c r="S121" s="437"/>
      <c r="T121" s="108"/>
      <c r="U121" s="104"/>
      <c r="V121" s="70" t="s">
        <v>872</v>
      </c>
    </row>
    <row r="122" spans="1:23" s="70" customFormat="1" ht="14.25" hidden="1" customHeight="1">
      <c r="A122" s="437" t="s">
        <v>2687</v>
      </c>
      <c r="B122" s="433" t="s">
        <v>314</v>
      </c>
      <c r="C122" s="433" t="s">
        <v>2629</v>
      </c>
      <c r="D122" s="473"/>
      <c r="E122" s="70">
        <v>197017</v>
      </c>
      <c r="J122" s="70" t="s">
        <v>796</v>
      </c>
      <c r="K122" s="70" t="s">
        <v>796</v>
      </c>
      <c r="L122" s="70" t="s">
        <v>796</v>
      </c>
      <c r="P122" s="556" t="s">
        <v>797</v>
      </c>
      <c r="R122" s="102"/>
      <c r="S122" s="437"/>
      <c r="T122" s="108"/>
      <c r="U122" s="104"/>
    </row>
    <row r="123" spans="1:23" s="70" customFormat="1" ht="14.25" hidden="1" customHeight="1">
      <c r="A123" s="564" t="s">
        <v>2687</v>
      </c>
      <c r="B123" s="440" t="s">
        <v>314</v>
      </c>
      <c r="C123" s="441" t="s">
        <v>2771</v>
      </c>
      <c r="D123" s="435"/>
      <c r="E123" s="70">
        <v>197065</v>
      </c>
      <c r="J123" s="70" t="s">
        <v>2692</v>
      </c>
      <c r="K123" s="70" t="s">
        <v>2658</v>
      </c>
      <c r="L123" s="70" t="s">
        <v>2658</v>
      </c>
      <c r="N123" s="433">
        <v>20.593980789184599</v>
      </c>
      <c r="O123" s="433">
        <v>93.261528015136705</v>
      </c>
      <c r="P123" s="556" t="s">
        <v>1989</v>
      </c>
      <c r="R123" s="443"/>
      <c r="S123" s="437"/>
      <c r="T123" s="108">
        <v>43591</v>
      </c>
      <c r="U123" s="443"/>
      <c r="W123" s="436"/>
    </row>
    <row r="124" spans="1:23" s="70" customFormat="1" ht="14.25" hidden="1" customHeight="1">
      <c r="A124" s="437" t="s">
        <v>2687</v>
      </c>
      <c r="B124" s="556" t="s">
        <v>314</v>
      </c>
      <c r="C124" s="556" t="s">
        <v>2639</v>
      </c>
      <c r="D124" s="473"/>
      <c r="E124" s="70">
        <v>197041</v>
      </c>
      <c r="J124" s="70" t="s">
        <v>796</v>
      </c>
      <c r="K124" s="70" t="s">
        <v>796</v>
      </c>
      <c r="L124" s="70" t="s">
        <v>796</v>
      </c>
      <c r="P124" s="556" t="s">
        <v>797</v>
      </c>
      <c r="R124" s="436"/>
      <c r="S124" s="437"/>
      <c r="T124" s="108"/>
      <c r="U124" s="104"/>
      <c r="W124" s="433"/>
    </row>
    <row r="125" spans="1:23" s="70" customFormat="1" ht="14.25" hidden="1" customHeight="1">
      <c r="A125" s="567" t="s">
        <v>2687</v>
      </c>
      <c r="B125" s="567" t="s">
        <v>314</v>
      </c>
      <c r="C125" s="568" t="s">
        <v>2795</v>
      </c>
      <c r="D125" s="562"/>
      <c r="E125" s="433"/>
      <c r="F125" s="433"/>
      <c r="G125" s="433"/>
      <c r="H125" s="433"/>
      <c r="I125" s="433"/>
      <c r="J125" s="70" t="s">
        <v>2692</v>
      </c>
      <c r="K125" s="70" t="s">
        <v>2658</v>
      </c>
      <c r="L125" s="70" t="s">
        <v>2658</v>
      </c>
      <c r="M125" s="433"/>
      <c r="N125" s="433"/>
      <c r="O125" s="433"/>
      <c r="P125" s="70" t="s">
        <v>1989</v>
      </c>
      <c r="Q125" s="433"/>
      <c r="R125" s="571"/>
      <c r="S125" s="437"/>
      <c r="T125" s="450">
        <v>43591</v>
      </c>
      <c r="U125" s="571"/>
      <c r="V125" s="433"/>
      <c r="W125" s="563"/>
    </row>
    <row r="126" spans="1:23" s="70" customFormat="1" ht="14.25" hidden="1" customHeight="1">
      <c r="A126" s="437" t="s">
        <v>2687</v>
      </c>
      <c r="B126" s="556" t="s">
        <v>314</v>
      </c>
      <c r="C126" s="556" t="s">
        <v>2650</v>
      </c>
      <c r="D126" s="473"/>
      <c r="E126" s="433">
        <v>197103</v>
      </c>
      <c r="F126" s="433"/>
      <c r="G126" s="433"/>
      <c r="H126" s="433"/>
      <c r="I126" s="433"/>
      <c r="J126" s="433" t="s">
        <v>796</v>
      </c>
      <c r="K126" s="433" t="s">
        <v>796</v>
      </c>
      <c r="L126" s="433" t="s">
        <v>796</v>
      </c>
      <c r="M126" s="433"/>
      <c r="N126" s="433"/>
      <c r="O126" s="433"/>
      <c r="P126" s="433" t="s">
        <v>797</v>
      </c>
      <c r="Q126" s="433"/>
      <c r="R126" s="436"/>
      <c r="S126" s="437"/>
      <c r="T126" s="450"/>
      <c r="U126" s="438"/>
      <c r="V126" s="433"/>
      <c r="W126" s="433"/>
    </row>
    <row r="127" spans="1:23" s="70" customFormat="1" ht="14.25" hidden="1" customHeight="1">
      <c r="A127" s="437" t="s">
        <v>2687</v>
      </c>
      <c r="B127" s="556" t="s">
        <v>314</v>
      </c>
      <c r="C127" s="556" t="s">
        <v>2633</v>
      </c>
      <c r="D127" s="473"/>
      <c r="E127" s="70">
        <v>197028</v>
      </c>
      <c r="J127" s="70" t="s">
        <v>796</v>
      </c>
      <c r="K127" s="70" t="s">
        <v>796</v>
      </c>
      <c r="L127" s="70" t="s">
        <v>796</v>
      </c>
      <c r="P127" s="556" t="s">
        <v>797</v>
      </c>
      <c r="R127" s="102"/>
      <c r="S127" s="103"/>
      <c r="T127" s="108"/>
      <c r="U127" s="104"/>
    </row>
    <row r="128" spans="1:23" s="70" customFormat="1" ht="14.25" hidden="1" customHeight="1">
      <c r="A128" s="437" t="s">
        <v>2687</v>
      </c>
      <c r="B128" s="556" t="s">
        <v>314</v>
      </c>
      <c r="C128" s="556" t="s">
        <v>2632</v>
      </c>
      <c r="D128" s="473"/>
      <c r="E128" s="70">
        <v>197027</v>
      </c>
      <c r="J128" s="70" t="s">
        <v>796</v>
      </c>
      <c r="K128" s="70" t="s">
        <v>796</v>
      </c>
      <c r="L128" s="70" t="s">
        <v>796</v>
      </c>
      <c r="P128" s="556" t="s">
        <v>797</v>
      </c>
      <c r="R128" s="102"/>
      <c r="S128" s="437"/>
      <c r="T128" s="108"/>
      <c r="U128" s="104"/>
    </row>
    <row r="129" spans="1:23" s="70" customFormat="1" ht="14.25" hidden="1" customHeight="1">
      <c r="A129" s="437" t="s">
        <v>2687</v>
      </c>
      <c r="B129" s="556" t="s">
        <v>314</v>
      </c>
      <c r="C129" s="556" t="s">
        <v>884</v>
      </c>
      <c r="D129" s="473" t="s">
        <v>2763</v>
      </c>
      <c r="E129" s="431" t="s">
        <v>1384</v>
      </c>
      <c r="F129" s="70" t="s">
        <v>1754</v>
      </c>
      <c r="G129" s="70" t="s">
        <v>1754</v>
      </c>
      <c r="J129" s="70" t="s">
        <v>796</v>
      </c>
      <c r="K129" s="70" t="s">
        <v>796</v>
      </c>
      <c r="L129" s="70" t="s">
        <v>881</v>
      </c>
      <c r="M129" s="70" t="s">
        <v>793</v>
      </c>
      <c r="N129" s="574">
        <v>20.377523</v>
      </c>
      <c r="O129" s="445">
        <v>93.271642</v>
      </c>
      <c r="P129" s="556" t="s">
        <v>797</v>
      </c>
      <c r="R129" s="436">
        <v>19</v>
      </c>
      <c r="S129" s="437">
        <v>142</v>
      </c>
      <c r="T129" s="108"/>
      <c r="U129" s="104" t="s">
        <v>858</v>
      </c>
      <c r="V129" s="70" t="s">
        <v>884</v>
      </c>
      <c r="W129" s="433"/>
    </row>
    <row r="130" spans="1:23" s="70" customFormat="1" ht="14.25" hidden="1" customHeight="1">
      <c r="A130" s="437" t="s">
        <v>2687</v>
      </c>
      <c r="B130" s="556" t="s">
        <v>314</v>
      </c>
      <c r="C130" s="556" t="s">
        <v>660</v>
      </c>
      <c r="D130" s="473"/>
      <c r="E130" s="70">
        <v>197110</v>
      </c>
      <c r="F130" s="70" t="s">
        <v>2732</v>
      </c>
      <c r="J130" s="70" t="s">
        <v>796</v>
      </c>
      <c r="K130" s="433" t="s">
        <v>796</v>
      </c>
      <c r="L130" s="433" t="s">
        <v>796</v>
      </c>
      <c r="P130" s="556" t="s">
        <v>797</v>
      </c>
      <c r="R130" s="436"/>
      <c r="S130" s="103"/>
      <c r="T130" s="108"/>
      <c r="U130" s="104"/>
    </row>
    <row r="131" spans="1:23" s="70" customFormat="1" ht="14.25" hidden="1" customHeight="1">
      <c r="A131" s="567" t="s">
        <v>2687</v>
      </c>
      <c r="B131" s="567" t="s">
        <v>314</v>
      </c>
      <c r="C131" s="568" t="s">
        <v>2775</v>
      </c>
      <c r="D131" s="562"/>
      <c r="E131" s="70">
        <v>197051</v>
      </c>
      <c r="J131" s="70" t="s">
        <v>2692</v>
      </c>
      <c r="K131" s="70" t="s">
        <v>2658</v>
      </c>
      <c r="L131" s="70" t="s">
        <v>2658</v>
      </c>
      <c r="N131" s="70">
        <v>20.599809646606399</v>
      </c>
      <c r="O131" s="70">
        <v>93.265541076660199</v>
      </c>
      <c r="P131" s="70" t="s">
        <v>1989</v>
      </c>
      <c r="R131" s="571"/>
      <c r="S131" s="437"/>
      <c r="T131" s="108">
        <v>43591</v>
      </c>
      <c r="U131" s="571"/>
      <c r="W131" s="563"/>
    </row>
    <row r="132" spans="1:23" s="70" customFormat="1" ht="14.25" hidden="1" customHeight="1">
      <c r="A132" s="437" t="s">
        <v>2687</v>
      </c>
      <c r="B132" s="561" t="s">
        <v>314</v>
      </c>
      <c r="C132" s="434" t="s">
        <v>878</v>
      </c>
      <c r="D132" s="473"/>
      <c r="E132" s="70">
        <v>197149</v>
      </c>
      <c r="F132" s="70" t="s">
        <v>878</v>
      </c>
      <c r="J132" s="70" t="s">
        <v>796</v>
      </c>
      <c r="K132" s="70" t="s">
        <v>796</v>
      </c>
      <c r="L132" s="70" t="s">
        <v>796</v>
      </c>
      <c r="P132" s="70" t="s">
        <v>797</v>
      </c>
      <c r="R132" s="436"/>
      <c r="S132" s="437"/>
      <c r="T132" s="108"/>
      <c r="U132" s="104"/>
      <c r="W132" s="433"/>
    </row>
    <row r="133" spans="1:23" s="70" customFormat="1" ht="14.25" hidden="1" customHeight="1">
      <c r="A133" s="437" t="s">
        <v>2687</v>
      </c>
      <c r="B133" s="434" t="s">
        <v>314</v>
      </c>
      <c r="C133" s="434" t="s">
        <v>893</v>
      </c>
      <c r="D133" s="473" t="s">
        <v>2763</v>
      </c>
      <c r="E133" s="70" t="s">
        <v>1388</v>
      </c>
      <c r="F133" s="70" t="s">
        <v>1860</v>
      </c>
      <c r="G133" s="70" t="s">
        <v>1861</v>
      </c>
      <c r="J133" s="70" t="s">
        <v>796</v>
      </c>
      <c r="K133" s="70" t="s">
        <v>796</v>
      </c>
      <c r="L133" s="70" t="s">
        <v>881</v>
      </c>
      <c r="M133" s="70" t="s">
        <v>793</v>
      </c>
      <c r="N133" s="70">
        <v>20.407971</v>
      </c>
      <c r="O133" s="70">
        <v>93.313627999999994</v>
      </c>
      <c r="P133" s="70" t="s">
        <v>797</v>
      </c>
      <c r="R133" s="102">
        <v>228</v>
      </c>
      <c r="S133" s="437">
        <v>1377</v>
      </c>
      <c r="T133" s="108"/>
      <c r="U133" s="104" t="s">
        <v>858</v>
      </c>
      <c r="V133" s="70" t="s">
        <v>893</v>
      </c>
    </row>
    <row r="134" spans="1:23" s="70" customFormat="1" ht="14.25" hidden="1" customHeight="1">
      <c r="A134" s="437" t="s">
        <v>2687</v>
      </c>
      <c r="B134" s="434" t="s">
        <v>314</v>
      </c>
      <c r="C134" s="434" t="s">
        <v>467</v>
      </c>
      <c r="D134" s="473" t="s">
        <v>2763</v>
      </c>
      <c r="E134" s="70" t="s">
        <v>1386</v>
      </c>
      <c r="F134" s="70" t="s">
        <v>464</v>
      </c>
      <c r="G134" s="70" t="s">
        <v>467</v>
      </c>
      <c r="J134" s="70" t="s">
        <v>796</v>
      </c>
      <c r="K134" s="70" t="s">
        <v>796</v>
      </c>
      <c r="L134" s="70" t="s">
        <v>881</v>
      </c>
      <c r="M134" s="70" t="s">
        <v>793</v>
      </c>
      <c r="N134" s="70">
        <v>20.39902</v>
      </c>
      <c r="O134" s="70">
        <v>93.249669999999995</v>
      </c>
      <c r="P134" s="70" t="s">
        <v>797</v>
      </c>
      <c r="Q134" s="70" t="s">
        <v>778</v>
      </c>
      <c r="R134" s="102">
        <v>86</v>
      </c>
      <c r="S134" s="103">
        <v>476</v>
      </c>
      <c r="T134" s="108"/>
      <c r="U134" s="104"/>
      <c r="V134" s="70" t="s">
        <v>892</v>
      </c>
    </row>
    <row r="135" spans="1:23" s="70" customFormat="1" ht="14.25" hidden="1" customHeight="1">
      <c r="A135" s="437" t="s">
        <v>2687</v>
      </c>
      <c r="B135" s="434" t="s">
        <v>314</v>
      </c>
      <c r="C135" s="434" t="s">
        <v>2638</v>
      </c>
      <c r="D135" s="473"/>
      <c r="E135" s="70">
        <v>197039</v>
      </c>
      <c r="J135" s="70" t="s">
        <v>796</v>
      </c>
      <c r="K135" s="70" t="s">
        <v>796</v>
      </c>
      <c r="L135" s="70" t="s">
        <v>796</v>
      </c>
      <c r="P135" s="556" t="s">
        <v>797</v>
      </c>
      <c r="R135" s="102"/>
      <c r="S135" s="103"/>
      <c r="T135" s="108"/>
      <c r="U135" s="104"/>
    </row>
    <row r="136" spans="1:23" s="70" customFormat="1" ht="14.25" hidden="1" customHeight="1">
      <c r="A136" s="437" t="s">
        <v>2687</v>
      </c>
      <c r="B136" s="434" t="s">
        <v>314</v>
      </c>
      <c r="C136" s="434" t="s">
        <v>1863</v>
      </c>
      <c r="D136" s="473"/>
      <c r="E136" s="70">
        <v>197023</v>
      </c>
      <c r="J136" s="70" t="s">
        <v>796</v>
      </c>
      <c r="K136" s="70" t="s">
        <v>796</v>
      </c>
      <c r="L136" s="70" t="s">
        <v>796</v>
      </c>
      <c r="P136" s="556" t="s">
        <v>797</v>
      </c>
      <c r="R136" s="436"/>
      <c r="S136" s="103"/>
      <c r="T136" s="108"/>
      <c r="U136" s="104"/>
      <c r="W136" s="433"/>
    </row>
    <row r="137" spans="1:23" s="70" customFormat="1" ht="14.25" hidden="1" customHeight="1">
      <c r="A137" s="437" t="s">
        <v>2687</v>
      </c>
      <c r="B137" s="434" t="s">
        <v>314</v>
      </c>
      <c r="C137" s="434" t="s">
        <v>2630</v>
      </c>
      <c r="D137" s="473"/>
      <c r="E137" s="70">
        <v>197022</v>
      </c>
      <c r="F137" s="433"/>
      <c r="J137" s="70" t="s">
        <v>796</v>
      </c>
      <c r="K137" s="70" t="s">
        <v>796</v>
      </c>
      <c r="L137" s="70" t="s">
        <v>796</v>
      </c>
      <c r="P137" s="556" t="s">
        <v>797</v>
      </c>
      <c r="Q137" s="433"/>
      <c r="R137" s="436"/>
      <c r="S137" s="437"/>
      <c r="T137" s="450"/>
      <c r="U137" s="104"/>
      <c r="W137" s="433"/>
    </row>
    <row r="138" spans="1:23" s="70" customFormat="1" ht="14.25" hidden="1" customHeight="1">
      <c r="A138" s="437" t="s">
        <v>2687</v>
      </c>
      <c r="B138" s="434" t="s">
        <v>314</v>
      </c>
      <c r="C138" s="434" t="s">
        <v>2651</v>
      </c>
      <c r="D138" s="473"/>
      <c r="E138" s="70">
        <v>197114</v>
      </c>
      <c r="F138" s="70" t="s">
        <v>2732</v>
      </c>
      <c r="J138" s="70" t="s">
        <v>796</v>
      </c>
      <c r="K138" s="70" t="s">
        <v>796</v>
      </c>
      <c r="L138" s="70" t="s">
        <v>796</v>
      </c>
      <c r="P138" s="556" t="s">
        <v>797</v>
      </c>
      <c r="R138" s="436"/>
      <c r="S138" s="437"/>
      <c r="T138" s="108"/>
      <c r="U138" s="104"/>
      <c r="W138" s="433"/>
    </row>
    <row r="139" spans="1:23" s="70" customFormat="1" ht="14.25" hidden="1" customHeight="1">
      <c r="A139" s="437" t="s">
        <v>2687</v>
      </c>
      <c r="B139" s="434" t="s">
        <v>314</v>
      </c>
      <c r="C139" s="434" t="s">
        <v>894</v>
      </c>
      <c r="D139" s="473" t="s">
        <v>2763</v>
      </c>
      <c r="E139" s="70" t="s">
        <v>1390</v>
      </c>
      <c r="F139" s="70" t="s">
        <v>1862</v>
      </c>
      <c r="G139" s="70" t="s">
        <v>1863</v>
      </c>
      <c r="J139" s="70" t="s">
        <v>796</v>
      </c>
      <c r="K139" s="70" t="s">
        <v>796</v>
      </c>
      <c r="L139" s="433" t="s">
        <v>881</v>
      </c>
      <c r="M139" s="70" t="s">
        <v>296</v>
      </c>
      <c r="N139" s="70">
        <v>20.409645000000001</v>
      </c>
      <c r="O139" s="70">
        <v>93.314695</v>
      </c>
      <c r="P139" s="556" t="s">
        <v>797</v>
      </c>
      <c r="R139" s="436">
        <v>18</v>
      </c>
      <c r="S139" s="103">
        <v>72</v>
      </c>
      <c r="T139" s="108"/>
      <c r="U139" s="104" t="s">
        <v>858</v>
      </c>
      <c r="V139" s="70" t="s">
        <v>894</v>
      </c>
      <c r="W139" s="433"/>
    </row>
    <row r="140" spans="1:23" s="70" customFormat="1" ht="14.25" hidden="1" customHeight="1">
      <c r="A140" s="437" t="s">
        <v>2687</v>
      </c>
      <c r="B140" s="556" t="s">
        <v>314</v>
      </c>
      <c r="C140" s="74" t="s">
        <v>492</v>
      </c>
      <c r="D140" s="473" t="s">
        <v>1664</v>
      </c>
      <c r="E140" s="433">
        <v>197067</v>
      </c>
      <c r="F140" s="433"/>
      <c r="G140" s="433"/>
      <c r="H140" s="433"/>
      <c r="I140" s="433"/>
      <c r="J140" s="70" t="s">
        <v>796</v>
      </c>
      <c r="K140" s="433" t="s">
        <v>796</v>
      </c>
      <c r="L140" s="433" t="s">
        <v>796</v>
      </c>
      <c r="M140" s="433" t="s">
        <v>296</v>
      </c>
      <c r="N140" s="433">
        <v>20.51997948</v>
      </c>
      <c r="O140" s="433">
        <v>93.277252200000007</v>
      </c>
      <c r="P140" s="556" t="s">
        <v>797</v>
      </c>
      <c r="Q140" s="433" t="s">
        <v>778</v>
      </c>
      <c r="R140" s="436"/>
      <c r="S140" s="437"/>
      <c r="T140" s="450"/>
      <c r="U140" s="438"/>
      <c r="V140" s="433"/>
      <c r="W140" s="433"/>
    </row>
    <row r="141" spans="1:23" s="70" customFormat="1" ht="14.25" hidden="1" customHeight="1">
      <c r="A141" s="437" t="s">
        <v>2687</v>
      </c>
      <c r="B141" s="434" t="s">
        <v>314</v>
      </c>
      <c r="C141" s="434" t="s">
        <v>1135</v>
      </c>
      <c r="D141" s="473" t="s">
        <v>1664</v>
      </c>
      <c r="E141" s="70">
        <v>196999</v>
      </c>
      <c r="F141" s="433"/>
      <c r="J141" s="70" t="s">
        <v>796</v>
      </c>
      <c r="K141" s="433" t="s">
        <v>796</v>
      </c>
      <c r="L141" s="433" t="s">
        <v>796</v>
      </c>
      <c r="M141" s="70" t="s">
        <v>793</v>
      </c>
      <c r="P141" s="70" t="s">
        <v>797</v>
      </c>
      <c r="R141" s="436"/>
      <c r="S141" s="437"/>
      <c r="T141" s="108"/>
      <c r="U141" s="104"/>
      <c r="W141" s="433"/>
    </row>
    <row r="142" spans="1:23" s="70" customFormat="1" ht="14.25" hidden="1" customHeight="1">
      <c r="A142" s="437" t="s">
        <v>2687</v>
      </c>
      <c r="B142" s="434" t="s">
        <v>314</v>
      </c>
      <c r="C142" s="434" t="s">
        <v>465</v>
      </c>
      <c r="D142" s="473" t="s">
        <v>1664</v>
      </c>
      <c r="E142" s="70">
        <v>196998</v>
      </c>
      <c r="J142" s="70" t="s">
        <v>796</v>
      </c>
      <c r="K142" s="70" t="s">
        <v>796</v>
      </c>
      <c r="L142" s="70" t="s">
        <v>796</v>
      </c>
      <c r="M142" s="70" t="s">
        <v>296</v>
      </c>
      <c r="N142" s="433">
        <v>20.396680830000001</v>
      </c>
      <c r="O142" s="433">
        <v>93.252868649999996</v>
      </c>
      <c r="P142" s="70" t="s">
        <v>797</v>
      </c>
      <c r="Q142" s="70" t="s">
        <v>778</v>
      </c>
      <c r="R142" s="436"/>
      <c r="S142" s="437"/>
      <c r="T142" s="108"/>
      <c r="U142" s="104"/>
      <c r="V142" s="70" t="s">
        <v>889</v>
      </c>
    </row>
    <row r="143" spans="1:23" s="70" customFormat="1" ht="14.25" hidden="1" customHeight="1">
      <c r="A143" s="437" t="s">
        <v>2687</v>
      </c>
      <c r="B143" s="434" t="s">
        <v>314</v>
      </c>
      <c r="C143" s="434" t="s">
        <v>2654</v>
      </c>
      <c r="D143" s="473"/>
      <c r="E143" s="433">
        <v>220653</v>
      </c>
      <c r="F143" s="433"/>
      <c r="G143" s="433"/>
      <c r="H143" s="433"/>
      <c r="I143" s="433"/>
      <c r="J143" s="70" t="s">
        <v>796</v>
      </c>
      <c r="K143" s="70" t="s">
        <v>796</v>
      </c>
      <c r="L143" s="70" t="s">
        <v>796</v>
      </c>
      <c r="M143" s="433"/>
      <c r="N143" s="433"/>
      <c r="O143" s="433"/>
      <c r="P143" s="556" t="s">
        <v>797</v>
      </c>
      <c r="Q143" s="433"/>
      <c r="R143" s="436"/>
      <c r="S143" s="437"/>
      <c r="T143" s="450"/>
      <c r="U143" s="438"/>
      <c r="V143" s="433"/>
      <c r="W143" s="433"/>
    </row>
    <row r="144" spans="1:23" s="70" customFormat="1" ht="14.25" hidden="1" customHeight="1">
      <c r="A144" s="437" t="s">
        <v>2687</v>
      </c>
      <c r="B144" s="434" t="s">
        <v>314</v>
      </c>
      <c r="C144" s="434" t="s">
        <v>2645</v>
      </c>
      <c r="D144" s="473"/>
      <c r="E144" s="70">
        <v>197092</v>
      </c>
      <c r="F144" s="433"/>
      <c r="J144" s="70" t="s">
        <v>796</v>
      </c>
      <c r="K144" s="70" t="s">
        <v>796</v>
      </c>
      <c r="L144" s="70" t="s">
        <v>796</v>
      </c>
      <c r="P144" s="556" t="s">
        <v>797</v>
      </c>
      <c r="R144" s="436"/>
      <c r="S144" s="437"/>
      <c r="T144" s="108"/>
      <c r="U144" s="104"/>
      <c r="W144" s="433"/>
    </row>
    <row r="145" spans="1:23" s="70" customFormat="1" ht="14.25" hidden="1" customHeight="1">
      <c r="A145" s="437" t="s">
        <v>2687</v>
      </c>
      <c r="B145" s="434" t="s">
        <v>314</v>
      </c>
      <c r="C145" s="434" t="s">
        <v>2646</v>
      </c>
      <c r="D145" s="473"/>
      <c r="E145" s="70">
        <v>197100</v>
      </c>
      <c r="F145" s="70" t="s">
        <v>2733</v>
      </c>
      <c r="J145" s="70" t="s">
        <v>796</v>
      </c>
      <c r="K145" s="70" t="s">
        <v>796</v>
      </c>
      <c r="L145" s="70" t="s">
        <v>796</v>
      </c>
      <c r="P145" s="556" t="s">
        <v>797</v>
      </c>
      <c r="R145" s="102"/>
      <c r="S145" s="437"/>
      <c r="T145" s="108"/>
      <c r="U145" s="104"/>
    </row>
    <row r="146" spans="1:23" s="70" customFormat="1" ht="14.25" hidden="1" customHeight="1">
      <c r="A146" s="437" t="s">
        <v>2687</v>
      </c>
      <c r="B146" s="434" t="s">
        <v>314</v>
      </c>
      <c r="C146" s="434" t="s">
        <v>2637</v>
      </c>
      <c r="D146" s="473"/>
      <c r="E146" s="70">
        <v>197040</v>
      </c>
      <c r="J146" s="70" t="s">
        <v>796</v>
      </c>
      <c r="K146" s="70" t="s">
        <v>796</v>
      </c>
      <c r="L146" s="70" t="s">
        <v>796</v>
      </c>
      <c r="P146" s="556" t="s">
        <v>797</v>
      </c>
      <c r="R146" s="102"/>
      <c r="S146" s="437"/>
      <c r="T146" s="108"/>
      <c r="U146" s="104"/>
      <c r="W146" s="433"/>
    </row>
    <row r="147" spans="1:23" s="70" customFormat="1" ht="14.25" hidden="1" customHeight="1">
      <c r="A147" s="437" t="s">
        <v>2687</v>
      </c>
      <c r="B147" s="434" t="s">
        <v>314</v>
      </c>
      <c r="C147" s="434" t="s">
        <v>2653</v>
      </c>
      <c r="D147" s="473"/>
      <c r="E147" s="70">
        <v>197112</v>
      </c>
      <c r="F147" s="433"/>
      <c r="J147" s="70" t="s">
        <v>796</v>
      </c>
      <c r="K147" s="70" t="s">
        <v>796</v>
      </c>
      <c r="L147" s="70" t="s">
        <v>796</v>
      </c>
      <c r="P147" s="556" t="s">
        <v>797</v>
      </c>
      <c r="R147" s="102"/>
      <c r="S147" s="437"/>
      <c r="T147" s="108"/>
      <c r="U147" s="104"/>
    </row>
    <row r="148" spans="1:23" s="70" customFormat="1" ht="14.25" hidden="1" customHeight="1">
      <c r="A148" s="564" t="s">
        <v>2687</v>
      </c>
      <c r="B148" s="561" t="s">
        <v>314</v>
      </c>
      <c r="C148" s="561" t="s">
        <v>2644</v>
      </c>
      <c r="D148" s="473"/>
      <c r="J148" s="70" t="s">
        <v>796</v>
      </c>
      <c r="K148" s="70" t="s">
        <v>796</v>
      </c>
      <c r="L148" s="70" t="s">
        <v>796</v>
      </c>
      <c r="P148" s="556" t="s">
        <v>797</v>
      </c>
      <c r="R148" s="563"/>
      <c r="S148" s="437"/>
      <c r="T148" s="108"/>
      <c r="U148" s="565"/>
      <c r="W148" s="556"/>
    </row>
    <row r="149" spans="1:23" s="70" customFormat="1" ht="14.25" hidden="1" customHeight="1">
      <c r="A149" s="564" t="s">
        <v>2687</v>
      </c>
      <c r="B149" s="561" t="s">
        <v>314</v>
      </c>
      <c r="C149" s="561" t="s">
        <v>462</v>
      </c>
      <c r="D149" s="473" t="s">
        <v>2763</v>
      </c>
      <c r="E149" s="70" t="s">
        <v>1385</v>
      </c>
      <c r="F149" s="70" t="s">
        <v>1754</v>
      </c>
      <c r="G149" s="70" t="s">
        <v>1755</v>
      </c>
      <c r="J149" s="70" t="s">
        <v>796</v>
      </c>
      <c r="K149" s="70" t="s">
        <v>796</v>
      </c>
      <c r="L149" s="70" t="s">
        <v>881</v>
      </c>
      <c r="M149" s="70" t="s">
        <v>793</v>
      </c>
      <c r="N149" s="433">
        <v>20.392137999999999</v>
      </c>
      <c r="O149" s="433">
        <v>93.257272</v>
      </c>
      <c r="P149" s="556" t="s">
        <v>797</v>
      </c>
      <c r="Q149" s="70" t="s">
        <v>778</v>
      </c>
      <c r="R149" s="563">
        <v>203</v>
      </c>
      <c r="S149" s="103">
        <v>1420</v>
      </c>
      <c r="T149" s="108"/>
      <c r="U149" s="565"/>
      <c r="V149" s="70" t="s">
        <v>886</v>
      </c>
      <c r="W149" s="556"/>
    </row>
    <row r="150" spans="1:23" s="70" customFormat="1" ht="14.25" hidden="1" customHeight="1">
      <c r="A150" s="437" t="s">
        <v>2687</v>
      </c>
      <c r="B150" s="561" t="s">
        <v>314</v>
      </c>
      <c r="C150" s="561" t="s">
        <v>507</v>
      </c>
      <c r="D150" s="473" t="s">
        <v>2763</v>
      </c>
      <c r="E150" s="433" t="s">
        <v>1397</v>
      </c>
      <c r="F150" s="433" t="s">
        <v>1756</v>
      </c>
      <c r="G150" s="433" t="s">
        <v>1756</v>
      </c>
      <c r="H150" s="433"/>
      <c r="I150" s="433"/>
      <c r="J150" s="433" t="s">
        <v>796</v>
      </c>
      <c r="K150" s="433" t="s">
        <v>796</v>
      </c>
      <c r="L150" s="433" t="s">
        <v>881</v>
      </c>
      <c r="M150" s="433" t="s">
        <v>793</v>
      </c>
      <c r="N150" s="433">
        <v>20.587142</v>
      </c>
      <c r="O150" s="433">
        <v>93.258573999999996</v>
      </c>
      <c r="P150" s="70" t="s">
        <v>797</v>
      </c>
      <c r="Q150" s="433"/>
      <c r="R150" s="436">
        <v>275</v>
      </c>
      <c r="S150" s="437">
        <v>1707</v>
      </c>
      <c r="T150" s="450"/>
      <c r="U150" s="438" t="s">
        <v>858</v>
      </c>
      <c r="V150" s="433" t="s">
        <v>507</v>
      </c>
      <c r="W150" s="433"/>
    </row>
    <row r="151" spans="1:23" s="70" customFormat="1" ht="14.25" hidden="1" customHeight="1">
      <c r="A151" s="564" t="s">
        <v>2687</v>
      </c>
      <c r="B151" s="561" t="s">
        <v>314</v>
      </c>
      <c r="C151" s="561" t="s">
        <v>2636</v>
      </c>
      <c r="D151" s="473"/>
      <c r="E151" s="70">
        <v>197033</v>
      </c>
      <c r="F151" s="433"/>
      <c r="J151" s="70" t="s">
        <v>796</v>
      </c>
      <c r="K151" s="70" t="s">
        <v>796</v>
      </c>
      <c r="L151" s="70" t="s">
        <v>796</v>
      </c>
      <c r="P151" s="556" t="s">
        <v>797</v>
      </c>
      <c r="R151" s="563"/>
      <c r="S151" s="437"/>
      <c r="T151" s="108"/>
      <c r="U151" s="565"/>
      <c r="W151" s="556"/>
    </row>
    <row r="152" spans="1:23" s="70" customFormat="1" ht="14.25" hidden="1" customHeight="1">
      <c r="A152" s="564" t="s">
        <v>2687</v>
      </c>
      <c r="B152" s="561" t="s">
        <v>314</v>
      </c>
      <c r="C152" s="561" t="s">
        <v>1755</v>
      </c>
      <c r="D152" s="473"/>
      <c r="E152" s="70">
        <v>196997</v>
      </c>
      <c r="J152" s="70" t="s">
        <v>796</v>
      </c>
      <c r="K152" s="70" t="s">
        <v>796</v>
      </c>
      <c r="L152" s="70" t="s">
        <v>796</v>
      </c>
      <c r="P152" s="556" t="s">
        <v>797</v>
      </c>
      <c r="R152" s="563"/>
      <c r="S152" s="437"/>
      <c r="T152" s="108"/>
      <c r="U152" s="565"/>
      <c r="W152" s="556"/>
    </row>
    <row r="153" spans="1:23" s="70" customFormat="1" ht="14.25" hidden="1" customHeight="1">
      <c r="A153" s="564" t="s">
        <v>2687</v>
      </c>
      <c r="B153" s="561" t="s">
        <v>314</v>
      </c>
      <c r="C153" s="561" t="s">
        <v>2635</v>
      </c>
      <c r="D153" s="473"/>
      <c r="E153" s="70">
        <v>197036</v>
      </c>
      <c r="J153" s="70" t="s">
        <v>796</v>
      </c>
      <c r="K153" s="70" t="s">
        <v>796</v>
      </c>
      <c r="L153" s="70" t="s">
        <v>796</v>
      </c>
      <c r="P153" s="556" t="s">
        <v>797</v>
      </c>
      <c r="R153" s="563"/>
      <c r="S153" s="437"/>
      <c r="T153" s="108"/>
      <c r="U153" s="565"/>
      <c r="W153" s="556"/>
    </row>
    <row r="154" spans="1:23" s="70" customFormat="1" ht="14.25" hidden="1" customHeight="1">
      <c r="A154" s="564" t="s">
        <v>2687</v>
      </c>
      <c r="B154" s="561" t="s">
        <v>314</v>
      </c>
      <c r="C154" s="561" t="s">
        <v>2642</v>
      </c>
      <c r="D154" s="473"/>
      <c r="E154" s="433">
        <v>197089</v>
      </c>
      <c r="F154" s="433"/>
      <c r="J154" s="70" t="s">
        <v>796</v>
      </c>
      <c r="K154" s="433" t="s">
        <v>796</v>
      </c>
      <c r="L154" s="433" t="s">
        <v>796</v>
      </c>
      <c r="P154" s="556" t="s">
        <v>797</v>
      </c>
      <c r="R154" s="563"/>
      <c r="S154" s="437"/>
      <c r="T154" s="108"/>
      <c r="U154" s="565"/>
      <c r="W154" s="556"/>
    </row>
    <row r="155" spans="1:23" s="70" customFormat="1" ht="14.25" hidden="1" customHeight="1">
      <c r="A155" s="564" t="s">
        <v>2687</v>
      </c>
      <c r="B155" s="561" t="s">
        <v>314</v>
      </c>
      <c r="C155" s="561" t="s">
        <v>2648</v>
      </c>
      <c r="D155" s="473"/>
      <c r="E155" s="70">
        <v>197102</v>
      </c>
      <c r="F155" s="433" t="s">
        <v>2734</v>
      </c>
      <c r="J155" s="70" t="s">
        <v>796</v>
      </c>
      <c r="K155" s="433" t="s">
        <v>796</v>
      </c>
      <c r="L155" s="433" t="s">
        <v>796</v>
      </c>
      <c r="P155" s="556" t="s">
        <v>797</v>
      </c>
      <c r="R155" s="563"/>
      <c r="S155" s="437"/>
      <c r="T155" s="108"/>
      <c r="U155" s="565"/>
      <c r="W155" s="556"/>
    </row>
    <row r="156" spans="1:23" s="70" customFormat="1" ht="14.25" hidden="1" customHeight="1">
      <c r="A156" s="440" t="s">
        <v>2687</v>
      </c>
      <c r="B156" s="440" t="s">
        <v>314</v>
      </c>
      <c r="C156" s="441" t="s">
        <v>2777</v>
      </c>
      <c r="D156" s="435"/>
      <c r="E156" s="433">
        <v>197047</v>
      </c>
      <c r="J156" s="70" t="s">
        <v>2692</v>
      </c>
      <c r="K156" s="70" t="s">
        <v>2658</v>
      </c>
      <c r="L156" s="70" t="s">
        <v>2658</v>
      </c>
      <c r="N156" s="70">
        <v>20.454280853271499</v>
      </c>
      <c r="O156" s="70">
        <v>93.281562805175795</v>
      </c>
      <c r="P156" s="556" t="s">
        <v>1989</v>
      </c>
      <c r="R156" s="443"/>
      <c r="S156" s="437"/>
      <c r="T156" s="108">
        <v>43591</v>
      </c>
      <c r="U156" s="443"/>
      <c r="W156" s="436"/>
    </row>
    <row r="157" spans="1:23" s="70" customFormat="1" ht="14.25" hidden="1" customHeight="1">
      <c r="A157" s="567" t="s">
        <v>2687</v>
      </c>
      <c r="B157" s="567" t="s">
        <v>314</v>
      </c>
      <c r="C157" s="568" t="s">
        <v>2796</v>
      </c>
      <c r="D157" s="562"/>
      <c r="E157" s="70">
        <v>197051</v>
      </c>
      <c r="F157" s="433"/>
      <c r="J157" s="70" t="s">
        <v>2692</v>
      </c>
      <c r="K157" s="433" t="s">
        <v>2658</v>
      </c>
      <c r="L157" s="433" t="s">
        <v>2658</v>
      </c>
      <c r="N157" s="70">
        <v>20.599809646606399</v>
      </c>
      <c r="O157" s="70">
        <v>93.265541076660199</v>
      </c>
      <c r="P157" s="70" t="s">
        <v>1989</v>
      </c>
      <c r="R157" s="571"/>
      <c r="S157" s="437"/>
      <c r="T157" s="108">
        <v>43591</v>
      </c>
      <c r="U157" s="571"/>
      <c r="W157" s="563"/>
    </row>
    <row r="158" spans="1:23" s="70" customFormat="1" ht="14.25" customHeight="1">
      <c r="A158" s="437" t="s">
        <v>2687</v>
      </c>
      <c r="B158" s="433" t="s">
        <v>473</v>
      </c>
      <c r="C158" s="433" t="s">
        <v>550</v>
      </c>
      <c r="D158" s="473" t="s">
        <v>1664</v>
      </c>
      <c r="E158" s="70">
        <v>196643</v>
      </c>
      <c r="F158" s="433"/>
      <c r="J158" s="70" t="s">
        <v>796</v>
      </c>
      <c r="K158" s="70" t="s">
        <v>796</v>
      </c>
      <c r="L158" s="70" t="s">
        <v>796</v>
      </c>
      <c r="M158" s="70" t="s">
        <v>793</v>
      </c>
      <c r="N158" s="70">
        <v>20.69722939</v>
      </c>
      <c r="O158" s="70">
        <v>93.044059750000002</v>
      </c>
      <c r="P158" s="556" t="s">
        <v>797</v>
      </c>
      <c r="Q158" s="70" t="s">
        <v>778</v>
      </c>
      <c r="R158" s="436"/>
      <c r="S158" s="437"/>
      <c r="T158" s="108"/>
      <c r="U158" s="104"/>
      <c r="V158" s="70" t="s">
        <v>927</v>
      </c>
    </row>
    <row r="159" spans="1:23" s="70" customFormat="1" ht="14.25" customHeight="1">
      <c r="A159" s="440" t="s">
        <v>2687</v>
      </c>
      <c r="B159" s="440" t="s">
        <v>473</v>
      </c>
      <c r="C159" s="441" t="s">
        <v>2839</v>
      </c>
      <c r="D159" s="435"/>
      <c r="E159" s="70">
        <v>196610</v>
      </c>
      <c r="J159" s="70" t="s">
        <v>2692</v>
      </c>
      <c r="K159" s="70" t="s">
        <v>2658</v>
      </c>
      <c r="L159" s="70" t="s">
        <v>2658</v>
      </c>
      <c r="N159" s="70">
        <v>20.710781097412099</v>
      </c>
      <c r="O159" s="70">
        <v>93.127502441406307</v>
      </c>
      <c r="P159" s="556" t="s">
        <v>1989</v>
      </c>
      <c r="R159" s="443"/>
      <c r="S159" s="437"/>
      <c r="T159" s="108">
        <v>43591</v>
      </c>
      <c r="U159" s="443"/>
      <c r="W159" s="436"/>
    </row>
    <row r="160" spans="1:23" s="70" customFormat="1" ht="14.25" customHeight="1">
      <c r="A160" s="440" t="s">
        <v>2687</v>
      </c>
      <c r="B160" s="440" t="s">
        <v>473</v>
      </c>
      <c r="C160" s="441" t="s">
        <v>2786</v>
      </c>
      <c r="D160" s="435"/>
      <c r="E160" s="70" t="s">
        <v>2840</v>
      </c>
      <c r="J160" s="70" t="s">
        <v>2692</v>
      </c>
      <c r="K160" s="70" t="s">
        <v>2658</v>
      </c>
      <c r="L160" s="70" t="s">
        <v>2658</v>
      </c>
      <c r="P160" s="556" t="s">
        <v>1989</v>
      </c>
      <c r="R160" s="443"/>
      <c r="S160" s="437"/>
      <c r="T160" s="108">
        <v>43591</v>
      </c>
      <c r="U160" s="443"/>
      <c r="W160" s="436"/>
    </row>
    <row r="161" spans="1:23" s="70" customFormat="1" ht="14.25" customHeight="1">
      <c r="A161" s="440" t="s">
        <v>2687</v>
      </c>
      <c r="B161" s="440" t="s">
        <v>473</v>
      </c>
      <c r="C161" s="441" t="s">
        <v>2787</v>
      </c>
      <c r="D161" s="435"/>
      <c r="E161" s="70" t="s">
        <v>2840</v>
      </c>
      <c r="J161" s="70" t="s">
        <v>2692</v>
      </c>
      <c r="K161" s="70" t="s">
        <v>2658</v>
      </c>
      <c r="L161" s="70" t="s">
        <v>2658</v>
      </c>
      <c r="P161" s="556" t="s">
        <v>1989</v>
      </c>
      <c r="R161" s="443"/>
      <c r="S161" s="437"/>
      <c r="T161" s="108">
        <v>43591</v>
      </c>
      <c r="U161" s="443"/>
      <c r="W161" s="436"/>
    </row>
    <row r="162" spans="1:23" s="70" customFormat="1" ht="14.25" customHeight="1">
      <c r="A162" s="567" t="s">
        <v>2687</v>
      </c>
      <c r="B162" s="567" t="s">
        <v>473</v>
      </c>
      <c r="C162" s="568" t="s">
        <v>2788</v>
      </c>
      <c r="D162" s="562"/>
      <c r="E162" s="70" t="s">
        <v>2840</v>
      </c>
      <c r="J162" s="556" t="s">
        <v>796</v>
      </c>
      <c r="K162" s="556" t="s">
        <v>796</v>
      </c>
      <c r="L162" s="556" t="s">
        <v>3219</v>
      </c>
      <c r="P162" s="556" t="s">
        <v>1989</v>
      </c>
      <c r="R162" s="571"/>
      <c r="S162" s="437"/>
      <c r="T162" s="108">
        <v>43591</v>
      </c>
      <c r="U162" s="571"/>
      <c r="W162" s="563"/>
    </row>
    <row r="163" spans="1:23" s="70" customFormat="1" ht="14.25" customHeight="1">
      <c r="A163" s="567" t="s">
        <v>2687</v>
      </c>
      <c r="B163" s="567" t="s">
        <v>473</v>
      </c>
      <c r="C163" s="568" t="s">
        <v>2789</v>
      </c>
      <c r="D163" s="562"/>
      <c r="E163" s="70" t="s">
        <v>2840</v>
      </c>
      <c r="J163" s="556" t="s">
        <v>796</v>
      </c>
      <c r="K163" s="556" t="s">
        <v>796</v>
      </c>
      <c r="L163" s="556" t="s">
        <v>3219</v>
      </c>
      <c r="P163" s="70" t="s">
        <v>1989</v>
      </c>
      <c r="R163" s="571"/>
      <c r="S163" s="437"/>
      <c r="T163" s="108">
        <v>43591</v>
      </c>
      <c r="U163" s="571"/>
      <c r="W163" s="563"/>
    </row>
    <row r="164" spans="1:23" s="70" customFormat="1" ht="14.25" customHeight="1">
      <c r="A164" s="567" t="s">
        <v>2687</v>
      </c>
      <c r="B164" s="567" t="s">
        <v>473</v>
      </c>
      <c r="C164" s="568" t="s">
        <v>2790</v>
      </c>
      <c r="D164" s="562"/>
      <c r="E164" s="70" t="s">
        <v>2840</v>
      </c>
      <c r="F164" s="433"/>
      <c r="J164" s="70" t="s">
        <v>2692</v>
      </c>
      <c r="K164" s="70" t="s">
        <v>2658</v>
      </c>
      <c r="L164" s="70" t="s">
        <v>2658</v>
      </c>
      <c r="P164" s="433" t="s">
        <v>1989</v>
      </c>
      <c r="R164" s="571"/>
      <c r="S164" s="437"/>
      <c r="T164" s="108">
        <v>43591</v>
      </c>
      <c r="U164" s="571"/>
      <c r="W164" s="563"/>
    </row>
    <row r="165" spans="1:23" s="70" customFormat="1" ht="14.25" customHeight="1">
      <c r="A165" s="437" t="s">
        <v>2687</v>
      </c>
      <c r="B165" s="556" t="s">
        <v>473</v>
      </c>
      <c r="C165" s="556" t="s">
        <v>485</v>
      </c>
      <c r="D165" s="473" t="s">
        <v>1664</v>
      </c>
      <c r="E165" s="70">
        <v>196508</v>
      </c>
      <c r="J165" s="70" t="s">
        <v>796</v>
      </c>
      <c r="K165" s="70" t="s">
        <v>796</v>
      </c>
      <c r="L165" s="70" t="s">
        <v>796</v>
      </c>
      <c r="M165" s="70" t="s">
        <v>296</v>
      </c>
      <c r="N165" s="70">
        <v>20.489089969999998</v>
      </c>
      <c r="O165" s="70">
        <v>93.211738589999996</v>
      </c>
      <c r="P165" s="556" t="s">
        <v>797</v>
      </c>
      <c r="Q165" s="70" t="s">
        <v>778</v>
      </c>
      <c r="R165" s="436"/>
      <c r="S165" s="437"/>
      <c r="T165" s="108"/>
      <c r="U165" s="104"/>
      <c r="V165" s="70" t="s">
        <v>898</v>
      </c>
    </row>
    <row r="166" spans="1:23" s="70" customFormat="1" ht="14.25" customHeight="1">
      <c r="A166" s="437" t="s">
        <v>2687</v>
      </c>
      <c r="B166" s="567" t="s">
        <v>473</v>
      </c>
      <c r="C166" s="568" t="s">
        <v>3032</v>
      </c>
      <c r="D166" s="562"/>
      <c r="E166" s="433">
        <v>196609</v>
      </c>
      <c r="F166" s="433" t="s">
        <v>3032</v>
      </c>
      <c r="G166" s="433"/>
      <c r="H166" s="433"/>
      <c r="I166" s="433"/>
      <c r="J166" s="433" t="s">
        <v>796</v>
      </c>
      <c r="K166" s="433" t="s">
        <v>796</v>
      </c>
      <c r="L166" s="433" t="s">
        <v>796</v>
      </c>
      <c r="M166" s="433"/>
      <c r="N166" s="433">
        <v>20.685459136962901</v>
      </c>
      <c r="O166" s="433">
        <v>93.127792358398395</v>
      </c>
      <c r="P166" s="556" t="s">
        <v>797</v>
      </c>
      <c r="Q166" s="433" t="s">
        <v>3026</v>
      </c>
      <c r="R166" s="571"/>
      <c r="S166" s="437"/>
      <c r="T166" s="450">
        <v>43768</v>
      </c>
      <c r="U166" s="571"/>
      <c r="V166" s="433"/>
      <c r="W166" s="563"/>
    </row>
    <row r="167" spans="1:23" s="70" customFormat="1" ht="14.25" customHeight="1">
      <c r="A167" s="564" t="s">
        <v>2687</v>
      </c>
      <c r="B167" s="556" t="s">
        <v>473</v>
      </c>
      <c r="C167" s="556" t="s">
        <v>2607</v>
      </c>
      <c r="D167" s="473"/>
      <c r="E167" s="433"/>
      <c r="F167" s="433"/>
      <c r="J167" s="70" t="s">
        <v>2692</v>
      </c>
      <c r="K167" s="70" t="s">
        <v>2658</v>
      </c>
      <c r="L167" s="70" t="s">
        <v>2658</v>
      </c>
      <c r="P167" s="556" t="s">
        <v>1989</v>
      </c>
      <c r="R167" s="563"/>
      <c r="S167" s="437"/>
      <c r="T167" s="108"/>
      <c r="U167" s="565"/>
      <c r="W167" s="556"/>
    </row>
    <row r="168" spans="1:23" s="70" customFormat="1" ht="14.25" customHeight="1">
      <c r="A168" s="440" t="s">
        <v>2687</v>
      </c>
      <c r="B168" s="440" t="s">
        <v>473</v>
      </c>
      <c r="C168" s="441" t="s">
        <v>553</v>
      </c>
      <c r="D168" s="435"/>
      <c r="E168" s="433"/>
      <c r="J168" s="70" t="s">
        <v>2692</v>
      </c>
      <c r="K168" s="70" t="s">
        <v>2658</v>
      </c>
      <c r="L168" s="70" t="s">
        <v>2658</v>
      </c>
      <c r="P168" s="556" t="s">
        <v>1989</v>
      </c>
      <c r="R168" s="443"/>
      <c r="S168" s="437"/>
      <c r="T168" s="108">
        <v>43591</v>
      </c>
      <c r="U168" s="443"/>
      <c r="W168" s="436"/>
    </row>
    <row r="169" spans="1:23" s="70" customFormat="1" ht="14.25" customHeight="1">
      <c r="A169" s="567" t="s">
        <v>2687</v>
      </c>
      <c r="B169" s="567" t="s">
        <v>473</v>
      </c>
      <c r="C169" s="568" t="s">
        <v>2841</v>
      </c>
      <c r="D169" s="562"/>
      <c r="E169" s="70">
        <v>196475</v>
      </c>
      <c r="F169" s="433"/>
      <c r="J169" s="70" t="s">
        <v>2692</v>
      </c>
      <c r="K169" s="433" t="s">
        <v>2658</v>
      </c>
      <c r="L169" s="433" t="s">
        <v>2658</v>
      </c>
      <c r="P169" s="556" t="s">
        <v>1989</v>
      </c>
      <c r="R169" s="571"/>
      <c r="S169" s="437"/>
      <c r="T169" s="108">
        <v>43591</v>
      </c>
      <c r="U169" s="571"/>
      <c r="W169" s="563"/>
    </row>
    <row r="170" spans="1:23" s="70" customFormat="1" ht="14.25" customHeight="1">
      <c r="A170" s="437" t="s">
        <v>2687</v>
      </c>
      <c r="B170" s="567" t="s">
        <v>473</v>
      </c>
      <c r="C170" s="568" t="s">
        <v>3031</v>
      </c>
      <c r="D170" s="562"/>
      <c r="E170" s="433">
        <v>196647</v>
      </c>
      <c r="F170" s="70" t="s">
        <v>3031</v>
      </c>
      <c r="I170" s="433"/>
      <c r="J170" s="70" t="s">
        <v>796</v>
      </c>
      <c r="K170" s="70" t="s">
        <v>796</v>
      </c>
      <c r="L170" s="70" t="s">
        <v>796</v>
      </c>
      <c r="N170" s="70">
        <v>20.774000167846701</v>
      </c>
      <c r="O170" s="70">
        <v>93.060752868652301</v>
      </c>
      <c r="P170" s="70" t="s">
        <v>797</v>
      </c>
      <c r="Q170" s="70" t="s">
        <v>3026</v>
      </c>
      <c r="R170" s="571"/>
      <c r="S170" s="437"/>
      <c r="T170" s="108">
        <v>43768</v>
      </c>
      <c r="U170" s="571"/>
      <c r="W170" s="563"/>
    </row>
    <row r="171" spans="1:23" s="70" customFormat="1" ht="14.25" customHeight="1">
      <c r="A171" s="437" t="s">
        <v>2687</v>
      </c>
      <c r="B171" s="567" t="s">
        <v>473</v>
      </c>
      <c r="C171" s="568" t="s">
        <v>2769</v>
      </c>
      <c r="D171" s="562"/>
      <c r="E171" s="70">
        <v>196646</v>
      </c>
      <c r="F171" s="556" t="s">
        <v>2769</v>
      </c>
      <c r="J171" s="70" t="s">
        <v>796</v>
      </c>
      <c r="K171" s="433" t="s">
        <v>796</v>
      </c>
      <c r="L171" s="433" t="s">
        <v>796</v>
      </c>
      <c r="N171" s="70">
        <v>20.7459907531738</v>
      </c>
      <c r="O171" s="70">
        <v>93.055381774902301</v>
      </c>
      <c r="P171" s="556" t="s">
        <v>797</v>
      </c>
      <c r="Q171" s="556" t="s">
        <v>3026</v>
      </c>
      <c r="R171" s="571"/>
      <c r="S171" s="437"/>
      <c r="T171" s="583">
        <v>43768</v>
      </c>
      <c r="U171" s="571"/>
      <c r="W171" s="563"/>
    </row>
    <row r="172" spans="1:23" s="70" customFormat="1" ht="14.25" customHeight="1">
      <c r="A172" s="823" t="s">
        <v>2687</v>
      </c>
      <c r="B172" s="827" t="s">
        <v>473</v>
      </c>
      <c r="C172" s="829" t="s">
        <v>3208</v>
      </c>
      <c r="D172" s="562"/>
      <c r="E172" s="824"/>
      <c r="F172" s="824"/>
      <c r="G172" s="824"/>
      <c r="H172" s="824"/>
      <c r="I172" s="824"/>
      <c r="J172" s="796" t="s">
        <v>796</v>
      </c>
      <c r="K172" s="796" t="s">
        <v>796</v>
      </c>
      <c r="L172" s="796" t="s">
        <v>796</v>
      </c>
      <c r="M172" s="824"/>
      <c r="N172" s="824"/>
      <c r="O172" s="824"/>
      <c r="P172" s="824" t="s">
        <v>797</v>
      </c>
      <c r="Q172" s="796" t="s">
        <v>3191</v>
      </c>
      <c r="R172" s="825"/>
      <c r="S172" s="823"/>
      <c r="T172" s="826">
        <v>43851</v>
      </c>
      <c r="U172" s="825"/>
      <c r="V172" s="824"/>
      <c r="W172" s="563"/>
    </row>
    <row r="173" spans="1:23" s="70" customFormat="1" ht="14.25" customHeight="1">
      <c r="A173" s="823" t="s">
        <v>2687</v>
      </c>
      <c r="B173" s="827" t="s">
        <v>473</v>
      </c>
      <c r="C173" s="829" t="s">
        <v>3212</v>
      </c>
      <c r="D173" s="562"/>
      <c r="E173" s="824">
        <v>196619</v>
      </c>
      <c r="F173" s="824" t="s">
        <v>3209</v>
      </c>
      <c r="G173" s="824"/>
      <c r="H173" s="824"/>
      <c r="I173" s="824"/>
      <c r="J173" s="796" t="s">
        <v>796</v>
      </c>
      <c r="K173" s="796" t="s">
        <v>796</v>
      </c>
      <c r="L173" s="796" t="s">
        <v>796</v>
      </c>
      <c r="M173" s="824"/>
      <c r="N173" s="587">
        <v>20.646299362182599</v>
      </c>
      <c r="O173" s="587">
        <v>93.096778869628906</v>
      </c>
      <c r="P173" s="824" t="s">
        <v>797</v>
      </c>
      <c r="Q173" s="796" t="s">
        <v>3191</v>
      </c>
      <c r="R173" s="825"/>
      <c r="S173" s="823"/>
      <c r="T173" s="826">
        <v>43851</v>
      </c>
      <c r="U173" s="825"/>
      <c r="V173" s="824"/>
      <c r="W173" s="563"/>
    </row>
    <row r="174" spans="1:23" s="70" customFormat="1" ht="14.25" customHeight="1">
      <c r="A174" s="564" t="s">
        <v>2687</v>
      </c>
      <c r="B174" s="567" t="s">
        <v>473</v>
      </c>
      <c r="C174" s="568" t="s">
        <v>3029</v>
      </c>
      <c r="D174" s="562"/>
      <c r="E174" s="70">
        <v>196657</v>
      </c>
      <c r="F174" s="70" t="s">
        <v>3029</v>
      </c>
      <c r="J174" s="70" t="s">
        <v>796</v>
      </c>
      <c r="K174" s="433" t="s">
        <v>796</v>
      </c>
      <c r="L174" s="433" t="s">
        <v>796</v>
      </c>
      <c r="N174" s="70">
        <v>20.840990066528299</v>
      </c>
      <c r="O174" s="70">
        <v>93.072242736816406</v>
      </c>
      <c r="P174" s="556" t="s">
        <v>797</v>
      </c>
      <c r="Q174" s="70" t="s">
        <v>3026</v>
      </c>
      <c r="R174" s="571"/>
      <c r="S174" s="437"/>
      <c r="T174" s="108">
        <v>43768</v>
      </c>
      <c r="U174" s="571"/>
      <c r="W174" s="563"/>
    </row>
    <row r="175" spans="1:23" s="70" customFormat="1" ht="14.25" customHeight="1">
      <c r="A175" s="567" t="s">
        <v>2687</v>
      </c>
      <c r="B175" s="567" t="s">
        <v>473</v>
      </c>
      <c r="C175" s="568" t="s">
        <v>2793</v>
      </c>
      <c r="D175" s="562"/>
      <c r="E175" s="556"/>
      <c r="F175" s="556"/>
      <c r="G175" s="556"/>
      <c r="H175" s="556"/>
      <c r="I175" s="556"/>
      <c r="J175" s="70" t="s">
        <v>2692</v>
      </c>
      <c r="K175" s="433" t="s">
        <v>2658</v>
      </c>
      <c r="L175" s="433" t="s">
        <v>2658</v>
      </c>
      <c r="M175" s="556"/>
      <c r="N175" s="556"/>
      <c r="O175" s="556"/>
      <c r="P175" s="556" t="s">
        <v>1989</v>
      </c>
      <c r="Q175" s="556"/>
      <c r="R175" s="571"/>
      <c r="S175" s="564"/>
      <c r="T175" s="583">
        <v>43591</v>
      </c>
      <c r="U175" s="571"/>
      <c r="V175" s="556"/>
      <c r="W175" s="563"/>
    </row>
    <row r="176" spans="1:23" s="70" customFormat="1" ht="14.25" customHeight="1">
      <c r="A176" s="437" t="s">
        <v>2687</v>
      </c>
      <c r="B176" s="556" t="s">
        <v>473</v>
      </c>
      <c r="C176" s="556" t="s">
        <v>2600</v>
      </c>
      <c r="D176" s="473"/>
      <c r="E176" s="556"/>
      <c r="F176" s="556"/>
      <c r="G176" s="556"/>
      <c r="H176" s="556"/>
      <c r="I176" s="556"/>
      <c r="J176" s="70" t="s">
        <v>2692</v>
      </c>
      <c r="K176" s="433" t="s">
        <v>2658</v>
      </c>
      <c r="L176" s="433" t="s">
        <v>2691</v>
      </c>
      <c r="M176" s="556"/>
      <c r="N176" s="556"/>
      <c r="O176" s="556"/>
      <c r="P176" s="70" t="s">
        <v>1989</v>
      </c>
      <c r="Q176" s="556"/>
      <c r="R176" s="563"/>
      <c r="S176" s="564"/>
      <c r="T176" s="583"/>
      <c r="U176" s="565" t="s">
        <v>2596</v>
      </c>
      <c r="V176" s="556"/>
      <c r="W176" s="433"/>
    </row>
    <row r="177" spans="1:23" s="70" customFormat="1" ht="14.25" customHeight="1">
      <c r="A177" s="437" t="s">
        <v>2687</v>
      </c>
      <c r="B177" s="556" t="s">
        <v>473</v>
      </c>
      <c r="C177" s="556" t="s">
        <v>476</v>
      </c>
      <c r="D177" s="473" t="s">
        <v>1664</v>
      </c>
      <c r="E177" s="70">
        <v>196496</v>
      </c>
      <c r="J177" s="70" t="s">
        <v>796</v>
      </c>
      <c r="K177" s="70" t="s">
        <v>796</v>
      </c>
      <c r="L177" s="70" t="s">
        <v>796</v>
      </c>
      <c r="M177" s="70" t="s">
        <v>296</v>
      </c>
      <c r="N177" s="70">
        <v>20.46477509</v>
      </c>
      <c r="O177" s="70">
        <v>93.269363400000003</v>
      </c>
      <c r="P177" s="70" t="s">
        <v>797</v>
      </c>
      <c r="Q177" s="70" t="s">
        <v>778</v>
      </c>
      <c r="R177" s="436"/>
      <c r="S177" s="437"/>
      <c r="T177" s="108"/>
      <c r="U177" s="104"/>
      <c r="V177" s="70" t="s">
        <v>476</v>
      </c>
    </row>
    <row r="178" spans="1:23" s="70" customFormat="1" ht="14.25" customHeight="1">
      <c r="A178" s="437" t="s">
        <v>2687</v>
      </c>
      <c r="B178" s="556" t="s">
        <v>473</v>
      </c>
      <c r="C178" s="556" t="s">
        <v>474</v>
      </c>
      <c r="D178" s="473" t="s">
        <v>1664</v>
      </c>
      <c r="E178" s="70">
        <v>220626</v>
      </c>
      <c r="J178" s="70" t="s">
        <v>796</v>
      </c>
      <c r="K178" s="70" t="s">
        <v>796</v>
      </c>
      <c r="L178" s="433" t="s">
        <v>796</v>
      </c>
      <c r="M178" s="70" t="s">
        <v>296</v>
      </c>
      <c r="N178" s="70">
        <v>20.46252441</v>
      </c>
      <c r="O178" s="70">
        <v>93.257278439999993</v>
      </c>
      <c r="P178" s="556" t="s">
        <v>797</v>
      </c>
      <c r="Q178" s="70" t="s">
        <v>778</v>
      </c>
      <c r="R178" s="436"/>
      <c r="S178" s="437"/>
      <c r="T178" s="108"/>
      <c r="U178" s="104"/>
      <c r="V178" s="70" t="s">
        <v>896</v>
      </c>
    </row>
    <row r="179" spans="1:23" s="70" customFormat="1" ht="14.25" customHeight="1">
      <c r="A179" s="564" t="s">
        <v>2687</v>
      </c>
      <c r="B179" s="561" t="s">
        <v>473</v>
      </c>
      <c r="C179" s="561" t="s">
        <v>2842</v>
      </c>
      <c r="D179" s="473"/>
      <c r="E179" s="70">
        <v>196661</v>
      </c>
      <c r="F179" s="556"/>
      <c r="J179" s="70" t="s">
        <v>2692</v>
      </c>
      <c r="K179" s="433" t="s">
        <v>2658</v>
      </c>
      <c r="L179" s="433" t="s">
        <v>2658</v>
      </c>
      <c r="N179" s="70">
        <v>20.829959869384801</v>
      </c>
      <c r="O179" s="70">
        <v>93.073478698730497</v>
      </c>
      <c r="P179" s="556" t="s">
        <v>1989</v>
      </c>
      <c r="R179" s="563"/>
      <c r="S179" s="437"/>
      <c r="T179" s="108"/>
      <c r="U179" s="565"/>
      <c r="W179" s="556"/>
    </row>
    <row r="180" spans="1:23" s="70" customFormat="1" ht="14.25" customHeight="1">
      <c r="A180" s="564" t="s">
        <v>2687</v>
      </c>
      <c r="B180" s="556" t="s">
        <v>473</v>
      </c>
      <c r="C180" s="556" t="s">
        <v>2599</v>
      </c>
      <c r="D180" s="473"/>
      <c r="J180" s="70" t="s">
        <v>2692</v>
      </c>
      <c r="K180" s="433" t="s">
        <v>2658</v>
      </c>
      <c r="L180" s="433" t="s">
        <v>2691</v>
      </c>
      <c r="N180" s="433"/>
      <c r="O180" s="433"/>
      <c r="P180" s="556" t="s">
        <v>1989</v>
      </c>
      <c r="R180" s="563"/>
      <c r="S180" s="437"/>
      <c r="T180" s="108"/>
      <c r="U180" s="565" t="s">
        <v>2596</v>
      </c>
      <c r="W180" s="556"/>
    </row>
    <row r="181" spans="1:23" s="70" customFormat="1" ht="14.25" customHeight="1">
      <c r="A181" s="564" t="s">
        <v>2687</v>
      </c>
      <c r="B181" s="556" t="s">
        <v>473</v>
      </c>
      <c r="C181" s="556" t="s">
        <v>2606</v>
      </c>
      <c r="D181" s="473"/>
      <c r="E181" s="433"/>
      <c r="F181" s="556"/>
      <c r="G181" s="433"/>
      <c r="H181" s="433"/>
      <c r="I181" s="433"/>
      <c r="J181" s="433" t="s">
        <v>2692</v>
      </c>
      <c r="K181" s="433" t="s">
        <v>2658</v>
      </c>
      <c r="L181" s="433" t="s">
        <v>2658</v>
      </c>
      <c r="M181" s="433"/>
      <c r="N181" s="433"/>
      <c r="O181" s="433"/>
      <c r="P181" s="556" t="s">
        <v>1989</v>
      </c>
      <c r="Q181" s="433"/>
      <c r="R181" s="563"/>
      <c r="S181" s="564"/>
      <c r="T181" s="450"/>
      <c r="U181" s="565"/>
      <c r="V181" s="433"/>
      <c r="W181" s="556"/>
    </row>
    <row r="182" spans="1:23" s="70" customFormat="1" ht="14.25" customHeight="1">
      <c r="A182" s="567" t="s">
        <v>2687</v>
      </c>
      <c r="B182" s="567" t="s">
        <v>473</v>
      </c>
      <c r="C182" s="568" t="s">
        <v>2791</v>
      </c>
      <c r="D182" s="562"/>
      <c r="J182" s="70" t="s">
        <v>2692</v>
      </c>
      <c r="K182" s="433" t="s">
        <v>2658</v>
      </c>
      <c r="L182" s="433" t="s">
        <v>2658</v>
      </c>
      <c r="P182" s="556" t="s">
        <v>1989</v>
      </c>
      <c r="R182" s="571"/>
      <c r="S182" s="564"/>
      <c r="T182" s="108">
        <v>43591</v>
      </c>
      <c r="U182" s="571"/>
      <c r="W182" s="563"/>
    </row>
    <row r="183" spans="1:23" s="70" customFormat="1" ht="14.25" customHeight="1">
      <c r="A183" s="823" t="s">
        <v>2687</v>
      </c>
      <c r="B183" s="827" t="s">
        <v>473</v>
      </c>
      <c r="C183" s="829" t="s">
        <v>3206</v>
      </c>
      <c r="D183" s="562"/>
      <c r="E183" s="824">
        <v>196633</v>
      </c>
      <c r="F183" s="824" t="s">
        <v>3210</v>
      </c>
      <c r="G183" s="824"/>
      <c r="H183" s="824"/>
      <c r="I183" s="824"/>
      <c r="J183" s="796" t="s">
        <v>796</v>
      </c>
      <c r="K183" s="796" t="s">
        <v>796</v>
      </c>
      <c r="L183" s="796" t="s">
        <v>796</v>
      </c>
      <c r="M183" s="824"/>
      <c r="N183" s="587">
        <v>20.6096591949463</v>
      </c>
      <c r="O183" s="587">
        <v>93.111427307128906</v>
      </c>
      <c r="P183" s="824" t="s">
        <v>797</v>
      </c>
      <c r="Q183" s="796" t="s">
        <v>3191</v>
      </c>
      <c r="R183" s="825"/>
      <c r="S183" s="823"/>
      <c r="T183" s="826">
        <v>43851</v>
      </c>
      <c r="U183" s="825"/>
      <c r="V183" s="824"/>
      <c r="W183" s="563"/>
    </row>
    <row r="184" spans="1:23" s="70" customFormat="1" ht="14.25" customHeight="1">
      <c r="A184" s="564" t="s">
        <v>2687</v>
      </c>
      <c r="B184" s="567" t="s">
        <v>473</v>
      </c>
      <c r="C184" s="568" t="s">
        <v>3028</v>
      </c>
      <c r="D184" s="562"/>
      <c r="E184" s="70">
        <v>196483</v>
      </c>
      <c r="F184" s="556" t="s">
        <v>3028</v>
      </c>
      <c r="J184" s="70" t="s">
        <v>796</v>
      </c>
      <c r="K184" s="70" t="s">
        <v>796</v>
      </c>
      <c r="L184" s="70" t="s">
        <v>796</v>
      </c>
      <c r="N184" s="70">
        <v>20.5348205566406</v>
      </c>
      <c r="O184" s="70">
        <v>93.253181457519503</v>
      </c>
      <c r="P184" s="556" t="s">
        <v>797</v>
      </c>
      <c r="Q184" s="556" t="s">
        <v>3026</v>
      </c>
      <c r="R184" s="571"/>
      <c r="S184" s="437"/>
      <c r="T184" s="583">
        <v>43768</v>
      </c>
      <c r="U184" s="571"/>
      <c r="W184" s="563"/>
    </row>
    <row r="185" spans="1:23" s="70" customFormat="1" ht="14.25" customHeight="1">
      <c r="A185" s="567" t="s">
        <v>2687</v>
      </c>
      <c r="B185" s="567" t="s">
        <v>473</v>
      </c>
      <c r="C185" s="568" t="s">
        <v>2794</v>
      </c>
      <c r="D185" s="562"/>
      <c r="E185" s="70">
        <v>196448</v>
      </c>
      <c r="F185" s="556"/>
      <c r="J185" s="70" t="s">
        <v>2692</v>
      </c>
      <c r="K185" s="70" t="s">
        <v>2658</v>
      </c>
      <c r="L185" s="433" t="s">
        <v>2658</v>
      </c>
      <c r="N185" s="70">
        <v>20.6728000640869</v>
      </c>
      <c r="O185" s="70">
        <v>93.243469238281307</v>
      </c>
      <c r="P185" s="556" t="s">
        <v>1989</v>
      </c>
      <c r="Q185" s="556"/>
      <c r="R185" s="571"/>
      <c r="S185" s="437"/>
      <c r="T185" s="583">
        <v>43591</v>
      </c>
      <c r="U185" s="571"/>
      <c r="W185" s="563"/>
    </row>
    <row r="186" spans="1:23" s="70" customFormat="1" ht="14.25" customHeight="1">
      <c r="A186" s="564" t="s">
        <v>2687</v>
      </c>
      <c r="B186" s="556" t="s">
        <v>473</v>
      </c>
      <c r="C186" s="556" t="s">
        <v>551</v>
      </c>
      <c r="D186" s="473" t="s">
        <v>1664</v>
      </c>
      <c r="E186" s="70">
        <v>196642</v>
      </c>
      <c r="J186" s="70" t="s">
        <v>796</v>
      </c>
      <c r="K186" s="70" t="s">
        <v>796</v>
      </c>
      <c r="L186" s="433" t="s">
        <v>796</v>
      </c>
      <c r="M186" s="70" t="s">
        <v>296</v>
      </c>
      <c r="N186" s="70">
        <v>20.70355034</v>
      </c>
      <c r="O186" s="70">
        <v>93.060462950000002</v>
      </c>
      <c r="P186" s="556" t="s">
        <v>797</v>
      </c>
      <c r="Q186" s="70" t="s">
        <v>778</v>
      </c>
      <c r="R186" s="563"/>
      <c r="S186" s="437"/>
      <c r="T186" s="108"/>
      <c r="U186" s="565"/>
      <c r="V186" s="70" t="s">
        <v>551</v>
      </c>
      <c r="W186" s="556"/>
    </row>
    <row r="187" spans="1:23" s="70" customFormat="1" ht="14.25" customHeight="1">
      <c r="A187" s="564" t="s">
        <v>2687</v>
      </c>
      <c r="B187" s="556" t="s">
        <v>473</v>
      </c>
      <c r="C187" s="556" t="s">
        <v>2603</v>
      </c>
      <c r="D187" s="473"/>
      <c r="J187" s="70" t="s">
        <v>2692</v>
      </c>
      <c r="K187" s="70" t="s">
        <v>2658</v>
      </c>
      <c r="L187" s="433" t="s">
        <v>2658</v>
      </c>
      <c r="P187" s="70" t="s">
        <v>1989</v>
      </c>
      <c r="R187" s="563"/>
      <c r="S187" s="437"/>
      <c r="T187" s="108"/>
      <c r="U187" s="565"/>
      <c r="W187" s="556"/>
    </row>
    <row r="188" spans="1:23" s="70" customFormat="1" ht="14.25" customHeight="1">
      <c r="A188" s="564" t="s">
        <v>2687</v>
      </c>
      <c r="B188" s="567" t="s">
        <v>473</v>
      </c>
      <c r="C188" s="561" t="s">
        <v>907</v>
      </c>
      <c r="D188" s="473" t="s">
        <v>2763</v>
      </c>
      <c r="E188" s="433" t="s">
        <v>1396</v>
      </c>
      <c r="F188" s="561" t="s">
        <v>1866</v>
      </c>
      <c r="G188" s="70" t="s">
        <v>1866</v>
      </c>
      <c r="J188" s="70" t="s">
        <v>796</v>
      </c>
      <c r="K188" s="433" t="s">
        <v>796</v>
      </c>
      <c r="L188" s="433" t="s">
        <v>881</v>
      </c>
      <c r="M188" s="70" t="s">
        <v>793</v>
      </c>
      <c r="N188" s="70">
        <v>20.576577</v>
      </c>
      <c r="O188" s="70">
        <v>93.245551000000006</v>
      </c>
      <c r="P188" s="556" t="s">
        <v>797</v>
      </c>
      <c r="Q188" s="561"/>
      <c r="R188" s="563">
        <v>204</v>
      </c>
      <c r="S188" s="437">
        <v>1265</v>
      </c>
      <c r="T188" s="584"/>
      <c r="U188" s="565" t="s">
        <v>858</v>
      </c>
      <c r="V188" s="70" t="s">
        <v>907</v>
      </c>
      <c r="W188" s="556"/>
    </row>
    <row r="189" spans="1:23" s="70" customFormat="1" ht="14.25" customHeight="1">
      <c r="A189" s="564" t="s">
        <v>2687</v>
      </c>
      <c r="B189" s="567" t="s">
        <v>473</v>
      </c>
      <c r="C189" s="568" t="s">
        <v>3017</v>
      </c>
      <c r="D189" s="562"/>
      <c r="E189" s="556">
        <v>196533</v>
      </c>
      <c r="F189" s="556" t="s">
        <v>3027</v>
      </c>
      <c r="G189" s="556"/>
      <c r="H189" s="556"/>
      <c r="I189" s="556"/>
      <c r="J189" s="70" t="s">
        <v>796</v>
      </c>
      <c r="K189" s="433" t="s">
        <v>796</v>
      </c>
      <c r="L189" s="433" t="s">
        <v>796</v>
      </c>
      <c r="M189" s="556"/>
      <c r="N189" s="556">
        <v>20.4424648284912</v>
      </c>
      <c r="O189" s="556">
        <v>93.2396240234375</v>
      </c>
      <c r="P189" s="556" t="s">
        <v>797</v>
      </c>
      <c r="Q189" s="556" t="s">
        <v>3026</v>
      </c>
      <c r="R189" s="571"/>
      <c r="S189" s="564"/>
      <c r="T189" s="583">
        <v>43768</v>
      </c>
      <c r="U189" s="571"/>
      <c r="V189" s="556"/>
      <c r="W189" s="563"/>
    </row>
    <row r="190" spans="1:23" s="70" customFormat="1" ht="14.25" customHeight="1">
      <c r="A190" s="564" t="s">
        <v>2687</v>
      </c>
      <c r="B190" s="556" t="s">
        <v>473</v>
      </c>
      <c r="C190" s="556" t="s">
        <v>2605</v>
      </c>
      <c r="D190" s="473"/>
      <c r="E190" s="556"/>
      <c r="F190" s="556"/>
      <c r="G190" s="556"/>
      <c r="H190" s="556"/>
      <c r="I190" s="556"/>
      <c r="J190" s="70" t="s">
        <v>2692</v>
      </c>
      <c r="K190" s="433" t="s">
        <v>2658</v>
      </c>
      <c r="L190" s="433" t="s">
        <v>2691</v>
      </c>
      <c r="M190" s="556"/>
      <c r="N190" s="556"/>
      <c r="O190" s="556"/>
      <c r="P190" s="556" t="s">
        <v>1989</v>
      </c>
      <c r="Q190" s="556"/>
      <c r="R190" s="563"/>
      <c r="S190" s="564"/>
      <c r="T190" s="583"/>
      <c r="U190" s="565" t="s">
        <v>2596</v>
      </c>
      <c r="V190" s="556"/>
      <c r="W190" s="556"/>
    </row>
    <row r="191" spans="1:23" s="70" customFormat="1" ht="14.25" customHeight="1">
      <c r="A191" s="564" t="s">
        <v>2687</v>
      </c>
      <c r="B191" s="556" t="s">
        <v>473</v>
      </c>
      <c r="C191" s="556" t="s">
        <v>2601</v>
      </c>
      <c r="D191" s="473"/>
      <c r="E191" s="433"/>
      <c r="F191" s="433"/>
      <c r="J191" s="70" t="s">
        <v>2692</v>
      </c>
      <c r="K191" s="433" t="s">
        <v>2658</v>
      </c>
      <c r="L191" s="433" t="s">
        <v>2691</v>
      </c>
      <c r="P191" s="556" t="s">
        <v>1989</v>
      </c>
      <c r="R191" s="563"/>
      <c r="S191" s="437"/>
      <c r="T191" s="108"/>
      <c r="U191" s="565" t="s">
        <v>2596</v>
      </c>
      <c r="W191" s="556"/>
    </row>
    <row r="192" spans="1:23" s="70" customFormat="1" ht="14.25" customHeight="1">
      <c r="A192" s="567" t="s">
        <v>2687</v>
      </c>
      <c r="B192" s="567" t="s">
        <v>473</v>
      </c>
      <c r="C192" s="568" t="s">
        <v>2785</v>
      </c>
      <c r="D192" s="562"/>
      <c r="E192" s="433"/>
      <c r="F192" s="556"/>
      <c r="G192" s="433"/>
      <c r="H192" s="433"/>
      <c r="I192" s="433"/>
      <c r="J192" s="556" t="s">
        <v>796</v>
      </c>
      <c r="K192" s="556" t="s">
        <v>796</v>
      </c>
      <c r="L192" s="556" t="s">
        <v>3219</v>
      </c>
      <c r="N192" s="433"/>
      <c r="O192" s="433"/>
      <c r="P192" s="556" t="s">
        <v>1989</v>
      </c>
      <c r="R192" s="571"/>
      <c r="S192" s="437"/>
      <c r="T192" s="108">
        <v>43591</v>
      </c>
      <c r="U192" s="571"/>
      <c r="V192" s="433"/>
      <c r="W192" s="563"/>
    </row>
    <row r="193" spans="1:23" s="70" customFormat="1" ht="14.25" customHeight="1">
      <c r="A193" s="564" t="s">
        <v>2687</v>
      </c>
      <c r="B193" s="567" t="s">
        <v>473</v>
      </c>
      <c r="C193" s="561" t="s">
        <v>910</v>
      </c>
      <c r="D193" s="474" t="s">
        <v>1664</v>
      </c>
      <c r="E193" s="561">
        <v>196429</v>
      </c>
      <c r="F193" s="561"/>
      <c r="G193" s="561"/>
      <c r="H193" s="561"/>
      <c r="I193" s="561"/>
      <c r="J193" s="70" t="s">
        <v>796</v>
      </c>
      <c r="K193" s="433" t="s">
        <v>796</v>
      </c>
      <c r="L193" s="433" t="s">
        <v>796</v>
      </c>
      <c r="M193" s="561" t="s">
        <v>296</v>
      </c>
      <c r="N193" s="561">
        <v>20.58151054</v>
      </c>
      <c r="O193" s="561">
        <v>93.24609375</v>
      </c>
      <c r="P193" s="556" t="s">
        <v>797</v>
      </c>
      <c r="Q193" s="561"/>
      <c r="R193" s="572"/>
      <c r="S193" s="568"/>
      <c r="T193" s="584"/>
      <c r="U193" s="569"/>
      <c r="V193" s="561" t="s">
        <v>910</v>
      </c>
      <c r="W193" s="556"/>
    </row>
    <row r="194" spans="1:23" s="70" customFormat="1" ht="14.25" customHeight="1">
      <c r="A194" s="823" t="s">
        <v>2687</v>
      </c>
      <c r="B194" s="827" t="s">
        <v>473</v>
      </c>
      <c r="C194" s="829" t="s">
        <v>3211</v>
      </c>
      <c r="D194" s="562"/>
      <c r="E194" s="824">
        <v>196427</v>
      </c>
      <c r="F194" s="589" t="s">
        <v>3211</v>
      </c>
      <c r="G194" s="824"/>
      <c r="H194" s="824"/>
      <c r="I194" s="824"/>
      <c r="J194" s="796" t="s">
        <v>796</v>
      </c>
      <c r="K194" s="796" t="s">
        <v>796</v>
      </c>
      <c r="L194" s="796" t="s">
        <v>796</v>
      </c>
      <c r="M194" s="824"/>
      <c r="N194" s="587">
        <v>20.608230590820298</v>
      </c>
      <c r="O194" s="587">
        <v>93.141777038574205</v>
      </c>
      <c r="P194" s="824" t="s">
        <v>797</v>
      </c>
      <c r="Q194" s="796" t="s">
        <v>3191</v>
      </c>
      <c r="R194" s="825"/>
      <c r="S194" s="823"/>
      <c r="T194" s="826">
        <v>43851</v>
      </c>
      <c r="U194" s="825"/>
      <c r="V194" s="824"/>
      <c r="W194" s="563"/>
    </row>
    <row r="195" spans="1:23" s="70" customFormat="1" ht="14.25" customHeight="1">
      <c r="A195" s="823" t="s">
        <v>2687</v>
      </c>
      <c r="B195" s="827" t="s">
        <v>473</v>
      </c>
      <c r="C195" s="829" t="s">
        <v>3207</v>
      </c>
      <c r="D195" s="562"/>
      <c r="E195" s="824">
        <v>196618</v>
      </c>
      <c r="F195" s="824" t="s">
        <v>3209</v>
      </c>
      <c r="G195" s="824"/>
      <c r="H195" s="824"/>
      <c r="I195" s="824"/>
      <c r="J195" s="796" t="s">
        <v>796</v>
      </c>
      <c r="K195" s="796" t="s">
        <v>796</v>
      </c>
      <c r="L195" s="796" t="s">
        <v>796</v>
      </c>
      <c r="M195" s="824"/>
      <c r="N195" s="587">
        <v>20.652900695800799</v>
      </c>
      <c r="O195" s="587">
        <v>93.117912292480497</v>
      </c>
      <c r="P195" s="824" t="s">
        <v>797</v>
      </c>
      <c r="Q195" s="796" t="s">
        <v>3191</v>
      </c>
      <c r="R195" s="825"/>
      <c r="S195" s="823"/>
      <c r="T195" s="826">
        <v>43851</v>
      </c>
      <c r="U195" s="825"/>
      <c r="V195" s="824"/>
      <c r="W195" s="563"/>
    </row>
    <row r="196" spans="1:23" s="70" customFormat="1" ht="14.25" customHeight="1">
      <c r="A196" s="437" t="s">
        <v>2687</v>
      </c>
      <c r="B196" s="434" t="s">
        <v>473</v>
      </c>
      <c r="C196" s="434" t="s">
        <v>915</v>
      </c>
      <c r="D196" s="473" t="s">
        <v>2763</v>
      </c>
      <c r="E196" s="70" t="s">
        <v>1398</v>
      </c>
      <c r="F196" s="433" t="s">
        <v>493</v>
      </c>
      <c r="G196" s="70" t="s">
        <v>1867</v>
      </c>
      <c r="I196" s="433"/>
      <c r="J196" s="70" t="s">
        <v>796</v>
      </c>
      <c r="K196" s="433" t="s">
        <v>796</v>
      </c>
      <c r="L196" s="433" t="s">
        <v>819</v>
      </c>
      <c r="M196" s="70" t="s">
        <v>296</v>
      </c>
      <c r="N196" s="70">
        <v>20.61692</v>
      </c>
      <c r="O196" s="70">
        <v>93.239519999999999</v>
      </c>
      <c r="P196" s="433" t="s">
        <v>797</v>
      </c>
      <c r="R196" s="563">
        <v>10</v>
      </c>
      <c r="S196" s="564">
        <v>64</v>
      </c>
      <c r="T196" s="108"/>
      <c r="U196" s="104" t="s">
        <v>858</v>
      </c>
      <c r="V196" s="70" t="s">
        <v>915</v>
      </c>
    </row>
    <row r="197" spans="1:23" s="70" customFormat="1" ht="14.25" customHeight="1">
      <c r="A197" s="437" t="s">
        <v>2687</v>
      </c>
      <c r="B197" s="434" t="s">
        <v>473</v>
      </c>
      <c r="C197" s="434" t="s">
        <v>2598</v>
      </c>
      <c r="D197" s="473"/>
      <c r="E197" s="433">
        <v>196465</v>
      </c>
      <c r="F197" s="556"/>
      <c r="G197" s="433"/>
      <c r="H197" s="433"/>
      <c r="I197" s="433"/>
      <c r="J197" s="70" t="s">
        <v>2692</v>
      </c>
      <c r="K197" s="433" t="s">
        <v>2658</v>
      </c>
      <c r="L197" s="433" t="s">
        <v>2658</v>
      </c>
      <c r="N197" s="70">
        <v>20.7270202636719</v>
      </c>
      <c r="O197" s="70">
        <v>93.249069213867202</v>
      </c>
      <c r="P197" s="70" t="s">
        <v>1989</v>
      </c>
      <c r="R197" s="563"/>
      <c r="S197" s="564"/>
      <c r="T197" s="108"/>
      <c r="U197" s="104"/>
    </row>
    <row r="198" spans="1:23" s="70" customFormat="1" ht="14.25" customHeight="1">
      <c r="A198" s="564" t="s">
        <v>2687</v>
      </c>
      <c r="B198" s="561" t="s">
        <v>473</v>
      </c>
      <c r="C198" s="561" t="s">
        <v>2597</v>
      </c>
      <c r="D198" s="473"/>
      <c r="F198" s="561"/>
      <c r="J198" s="70" t="s">
        <v>2692</v>
      </c>
      <c r="K198" s="433" t="s">
        <v>2658</v>
      </c>
      <c r="L198" s="433" t="s">
        <v>2691</v>
      </c>
      <c r="P198" s="70" t="s">
        <v>1989</v>
      </c>
      <c r="R198" s="563"/>
      <c r="S198" s="564"/>
      <c r="T198" s="108"/>
      <c r="U198" s="565" t="s">
        <v>2596</v>
      </c>
      <c r="W198" s="556"/>
    </row>
    <row r="199" spans="1:23" s="70" customFormat="1" ht="14.25" customHeight="1">
      <c r="A199" s="564" t="s">
        <v>2687</v>
      </c>
      <c r="B199" s="561" t="s">
        <v>473</v>
      </c>
      <c r="C199" s="561" t="s">
        <v>2604</v>
      </c>
      <c r="D199" s="473"/>
      <c r="E199" s="433"/>
      <c r="F199" s="433"/>
      <c r="G199" s="433"/>
      <c r="H199" s="433"/>
      <c r="I199" s="433"/>
      <c r="J199" s="70" t="s">
        <v>2692</v>
      </c>
      <c r="K199" s="433" t="s">
        <v>2658</v>
      </c>
      <c r="L199" s="433" t="s">
        <v>2658</v>
      </c>
      <c r="M199" s="433"/>
      <c r="N199" s="433"/>
      <c r="O199" s="433"/>
      <c r="P199" s="70" t="s">
        <v>1989</v>
      </c>
      <c r="Q199" s="433"/>
      <c r="R199" s="563"/>
      <c r="S199" s="564"/>
      <c r="T199" s="450"/>
      <c r="U199" s="565"/>
      <c r="V199" s="433"/>
      <c r="W199" s="556"/>
    </row>
    <row r="200" spans="1:23" s="70" customFormat="1" ht="14.25" customHeight="1">
      <c r="A200" s="564" t="s">
        <v>2687</v>
      </c>
      <c r="B200" s="561" t="s">
        <v>473</v>
      </c>
      <c r="C200" s="561" t="s">
        <v>2843</v>
      </c>
      <c r="D200" s="473"/>
      <c r="E200" s="433">
        <v>196453</v>
      </c>
      <c r="F200" s="561"/>
      <c r="G200" s="433"/>
      <c r="H200" s="433"/>
      <c r="I200" s="433"/>
      <c r="J200" s="70" t="s">
        <v>2692</v>
      </c>
      <c r="K200" s="433" t="s">
        <v>2658</v>
      </c>
      <c r="L200" s="433" t="s">
        <v>2658</v>
      </c>
      <c r="N200" s="70">
        <v>20.686229705810501</v>
      </c>
      <c r="O200" s="433">
        <v>93.220001220703097</v>
      </c>
      <c r="P200" s="70" t="s">
        <v>1989</v>
      </c>
      <c r="R200" s="567"/>
      <c r="S200" s="568"/>
      <c r="T200" s="108"/>
      <c r="U200" s="565"/>
      <c r="W200" s="556"/>
    </row>
    <row r="201" spans="1:23" s="70" customFormat="1" ht="14.25" customHeight="1">
      <c r="A201" s="564" t="s">
        <v>2687</v>
      </c>
      <c r="B201" s="561" t="s">
        <v>473</v>
      </c>
      <c r="C201" s="561" t="s">
        <v>2844</v>
      </c>
      <c r="D201" s="473"/>
      <c r="E201" s="70">
        <v>196453</v>
      </c>
      <c r="J201" s="70" t="s">
        <v>2692</v>
      </c>
      <c r="K201" s="433" t="s">
        <v>2658</v>
      </c>
      <c r="L201" s="433" t="s">
        <v>2658</v>
      </c>
      <c r="N201" s="70">
        <v>20.686229705810501</v>
      </c>
      <c r="O201" s="433">
        <v>93.220001220703097</v>
      </c>
      <c r="P201" s="70" t="s">
        <v>1989</v>
      </c>
      <c r="R201" s="567"/>
      <c r="S201" s="568"/>
      <c r="T201" s="108"/>
      <c r="U201" s="565"/>
      <c r="W201" s="556"/>
    </row>
    <row r="202" spans="1:23" s="70" customFormat="1" ht="14.25" customHeight="1">
      <c r="A202" s="564" t="s">
        <v>2687</v>
      </c>
      <c r="B202" s="561" t="s">
        <v>473</v>
      </c>
      <c r="C202" s="561" t="s">
        <v>2608</v>
      </c>
      <c r="D202" s="473"/>
      <c r="E202" s="433">
        <v>196464</v>
      </c>
      <c r="F202" s="433"/>
      <c r="G202" s="433"/>
      <c r="H202" s="433"/>
      <c r="I202" s="433"/>
      <c r="J202" s="433" t="s">
        <v>2692</v>
      </c>
      <c r="K202" s="433" t="s">
        <v>2658</v>
      </c>
      <c r="L202" s="433" t="s">
        <v>2658</v>
      </c>
      <c r="M202" s="433"/>
      <c r="N202" s="433">
        <v>20.7529296875</v>
      </c>
      <c r="O202" s="433">
        <v>93.267311096191406</v>
      </c>
      <c r="P202" s="433" t="s">
        <v>1989</v>
      </c>
      <c r="Q202" s="433"/>
      <c r="R202" s="563"/>
      <c r="S202" s="564"/>
      <c r="T202" s="450"/>
      <c r="U202" s="565"/>
      <c r="V202" s="433"/>
      <c r="W202" s="556"/>
    </row>
    <row r="203" spans="1:23" s="70" customFormat="1" ht="14.25" customHeight="1">
      <c r="A203" s="564" t="s">
        <v>2687</v>
      </c>
      <c r="B203" s="561" t="s">
        <v>473</v>
      </c>
      <c r="C203" s="561" t="s">
        <v>2609</v>
      </c>
      <c r="D203" s="473"/>
      <c r="J203" s="70" t="s">
        <v>2692</v>
      </c>
      <c r="K203" s="433" t="s">
        <v>2658</v>
      </c>
      <c r="L203" s="433" t="s">
        <v>2658</v>
      </c>
      <c r="O203" s="433"/>
      <c r="P203" s="70" t="s">
        <v>1989</v>
      </c>
      <c r="R203" s="563"/>
      <c r="S203" s="564"/>
      <c r="T203" s="108"/>
      <c r="U203" s="565"/>
      <c r="W203" s="556"/>
    </row>
    <row r="204" spans="1:23" s="70" customFormat="1" ht="14.25" customHeight="1">
      <c r="A204" s="567" t="s">
        <v>2687</v>
      </c>
      <c r="B204" s="567" t="s">
        <v>473</v>
      </c>
      <c r="C204" s="568" t="s">
        <v>2784</v>
      </c>
      <c r="D204" s="562"/>
      <c r="E204" s="70">
        <v>196645</v>
      </c>
      <c r="J204" s="556" t="s">
        <v>796</v>
      </c>
      <c r="K204" s="556" t="s">
        <v>796</v>
      </c>
      <c r="L204" s="556" t="s">
        <v>877</v>
      </c>
      <c r="N204" s="70">
        <v>20.718429565429702</v>
      </c>
      <c r="O204" s="433">
        <v>93.059432983398395</v>
      </c>
      <c r="P204" s="70" t="s">
        <v>1989</v>
      </c>
      <c r="R204" s="571"/>
      <c r="S204" s="564"/>
      <c r="T204" s="108">
        <v>43591</v>
      </c>
      <c r="U204" s="571"/>
      <c r="W204" s="563"/>
    </row>
    <row r="205" spans="1:23" s="70" customFormat="1" ht="14.25" customHeight="1">
      <c r="A205" s="564" t="s">
        <v>2687</v>
      </c>
      <c r="B205" s="567" t="s">
        <v>473</v>
      </c>
      <c r="C205" s="568" t="s">
        <v>3030</v>
      </c>
      <c r="D205" s="562"/>
      <c r="E205" s="70">
        <v>196649</v>
      </c>
      <c r="F205" s="433" t="s">
        <v>3030</v>
      </c>
      <c r="J205" s="70" t="s">
        <v>796</v>
      </c>
      <c r="K205" s="433" t="s">
        <v>796</v>
      </c>
      <c r="L205" s="433" t="s">
        <v>796</v>
      </c>
      <c r="N205" s="70">
        <v>20.812870025634801</v>
      </c>
      <c r="O205" s="70">
        <v>93.075592041015597</v>
      </c>
      <c r="P205" s="70" t="s">
        <v>797</v>
      </c>
      <c r="Q205" s="70" t="s">
        <v>3026</v>
      </c>
      <c r="R205" s="571"/>
      <c r="S205" s="564"/>
      <c r="T205" s="108">
        <v>43768</v>
      </c>
      <c r="U205" s="571"/>
      <c r="W205" s="563"/>
    </row>
    <row r="206" spans="1:23" s="70" customFormat="1" ht="14.25" customHeight="1">
      <c r="A206" s="567" t="s">
        <v>2687</v>
      </c>
      <c r="B206" s="567" t="s">
        <v>473</v>
      </c>
      <c r="C206" s="568" t="s">
        <v>2792</v>
      </c>
      <c r="D206" s="562"/>
      <c r="J206" s="70" t="s">
        <v>2692</v>
      </c>
      <c r="K206" s="70" t="s">
        <v>2658</v>
      </c>
      <c r="L206" s="433" t="s">
        <v>2658</v>
      </c>
      <c r="O206" s="433"/>
      <c r="P206" s="70" t="s">
        <v>1989</v>
      </c>
      <c r="R206" s="571"/>
      <c r="S206" s="437"/>
      <c r="T206" s="108">
        <v>43591</v>
      </c>
      <c r="U206" s="571"/>
      <c r="W206" s="563"/>
    </row>
    <row r="207" spans="1:23" s="70" customFormat="1" ht="14.25" customHeight="1">
      <c r="A207" s="564" t="s">
        <v>2687</v>
      </c>
      <c r="B207" s="561" t="s">
        <v>473</v>
      </c>
      <c r="C207" s="561" t="s">
        <v>900</v>
      </c>
      <c r="D207" s="473" t="s">
        <v>2763</v>
      </c>
      <c r="E207" s="70" t="s">
        <v>1393</v>
      </c>
      <c r="F207" s="556" t="s">
        <v>1864</v>
      </c>
      <c r="G207" s="70" t="s">
        <v>900</v>
      </c>
      <c r="J207" s="70" t="s">
        <v>796</v>
      </c>
      <c r="K207" s="433" t="s">
        <v>796</v>
      </c>
      <c r="L207" s="433" t="s">
        <v>819</v>
      </c>
      <c r="M207" s="70" t="s">
        <v>296</v>
      </c>
      <c r="N207" s="70">
        <v>20.495086000000001</v>
      </c>
      <c r="O207" s="70">
        <v>93.246863000000005</v>
      </c>
      <c r="P207" s="70" t="s">
        <v>797</v>
      </c>
      <c r="R207" s="563">
        <v>32</v>
      </c>
      <c r="S207" s="564">
        <v>131</v>
      </c>
      <c r="T207" s="108"/>
      <c r="U207" s="565" t="s">
        <v>858</v>
      </c>
      <c r="V207" s="70" t="s">
        <v>901</v>
      </c>
      <c r="W207" s="556"/>
    </row>
    <row r="208" spans="1:23" s="70" customFormat="1" ht="14.25" customHeight="1">
      <c r="A208" s="567" t="s">
        <v>2687</v>
      </c>
      <c r="B208" s="567" t="s">
        <v>473</v>
      </c>
      <c r="C208" s="568" t="s">
        <v>2782</v>
      </c>
      <c r="D208" s="562"/>
      <c r="E208" s="70">
        <v>196626</v>
      </c>
      <c r="F208" s="433"/>
      <c r="J208" s="70" t="s">
        <v>2692</v>
      </c>
      <c r="K208" s="433" t="s">
        <v>2658</v>
      </c>
      <c r="L208" s="433" t="s">
        <v>2658</v>
      </c>
      <c r="N208" s="70">
        <v>20.648319244384801</v>
      </c>
      <c r="O208" s="70">
        <v>93.085273742675795</v>
      </c>
      <c r="P208" s="70" t="s">
        <v>1989</v>
      </c>
      <c r="R208" s="571"/>
      <c r="S208" s="564"/>
      <c r="T208" s="108">
        <v>43591</v>
      </c>
      <c r="U208" s="571"/>
      <c r="W208" s="563"/>
    </row>
    <row r="209" spans="1:23" s="70" customFormat="1" ht="14.25" customHeight="1">
      <c r="A209" s="567" t="s">
        <v>2687</v>
      </c>
      <c r="B209" s="567" t="s">
        <v>473</v>
      </c>
      <c r="C209" s="568" t="s">
        <v>2779</v>
      </c>
      <c r="D209" s="562"/>
      <c r="F209" s="556"/>
      <c r="J209" s="70" t="s">
        <v>2692</v>
      </c>
      <c r="K209" s="70" t="s">
        <v>2658</v>
      </c>
      <c r="L209" s="70" t="s">
        <v>2658</v>
      </c>
      <c r="O209" s="433"/>
      <c r="P209" s="433" t="s">
        <v>1989</v>
      </c>
      <c r="R209" s="571"/>
      <c r="S209" s="564"/>
      <c r="T209" s="108">
        <v>43591</v>
      </c>
      <c r="U209" s="571"/>
      <c r="W209" s="563"/>
    </row>
    <row r="210" spans="1:23" s="70" customFormat="1" ht="14.25" customHeight="1">
      <c r="A210" s="567" t="s">
        <v>2687</v>
      </c>
      <c r="B210" s="567" t="s">
        <v>473</v>
      </c>
      <c r="C210" s="568" t="s">
        <v>2781</v>
      </c>
      <c r="D210" s="562"/>
      <c r="E210" s="556">
        <v>196621</v>
      </c>
      <c r="J210" s="70" t="s">
        <v>796</v>
      </c>
      <c r="K210" s="556" t="s">
        <v>796</v>
      </c>
      <c r="L210" s="433" t="s">
        <v>3219</v>
      </c>
      <c r="N210" s="70">
        <v>20.675979614257798</v>
      </c>
      <c r="O210" s="70">
        <v>93.098922729492202</v>
      </c>
      <c r="P210" s="556" t="s">
        <v>1989</v>
      </c>
      <c r="R210" s="571"/>
      <c r="S210" s="564"/>
      <c r="T210" s="108">
        <v>43591</v>
      </c>
      <c r="U210" s="571"/>
      <c r="W210" s="563"/>
    </row>
    <row r="211" spans="1:23" s="70" customFormat="1" ht="14.25" customHeight="1">
      <c r="A211" s="437" t="s">
        <v>2687</v>
      </c>
      <c r="B211" s="434" t="s">
        <v>473</v>
      </c>
      <c r="C211" s="434" t="s">
        <v>2602</v>
      </c>
      <c r="D211" s="473"/>
      <c r="F211" s="556"/>
      <c r="J211" s="70" t="s">
        <v>2692</v>
      </c>
      <c r="K211" s="70" t="s">
        <v>2658</v>
      </c>
      <c r="L211" s="70" t="s">
        <v>2658</v>
      </c>
      <c r="P211" s="433" t="s">
        <v>1989</v>
      </c>
      <c r="R211" s="563"/>
      <c r="S211" s="564"/>
      <c r="T211" s="108"/>
      <c r="U211" s="104"/>
      <c r="W211" s="433"/>
    </row>
    <row r="212" spans="1:23" s="70" customFormat="1" ht="14.25" customHeight="1">
      <c r="A212" s="567" t="s">
        <v>2687</v>
      </c>
      <c r="B212" s="567" t="s">
        <v>473</v>
      </c>
      <c r="C212" s="568" t="s">
        <v>2778</v>
      </c>
      <c r="D212" s="562"/>
      <c r="E212" s="433"/>
      <c r="F212" s="556"/>
      <c r="G212" s="433"/>
      <c r="H212" s="433"/>
      <c r="I212" s="433"/>
      <c r="J212" s="70" t="s">
        <v>2692</v>
      </c>
      <c r="K212" s="556" t="s">
        <v>2658</v>
      </c>
      <c r="L212" s="556" t="s">
        <v>2658</v>
      </c>
      <c r="P212" s="70" t="s">
        <v>1989</v>
      </c>
      <c r="R212" s="571"/>
      <c r="S212" s="564"/>
      <c r="T212" s="108">
        <v>43591</v>
      </c>
      <c r="U212" s="571"/>
      <c r="W212" s="563"/>
    </row>
    <row r="213" spans="1:23" s="70" customFormat="1" ht="14.25" customHeight="1">
      <c r="A213" s="567" t="s">
        <v>2687</v>
      </c>
      <c r="B213" s="567" t="s">
        <v>473</v>
      </c>
      <c r="C213" s="568" t="s">
        <v>2783</v>
      </c>
      <c r="D213" s="562"/>
      <c r="E213" s="556">
        <v>196636</v>
      </c>
      <c r="F213" s="556"/>
      <c r="H213" s="433"/>
      <c r="I213" s="433"/>
      <c r="J213" s="433" t="s">
        <v>796</v>
      </c>
      <c r="K213" s="556" t="s">
        <v>796</v>
      </c>
      <c r="L213" s="433" t="s">
        <v>1097</v>
      </c>
      <c r="M213" s="433"/>
      <c r="N213" s="433">
        <v>20.6698608398438</v>
      </c>
      <c r="O213" s="433">
        <v>93.087516784667997</v>
      </c>
      <c r="P213" s="556" t="s">
        <v>1989</v>
      </c>
      <c r="Q213" s="433"/>
      <c r="R213" s="571"/>
      <c r="S213" s="564"/>
      <c r="T213" s="450">
        <v>43591</v>
      </c>
      <c r="U213" s="571"/>
      <c r="W213" s="563"/>
    </row>
    <row r="214" spans="1:23" s="70" customFormat="1" ht="14.25" customHeight="1">
      <c r="A214" s="437" t="s">
        <v>2687</v>
      </c>
      <c r="B214" s="434" t="s">
        <v>473</v>
      </c>
      <c r="C214" s="434" t="s">
        <v>902</v>
      </c>
      <c r="D214" s="473" t="s">
        <v>2763</v>
      </c>
      <c r="E214" s="433" t="s">
        <v>1394</v>
      </c>
      <c r="F214" s="433" t="s">
        <v>1865</v>
      </c>
      <c r="G214" s="433" t="s">
        <v>1865</v>
      </c>
      <c r="H214" s="433"/>
      <c r="I214" s="433"/>
      <c r="J214" s="433" t="s">
        <v>796</v>
      </c>
      <c r="K214" s="556" t="s">
        <v>796</v>
      </c>
      <c r="L214" s="556" t="s">
        <v>881</v>
      </c>
      <c r="M214" s="433" t="s">
        <v>793</v>
      </c>
      <c r="N214" s="433">
        <v>20.501757999999999</v>
      </c>
      <c r="O214" s="433">
        <v>93.217039999999997</v>
      </c>
      <c r="P214" s="433" t="s">
        <v>797</v>
      </c>
      <c r="Q214" s="433"/>
      <c r="R214" s="563">
        <v>365</v>
      </c>
      <c r="S214" s="564">
        <v>2366</v>
      </c>
      <c r="T214" s="450"/>
      <c r="U214" s="438" t="s">
        <v>858</v>
      </c>
      <c r="V214" s="433" t="s">
        <v>903</v>
      </c>
      <c r="W214" s="561"/>
    </row>
    <row r="215" spans="1:23" s="70" customFormat="1" ht="14.25" customHeight="1">
      <c r="A215" s="567" t="s">
        <v>2687</v>
      </c>
      <c r="B215" s="567" t="s">
        <v>473</v>
      </c>
      <c r="C215" s="568" t="s">
        <v>2780</v>
      </c>
      <c r="D215" s="562"/>
      <c r="E215" s="433">
        <v>196622</v>
      </c>
      <c r="F215" s="433"/>
      <c r="G215" s="433"/>
      <c r="H215" s="433"/>
      <c r="I215" s="433"/>
      <c r="J215" s="556" t="s">
        <v>796</v>
      </c>
      <c r="K215" s="556" t="s">
        <v>796</v>
      </c>
      <c r="L215" s="556" t="s">
        <v>3219</v>
      </c>
      <c r="N215" s="70">
        <v>20.666166305541999</v>
      </c>
      <c r="O215" s="70">
        <v>93.094825744628906</v>
      </c>
      <c r="P215" s="556" t="s">
        <v>1989</v>
      </c>
      <c r="R215" s="571"/>
      <c r="S215" s="564"/>
      <c r="T215" s="108">
        <v>43591</v>
      </c>
      <c r="U215" s="571"/>
      <c r="W215" s="563"/>
    </row>
    <row r="216" spans="1:23" s="70" customFormat="1" ht="14.25" hidden="1" customHeight="1">
      <c r="A216" s="437" t="s">
        <v>2687</v>
      </c>
      <c r="B216" s="434" t="s">
        <v>401</v>
      </c>
      <c r="C216" s="434" t="s">
        <v>814</v>
      </c>
      <c r="D216" s="473" t="s">
        <v>1664</v>
      </c>
      <c r="E216" s="70">
        <v>197254</v>
      </c>
      <c r="F216" s="433"/>
      <c r="J216" s="70" t="s">
        <v>796</v>
      </c>
      <c r="K216" s="556" t="s">
        <v>796</v>
      </c>
      <c r="L216" s="556" t="s">
        <v>796</v>
      </c>
      <c r="M216" s="70" t="s">
        <v>296</v>
      </c>
      <c r="N216" s="70">
        <v>20.021469119999999</v>
      </c>
      <c r="O216" s="70">
        <v>93.367980959999997</v>
      </c>
      <c r="P216" s="70" t="s">
        <v>797</v>
      </c>
      <c r="R216" s="567"/>
      <c r="S216" s="568"/>
      <c r="T216" s="108"/>
      <c r="U216" s="438"/>
      <c r="V216" s="70" t="s">
        <v>814</v>
      </c>
      <c r="W216" s="433"/>
    </row>
    <row r="217" spans="1:23" s="70" customFormat="1" ht="14.25" hidden="1" customHeight="1">
      <c r="A217" s="437" t="s">
        <v>2687</v>
      </c>
      <c r="B217" s="434" t="s">
        <v>401</v>
      </c>
      <c r="C217" s="434" t="s">
        <v>815</v>
      </c>
      <c r="D217" s="473" t="s">
        <v>1664</v>
      </c>
      <c r="E217" s="70">
        <v>197253</v>
      </c>
      <c r="F217" s="566"/>
      <c r="J217" s="70" t="s">
        <v>796</v>
      </c>
      <c r="K217" s="556" t="s">
        <v>796</v>
      </c>
      <c r="L217" s="556" t="s">
        <v>796</v>
      </c>
      <c r="M217" s="70" t="s">
        <v>296</v>
      </c>
      <c r="N217" s="70">
        <v>20.023879999999998</v>
      </c>
      <c r="O217" s="70">
        <v>93.376663210000004</v>
      </c>
      <c r="P217" s="70" t="s">
        <v>797</v>
      </c>
      <c r="R217" s="567"/>
      <c r="S217" s="568"/>
      <c r="T217" s="108"/>
      <c r="U217" s="104"/>
      <c r="V217" s="70" t="s">
        <v>815</v>
      </c>
      <c r="W217" s="433"/>
    </row>
    <row r="218" spans="1:23" s="70" customFormat="1" ht="14.25" hidden="1" customHeight="1">
      <c r="A218" s="564" t="s">
        <v>2687</v>
      </c>
      <c r="B218" s="561" t="s">
        <v>401</v>
      </c>
      <c r="C218" s="561" t="s">
        <v>817</v>
      </c>
      <c r="D218" s="473" t="s">
        <v>1664</v>
      </c>
      <c r="E218" s="70">
        <v>217974</v>
      </c>
      <c r="F218" s="561"/>
      <c r="J218" s="70" t="s">
        <v>796</v>
      </c>
      <c r="K218" s="433" t="s">
        <v>796</v>
      </c>
      <c r="L218" s="433" t="s">
        <v>796</v>
      </c>
      <c r="M218" s="70" t="s">
        <v>296</v>
      </c>
      <c r="N218" s="70">
        <v>20.032299999999999</v>
      </c>
      <c r="O218" s="70">
        <v>93.375100000000003</v>
      </c>
      <c r="P218" s="556" t="s">
        <v>797</v>
      </c>
      <c r="R218" s="567"/>
      <c r="S218" s="568"/>
      <c r="T218" s="108"/>
      <c r="U218" s="565"/>
      <c r="V218" s="70" t="s">
        <v>817</v>
      </c>
      <c r="W218" s="556"/>
    </row>
    <row r="219" spans="1:23" s="70" customFormat="1" ht="14.25" hidden="1" customHeight="1">
      <c r="A219" s="437" t="s">
        <v>2687</v>
      </c>
      <c r="B219" s="434" t="s">
        <v>401</v>
      </c>
      <c r="C219" s="434" t="s">
        <v>832</v>
      </c>
      <c r="D219" s="473" t="s">
        <v>1664</v>
      </c>
      <c r="E219" s="70">
        <v>197279</v>
      </c>
      <c r="J219" s="70" t="s">
        <v>796</v>
      </c>
      <c r="K219" s="433" t="s">
        <v>796</v>
      </c>
      <c r="L219" s="433" t="s">
        <v>796</v>
      </c>
      <c r="M219" s="70" t="s">
        <v>296</v>
      </c>
      <c r="N219" s="70">
        <v>20.100000000000001</v>
      </c>
      <c r="O219" s="433">
        <v>93.35</v>
      </c>
      <c r="P219" s="556" t="s">
        <v>797</v>
      </c>
      <c r="R219" s="440"/>
      <c r="S219" s="441"/>
      <c r="T219" s="108"/>
      <c r="U219" s="104"/>
      <c r="V219" s="70" t="s">
        <v>832</v>
      </c>
      <c r="W219" s="433"/>
    </row>
    <row r="220" spans="1:23" s="70" customFormat="1" ht="14.25" hidden="1" customHeight="1">
      <c r="A220" s="437" t="s">
        <v>2687</v>
      </c>
      <c r="B220" s="434" t="s">
        <v>401</v>
      </c>
      <c r="C220" s="434" t="s">
        <v>830</v>
      </c>
      <c r="D220" s="473" t="s">
        <v>1664</v>
      </c>
      <c r="E220" s="70">
        <v>197277</v>
      </c>
      <c r="J220" s="70" t="s">
        <v>796</v>
      </c>
      <c r="K220" s="70" t="s">
        <v>796</v>
      </c>
      <c r="L220" s="556" t="s">
        <v>796</v>
      </c>
      <c r="M220" s="70" t="s">
        <v>296</v>
      </c>
      <c r="N220" s="70">
        <v>20.079999999999998</v>
      </c>
      <c r="O220" s="70">
        <v>93.36</v>
      </c>
      <c r="P220" s="556" t="s">
        <v>797</v>
      </c>
      <c r="R220" s="567"/>
      <c r="S220" s="568"/>
      <c r="T220" s="108"/>
      <c r="U220" s="104"/>
      <c r="V220" s="70" t="s">
        <v>830</v>
      </c>
      <c r="W220" s="433"/>
    </row>
    <row r="221" spans="1:23" s="70" customFormat="1" ht="14.25" hidden="1" customHeight="1">
      <c r="A221" s="437" t="s">
        <v>2687</v>
      </c>
      <c r="B221" s="434" t="s">
        <v>401</v>
      </c>
      <c r="C221" s="434" t="s">
        <v>403</v>
      </c>
      <c r="D221" s="473" t="s">
        <v>2763</v>
      </c>
      <c r="E221" s="70" t="s">
        <v>1353</v>
      </c>
      <c r="F221" s="556" t="s">
        <v>1694</v>
      </c>
      <c r="G221" s="70" t="s">
        <v>1746</v>
      </c>
      <c r="J221" s="70" t="s">
        <v>796</v>
      </c>
      <c r="K221" s="70" t="s">
        <v>796</v>
      </c>
      <c r="L221" s="556" t="s">
        <v>819</v>
      </c>
      <c r="M221" s="70" t="s">
        <v>296</v>
      </c>
      <c r="N221" s="70">
        <v>20.041981</v>
      </c>
      <c r="O221" s="433">
        <v>93.373951000000005</v>
      </c>
      <c r="P221" s="556" t="s">
        <v>797</v>
      </c>
      <c r="Q221" s="70" t="s">
        <v>778</v>
      </c>
      <c r="R221" s="563">
        <v>40</v>
      </c>
      <c r="S221" s="564">
        <v>204</v>
      </c>
      <c r="T221" s="108"/>
      <c r="U221" s="104"/>
      <c r="V221" s="70" t="s">
        <v>403</v>
      </c>
      <c r="W221" s="433"/>
    </row>
    <row r="222" spans="1:23" s="70" customFormat="1" ht="14.25" hidden="1" customHeight="1">
      <c r="A222" s="437" t="s">
        <v>2687</v>
      </c>
      <c r="B222" s="434" t="s">
        <v>401</v>
      </c>
      <c r="C222" s="434" t="s">
        <v>846</v>
      </c>
      <c r="D222" s="473" t="s">
        <v>1664</v>
      </c>
      <c r="E222" s="70">
        <v>197286</v>
      </c>
      <c r="F222" s="561"/>
      <c r="J222" s="70" t="s">
        <v>796</v>
      </c>
      <c r="K222" s="70" t="s">
        <v>796</v>
      </c>
      <c r="L222" s="70" t="s">
        <v>796</v>
      </c>
      <c r="M222" s="70" t="s">
        <v>296</v>
      </c>
      <c r="N222" s="70">
        <v>20.149999999999999</v>
      </c>
      <c r="O222" s="433">
        <v>93.41</v>
      </c>
      <c r="P222" s="556" t="s">
        <v>797</v>
      </c>
      <c r="R222" s="567"/>
      <c r="S222" s="568"/>
      <c r="T222" s="108"/>
      <c r="U222" s="104"/>
      <c r="V222" s="70" t="s">
        <v>846</v>
      </c>
      <c r="W222" s="433"/>
    </row>
    <row r="223" spans="1:23" s="70" customFormat="1" ht="14.25" hidden="1" customHeight="1">
      <c r="A223" s="437" t="s">
        <v>2687</v>
      </c>
      <c r="B223" s="434" t="s">
        <v>401</v>
      </c>
      <c r="C223" s="434" t="s">
        <v>813</v>
      </c>
      <c r="D223" s="473" t="s">
        <v>1664</v>
      </c>
      <c r="E223" s="70">
        <v>197309</v>
      </c>
      <c r="F223" s="561"/>
      <c r="I223" s="433"/>
      <c r="J223" s="70" t="s">
        <v>796</v>
      </c>
      <c r="K223" s="70" t="s">
        <v>796</v>
      </c>
      <c r="L223" s="70" t="s">
        <v>796</v>
      </c>
      <c r="M223" s="70" t="s">
        <v>296</v>
      </c>
      <c r="N223" s="70">
        <v>20.010000000000002</v>
      </c>
      <c r="O223" s="70">
        <v>93.42</v>
      </c>
      <c r="P223" s="556" t="s">
        <v>797</v>
      </c>
      <c r="R223" s="440"/>
      <c r="S223" s="441"/>
      <c r="T223" s="108"/>
      <c r="U223" s="104"/>
      <c r="V223" s="70" t="s">
        <v>813</v>
      </c>
      <c r="W223" s="433"/>
    </row>
    <row r="224" spans="1:23" s="70" customFormat="1" ht="14.25" hidden="1" customHeight="1">
      <c r="A224" s="437" t="s">
        <v>2687</v>
      </c>
      <c r="B224" s="434" t="s">
        <v>401</v>
      </c>
      <c r="C224" s="434" t="s">
        <v>816</v>
      </c>
      <c r="D224" s="473" t="s">
        <v>1664</v>
      </c>
      <c r="E224" s="556">
        <v>197255</v>
      </c>
      <c r="F224" s="556"/>
      <c r="G224" s="433"/>
      <c r="H224" s="433"/>
      <c r="I224" s="433"/>
      <c r="J224" s="70" t="s">
        <v>796</v>
      </c>
      <c r="K224" s="556" t="s">
        <v>796</v>
      </c>
      <c r="L224" s="556" t="s">
        <v>796</v>
      </c>
      <c r="M224" s="433" t="s">
        <v>296</v>
      </c>
      <c r="N224" s="433">
        <v>20.03</v>
      </c>
      <c r="O224" s="433">
        <v>93.38</v>
      </c>
      <c r="P224" s="70" t="s">
        <v>797</v>
      </c>
      <c r="Q224" s="433"/>
      <c r="R224" s="567"/>
      <c r="S224" s="568"/>
      <c r="T224" s="450"/>
      <c r="U224" s="438"/>
      <c r="V224" s="433" t="s">
        <v>816</v>
      </c>
      <c r="W224" s="433"/>
    </row>
    <row r="225" spans="1:23" s="70" customFormat="1" ht="14.25" hidden="1" customHeight="1">
      <c r="A225" s="437" t="s">
        <v>2687</v>
      </c>
      <c r="B225" s="434" t="s">
        <v>401</v>
      </c>
      <c r="C225" s="434" t="s">
        <v>818</v>
      </c>
      <c r="D225" s="473" t="s">
        <v>1664</v>
      </c>
      <c r="E225" s="556">
        <v>217973</v>
      </c>
      <c r="F225" s="433"/>
      <c r="G225" s="433"/>
      <c r="H225" s="433"/>
      <c r="I225" s="433"/>
      <c r="J225" s="433" t="s">
        <v>796</v>
      </c>
      <c r="K225" s="556" t="s">
        <v>796</v>
      </c>
      <c r="L225" s="556" t="s">
        <v>796</v>
      </c>
      <c r="M225" s="433" t="s">
        <v>296</v>
      </c>
      <c r="N225" s="433">
        <v>20.032760620000001</v>
      </c>
      <c r="O225" s="433">
        <v>93.372978209999999</v>
      </c>
      <c r="P225" s="433" t="s">
        <v>797</v>
      </c>
      <c r="Q225" s="433"/>
      <c r="R225" s="567"/>
      <c r="S225" s="568"/>
      <c r="T225" s="450"/>
      <c r="U225" s="438"/>
      <c r="V225" s="433" t="s">
        <v>818</v>
      </c>
      <c r="W225" s="433"/>
    </row>
    <row r="226" spans="1:23" s="70" customFormat="1" ht="14.25" hidden="1" customHeight="1">
      <c r="A226" s="437" t="s">
        <v>2687</v>
      </c>
      <c r="B226" s="434" t="s">
        <v>401</v>
      </c>
      <c r="C226" s="434" t="s">
        <v>402</v>
      </c>
      <c r="D226" s="473" t="s">
        <v>2763</v>
      </c>
      <c r="E226" s="70" t="s">
        <v>1352</v>
      </c>
      <c r="F226" s="433"/>
      <c r="H226" s="70" t="s">
        <v>41</v>
      </c>
      <c r="J226" s="70" t="s">
        <v>43</v>
      </c>
      <c r="K226" s="556" t="s">
        <v>43</v>
      </c>
      <c r="L226" s="556" t="s">
        <v>792</v>
      </c>
      <c r="M226" s="70" t="s">
        <v>793</v>
      </c>
      <c r="N226" s="70">
        <v>20.037655000000001</v>
      </c>
      <c r="O226" s="70">
        <v>93.370037999999994</v>
      </c>
      <c r="P226" s="556" t="s">
        <v>759</v>
      </c>
      <c r="Q226" s="70" t="s">
        <v>778</v>
      </c>
      <c r="R226" s="563">
        <v>655</v>
      </c>
      <c r="S226" s="564">
        <v>2690</v>
      </c>
      <c r="T226" s="108"/>
      <c r="U226" s="104"/>
      <c r="V226" s="556" t="s">
        <v>402</v>
      </c>
      <c r="W226" s="433"/>
    </row>
    <row r="227" spans="1:23" s="70" customFormat="1" ht="14.25" hidden="1" customHeight="1">
      <c r="A227" s="437" t="s">
        <v>2687</v>
      </c>
      <c r="B227" s="434" t="s">
        <v>401</v>
      </c>
      <c r="C227" s="434" t="s">
        <v>823</v>
      </c>
      <c r="D227" s="473" t="s">
        <v>1664</v>
      </c>
      <c r="E227" s="556">
        <v>197378</v>
      </c>
      <c r="F227" s="561"/>
      <c r="J227" s="70" t="s">
        <v>796</v>
      </c>
      <c r="K227" s="556" t="s">
        <v>796</v>
      </c>
      <c r="L227" s="556" t="s">
        <v>796</v>
      </c>
      <c r="M227" s="70" t="s">
        <v>296</v>
      </c>
      <c r="N227" s="70">
        <v>20.061309810000001</v>
      </c>
      <c r="O227" s="70">
        <v>93.540641780000001</v>
      </c>
      <c r="P227" s="70" t="s">
        <v>797</v>
      </c>
      <c r="R227" s="567"/>
      <c r="S227" s="568"/>
      <c r="T227" s="108"/>
      <c r="U227" s="104"/>
      <c r="V227" s="70" t="s">
        <v>823</v>
      </c>
      <c r="W227" s="433"/>
    </row>
    <row r="228" spans="1:23" s="70" customFormat="1" ht="14.25" hidden="1" customHeight="1">
      <c r="A228" s="437" t="s">
        <v>2687</v>
      </c>
      <c r="B228" s="434" t="s">
        <v>401</v>
      </c>
      <c r="C228" s="434" t="s">
        <v>836</v>
      </c>
      <c r="D228" s="473" t="s">
        <v>1664</v>
      </c>
      <c r="E228" s="556">
        <v>197280</v>
      </c>
      <c r="J228" s="70" t="s">
        <v>796</v>
      </c>
      <c r="K228" s="556" t="s">
        <v>796</v>
      </c>
      <c r="L228" s="556" t="s">
        <v>796</v>
      </c>
      <c r="M228" s="70" t="s">
        <v>296</v>
      </c>
      <c r="N228" s="70">
        <v>20.12</v>
      </c>
      <c r="O228" s="70">
        <v>93.34</v>
      </c>
      <c r="P228" s="556" t="s">
        <v>797</v>
      </c>
      <c r="R228" s="567"/>
      <c r="S228" s="568"/>
      <c r="T228" s="108"/>
      <c r="U228" s="104"/>
      <c r="V228" s="70" t="s">
        <v>836</v>
      </c>
      <c r="W228" s="433"/>
    </row>
    <row r="229" spans="1:23" s="70" customFormat="1" ht="14.25" hidden="1" customHeight="1">
      <c r="A229" s="564" t="s">
        <v>2687</v>
      </c>
      <c r="B229" s="561" t="s">
        <v>401</v>
      </c>
      <c r="C229" s="561" t="s">
        <v>831</v>
      </c>
      <c r="D229" s="473" t="s">
        <v>1664</v>
      </c>
      <c r="E229" s="70">
        <v>197366</v>
      </c>
      <c r="F229" s="561"/>
      <c r="J229" s="70" t="s">
        <v>796</v>
      </c>
      <c r="K229" s="556" t="s">
        <v>796</v>
      </c>
      <c r="L229" s="556" t="s">
        <v>796</v>
      </c>
      <c r="M229" s="70" t="s">
        <v>296</v>
      </c>
      <c r="N229" s="70">
        <v>20.084</v>
      </c>
      <c r="O229" s="70">
        <v>93.483999999999995</v>
      </c>
      <c r="P229" s="556" t="s">
        <v>797</v>
      </c>
      <c r="R229" s="567"/>
      <c r="S229" s="568"/>
      <c r="T229" s="108"/>
      <c r="U229" s="565"/>
      <c r="V229" s="70" t="s">
        <v>831</v>
      </c>
      <c r="W229" s="556"/>
    </row>
    <row r="230" spans="1:23" s="70" customFormat="1" ht="14.25" hidden="1" customHeight="1">
      <c r="A230" s="564" t="s">
        <v>2687</v>
      </c>
      <c r="B230" s="561" t="s">
        <v>404</v>
      </c>
      <c r="C230" s="561" t="s">
        <v>2848</v>
      </c>
      <c r="D230" s="473"/>
      <c r="E230" s="561">
        <v>196310</v>
      </c>
      <c r="J230" s="70" t="s">
        <v>2692</v>
      </c>
      <c r="K230" s="556" t="s">
        <v>2658</v>
      </c>
      <c r="L230" s="556" t="s">
        <v>2658</v>
      </c>
      <c r="M230" s="70" t="s">
        <v>2660</v>
      </c>
      <c r="N230" s="70">
        <v>20.61741065979</v>
      </c>
      <c r="O230" s="70">
        <v>92.932502746582003</v>
      </c>
      <c r="P230" s="556" t="s">
        <v>1989</v>
      </c>
      <c r="R230" s="563"/>
      <c r="S230" s="564"/>
      <c r="T230" s="108"/>
      <c r="U230" s="565"/>
      <c r="V230" s="70" t="s">
        <v>2571</v>
      </c>
      <c r="W230" s="556"/>
    </row>
    <row r="231" spans="1:23" s="70" customFormat="1" ht="14.25" hidden="1" customHeight="1">
      <c r="A231" s="437" t="s">
        <v>2687</v>
      </c>
      <c r="B231" s="434" t="s">
        <v>404</v>
      </c>
      <c r="C231" s="434" t="s">
        <v>413</v>
      </c>
      <c r="D231" s="473" t="s">
        <v>1664</v>
      </c>
      <c r="E231" s="70">
        <v>197558</v>
      </c>
      <c r="F231" s="556"/>
      <c r="I231" s="433"/>
      <c r="J231" s="70" t="s">
        <v>796</v>
      </c>
      <c r="K231" s="556" t="s">
        <v>796</v>
      </c>
      <c r="L231" s="556" t="s">
        <v>796</v>
      </c>
      <c r="M231" s="70" t="s">
        <v>793</v>
      </c>
      <c r="N231" s="70">
        <v>20.099340439999999</v>
      </c>
      <c r="O231" s="70">
        <v>92.989143369999994</v>
      </c>
      <c r="P231" s="556" t="s">
        <v>797</v>
      </c>
      <c r="Q231" s="70" t="s">
        <v>778</v>
      </c>
      <c r="R231" s="567"/>
      <c r="S231" s="568"/>
      <c r="T231" s="108"/>
      <c r="U231" s="104"/>
      <c r="W231" s="433"/>
    </row>
    <row r="232" spans="1:23" s="70" customFormat="1" ht="14.25" hidden="1" customHeight="1">
      <c r="A232" s="564" t="s">
        <v>2687</v>
      </c>
      <c r="B232" s="561" t="s">
        <v>404</v>
      </c>
      <c r="C232" s="561" t="s">
        <v>414</v>
      </c>
      <c r="D232" s="473" t="s">
        <v>2763</v>
      </c>
      <c r="E232" s="70" t="s">
        <v>1358</v>
      </c>
      <c r="F232" s="556" t="s">
        <v>833</v>
      </c>
      <c r="G232" s="70" t="s">
        <v>534</v>
      </c>
      <c r="H232" s="70" t="s">
        <v>41</v>
      </c>
      <c r="J232" s="70" t="s">
        <v>43</v>
      </c>
      <c r="K232" s="561" t="s">
        <v>43</v>
      </c>
      <c r="L232" s="561" t="s">
        <v>792</v>
      </c>
      <c r="M232" s="70" t="s">
        <v>793</v>
      </c>
      <c r="N232" s="70">
        <v>20.108101999999999</v>
      </c>
      <c r="O232" s="70">
        <v>92.985095000000001</v>
      </c>
      <c r="P232" s="556" t="s">
        <v>759</v>
      </c>
      <c r="Q232" s="70" t="s">
        <v>778</v>
      </c>
      <c r="R232" s="563">
        <v>1244</v>
      </c>
      <c r="S232" s="437">
        <v>4757</v>
      </c>
      <c r="T232" s="108"/>
      <c r="U232" s="565"/>
      <c r="V232" s="70" t="s">
        <v>835</v>
      </c>
      <c r="W232" s="556"/>
    </row>
    <row r="233" spans="1:23" s="70" customFormat="1" ht="14.25" hidden="1" customHeight="1">
      <c r="A233" s="564" t="s">
        <v>2687</v>
      </c>
      <c r="B233" s="561" t="s">
        <v>404</v>
      </c>
      <c r="C233" s="561" t="s">
        <v>2570</v>
      </c>
      <c r="D233" s="473"/>
      <c r="E233" s="561">
        <v>220611</v>
      </c>
      <c r="F233" s="556"/>
      <c r="J233" s="70" t="s">
        <v>2692</v>
      </c>
      <c r="K233" s="556" t="s">
        <v>2658</v>
      </c>
      <c r="L233" s="556" t="s">
        <v>2658</v>
      </c>
      <c r="M233" s="70" t="s">
        <v>2660</v>
      </c>
      <c r="P233" s="70" t="s">
        <v>1989</v>
      </c>
      <c r="R233" s="563"/>
      <c r="S233" s="564"/>
      <c r="T233" s="108"/>
      <c r="U233" s="565"/>
      <c r="W233" s="556"/>
    </row>
    <row r="234" spans="1:23" s="70" customFormat="1" ht="14.25" hidden="1" customHeight="1">
      <c r="A234" s="437" t="s">
        <v>2687</v>
      </c>
      <c r="B234" s="434" t="s">
        <v>404</v>
      </c>
      <c r="C234" s="434" t="s">
        <v>857</v>
      </c>
      <c r="D234" s="473" t="s">
        <v>2763</v>
      </c>
      <c r="E234" s="70" t="s">
        <v>1370</v>
      </c>
      <c r="F234" s="556" t="s">
        <v>1694</v>
      </c>
      <c r="G234" s="70" t="s">
        <v>1859</v>
      </c>
      <c r="J234" s="70" t="s">
        <v>796</v>
      </c>
      <c r="K234" s="561" t="s">
        <v>796</v>
      </c>
      <c r="L234" s="561" t="s">
        <v>819</v>
      </c>
      <c r="M234" s="70" t="s">
        <v>296</v>
      </c>
      <c r="N234" s="70">
        <v>20.173468</v>
      </c>
      <c r="O234" s="70">
        <v>93.067891000000003</v>
      </c>
      <c r="P234" s="433" t="s">
        <v>797</v>
      </c>
      <c r="R234" s="563">
        <v>21</v>
      </c>
      <c r="S234" s="564">
        <v>122</v>
      </c>
      <c r="T234" s="108"/>
      <c r="U234" s="104" t="s">
        <v>858</v>
      </c>
      <c r="V234" s="70" t="s">
        <v>859</v>
      </c>
      <c r="W234" s="433"/>
    </row>
    <row r="235" spans="1:23" s="70" customFormat="1" ht="14.25" hidden="1" customHeight="1">
      <c r="A235" s="567" t="s">
        <v>2687</v>
      </c>
      <c r="B235" s="567" t="s">
        <v>404</v>
      </c>
      <c r="C235" s="568" t="s">
        <v>2825</v>
      </c>
      <c r="D235" s="562"/>
      <c r="E235" s="70" t="s">
        <v>2847</v>
      </c>
      <c r="J235" s="70" t="s">
        <v>2692</v>
      </c>
      <c r="K235" s="556" t="s">
        <v>2658</v>
      </c>
      <c r="L235" s="556" t="s">
        <v>2658</v>
      </c>
      <c r="O235" s="556"/>
      <c r="P235" s="433" t="s">
        <v>1989</v>
      </c>
      <c r="R235" s="571"/>
      <c r="S235" s="564"/>
      <c r="T235" s="108">
        <v>43591</v>
      </c>
      <c r="U235" s="571"/>
      <c r="W235" s="563"/>
    </row>
    <row r="236" spans="1:23" s="70" customFormat="1" ht="14.25" hidden="1" customHeight="1">
      <c r="A236" s="437" t="s">
        <v>2687</v>
      </c>
      <c r="B236" s="434" t="s">
        <v>404</v>
      </c>
      <c r="C236" s="434" t="s">
        <v>820</v>
      </c>
      <c r="D236" s="473" t="s">
        <v>1664</v>
      </c>
      <c r="E236" s="70">
        <v>197486</v>
      </c>
      <c r="J236" s="70" t="s">
        <v>796</v>
      </c>
      <c r="K236" s="561" t="s">
        <v>796</v>
      </c>
      <c r="L236" s="561" t="s">
        <v>796</v>
      </c>
      <c r="M236" s="70" t="s">
        <v>821</v>
      </c>
      <c r="N236" s="70">
        <v>20.05117035</v>
      </c>
      <c r="O236" s="70">
        <v>93.040992739999993</v>
      </c>
      <c r="P236" s="556" t="s">
        <v>797</v>
      </c>
      <c r="R236" s="563"/>
      <c r="S236" s="564"/>
      <c r="T236" s="108"/>
      <c r="U236" s="104"/>
      <c r="V236" s="70" t="s">
        <v>820</v>
      </c>
      <c r="W236" s="433"/>
    </row>
    <row r="237" spans="1:23" s="70" customFormat="1" ht="14.25" hidden="1" customHeight="1">
      <c r="A237" s="437" t="s">
        <v>2687</v>
      </c>
      <c r="B237" s="434" t="s">
        <v>404</v>
      </c>
      <c r="C237" s="434" t="s">
        <v>822</v>
      </c>
      <c r="D237" s="473" t="s">
        <v>1664</v>
      </c>
      <c r="E237" s="70">
        <v>197479</v>
      </c>
      <c r="F237" s="561"/>
      <c r="J237" s="70" t="s">
        <v>796</v>
      </c>
      <c r="K237" s="561" t="s">
        <v>796</v>
      </c>
      <c r="L237" s="561" t="s">
        <v>796</v>
      </c>
      <c r="M237" s="70" t="s">
        <v>296</v>
      </c>
      <c r="N237" s="433">
        <v>20.05978966</v>
      </c>
      <c r="O237" s="70">
        <v>93.034988400000003</v>
      </c>
      <c r="P237" s="556" t="s">
        <v>797</v>
      </c>
      <c r="R237" s="563"/>
      <c r="S237" s="564"/>
      <c r="T237" s="108"/>
      <c r="U237" s="104"/>
      <c r="V237" s="70" t="s">
        <v>822</v>
      </c>
      <c r="W237" s="433"/>
    </row>
    <row r="238" spans="1:23" s="70" customFormat="1" ht="14.25" hidden="1" customHeight="1">
      <c r="A238" s="567" t="s">
        <v>2687</v>
      </c>
      <c r="B238" s="567" t="s">
        <v>404</v>
      </c>
      <c r="C238" s="568" t="s">
        <v>2824</v>
      </c>
      <c r="D238" s="562"/>
      <c r="E238" s="70">
        <v>197470</v>
      </c>
      <c r="J238" s="70" t="s">
        <v>2692</v>
      </c>
      <c r="K238" s="556" t="s">
        <v>2658</v>
      </c>
      <c r="L238" s="556" t="s">
        <v>2658</v>
      </c>
      <c r="N238" s="70">
        <v>20.343349456787099</v>
      </c>
      <c r="O238" s="70">
        <v>93.121322631835895</v>
      </c>
      <c r="P238" s="70" t="s">
        <v>1989</v>
      </c>
      <c r="R238" s="571"/>
      <c r="S238" s="437"/>
      <c r="T238" s="108">
        <v>43591</v>
      </c>
      <c r="U238" s="571"/>
      <c r="W238" s="563"/>
    </row>
    <row r="239" spans="1:23" s="70" customFormat="1" ht="14.25" hidden="1" customHeight="1">
      <c r="A239" s="437" t="s">
        <v>2687</v>
      </c>
      <c r="B239" s="434" t="s">
        <v>404</v>
      </c>
      <c r="C239" s="434" t="s">
        <v>2564</v>
      </c>
      <c r="D239" s="473"/>
      <c r="E239" s="70">
        <v>197561</v>
      </c>
      <c r="F239" s="556" t="s">
        <v>2564</v>
      </c>
      <c r="J239" s="70" t="s">
        <v>796</v>
      </c>
      <c r="K239" s="556" t="s">
        <v>796</v>
      </c>
      <c r="L239" s="556" t="s">
        <v>796</v>
      </c>
      <c r="N239" s="70">
        <v>20.072999954223601</v>
      </c>
      <c r="O239" s="70">
        <v>92.924957275390597</v>
      </c>
      <c r="P239" s="70" t="s">
        <v>797</v>
      </c>
      <c r="R239" s="567"/>
      <c r="S239" s="568"/>
      <c r="T239" s="108"/>
      <c r="U239" s="104"/>
      <c r="W239" s="433"/>
    </row>
    <row r="240" spans="1:23" s="70" customFormat="1" ht="14.25" hidden="1" customHeight="1">
      <c r="A240" s="437" t="s">
        <v>2687</v>
      </c>
      <c r="B240" s="434" t="s">
        <v>404</v>
      </c>
      <c r="C240" s="434" t="s">
        <v>2592</v>
      </c>
      <c r="D240" s="473" t="s">
        <v>1664</v>
      </c>
      <c r="E240" s="433">
        <v>197461</v>
      </c>
      <c r="J240" s="70" t="s">
        <v>796</v>
      </c>
      <c r="K240" s="556" t="s">
        <v>796</v>
      </c>
      <c r="L240" s="185" t="s">
        <v>796</v>
      </c>
      <c r="M240" s="70" t="s">
        <v>296</v>
      </c>
      <c r="P240" s="556" t="s">
        <v>797</v>
      </c>
      <c r="R240" s="567"/>
      <c r="S240" s="568"/>
      <c r="T240" s="108"/>
      <c r="U240" s="104"/>
      <c r="V240" s="556"/>
      <c r="W240" s="433"/>
    </row>
    <row r="241" spans="1:23" s="70" customFormat="1" ht="14.25" hidden="1" customHeight="1">
      <c r="A241" s="437" t="s">
        <v>2687</v>
      </c>
      <c r="B241" s="434" t="s">
        <v>404</v>
      </c>
      <c r="C241" s="434" t="s">
        <v>2584</v>
      </c>
      <c r="D241" s="473" t="s">
        <v>1664</v>
      </c>
      <c r="E241" s="70">
        <v>197441</v>
      </c>
      <c r="J241" s="70" t="s">
        <v>796</v>
      </c>
      <c r="K241" s="70" t="s">
        <v>796</v>
      </c>
      <c r="L241" s="185" t="s">
        <v>796</v>
      </c>
      <c r="M241" s="70" t="s">
        <v>296</v>
      </c>
      <c r="P241" s="556" t="s">
        <v>797</v>
      </c>
      <c r="R241" s="563"/>
      <c r="S241" s="564"/>
      <c r="T241" s="108"/>
      <c r="U241" s="104"/>
      <c r="V241" s="556"/>
      <c r="W241" s="433"/>
    </row>
    <row r="242" spans="1:23" s="70" customFormat="1" ht="14.25" hidden="1" customHeight="1">
      <c r="A242" s="437" t="s">
        <v>2687</v>
      </c>
      <c r="B242" s="434" t="s">
        <v>404</v>
      </c>
      <c r="C242" s="434" t="s">
        <v>2966</v>
      </c>
      <c r="D242" s="473"/>
      <c r="E242" s="70">
        <v>217985</v>
      </c>
      <c r="F242" s="70" t="s">
        <v>523</v>
      </c>
      <c r="J242" s="70" t="s">
        <v>796</v>
      </c>
      <c r="K242" s="70" t="s">
        <v>796</v>
      </c>
      <c r="L242" s="556" t="s">
        <v>796</v>
      </c>
      <c r="N242" s="70">
        <v>19.863630294799801</v>
      </c>
      <c r="O242" s="70">
        <v>93.030677795410199</v>
      </c>
      <c r="P242" s="556" t="s">
        <v>797</v>
      </c>
      <c r="R242" s="567"/>
      <c r="S242" s="568"/>
      <c r="T242" s="108"/>
      <c r="U242" s="104"/>
      <c r="W242" s="433"/>
    </row>
    <row r="243" spans="1:23" s="70" customFormat="1" ht="14.25" hidden="1" customHeight="1">
      <c r="A243" s="437" t="s">
        <v>2687</v>
      </c>
      <c r="B243" s="561" t="s">
        <v>404</v>
      </c>
      <c r="C243" s="561" t="s">
        <v>2569</v>
      </c>
      <c r="D243" s="473"/>
      <c r="E243" s="556">
        <v>197546</v>
      </c>
      <c r="F243" s="556" t="s">
        <v>523</v>
      </c>
      <c r="G243" s="556"/>
      <c r="H243" s="556"/>
      <c r="I243" s="556"/>
      <c r="J243" s="70" t="s">
        <v>796</v>
      </c>
      <c r="K243" s="556" t="s">
        <v>796</v>
      </c>
      <c r="L243" s="556" t="s">
        <v>796</v>
      </c>
      <c r="N243" s="433">
        <v>19.986650466918899</v>
      </c>
      <c r="O243" s="433">
        <v>92.986160278320298</v>
      </c>
      <c r="P243" s="433" t="s">
        <v>797</v>
      </c>
      <c r="R243" s="563"/>
      <c r="S243" s="564"/>
      <c r="T243" s="108"/>
      <c r="U243" s="565"/>
      <c r="V243" s="433"/>
      <c r="W243" s="556"/>
    </row>
    <row r="244" spans="1:23" s="70" customFormat="1" ht="14.25" hidden="1" customHeight="1">
      <c r="A244" s="437" t="s">
        <v>2687</v>
      </c>
      <c r="B244" s="561" t="s">
        <v>404</v>
      </c>
      <c r="C244" s="561" t="s">
        <v>534</v>
      </c>
      <c r="D244" s="473" t="s">
        <v>1664</v>
      </c>
      <c r="E244" s="70">
        <v>197537</v>
      </c>
      <c r="F244" s="70" t="s">
        <v>833</v>
      </c>
      <c r="J244" s="70" t="s">
        <v>796</v>
      </c>
      <c r="K244" s="561" t="s">
        <v>796</v>
      </c>
      <c r="L244" s="561" t="s">
        <v>796</v>
      </c>
      <c r="N244" s="70">
        <v>20.109220499999999</v>
      </c>
      <c r="O244" s="70">
        <v>92.995483399999998</v>
      </c>
      <c r="P244" s="433" t="s">
        <v>797</v>
      </c>
      <c r="R244" s="563"/>
      <c r="S244" s="437"/>
      <c r="T244" s="108"/>
      <c r="U244" s="565"/>
      <c r="V244" s="70" t="s">
        <v>534</v>
      </c>
      <c r="W244" s="556"/>
    </row>
    <row r="245" spans="1:23" s="70" customFormat="1" ht="14.25" hidden="1" customHeight="1">
      <c r="A245" s="437" t="s">
        <v>2687</v>
      </c>
      <c r="B245" s="561" t="s">
        <v>404</v>
      </c>
      <c r="C245" s="561" t="s">
        <v>412</v>
      </c>
      <c r="D245" s="473" t="s">
        <v>2763</v>
      </c>
      <c r="E245" s="556" t="s">
        <v>1357</v>
      </c>
      <c r="F245" s="556" t="s">
        <v>833</v>
      </c>
      <c r="G245" s="556" t="s">
        <v>412</v>
      </c>
      <c r="H245" s="556" t="s">
        <v>41</v>
      </c>
      <c r="I245" s="556"/>
      <c r="J245" s="70" t="s">
        <v>43</v>
      </c>
      <c r="K245" s="561" t="s">
        <v>43</v>
      </c>
      <c r="L245" s="561" t="s">
        <v>792</v>
      </c>
      <c r="M245" s="556" t="s">
        <v>793</v>
      </c>
      <c r="N245" s="556">
        <v>20.090183</v>
      </c>
      <c r="O245" s="556">
        <v>93.010368999999997</v>
      </c>
      <c r="P245" s="70" t="s">
        <v>759</v>
      </c>
      <c r="Q245" s="556" t="s">
        <v>778</v>
      </c>
      <c r="R245" s="563">
        <v>1320</v>
      </c>
      <c r="S245" s="564">
        <v>6116</v>
      </c>
      <c r="T245" s="583"/>
      <c r="U245" s="565"/>
      <c r="V245" s="556" t="s">
        <v>412</v>
      </c>
      <c r="W245" s="433"/>
    </row>
    <row r="246" spans="1:23" s="70" customFormat="1" ht="14.25" hidden="1" customHeight="1">
      <c r="A246" s="437" t="s">
        <v>2687</v>
      </c>
      <c r="B246" s="434" t="s">
        <v>404</v>
      </c>
      <c r="C246" s="434" t="s">
        <v>2846</v>
      </c>
      <c r="D246" s="473"/>
      <c r="E246" s="433">
        <v>197547</v>
      </c>
      <c r="F246" s="433"/>
      <c r="G246" s="433"/>
      <c r="H246" s="433"/>
      <c r="I246" s="433"/>
      <c r="J246" s="70" t="s">
        <v>796</v>
      </c>
      <c r="K246" s="556" t="s">
        <v>796</v>
      </c>
      <c r="L246" s="556" t="s">
        <v>796</v>
      </c>
      <c r="N246" s="433">
        <v>19.9233303070068</v>
      </c>
      <c r="O246" s="556">
        <v>93.018592834472699</v>
      </c>
      <c r="P246" s="433" t="s">
        <v>797</v>
      </c>
      <c r="R246" s="567"/>
      <c r="S246" s="568"/>
      <c r="T246" s="108"/>
      <c r="U246" s="438"/>
      <c r="V246" s="561" t="s">
        <v>2568</v>
      </c>
      <c r="W246" s="433"/>
    </row>
    <row r="247" spans="1:23" s="70" customFormat="1" ht="14.25" hidden="1" customHeight="1">
      <c r="A247" s="437" t="s">
        <v>2687</v>
      </c>
      <c r="B247" s="434" t="s">
        <v>404</v>
      </c>
      <c r="C247" s="434" t="s">
        <v>808</v>
      </c>
      <c r="D247" s="473" t="s">
        <v>1664</v>
      </c>
      <c r="E247" s="70">
        <v>197566</v>
      </c>
      <c r="F247" s="433"/>
      <c r="J247" s="70" t="s">
        <v>796</v>
      </c>
      <c r="K247" s="556" t="s">
        <v>796</v>
      </c>
      <c r="L247" s="561" t="s">
        <v>796</v>
      </c>
      <c r="N247" s="70">
        <v>19.94882965</v>
      </c>
      <c r="O247" s="556">
        <v>92.978782649999999</v>
      </c>
      <c r="P247" s="70" t="s">
        <v>797</v>
      </c>
      <c r="R247" s="436"/>
      <c r="S247" s="437"/>
      <c r="T247" s="108"/>
      <c r="U247" s="104"/>
      <c r="V247" s="70" t="s">
        <v>808</v>
      </c>
      <c r="W247" s="556"/>
    </row>
    <row r="248" spans="1:23" s="70" customFormat="1" ht="14.25" hidden="1" customHeight="1">
      <c r="A248" s="437" t="s">
        <v>2687</v>
      </c>
      <c r="B248" s="561" t="s">
        <v>404</v>
      </c>
      <c r="C248" s="561" t="s">
        <v>2583</v>
      </c>
      <c r="D248" s="562" t="s">
        <v>1664</v>
      </c>
      <c r="E248" s="70">
        <v>197450</v>
      </c>
      <c r="F248" s="556"/>
      <c r="J248" s="70" t="s">
        <v>796</v>
      </c>
      <c r="K248" s="556" t="s">
        <v>796</v>
      </c>
      <c r="L248" s="185" t="s">
        <v>796</v>
      </c>
      <c r="M248" s="70" t="s">
        <v>296</v>
      </c>
      <c r="P248" s="70" t="s">
        <v>797</v>
      </c>
      <c r="R248" s="561"/>
      <c r="S248" s="561"/>
      <c r="T248" s="108"/>
      <c r="U248" s="104"/>
      <c r="W248" s="556"/>
    </row>
    <row r="249" spans="1:23" s="70" customFormat="1" ht="14.25" hidden="1" customHeight="1">
      <c r="A249" s="437" t="s">
        <v>2687</v>
      </c>
      <c r="B249" s="567" t="s">
        <v>404</v>
      </c>
      <c r="C249" s="568" t="s">
        <v>3003</v>
      </c>
      <c r="D249" s="562"/>
      <c r="E249" s="433">
        <v>197570</v>
      </c>
      <c r="F249" s="556" t="s">
        <v>2735</v>
      </c>
      <c r="G249" s="433"/>
      <c r="H249" s="433"/>
      <c r="I249" s="433"/>
      <c r="J249" s="70" t="s">
        <v>796</v>
      </c>
      <c r="K249" s="556" t="s">
        <v>796</v>
      </c>
      <c r="L249" s="556" t="s">
        <v>796</v>
      </c>
      <c r="N249" s="433">
        <v>20.074710845947301</v>
      </c>
      <c r="O249" s="433">
        <v>92.949638366699205</v>
      </c>
      <c r="P249" s="556" t="s">
        <v>797</v>
      </c>
      <c r="Q249" s="70" t="s">
        <v>3026</v>
      </c>
      <c r="R249" s="571"/>
      <c r="S249" s="437"/>
      <c r="T249" s="108">
        <v>43768</v>
      </c>
      <c r="U249" s="571"/>
      <c r="V249" s="433"/>
      <c r="W249" s="563"/>
    </row>
    <row r="250" spans="1:23" s="70" customFormat="1" ht="14.25" hidden="1" customHeight="1">
      <c r="A250" s="437" t="s">
        <v>2687</v>
      </c>
      <c r="B250" s="434" t="s">
        <v>404</v>
      </c>
      <c r="C250" s="434" t="s">
        <v>2593</v>
      </c>
      <c r="D250" s="473" t="s">
        <v>1664</v>
      </c>
      <c r="E250" s="70">
        <v>197463</v>
      </c>
      <c r="F250" s="556"/>
      <c r="J250" s="70" t="s">
        <v>796</v>
      </c>
      <c r="K250" s="556" t="s">
        <v>796</v>
      </c>
      <c r="L250" s="185" t="s">
        <v>796</v>
      </c>
      <c r="M250" s="70" t="s">
        <v>296</v>
      </c>
      <c r="O250" s="556"/>
      <c r="P250" s="556" t="s">
        <v>797</v>
      </c>
      <c r="R250" s="436"/>
      <c r="S250" s="437"/>
      <c r="T250" s="108"/>
      <c r="U250" s="104"/>
      <c r="W250" s="433"/>
    </row>
    <row r="251" spans="1:23" s="70" customFormat="1" ht="14.25" hidden="1" customHeight="1">
      <c r="A251" s="437" t="s">
        <v>2687</v>
      </c>
      <c r="B251" s="434" t="s">
        <v>404</v>
      </c>
      <c r="C251" s="434" t="s">
        <v>2565</v>
      </c>
      <c r="D251" s="473"/>
      <c r="E251" s="70">
        <v>197565</v>
      </c>
      <c r="F251" s="556" t="s">
        <v>2564</v>
      </c>
      <c r="J251" s="70" t="s">
        <v>796</v>
      </c>
      <c r="K251" s="556" t="s">
        <v>796</v>
      </c>
      <c r="L251" s="556" t="s">
        <v>796</v>
      </c>
      <c r="N251" s="70">
        <v>20.005199432373001</v>
      </c>
      <c r="O251" s="556">
        <v>92.948463439941406</v>
      </c>
      <c r="P251" s="70" t="s">
        <v>797</v>
      </c>
      <c r="R251" s="567"/>
      <c r="S251" s="568"/>
      <c r="T251" s="108"/>
      <c r="U251" s="104"/>
      <c r="W251" s="556"/>
    </row>
    <row r="252" spans="1:23" s="70" customFormat="1" ht="14.25" hidden="1" customHeight="1">
      <c r="A252" s="437" t="s">
        <v>2687</v>
      </c>
      <c r="B252" s="434" t="s">
        <v>404</v>
      </c>
      <c r="C252" s="434" t="s">
        <v>2587</v>
      </c>
      <c r="D252" s="473" t="s">
        <v>1664</v>
      </c>
      <c r="E252" s="70">
        <v>197404</v>
      </c>
      <c r="J252" s="70" t="s">
        <v>796</v>
      </c>
      <c r="K252" s="70" t="s">
        <v>796</v>
      </c>
      <c r="L252" s="185" t="s">
        <v>796</v>
      </c>
      <c r="M252" s="70" t="s">
        <v>296</v>
      </c>
      <c r="O252" s="556"/>
      <c r="P252" s="556" t="s">
        <v>797</v>
      </c>
      <c r="R252" s="563"/>
      <c r="S252" s="564"/>
      <c r="T252" s="108"/>
      <c r="U252" s="104"/>
      <c r="W252" s="433"/>
    </row>
    <row r="253" spans="1:23" s="70" customFormat="1" ht="14.25" hidden="1" customHeight="1">
      <c r="A253" s="437" t="s">
        <v>2687</v>
      </c>
      <c r="B253" s="434" t="s">
        <v>404</v>
      </c>
      <c r="C253" s="434" t="s">
        <v>2591</v>
      </c>
      <c r="D253" s="473" t="s">
        <v>1664</v>
      </c>
      <c r="E253" s="70">
        <v>197464</v>
      </c>
      <c r="J253" s="70" t="s">
        <v>796</v>
      </c>
      <c r="K253" s="556" t="s">
        <v>796</v>
      </c>
      <c r="L253" s="185" t="s">
        <v>796</v>
      </c>
      <c r="M253" s="70" t="s">
        <v>296</v>
      </c>
      <c r="P253" s="556" t="s">
        <v>797</v>
      </c>
      <c r="Q253" s="433"/>
      <c r="R253" s="563"/>
      <c r="S253" s="564"/>
      <c r="T253" s="450"/>
      <c r="U253" s="104"/>
      <c r="W253" s="433"/>
    </row>
    <row r="254" spans="1:23" s="70" customFormat="1" ht="14.25" hidden="1" customHeight="1">
      <c r="A254" s="437" t="s">
        <v>2687</v>
      </c>
      <c r="B254" s="567" t="s">
        <v>404</v>
      </c>
      <c r="C254" s="568" t="s">
        <v>829</v>
      </c>
      <c r="D254" s="562" t="s">
        <v>1664</v>
      </c>
      <c r="E254" s="70" t="s">
        <v>1356</v>
      </c>
      <c r="F254" s="589"/>
      <c r="J254" s="70" t="s">
        <v>43</v>
      </c>
      <c r="K254" s="561" t="s">
        <v>43</v>
      </c>
      <c r="L254" s="561" t="s">
        <v>758</v>
      </c>
      <c r="M254" s="70" t="s">
        <v>793</v>
      </c>
      <c r="N254" s="70">
        <v>20.073437999999999</v>
      </c>
      <c r="O254" s="70">
        <v>93.154551999999995</v>
      </c>
      <c r="P254" s="556" t="s">
        <v>759</v>
      </c>
      <c r="R254" s="571"/>
      <c r="S254" s="564"/>
      <c r="T254" s="108"/>
      <c r="U254" s="104"/>
      <c r="W254" s="433"/>
    </row>
    <row r="255" spans="1:23" s="70" customFormat="1" ht="14.25" hidden="1" customHeight="1">
      <c r="A255" s="437" t="s">
        <v>2687</v>
      </c>
      <c r="B255" s="434" t="s">
        <v>404</v>
      </c>
      <c r="C255" s="434" t="s">
        <v>408</v>
      </c>
      <c r="D255" s="473" t="s">
        <v>2763</v>
      </c>
      <c r="E255" s="433" t="s">
        <v>1356</v>
      </c>
      <c r="F255" s="561" t="s">
        <v>1747</v>
      </c>
      <c r="G255" s="70" t="s">
        <v>1748</v>
      </c>
      <c r="H255" s="70" t="s">
        <v>41</v>
      </c>
      <c r="J255" s="70" t="s">
        <v>43</v>
      </c>
      <c r="K255" s="561" t="s">
        <v>43</v>
      </c>
      <c r="L255" s="561" t="s">
        <v>1883</v>
      </c>
      <c r="M255" s="70" t="s">
        <v>793</v>
      </c>
      <c r="N255" s="70">
        <v>20.073437999999999</v>
      </c>
      <c r="O255" s="70">
        <v>93.154551999999995</v>
      </c>
      <c r="P255" s="556" t="s">
        <v>797</v>
      </c>
      <c r="Q255" s="70" t="s">
        <v>778</v>
      </c>
      <c r="R255" s="563">
        <v>1010</v>
      </c>
      <c r="S255" s="564">
        <v>4686</v>
      </c>
      <c r="T255" s="108"/>
      <c r="U255" s="104"/>
      <c r="V255" s="70" t="s">
        <v>408</v>
      </c>
      <c r="W255" s="433"/>
    </row>
    <row r="256" spans="1:23" s="70" customFormat="1" ht="14.25" hidden="1" customHeight="1">
      <c r="A256" s="437" t="s">
        <v>2687</v>
      </c>
      <c r="B256" s="434" t="s">
        <v>404</v>
      </c>
      <c r="C256" s="434" t="s">
        <v>409</v>
      </c>
      <c r="D256" s="473" t="s">
        <v>2763</v>
      </c>
      <c r="E256" s="70" t="s">
        <v>1356</v>
      </c>
      <c r="F256" s="70" t="s">
        <v>1747</v>
      </c>
      <c r="G256" s="70" t="s">
        <v>1748</v>
      </c>
      <c r="H256" s="70" t="s">
        <v>41</v>
      </c>
      <c r="J256" s="70" t="s">
        <v>43</v>
      </c>
      <c r="K256" s="561" t="s">
        <v>43</v>
      </c>
      <c r="L256" s="561" t="s">
        <v>792</v>
      </c>
      <c r="M256" s="70" t="s">
        <v>793</v>
      </c>
      <c r="N256" s="70">
        <v>20.073437999999999</v>
      </c>
      <c r="O256" s="561">
        <v>93.154551999999995</v>
      </c>
      <c r="P256" s="556" t="s">
        <v>759</v>
      </c>
      <c r="Q256" s="70" t="s">
        <v>778</v>
      </c>
      <c r="R256" s="563">
        <v>905</v>
      </c>
      <c r="S256" s="564">
        <v>4124</v>
      </c>
      <c r="T256" s="108"/>
      <c r="U256" s="104"/>
      <c r="V256" s="70" t="s">
        <v>409</v>
      </c>
      <c r="W256" s="433"/>
    </row>
    <row r="257" spans="1:23" s="70" customFormat="1" ht="14.25" hidden="1" customHeight="1">
      <c r="A257" s="437" t="s">
        <v>2687</v>
      </c>
      <c r="B257" s="434" t="s">
        <v>404</v>
      </c>
      <c r="C257" s="434" t="s">
        <v>2590</v>
      </c>
      <c r="D257" s="473" t="s">
        <v>1664</v>
      </c>
      <c r="E257" s="433">
        <v>197460</v>
      </c>
      <c r="J257" s="70" t="s">
        <v>796</v>
      </c>
      <c r="K257" s="70" t="s">
        <v>796</v>
      </c>
      <c r="L257" s="185" t="s">
        <v>796</v>
      </c>
      <c r="M257" s="70" t="s">
        <v>296</v>
      </c>
      <c r="P257" s="556" t="s">
        <v>797</v>
      </c>
      <c r="R257" s="563"/>
      <c r="S257" s="564"/>
      <c r="T257" s="108"/>
      <c r="U257" s="104"/>
      <c r="W257" s="433"/>
    </row>
    <row r="258" spans="1:23" s="70" customFormat="1" ht="14.25" hidden="1" customHeight="1">
      <c r="A258" s="437" t="s">
        <v>2687</v>
      </c>
      <c r="B258" s="434" t="s">
        <v>404</v>
      </c>
      <c r="C258" s="434" t="s">
        <v>2581</v>
      </c>
      <c r="D258" s="473" t="s">
        <v>1664</v>
      </c>
      <c r="E258" s="556">
        <v>197449</v>
      </c>
      <c r="F258" s="556"/>
      <c r="G258" s="556"/>
      <c r="H258" s="556"/>
      <c r="I258" s="556"/>
      <c r="J258" s="70" t="s">
        <v>796</v>
      </c>
      <c r="K258" s="556" t="s">
        <v>796</v>
      </c>
      <c r="L258" s="185" t="s">
        <v>796</v>
      </c>
      <c r="M258" s="70" t="s">
        <v>296</v>
      </c>
      <c r="P258" s="556" t="s">
        <v>797</v>
      </c>
      <c r="R258" s="567"/>
      <c r="S258" s="568"/>
      <c r="T258" s="108"/>
      <c r="U258" s="104"/>
      <c r="W258" s="433"/>
    </row>
    <row r="259" spans="1:23" s="70" customFormat="1" ht="14.25" hidden="1" customHeight="1">
      <c r="A259" s="437" t="s">
        <v>2687</v>
      </c>
      <c r="B259" s="561" t="s">
        <v>404</v>
      </c>
      <c r="C259" s="561" t="s">
        <v>833</v>
      </c>
      <c r="D259" s="473" t="s">
        <v>1664</v>
      </c>
      <c r="E259" s="556">
        <v>197531</v>
      </c>
      <c r="F259" s="556" t="s">
        <v>833</v>
      </c>
      <c r="G259" s="556"/>
      <c r="H259" s="556"/>
      <c r="I259" s="556"/>
      <c r="J259" s="70" t="s">
        <v>796</v>
      </c>
      <c r="K259" s="561" t="s">
        <v>796</v>
      </c>
      <c r="L259" s="561" t="s">
        <v>796</v>
      </c>
      <c r="N259" s="70">
        <v>20.10293961</v>
      </c>
      <c r="O259" s="70">
        <v>93.000679020000007</v>
      </c>
      <c r="P259" s="556" t="s">
        <v>797</v>
      </c>
      <c r="R259" s="563"/>
      <c r="S259" s="564"/>
      <c r="T259" s="108"/>
      <c r="U259" s="565"/>
      <c r="V259" s="70" t="s">
        <v>834</v>
      </c>
      <c r="W259" s="556"/>
    </row>
    <row r="260" spans="1:23" s="70" customFormat="1" ht="14.25" hidden="1" customHeight="1">
      <c r="A260" s="564" t="s">
        <v>2687</v>
      </c>
      <c r="B260" s="561" t="s">
        <v>404</v>
      </c>
      <c r="C260" s="561" t="s">
        <v>826</v>
      </c>
      <c r="D260" s="473" t="s">
        <v>1664</v>
      </c>
      <c r="E260" s="556">
        <v>197430</v>
      </c>
      <c r="F260" s="561"/>
      <c r="G260" s="556"/>
      <c r="H260" s="556"/>
      <c r="I260" s="556"/>
      <c r="J260" s="70" t="s">
        <v>796</v>
      </c>
      <c r="K260" s="561" t="s">
        <v>796</v>
      </c>
      <c r="L260" s="561" t="s">
        <v>796</v>
      </c>
      <c r="M260" s="556" t="s">
        <v>296</v>
      </c>
      <c r="N260" s="556">
        <v>20.065919000000001</v>
      </c>
      <c r="O260" s="556">
        <v>93.004040000000003</v>
      </c>
      <c r="P260" s="556" t="s">
        <v>797</v>
      </c>
      <c r="Q260" s="556"/>
      <c r="R260" s="563"/>
      <c r="S260" s="564"/>
      <c r="T260" s="583"/>
      <c r="U260" s="565"/>
      <c r="V260" s="556" t="s">
        <v>826</v>
      </c>
      <c r="W260" s="556"/>
    </row>
    <row r="261" spans="1:23" s="70" customFormat="1" ht="14.25" hidden="1" customHeight="1">
      <c r="A261" s="564" t="s">
        <v>2687</v>
      </c>
      <c r="B261" s="561" t="s">
        <v>404</v>
      </c>
      <c r="C261" s="561" t="s">
        <v>2676</v>
      </c>
      <c r="D261" s="473" t="s">
        <v>1664</v>
      </c>
      <c r="E261" s="556">
        <v>197462</v>
      </c>
      <c r="F261" s="556"/>
      <c r="G261" s="556"/>
      <c r="H261" s="556"/>
      <c r="I261" s="556"/>
      <c r="J261" s="70" t="s">
        <v>796</v>
      </c>
      <c r="K261" s="556" t="s">
        <v>796</v>
      </c>
      <c r="L261" s="185" t="s">
        <v>796</v>
      </c>
      <c r="M261" s="556" t="s">
        <v>296</v>
      </c>
      <c r="N261" s="556"/>
      <c r="O261" s="556"/>
      <c r="P261" s="556" t="s">
        <v>797</v>
      </c>
      <c r="Q261" s="556"/>
      <c r="R261" s="567"/>
      <c r="S261" s="568"/>
      <c r="T261" s="583"/>
      <c r="U261" s="565"/>
      <c r="V261" s="556"/>
      <c r="W261" s="556"/>
    </row>
    <row r="262" spans="1:23" s="70" customFormat="1" ht="14.25" hidden="1" customHeight="1">
      <c r="A262" s="564" t="s">
        <v>2687</v>
      </c>
      <c r="B262" s="561" t="s">
        <v>404</v>
      </c>
      <c r="C262" s="561" t="s">
        <v>2585</v>
      </c>
      <c r="D262" s="562" t="s">
        <v>1664</v>
      </c>
      <c r="E262" s="70">
        <v>197442</v>
      </c>
      <c r="J262" s="70" t="s">
        <v>796</v>
      </c>
      <c r="K262" s="556" t="s">
        <v>796</v>
      </c>
      <c r="L262" s="185" t="s">
        <v>796</v>
      </c>
      <c r="M262" s="70" t="s">
        <v>2675</v>
      </c>
      <c r="O262" s="556"/>
      <c r="P262" s="556" t="s">
        <v>797</v>
      </c>
      <c r="R262" s="561"/>
      <c r="S262" s="561"/>
      <c r="T262" s="108"/>
      <c r="U262" s="565"/>
      <c r="W262" s="556"/>
    </row>
    <row r="263" spans="1:23" s="70" customFormat="1" ht="14.25" hidden="1" customHeight="1">
      <c r="A263" s="437" t="s">
        <v>2687</v>
      </c>
      <c r="B263" s="434" t="s">
        <v>404</v>
      </c>
      <c r="C263" s="434" t="s">
        <v>2586</v>
      </c>
      <c r="D263" s="473" t="s">
        <v>1664</v>
      </c>
      <c r="E263" s="70">
        <v>197405</v>
      </c>
      <c r="F263" s="556"/>
      <c r="J263" s="70" t="s">
        <v>796</v>
      </c>
      <c r="K263" s="556" t="s">
        <v>796</v>
      </c>
      <c r="L263" s="185" t="s">
        <v>796</v>
      </c>
      <c r="M263" s="70" t="s">
        <v>296</v>
      </c>
      <c r="O263" s="556"/>
      <c r="P263" s="70" t="s">
        <v>797</v>
      </c>
      <c r="R263" s="563"/>
      <c r="S263" s="564"/>
      <c r="T263" s="108"/>
      <c r="U263" s="104"/>
      <c r="W263" s="556"/>
    </row>
    <row r="264" spans="1:23" s="70" customFormat="1" ht="14.25" hidden="1" customHeight="1">
      <c r="A264" s="564" t="s">
        <v>2687</v>
      </c>
      <c r="B264" s="561" t="s">
        <v>404</v>
      </c>
      <c r="C264" s="561" t="s">
        <v>410</v>
      </c>
      <c r="D264" s="562" t="s">
        <v>1664</v>
      </c>
      <c r="E264" s="570">
        <v>197557</v>
      </c>
      <c r="F264" s="456"/>
      <c r="G264" s="570"/>
      <c r="H264" s="570"/>
      <c r="I264" s="570"/>
      <c r="J264" s="70" t="s">
        <v>796</v>
      </c>
      <c r="K264" s="561" t="s">
        <v>796</v>
      </c>
      <c r="L264" s="561" t="s">
        <v>796</v>
      </c>
      <c r="M264" s="70" t="s">
        <v>296</v>
      </c>
      <c r="N264" s="70">
        <v>20.0839</v>
      </c>
      <c r="O264" s="433">
        <v>92.993799999999993</v>
      </c>
      <c r="P264" s="556" t="s">
        <v>797</v>
      </c>
      <c r="Q264" s="70" t="s">
        <v>778</v>
      </c>
      <c r="R264" s="561"/>
      <c r="S264" s="561"/>
      <c r="T264" s="108"/>
      <c r="U264" s="565"/>
      <c r="V264" s="70" t="s">
        <v>410</v>
      </c>
      <c r="W264" s="556"/>
    </row>
    <row r="265" spans="1:23" s="70" customFormat="1" ht="14.25" hidden="1" customHeight="1">
      <c r="A265" s="437" t="s">
        <v>2687</v>
      </c>
      <c r="B265" s="434" t="s">
        <v>404</v>
      </c>
      <c r="C265" s="434" t="s">
        <v>407</v>
      </c>
      <c r="D265" s="473" t="s">
        <v>2763</v>
      </c>
      <c r="E265" s="70" t="s">
        <v>1354</v>
      </c>
      <c r="F265" s="556" t="s">
        <v>407</v>
      </c>
      <c r="G265" s="70" t="s">
        <v>1693</v>
      </c>
      <c r="H265" s="70" t="s">
        <v>41</v>
      </c>
      <c r="J265" s="70" t="s">
        <v>43</v>
      </c>
      <c r="K265" s="561" t="s">
        <v>43</v>
      </c>
      <c r="L265" s="561" t="s">
        <v>792</v>
      </c>
      <c r="M265" s="70" t="s">
        <v>793</v>
      </c>
      <c r="N265" s="70">
        <v>20.064226000000001</v>
      </c>
      <c r="O265" s="70">
        <v>92.993758999999997</v>
      </c>
      <c r="P265" s="70" t="s">
        <v>759</v>
      </c>
      <c r="Q265" s="70" t="s">
        <v>778</v>
      </c>
      <c r="R265" s="436">
        <v>617</v>
      </c>
      <c r="S265" s="437">
        <v>2852</v>
      </c>
      <c r="T265" s="108"/>
      <c r="U265" s="104"/>
      <c r="V265" s="70" t="s">
        <v>407</v>
      </c>
      <c r="W265" s="556"/>
    </row>
    <row r="266" spans="1:23" s="70" customFormat="1" ht="14.25" hidden="1" customHeight="1">
      <c r="A266" s="564" t="s">
        <v>2687</v>
      </c>
      <c r="B266" s="176" t="s">
        <v>404</v>
      </c>
      <c r="C266" s="176" t="s">
        <v>824</v>
      </c>
      <c r="D266" s="562" t="s">
        <v>1665</v>
      </c>
      <c r="E266" s="172" t="s">
        <v>1355</v>
      </c>
      <c r="F266" s="172" t="s">
        <v>407</v>
      </c>
      <c r="G266" s="172" t="s">
        <v>1693</v>
      </c>
      <c r="H266" s="172"/>
      <c r="I266" s="172"/>
      <c r="J266" s="70" t="s">
        <v>43</v>
      </c>
      <c r="K266" s="561" t="s">
        <v>43</v>
      </c>
      <c r="L266" s="561" t="s">
        <v>758</v>
      </c>
      <c r="M266" s="172" t="s">
        <v>793</v>
      </c>
      <c r="N266" s="172">
        <v>20.064226000000001</v>
      </c>
      <c r="O266" s="172">
        <v>92.993758999999997</v>
      </c>
      <c r="P266" s="556" t="s">
        <v>759</v>
      </c>
      <c r="Q266" s="172"/>
      <c r="R266" s="173"/>
      <c r="S266" s="171"/>
      <c r="T266" s="174"/>
      <c r="U266" s="175"/>
      <c r="V266" s="172" t="s">
        <v>825</v>
      </c>
      <c r="W266" s="556"/>
    </row>
    <row r="267" spans="1:23" s="70" customFormat="1" ht="14.25" hidden="1" customHeight="1">
      <c r="A267" s="437" t="s">
        <v>2687</v>
      </c>
      <c r="B267" s="434" t="s">
        <v>404</v>
      </c>
      <c r="C267" s="434" t="s">
        <v>406</v>
      </c>
      <c r="D267" s="473" t="s">
        <v>1664</v>
      </c>
      <c r="E267" s="433">
        <v>197548</v>
      </c>
      <c r="F267" s="556"/>
      <c r="G267" s="433"/>
      <c r="H267" s="433"/>
      <c r="J267" s="70" t="s">
        <v>796</v>
      </c>
      <c r="K267" s="561" t="s">
        <v>796</v>
      </c>
      <c r="L267" s="561" t="s">
        <v>796</v>
      </c>
      <c r="M267" s="70" t="s">
        <v>793</v>
      </c>
      <c r="N267" s="433">
        <v>20.0641</v>
      </c>
      <c r="O267" s="561">
        <v>92.994600000000005</v>
      </c>
      <c r="P267" s="433" t="s">
        <v>797</v>
      </c>
      <c r="Q267" s="70" t="s">
        <v>778</v>
      </c>
      <c r="R267" s="563"/>
      <c r="S267" s="564"/>
      <c r="T267" s="108"/>
      <c r="U267" s="438"/>
      <c r="V267" s="433" t="s">
        <v>406</v>
      </c>
      <c r="W267" s="556"/>
    </row>
    <row r="268" spans="1:23" s="70" customFormat="1" ht="14.25" hidden="1" customHeight="1">
      <c r="A268" s="437" t="s">
        <v>2687</v>
      </c>
      <c r="B268" s="434" t="s">
        <v>404</v>
      </c>
      <c r="C268" s="434" t="s">
        <v>405</v>
      </c>
      <c r="D268" s="473" t="s">
        <v>1664</v>
      </c>
      <c r="E268" s="70">
        <v>197550</v>
      </c>
      <c r="J268" s="70" t="s">
        <v>796</v>
      </c>
      <c r="K268" s="561" t="s">
        <v>796</v>
      </c>
      <c r="L268" s="561" t="s">
        <v>796</v>
      </c>
      <c r="M268" s="70" t="s">
        <v>296</v>
      </c>
      <c r="N268" s="70">
        <v>20.057860999999999</v>
      </c>
      <c r="O268" s="561">
        <v>92.995181000000002</v>
      </c>
      <c r="P268" s="70" t="s">
        <v>797</v>
      </c>
      <c r="Q268" s="70" t="s">
        <v>778</v>
      </c>
      <c r="R268" s="563"/>
      <c r="S268" s="564"/>
      <c r="T268" s="108"/>
      <c r="U268" s="104"/>
      <c r="V268" s="70" t="s">
        <v>405</v>
      </c>
      <c r="W268" s="563"/>
    </row>
    <row r="269" spans="1:23" s="70" customFormat="1" ht="14.25" hidden="1" customHeight="1">
      <c r="A269" s="564" t="s">
        <v>2687</v>
      </c>
      <c r="B269" s="561" t="s">
        <v>404</v>
      </c>
      <c r="C269" s="561" t="s">
        <v>1143</v>
      </c>
      <c r="D269" s="473" t="s">
        <v>1664</v>
      </c>
      <c r="E269" s="70">
        <v>220691</v>
      </c>
      <c r="F269" s="561"/>
      <c r="J269" s="70" t="s">
        <v>796</v>
      </c>
      <c r="K269" s="561" t="s">
        <v>796</v>
      </c>
      <c r="L269" s="561" t="s">
        <v>796</v>
      </c>
      <c r="P269" s="556" t="s">
        <v>797</v>
      </c>
      <c r="R269" s="567"/>
      <c r="S269" s="568"/>
      <c r="T269" s="108"/>
      <c r="U269" s="565"/>
      <c r="V269" s="70" t="s">
        <v>1143</v>
      </c>
      <c r="W269" s="563"/>
    </row>
    <row r="270" spans="1:23" s="70" customFormat="1" ht="14.25" hidden="1" customHeight="1">
      <c r="A270" s="437" t="s">
        <v>2687</v>
      </c>
      <c r="B270" s="434" t="s">
        <v>404</v>
      </c>
      <c r="C270" s="434" t="s">
        <v>2589</v>
      </c>
      <c r="D270" s="473" t="s">
        <v>1664</v>
      </c>
      <c r="E270" s="70">
        <v>197403</v>
      </c>
      <c r="F270" s="556"/>
      <c r="J270" s="70" t="s">
        <v>796</v>
      </c>
      <c r="K270" s="70" t="s">
        <v>796</v>
      </c>
      <c r="L270" s="185" t="s">
        <v>796</v>
      </c>
      <c r="M270" s="70" t="s">
        <v>296</v>
      </c>
      <c r="P270" s="70" t="s">
        <v>797</v>
      </c>
      <c r="R270" s="563"/>
      <c r="S270" s="564"/>
      <c r="T270" s="108"/>
      <c r="U270" s="104"/>
      <c r="W270" s="556"/>
    </row>
    <row r="271" spans="1:23" s="70" customFormat="1" ht="14.25" hidden="1" customHeight="1">
      <c r="A271" s="437" t="s">
        <v>2687</v>
      </c>
      <c r="B271" s="434" t="s">
        <v>404</v>
      </c>
      <c r="C271" s="434" t="s">
        <v>2588</v>
      </c>
      <c r="D271" s="473" t="s">
        <v>1664</v>
      </c>
      <c r="E271" s="70">
        <v>197401</v>
      </c>
      <c r="F271" s="556" t="s">
        <v>2588</v>
      </c>
      <c r="J271" s="70" t="s">
        <v>796</v>
      </c>
      <c r="K271" s="433" t="s">
        <v>796</v>
      </c>
      <c r="L271" s="185" t="s">
        <v>796</v>
      </c>
      <c r="M271" s="70" t="s">
        <v>296</v>
      </c>
      <c r="N271" s="70">
        <v>20.260679244995099</v>
      </c>
      <c r="O271" s="70">
        <v>93.051597595214801</v>
      </c>
      <c r="P271" s="70" t="s">
        <v>797</v>
      </c>
      <c r="R271" s="563"/>
      <c r="S271" s="564"/>
      <c r="T271" s="108"/>
      <c r="U271" s="104"/>
      <c r="W271" s="556"/>
    </row>
    <row r="272" spans="1:23" s="70" customFormat="1" ht="14.25" hidden="1" customHeight="1">
      <c r="A272" s="437" t="s">
        <v>2687</v>
      </c>
      <c r="B272" s="434" t="s">
        <v>404</v>
      </c>
      <c r="C272" s="434" t="s">
        <v>827</v>
      </c>
      <c r="D272" s="473" t="s">
        <v>1664</v>
      </c>
      <c r="E272" s="433">
        <v>197562</v>
      </c>
      <c r="F272" s="561"/>
      <c r="J272" s="70" t="s">
        <v>796</v>
      </c>
      <c r="K272" s="561" t="s">
        <v>796</v>
      </c>
      <c r="L272" s="561" t="s">
        <v>796</v>
      </c>
      <c r="N272" s="70">
        <v>20.06903076</v>
      </c>
      <c r="O272" s="556">
        <v>92.930137630000004</v>
      </c>
      <c r="P272" s="70" t="s">
        <v>797</v>
      </c>
      <c r="R272" s="563"/>
      <c r="S272" s="564"/>
      <c r="T272" s="108"/>
      <c r="U272" s="104"/>
      <c r="V272" s="70" t="s">
        <v>828</v>
      </c>
      <c r="W272" s="563"/>
    </row>
    <row r="273" spans="1:23" s="70" customFormat="1" ht="14.25" hidden="1" customHeight="1">
      <c r="A273" s="437" t="s">
        <v>2687</v>
      </c>
      <c r="B273" s="434" t="s">
        <v>404</v>
      </c>
      <c r="C273" s="434" t="s">
        <v>2845</v>
      </c>
      <c r="D273" s="473"/>
      <c r="E273" s="556">
        <v>217986</v>
      </c>
      <c r="F273" s="556"/>
      <c r="G273" s="556"/>
      <c r="H273" s="556"/>
      <c r="I273" s="556"/>
      <c r="J273" s="70" t="s">
        <v>796</v>
      </c>
      <c r="K273" s="70" t="s">
        <v>796</v>
      </c>
      <c r="L273" s="556" t="s">
        <v>796</v>
      </c>
      <c r="N273" s="70">
        <v>19.9964408874512</v>
      </c>
      <c r="O273" s="561">
        <v>92.951683044433594</v>
      </c>
      <c r="P273" s="70" t="s">
        <v>797</v>
      </c>
      <c r="R273" s="567"/>
      <c r="S273" s="568"/>
      <c r="T273" s="108"/>
      <c r="U273" s="104"/>
      <c r="W273" s="556"/>
    </row>
    <row r="274" spans="1:23" s="70" customFormat="1" ht="14.25" hidden="1" customHeight="1">
      <c r="A274" s="564" t="s">
        <v>2687</v>
      </c>
      <c r="B274" s="561" t="s">
        <v>404</v>
      </c>
      <c r="C274" s="561" t="s">
        <v>2582</v>
      </c>
      <c r="D274" s="473" t="s">
        <v>1664</v>
      </c>
      <c r="E274" s="556">
        <v>197451</v>
      </c>
      <c r="F274" s="556"/>
      <c r="G274" s="556"/>
      <c r="H274" s="556"/>
      <c r="I274" s="556"/>
      <c r="J274" s="70" t="s">
        <v>796</v>
      </c>
      <c r="K274" s="433" t="s">
        <v>796</v>
      </c>
      <c r="L274" s="185" t="s">
        <v>796</v>
      </c>
      <c r="M274" s="70" t="s">
        <v>296</v>
      </c>
      <c r="P274" s="556" t="s">
        <v>797</v>
      </c>
      <c r="R274" s="563"/>
      <c r="S274" s="564"/>
      <c r="T274" s="108"/>
      <c r="U274" s="565"/>
      <c r="V274" s="433"/>
      <c r="W274" s="556"/>
    </row>
    <row r="275" spans="1:23" s="70" customFormat="1" ht="14.25" hidden="1" customHeight="1">
      <c r="A275" s="564" t="s">
        <v>2687</v>
      </c>
      <c r="B275" s="561" t="s">
        <v>404</v>
      </c>
      <c r="C275" s="561" t="s">
        <v>2969</v>
      </c>
      <c r="D275" s="473"/>
      <c r="E275" s="433">
        <v>197563</v>
      </c>
      <c r="F275" s="561" t="s">
        <v>2564</v>
      </c>
      <c r="J275" s="70" t="s">
        <v>796</v>
      </c>
      <c r="K275" s="433" t="s">
        <v>796</v>
      </c>
      <c r="L275" s="70" t="s">
        <v>796</v>
      </c>
      <c r="N275" s="433">
        <v>20.032600402831999</v>
      </c>
      <c r="O275" s="556">
        <v>92.931488037109403</v>
      </c>
      <c r="P275" s="70" t="s">
        <v>797</v>
      </c>
      <c r="R275" s="567"/>
      <c r="S275" s="568"/>
      <c r="T275" s="108"/>
      <c r="U275" s="565"/>
      <c r="W275" s="556"/>
    </row>
    <row r="276" spans="1:23" s="70" customFormat="1" ht="14.25" hidden="1" customHeight="1">
      <c r="A276" s="564" t="s">
        <v>2687</v>
      </c>
      <c r="B276" s="561" t="s">
        <v>404</v>
      </c>
      <c r="C276" s="561" t="s">
        <v>2970</v>
      </c>
      <c r="D276" s="473"/>
      <c r="E276" s="70">
        <v>197564</v>
      </c>
      <c r="F276" s="561" t="s">
        <v>2564</v>
      </c>
      <c r="J276" s="70" t="s">
        <v>796</v>
      </c>
      <c r="K276" s="70" t="s">
        <v>796</v>
      </c>
      <c r="L276" s="70" t="s">
        <v>796</v>
      </c>
      <c r="N276" s="70">
        <v>20.0275993347168</v>
      </c>
      <c r="O276" s="70">
        <v>92.936653137207003</v>
      </c>
      <c r="P276" s="70" t="s">
        <v>797</v>
      </c>
      <c r="R276" s="567"/>
      <c r="S276" s="568"/>
      <c r="T276" s="108"/>
      <c r="U276" s="565"/>
      <c r="W276" s="556"/>
    </row>
    <row r="277" spans="1:23" s="70" customFormat="1" ht="14.25" hidden="1" customHeight="1">
      <c r="A277" s="564" t="s">
        <v>2687</v>
      </c>
      <c r="B277" s="561" t="s">
        <v>404</v>
      </c>
      <c r="C277" s="561" t="s">
        <v>2567</v>
      </c>
      <c r="D277" s="473"/>
      <c r="E277" s="70">
        <v>197543</v>
      </c>
      <c r="F277" s="556" t="s">
        <v>523</v>
      </c>
      <c r="J277" s="70" t="s">
        <v>796</v>
      </c>
      <c r="K277" s="433" t="s">
        <v>796</v>
      </c>
      <c r="L277" s="70" t="s">
        <v>796</v>
      </c>
      <c r="N277" s="70">
        <v>19.9403591156006</v>
      </c>
      <c r="O277" s="70">
        <v>93.009452819824205</v>
      </c>
      <c r="P277" s="70" t="s">
        <v>797</v>
      </c>
      <c r="R277" s="567"/>
      <c r="S277" s="568"/>
      <c r="T277" s="108"/>
      <c r="U277" s="565"/>
      <c r="W277" s="556"/>
    </row>
    <row r="278" spans="1:23" s="70" customFormat="1" ht="14.25" hidden="1" customHeight="1">
      <c r="A278" s="564" t="s">
        <v>2687</v>
      </c>
      <c r="B278" s="561" t="s">
        <v>404</v>
      </c>
      <c r="C278" s="561" t="s">
        <v>2566</v>
      </c>
      <c r="D278" s="473"/>
      <c r="E278" s="70">
        <v>197574</v>
      </c>
      <c r="F278" s="556" t="s">
        <v>2735</v>
      </c>
      <c r="J278" s="70" t="s">
        <v>796</v>
      </c>
      <c r="K278" s="556" t="s">
        <v>796</v>
      </c>
      <c r="L278" s="556" t="s">
        <v>796</v>
      </c>
      <c r="N278" s="70">
        <v>20.068620681762699</v>
      </c>
      <c r="O278" s="70">
        <v>92.934440612792997</v>
      </c>
      <c r="P278" s="556" t="s">
        <v>797</v>
      </c>
      <c r="R278" s="567"/>
      <c r="S278" s="568"/>
      <c r="T278" s="108"/>
      <c r="U278" s="565"/>
      <c r="W278" s="556"/>
    </row>
    <row r="279" spans="1:23" s="70" customFormat="1" ht="14.25" hidden="1" customHeight="1">
      <c r="A279" s="564" t="s">
        <v>2687</v>
      </c>
      <c r="B279" s="561" t="s">
        <v>404</v>
      </c>
      <c r="C279" s="561" t="s">
        <v>2580</v>
      </c>
      <c r="D279" s="562" t="s">
        <v>1664</v>
      </c>
      <c r="E279" s="570">
        <v>197447</v>
      </c>
      <c r="F279" s="570"/>
      <c r="G279" s="570"/>
      <c r="H279" s="570"/>
      <c r="I279" s="570"/>
      <c r="J279" s="433" t="s">
        <v>796</v>
      </c>
      <c r="K279" s="556" t="s">
        <v>796</v>
      </c>
      <c r="L279" s="185" t="s">
        <v>796</v>
      </c>
      <c r="M279" s="433" t="s">
        <v>296</v>
      </c>
      <c r="N279" s="433"/>
      <c r="O279" s="433"/>
      <c r="P279" s="433" t="s">
        <v>797</v>
      </c>
      <c r="Q279" s="433"/>
      <c r="R279" s="561"/>
      <c r="S279" s="561"/>
      <c r="T279" s="450"/>
      <c r="U279" s="565"/>
      <c r="V279" s="433"/>
      <c r="W279" s="556"/>
    </row>
    <row r="280" spans="1:23" s="70" customFormat="1" ht="14.25" hidden="1" customHeight="1">
      <c r="A280" s="564" t="s">
        <v>2687</v>
      </c>
      <c r="B280" s="567" t="s">
        <v>454</v>
      </c>
      <c r="C280" s="568" t="s">
        <v>2766</v>
      </c>
      <c r="D280" s="562"/>
      <c r="E280" s="70">
        <v>196217</v>
      </c>
      <c r="F280" s="556"/>
      <c r="J280" s="70" t="s">
        <v>2692</v>
      </c>
      <c r="K280" s="556" t="s">
        <v>2658</v>
      </c>
      <c r="L280" s="556" t="s">
        <v>2658</v>
      </c>
      <c r="N280" s="70">
        <v>20.643140792846701</v>
      </c>
      <c r="O280" s="70">
        <v>92.851875305175795</v>
      </c>
      <c r="P280" s="70" t="s">
        <v>1989</v>
      </c>
      <c r="R280" s="571"/>
      <c r="S280" s="437"/>
      <c r="T280" s="108">
        <v>43591</v>
      </c>
      <c r="U280" s="571"/>
      <c r="W280" s="436"/>
    </row>
    <row r="281" spans="1:23" s="70" customFormat="1" ht="14.25" hidden="1" customHeight="1">
      <c r="A281" s="567" t="s">
        <v>2687</v>
      </c>
      <c r="B281" s="567" t="s">
        <v>454</v>
      </c>
      <c r="C281" s="568" t="s">
        <v>2849</v>
      </c>
      <c r="D281" s="562"/>
      <c r="E281" s="70">
        <v>196309</v>
      </c>
      <c r="F281" s="556"/>
      <c r="J281" s="70" t="s">
        <v>2692</v>
      </c>
      <c r="K281" s="556" t="s">
        <v>2658</v>
      </c>
      <c r="L281" s="556" t="s">
        <v>2658</v>
      </c>
      <c r="N281" s="70">
        <v>20.623949050903299</v>
      </c>
      <c r="O281" s="70">
        <v>92.950813293457003</v>
      </c>
      <c r="P281" s="70" t="s">
        <v>1989</v>
      </c>
      <c r="R281" s="571"/>
      <c r="S281" s="437"/>
      <c r="T281" s="108">
        <v>43591</v>
      </c>
      <c r="U281" s="571"/>
      <c r="V281" s="70" t="s">
        <v>2801</v>
      </c>
      <c r="W281" s="436"/>
    </row>
    <row r="282" spans="1:23" s="70" customFormat="1" ht="14.25" hidden="1" customHeight="1">
      <c r="A282" s="567" t="s">
        <v>2687</v>
      </c>
      <c r="B282" s="567" t="s">
        <v>454</v>
      </c>
      <c r="C282" s="568" t="s">
        <v>2800</v>
      </c>
      <c r="D282" s="562"/>
      <c r="J282" s="70" t="s">
        <v>2692</v>
      </c>
      <c r="K282" s="556" t="s">
        <v>2658</v>
      </c>
      <c r="L282" s="556" t="s">
        <v>2658</v>
      </c>
      <c r="N282" s="433"/>
      <c r="O282" s="433"/>
      <c r="P282" s="556" t="s">
        <v>1989</v>
      </c>
      <c r="R282" s="571"/>
      <c r="S282" s="103"/>
      <c r="T282" s="108">
        <v>43591</v>
      </c>
      <c r="U282" s="571"/>
      <c r="W282" s="436"/>
    </row>
    <row r="283" spans="1:23" s="70" customFormat="1" ht="14.25" hidden="1" customHeight="1">
      <c r="A283" s="567" t="s">
        <v>2687</v>
      </c>
      <c r="B283" s="567" t="s">
        <v>454</v>
      </c>
      <c r="C283" s="568" t="s">
        <v>2804</v>
      </c>
      <c r="D283" s="562"/>
      <c r="E283" s="433">
        <v>196329</v>
      </c>
      <c r="J283" s="70" t="s">
        <v>2692</v>
      </c>
      <c r="K283" s="556" t="s">
        <v>2658</v>
      </c>
      <c r="L283" s="556" t="s">
        <v>2658</v>
      </c>
      <c r="N283" s="433">
        <v>20.5511798858643</v>
      </c>
      <c r="O283" s="433">
        <v>93.065322875976605</v>
      </c>
      <c r="P283" s="556" t="s">
        <v>1989</v>
      </c>
      <c r="R283" s="571"/>
      <c r="S283" s="103"/>
      <c r="T283" s="108">
        <v>43591</v>
      </c>
      <c r="U283" s="571"/>
      <c r="W283" s="436"/>
    </row>
    <row r="284" spans="1:23" s="70" customFormat="1" ht="14.25" hidden="1" customHeight="1">
      <c r="A284" s="564" t="s">
        <v>2687</v>
      </c>
      <c r="B284" s="561" t="s">
        <v>454</v>
      </c>
      <c r="C284" s="561" t="s">
        <v>486</v>
      </c>
      <c r="D284" s="473" t="s">
        <v>1664</v>
      </c>
      <c r="E284" s="70">
        <v>196350</v>
      </c>
      <c r="F284" s="561"/>
      <c r="J284" s="70" t="s">
        <v>796</v>
      </c>
      <c r="K284" s="561" t="s">
        <v>796</v>
      </c>
      <c r="L284" s="561" t="s">
        <v>796</v>
      </c>
      <c r="M284" s="70" t="s">
        <v>793</v>
      </c>
      <c r="N284" s="433">
        <v>20.494340900000001</v>
      </c>
      <c r="O284" s="433">
        <v>93.054298399999993</v>
      </c>
      <c r="P284" s="70" t="s">
        <v>797</v>
      </c>
      <c r="Q284" s="70" t="s">
        <v>778</v>
      </c>
      <c r="R284" s="563"/>
      <c r="S284" s="437"/>
      <c r="T284" s="108"/>
      <c r="U284" s="565"/>
      <c r="V284" s="70" t="s">
        <v>899</v>
      </c>
      <c r="W284" s="436"/>
    </row>
    <row r="285" spans="1:23" s="70" customFormat="1" ht="14.25" hidden="1" customHeight="1">
      <c r="A285" s="567" t="s">
        <v>2687</v>
      </c>
      <c r="B285" s="567" t="s">
        <v>454</v>
      </c>
      <c r="C285" s="568" t="s">
        <v>2797</v>
      </c>
      <c r="D285" s="562"/>
      <c r="E285" s="70">
        <v>196218</v>
      </c>
      <c r="F285" s="433"/>
      <c r="J285" s="70" t="s">
        <v>2692</v>
      </c>
      <c r="K285" s="433" t="s">
        <v>2658</v>
      </c>
      <c r="L285" s="433" t="s">
        <v>2658</v>
      </c>
      <c r="N285" s="433">
        <v>20.709392547607401</v>
      </c>
      <c r="O285" s="433">
        <v>92.815086364746094</v>
      </c>
      <c r="P285" s="70" t="s">
        <v>1989</v>
      </c>
      <c r="R285" s="571"/>
      <c r="S285" s="437"/>
      <c r="T285" s="108">
        <v>43591</v>
      </c>
      <c r="U285" s="571"/>
      <c r="W285" s="436"/>
    </row>
    <row r="286" spans="1:23" s="70" customFormat="1" ht="14.25" hidden="1" customHeight="1">
      <c r="A286" s="437" t="s">
        <v>2687</v>
      </c>
      <c r="B286" s="434" t="s">
        <v>454</v>
      </c>
      <c r="C286" s="434" t="s">
        <v>510</v>
      </c>
      <c r="D286" s="473" t="s">
        <v>1664</v>
      </c>
      <c r="E286" s="70">
        <v>196318</v>
      </c>
      <c r="F286" s="589" t="s">
        <v>510</v>
      </c>
      <c r="J286" s="70" t="s">
        <v>796</v>
      </c>
      <c r="K286" s="561" t="s">
        <v>796</v>
      </c>
      <c r="L286" s="561" t="s">
        <v>796</v>
      </c>
      <c r="M286" s="70" t="s">
        <v>793</v>
      </c>
      <c r="N286" s="433">
        <v>20.608819960000002</v>
      </c>
      <c r="O286" s="433">
        <v>93.022407529999995</v>
      </c>
      <c r="P286" s="70" t="s">
        <v>797</v>
      </c>
      <c r="Q286" s="70" t="s">
        <v>778</v>
      </c>
      <c r="R286" s="436"/>
      <c r="S286" s="437"/>
      <c r="T286" s="108"/>
      <c r="U286" s="104"/>
      <c r="V286" s="70" t="s">
        <v>914</v>
      </c>
      <c r="W286" s="436"/>
    </row>
    <row r="287" spans="1:23" s="70" customFormat="1" ht="14.25" hidden="1" customHeight="1">
      <c r="A287" s="567" t="s">
        <v>2687</v>
      </c>
      <c r="B287" s="567" t="s">
        <v>454</v>
      </c>
      <c r="C287" s="568" t="s">
        <v>2798</v>
      </c>
      <c r="D287" s="562"/>
      <c r="E287" s="70">
        <v>196403</v>
      </c>
      <c r="J287" s="70" t="s">
        <v>2692</v>
      </c>
      <c r="K287" s="70" t="s">
        <v>2658</v>
      </c>
      <c r="L287" s="70" t="s">
        <v>2658</v>
      </c>
      <c r="N287" s="70">
        <v>20.303350448608398</v>
      </c>
      <c r="O287" s="556">
        <v>92.927062988281307</v>
      </c>
      <c r="P287" s="70" t="s">
        <v>1989</v>
      </c>
      <c r="R287" s="571"/>
      <c r="S287" s="437"/>
      <c r="T287" s="108">
        <v>43591</v>
      </c>
      <c r="U287" s="571"/>
      <c r="W287" s="436"/>
    </row>
    <row r="288" spans="1:23" s="70" customFormat="1" ht="14.25" hidden="1" customHeight="1">
      <c r="A288" s="437" t="s">
        <v>2687</v>
      </c>
      <c r="B288" s="561" t="s">
        <v>454</v>
      </c>
      <c r="C288" s="561" t="s">
        <v>883</v>
      </c>
      <c r="D288" s="473" t="s">
        <v>1664</v>
      </c>
      <c r="E288" s="70">
        <v>196357</v>
      </c>
      <c r="F288" s="433" t="s">
        <v>883</v>
      </c>
      <c r="J288" s="70" t="s">
        <v>796</v>
      </c>
      <c r="K288" s="561" t="s">
        <v>796</v>
      </c>
      <c r="L288" s="561" t="s">
        <v>796</v>
      </c>
      <c r="M288" s="70" t="s">
        <v>296</v>
      </c>
      <c r="N288" s="70">
        <v>20.369959999999999</v>
      </c>
      <c r="O288" s="556">
        <v>93.019220000000004</v>
      </c>
      <c r="P288" s="556" t="s">
        <v>797</v>
      </c>
      <c r="R288" s="563"/>
      <c r="S288" s="437"/>
      <c r="T288" s="108"/>
      <c r="U288" s="565"/>
      <c r="V288" s="566" t="s">
        <v>883</v>
      </c>
      <c r="W288" s="436"/>
    </row>
    <row r="289" spans="1:23" s="70" customFormat="1" ht="14.25" hidden="1" customHeight="1">
      <c r="A289" s="564" t="s">
        <v>2687</v>
      </c>
      <c r="B289" s="561" t="s">
        <v>454</v>
      </c>
      <c r="C289" s="561" t="s">
        <v>511</v>
      </c>
      <c r="D289" s="473" t="s">
        <v>1664</v>
      </c>
      <c r="E289" s="70">
        <v>196316</v>
      </c>
      <c r="F289" s="433"/>
      <c r="J289" s="70" t="s">
        <v>796</v>
      </c>
      <c r="K289" s="561" t="s">
        <v>796</v>
      </c>
      <c r="L289" s="561" t="s">
        <v>796</v>
      </c>
      <c r="M289" s="70" t="s">
        <v>296</v>
      </c>
      <c r="N289" s="70">
        <v>20.630609509999999</v>
      </c>
      <c r="O289" s="70">
        <v>92.998641969999994</v>
      </c>
      <c r="P289" s="70" t="s">
        <v>797</v>
      </c>
      <c r="Q289" s="70" t="s">
        <v>778</v>
      </c>
      <c r="R289" s="563"/>
      <c r="S289" s="437"/>
      <c r="T289" s="108"/>
      <c r="U289" s="565"/>
      <c r="V289" s="556" t="s">
        <v>916</v>
      </c>
      <c r="W289" s="436"/>
    </row>
    <row r="290" spans="1:23" s="70" customFormat="1" ht="14.25" hidden="1" customHeight="1">
      <c r="A290" s="567" t="s">
        <v>2687</v>
      </c>
      <c r="B290" s="567" t="s">
        <v>454</v>
      </c>
      <c r="C290" s="568" t="s">
        <v>2802</v>
      </c>
      <c r="D290" s="562"/>
      <c r="E290" s="70">
        <v>196317</v>
      </c>
      <c r="F290" s="556"/>
      <c r="J290" s="70" t="s">
        <v>2692</v>
      </c>
      <c r="K290" s="70" t="s">
        <v>2658</v>
      </c>
      <c r="L290" s="70" t="s">
        <v>2658</v>
      </c>
      <c r="N290" s="70">
        <v>20.616569519043001</v>
      </c>
      <c r="O290" s="556">
        <v>92.991638183593807</v>
      </c>
      <c r="P290" s="70" t="s">
        <v>1989</v>
      </c>
      <c r="R290" s="571"/>
      <c r="S290" s="564"/>
      <c r="T290" s="108">
        <v>43591</v>
      </c>
      <c r="U290" s="571"/>
      <c r="W290" s="436"/>
    </row>
    <row r="291" spans="1:23" s="70" customFormat="1" ht="14.25" hidden="1" customHeight="1">
      <c r="A291" s="437" t="s">
        <v>2687</v>
      </c>
      <c r="B291" s="561" t="s">
        <v>454</v>
      </c>
      <c r="C291" s="561" t="s">
        <v>517</v>
      </c>
      <c r="D291" s="473" t="s">
        <v>1664</v>
      </c>
      <c r="E291" s="70">
        <v>196313</v>
      </c>
      <c r="F291" s="556" t="s">
        <v>512</v>
      </c>
      <c r="J291" s="70" t="s">
        <v>796</v>
      </c>
      <c r="K291" s="70" t="s">
        <v>796</v>
      </c>
      <c r="L291" s="70" t="s">
        <v>796</v>
      </c>
      <c r="M291" s="70" t="s">
        <v>296</v>
      </c>
      <c r="N291" s="70">
        <v>20.645240780000002</v>
      </c>
      <c r="O291" s="556">
        <v>92.939758299999994</v>
      </c>
      <c r="P291" s="70" t="s">
        <v>797</v>
      </c>
      <c r="Q291" s="70" t="s">
        <v>778</v>
      </c>
      <c r="R291" s="563"/>
      <c r="S291" s="564"/>
      <c r="T291" s="108"/>
      <c r="U291" s="104"/>
      <c r="V291" s="70" t="s">
        <v>517</v>
      </c>
      <c r="W291" s="436"/>
    </row>
    <row r="292" spans="1:23" s="70" customFormat="1" ht="14.25" hidden="1" customHeight="1">
      <c r="A292" s="437" t="s">
        <v>2687</v>
      </c>
      <c r="B292" s="561" t="s">
        <v>454</v>
      </c>
      <c r="C292" s="561" t="s">
        <v>880</v>
      </c>
      <c r="D292" s="473" t="s">
        <v>1664</v>
      </c>
      <c r="E292" s="70">
        <v>196401</v>
      </c>
      <c r="F292" s="556"/>
      <c r="J292" s="70" t="s">
        <v>796</v>
      </c>
      <c r="K292" s="70" t="s">
        <v>796</v>
      </c>
      <c r="L292" s="70" t="s">
        <v>796</v>
      </c>
      <c r="M292" s="70" t="s">
        <v>296</v>
      </c>
      <c r="N292" s="70">
        <v>20.327500000000001</v>
      </c>
      <c r="O292" s="70">
        <v>92.8947</v>
      </c>
      <c r="P292" s="70" t="s">
        <v>797</v>
      </c>
      <c r="R292" s="563"/>
      <c r="S292" s="564"/>
      <c r="T292" s="108"/>
      <c r="U292" s="104"/>
      <c r="V292" s="70" t="s">
        <v>880</v>
      </c>
      <c r="W292" s="436"/>
    </row>
    <row r="293" spans="1:23" s="70" customFormat="1" ht="14.25" hidden="1" customHeight="1">
      <c r="A293" s="437" t="s">
        <v>2687</v>
      </c>
      <c r="B293" s="561" t="s">
        <v>454</v>
      </c>
      <c r="C293" s="561" t="s">
        <v>483</v>
      </c>
      <c r="D293" s="473" t="s">
        <v>1664</v>
      </c>
      <c r="E293" s="70">
        <v>196349</v>
      </c>
      <c r="F293" s="556"/>
      <c r="J293" s="70" t="s">
        <v>796</v>
      </c>
      <c r="K293" s="70" t="s">
        <v>796</v>
      </c>
      <c r="L293" s="70" t="s">
        <v>796</v>
      </c>
      <c r="M293" s="70" t="s">
        <v>296</v>
      </c>
      <c r="N293" s="70">
        <v>20.482030869999999</v>
      </c>
      <c r="O293" s="561">
        <v>93.045410160000003</v>
      </c>
      <c r="P293" s="70" t="s">
        <v>797</v>
      </c>
      <c r="Q293" s="70" t="s">
        <v>778</v>
      </c>
      <c r="R293" s="563"/>
      <c r="S293" s="564"/>
      <c r="T293" s="108"/>
      <c r="U293" s="565"/>
      <c r="V293" s="561" t="s">
        <v>483</v>
      </c>
      <c r="W293" s="436"/>
    </row>
    <row r="294" spans="1:23" s="70" customFormat="1" ht="14.25" hidden="1" customHeight="1">
      <c r="A294" s="437" t="s">
        <v>2687</v>
      </c>
      <c r="B294" s="561" t="s">
        <v>454</v>
      </c>
      <c r="C294" s="561" t="s">
        <v>879</v>
      </c>
      <c r="D294" s="473" t="s">
        <v>1664</v>
      </c>
      <c r="E294" s="433">
        <v>196375</v>
      </c>
      <c r="F294" s="556" t="s">
        <v>879</v>
      </c>
      <c r="J294" s="70" t="s">
        <v>796</v>
      </c>
      <c r="K294" s="433" t="s">
        <v>796</v>
      </c>
      <c r="L294" s="433" t="s">
        <v>796</v>
      </c>
      <c r="M294" s="70" t="s">
        <v>296</v>
      </c>
      <c r="N294" s="70">
        <v>20.308</v>
      </c>
      <c r="O294" s="433">
        <v>93.01</v>
      </c>
      <c r="P294" s="70" t="s">
        <v>797</v>
      </c>
      <c r="R294" s="563"/>
      <c r="S294" s="437"/>
      <c r="T294" s="108"/>
      <c r="U294" s="565"/>
      <c r="V294" s="561" t="s">
        <v>879</v>
      </c>
      <c r="W294" s="436"/>
    </row>
    <row r="295" spans="1:23" s="70" customFormat="1" ht="14.25" hidden="1" customHeight="1">
      <c r="A295" s="567" t="s">
        <v>2687</v>
      </c>
      <c r="B295" s="567" t="s">
        <v>454</v>
      </c>
      <c r="C295" s="568" t="s">
        <v>2803</v>
      </c>
      <c r="D295" s="562"/>
      <c r="E295" s="70">
        <v>196315</v>
      </c>
      <c r="F295" s="556"/>
      <c r="J295" s="70" t="s">
        <v>2692</v>
      </c>
      <c r="K295" s="70" t="s">
        <v>2658</v>
      </c>
      <c r="L295" s="70" t="s">
        <v>2658</v>
      </c>
      <c r="N295" s="70">
        <v>20.622760772705099</v>
      </c>
      <c r="O295" s="70">
        <v>92.954826354980497</v>
      </c>
      <c r="P295" s="70" t="s">
        <v>1989</v>
      </c>
      <c r="R295" s="571"/>
      <c r="S295" s="103"/>
      <c r="T295" s="108">
        <v>43591</v>
      </c>
      <c r="U295" s="571"/>
      <c r="W295" s="436"/>
    </row>
    <row r="296" spans="1:23" s="70" customFormat="1" ht="14.25" hidden="1" customHeight="1">
      <c r="A296" s="437" t="s">
        <v>2687</v>
      </c>
      <c r="B296" s="561" t="s">
        <v>454</v>
      </c>
      <c r="C296" s="561" t="s">
        <v>512</v>
      </c>
      <c r="D296" s="473" t="s">
        <v>1664</v>
      </c>
      <c r="E296" s="433">
        <v>196312</v>
      </c>
      <c r="F296" s="561"/>
      <c r="J296" s="70" t="s">
        <v>796</v>
      </c>
      <c r="K296" s="433" t="s">
        <v>796</v>
      </c>
      <c r="L296" s="433" t="s">
        <v>796</v>
      </c>
      <c r="M296" s="70" t="s">
        <v>296</v>
      </c>
      <c r="N296" s="70">
        <v>20.63272095</v>
      </c>
      <c r="O296" s="561">
        <v>92.940132140000003</v>
      </c>
      <c r="P296" s="70" t="s">
        <v>797</v>
      </c>
      <c r="Q296" s="70" t="s">
        <v>778</v>
      </c>
      <c r="R296" s="567"/>
      <c r="S296" s="568"/>
      <c r="T296" s="108"/>
      <c r="U296" s="104"/>
      <c r="V296" s="70" t="s">
        <v>917</v>
      </c>
      <c r="W296" s="436"/>
    </row>
    <row r="297" spans="1:23" s="70" customFormat="1" ht="14.25" hidden="1" customHeight="1">
      <c r="A297" s="564" t="s">
        <v>2687</v>
      </c>
      <c r="B297" s="561" t="s">
        <v>454</v>
      </c>
      <c r="C297" s="561" t="s">
        <v>509</v>
      </c>
      <c r="D297" s="473" t="s">
        <v>1664</v>
      </c>
      <c r="E297" s="70">
        <v>196321</v>
      </c>
      <c r="F297" s="561"/>
      <c r="J297" s="70" t="s">
        <v>796</v>
      </c>
      <c r="K297" s="433" t="s">
        <v>796</v>
      </c>
      <c r="L297" s="433" t="s">
        <v>796</v>
      </c>
      <c r="M297" s="70" t="s">
        <v>296</v>
      </c>
      <c r="N297" s="70">
        <v>20.59627914</v>
      </c>
      <c r="O297" s="70">
        <v>92.987480160000004</v>
      </c>
      <c r="P297" s="70" t="s">
        <v>797</v>
      </c>
      <c r="Q297" s="70" t="s">
        <v>778</v>
      </c>
      <c r="R297" s="563"/>
      <c r="S297" s="437"/>
      <c r="T297" s="108"/>
      <c r="U297" s="565"/>
      <c r="V297" s="70" t="s">
        <v>509</v>
      </c>
      <c r="W297" s="436"/>
    </row>
    <row r="298" spans="1:23" s="70" customFormat="1" ht="14.25" hidden="1" customHeight="1">
      <c r="A298" s="564" t="s">
        <v>2687</v>
      </c>
      <c r="B298" s="561" t="s">
        <v>454</v>
      </c>
      <c r="C298" s="561" t="s">
        <v>878</v>
      </c>
      <c r="D298" s="473" t="s">
        <v>1664</v>
      </c>
      <c r="E298" s="70">
        <v>196412</v>
      </c>
      <c r="F298" s="561" t="s">
        <v>878</v>
      </c>
      <c r="J298" s="70" t="s">
        <v>796</v>
      </c>
      <c r="K298" s="70" t="s">
        <v>796</v>
      </c>
      <c r="L298" s="70" t="s">
        <v>796</v>
      </c>
      <c r="M298" s="70" t="s">
        <v>296</v>
      </c>
      <c r="N298" s="70">
        <v>20.242139999999999</v>
      </c>
      <c r="O298" s="70">
        <v>92.921729999999997</v>
      </c>
      <c r="P298" s="70" t="s">
        <v>797</v>
      </c>
      <c r="R298" s="567"/>
      <c r="S298" s="568"/>
      <c r="T298" s="108"/>
      <c r="U298" s="565"/>
      <c r="V298" s="70" t="s">
        <v>878</v>
      </c>
      <c r="W298" s="436"/>
    </row>
    <row r="299" spans="1:23" s="70" customFormat="1" ht="14.25" hidden="1" customHeight="1">
      <c r="A299" s="564" t="s">
        <v>2687</v>
      </c>
      <c r="B299" s="567" t="s">
        <v>454</v>
      </c>
      <c r="C299" s="568" t="s">
        <v>2851</v>
      </c>
      <c r="D299" s="562"/>
      <c r="E299" s="433">
        <v>196234</v>
      </c>
      <c r="F299" s="433"/>
      <c r="J299" s="70" t="s">
        <v>2692</v>
      </c>
      <c r="K299" s="433" t="s">
        <v>2658</v>
      </c>
      <c r="L299" s="433" t="s">
        <v>2658</v>
      </c>
      <c r="N299" s="70">
        <v>20.580810546875</v>
      </c>
      <c r="O299" s="70">
        <v>92.869346618652301</v>
      </c>
      <c r="P299" s="70" t="s">
        <v>1989</v>
      </c>
      <c r="R299" s="571"/>
      <c r="S299" s="437"/>
      <c r="T299" s="108">
        <v>43591</v>
      </c>
      <c r="U299" s="571"/>
      <c r="V299" s="70" t="s">
        <v>2768</v>
      </c>
      <c r="W299" s="436"/>
    </row>
    <row r="300" spans="1:23" s="70" customFormat="1" ht="14.25" hidden="1" customHeight="1">
      <c r="A300" s="437" t="s">
        <v>2687</v>
      </c>
      <c r="B300" s="561" t="s">
        <v>454</v>
      </c>
      <c r="C300" s="561" t="s">
        <v>455</v>
      </c>
      <c r="D300" s="473" t="s">
        <v>1664</v>
      </c>
      <c r="E300" s="70">
        <v>196408</v>
      </c>
      <c r="F300" s="561"/>
      <c r="J300" s="70" t="s">
        <v>796</v>
      </c>
      <c r="K300" s="433" t="s">
        <v>796</v>
      </c>
      <c r="L300" s="433" t="s">
        <v>796</v>
      </c>
      <c r="M300" s="70" t="s">
        <v>296</v>
      </c>
      <c r="N300" s="70">
        <v>20.268000000000001</v>
      </c>
      <c r="O300" s="70">
        <v>92.977999999999994</v>
      </c>
      <c r="P300" s="70" t="s">
        <v>797</v>
      </c>
      <c r="Q300" s="70" t="s">
        <v>778</v>
      </c>
      <c r="R300" s="563"/>
      <c r="S300" s="437"/>
      <c r="T300" s="108"/>
      <c r="U300" s="104"/>
      <c r="V300" s="70" t="s">
        <v>455</v>
      </c>
      <c r="W300" s="436"/>
    </row>
    <row r="301" spans="1:23" s="70" customFormat="1" ht="14.25" hidden="1" customHeight="1">
      <c r="A301" s="437" t="s">
        <v>2687</v>
      </c>
      <c r="B301" s="567" t="s">
        <v>454</v>
      </c>
      <c r="C301" s="568" t="s">
        <v>458</v>
      </c>
      <c r="D301" s="562" t="s">
        <v>1664</v>
      </c>
      <c r="E301" s="70">
        <v>196377</v>
      </c>
      <c r="J301" s="70" t="s">
        <v>796</v>
      </c>
      <c r="K301" s="433" t="s">
        <v>796</v>
      </c>
      <c r="L301" s="433" t="s">
        <v>796</v>
      </c>
      <c r="M301" s="70" t="s">
        <v>296</v>
      </c>
      <c r="N301" s="70">
        <v>20.292100000000001</v>
      </c>
      <c r="O301" s="70">
        <v>92.994100000000003</v>
      </c>
      <c r="P301" s="70" t="s">
        <v>797</v>
      </c>
      <c r="Q301" s="70" t="s">
        <v>778</v>
      </c>
      <c r="R301" s="571"/>
      <c r="S301" s="437"/>
      <c r="T301" s="108"/>
      <c r="U301" s="104"/>
      <c r="V301" s="433" t="s">
        <v>458</v>
      </c>
      <c r="W301" s="436"/>
    </row>
    <row r="302" spans="1:23" s="70" customFormat="1" ht="14.25" hidden="1" customHeight="1">
      <c r="A302" s="437" t="s">
        <v>2687</v>
      </c>
      <c r="B302" s="561" t="s">
        <v>454</v>
      </c>
      <c r="C302" s="561" t="s">
        <v>489</v>
      </c>
      <c r="D302" s="473" t="s">
        <v>1664</v>
      </c>
      <c r="E302" s="70">
        <v>196337</v>
      </c>
      <c r="J302" s="70" t="s">
        <v>796</v>
      </c>
      <c r="K302" s="70" t="s">
        <v>796</v>
      </c>
      <c r="L302" s="70" t="s">
        <v>796</v>
      </c>
      <c r="M302" s="70" t="s">
        <v>296</v>
      </c>
      <c r="N302" s="70">
        <v>20.509660719999999</v>
      </c>
      <c r="O302" s="70">
        <v>92.997230529999996</v>
      </c>
      <c r="P302" s="70" t="s">
        <v>797</v>
      </c>
      <c r="Q302" s="70" t="s">
        <v>778</v>
      </c>
      <c r="R302" s="563"/>
      <c r="S302" s="437"/>
      <c r="T302" s="108"/>
      <c r="U302" s="104"/>
      <c r="V302" s="70" t="s">
        <v>489</v>
      </c>
      <c r="W302" s="436"/>
    </row>
    <row r="303" spans="1:23" s="70" customFormat="1" ht="14.25" hidden="1" customHeight="1">
      <c r="A303" s="567" t="s">
        <v>2687</v>
      </c>
      <c r="B303" s="567" t="s">
        <v>454</v>
      </c>
      <c r="C303" s="568" t="s">
        <v>1743</v>
      </c>
      <c r="D303" s="562"/>
      <c r="E303" s="70">
        <v>196369</v>
      </c>
      <c r="F303" s="556"/>
      <c r="J303" s="70" t="s">
        <v>2692</v>
      </c>
      <c r="K303" s="556" t="s">
        <v>2658</v>
      </c>
      <c r="L303" s="556" t="s">
        <v>2658</v>
      </c>
      <c r="N303" s="70">
        <v>20.337610244751001</v>
      </c>
      <c r="O303" s="70">
        <v>92.969711303710895</v>
      </c>
      <c r="P303" s="556" t="s">
        <v>1989</v>
      </c>
      <c r="R303" s="571"/>
      <c r="S303" s="564"/>
      <c r="T303" s="108">
        <v>43591</v>
      </c>
      <c r="U303" s="571"/>
      <c r="V303" s="556"/>
      <c r="W303" s="436"/>
    </row>
    <row r="304" spans="1:23" s="70" customFormat="1" ht="14.25" hidden="1" customHeight="1">
      <c r="A304" s="567" t="s">
        <v>2687</v>
      </c>
      <c r="B304" s="567" t="s">
        <v>454</v>
      </c>
      <c r="C304" s="568" t="s">
        <v>2799</v>
      </c>
      <c r="D304" s="562"/>
      <c r="E304" s="70">
        <v>196369</v>
      </c>
      <c r="J304" s="70" t="s">
        <v>2692</v>
      </c>
      <c r="K304" s="433" t="s">
        <v>2658</v>
      </c>
      <c r="L304" s="433" t="s">
        <v>2658</v>
      </c>
      <c r="N304" s="70">
        <v>20.337610244751001</v>
      </c>
      <c r="O304" s="70">
        <v>92.969711303710895</v>
      </c>
      <c r="P304" s="556" t="s">
        <v>1989</v>
      </c>
      <c r="R304" s="571"/>
      <c r="S304" s="564"/>
      <c r="T304" s="108">
        <v>43591</v>
      </c>
      <c r="U304" s="571"/>
      <c r="V304" s="556"/>
      <c r="W304" s="436"/>
    </row>
    <row r="305" spans="1:23" s="70" customFormat="1" ht="14.25" hidden="1" customHeight="1">
      <c r="A305" s="437" t="s">
        <v>2687</v>
      </c>
      <c r="B305" s="561" t="s">
        <v>454</v>
      </c>
      <c r="C305" s="561" t="s">
        <v>461</v>
      </c>
      <c r="D305" s="473" t="s">
        <v>1664</v>
      </c>
      <c r="E305" s="70">
        <v>196359</v>
      </c>
      <c r="F305" s="70" t="s">
        <v>461</v>
      </c>
      <c r="J305" s="556" t="s">
        <v>796</v>
      </c>
      <c r="K305" s="70" t="s">
        <v>796</v>
      </c>
      <c r="L305" s="556" t="s">
        <v>796</v>
      </c>
      <c r="M305" s="70" t="s">
        <v>296</v>
      </c>
      <c r="N305" s="70">
        <v>20.361530299999998</v>
      </c>
      <c r="O305" s="70">
        <v>92.992073059999996</v>
      </c>
      <c r="P305" s="556" t="s">
        <v>797</v>
      </c>
      <c r="Q305" s="70" t="s">
        <v>778</v>
      </c>
      <c r="R305" s="563"/>
      <c r="S305" s="437"/>
      <c r="T305" s="108"/>
      <c r="U305" s="104"/>
      <c r="V305" s="433" t="s">
        <v>461</v>
      </c>
      <c r="W305" s="436"/>
    </row>
    <row r="306" spans="1:23" s="70" customFormat="1" ht="14.25" hidden="1" customHeight="1">
      <c r="A306" s="437" t="s">
        <v>2687</v>
      </c>
      <c r="B306" s="561" t="s">
        <v>454</v>
      </c>
      <c r="C306" s="561" t="s">
        <v>488</v>
      </c>
      <c r="D306" s="473" t="s">
        <v>1664</v>
      </c>
      <c r="E306" s="70">
        <v>196351</v>
      </c>
      <c r="J306" s="70" t="s">
        <v>796</v>
      </c>
      <c r="K306" s="70" t="s">
        <v>796</v>
      </c>
      <c r="L306" s="70" t="s">
        <v>796</v>
      </c>
      <c r="M306" s="70" t="s">
        <v>296</v>
      </c>
      <c r="N306" s="70">
        <v>20.50658035</v>
      </c>
      <c r="O306" s="70">
        <v>93.0434494</v>
      </c>
      <c r="P306" s="70" t="s">
        <v>797</v>
      </c>
      <c r="Q306" s="70" t="s">
        <v>778</v>
      </c>
      <c r="R306" s="563"/>
      <c r="S306" s="103"/>
      <c r="T306" s="108"/>
      <c r="U306" s="104"/>
      <c r="V306" s="70" t="s">
        <v>488</v>
      </c>
      <c r="W306" s="436"/>
    </row>
    <row r="307" spans="1:23" s="70" customFormat="1" ht="14.25" hidden="1" customHeight="1">
      <c r="A307" s="437" t="s">
        <v>2687</v>
      </c>
      <c r="B307" s="561" t="s">
        <v>454</v>
      </c>
      <c r="C307" s="561" t="s">
        <v>502</v>
      </c>
      <c r="D307" s="473" t="s">
        <v>1664</v>
      </c>
      <c r="E307" s="70">
        <v>196331</v>
      </c>
      <c r="F307" s="70" t="s">
        <v>502</v>
      </c>
      <c r="J307" s="70" t="s">
        <v>796</v>
      </c>
      <c r="K307" s="70" t="s">
        <v>796</v>
      </c>
      <c r="L307" s="70" t="s">
        <v>796</v>
      </c>
      <c r="M307" s="70" t="s">
        <v>296</v>
      </c>
      <c r="N307" s="70">
        <v>20.564739230000001</v>
      </c>
      <c r="O307" s="70">
        <v>93.064781190000005</v>
      </c>
      <c r="P307" s="70" t="s">
        <v>797</v>
      </c>
      <c r="Q307" s="70" t="s">
        <v>778</v>
      </c>
      <c r="R307" s="563"/>
      <c r="S307" s="103"/>
      <c r="T307" s="108"/>
      <c r="U307" s="565"/>
      <c r="V307" s="70" t="s">
        <v>502</v>
      </c>
      <c r="W307" s="436"/>
    </row>
    <row r="308" spans="1:23" s="70" customFormat="1" ht="14.25" hidden="1" customHeight="1">
      <c r="A308" s="437" t="s">
        <v>2687</v>
      </c>
      <c r="B308" s="561" t="s">
        <v>454</v>
      </c>
      <c r="C308" s="561" t="s">
        <v>470</v>
      </c>
      <c r="D308" s="473" t="s">
        <v>1664</v>
      </c>
      <c r="E308" s="70">
        <v>196356</v>
      </c>
      <c r="J308" s="433" t="s">
        <v>796</v>
      </c>
      <c r="K308" s="433" t="s">
        <v>796</v>
      </c>
      <c r="L308" s="70" t="s">
        <v>796</v>
      </c>
      <c r="M308" s="70" t="s">
        <v>296</v>
      </c>
      <c r="N308" s="70">
        <v>20.424389999999999</v>
      </c>
      <c r="O308" s="70">
        <v>93.012960000000007</v>
      </c>
      <c r="P308" s="70" t="s">
        <v>797</v>
      </c>
      <c r="Q308" s="70" t="s">
        <v>778</v>
      </c>
      <c r="R308" s="563"/>
      <c r="S308" s="437"/>
      <c r="T308" s="108"/>
      <c r="U308" s="565"/>
      <c r="V308" s="433" t="s">
        <v>470</v>
      </c>
      <c r="W308" s="436"/>
    </row>
    <row r="309" spans="1:23" s="70" customFormat="1" ht="14.25" hidden="1" customHeight="1">
      <c r="A309" s="437" t="s">
        <v>2687</v>
      </c>
      <c r="B309" s="567" t="s">
        <v>454</v>
      </c>
      <c r="C309" s="441" t="s">
        <v>2850</v>
      </c>
      <c r="D309" s="435"/>
      <c r="E309" s="70">
        <v>196302</v>
      </c>
      <c r="J309" s="70" t="s">
        <v>2692</v>
      </c>
      <c r="K309" s="70" t="s">
        <v>2658</v>
      </c>
      <c r="L309" s="556" t="s">
        <v>2658</v>
      </c>
      <c r="N309" s="70">
        <v>20.5702304840088</v>
      </c>
      <c r="O309" s="70">
        <v>92.977378845214801</v>
      </c>
      <c r="P309" s="556" t="s">
        <v>1989</v>
      </c>
      <c r="R309" s="443"/>
      <c r="S309" s="437"/>
      <c r="T309" s="108">
        <v>43591</v>
      </c>
      <c r="U309" s="571"/>
      <c r="V309" s="589" t="s">
        <v>2767</v>
      </c>
      <c r="W309" s="436"/>
    </row>
    <row r="310" spans="1:23" s="70" customFormat="1" ht="14.25" hidden="1" customHeight="1">
      <c r="A310" s="437" t="s">
        <v>2687</v>
      </c>
      <c r="B310" s="561" t="s">
        <v>356</v>
      </c>
      <c r="C310" s="561" t="s">
        <v>358</v>
      </c>
      <c r="D310" s="473" t="s">
        <v>1665</v>
      </c>
      <c r="E310" s="70" t="s">
        <v>1349</v>
      </c>
      <c r="F310" s="556" t="s">
        <v>1668</v>
      </c>
      <c r="G310" s="70" t="s">
        <v>1670</v>
      </c>
      <c r="H310" s="70" t="s">
        <v>41</v>
      </c>
      <c r="J310" s="70" t="s">
        <v>43</v>
      </c>
      <c r="K310" s="556" t="s">
        <v>43</v>
      </c>
      <c r="L310" s="556" t="s">
        <v>758</v>
      </c>
      <c r="M310" s="70" t="s">
        <v>296</v>
      </c>
      <c r="N310" s="70">
        <v>19.091054</v>
      </c>
      <c r="O310" s="70">
        <v>93.865170000000006</v>
      </c>
      <c r="P310" s="556" t="s">
        <v>759</v>
      </c>
      <c r="Q310" s="70" t="s">
        <v>778</v>
      </c>
      <c r="R310" s="563"/>
      <c r="S310" s="103"/>
      <c r="T310" s="108"/>
      <c r="U310" s="565"/>
      <c r="V310" s="433" t="s">
        <v>358</v>
      </c>
      <c r="W310" s="436"/>
    </row>
    <row r="311" spans="1:23" s="70" customFormat="1" ht="14.25" hidden="1" customHeight="1">
      <c r="A311" s="437" t="s">
        <v>2687</v>
      </c>
      <c r="B311" s="561" t="s">
        <v>356</v>
      </c>
      <c r="C311" s="561" t="s">
        <v>357</v>
      </c>
      <c r="D311" s="473" t="s">
        <v>1665</v>
      </c>
      <c r="E311" s="70" t="s">
        <v>1348</v>
      </c>
      <c r="F311" s="70" t="s">
        <v>1668</v>
      </c>
      <c r="G311" s="70" t="s">
        <v>1669</v>
      </c>
      <c r="H311" s="70" t="s">
        <v>41</v>
      </c>
      <c r="J311" s="70" t="s">
        <v>43</v>
      </c>
      <c r="K311" s="70" t="s">
        <v>43</v>
      </c>
      <c r="L311" s="70" t="s">
        <v>758</v>
      </c>
      <c r="M311" s="70" t="s">
        <v>793</v>
      </c>
      <c r="N311" s="70">
        <v>19.088283000000001</v>
      </c>
      <c r="O311" s="70">
        <v>93.857592999999994</v>
      </c>
      <c r="P311" s="70" t="s">
        <v>759</v>
      </c>
      <c r="Q311" s="70" t="s">
        <v>778</v>
      </c>
      <c r="R311" s="563"/>
      <c r="S311" s="437"/>
      <c r="T311" s="108"/>
      <c r="U311" s="565" t="s">
        <v>1665</v>
      </c>
      <c r="V311" s="70" t="s">
        <v>794</v>
      </c>
      <c r="W311" s="436"/>
    </row>
    <row r="312" spans="1:23" s="70" customFormat="1" ht="14.25" hidden="1" customHeight="1">
      <c r="A312" s="437" t="s">
        <v>2687</v>
      </c>
      <c r="B312" s="440" t="s">
        <v>297</v>
      </c>
      <c r="C312" s="441" t="s">
        <v>450</v>
      </c>
      <c r="D312" s="435" t="s">
        <v>1664</v>
      </c>
      <c r="E312" s="70">
        <v>196143</v>
      </c>
      <c r="F312" s="433" t="s">
        <v>1672</v>
      </c>
      <c r="J312" s="70" t="s">
        <v>796</v>
      </c>
      <c r="K312" s="433" t="s">
        <v>796</v>
      </c>
      <c r="L312" s="433" t="s">
        <v>796</v>
      </c>
      <c r="M312" s="70" t="s">
        <v>793</v>
      </c>
      <c r="N312" s="70">
        <v>20.235199999999999</v>
      </c>
      <c r="O312" s="70">
        <v>92.805000000000007</v>
      </c>
      <c r="P312" s="70" t="s">
        <v>797</v>
      </c>
      <c r="Q312" s="70" t="s">
        <v>778</v>
      </c>
      <c r="R312" s="443"/>
      <c r="S312" s="103"/>
      <c r="T312" s="108"/>
      <c r="U312" s="104"/>
      <c r="V312" s="70" t="s">
        <v>450</v>
      </c>
      <c r="W312" s="436"/>
    </row>
    <row r="313" spans="1:23" s="70" customFormat="1" ht="14.25" hidden="1" customHeight="1">
      <c r="A313" s="437" t="s">
        <v>2687</v>
      </c>
      <c r="B313" s="440" t="s">
        <v>297</v>
      </c>
      <c r="C313" s="441" t="s">
        <v>1750</v>
      </c>
      <c r="D313" s="562"/>
      <c r="E313" s="70" t="s">
        <v>3020</v>
      </c>
      <c r="J313" s="70" t="s">
        <v>796</v>
      </c>
      <c r="K313" s="70" t="s">
        <v>796</v>
      </c>
      <c r="L313" s="70" t="s">
        <v>796</v>
      </c>
      <c r="P313" s="70" t="s">
        <v>797</v>
      </c>
      <c r="Q313" s="70" t="s">
        <v>3026</v>
      </c>
      <c r="R313" s="571"/>
      <c r="S313" s="103"/>
      <c r="T313" s="108">
        <v>43768</v>
      </c>
      <c r="U313" s="571"/>
      <c r="W313" s="436"/>
    </row>
    <row r="314" spans="1:23" s="70" customFormat="1" ht="14.25" hidden="1" customHeight="1">
      <c r="A314" s="437" t="s">
        <v>2687</v>
      </c>
      <c r="B314" s="567" t="s">
        <v>297</v>
      </c>
      <c r="C314" s="568" t="s">
        <v>1672</v>
      </c>
      <c r="D314" s="562" t="s">
        <v>1884</v>
      </c>
      <c r="E314" s="556">
        <v>196138</v>
      </c>
      <c r="J314" s="70" t="s">
        <v>796</v>
      </c>
      <c r="K314" s="556" t="s">
        <v>796</v>
      </c>
      <c r="L314" s="556" t="s">
        <v>796</v>
      </c>
      <c r="N314" s="433">
        <v>20.2351894378662</v>
      </c>
      <c r="O314" s="433">
        <v>92.790191650390597</v>
      </c>
      <c r="P314" s="556" t="s">
        <v>797</v>
      </c>
      <c r="R314" s="571"/>
      <c r="S314" s="103"/>
      <c r="T314" s="108"/>
      <c r="U314" s="104"/>
      <c r="W314" s="436"/>
    </row>
    <row r="315" spans="1:23" s="70" customFormat="1" ht="14.25" hidden="1" customHeight="1">
      <c r="A315" s="437" t="s">
        <v>2687</v>
      </c>
      <c r="B315" s="567" t="s">
        <v>297</v>
      </c>
      <c r="C315" s="568" t="s">
        <v>451</v>
      </c>
      <c r="D315" s="562" t="s">
        <v>1664</v>
      </c>
      <c r="E315" s="70">
        <v>196152</v>
      </c>
      <c r="F315" s="433"/>
      <c r="J315" s="70" t="s">
        <v>796</v>
      </c>
      <c r="K315" s="556" t="s">
        <v>796</v>
      </c>
      <c r="L315" s="556" t="s">
        <v>796</v>
      </c>
      <c r="M315" s="70" t="s">
        <v>296</v>
      </c>
      <c r="N315" s="70">
        <v>20.235199999999999</v>
      </c>
      <c r="O315" s="70">
        <v>92.790199999999999</v>
      </c>
      <c r="P315" s="556" t="s">
        <v>797</v>
      </c>
      <c r="Q315" s="70" t="s">
        <v>778</v>
      </c>
      <c r="R315" s="571"/>
      <c r="S315" s="564"/>
      <c r="T315" s="108"/>
      <c r="U315" s="104"/>
      <c r="V315" s="70" t="s">
        <v>451</v>
      </c>
      <c r="W315" s="436"/>
    </row>
    <row r="316" spans="1:23" s="70" customFormat="1" ht="14.25" hidden="1" customHeight="1">
      <c r="A316" s="437" t="s">
        <v>2687</v>
      </c>
      <c r="B316" s="440" t="s">
        <v>297</v>
      </c>
      <c r="C316" s="441" t="s">
        <v>3021</v>
      </c>
      <c r="D316" s="562"/>
      <c r="E316" s="556" t="s">
        <v>3022</v>
      </c>
      <c r="F316" s="433"/>
      <c r="J316" s="70" t="s">
        <v>796</v>
      </c>
      <c r="K316" s="70" t="s">
        <v>796</v>
      </c>
      <c r="L316" s="70" t="s">
        <v>796</v>
      </c>
      <c r="P316" s="70" t="s">
        <v>797</v>
      </c>
      <c r="Q316" s="70" t="s">
        <v>3026</v>
      </c>
      <c r="R316" s="571"/>
      <c r="S316" s="103"/>
      <c r="T316" s="108">
        <v>43768</v>
      </c>
      <c r="U316" s="571"/>
      <c r="W316" s="436"/>
    </row>
    <row r="317" spans="1:23" s="70" customFormat="1" ht="14.25" hidden="1" customHeight="1">
      <c r="A317" s="437" t="s">
        <v>2687</v>
      </c>
      <c r="B317" s="440" t="s">
        <v>297</v>
      </c>
      <c r="C317" s="441" t="s">
        <v>1889</v>
      </c>
      <c r="D317" s="562" t="s">
        <v>1884</v>
      </c>
      <c r="J317" s="70" t="s">
        <v>796</v>
      </c>
      <c r="K317" s="70" t="s">
        <v>796</v>
      </c>
      <c r="L317" s="70" t="s">
        <v>796</v>
      </c>
      <c r="P317" s="70" t="s">
        <v>797</v>
      </c>
      <c r="R317" s="571"/>
      <c r="S317" s="103"/>
      <c r="T317" s="108"/>
      <c r="U317" s="104"/>
      <c r="W317" s="436"/>
    </row>
    <row r="318" spans="1:23" s="70" customFormat="1" ht="14.25" hidden="1" customHeight="1">
      <c r="A318" s="437" t="s">
        <v>2687</v>
      </c>
      <c r="B318" s="567" t="s">
        <v>297</v>
      </c>
      <c r="C318" s="568" t="s">
        <v>415</v>
      </c>
      <c r="D318" s="562" t="s">
        <v>1664</v>
      </c>
      <c r="J318" s="70" t="s">
        <v>796</v>
      </c>
      <c r="K318" s="70" t="s">
        <v>796</v>
      </c>
      <c r="L318" s="70" t="s">
        <v>796</v>
      </c>
      <c r="M318" s="70" t="s">
        <v>793</v>
      </c>
      <c r="P318" s="556" t="s">
        <v>797</v>
      </c>
      <c r="Q318" s="70" t="s">
        <v>778</v>
      </c>
      <c r="R318" s="571"/>
      <c r="S318" s="564"/>
      <c r="T318" s="108"/>
      <c r="U318" s="104"/>
      <c r="V318" s="70" t="s">
        <v>415</v>
      </c>
      <c r="W318" s="436"/>
    </row>
    <row r="319" spans="1:23" s="70" customFormat="1" ht="14.25" hidden="1" customHeight="1">
      <c r="A319" s="437" t="s">
        <v>2687</v>
      </c>
      <c r="B319" s="567" t="s">
        <v>297</v>
      </c>
      <c r="C319" s="568" t="s">
        <v>416</v>
      </c>
      <c r="D319" s="473" t="s">
        <v>2763</v>
      </c>
      <c r="E319" s="70" t="s">
        <v>1359</v>
      </c>
      <c r="F319" s="70" t="s">
        <v>1749</v>
      </c>
      <c r="G319" s="70" t="s">
        <v>1750</v>
      </c>
      <c r="H319" s="70" t="s">
        <v>41</v>
      </c>
      <c r="J319" s="70" t="s">
        <v>43</v>
      </c>
      <c r="K319" s="70" t="s">
        <v>43</v>
      </c>
      <c r="L319" s="70" t="s">
        <v>792</v>
      </c>
      <c r="M319" s="70" t="s">
        <v>793</v>
      </c>
      <c r="N319" s="70">
        <v>20.128488999999998</v>
      </c>
      <c r="O319" s="70">
        <v>92.875814000000005</v>
      </c>
      <c r="P319" s="556" t="s">
        <v>759</v>
      </c>
      <c r="Q319" s="70" t="s">
        <v>778</v>
      </c>
      <c r="R319" s="563">
        <v>396</v>
      </c>
      <c r="S319" s="437">
        <v>2285</v>
      </c>
      <c r="T319" s="108"/>
      <c r="U319" s="104"/>
      <c r="V319" s="70" t="s">
        <v>838</v>
      </c>
      <c r="W319" s="436"/>
    </row>
    <row r="320" spans="1:23" s="70" customFormat="1" ht="14.25" hidden="1" customHeight="1">
      <c r="A320" s="437" t="s">
        <v>2687</v>
      </c>
      <c r="B320" s="567" t="s">
        <v>297</v>
      </c>
      <c r="C320" s="568" t="s">
        <v>863</v>
      </c>
      <c r="D320" s="562" t="s">
        <v>1665</v>
      </c>
      <c r="E320" s="433" t="s">
        <v>1373</v>
      </c>
      <c r="F320" s="556" t="s">
        <v>1671</v>
      </c>
      <c r="G320" s="433" t="s">
        <v>1697</v>
      </c>
      <c r="H320" s="433"/>
      <c r="I320" s="433"/>
      <c r="J320" s="70" t="s">
        <v>43</v>
      </c>
      <c r="K320" s="556" t="s">
        <v>43</v>
      </c>
      <c r="L320" s="556" t="s">
        <v>758</v>
      </c>
      <c r="M320" s="433" t="s">
        <v>793</v>
      </c>
      <c r="N320" s="433">
        <v>20.181238</v>
      </c>
      <c r="O320" s="433">
        <v>92.807418999999996</v>
      </c>
      <c r="P320" s="556" t="s">
        <v>759</v>
      </c>
      <c r="Q320" s="433" t="s">
        <v>778</v>
      </c>
      <c r="R320" s="571"/>
      <c r="S320" s="564"/>
      <c r="T320" s="450"/>
      <c r="U320" s="438"/>
      <c r="V320" s="433" t="s">
        <v>863</v>
      </c>
      <c r="W320" s="436"/>
    </row>
    <row r="321" spans="1:23" s="70" customFormat="1" ht="14.25" hidden="1" customHeight="1">
      <c r="A321" s="437" t="s">
        <v>2687</v>
      </c>
      <c r="B321" s="567" t="s">
        <v>297</v>
      </c>
      <c r="C321" s="568" t="s">
        <v>427</v>
      </c>
      <c r="D321" s="473" t="s">
        <v>2763</v>
      </c>
      <c r="E321" s="433" t="s">
        <v>1371</v>
      </c>
      <c r="F321" s="556" t="s">
        <v>1671</v>
      </c>
      <c r="G321" s="70" t="s">
        <v>1697</v>
      </c>
      <c r="H321" s="70" t="s">
        <v>41</v>
      </c>
      <c r="I321" s="433"/>
      <c r="J321" s="70" t="s">
        <v>43</v>
      </c>
      <c r="K321" s="556" t="s">
        <v>43</v>
      </c>
      <c r="L321" s="556" t="s">
        <v>792</v>
      </c>
      <c r="M321" s="70" t="s">
        <v>793</v>
      </c>
      <c r="N321" s="70">
        <v>20.179417000000001</v>
      </c>
      <c r="O321" s="433">
        <v>92.813028000000003</v>
      </c>
      <c r="P321" s="70" t="s">
        <v>759</v>
      </c>
      <c r="R321" s="563">
        <v>1013</v>
      </c>
      <c r="S321" s="564">
        <v>4774</v>
      </c>
      <c r="T321" s="108"/>
      <c r="U321" s="104" t="s">
        <v>860</v>
      </c>
      <c r="W321" s="436"/>
    </row>
    <row r="322" spans="1:23" s="70" customFormat="1" ht="14.25" hidden="1" customHeight="1">
      <c r="A322" s="437" t="s">
        <v>2687</v>
      </c>
      <c r="B322" s="567" t="s">
        <v>297</v>
      </c>
      <c r="C322" s="568" t="s">
        <v>429</v>
      </c>
      <c r="D322" s="473" t="s">
        <v>2763</v>
      </c>
      <c r="E322" s="70" t="s">
        <v>1374</v>
      </c>
      <c r="F322" s="70" t="s">
        <v>1671</v>
      </c>
      <c r="G322" s="70" t="s">
        <v>1697</v>
      </c>
      <c r="H322" s="70" t="s">
        <v>41</v>
      </c>
      <c r="J322" s="70" t="s">
        <v>43</v>
      </c>
      <c r="K322" s="70" t="s">
        <v>43</v>
      </c>
      <c r="L322" s="70" t="s">
        <v>792</v>
      </c>
      <c r="M322" s="70" t="s">
        <v>793</v>
      </c>
      <c r="N322" s="70">
        <v>20.181405999999999</v>
      </c>
      <c r="O322" s="70">
        <v>92.807552000000001</v>
      </c>
      <c r="P322" s="556" t="s">
        <v>759</v>
      </c>
      <c r="R322" s="563">
        <v>1334</v>
      </c>
      <c r="S322" s="564">
        <v>6643</v>
      </c>
      <c r="T322" s="108"/>
      <c r="U322" s="104" t="s">
        <v>860</v>
      </c>
      <c r="W322" s="436"/>
    </row>
    <row r="323" spans="1:23" s="70" customFormat="1" ht="14.25" hidden="1" customHeight="1">
      <c r="A323" s="437" t="s">
        <v>2687</v>
      </c>
      <c r="B323" s="440" t="s">
        <v>297</v>
      </c>
      <c r="C323" s="441" t="s">
        <v>1091</v>
      </c>
      <c r="D323" s="562" t="s">
        <v>1664</v>
      </c>
      <c r="J323" s="70" t="s">
        <v>796</v>
      </c>
      <c r="K323" s="70" t="s">
        <v>796</v>
      </c>
      <c r="L323" s="70" t="s">
        <v>796</v>
      </c>
      <c r="M323" s="70" t="s">
        <v>793</v>
      </c>
      <c r="N323" s="433"/>
      <c r="O323" s="433"/>
      <c r="P323" s="556" t="s">
        <v>797</v>
      </c>
      <c r="Q323" s="70" t="s">
        <v>760</v>
      </c>
      <c r="R323" s="571"/>
      <c r="S323" s="103"/>
      <c r="T323" s="108">
        <v>42804</v>
      </c>
      <c r="U323" s="104"/>
      <c r="V323" s="70" t="s">
        <v>1091</v>
      </c>
      <c r="W323" s="436"/>
    </row>
    <row r="324" spans="1:23" s="70" customFormat="1" ht="14.25" hidden="1" customHeight="1">
      <c r="A324" s="437" t="s">
        <v>2687</v>
      </c>
      <c r="B324" s="440" t="s">
        <v>297</v>
      </c>
      <c r="C324" s="441" t="s">
        <v>2682</v>
      </c>
      <c r="D324" s="473" t="s">
        <v>2763</v>
      </c>
      <c r="E324" s="70" t="s">
        <v>1377</v>
      </c>
      <c r="F324" s="70" t="s">
        <v>1671</v>
      </c>
      <c r="G324" s="70" t="s">
        <v>1697</v>
      </c>
      <c r="H324" s="70" t="s">
        <v>41</v>
      </c>
      <c r="J324" s="70" t="s">
        <v>43</v>
      </c>
      <c r="K324" s="433" t="s">
        <v>43</v>
      </c>
      <c r="L324" s="70" t="s">
        <v>770</v>
      </c>
      <c r="M324" s="70" t="s">
        <v>793</v>
      </c>
      <c r="N324" s="70">
        <v>20.182987000000001</v>
      </c>
      <c r="O324" s="433">
        <v>92.804803000000007</v>
      </c>
      <c r="P324" s="556" t="s">
        <v>771</v>
      </c>
      <c r="Q324" s="70" t="s">
        <v>778</v>
      </c>
      <c r="R324" s="563">
        <v>41</v>
      </c>
      <c r="S324" s="437">
        <v>226</v>
      </c>
      <c r="T324" s="108"/>
      <c r="U324" s="104"/>
      <c r="V324" s="70" t="s">
        <v>865</v>
      </c>
      <c r="W324" s="436"/>
    </row>
    <row r="325" spans="1:23" s="70" customFormat="1" ht="14.25" hidden="1" customHeight="1">
      <c r="A325" s="437" t="s">
        <v>2687</v>
      </c>
      <c r="B325" s="440" t="s">
        <v>297</v>
      </c>
      <c r="C325" s="441" t="s">
        <v>417</v>
      </c>
      <c r="D325" s="562" t="s">
        <v>1664</v>
      </c>
      <c r="E325" s="70">
        <v>196200</v>
      </c>
      <c r="J325" s="70" t="s">
        <v>802</v>
      </c>
      <c r="K325" s="70" t="s">
        <v>796</v>
      </c>
      <c r="L325" s="70" t="s">
        <v>802</v>
      </c>
      <c r="M325" s="70" t="s">
        <v>793</v>
      </c>
      <c r="N325" s="70">
        <v>20.143859859999999</v>
      </c>
      <c r="O325" s="70">
        <v>92.867576600000007</v>
      </c>
      <c r="P325" s="70" t="s">
        <v>921</v>
      </c>
      <c r="Q325" s="70" t="s">
        <v>760</v>
      </c>
      <c r="R325" s="571"/>
      <c r="S325" s="103"/>
      <c r="T325" s="108">
        <v>42811</v>
      </c>
      <c r="U325" s="104"/>
      <c r="W325" s="436"/>
    </row>
    <row r="326" spans="1:23" s="70" customFormat="1" ht="14.25" hidden="1" customHeight="1">
      <c r="A326" s="437" t="s">
        <v>2687</v>
      </c>
      <c r="B326" s="561" t="s">
        <v>297</v>
      </c>
      <c r="C326" s="561" t="s">
        <v>2623</v>
      </c>
      <c r="D326" s="473"/>
      <c r="E326" s="70">
        <v>196203</v>
      </c>
      <c r="F326" s="561"/>
      <c r="J326" s="70" t="s">
        <v>796</v>
      </c>
      <c r="K326" s="561" t="s">
        <v>796</v>
      </c>
      <c r="L326" s="561" t="s">
        <v>796</v>
      </c>
      <c r="N326" s="70">
        <v>20.142469406127901</v>
      </c>
      <c r="O326" s="70">
        <v>92.863967895507798</v>
      </c>
      <c r="P326" s="556" t="s">
        <v>797</v>
      </c>
      <c r="R326" s="567"/>
      <c r="S326" s="568"/>
      <c r="T326" s="108"/>
      <c r="U326" s="104"/>
      <c r="W326" s="436"/>
    </row>
    <row r="327" spans="1:23" s="70" customFormat="1" ht="14.25" hidden="1" customHeight="1">
      <c r="A327" s="437" t="s">
        <v>2687</v>
      </c>
      <c r="B327" s="434" t="s">
        <v>297</v>
      </c>
      <c r="C327" s="561" t="s">
        <v>2610</v>
      </c>
      <c r="D327" s="473"/>
      <c r="E327" s="433">
        <v>196132</v>
      </c>
      <c r="F327" s="556"/>
      <c r="G327" s="433"/>
      <c r="H327" s="433"/>
      <c r="I327" s="433"/>
      <c r="J327" s="70" t="s">
        <v>796</v>
      </c>
      <c r="K327" s="556" t="s">
        <v>796</v>
      </c>
      <c r="L327" s="556" t="s">
        <v>796</v>
      </c>
      <c r="M327" s="433"/>
      <c r="N327" s="433"/>
      <c r="O327" s="433"/>
      <c r="P327" s="556" t="s">
        <v>797</v>
      </c>
      <c r="Q327" s="433"/>
      <c r="R327" s="563"/>
      <c r="S327" s="563"/>
      <c r="T327" s="450"/>
      <c r="U327" s="438"/>
      <c r="V327" s="433"/>
      <c r="W327" s="436"/>
    </row>
    <row r="328" spans="1:23" s="70" customFormat="1" ht="14.25" hidden="1" customHeight="1">
      <c r="A328" s="437" t="s">
        <v>2687</v>
      </c>
      <c r="B328" s="567" t="s">
        <v>297</v>
      </c>
      <c r="C328" s="568" t="s">
        <v>457</v>
      </c>
      <c r="D328" s="562" t="s">
        <v>1664</v>
      </c>
      <c r="E328" s="433">
        <v>196172</v>
      </c>
      <c r="F328" s="556"/>
      <c r="J328" s="70" t="s">
        <v>796</v>
      </c>
      <c r="K328" s="556" t="s">
        <v>796</v>
      </c>
      <c r="L328" s="556" t="s">
        <v>796</v>
      </c>
      <c r="M328" s="70" t="s">
        <v>296</v>
      </c>
      <c r="N328" s="70">
        <v>20.286720280000001</v>
      </c>
      <c r="O328" s="433">
        <v>92.882843019999996</v>
      </c>
      <c r="P328" s="754" t="s">
        <v>797</v>
      </c>
      <c r="Q328" s="433" t="s">
        <v>760</v>
      </c>
      <c r="R328" s="571"/>
      <c r="S328" s="437"/>
      <c r="T328" s="108">
        <v>42811</v>
      </c>
      <c r="U328" s="104"/>
      <c r="V328" s="433"/>
      <c r="W328" s="436"/>
    </row>
    <row r="329" spans="1:23" s="70" customFormat="1" ht="14.25" hidden="1" customHeight="1">
      <c r="A329" s="437" t="s">
        <v>2687</v>
      </c>
      <c r="B329" s="440" t="s">
        <v>297</v>
      </c>
      <c r="C329" s="441" t="s">
        <v>426</v>
      </c>
      <c r="D329" s="473" t="s">
        <v>2763</v>
      </c>
      <c r="E329" s="70" t="s">
        <v>1369</v>
      </c>
      <c r="F329" s="556" t="s">
        <v>417</v>
      </c>
      <c r="G329" s="70" t="s">
        <v>1751</v>
      </c>
      <c r="H329" s="70" t="s">
        <v>41</v>
      </c>
      <c r="J329" s="70" t="s">
        <v>43</v>
      </c>
      <c r="K329" s="433" t="s">
        <v>43</v>
      </c>
      <c r="L329" s="433" t="s">
        <v>792</v>
      </c>
      <c r="M329" s="70" t="s">
        <v>793</v>
      </c>
      <c r="N329" s="70">
        <v>20.16846</v>
      </c>
      <c r="O329" s="70">
        <v>92.827427</v>
      </c>
      <c r="P329" s="70" t="s">
        <v>759</v>
      </c>
      <c r="Q329" s="70" t="s">
        <v>778</v>
      </c>
      <c r="R329" s="563">
        <v>1983</v>
      </c>
      <c r="S329" s="103">
        <v>11391</v>
      </c>
      <c r="T329" s="108"/>
      <c r="U329" s="104"/>
      <c r="V329" s="70" t="s">
        <v>426</v>
      </c>
      <c r="W329" s="436"/>
    </row>
    <row r="330" spans="1:23" s="70" customFormat="1" ht="14.25" hidden="1" customHeight="1">
      <c r="A330" s="437" t="s">
        <v>2687</v>
      </c>
      <c r="B330" s="440" t="s">
        <v>297</v>
      </c>
      <c r="C330" s="441" t="s">
        <v>425</v>
      </c>
      <c r="D330" s="473" t="s">
        <v>2763</v>
      </c>
      <c r="E330" s="433" t="s">
        <v>1368</v>
      </c>
      <c r="F330" s="433" t="s">
        <v>417</v>
      </c>
      <c r="G330" s="433" t="s">
        <v>1751</v>
      </c>
      <c r="H330" s="433" t="s">
        <v>41</v>
      </c>
      <c r="I330" s="433"/>
      <c r="J330" s="433" t="s">
        <v>43</v>
      </c>
      <c r="K330" s="433" t="s">
        <v>43</v>
      </c>
      <c r="L330" s="433" t="s">
        <v>770</v>
      </c>
      <c r="M330" s="433" t="s">
        <v>793</v>
      </c>
      <c r="N330" s="433">
        <v>20.167421999999998</v>
      </c>
      <c r="O330" s="433">
        <v>92.830074999999994</v>
      </c>
      <c r="P330" s="433" t="s">
        <v>771</v>
      </c>
      <c r="Q330" s="433"/>
      <c r="R330" s="563">
        <v>518</v>
      </c>
      <c r="S330" s="437">
        <v>2951</v>
      </c>
      <c r="T330" s="450"/>
      <c r="U330" s="438" t="s">
        <v>855</v>
      </c>
      <c r="V330" s="433" t="s">
        <v>856</v>
      </c>
      <c r="W330" s="436"/>
    </row>
    <row r="331" spans="1:23" s="70" customFormat="1" ht="14.25" hidden="1" customHeight="1">
      <c r="A331" s="437" t="s">
        <v>2687</v>
      </c>
      <c r="B331" s="567" t="s">
        <v>297</v>
      </c>
      <c r="C331" s="568" t="s">
        <v>300</v>
      </c>
      <c r="D331" s="562" t="s">
        <v>1664</v>
      </c>
      <c r="E331" s="556"/>
      <c r="F331" s="433"/>
      <c r="J331" s="70" t="s">
        <v>796</v>
      </c>
      <c r="K331" s="556" t="s">
        <v>796</v>
      </c>
      <c r="L331" s="556" t="s">
        <v>796</v>
      </c>
      <c r="M331" s="70" t="s">
        <v>793</v>
      </c>
      <c r="O331" s="433"/>
      <c r="P331" s="556" t="s">
        <v>797</v>
      </c>
      <c r="Q331" s="70" t="s">
        <v>778</v>
      </c>
      <c r="R331" s="571"/>
      <c r="S331" s="564"/>
      <c r="T331" s="108"/>
      <c r="U331" s="104"/>
      <c r="V331" s="70" t="s">
        <v>300</v>
      </c>
      <c r="W331" s="436"/>
    </row>
    <row r="332" spans="1:23" s="70" customFormat="1" ht="14.25" hidden="1" customHeight="1">
      <c r="A332" s="437" t="s">
        <v>2687</v>
      </c>
      <c r="B332" s="561" t="s">
        <v>297</v>
      </c>
      <c r="C332" s="568" t="s">
        <v>2624</v>
      </c>
      <c r="D332" s="562"/>
      <c r="E332" s="556">
        <v>196202</v>
      </c>
      <c r="F332" s="433" t="s">
        <v>417</v>
      </c>
      <c r="G332" s="433"/>
      <c r="H332" s="433"/>
      <c r="I332" s="433"/>
      <c r="J332" s="433" t="s">
        <v>796</v>
      </c>
      <c r="K332" s="556" t="s">
        <v>796</v>
      </c>
      <c r="L332" s="561" t="s">
        <v>796</v>
      </c>
      <c r="M332" s="433"/>
      <c r="N332" s="433">
        <v>20.170469284057599</v>
      </c>
      <c r="O332" s="433">
        <v>92.8343505859375</v>
      </c>
      <c r="P332" s="433" t="s">
        <v>797</v>
      </c>
      <c r="Q332" s="433"/>
      <c r="R332" s="571"/>
      <c r="S332" s="564"/>
      <c r="T332" s="450"/>
      <c r="U332" s="438"/>
      <c r="V332" s="433"/>
      <c r="W332" s="436"/>
    </row>
    <row r="333" spans="1:23" s="70" customFormat="1" ht="14.25" hidden="1" customHeight="1">
      <c r="A333" s="437" t="s">
        <v>2687</v>
      </c>
      <c r="B333" s="561" t="s">
        <v>297</v>
      </c>
      <c r="C333" s="561" t="s">
        <v>1751</v>
      </c>
      <c r="D333" s="473"/>
      <c r="E333" s="556">
        <v>196206</v>
      </c>
      <c r="F333" s="561" t="s">
        <v>417</v>
      </c>
      <c r="J333" s="70" t="s">
        <v>796</v>
      </c>
      <c r="K333" s="561" t="s">
        <v>796</v>
      </c>
      <c r="L333" s="561" t="s">
        <v>796</v>
      </c>
      <c r="N333" s="70">
        <v>20.168970108032202</v>
      </c>
      <c r="O333" s="70">
        <v>92.826896667480497</v>
      </c>
      <c r="P333" s="70" t="s">
        <v>797</v>
      </c>
      <c r="R333" s="563"/>
      <c r="S333" s="564"/>
      <c r="T333" s="108"/>
      <c r="U333" s="104"/>
      <c r="W333" s="436"/>
    </row>
    <row r="334" spans="1:23" s="70" customFormat="1" ht="14.25" hidden="1" customHeight="1">
      <c r="A334" s="437" t="s">
        <v>2687</v>
      </c>
      <c r="B334" s="440" t="s">
        <v>297</v>
      </c>
      <c r="C334" s="441" t="s">
        <v>1887</v>
      </c>
      <c r="D334" s="435" t="s">
        <v>1884</v>
      </c>
      <c r="E334" s="556"/>
      <c r="F334" s="433"/>
      <c r="J334" s="70" t="s">
        <v>796</v>
      </c>
      <c r="K334" s="433" t="s">
        <v>796</v>
      </c>
      <c r="L334" s="433" t="s">
        <v>796</v>
      </c>
      <c r="P334" s="70" t="s">
        <v>797</v>
      </c>
      <c r="R334" s="443"/>
      <c r="S334" s="437"/>
      <c r="T334" s="108"/>
      <c r="U334" s="104"/>
      <c r="W334" s="436"/>
    </row>
    <row r="335" spans="1:23" s="70" customFormat="1" ht="14.25" hidden="1" customHeight="1">
      <c r="A335" s="437" t="s">
        <v>2687</v>
      </c>
      <c r="B335" s="567" t="s">
        <v>297</v>
      </c>
      <c r="C335" s="568" t="s">
        <v>445</v>
      </c>
      <c r="D335" s="562" t="s">
        <v>1664</v>
      </c>
      <c r="E335" s="70">
        <v>196140</v>
      </c>
      <c r="J335" s="70" t="s">
        <v>796</v>
      </c>
      <c r="K335" s="70" t="s">
        <v>796</v>
      </c>
      <c r="L335" s="70" t="s">
        <v>796</v>
      </c>
      <c r="M335" s="70" t="s">
        <v>296</v>
      </c>
      <c r="N335" s="70">
        <v>20.218299999999999</v>
      </c>
      <c r="O335" s="70">
        <v>92.805999999999997</v>
      </c>
      <c r="P335" s="70" t="s">
        <v>797</v>
      </c>
      <c r="Q335" s="70" t="s">
        <v>778</v>
      </c>
      <c r="R335" s="571"/>
      <c r="S335" s="564"/>
      <c r="T335" s="108"/>
      <c r="U335" s="104"/>
      <c r="V335" s="70" t="s">
        <v>445</v>
      </c>
      <c r="W335" s="436"/>
    </row>
    <row r="336" spans="1:23" s="70" customFormat="1" ht="14.25" hidden="1" customHeight="1">
      <c r="A336" s="437" t="s">
        <v>2687</v>
      </c>
      <c r="B336" s="567" t="s">
        <v>297</v>
      </c>
      <c r="C336" s="568" t="s">
        <v>848</v>
      </c>
      <c r="D336" s="562" t="s">
        <v>1665</v>
      </c>
      <c r="E336" s="70" t="s">
        <v>1364</v>
      </c>
      <c r="F336" s="70" t="s">
        <v>1696</v>
      </c>
      <c r="G336" s="70">
        <v>0</v>
      </c>
      <c r="J336" s="70" t="s">
        <v>43</v>
      </c>
      <c r="K336" s="433" t="s">
        <v>43</v>
      </c>
      <c r="L336" s="433" t="s">
        <v>758</v>
      </c>
      <c r="N336" s="70">
        <v>20.153129</v>
      </c>
      <c r="O336" s="70">
        <v>92.897177999999997</v>
      </c>
      <c r="P336" s="70" t="s">
        <v>759</v>
      </c>
      <c r="R336" s="571"/>
      <c r="S336" s="564"/>
      <c r="T336" s="108"/>
      <c r="U336" s="104"/>
      <c r="V336" s="70" t="s">
        <v>849</v>
      </c>
      <c r="W336" s="436"/>
    </row>
    <row r="337" spans="1:23" s="70" customFormat="1" ht="14.25" hidden="1" customHeight="1">
      <c r="A337" s="437" t="s">
        <v>2687</v>
      </c>
      <c r="B337" s="561" t="s">
        <v>297</v>
      </c>
      <c r="C337" s="561" t="s">
        <v>2617</v>
      </c>
      <c r="D337" s="473"/>
      <c r="E337" s="561">
        <v>196126</v>
      </c>
      <c r="F337" s="70" t="s">
        <v>2619</v>
      </c>
      <c r="J337" s="70" t="s">
        <v>796</v>
      </c>
      <c r="K337" s="561" t="s">
        <v>796</v>
      </c>
      <c r="L337" s="561" t="s">
        <v>796</v>
      </c>
      <c r="N337" s="70">
        <v>20.199499130248999</v>
      </c>
      <c r="O337" s="70">
        <v>92.834327697753906</v>
      </c>
      <c r="P337" s="70" t="s">
        <v>797</v>
      </c>
      <c r="R337" s="563"/>
      <c r="S337" s="437"/>
      <c r="T337" s="108"/>
      <c r="U337" s="104"/>
      <c r="W337" s="436"/>
    </row>
    <row r="338" spans="1:23" s="70" customFormat="1" ht="14.25" hidden="1" customHeight="1">
      <c r="A338" s="437" t="s">
        <v>2687</v>
      </c>
      <c r="B338" s="561" t="s">
        <v>297</v>
      </c>
      <c r="C338" s="561" t="s">
        <v>2618</v>
      </c>
      <c r="D338" s="473"/>
      <c r="E338" s="70">
        <v>196128</v>
      </c>
      <c r="F338" s="70" t="s">
        <v>2619</v>
      </c>
      <c r="J338" s="70" t="s">
        <v>796</v>
      </c>
      <c r="K338" s="561" t="s">
        <v>796</v>
      </c>
      <c r="L338" s="561" t="s">
        <v>796</v>
      </c>
      <c r="N338" s="70">
        <v>20.194370269775401</v>
      </c>
      <c r="O338" s="70">
        <v>92.834007263183594</v>
      </c>
      <c r="P338" s="70" t="s">
        <v>797</v>
      </c>
      <c r="R338" s="563"/>
      <c r="S338" s="563"/>
      <c r="T338" s="108"/>
      <c r="U338" s="104"/>
      <c r="W338" s="436"/>
    </row>
    <row r="339" spans="1:23" s="70" customFormat="1" ht="14.25" hidden="1" customHeight="1">
      <c r="A339" s="437" t="s">
        <v>2687</v>
      </c>
      <c r="B339" s="440" t="s">
        <v>297</v>
      </c>
      <c r="C339" s="441" t="s">
        <v>437</v>
      </c>
      <c r="D339" s="562" t="s">
        <v>1664</v>
      </c>
      <c r="E339" s="561">
        <v>196128</v>
      </c>
      <c r="J339" s="70" t="s">
        <v>802</v>
      </c>
      <c r="K339" s="70" t="s">
        <v>796</v>
      </c>
      <c r="L339" s="70" t="s">
        <v>802</v>
      </c>
      <c r="M339" s="70" t="s">
        <v>793</v>
      </c>
      <c r="N339" s="70">
        <v>20.19437027</v>
      </c>
      <c r="O339" s="70">
        <v>92.834007260000007</v>
      </c>
      <c r="P339" s="70" t="s">
        <v>921</v>
      </c>
      <c r="Q339" s="70" t="s">
        <v>760</v>
      </c>
      <c r="R339" s="571"/>
      <c r="S339" s="437"/>
      <c r="T339" s="108">
        <v>42811</v>
      </c>
      <c r="U339" s="104"/>
      <c r="W339" s="436"/>
    </row>
    <row r="340" spans="1:23" s="70" customFormat="1" ht="14.25" hidden="1" customHeight="1">
      <c r="A340" s="437" t="s">
        <v>2687</v>
      </c>
      <c r="B340" s="440" t="s">
        <v>297</v>
      </c>
      <c r="C340" s="441" t="s">
        <v>431</v>
      </c>
      <c r="D340" s="562" t="s">
        <v>1884</v>
      </c>
      <c r="E340" s="70">
        <v>196197</v>
      </c>
      <c r="J340" s="70" t="s">
        <v>796</v>
      </c>
      <c r="K340" s="70" t="s">
        <v>796</v>
      </c>
      <c r="L340" s="70" t="s">
        <v>796</v>
      </c>
      <c r="N340" s="70">
        <v>20.183790210000002</v>
      </c>
      <c r="O340" s="70">
        <v>92.864143369999994</v>
      </c>
      <c r="P340" s="70" t="s">
        <v>797</v>
      </c>
      <c r="R340" s="571"/>
      <c r="S340" s="437"/>
      <c r="T340" s="108"/>
      <c r="U340" s="104"/>
      <c r="W340" s="436"/>
    </row>
    <row r="341" spans="1:23" s="70" customFormat="1" ht="14.25" hidden="1" customHeight="1">
      <c r="A341" s="437" t="s">
        <v>2687</v>
      </c>
      <c r="B341" s="561" t="s">
        <v>297</v>
      </c>
      <c r="C341" s="561" t="s">
        <v>2611</v>
      </c>
      <c r="D341" s="473"/>
      <c r="E341" s="70">
        <v>196135</v>
      </c>
      <c r="J341" s="70" t="s">
        <v>796</v>
      </c>
      <c r="K341" s="70" t="s">
        <v>796</v>
      </c>
      <c r="L341" s="70" t="s">
        <v>796</v>
      </c>
      <c r="P341" s="70" t="s">
        <v>797</v>
      </c>
      <c r="R341" s="563"/>
      <c r="S341" s="563"/>
      <c r="T341" s="108"/>
      <c r="U341" s="104"/>
      <c r="W341" s="436"/>
    </row>
    <row r="342" spans="1:23" s="70" customFormat="1" ht="14.25" hidden="1" customHeight="1">
      <c r="A342" s="437" t="s">
        <v>2687</v>
      </c>
      <c r="B342" s="561" t="s">
        <v>297</v>
      </c>
      <c r="C342" s="561" t="s">
        <v>2612</v>
      </c>
      <c r="D342" s="473"/>
      <c r="E342" s="70">
        <v>196134</v>
      </c>
      <c r="F342" s="70" t="s">
        <v>2739</v>
      </c>
      <c r="J342" s="70" t="s">
        <v>796</v>
      </c>
      <c r="K342" s="70" t="s">
        <v>796</v>
      </c>
      <c r="L342" s="70" t="s">
        <v>796</v>
      </c>
      <c r="N342" s="70">
        <v>20.187860488891602</v>
      </c>
      <c r="O342" s="70">
        <v>92.903419494628906</v>
      </c>
      <c r="P342" s="70" t="s">
        <v>797</v>
      </c>
      <c r="R342" s="563"/>
      <c r="S342" s="437"/>
      <c r="T342" s="108"/>
      <c r="U342" s="104"/>
      <c r="W342" s="436"/>
    </row>
    <row r="343" spans="1:23" s="70" customFormat="1" ht="14.25" hidden="1" customHeight="1">
      <c r="A343" s="437" t="s">
        <v>2687</v>
      </c>
      <c r="B343" s="561" t="s">
        <v>297</v>
      </c>
      <c r="C343" s="561" t="s">
        <v>2023</v>
      </c>
      <c r="D343" s="473"/>
      <c r="E343" s="70">
        <v>196160</v>
      </c>
      <c r="F343" s="433" t="s">
        <v>2023</v>
      </c>
      <c r="J343" s="70" t="s">
        <v>796</v>
      </c>
      <c r="K343" s="561" t="s">
        <v>796</v>
      </c>
      <c r="L343" s="561" t="s">
        <v>796</v>
      </c>
      <c r="N343" s="70">
        <v>20.246250152587901</v>
      </c>
      <c r="O343" s="70">
        <v>92.822059631347699</v>
      </c>
      <c r="P343" s="70" t="s">
        <v>797</v>
      </c>
      <c r="R343" s="563"/>
      <c r="S343" s="437"/>
      <c r="T343" s="108"/>
      <c r="U343" s="104"/>
      <c r="V343" s="70" t="s">
        <v>2746</v>
      </c>
      <c r="W343" s="436"/>
    </row>
    <row r="344" spans="1:23" s="70" customFormat="1" ht="14.25" hidden="1" customHeight="1">
      <c r="A344" s="437" t="s">
        <v>2687</v>
      </c>
      <c r="B344" s="567" t="s">
        <v>297</v>
      </c>
      <c r="C344" s="568" t="s">
        <v>2310</v>
      </c>
      <c r="D344" s="473" t="s">
        <v>2763</v>
      </c>
      <c r="E344" s="433" t="s">
        <v>1376</v>
      </c>
      <c r="F344" s="433" t="s">
        <v>1671</v>
      </c>
      <c r="G344" s="433" t="s">
        <v>1671</v>
      </c>
      <c r="H344" s="433" t="s">
        <v>41</v>
      </c>
      <c r="I344" s="433"/>
      <c r="J344" s="433" t="s">
        <v>43</v>
      </c>
      <c r="K344" s="70" t="s">
        <v>43</v>
      </c>
      <c r="L344" s="70" t="s">
        <v>792</v>
      </c>
      <c r="M344" s="70" t="s">
        <v>793</v>
      </c>
      <c r="N344" s="433">
        <v>20.181778000000001</v>
      </c>
      <c r="O344" s="433">
        <v>92.823166999999998</v>
      </c>
      <c r="P344" s="70" t="s">
        <v>759</v>
      </c>
      <c r="Q344" s="433" t="s">
        <v>778</v>
      </c>
      <c r="R344" s="563">
        <v>400</v>
      </c>
      <c r="S344" s="437">
        <v>2325</v>
      </c>
      <c r="T344" s="450"/>
      <c r="U344" s="438"/>
      <c r="V344" s="433" t="s">
        <v>864</v>
      </c>
      <c r="W344" s="436"/>
    </row>
    <row r="345" spans="1:23" s="70" customFormat="1" ht="14.25" hidden="1" customHeight="1">
      <c r="A345" s="437" t="s">
        <v>2687</v>
      </c>
      <c r="B345" s="567" t="s">
        <v>297</v>
      </c>
      <c r="C345" s="568" t="s">
        <v>2311</v>
      </c>
      <c r="D345" s="473" t="s">
        <v>2763</v>
      </c>
      <c r="E345" s="433" t="s">
        <v>1376</v>
      </c>
      <c r="F345" s="556" t="s">
        <v>1671</v>
      </c>
      <c r="G345" s="70">
        <v>0</v>
      </c>
      <c r="J345" s="70" t="s">
        <v>43</v>
      </c>
      <c r="K345" s="556" t="s">
        <v>43</v>
      </c>
      <c r="L345" s="556" t="s">
        <v>792</v>
      </c>
      <c r="M345" s="70" t="s">
        <v>793</v>
      </c>
      <c r="N345" s="70">
        <v>20.180194</v>
      </c>
      <c r="O345" s="70">
        <v>92.816638999999995</v>
      </c>
      <c r="P345" s="556" t="s">
        <v>759</v>
      </c>
      <c r="Q345" s="70" t="s">
        <v>778</v>
      </c>
      <c r="R345" s="102">
        <v>399</v>
      </c>
      <c r="S345" s="564">
        <v>2230</v>
      </c>
      <c r="T345" s="108">
        <v>43488</v>
      </c>
      <c r="U345" s="104"/>
      <c r="V345" s="70" t="s">
        <v>862</v>
      </c>
      <c r="W345" s="436"/>
    </row>
    <row r="346" spans="1:23" s="70" customFormat="1" ht="14.25" hidden="1" customHeight="1">
      <c r="A346" s="437" t="s">
        <v>2687</v>
      </c>
      <c r="B346" s="567" t="s">
        <v>297</v>
      </c>
      <c r="C346" s="568" t="s">
        <v>2626</v>
      </c>
      <c r="D346" s="562"/>
      <c r="E346" s="433">
        <v>196195</v>
      </c>
      <c r="F346" s="556"/>
      <c r="J346" s="70" t="s">
        <v>796</v>
      </c>
      <c r="K346" s="433" t="s">
        <v>796</v>
      </c>
      <c r="L346" s="433" t="s">
        <v>796</v>
      </c>
      <c r="N346" s="70">
        <v>20.172649383544901</v>
      </c>
      <c r="O346" s="70">
        <v>92.874351501464801</v>
      </c>
      <c r="P346" s="70" t="s">
        <v>797</v>
      </c>
      <c r="R346" s="571"/>
      <c r="S346" s="437"/>
      <c r="T346" s="108"/>
      <c r="U346" s="104"/>
      <c r="W346" s="436"/>
    </row>
    <row r="347" spans="1:23" s="70" customFormat="1" ht="14.25" hidden="1" customHeight="1">
      <c r="A347" s="437" t="s">
        <v>2687</v>
      </c>
      <c r="B347" s="440" t="s">
        <v>297</v>
      </c>
      <c r="C347" s="441" t="s">
        <v>2627</v>
      </c>
      <c r="D347" s="435"/>
      <c r="E347" s="433"/>
      <c r="F347" s="556"/>
      <c r="G347" s="433"/>
      <c r="H347" s="433"/>
      <c r="I347" s="433"/>
      <c r="J347" s="433" t="s">
        <v>796</v>
      </c>
      <c r="K347" s="70" t="s">
        <v>796</v>
      </c>
      <c r="L347" s="433" t="s">
        <v>796</v>
      </c>
      <c r="N347" s="433"/>
      <c r="O347" s="433"/>
      <c r="P347" s="70" t="s">
        <v>797</v>
      </c>
      <c r="Q347" s="433"/>
      <c r="R347" s="443"/>
      <c r="S347" s="437"/>
      <c r="T347" s="450"/>
      <c r="U347" s="438"/>
      <c r="V347" s="433"/>
      <c r="W347" s="436"/>
    </row>
    <row r="348" spans="1:23" s="70" customFormat="1" ht="14.25" hidden="1" customHeight="1">
      <c r="A348" s="437" t="s">
        <v>2687</v>
      </c>
      <c r="B348" s="567" t="s">
        <v>297</v>
      </c>
      <c r="C348" s="568" t="s">
        <v>2019</v>
      </c>
      <c r="D348" s="562"/>
      <c r="E348" s="433">
        <v>196180</v>
      </c>
      <c r="F348" s="433" t="s">
        <v>2020</v>
      </c>
      <c r="G348" s="433"/>
      <c r="H348" s="433"/>
      <c r="I348" s="433"/>
      <c r="J348" s="433" t="s">
        <v>796</v>
      </c>
      <c r="K348" s="556" t="s">
        <v>796</v>
      </c>
      <c r="L348" s="70" t="s">
        <v>796</v>
      </c>
      <c r="M348" s="70" t="s">
        <v>1917</v>
      </c>
      <c r="N348" s="433">
        <v>20.2315197</v>
      </c>
      <c r="O348" s="433">
        <v>92.876129149999997</v>
      </c>
      <c r="P348" s="70" t="s">
        <v>797</v>
      </c>
      <c r="Q348" s="433"/>
      <c r="R348" s="571"/>
      <c r="S348" s="564"/>
      <c r="T348" s="450">
        <v>43294</v>
      </c>
      <c r="U348" s="438"/>
      <c r="V348" s="433"/>
      <c r="W348" s="436"/>
    </row>
    <row r="349" spans="1:23" s="70" customFormat="1" ht="14.25" hidden="1" customHeight="1">
      <c r="A349" s="437" t="s">
        <v>2687</v>
      </c>
      <c r="B349" s="561" t="s">
        <v>297</v>
      </c>
      <c r="C349" s="561" t="s">
        <v>2616</v>
      </c>
      <c r="D349" s="473"/>
      <c r="E349" s="433">
        <v>196169</v>
      </c>
      <c r="F349" s="70" t="s">
        <v>2616</v>
      </c>
      <c r="J349" s="433" t="s">
        <v>796</v>
      </c>
      <c r="K349" s="556" t="s">
        <v>796</v>
      </c>
      <c r="L349" s="433" t="s">
        <v>796</v>
      </c>
      <c r="N349" s="70">
        <v>20.2375602722168</v>
      </c>
      <c r="O349" s="70">
        <v>92.861152648925795</v>
      </c>
      <c r="P349" s="70" t="s">
        <v>797</v>
      </c>
      <c r="R349" s="563"/>
      <c r="S349" s="564"/>
      <c r="T349" s="108"/>
      <c r="U349" s="104"/>
      <c r="W349" s="436"/>
    </row>
    <row r="350" spans="1:23" s="70" customFormat="1" ht="14.25" hidden="1" customHeight="1">
      <c r="A350" s="564" t="s">
        <v>2687</v>
      </c>
      <c r="B350" s="561" t="s">
        <v>297</v>
      </c>
      <c r="C350" s="561" t="s">
        <v>2615</v>
      </c>
      <c r="D350" s="473"/>
      <c r="E350" s="556">
        <v>196170</v>
      </c>
      <c r="F350" s="556" t="s">
        <v>2616</v>
      </c>
      <c r="G350" s="556"/>
      <c r="H350" s="556"/>
      <c r="I350" s="556"/>
      <c r="J350" s="556" t="s">
        <v>796</v>
      </c>
      <c r="K350" s="556" t="s">
        <v>796</v>
      </c>
      <c r="L350" s="556" t="s">
        <v>796</v>
      </c>
      <c r="M350" s="556"/>
      <c r="N350" s="556">
        <v>20.248519897460898</v>
      </c>
      <c r="O350" s="556">
        <v>92.8621826171875</v>
      </c>
      <c r="P350" s="556" t="s">
        <v>797</v>
      </c>
      <c r="Q350" s="556"/>
      <c r="R350" s="563"/>
      <c r="S350" s="564"/>
      <c r="T350" s="583"/>
      <c r="U350" s="565"/>
      <c r="V350" s="556"/>
      <c r="W350" s="436"/>
    </row>
    <row r="351" spans="1:23" s="70" customFormat="1" ht="14.25" hidden="1" customHeight="1">
      <c r="A351" s="437" t="s">
        <v>2687</v>
      </c>
      <c r="B351" s="561" t="s">
        <v>297</v>
      </c>
      <c r="C351" s="561" t="s">
        <v>2614</v>
      </c>
      <c r="D351" s="473"/>
      <c r="E351" s="433">
        <v>196166</v>
      </c>
      <c r="F351" s="70" t="s">
        <v>456</v>
      </c>
      <c r="J351" s="70" t="s">
        <v>796</v>
      </c>
      <c r="K351" s="70" t="s">
        <v>796</v>
      </c>
      <c r="L351" s="70" t="s">
        <v>796</v>
      </c>
      <c r="N351" s="70">
        <v>20.2630290985107</v>
      </c>
      <c r="O351" s="70">
        <v>92.858856201171903</v>
      </c>
      <c r="P351" s="70" t="s">
        <v>797</v>
      </c>
      <c r="R351" s="563"/>
      <c r="S351" s="437"/>
      <c r="T351" s="108"/>
      <c r="U351" s="104"/>
      <c r="W351" s="436"/>
    </row>
    <row r="352" spans="1:23" s="70" customFormat="1" ht="14.25" hidden="1" customHeight="1">
      <c r="A352" s="437" t="s">
        <v>2687</v>
      </c>
      <c r="B352" s="567" t="s">
        <v>297</v>
      </c>
      <c r="C352" s="568" t="s">
        <v>452</v>
      </c>
      <c r="D352" s="562" t="s">
        <v>1664</v>
      </c>
      <c r="E352" s="433">
        <v>196137</v>
      </c>
      <c r="F352" s="561" t="s">
        <v>452</v>
      </c>
      <c r="J352" s="70" t="s">
        <v>796</v>
      </c>
      <c r="K352" s="556" t="s">
        <v>796</v>
      </c>
      <c r="L352" s="556" t="s">
        <v>796</v>
      </c>
      <c r="M352" s="433" t="s">
        <v>296</v>
      </c>
      <c r="N352" s="433">
        <v>20.245159149999999</v>
      </c>
      <c r="O352" s="433">
        <v>92.807418819999995</v>
      </c>
      <c r="P352" s="433" t="s">
        <v>797</v>
      </c>
      <c r="Q352" s="70" t="s">
        <v>778</v>
      </c>
      <c r="R352" s="571"/>
      <c r="S352" s="564"/>
      <c r="T352" s="108"/>
      <c r="U352" s="565"/>
      <c r="V352" s="70" t="s">
        <v>452</v>
      </c>
      <c r="W352" s="436"/>
    </row>
    <row r="353" spans="1:23" s="70" customFormat="1" ht="14.25" hidden="1" customHeight="1">
      <c r="A353" s="437" t="s">
        <v>2687</v>
      </c>
      <c r="B353" s="567" t="s">
        <v>297</v>
      </c>
      <c r="C353" s="568" t="s">
        <v>456</v>
      </c>
      <c r="D353" s="435" t="s">
        <v>1664</v>
      </c>
      <c r="E353" s="70">
        <v>196163</v>
      </c>
      <c r="J353" s="70" t="s">
        <v>802</v>
      </c>
      <c r="K353" s="70" t="s">
        <v>796</v>
      </c>
      <c r="L353" s="70" t="s">
        <v>802</v>
      </c>
      <c r="M353" s="70" t="s">
        <v>296</v>
      </c>
      <c r="N353" s="70">
        <v>20.27263069</v>
      </c>
      <c r="O353" s="70">
        <v>92.843261720000001</v>
      </c>
      <c r="P353" s="70" t="s">
        <v>921</v>
      </c>
      <c r="Q353" s="70" t="s">
        <v>760</v>
      </c>
      <c r="R353" s="443"/>
      <c r="S353" s="437"/>
      <c r="T353" s="108">
        <v>42811</v>
      </c>
      <c r="U353" s="565"/>
      <c r="W353" s="436"/>
    </row>
    <row r="354" spans="1:23" s="70" customFormat="1" ht="14.25" hidden="1" customHeight="1">
      <c r="A354" s="437" t="s">
        <v>2687</v>
      </c>
      <c r="B354" s="561" t="s">
        <v>297</v>
      </c>
      <c r="C354" s="561" t="s">
        <v>2619</v>
      </c>
      <c r="D354" s="473"/>
      <c r="E354" s="556">
        <v>196125</v>
      </c>
      <c r="F354" s="556" t="s">
        <v>2619</v>
      </c>
      <c r="J354" s="70" t="s">
        <v>796</v>
      </c>
      <c r="K354" s="561" t="s">
        <v>796</v>
      </c>
      <c r="L354" s="556" t="s">
        <v>796</v>
      </c>
      <c r="N354" s="70">
        <v>20.2105598449707</v>
      </c>
      <c r="O354" s="70">
        <v>92.836456298828097</v>
      </c>
      <c r="P354" s="556" t="s">
        <v>797</v>
      </c>
      <c r="R354" s="563"/>
      <c r="S354" s="563"/>
      <c r="T354" s="108"/>
      <c r="U354" s="565"/>
      <c r="W354" s="436"/>
    </row>
    <row r="355" spans="1:23" s="70" customFormat="1" ht="14.25" hidden="1" customHeight="1">
      <c r="A355" s="793" t="s">
        <v>2687</v>
      </c>
      <c r="B355" s="808" t="s">
        <v>297</v>
      </c>
      <c r="C355" s="807" t="s">
        <v>3204</v>
      </c>
      <c r="D355" s="435"/>
      <c r="E355" s="796"/>
      <c r="F355" s="796"/>
      <c r="G355" s="796"/>
      <c r="H355" s="796"/>
      <c r="I355" s="796"/>
      <c r="J355" s="796" t="s">
        <v>796</v>
      </c>
      <c r="K355" s="796" t="s">
        <v>796</v>
      </c>
      <c r="L355" s="796" t="s">
        <v>796</v>
      </c>
      <c r="M355" s="796"/>
      <c r="N355" s="796"/>
      <c r="O355" s="796"/>
      <c r="P355" s="796"/>
      <c r="Q355" s="796" t="s">
        <v>3191</v>
      </c>
      <c r="R355" s="797"/>
      <c r="S355" s="793"/>
      <c r="T355" s="798">
        <v>43843</v>
      </c>
      <c r="U355" s="797"/>
      <c r="V355" s="796"/>
      <c r="W355" s="436"/>
    </row>
    <row r="356" spans="1:23" s="70" customFormat="1" ht="14.25" hidden="1" customHeight="1">
      <c r="A356" s="437" t="s">
        <v>2687</v>
      </c>
      <c r="B356" s="440" t="s">
        <v>297</v>
      </c>
      <c r="C356" s="441" t="s">
        <v>433</v>
      </c>
      <c r="D356" s="473" t="s">
        <v>2763</v>
      </c>
      <c r="E356" s="70" t="s">
        <v>1379</v>
      </c>
      <c r="F356" s="70" t="s">
        <v>417</v>
      </c>
      <c r="G356" s="70" t="s">
        <v>417</v>
      </c>
      <c r="H356" s="70" t="s">
        <v>41</v>
      </c>
      <c r="J356" s="70" t="s">
        <v>43</v>
      </c>
      <c r="K356" s="433" t="s">
        <v>43</v>
      </c>
      <c r="L356" s="433" t="s">
        <v>792</v>
      </c>
      <c r="M356" s="70" t="s">
        <v>793</v>
      </c>
      <c r="N356" s="70">
        <v>20.185917</v>
      </c>
      <c r="O356" s="70">
        <v>92.831000000000003</v>
      </c>
      <c r="P356" s="70" t="s">
        <v>759</v>
      </c>
      <c r="Q356" s="70" t="s">
        <v>778</v>
      </c>
      <c r="R356" s="563">
        <v>621</v>
      </c>
      <c r="S356" s="437">
        <v>3379</v>
      </c>
      <c r="T356" s="108"/>
      <c r="U356" s="104"/>
      <c r="V356" s="70" t="s">
        <v>867</v>
      </c>
      <c r="W356" s="436"/>
    </row>
    <row r="357" spans="1:23" s="70" customFormat="1" ht="14.25" hidden="1" customHeight="1">
      <c r="A357" s="437" t="s">
        <v>2687</v>
      </c>
      <c r="B357" s="440" t="s">
        <v>297</v>
      </c>
      <c r="C357" s="441" t="s">
        <v>449</v>
      </c>
      <c r="D357" s="562" t="s">
        <v>1664</v>
      </c>
      <c r="E357" s="70">
        <v>196139</v>
      </c>
      <c r="J357" s="70" t="s">
        <v>796</v>
      </c>
      <c r="K357" s="70" t="s">
        <v>796</v>
      </c>
      <c r="L357" s="433" t="s">
        <v>796</v>
      </c>
      <c r="M357" s="70" t="s">
        <v>793</v>
      </c>
      <c r="N357" s="70">
        <v>20.2302</v>
      </c>
      <c r="O357" s="70">
        <v>92.817999999999998</v>
      </c>
      <c r="P357" s="433" t="s">
        <v>797</v>
      </c>
      <c r="Q357" s="70" t="s">
        <v>778</v>
      </c>
      <c r="R357" s="571"/>
      <c r="S357" s="437"/>
      <c r="T357" s="108"/>
      <c r="U357" s="104"/>
      <c r="V357" s="70" t="s">
        <v>449</v>
      </c>
      <c r="W357" s="436"/>
    </row>
    <row r="358" spans="1:23" s="70" customFormat="1" ht="14.25" hidden="1" customHeight="1">
      <c r="A358" s="437" t="s">
        <v>2687</v>
      </c>
      <c r="B358" s="440" t="s">
        <v>297</v>
      </c>
      <c r="C358" s="441" t="s">
        <v>1890</v>
      </c>
      <c r="D358" s="562" t="s">
        <v>1884</v>
      </c>
      <c r="J358" s="70" t="s">
        <v>796</v>
      </c>
      <c r="K358" s="70" t="s">
        <v>796</v>
      </c>
      <c r="L358" s="70" t="s">
        <v>796</v>
      </c>
      <c r="P358" s="70" t="s">
        <v>797</v>
      </c>
      <c r="R358" s="571"/>
      <c r="S358" s="437"/>
      <c r="T358" s="108"/>
      <c r="U358" s="104"/>
      <c r="W358" s="436"/>
    </row>
    <row r="359" spans="1:23" s="70" customFormat="1" ht="14.25" hidden="1" customHeight="1">
      <c r="A359" s="437" t="s">
        <v>2687</v>
      </c>
      <c r="B359" s="567" t="s">
        <v>297</v>
      </c>
      <c r="C359" s="441" t="s">
        <v>3016</v>
      </c>
      <c r="D359" s="562"/>
      <c r="E359" s="433" t="s">
        <v>3023</v>
      </c>
      <c r="F359" s="433"/>
      <c r="G359" s="433"/>
      <c r="H359" s="433"/>
      <c r="I359" s="433"/>
      <c r="J359" s="433" t="s">
        <v>796</v>
      </c>
      <c r="K359" s="556" t="s">
        <v>796</v>
      </c>
      <c r="L359" s="556" t="s">
        <v>796</v>
      </c>
      <c r="M359" s="433"/>
      <c r="N359" s="433"/>
      <c r="O359" s="433"/>
      <c r="P359" s="433" t="s">
        <v>797</v>
      </c>
      <c r="Q359" s="433" t="s">
        <v>3026</v>
      </c>
      <c r="R359" s="571"/>
      <c r="S359" s="564"/>
      <c r="T359" s="450">
        <v>43768</v>
      </c>
      <c r="U359" s="571"/>
      <c r="V359" s="433"/>
      <c r="W359" s="436"/>
    </row>
    <row r="360" spans="1:23" s="70" customFormat="1" ht="14.25" hidden="1" customHeight="1">
      <c r="A360" s="437" t="s">
        <v>2687</v>
      </c>
      <c r="B360" s="567" t="s">
        <v>297</v>
      </c>
      <c r="C360" s="441" t="s">
        <v>3014</v>
      </c>
      <c r="D360" s="562"/>
      <c r="E360" s="70">
        <v>196153</v>
      </c>
      <c r="F360" s="70" t="s">
        <v>3014</v>
      </c>
      <c r="J360" s="70" t="s">
        <v>796</v>
      </c>
      <c r="K360" s="556" t="s">
        <v>796</v>
      </c>
      <c r="L360" s="556" t="s">
        <v>796</v>
      </c>
      <c r="N360" s="70">
        <v>20.219699859619102</v>
      </c>
      <c r="O360" s="70">
        <v>92.851379394531307</v>
      </c>
      <c r="P360" s="556" t="s">
        <v>797</v>
      </c>
      <c r="Q360" s="70" t="s">
        <v>3026</v>
      </c>
      <c r="R360" s="571"/>
      <c r="S360" s="564"/>
      <c r="T360" s="108">
        <v>43768</v>
      </c>
      <c r="U360" s="571"/>
      <c r="W360" s="436"/>
    </row>
    <row r="361" spans="1:23" s="70" customFormat="1" ht="14.25" hidden="1" customHeight="1">
      <c r="A361" s="437" t="s">
        <v>2687</v>
      </c>
      <c r="B361" s="440" t="s">
        <v>297</v>
      </c>
      <c r="C361" s="441" t="s">
        <v>1888</v>
      </c>
      <c r="D361" s="562" t="s">
        <v>1884</v>
      </c>
      <c r="J361" s="70" t="s">
        <v>796</v>
      </c>
      <c r="K361" s="70" t="s">
        <v>796</v>
      </c>
      <c r="L361" s="70" t="s">
        <v>796</v>
      </c>
      <c r="P361" s="70" t="s">
        <v>797</v>
      </c>
      <c r="R361" s="571"/>
      <c r="S361" s="437"/>
      <c r="T361" s="108"/>
      <c r="U361" s="104"/>
      <c r="W361" s="436"/>
    </row>
    <row r="362" spans="1:23" s="70" customFormat="1" ht="14.25" hidden="1" customHeight="1">
      <c r="A362" s="437" t="s">
        <v>2687</v>
      </c>
      <c r="B362" s="440" t="s">
        <v>297</v>
      </c>
      <c r="C362" s="441" t="s">
        <v>2026</v>
      </c>
      <c r="D362" s="562"/>
      <c r="J362" s="70" t="s">
        <v>796</v>
      </c>
      <c r="K362" s="70" t="s">
        <v>796</v>
      </c>
      <c r="L362" s="70" t="s">
        <v>796</v>
      </c>
      <c r="P362" s="70" t="s">
        <v>797</v>
      </c>
      <c r="R362" s="571"/>
      <c r="S362" s="437"/>
      <c r="T362" s="108">
        <v>43297</v>
      </c>
      <c r="U362" s="104"/>
      <c r="W362" s="436"/>
    </row>
    <row r="363" spans="1:23" s="70" customFormat="1" ht="14.25" hidden="1" customHeight="1">
      <c r="A363" s="437" t="s">
        <v>2687</v>
      </c>
      <c r="B363" s="440" t="s">
        <v>297</v>
      </c>
      <c r="C363" s="441" t="s">
        <v>444</v>
      </c>
      <c r="D363" s="562" t="s">
        <v>1664</v>
      </c>
      <c r="E363" s="433">
        <v>196144</v>
      </c>
      <c r="F363" s="433"/>
      <c r="G363" s="433"/>
      <c r="H363" s="433"/>
      <c r="I363" s="433"/>
      <c r="J363" s="433" t="s">
        <v>796</v>
      </c>
      <c r="K363" s="433" t="s">
        <v>796</v>
      </c>
      <c r="L363" s="433" t="s">
        <v>796</v>
      </c>
      <c r="M363" s="433" t="s">
        <v>793</v>
      </c>
      <c r="N363" s="433">
        <v>20.212700000000002</v>
      </c>
      <c r="O363" s="433">
        <v>92.820800000000006</v>
      </c>
      <c r="P363" s="433" t="s">
        <v>797</v>
      </c>
      <c r="Q363" s="433" t="s">
        <v>778</v>
      </c>
      <c r="R363" s="571"/>
      <c r="S363" s="437"/>
      <c r="T363" s="450"/>
      <c r="U363" s="438"/>
      <c r="V363" s="433" t="s">
        <v>444</v>
      </c>
      <c r="W363" s="436"/>
    </row>
    <row r="364" spans="1:23" s="70" customFormat="1" ht="14.25" hidden="1" customHeight="1">
      <c r="A364" s="437" t="s">
        <v>2687</v>
      </c>
      <c r="B364" s="567" t="s">
        <v>297</v>
      </c>
      <c r="C364" s="568" t="s">
        <v>873</v>
      </c>
      <c r="D364" s="562" t="s">
        <v>1664</v>
      </c>
      <c r="E364" s="70">
        <v>196145</v>
      </c>
      <c r="F364" s="556"/>
      <c r="J364" s="70" t="s">
        <v>796</v>
      </c>
      <c r="K364" s="556" t="s">
        <v>796</v>
      </c>
      <c r="L364" s="556" t="s">
        <v>796</v>
      </c>
      <c r="M364" s="70" t="s">
        <v>793</v>
      </c>
      <c r="N364" s="70">
        <v>20.219509120000001</v>
      </c>
      <c r="O364" s="70">
        <v>92.811332699999994</v>
      </c>
      <c r="P364" s="70" t="s">
        <v>797</v>
      </c>
      <c r="Q364" s="70" t="s">
        <v>760</v>
      </c>
      <c r="R364" s="571"/>
      <c r="S364" s="564"/>
      <c r="T364" s="108">
        <v>42811</v>
      </c>
      <c r="U364" s="104"/>
      <c r="W364" s="436"/>
    </row>
    <row r="365" spans="1:23" s="70" customFormat="1" ht="14.25" hidden="1" customHeight="1">
      <c r="A365" s="437" t="s">
        <v>2687</v>
      </c>
      <c r="B365" s="567" t="s">
        <v>297</v>
      </c>
      <c r="C365" s="568" t="s">
        <v>453</v>
      </c>
      <c r="D365" s="562" t="s">
        <v>1664</v>
      </c>
      <c r="E365" s="70">
        <v>196178</v>
      </c>
      <c r="F365" s="556"/>
      <c r="J365" s="70" t="s">
        <v>802</v>
      </c>
      <c r="K365" s="556" t="s">
        <v>796</v>
      </c>
      <c r="L365" s="556" t="s">
        <v>802</v>
      </c>
      <c r="M365" s="70" t="s">
        <v>296</v>
      </c>
      <c r="N365" s="70">
        <v>20.26078987</v>
      </c>
      <c r="O365" s="70">
        <v>92.878593440000003</v>
      </c>
      <c r="P365" s="70" t="s">
        <v>921</v>
      </c>
      <c r="Q365" s="70" t="s">
        <v>760</v>
      </c>
      <c r="R365" s="571"/>
      <c r="S365" s="564"/>
      <c r="T365" s="108">
        <v>42811</v>
      </c>
      <c r="U365" s="104"/>
      <c r="W365" s="436"/>
    </row>
    <row r="366" spans="1:23" s="70" customFormat="1" ht="14.25" hidden="1" customHeight="1">
      <c r="A366" s="437" t="s">
        <v>2687</v>
      </c>
      <c r="B366" s="567" t="s">
        <v>297</v>
      </c>
      <c r="C366" s="568" t="s">
        <v>443</v>
      </c>
      <c r="D366" s="473" t="s">
        <v>2763</v>
      </c>
      <c r="E366" s="70" t="s">
        <v>1382</v>
      </c>
      <c r="F366" s="556" t="s">
        <v>1753</v>
      </c>
      <c r="G366" s="70" t="s">
        <v>442</v>
      </c>
      <c r="H366" s="70" t="s">
        <v>41</v>
      </c>
      <c r="J366" s="70" t="s">
        <v>43</v>
      </c>
      <c r="K366" s="556" t="s">
        <v>43</v>
      </c>
      <c r="L366" s="556" t="s">
        <v>792</v>
      </c>
      <c r="M366" s="70" t="s">
        <v>793</v>
      </c>
      <c r="N366" s="70">
        <v>20.206778</v>
      </c>
      <c r="O366" s="70">
        <v>92.774193999999994</v>
      </c>
      <c r="P366" s="70" t="s">
        <v>759</v>
      </c>
      <c r="Q366" s="70" t="s">
        <v>778</v>
      </c>
      <c r="R366" s="563">
        <v>729</v>
      </c>
      <c r="S366" s="564">
        <v>4175</v>
      </c>
      <c r="T366" s="108"/>
      <c r="U366" s="104"/>
      <c r="V366" s="70" t="s">
        <v>443</v>
      </c>
      <c r="W366" s="436"/>
    </row>
    <row r="367" spans="1:23" s="70" customFormat="1" ht="14.25" hidden="1" customHeight="1">
      <c r="A367" s="437" t="s">
        <v>2687</v>
      </c>
      <c r="B367" s="440" t="s">
        <v>297</v>
      </c>
      <c r="C367" s="441" t="s">
        <v>438</v>
      </c>
      <c r="D367" s="435" t="s">
        <v>1664</v>
      </c>
      <c r="E367" s="433">
        <v>196156</v>
      </c>
      <c r="F367" s="433" t="s">
        <v>1753</v>
      </c>
      <c r="G367" s="433"/>
      <c r="H367" s="433"/>
      <c r="J367" s="70" t="s">
        <v>796</v>
      </c>
      <c r="K367" s="70" t="s">
        <v>796</v>
      </c>
      <c r="L367" s="433" t="s">
        <v>796</v>
      </c>
      <c r="M367" s="70" t="s">
        <v>793</v>
      </c>
      <c r="N367" s="433">
        <v>20.197549819999999</v>
      </c>
      <c r="O367" s="433">
        <v>92.785682679999994</v>
      </c>
      <c r="P367" s="433" t="s">
        <v>797</v>
      </c>
      <c r="Q367" s="70" t="s">
        <v>778</v>
      </c>
      <c r="R367" s="443"/>
      <c r="S367" s="437"/>
      <c r="T367" s="108"/>
      <c r="U367" s="438"/>
      <c r="V367" s="433" t="s">
        <v>438</v>
      </c>
      <c r="W367" s="436"/>
    </row>
    <row r="368" spans="1:23" s="70" customFormat="1" ht="14.25" hidden="1" customHeight="1">
      <c r="A368" s="437" t="s">
        <v>2687</v>
      </c>
      <c r="B368" s="440" t="s">
        <v>297</v>
      </c>
      <c r="C368" s="441" t="s">
        <v>434</v>
      </c>
      <c r="D368" s="473" t="s">
        <v>2763</v>
      </c>
      <c r="E368" s="70" t="s">
        <v>1380</v>
      </c>
      <c r="F368" s="70" t="s">
        <v>1671</v>
      </c>
      <c r="G368" s="70" t="s">
        <v>1697</v>
      </c>
      <c r="H368" s="70" t="s">
        <v>41</v>
      </c>
      <c r="J368" s="70" t="s">
        <v>43</v>
      </c>
      <c r="K368" s="70" t="s">
        <v>43</v>
      </c>
      <c r="L368" s="70" t="s">
        <v>792</v>
      </c>
      <c r="M368" s="70" t="s">
        <v>793</v>
      </c>
      <c r="N368" s="70">
        <v>20.18994</v>
      </c>
      <c r="O368" s="70">
        <v>92.798880999999994</v>
      </c>
      <c r="P368" s="70" t="s">
        <v>759</v>
      </c>
      <c r="Q368" s="70" t="s">
        <v>778</v>
      </c>
      <c r="R368" s="563">
        <v>2728</v>
      </c>
      <c r="S368" s="437">
        <v>13812</v>
      </c>
      <c r="T368" s="108"/>
      <c r="U368" s="104"/>
      <c r="V368" s="70" t="s">
        <v>868</v>
      </c>
      <c r="W368" s="436"/>
    </row>
    <row r="369" spans="1:23" s="70" customFormat="1" ht="14.25" hidden="1" customHeight="1">
      <c r="A369" s="437" t="s">
        <v>2687</v>
      </c>
      <c r="B369" s="440" t="s">
        <v>297</v>
      </c>
      <c r="C369" s="441" t="s">
        <v>432</v>
      </c>
      <c r="D369" s="473" t="s">
        <v>2763</v>
      </c>
      <c r="E369" s="433" t="s">
        <v>1378</v>
      </c>
      <c r="F369" s="433" t="s">
        <v>1671</v>
      </c>
      <c r="G369" s="433" t="s">
        <v>1697</v>
      </c>
      <c r="H369" s="433" t="s">
        <v>41</v>
      </c>
      <c r="J369" s="70" t="s">
        <v>43</v>
      </c>
      <c r="K369" s="70" t="s">
        <v>43</v>
      </c>
      <c r="L369" s="433" t="s">
        <v>792</v>
      </c>
      <c r="M369" s="70" t="s">
        <v>793</v>
      </c>
      <c r="N369" s="433">
        <v>20.185092000000001</v>
      </c>
      <c r="O369" s="433">
        <v>92.802295999999998</v>
      </c>
      <c r="P369" s="433" t="s">
        <v>759</v>
      </c>
      <c r="Q369" s="70" t="s">
        <v>778</v>
      </c>
      <c r="R369" s="563">
        <v>2259</v>
      </c>
      <c r="S369" s="437">
        <v>11375</v>
      </c>
      <c r="T369" s="108"/>
      <c r="U369" s="438"/>
      <c r="V369" s="433" t="s">
        <v>866</v>
      </c>
      <c r="W369" s="436"/>
    </row>
    <row r="370" spans="1:23" s="70" customFormat="1" ht="14.25" hidden="1" customHeight="1">
      <c r="A370" s="437" t="s">
        <v>2687</v>
      </c>
      <c r="B370" s="440" t="s">
        <v>297</v>
      </c>
      <c r="C370" s="441" t="s">
        <v>442</v>
      </c>
      <c r="D370" s="435" t="s">
        <v>1664</v>
      </c>
      <c r="E370" s="70">
        <v>196158</v>
      </c>
      <c r="J370" s="433" t="s">
        <v>802</v>
      </c>
      <c r="K370" s="433" t="s">
        <v>796</v>
      </c>
      <c r="L370" s="70" t="s">
        <v>802</v>
      </c>
      <c r="M370" s="70" t="s">
        <v>793</v>
      </c>
      <c r="N370" s="70">
        <v>20.2043705</v>
      </c>
      <c r="O370" s="70">
        <v>92.780357359999996</v>
      </c>
      <c r="P370" s="70" t="s">
        <v>921</v>
      </c>
      <c r="Q370" s="70" t="s">
        <v>760</v>
      </c>
      <c r="R370" s="443"/>
      <c r="S370" s="437"/>
      <c r="T370" s="108">
        <v>42811</v>
      </c>
      <c r="U370" s="104"/>
      <c r="W370" s="436"/>
    </row>
    <row r="371" spans="1:23" s="70" customFormat="1" ht="14.25" hidden="1" customHeight="1">
      <c r="A371" s="437" t="s">
        <v>2687</v>
      </c>
      <c r="B371" s="561" t="s">
        <v>297</v>
      </c>
      <c r="C371" s="561" t="s">
        <v>2621</v>
      </c>
      <c r="D371" s="473"/>
      <c r="E371" s="433">
        <v>220593</v>
      </c>
      <c r="F371" s="561" t="s">
        <v>452</v>
      </c>
      <c r="G371" s="433"/>
      <c r="H371" s="433"/>
      <c r="J371" s="70" t="s">
        <v>796</v>
      </c>
      <c r="K371" s="561" t="s">
        <v>796</v>
      </c>
      <c r="L371" s="561" t="s">
        <v>796</v>
      </c>
      <c r="N371" s="433">
        <v>20.261358000000001</v>
      </c>
      <c r="O371" s="433">
        <v>92.805672999999999</v>
      </c>
      <c r="P371" s="433" t="s">
        <v>797</v>
      </c>
      <c r="R371" s="563"/>
      <c r="S371" s="563"/>
      <c r="T371" s="108"/>
      <c r="U371" s="438"/>
      <c r="V371" s="433"/>
      <c r="W371" s="436"/>
    </row>
    <row r="372" spans="1:23" s="70" customFormat="1" ht="14.25" hidden="1" customHeight="1">
      <c r="A372" s="437" t="s">
        <v>2687</v>
      </c>
      <c r="B372" s="567" t="s">
        <v>297</v>
      </c>
      <c r="C372" s="568" t="s">
        <v>837</v>
      </c>
      <c r="D372" s="562" t="s">
        <v>1664</v>
      </c>
      <c r="E372" s="433">
        <v>196142</v>
      </c>
      <c r="F372" s="433"/>
      <c r="G372" s="433"/>
      <c r="H372" s="433"/>
      <c r="I372" s="433"/>
      <c r="J372" s="433" t="s">
        <v>796</v>
      </c>
      <c r="K372" s="556" t="s">
        <v>796</v>
      </c>
      <c r="L372" s="556" t="s">
        <v>796</v>
      </c>
      <c r="M372" s="433" t="s">
        <v>793</v>
      </c>
      <c r="N372" s="433">
        <v>20.122990000000001</v>
      </c>
      <c r="O372" s="433">
        <v>92.474298000000005</v>
      </c>
      <c r="P372" s="433" t="s">
        <v>797</v>
      </c>
      <c r="Q372" s="433"/>
      <c r="R372" s="571"/>
      <c r="S372" s="564"/>
      <c r="T372" s="450"/>
      <c r="U372" s="438"/>
      <c r="V372" s="433" t="s">
        <v>837</v>
      </c>
      <c r="W372" s="436"/>
    </row>
    <row r="373" spans="1:23" s="70" customFormat="1" ht="14.25" hidden="1" customHeight="1">
      <c r="A373" s="437" t="s">
        <v>2687</v>
      </c>
      <c r="B373" s="567" t="s">
        <v>297</v>
      </c>
      <c r="C373" s="568" t="s">
        <v>839</v>
      </c>
      <c r="D373" s="562" t="s">
        <v>1664</v>
      </c>
      <c r="E373" s="556">
        <v>196141</v>
      </c>
      <c r="F373" s="556"/>
      <c r="G373" s="433"/>
      <c r="H373" s="433"/>
      <c r="I373" s="433"/>
      <c r="J373" s="433" t="s">
        <v>796</v>
      </c>
      <c r="K373" s="556" t="s">
        <v>796</v>
      </c>
      <c r="L373" s="556" t="s">
        <v>796</v>
      </c>
      <c r="M373" s="433" t="s">
        <v>296</v>
      </c>
      <c r="N373" s="433">
        <v>20.131148</v>
      </c>
      <c r="O373" s="433">
        <v>92.462236000000004</v>
      </c>
      <c r="P373" s="433" t="s">
        <v>797</v>
      </c>
      <c r="Q373" s="433"/>
      <c r="R373" s="571"/>
      <c r="S373" s="564"/>
      <c r="T373" s="450"/>
      <c r="U373" s="438"/>
      <c r="V373" s="433" t="s">
        <v>839</v>
      </c>
      <c r="W373" s="436"/>
    </row>
    <row r="374" spans="1:23" s="70" customFormat="1" ht="14.25" hidden="1" customHeight="1">
      <c r="A374" s="437" t="s">
        <v>2687</v>
      </c>
      <c r="B374" s="567" t="s">
        <v>297</v>
      </c>
      <c r="C374" s="568" t="s">
        <v>840</v>
      </c>
      <c r="D374" s="562" t="s">
        <v>1664</v>
      </c>
      <c r="E374" s="556">
        <v>196141</v>
      </c>
      <c r="F374" s="556"/>
      <c r="G374" s="433"/>
      <c r="H374" s="433"/>
      <c r="J374" s="70" t="s">
        <v>796</v>
      </c>
      <c r="K374" s="556" t="s">
        <v>796</v>
      </c>
      <c r="L374" s="556" t="s">
        <v>796</v>
      </c>
      <c r="M374" s="70" t="s">
        <v>296</v>
      </c>
      <c r="N374" s="433">
        <v>20.131148</v>
      </c>
      <c r="O374" s="433">
        <v>92.462236000000004</v>
      </c>
      <c r="P374" s="433" t="s">
        <v>797</v>
      </c>
      <c r="R374" s="571"/>
      <c r="S374" s="564"/>
      <c r="T374" s="108"/>
      <c r="U374" s="438"/>
      <c r="V374" s="433" t="s">
        <v>840</v>
      </c>
      <c r="W374" s="436"/>
    </row>
    <row r="375" spans="1:23" s="70" customFormat="1" ht="14.25" hidden="1" customHeight="1">
      <c r="A375" s="437" t="s">
        <v>2687</v>
      </c>
      <c r="B375" s="567" t="s">
        <v>297</v>
      </c>
      <c r="C375" s="568" t="s">
        <v>302</v>
      </c>
      <c r="D375" s="562" t="s">
        <v>1664</v>
      </c>
      <c r="E375" s="556"/>
      <c r="F375" s="556"/>
      <c r="G375" s="433"/>
      <c r="H375" s="433"/>
      <c r="J375" s="70" t="s">
        <v>796</v>
      </c>
      <c r="K375" s="556" t="s">
        <v>796</v>
      </c>
      <c r="L375" s="556" t="s">
        <v>796</v>
      </c>
      <c r="M375" s="70" t="s">
        <v>793</v>
      </c>
      <c r="N375" s="433"/>
      <c r="O375" s="433"/>
      <c r="P375" s="433" t="s">
        <v>797</v>
      </c>
      <c r="Q375" s="70" t="s">
        <v>778</v>
      </c>
      <c r="R375" s="571"/>
      <c r="S375" s="564"/>
      <c r="T375" s="108"/>
      <c r="U375" s="438"/>
      <c r="V375" s="433" t="s">
        <v>871</v>
      </c>
      <c r="W375" s="436"/>
    </row>
    <row r="376" spans="1:23" s="70" customFormat="1" ht="14.25" hidden="1" customHeight="1">
      <c r="A376" s="437" t="s">
        <v>2687</v>
      </c>
      <c r="B376" s="567" t="s">
        <v>297</v>
      </c>
      <c r="C376" s="568" t="s">
        <v>2312</v>
      </c>
      <c r="D376" s="562"/>
      <c r="E376" s="70" t="s">
        <v>1381</v>
      </c>
      <c r="F376" s="70" t="s">
        <v>1672</v>
      </c>
      <c r="G376" s="70" t="s">
        <v>1673</v>
      </c>
      <c r="J376" s="556" t="s">
        <v>43</v>
      </c>
      <c r="K376" s="556" t="s">
        <v>43</v>
      </c>
      <c r="L376" s="556" t="s">
        <v>792</v>
      </c>
      <c r="M376" s="70" t="s">
        <v>793</v>
      </c>
      <c r="N376" s="433">
        <v>20.207284999999999</v>
      </c>
      <c r="O376" s="433">
        <v>92.788177000000005</v>
      </c>
      <c r="P376" s="556" t="s">
        <v>759</v>
      </c>
      <c r="Q376" s="70" t="s">
        <v>778</v>
      </c>
      <c r="R376" s="571"/>
      <c r="S376" s="564"/>
      <c r="T376" s="108">
        <v>43488</v>
      </c>
      <c r="U376" s="104"/>
      <c r="V376" s="70" t="s">
        <v>871</v>
      </c>
      <c r="W376" s="436"/>
    </row>
    <row r="377" spans="1:23" s="70" customFormat="1" ht="14.25" hidden="1" customHeight="1">
      <c r="A377" s="437" t="s">
        <v>2687</v>
      </c>
      <c r="B377" s="440" t="s">
        <v>297</v>
      </c>
      <c r="C377" s="441" t="s">
        <v>841</v>
      </c>
      <c r="D377" s="562" t="s">
        <v>1664</v>
      </c>
      <c r="E377" s="70">
        <v>196130</v>
      </c>
      <c r="J377" s="70" t="s">
        <v>796</v>
      </c>
      <c r="K377" s="70" t="s">
        <v>796</v>
      </c>
      <c r="L377" s="70" t="s">
        <v>796</v>
      </c>
      <c r="M377" s="70" t="s">
        <v>296</v>
      </c>
      <c r="N377" s="70">
        <v>20.142474</v>
      </c>
      <c r="O377" s="70">
        <v>92.494243999999995</v>
      </c>
      <c r="P377" s="433" t="s">
        <v>797</v>
      </c>
      <c r="R377" s="571"/>
      <c r="S377" s="437"/>
      <c r="T377" s="108"/>
      <c r="U377" s="104"/>
      <c r="V377" s="70" t="s">
        <v>841</v>
      </c>
      <c r="W377" s="436"/>
    </row>
    <row r="378" spans="1:23" s="70" customFormat="1" ht="14.25" hidden="1" customHeight="1">
      <c r="A378" s="437" t="s">
        <v>2687</v>
      </c>
      <c r="B378" s="561" t="s">
        <v>297</v>
      </c>
      <c r="C378" s="561" t="s">
        <v>2620</v>
      </c>
      <c r="D378" s="473"/>
      <c r="E378" s="433">
        <v>196130</v>
      </c>
      <c r="F378" s="433"/>
      <c r="G378" s="433"/>
      <c r="H378" s="433"/>
      <c r="I378" s="433"/>
      <c r="J378" s="433" t="s">
        <v>796</v>
      </c>
      <c r="K378" s="561" t="s">
        <v>796</v>
      </c>
      <c r="L378" s="561" t="s">
        <v>796</v>
      </c>
      <c r="M378" s="433" t="s">
        <v>296</v>
      </c>
      <c r="N378" s="433">
        <v>20.142474</v>
      </c>
      <c r="O378" s="433">
        <v>92.494243999999995</v>
      </c>
      <c r="P378" s="433" t="s">
        <v>797</v>
      </c>
      <c r="Q378" s="433"/>
      <c r="R378" s="567"/>
      <c r="S378" s="568"/>
      <c r="T378" s="450"/>
      <c r="U378" s="438"/>
      <c r="V378" s="433"/>
      <c r="W378" s="436"/>
    </row>
    <row r="379" spans="1:23" s="70" customFormat="1" ht="14.25" hidden="1" customHeight="1">
      <c r="A379" s="437" t="s">
        <v>2687</v>
      </c>
      <c r="B379" s="567" t="s">
        <v>297</v>
      </c>
      <c r="C379" s="441" t="s">
        <v>2024</v>
      </c>
      <c r="D379" s="562"/>
      <c r="E379" s="433">
        <v>196162</v>
      </c>
      <c r="F379" s="433" t="s">
        <v>2023</v>
      </c>
      <c r="G379" s="433"/>
      <c r="H379" s="433"/>
      <c r="I379" s="433"/>
      <c r="J379" s="433" t="s">
        <v>796</v>
      </c>
      <c r="K379" s="556" t="s">
        <v>796</v>
      </c>
      <c r="L379" s="556" t="s">
        <v>796</v>
      </c>
      <c r="M379" s="433" t="s">
        <v>793</v>
      </c>
      <c r="N379" s="433">
        <v>20.239929199999999</v>
      </c>
      <c r="O379" s="433">
        <v>92.827529909999996</v>
      </c>
      <c r="P379" s="556" t="s">
        <v>797</v>
      </c>
      <c r="Q379" s="433"/>
      <c r="R379" s="571"/>
      <c r="S379" s="564"/>
      <c r="T379" s="450">
        <v>43294</v>
      </c>
      <c r="U379" s="438"/>
      <c r="V379" s="433"/>
      <c r="W379" s="436"/>
    </row>
    <row r="380" spans="1:23" s="70" customFormat="1" ht="14.25" hidden="1" customHeight="1">
      <c r="A380" s="437" t="s">
        <v>2687</v>
      </c>
      <c r="B380" s="561" t="s">
        <v>297</v>
      </c>
      <c r="C380" s="561" t="s">
        <v>2622</v>
      </c>
      <c r="D380" s="473"/>
      <c r="E380" s="561">
        <v>196131</v>
      </c>
      <c r="F380" s="561" t="s">
        <v>876</v>
      </c>
      <c r="G380" s="433"/>
      <c r="H380" s="433"/>
      <c r="I380" s="433"/>
      <c r="J380" s="433" t="s">
        <v>796</v>
      </c>
      <c r="K380" s="561" t="s">
        <v>796</v>
      </c>
      <c r="L380" s="561" t="s">
        <v>796</v>
      </c>
      <c r="M380" s="433"/>
      <c r="N380" s="433">
        <v>20.239799499511701</v>
      </c>
      <c r="O380" s="433">
        <v>92.825088500976605</v>
      </c>
      <c r="P380" s="556" t="s">
        <v>797</v>
      </c>
      <c r="Q380" s="433"/>
      <c r="R380" s="563"/>
      <c r="S380" s="437"/>
      <c r="T380" s="450"/>
      <c r="U380" s="438"/>
      <c r="V380" s="433"/>
      <c r="W380" s="436"/>
    </row>
    <row r="381" spans="1:23" s="70" customFormat="1" ht="14.25" hidden="1" customHeight="1">
      <c r="A381" s="437" t="s">
        <v>2687</v>
      </c>
      <c r="B381" s="561" t="s">
        <v>297</v>
      </c>
      <c r="C381" s="561" t="s">
        <v>2625</v>
      </c>
      <c r="D381" s="562"/>
      <c r="E381" s="433"/>
      <c r="F381" s="433"/>
      <c r="G381" s="433"/>
      <c r="H381" s="433"/>
      <c r="I381" s="433"/>
      <c r="J381" s="433" t="s">
        <v>796</v>
      </c>
      <c r="K381" s="561" t="s">
        <v>796</v>
      </c>
      <c r="L381" s="561" t="s">
        <v>796</v>
      </c>
      <c r="M381" s="433"/>
      <c r="N381" s="433"/>
      <c r="O381" s="433"/>
      <c r="P381" s="433" t="s">
        <v>797</v>
      </c>
      <c r="Q381" s="433"/>
      <c r="R381" s="561"/>
      <c r="S381" s="561"/>
      <c r="T381" s="450"/>
      <c r="U381" s="438"/>
      <c r="V381" s="433"/>
      <c r="W381" s="436"/>
    </row>
    <row r="382" spans="1:23" s="70" customFormat="1" ht="14.25" hidden="1" customHeight="1">
      <c r="A382" s="437" t="s">
        <v>2687</v>
      </c>
      <c r="B382" s="440" t="s">
        <v>297</v>
      </c>
      <c r="C382" s="441" t="s">
        <v>847</v>
      </c>
      <c r="D382" s="562" t="s">
        <v>1665</v>
      </c>
      <c r="E382" s="433" t="s">
        <v>1361</v>
      </c>
      <c r="F382" s="433" t="s">
        <v>1694</v>
      </c>
      <c r="G382" s="433" t="s">
        <v>1695</v>
      </c>
      <c r="H382" s="433"/>
      <c r="I382" s="433"/>
      <c r="J382" s="433" t="s">
        <v>43</v>
      </c>
      <c r="K382" s="433" t="s">
        <v>43</v>
      </c>
      <c r="L382" s="433" t="s">
        <v>758</v>
      </c>
      <c r="M382" s="433" t="s">
        <v>296</v>
      </c>
      <c r="N382" s="433">
        <v>20.151471999999998</v>
      </c>
      <c r="O382" s="433">
        <v>92.887277999999995</v>
      </c>
      <c r="P382" s="433" t="s">
        <v>759</v>
      </c>
      <c r="Q382" s="433"/>
      <c r="R382" s="571"/>
      <c r="S382" s="437"/>
      <c r="T382" s="450"/>
      <c r="U382" s="438"/>
      <c r="V382" s="433" t="s">
        <v>847</v>
      </c>
      <c r="W382" s="436"/>
    </row>
    <row r="383" spans="1:23" s="70" customFormat="1" ht="14.25" hidden="1" customHeight="1">
      <c r="A383" s="564" t="s">
        <v>2687</v>
      </c>
      <c r="B383" s="567" t="s">
        <v>297</v>
      </c>
      <c r="C383" s="568" t="s">
        <v>420</v>
      </c>
      <c r="D383" s="473" t="s">
        <v>2763</v>
      </c>
      <c r="E383" s="556" t="s">
        <v>1362</v>
      </c>
      <c r="F383" s="556" t="s">
        <v>1694</v>
      </c>
      <c r="G383" s="556" t="s">
        <v>1695</v>
      </c>
      <c r="H383" s="556"/>
      <c r="I383" s="556"/>
      <c r="J383" s="556" t="s">
        <v>796</v>
      </c>
      <c r="K383" s="556" t="s">
        <v>796</v>
      </c>
      <c r="L383" s="556" t="s">
        <v>819</v>
      </c>
      <c r="M383" s="556" t="s">
        <v>296</v>
      </c>
      <c r="N383" s="556">
        <v>20.151471999999998</v>
      </c>
      <c r="O383" s="556">
        <v>92.887277999999995</v>
      </c>
      <c r="P383" s="556" t="s">
        <v>797</v>
      </c>
      <c r="Q383" s="556" t="s">
        <v>778</v>
      </c>
      <c r="R383" s="563">
        <v>249</v>
      </c>
      <c r="S383" s="564">
        <v>1282</v>
      </c>
      <c r="T383" s="583"/>
      <c r="U383" s="565"/>
      <c r="V383" s="556" t="s">
        <v>420</v>
      </c>
      <c r="W383" s="436"/>
    </row>
    <row r="384" spans="1:23" s="70" customFormat="1" ht="14.25" hidden="1" customHeight="1">
      <c r="A384" s="437" t="s">
        <v>2687</v>
      </c>
      <c r="B384" s="567" t="s">
        <v>297</v>
      </c>
      <c r="C384" s="568" t="s">
        <v>421</v>
      </c>
      <c r="D384" s="473" t="s">
        <v>2763</v>
      </c>
      <c r="E384" s="556" t="s">
        <v>1363</v>
      </c>
      <c r="F384" s="556" t="s">
        <v>1694</v>
      </c>
      <c r="G384" s="70" t="s">
        <v>1695</v>
      </c>
      <c r="J384" s="70" t="s">
        <v>796</v>
      </c>
      <c r="K384" s="556" t="s">
        <v>796</v>
      </c>
      <c r="L384" s="556" t="s">
        <v>819</v>
      </c>
      <c r="M384" s="70" t="s">
        <v>296</v>
      </c>
      <c r="N384" s="70">
        <v>20.151471999999998</v>
      </c>
      <c r="O384" s="556">
        <v>92.887277999999995</v>
      </c>
      <c r="P384" s="556" t="s">
        <v>797</v>
      </c>
      <c r="Q384" s="70" t="s">
        <v>778</v>
      </c>
      <c r="R384" s="563">
        <v>420</v>
      </c>
      <c r="S384" s="564">
        <v>2200</v>
      </c>
      <c r="T384" s="108"/>
      <c r="U384" s="565"/>
      <c r="V384" s="70" t="s">
        <v>421</v>
      </c>
      <c r="W384" s="436"/>
    </row>
    <row r="385" spans="1:23" s="70" customFormat="1" ht="14.25" hidden="1" customHeight="1">
      <c r="A385" s="437" t="s">
        <v>2687</v>
      </c>
      <c r="B385" s="440" t="s">
        <v>297</v>
      </c>
      <c r="C385" s="441" t="s">
        <v>441</v>
      </c>
      <c r="D385" s="473" t="s">
        <v>2763</v>
      </c>
      <c r="E385" s="70" t="s">
        <v>1381</v>
      </c>
      <c r="F385" s="70" t="s">
        <v>1753</v>
      </c>
      <c r="G385" s="70" t="s">
        <v>441</v>
      </c>
      <c r="H385" s="70" t="s">
        <v>41</v>
      </c>
      <c r="J385" s="70" t="s">
        <v>43</v>
      </c>
      <c r="K385" s="433" t="s">
        <v>43</v>
      </c>
      <c r="L385" s="433" t="s">
        <v>792</v>
      </c>
      <c r="M385" s="70" t="s">
        <v>793</v>
      </c>
      <c r="N385" s="70">
        <v>20.202525000000001</v>
      </c>
      <c r="O385" s="70">
        <v>92.792479999999998</v>
      </c>
      <c r="P385" s="70" t="s">
        <v>759</v>
      </c>
      <c r="Q385" s="70" t="s">
        <v>778</v>
      </c>
      <c r="R385" s="563">
        <v>2682</v>
      </c>
      <c r="S385" s="437">
        <v>13653</v>
      </c>
      <c r="T385" s="108"/>
      <c r="U385" s="565"/>
      <c r="V385" s="70" t="s">
        <v>441</v>
      </c>
      <c r="W385" s="436"/>
    </row>
    <row r="386" spans="1:23" s="70" customFormat="1" ht="14.25" hidden="1" customHeight="1">
      <c r="A386" s="437" t="s">
        <v>2687</v>
      </c>
      <c r="B386" s="440" t="s">
        <v>297</v>
      </c>
      <c r="C386" s="441" t="s">
        <v>439</v>
      </c>
      <c r="D386" s="562"/>
      <c r="E386" s="70">
        <v>196154</v>
      </c>
      <c r="J386" s="70" t="s">
        <v>796</v>
      </c>
      <c r="K386" s="433" t="s">
        <v>796</v>
      </c>
      <c r="L386" s="433" t="s">
        <v>796</v>
      </c>
      <c r="M386" s="70" t="s">
        <v>793</v>
      </c>
      <c r="N386" s="70">
        <v>20.201499999999999</v>
      </c>
      <c r="O386" s="70">
        <v>92.796599999999998</v>
      </c>
      <c r="P386" s="70" t="s">
        <v>797</v>
      </c>
      <c r="Q386" s="70" t="s">
        <v>778</v>
      </c>
      <c r="R386" s="571"/>
      <c r="S386" s="437"/>
      <c r="T386" s="108">
        <v>42745</v>
      </c>
      <c r="U386" s="565"/>
      <c r="W386" s="436"/>
    </row>
    <row r="387" spans="1:23" s="70" customFormat="1" ht="14.25" hidden="1" customHeight="1">
      <c r="A387" s="564" t="s">
        <v>2687</v>
      </c>
      <c r="B387" s="567" t="s">
        <v>297</v>
      </c>
      <c r="C387" s="568" t="s">
        <v>435</v>
      </c>
      <c r="D387" s="562" t="s">
        <v>1664</v>
      </c>
      <c r="E387" s="433">
        <v>196155</v>
      </c>
      <c r="J387" s="70" t="s">
        <v>796</v>
      </c>
      <c r="K387" s="433" t="s">
        <v>796</v>
      </c>
      <c r="L387" s="433" t="s">
        <v>796</v>
      </c>
      <c r="M387" s="70" t="s">
        <v>793</v>
      </c>
      <c r="N387" s="70">
        <v>20.19171906</v>
      </c>
      <c r="O387" s="70">
        <v>92.808166499999999</v>
      </c>
      <c r="P387" s="70" t="s">
        <v>797</v>
      </c>
      <c r="Q387" s="70" t="s">
        <v>778</v>
      </c>
      <c r="R387" s="571"/>
      <c r="S387" s="437"/>
      <c r="T387" s="108"/>
      <c r="U387" s="565"/>
      <c r="V387" s="70" t="s">
        <v>435</v>
      </c>
      <c r="W387" s="563"/>
    </row>
    <row r="388" spans="1:23" s="70" customFormat="1" ht="14.25" hidden="1" customHeight="1">
      <c r="A388" s="793" t="s">
        <v>2687</v>
      </c>
      <c r="B388" s="808" t="s">
        <v>297</v>
      </c>
      <c r="C388" s="807" t="s">
        <v>3203</v>
      </c>
      <c r="D388" s="562"/>
      <c r="E388" s="796"/>
      <c r="F388" s="796"/>
      <c r="G388" s="796"/>
      <c r="H388" s="796"/>
      <c r="I388" s="796"/>
      <c r="J388" s="796" t="s">
        <v>796</v>
      </c>
      <c r="K388" s="796" t="s">
        <v>796</v>
      </c>
      <c r="L388" s="796" t="s">
        <v>796</v>
      </c>
      <c r="M388" s="796"/>
      <c r="N388" s="796"/>
      <c r="O388" s="796"/>
      <c r="P388" s="796"/>
      <c r="Q388" s="796" t="s">
        <v>3191</v>
      </c>
      <c r="R388" s="797"/>
      <c r="S388" s="793"/>
      <c r="T388" s="798">
        <v>43843</v>
      </c>
      <c r="U388" s="797"/>
      <c r="V388" s="796"/>
      <c r="W388" s="563"/>
    </row>
    <row r="389" spans="1:23" s="70" customFormat="1" ht="14.25" hidden="1" customHeight="1">
      <c r="A389" s="564" t="s">
        <v>2687</v>
      </c>
      <c r="B389" s="567" t="s">
        <v>297</v>
      </c>
      <c r="C389" s="568" t="s">
        <v>418</v>
      </c>
      <c r="D389" s="473" t="s">
        <v>2763</v>
      </c>
      <c r="E389" s="70" t="s">
        <v>1360</v>
      </c>
      <c r="F389" s="70" t="s">
        <v>1882</v>
      </c>
      <c r="G389" s="70" t="s">
        <v>1882</v>
      </c>
      <c r="J389" s="70" t="s">
        <v>796</v>
      </c>
      <c r="K389" s="433" t="s">
        <v>796</v>
      </c>
      <c r="L389" s="433" t="s">
        <v>819</v>
      </c>
      <c r="M389" s="70" t="s">
        <v>844</v>
      </c>
      <c r="N389" s="70">
        <v>20.148584</v>
      </c>
      <c r="O389" s="70">
        <v>92.880319999999998</v>
      </c>
      <c r="P389" s="70" t="s">
        <v>797</v>
      </c>
      <c r="Q389" s="70" t="s">
        <v>778</v>
      </c>
      <c r="R389" s="563">
        <v>72</v>
      </c>
      <c r="S389" s="564">
        <v>462</v>
      </c>
      <c r="T389" s="108"/>
      <c r="U389" s="104"/>
      <c r="V389" s="70" t="s">
        <v>418</v>
      </c>
      <c r="W389" s="563"/>
    </row>
    <row r="390" spans="1:23" s="70" customFormat="1" ht="14.25" hidden="1" customHeight="1">
      <c r="A390" s="564" t="s">
        <v>2687</v>
      </c>
      <c r="B390" s="567" t="s">
        <v>297</v>
      </c>
      <c r="C390" s="568" t="s">
        <v>1909</v>
      </c>
      <c r="D390" s="473" t="s">
        <v>2763</v>
      </c>
      <c r="E390" s="433" t="s">
        <v>1365</v>
      </c>
      <c r="F390" s="70" t="s">
        <v>1882</v>
      </c>
      <c r="G390" s="70" t="s">
        <v>1882</v>
      </c>
      <c r="J390" s="70" t="s">
        <v>796</v>
      </c>
      <c r="K390" s="70" t="s">
        <v>796</v>
      </c>
      <c r="L390" s="70" t="s">
        <v>819</v>
      </c>
      <c r="M390" s="70" t="s">
        <v>296</v>
      </c>
      <c r="N390" s="70">
        <v>20.155805999999998</v>
      </c>
      <c r="O390" s="70">
        <v>92.879138999999995</v>
      </c>
      <c r="P390" s="70" t="s">
        <v>797</v>
      </c>
      <c r="Q390" s="70" t="s">
        <v>778</v>
      </c>
      <c r="R390" s="563">
        <v>151</v>
      </c>
      <c r="S390" s="437">
        <v>654</v>
      </c>
      <c r="T390" s="108"/>
      <c r="U390" s="104"/>
      <c r="V390" s="70" t="s">
        <v>422</v>
      </c>
      <c r="W390" s="563"/>
    </row>
    <row r="391" spans="1:23" s="70" customFormat="1" ht="14.25" hidden="1" customHeight="1">
      <c r="A391" s="564" t="s">
        <v>2687</v>
      </c>
      <c r="B391" s="567" t="s">
        <v>297</v>
      </c>
      <c r="C391" s="568" t="s">
        <v>3015</v>
      </c>
      <c r="D391" s="562"/>
      <c r="E391" s="433"/>
      <c r="F391" s="556"/>
      <c r="J391" s="70" t="s">
        <v>796</v>
      </c>
      <c r="K391" s="70" t="s">
        <v>796</v>
      </c>
      <c r="L391" s="70" t="s">
        <v>796</v>
      </c>
      <c r="N391" s="433"/>
      <c r="O391" s="433"/>
      <c r="P391" s="70" t="s">
        <v>797</v>
      </c>
      <c r="Q391" s="70" t="s">
        <v>3026</v>
      </c>
      <c r="R391" s="571"/>
      <c r="S391" s="564"/>
      <c r="T391" s="108">
        <v>43768</v>
      </c>
      <c r="U391" s="571"/>
      <c r="W391" s="563"/>
    </row>
    <row r="392" spans="1:23" s="70" customFormat="1" ht="14.25" hidden="1" customHeight="1">
      <c r="A392" s="564" t="s">
        <v>2687</v>
      </c>
      <c r="B392" s="567" t="s">
        <v>297</v>
      </c>
      <c r="C392" s="568" t="s">
        <v>3018</v>
      </c>
      <c r="D392" s="562"/>
      <c r="E392" s="433" t="s">
        <v>3019</v>
      </c>
      <c r="F392" s="556"/>
      <c r="J392" s="70" t="s">
        <v>796</v>
      </c>
      <c r="K392" s="70" t="s">
        <v>796</v>
      </c>
      <c r="L392" s="70" t="s">
        <v>796</v>
      </c>
      <c r="N392" s="433"/>
      <c r="O392" s="433"/>
      <c r="P392" s="70" t="s">
        <v>797</v>
      </c>
      <c r="Q392" s="70" t="s">
        <v>3026</v>
      </c>
      <c r="R392" s="571"/>
      <c r="S392" s="437"/>
      <c r="T392" s="108">
        <v>43768</v>
      </c>
      <c r="U392" s="571"/>
      <c r="W392" s="563"/>
    </row>
    <row r="393" spans="1:23" s="70" customFormat="1" ht="14.25" hidden="1" customHeight="1">
      <c r="A393" s="564" t="s">
        <v>2687</v>
      </c>
      <c r="B393" s="567" t="s">
        <v>297</v>
      </c>
      <c r="C393" s="568" t="s">
        <v>2020</v>
      </c>
      <c r="D393" s="562"/>
      <c r="E393" s="433">
        <v>196179</v>
      </c>
      <c r="F393" s="433" t="s">
        <v>2020</v>
      </c>
      <c r="G393" s="433"/>
      <c r="H393" s="433"/>
      <c r="I393" s="433"/>
      <c r="J393" s="433" t="s">
        <v>796</v>
      </c>
      <c r="K393" s="433" t="s">
        <v>796</v>
      </c>
      <c r="L393" s="433" t="s">
        <v>796</v>
      </c>
      <c r="M393" s="433" t="s">
        <v>1917</v>
      </c>
      <c r="N393" s="433">
        <v>20.236970899999999</v>
      </c>
      <c r="O393" s="433">
        <v>92.877876279999995</v>
      </c>
      <c r="P393" s="433" t="s">
        <v>797</v>
      </c>
      <c r="Q393" s="433"/>
      <c r="R393" s="571"/>
      <c r="S393" s="564"/>
      <c r="T393" s="450">
        <v>43294</v>
      </c>
      <c r="U393" s="438"/>
      <c r="V393" s="433"/>
      <c r="W393" s="563"/>
    </row>
    <row r="394" spans="1:23" s="70" customFormat="1" ht="14.25" hidden="1" customHeight="1">
      <c r="A394" s="564" t="s">
        <v>2687</v>
      </c>
      <c r="B394" s="567" t="s">
        <v>297</v>
      </c>
      <c r="C394" s="568" t="s">
        <v>424</v>
      </c>
      <c r="D394" s="473" t="s">
        <v>2763</v>
      </c>
      <c r="E394" s="433" t="s">
        <v>1367</v>
      </c>
      <c r="F394" s="556" t="s">
        <v>417</v>
      </c>
      <c r="G394" s="433" t="s">
        <v>423</v>
      </c>
      <c r="H394" s="433" t="s">
        <v>41</v>
      </c>
      <c r="I394" s="433"/>
      <c r="J394" s="70" t="s">
        <v>43</v>
      </c>
      <c r="K394" s="433" t="s">
        <v>43</v>
      </c>
      <c r="L394" s="433" t="s">
        <v>795</v>
      </c>
      <c r="M394" s="70" t="s">
        <v>793</v>
      </c>
      <c r="N394" s="70">
        <v>20.1585</v>
      </c>
      <c r="O394" s="70">
        <v>92.839416999999997</v>
      </c>
      <c r="P394" s="70" t="s">
        <v>759</v>
      </c>
      <c r="Q394" s="70" t="s">
        <v>778</v>
      </c>
      <c r="R394" s="563">
        <v>2270</v>
      </c>
      <c r="S394" s="437">
        <v>13069</v>
      </c>
      <c r="T394" s="108"/>
      <c r="U394" s="104"/>
      <c r="V394" s="70" t="s">
        <v>854</v>
      </c>
      <c r="W394" s="563"/>
    </row>
    <row r="395" spans="1:23" s="70" customFormat="1" ht="14.25" hidden="1" customHeight="1">
      <c r="A395" s="564" t="s">
        <v>2687</v>
      </c>
      <c r="B395" s="567" t="s">
        <v>297</v>
      </c>
      <c r="C395" s="568" t="s">
        <v>850</v>
      </c>
      <c r="D395" s="562" t="s">
        <v>1665</v>
      </c>
      <c r="E395" s="433" t="s">
        <v>1366</v>
      </c>
      <c r="F395" s="433" t="s">
        <v>417</v>
      </c>
      <c r="G395" s="433" t="s">
        <v>423</v>
      </c>
      <c r="H395" s="433"/>
      <c r="I395" s="433"/>
      <c r="J395" s="70" t="s">
        <v>43</v>
      </c>
      <c r="K395" s="433" t="s">
        <v>43</v>
      </c>
      <c r="L395" s="433" t="s">
        <v>758</v>
      </c>
      <c r="M395" s="433"/>
      <c r="N395" s="433">
        <v>20.156842000000001</v>
      </c>
      <c r="O395" s="433">
        <v>92.837576999999996</v>
      </c>
      <c r="P395" s="70" t="s">
        <v>759</v>
      </c>
      <c r="Q395" s="433"/>
      <c r="R395" s="571"/>
      <c r="S395" s="564"/>
      <c r="T395" s="450"/>
      <c r="U395" s="438"/>
      <c r="V395" s="433" t="s">
        <v>851</v>
      </c>
      <c r="W395" s="563"/>
    </row>
    <row r="396" spans="1:23" s="70" customFormat="1" ht="14.25" hidden="1" customHeight="1">
      <c r="A396" s="437" t="s">
        <v>2687</v>
      </c>
      <c r="B396" s="567" t="s">
        <v>297</v>
      </c>
      <c r="C396" s="568" t="s">
        <v>691</v>
      </c>
      <c r="D396" s="562" t="s">
        <v>1664</v>
      </c>
      <c r="E396" s="433">
        <v>196210</v>
      </c>
      <c r="J396" s="70" t="s">
        <v>796</v>
      </c>
      <c r="K396" s="70" t="s">
        <v>796</v>
      </c>
      <c r="L396" s="70" t="s">
        <v>796</v>
      </c>
      <c r="M396" s="70" t="s">
        <v>296</v>
      </c>
      <c r="N396" s="433">
        <v>20.16259956</v>
      </c>
      <c r="O396" s="433">
        <v>92.834457400000005</v>
      </c>
      <c r="P396" s="556" t="s">
        <v>797</v>
      </c>
      <c r="Q396" s="70" t="s">
        <v>778</v>
      </c>
      <c r="R396" s="571"/>
      <c r="S396" s="437"/>
      <c r="T396" s="108"/>
      <c r="U396" s="104"/>
      <c r="W396" s="563"/>
    </row>
    <row r="397" spans="1:23" s="70" customFormat="1" ht="14.25" hidden="1" customHeight="1">
      <c r="A397" s="564" t="s">
        <v>2687</v>
      </c>
      <c r="B397" s="567" t="s">
        <v>297</v>
      </c>
      <c r="C397" s="568" t="s">
        <v>303</v>
      </c>
      <c r="D397" s="562" t="s">
        <v>1664</v>
      </c>
      <c r="E397" s="433"/>
      <c r="F397" s="433"/>
      <c r="G397" s="433"/>
      <c r="H397" s="433"/>
      <c r="I397" s="433"/>
      <c r="J397" s="433" t="s">
        <v>796</v>
      </c>
      <c r="K397" s="433" t="s">
        <v>796</v>
      </c>
      <c r="L397" s="433" t="s">
        <v>796</v>
      </c>
      <c r="M397" s="433" t="s">
        <v>793</v>
      </c>
      <c r="N397" s="433"/>
      <c r="O397" s="433"/>
      <c r="P397" s="556" t="s">
        <v>797</v>
      </c>
      <c r="Q397" s="433" t="s">
        <v>760</v>
      </c>
      <c r="R397" s="571"/>
      <c r="S397" s="564"/>
      <c r="T397" s="450">
        <v>42811</v>
      </c>
      <c r="U397" s="438"/>
      <c r="V397" s="433"/>
      <c r="W397" s="563"/>
    </row>
    <row r="398" spans="1:23" s="70" customFormat="1" ht="14.25" hidden="1" customHeight="1">
      <c r="A398" s="564" t="s">
        <v>2687</v>
      </c>
      <c r="B398" s="567" t="s">
        <v>297</v>
      </c>
      <c r="C398" s="568" t="s">
        <v>423</v>
      </c>
      <c r="D398" s="562" t="s">
        <v>1664</v>
      </c>
      <c r="E398" s="433">
        <v>196211</v>
      </c>
      <c r="F398" s="433"/>
      <c r="G398" s="433"/>
      <c r="H398" s="433"/>
      <c r="I398" s="433"/>
      <c r="J398" s="433" t="s">
        <v>796</v>
      </c>
      <c r="K398" s="433" t="s">
        <v>796</v>
      </c>
      <c r="L398" s="433" t="s">
        <v>796</v>
      </c>
      <c r="M398" s="433" t="s">
        <v>793</v>
      </c>
      <c r="N398" s="433">
        <v>20.15736008</v>
      </c>
      <c r="O398" s="433">
        <v>92.838653559999997</v>
      </c>
      <c r="P398" s="433" t="s">
        <v>797</v>
      </c>
      <c r="Q398" s="433" t="s">
        <v>778</v>
      </c>
      <c r="R398" s="571"/>
      <c r="S398" s="564"/>
      <c r="T398" s="450"/>
      <c r="U398" s="438"/>
      <c r="V398" s="433" t="s">
        <v>852</v>
      </c>
      <c r="W398" s="563"/>
    </row>
    <row r="399" spans="1:23" s="70" customFormat="1" ht="14.25" hidden="1" customHeight="1">
      <c r="A399" s="564" t="s">
        <v>2687</v>
      </c>
      <c r="B399" s="567" t="s">
        <v>297</v>
      </c>
      <c r="C399" s="568" t="s">
        <v>419</v>
      </c>
      <c r="D399" s="562" t="s">
        <v>1664</v>
      </c>
      <c r="E399" s="433">
        <v>196209</v>
      </c>
      <c r="F399" s="561" t="s">
        <v>417</v>
      </c>
      <c r="G399" s="433"/>
      <c r="H399" s="433"/>
      <c r="I399" s="433"/>
      <c r="J399" s="70" t="s">
        <v>796</v>
      </c>
      <c r="K399" s="433" t="s">
        <v>796</v>
      </c>
      <c r="L399" s="433" t="s">
        <v>796</v>
      </c>
      <c r="M399" s="433" t="s">
        <v>793</v>
      </c>
      <c r="N399" s="433">
        <v>20.147863431600001</v>
      </c>
      <c r="O399" s="433">
        <v>92.846768572000002</v>
      </c>
      <c r="P399" s="556" t="s">
        <v>797</v>
      </c>
      <c r="Q399" s="433" t="s">
        <v>760</v>
      </c>
      <c r="R399" s="571"/>
      <c r="S399" s="564"/>
      <c r="T399" s="450"/>
      <c r="U399" s="438"/>
      <c r="V399" s="433" t="s">
        <v>845</v>
      </c>
      <c r="W399" s="563"/>
    </row>
    <row r="400" spans="1:23" s="70" customFormat="1" ht="14.25" hidden="1" customHeight="1">
      <c r="A400" s="564" t="s">
        <v>2687</v>
      </c>
      <c r="B400" s="567" t="s">
        <v>297</v>
      </c>
      <c r="C400" s="568" t="s">
        <v>853</v>
      </c>
      <c r="D400" s="562" t="s">
        <v>1664</v>
      </c>
      <c r="E400" s="433">
        <v>196211</v>
      </c>
      <c r="F400" s="556"/>
      <c r="G400" s="433"/>
      <c r="H400" s="433"/>
      <c r="I400" s="433"/>
      <c r="J400" s="433" t="s">
        <v>796</v>
      </c>
      <c r="K400" s="433" t="s">
        <v>796</v>
      </c>
      <c r="L400" s="433" t="s">
        <v>796</v>
      </c>
      <c r="M400" s="433" t="s">
        <v>793</v>
      </c>
      <c r="N400" s="433">
        <v>20.15736008</v>
      </c>
      <c r="O400" s="433">
        <v>92.838653559999997</v>
      </c>
      <c r="P400" s="433" t="s">
        <v>797</v>
      </c>
      <c r="Q400" s="433"/>
      <c r="R400" s="571"/>
      <c r="S400" s="564"/>
      <c r="T400" s="450"/>
      <c r="U400" s="438"/>
      <c r="V400" s="433" t="s">
        <v>853</v>
      </c>
      <c r="W400" s="563"/>
    </row>
    <row r="401" spans="1:23" s="70" customFormat="1" ht="14.25" hidden="1" customHeight="1">
      <c r="A401" s="564" t="s">
        <v>2687</v>
      </c>
      <c r="B401" s="567" t="s">
        <v>297</v>
      </c>
      <c r="C401" s="568" t="s">
        <v>448</v>
      </c>
      <c r="D401" s="562" t="s">
        <v>1664</v>
      </c>
      <c r="E401" s="556">
        <v>196167</v>
      </c>
      <c r="F401" s="556" t="s">
        <v>448</v>
      </c>
      <c r="G401" s="556"/>
      <c r="H401" s="556"/>
      <c r="I401" s="556"/>
      <c r="J401" s="556" t="s">
        <v>796</v>
      </c>
      <c r="K401" s="70" t="s">
        <v>796</v>
      </c>
      <c r="L401" s="70" t="s">
        <v>796</v>
      </c>
      <c r="M401" s="70" t="s">
        <v>296</v>
      </c>
      <c r="N401" s="556">
        <v>20.22929001</v>
      </c>
      <c r="O401" s="556">
        <v>92.864669800000001</v>
      </c>
      <c r="P401" s="70" t="s">
        <v>797</v>
      </c>
      <c r="Q401" s="556" t="s">
        <v>760</v>
      </c>
      <c r="R401" s="571"/>
      <c r="S401" s="564"/>
      <c r="T401" s="583">
        <v>42811</v>
      </c>
      <c r="U401" s="565"/>
      <c r="V401" s="556"/>
      <c r="W401" s="563"/>
    </row>
    <row r="402" spans="1:23" s="70" customFormat="1" ht="14.25" hidden="1" customHeight="1">
      <c r="A402" s="564" t="s">
        <v>2687</v>
      </c>
      <c r="B402" s="567" t="s">
        <v>297</v>
      </c>
      <c r="C402" s="568" t="s">
        <v>428</v>
      </c>
      <c r="D402" s="473" t="s">
        <v>2763</v>
      </c>
      <c r="E402" s="556" t="s">
        <v>1372</v>
      </c>
      <c r="F402" s="433" t="s">
        <v>417</v>
      </c>
      <c r="G402" s="433" t="s">
        <v>1752</v>
      </c>
      <c r="H402" s="433" t="s">
        <v>41</v>
      </c>
      <c r="I402" s="433"/>
      <c r="J402" s="433" t="s">
        <v>43</v>
      </c>
      <c r="K402" s="433" t="s">
        <v>43</v>
      </c>
      <c r="L402" s="433" t="s">
        <v>792</v>
      </c>
      <c r="M402" s="433" t="s">
        <v>793</v>
      </c>
      <c r="N402" s="433">
        <v>20.179939999999998</v>
      </c>
      <c r="O402" s="433">
        <v>92.831879000000001</v>
      </c>
      <c r="P402" s="433" t="s">
        <v>759</v>
      </c>
      <c r="Q402" s="433" t="s">
        <v>778</v>
      </c>
      <c r="R402" s="563">
        <v>981</v>
      </c>
      <c r="S402" s="437">
        <v>5936</v>
      </c>
      <c r="T402" s="450"/>
      <c r="U402" s="438"/>
      <c r="V402" s="433" t="s">
        <v>861</v>
      </c>
      <c r="W402" s="563"/>
    </row>
    <row r="403" spans="1:23" s="70" customFormat="1" ht="14.25" hidden="1" customHeight="1">
      <c r="A403" s="564" t="s">
        <v>2687</v>
      </c>
      <c r="B403" s="567" t="s">
        <v>297</v>
      </c>
      <c r="C403" s="568" t="s">
        <v>430</v>
      </c>
      <c r="D403" s="473" t="s">
        <v>2763</v>
      </c>
      <c r="E403" s="556" t="s">
        <v>1375</v>
      </c>
      <c r="F403" s="433"/>
      <c r="G403" s="433"/>
      <c r="H403" s="433" t="s">
        <v>41</v>
      </c>
      <c r="I403" s="433"/>
      <c r="J403" s="433" t="s">
        <v>43</v>
      </c>
      <c r="K403" s="433" t="s">
        <v>43</v>
      </c>
      <c r="L403" s="433" t="s">
        <v>770</v>
      </c>
      <c r="M403" s="433" t="s">
        <v>793</v>
      </c>
      <c r="N403" s="433">
        <v>20.181742</v>
      </c>
      <c r="O403" s="433">
        <v>92.842230000000001</v>
      </c>
      <c r="P403" s="433" t="s">
        <v>771</v>
      </c>
      <c r="Q403" s="433"/>
      <c r="R403" s="563">
        <v>496</v>
      </c>
      <c r="S403" s="437">
        <v>2942</v>
      </c>
      <c r="T403" s="450">
        <v>42745</v>
      </c>
      <c r="U403" s="438" t="s">
        <v>855</v>
      </c>
      <c r="V403" s="433"/>
      <c r="W403" s="563"/>
    </row>
    <row r="404" spans="1:23" s="70" customFormat="1" ht="14.25" hidden="1" customHeight="1">
      <c r="A404" s="564" t="s">
        <v>2687</v>
      </c>
      <c r="B404" s="567" t="s">
        <v>297</v>
      </c>
      <c r="C404" s="568" t="s">
        <v>2628</v>
      </c>
      <c r="D404" s="562" t="s">
        <v>1664</v>
      </c>
      <c r="E404" s="556"/>
      <c r="F404" s="433"/>
      <c r="G404" s="433"/>
      <c r="H404" s="433"/>
      <c r="I404" s="433"/>
      <c r="J404" s="433" t="s">
        <v>796</v>
      </c>
      <c r="K404" s="433" t="s">
        <v>796</v>
      </c>
      <c r="L404" s="433" t="s">
        <v>796</v>
      </c>
      <c r="M404" s="433" t="s">
        <v>793</v>
      </c>
      <c r="N404" s="433"/>
      <c r="O404" s="433"/>
      <c r="P404" s="754" t="s">
        <v>797</v>
      </c>
      <c r="Q404" s="433" t="s">
        <v>760</v>
      </c>
      <c r="R404" s="571"/>
      <c r="S404" s="564"/>
      <c r="T404" s="450">
        <v>42811</v>
      </c>
      <c r="U404" s="438"/>
      <c r="V404" s="433"/>
      <c r="W404" s="563"/>
    </row>
    <row r="405" spans="1:23" s="70" customFormat="1" ht="14.25" hidden="1" customHeight="1">
      <c r="A405" s="564" t="s">
        <v>2687</v>
      </c>
      <c r="B405" s="567" t="s">
        <v>297</v>
      </c>
      <c r="C405" s="568" t="s">
        <v>436</v>
      </c>
      <c r="D405" s="562" t="s">
        <v>1664</v>
      </c>
      <c r="E405" s="556">
        <v>196147</v>
      </c>
      <c r="F405" s="556"/>
      <c r="G405" s="556"/>
      <c r="H405" s="556"/>
      <c r="I405" s="556"/>
      <c r="J405" s="556" t="s">
        <v>796</v>
      </c>
      <c r="K405" s="556" t="s">
        <v>796</v>
      </c>
      <c r="L405" s="556" t="s">
        <v>796</v>
      </c>
      <c r="M405" s="556" t="s">
        <v>793</v>
      </c>
      <c r="N405" s="556">
        <v>20.193460460000001</v>
      </c>
      <c r="O405" s="556">
        <v>92.867782590000004</v>
      </c>
      <c r="P405" s="556" t="s">
        <v>797</v>
      </c>
      <c r="Q405" s="556" t="s">
        <v>760</v>
      </c>
      <c r="R405" s="571"/>
      <c r="S405" s="564"/>
      <c r="T405" s="583">
        <v>42811</v>
      </c>
      <c r="U405" s="565"/>
      <c r="V405" s="556"/>
      <c r="W405" s="563"/>
    </row>
    <row r="406" spans="1:23" s="70" customFormat="1" ht="14.25" hidden="1" customHeight="1">
      <c r="A406" s="564" t="s">
        <v>2687</v>
      </c>
      <c r="B406" s="567" t="s">
        <v>297</v>
      </c>
      <c r="C406" s="568" t="s">
        <v>1144</v>
      </c>
      <c r="D406" s="562" t="s">
        <v>1664</v>
      </c>
      <c r="E406" s="556"/>
      <c r="F406" s="556"/>
      <c r="J406" s="70" t="s">
        <v>796</v>
      </c>
      <c r="K406" s="556" t="s">
        <v>796</v>
      </c>
      <c r="L406" s="556" t="s">
        <v>796</v>
      </c>
      <c r="M406" s="70" t="s">
        <v>793</v>
      </c>
      <c r="O406" s="556"/>
      <c r="P406" s="70" t="s">
        <v>797</v>
      </c>
      <c r="Q406" s="70" t="s">
        <v>778</v>
      </c>
      <c r="R406" s="571"/>
      <c r="S406" s="564"/>
      <c r="T406" s="108"/>
      <c r="U406" s="104"/>
      <c r="V406" s="70" t="s">
        <v>1144</v>
      </c>
      <c r="W406" s="563"/>
    </row>
    <row r="407" spans="1:23" s="70" customFormat="1" ht="14.25" hidden="1" customHeight="1">
      <c r="A407" s="564" t="s">
        <v>2687</v>
      </c>
      <c r="B407" s="567" t="s">
        <v>297</v>
      </c>
      <c r="C407" s="568" t="s">
        <v>2250</v>
      </c>
      <c r="D407" s="562"/>
      <c r="E407" s="70">
        <v>196193</v>
      </c>
      <c r="F407" s="70" t="s">
        <v>2250</v>
      </c>
      <c r="J407" s="70" t="s">
        <v>796</v>
      </c>
      <c r="K407" s="70" t="s">
        <v>796</v>
      </c>
      <c r="L407" s="70" t="s">
        <v>796</v>
      </c>
      <c r="N407" s="70">
        <v>20.1663494110107</v>
      </c>
      <c r="O407" s="70">
        <v>92.871902465820298</v>
      </c>
      <c r="P407" s="70" t="s">
        <v>797</v>
      </c>
      <c r="R407" s="571"/>
      <c r="S407" s="437"/>
      <c r="T407" s="108"/>
      <c r="U407" s="104"/>
      <c r="W407" s="563"/>
    </row>
    <row r="408" spans="1:23" s="70" customFormat="1" ht="14.25" hidden="1" customHeight="1">
      <c r="A408" s="564" t="s">
        <v>2687</v>
      </c>
      <c r="B408" s="567" t="s">
        <v>297</v>
      </c>
      <c r="C408" s="568" t="s">
        <v>876</v>
      </c>
      <c r="D408" s="562" t="s">
        <v>1664</v>
      </c>
      <c r="E408" s="433">
        <v>196129</v>
      </c>
      <c r="F408" s="433" t="s">
        <v>876</v>
      </c>
      <c r="G408" s="433"/>
      <c r="H408" s="433"/>
      <c r="I408" s="433"/>
      <c r="J408" s="433" t="s">
        <v>877</v>
      </c>
      <c r="K408" s="433" t="s">
        <v>796</v>
      </c>
      <c r="L408" s="433" t="s">
        <v>877</v>
      </c>
      <c r="M408" s="433" t="s">
        <v>296</v>
      </c>
      <c r="N408" s="433">
        <v>20.226730346679702</v>
      </c>
      <c r="O408" s="433">
        <v>92.836929321289105</v>
      </c>
      <c r="P408" s="433" t="s">
        <v>797</v>
      </c>
      <c r="Q408" s="433" t="s">
        <v>800</v>
      </c>
      <c r="R408" s="571"/>
      <c r="S408" s="564"/>
      <c r="T408" s="450">
        <v>42926</v>
      </c>
      <c r="U408" s="438"/>
      <c r="V408" s="433" t="s">
        <v>876</v>
      </c>
      <c r="W408" s="563"/>
    </row>
    <row r="409" spans="1:23" s="70" customFormat="1" ht="14.25" hidden="1" customHeight="1">
      <c r="A409" s="564" t="s">
        <v>2687</v>
      </c>
      <c r="B409" s="561" t="s">
        <v>297</v>
      </c>
      <c r="C409" s="561" t="s">
        <v>2613</v>
      </c>
      <c r="D409" s="473"/>
      <c r="E409" s="556">
        <v>196136</v>
      </c>
      <c r="F409" s="556" t="s">
        <v>2739</v>
      </c>
      <c r="G409" s="433"/>
      <c r="H409" s="433"/>
      <c r="I409" s="433"/>
      <c r="J409" s="433" t="s">
        <v>796</v>
      </c>
      <c r="K409" s="556" t="s">
        <v>796</v>
      </c>
      <c r="L409" s="556" t="s">
        <v>796</v>
      </c>
      <c r="M409" s="433"/>
      <c r="N409" s="433">
        <v>20.1899604797363</v>
      </c>
      <c r="O409" s="556">
        <v>92.895767211914105</v>
      </c>
      <c r="P409" s="433" t="s">
        <v>797</v>
      </c>
      <c r="Q409" s="433"/>
      <c r="R409" s="436"/>
      <c r="S409" s="564"/>
      <c r="T409" s="450"/>
      <c r="U409" s="438"/>
      <c r="V409" s="433"/>
      <c r="W409" s="563"/>
    </row>
    <row r="410" spans="1:23" s="70" customFormat="1" ht="14.25" hidden="1" customHeight="1">
      <c r="A410" s="793" t="s">
        <v>2687</v>
      </c>
      <c r="B410" s="808" t="s">
        <v>297</v>
      </c>
      <c r="C410" s="807" t="s">
        <v>3205</v>
      </c>
      <c r="D410" s="562"/>
      <c r="E410" s="796"/>
      <c r="F410" s="796"/>
      <c r="G410" s="796"/>
      <c r="H410" s="796"/>
      <c r="I410" s="796"/>
      <c r="J410" s="796" t="s">
        <v>796</v>
      </c>
      <c r="K410" s="796" t="s">
        <v>796</v>
      </c>
      <c r="L410" s="796" t="s">
        <v>796</v>
      </c>
      <c r="M410" s="796"/>
      <c r="N410" s="796"/>
      <c r="O410" s="796"/>
      <c r="P410" s="796"/>
      <c r="Q410" s="796" t="s">
        <v>3191</v>
      </c>
      <c r="R410" s="797"/>
      <c r="S410" s="793"/>
      <c r="T410" s="798">
        <v>43843</v>
      </c>
      <c r="U410" s="797"/>
      <c r="V410" s="796"/>
      <c r="W410" s="563"/>
    </row>
    <row r="411" spans="1:23" s="70" customFormat="1" ht="14.25" hidden="1" customHeight="1">
      <c r="A411" s="564" t="s">
        <v>2687</v>
      </c>
      <c r="B411" s="567" t="s">
        <v>297</v>
      </c>
      <c r="C411" s="568" t="s">
        <v>2027</v>
      </c>
      <c r="D411" s="562"/>
      <c r="E411" s="70">
        <v>196181</v>
      </c>
      <c r="F411" s="70" t="s">
        <v>2027</v>
      </c>
      <c r="J411" s="70" t="s">
        <v>796</v>
      </c>
      <c r="K411" s="70" t="s">
        <v>796</v>
      </c>
      <c r="L411" s="70" t="s">
        <v>796</v>
      </c>
      <c r="N411" s="70">
        <v>20.227340699999999</v>
      </c>
      <c r="O411" s="70">
        <v>92.893341059999997</v>
      </c>
      <c r="P411" s="70" t="s">
        <v>797</v>
      </c>
      <c r="R411" s="571"/>
      <c r="S411" s="564"/>
      <c r="T411" s="108">
        <v>43297</v>
      </c>
      <c r="U411" s="104"/>
      <c r="W411" s="563"/>
    </row>
    <row r="412" spans="1:23" s="70" customFormat="1" ht="14.25" hidden="1" customHeight="1">
      <c r="A412" s="564" t="s">
        <v>2687</v>
      </c>
      <c r="B412" s="567" t="s">
        <v>297</v>
      </c>
      <c r="C412" s="568" t="s">
        <v>2022</v>
      </c>
      <c r="D412" s="562"/>
      <c r="E412" s="70">
        <v>196161</v>
      </c>
      <c r="F412" s="70" t="s">
        <v>2023</v>
      </c>
      <c r="J412" s="70" t="s">
        <v>796</v>
      </c>
      <c r="K412" s="70" t="s">
        <v>796</v>
      </c>
      <c r="L412" s="70" t="s">
        <v>796</v>
      </c>
      <c r="M412" s="70" t="s">
        <v>296</v>
      </c>
      <c r="N412" s="70">
        <v>20.257850650000002</v>
      </c>
      <c r="O412" s="70">
        <v>92.811126709999996</v>
      </c>
      <c r="P412" s="433" t="s">
        <v>797</v>
      </c>
      <c r="R412" s="571"/>
      <c r="S412" s="564"/>
      <c r="T412" s="108">
        <v>43294</v>
      </c>
      <c r="U412" s="104"/>
      <c r="W412" s="563"/>
    </row>
    <row r="413" spans="1:23" s="70" customFormat="1" ht="14.25" hidden="1" customHeight="1">
      <c r="A413" s="564" t="s">
        <v>2687</v>
      </c>
      <c r="B413" s="567" t="s">
        <v>297</v>
      </c>
      <c r="C413" s="568" t="s">
        <v>2021</v>
      </c>
      <c r="D413" s="562"/>
      <c r="E413" s="70">
        <v>196168</v>
      </c>
      <c r="F413" s="70" t="s">
        <v>448</v>
      </c>
      <c r="J413" s="70" t="s">
        <v>796</v>
      </c>
      <c r="K413" s="70" t="s">
        <v>796</v>
      </c>
      <c r="L413" s="70" t="s">
        <v>796</v>
      </c>
      <c r="M413" s="70" t="s">
        <v>1917</v>
      </c>
      <c r="N413" s="70">
        <v>20.223510739999998</v>
      </c>
      <c r="O413" s="70">
        <v>92.86984253</v>
      </c>
      <c r="P413" s="70" t="s">
        <v>797</v>
      </c>
      <c r="R413" s="571"/>
      <c r="S413" s="564"/>
      <c r="T413" s="108">
        <v>43294</v>
      </c>
      <c r="U413" s="104"/>
      <c r="W413" s="563"/>
    </row>
    <row r="414" spans="1:23" s="70" customFormat="1" ht="14.25" hidden="1" customHeight="1">
      <c r="A414" s="564" t="s">
        <v>2687</v>
      </c>
      <c r="B414" s="561" t="s">
        <v>297</v>
      </c>
      <c r="C414" s="561" t="s">
        <v>671</v>
      </c>
      <c r="D414" s="473"/>
      <c r="E414" s="561">
        <v>196208</v>
      </c>
      <c r="F414" s="561" t="s">
        <v>671</v>
      </c>
      <c r="J414" s="70" t="s">
        <v>796</v>
      </c>
      <c r="K414" s="561" t="s">
        <v>796</v>
      </c>
      <c r="L414" s="561" t="s">
        <v>796</v>
      </c>
      <c r="N414" s="70">
        <v>20.128850936889599</v>
      </c>
      <c r="O414" s="561">
        <v>92.872497558593807</v>
      </c>
      <c r="P414" s="70" t="s">
        <v>797</v>
      </c>
      <c r="R414" s="436"/>
      <c r="S414" s="563"/>
      <c r="T414" s="108"/>
      <c r="U414" s="104"/>
      <c r="W414" s="563"/>
    </row>
    <row r="415" spans="1:23" s="70" customFormat="1" ht="14.25" hidden="1" customHeight="1">
      <c r="A415" s="564" t="s">
        <v>2687</v>
      </c>
      <c r="B415" s="567" t="s">
        <v>297</v>
      </c>
      <c r="C415" s="568" t="s">
        <v>1886</v>
      </c>
      <c r="D415" s="562" t="s">
        <v>1884</v>
      </c>
      <c r="J415" s="70" t="s">
        <v>796</v>
      </c>
      <c r="K415" s="70" t="s">
        <v>796</v>
      </c>
      <c r="L415" s="70" t="s">
        <v>796</v>
      </c>
      <c r="P415" s="70" t="s">
        <v>797</v>
      </c>
      <c r="R415" s="571"/>
      <c r="S415" s="564"/>
      <c r="T415" s="108"/>
      <c r="U415" s="104"/>
      <c r="W415" s="563"/>
    </row>
    <row r="416" spans="1:23" s="70" customFormat="1" ht="14.25" hidden="1" customHeight="1">
      <c r="A416" s="564" t="s">
        <v>2687</v>
      </c>
      <c r="B416" s="567" t="s">
        <v>297</v>
      </c>
      <c r="C416" s="568" t="s">
        <v>440</v>
      </c>
      <c r="D416" s="562" t="s">
        <v>1664</v>
      </c>
      <c r="E416" s="70">
        <v>196159</v>
      </c>
      <c r="J416" s="70" t="s">
        <v>796</v>
      </c>
      <c r="K416" s="70" t="s">
        <v>796</v>
      </c>
      <c r="L416" s="70" t="s">
        <v>796</v>
      </c>
      <c r="M416" s="70" t="s">
        <v>296</v>
      </c>
      <c r="N416" s="70">
        <v>20.2023601531982</v>
      </c>
      <c r="O416" s="70">
        <v>92.812782287597699</v>
      </c>
      <c r="P416" s="70" t="s">
        <v>797</v>
      </c>
      <c r="Q416" s="70" t="s">
        <v>778</v>
      </c>
      <c r="R416" s="571"/>
      <c r="S416" s="564"/>
      <c r="T416" s="108"/>
      <c r="U416" s="104"/>
      <c r="V416" s="70" t="s">
        <v>440</v>
      </c>
      <c r="W416" s="563"/>
    </row>
    <row r="417" spans="1:23" s="70" customFormat="1" ht="14.25" hidden="1" customHeight="1">
      <c r="A417" s="556" t="s">
        <v>37</v>
      </c>
      <c r="B417" s="433" t="s">
        <v>187</v>
      </c>
      <c r="C417" s="556" t="s">
        <v>1084</v>
      </c>
      <c r="D417" s="473" t="s">
        <v>1664</v>
      </c>
      <c r="J417" s="70" t="s">
        <v>1463</v>
      </c>
      <c r="K417" s="70" t="s">
        <v>43</v>
      </c>
      <c r="L417" s="70" t="s">
        <v>1085</v>
      </c>
      <c r="M417" s="70" t="s">
        <v>44</v>
      </c>
      <c r="P417" s="70" t="s">
        <v>759</v>
      </c>
      <c r="R417" s="563"/>
      <c r="S417" s="564"/>
      <c r="T417" s="108"/>
      <c r="U417" s="104"/>
      <c r="V417" s="70" t="s">
        <v>1084</v>
      </c>
      <c r="W417" s="433"/>
    </row>
    <row r="418" spans="1:23" s="70" customFormat="1" ht="14.25" hidden="1" customHeight="1">
      <c r="A418" s="556" t="s">
        <v>37</v>
      </c>
      <c r="B418" s="433" t="s">
        <v>187</v>
      </c>
      <c r="C418" s="556" t="s">
        <v>269</v>
      </c>
      <c r="D418" s="473" t="s">
        <v>2869</v>
      </c>
      <c r="E418" s="433" t="s">
        <v>1496</v>
      </c>
      <c r="F418" s="433" t="s">
        <v>1794</v>
      </c>
      <c r="G418" s="433" t="s">
        <v>1794</v>
      </c>
      <c r="H418" s="433" t="s">
        <v>41</v>
      </c>
      <c r="I418" s="433" t="s">
        <v>42</v>
      </c>
      <c r="J418" s="433" t="s">
        <v>43</v>
      </c>
      <c r="K418" s="433" t="s">
        <v>43</v>
      </c>
      <c r="L418" s="433" t="s">
        <v>43</v>
      </c>
      <c r="M418" s="433" t="s">
        <v>44</v>
      </c>
      <c r="N418" s="433">
        <v>24.260719999999999</v>
      </c>
      <c r="O418" s="433">
        <v>97.238829999999993</v>
      </c>
      <c r="P418" s="433" t="s">
        <v>759</v>
      </c>
      <c r="Q418" s="433" t="s">
        <v>778</v>
      </c>
      <c r="R418" s="563">
        <v>218</v>
      </c>
      <c r="S418" s="563">
        <v>1067</v>
      </c>
      <c r="T418" s="450"/>
      <c r="U418" s="438"/>
      <c r="V418" s="433" t="s">
        <v>269</v>
      </c>
      <c r="W418" s="433"/>
    </row>
    <row r="419" spans="1:23" s="70" customFormat="1" ht="14.25" hidden="1" customHeight="1">
      <c r="A419" s="433" t="s">
        <v>37</v>
      </c>
      <c r="B419" s="433" t="s">
        <v>187</v>
      </c>
      <c r="C419" s="433" t="s">
        <v>188</v>
      </c>
      <c r="D419" s="473" t="s">
        <v>2869</v>
      </c>
      <c r="E419" s="433" t="s">
        <v>1495</v>
      </c>
      <c r="F419" s="433" t="s">
        <v>1793</v>
      </c>
      <c r="G419" s="433" t="s">
        <v>1793</v>
      </c>
      <c r="H419" s="433" t="s">
        <v>41</v>
      </c>
      <c r="I419" s="433" t="s">
        <v>133</v>
      </c>
      <c r="J419" s="433" t="s">
        <v>43</v>
      </c>
      <c r="K419" s="433" t="s">
        <v>43</v>
      </c>
      <c r="L419" s="433" t="s">
        <v>43</v>
      </c>
      <c r="M419" s="433" t="s">
        <v>44</v>
      </c>
      <c r="N419" s="433">
        <v>24.260466999999998</v>
      </c>
      <c r="O419" s="433">
        <v>97.252650000000003</v>
      </c>
      <c r="P419" s="433" t="s">
        <v>759</v>
      </c>
      <c r="Q419" s="433" t="s">
        <v>778</v>
      </c>
      <c r="R419" s="436">
        <v>12</v>
      </c>
      <c r="S419" s="563">
        <v>52</v>
      </c>
      <c r="T419" s="450"/>
      <c r="U419" s="438"/>
      <c r="V419" s="433" t="s">
        <v>188</v>
      </c>
      <c r="W419" s="556"/>
    </row>
    <row r="420" spans="1:23" s="70" customFormat="1" ht="14.25" hidden="1" customHeight="1">
      <c r="A420" s="433" t="s">
        <v>37</v>
      </c>
      <c r="B420" s="433" t="s">
        <v>187</v>
      </c>
      <c r="C420" s="70" t="s">
        <v>1092</v>
      </c>
      <c r="D420" s="473" t="s">
        <v>1664</v>
      </c>
      <c r="J420" s="70" t="s">
        <v>796</v>
      </c>
      <c r="K420" s="70" t="s">
        <v>796</v>
      </c>
      <c r="L420" s="70" t="s">
        <v>796</v>
      </c>
      <c r="M420" s="70" t="s">
        <v>44</v>
      </c>
      <c r="P420" s="70" t="s">
        <v>797</v>
      </c>
      <c r="R420" s="102"/>
      <c r="S420" s="564"/>
      <c r="T420" s="108"/>
      <c r="U420" s="104"/>
    </row>
    <row r="421" spans="1:23" s="70" customFormat="1" ht="14.25" hidden="1" customHeight="1">
      <c r="A421" s="556" t="s">
        <v>37</v>
      </c>
      <c r="B421" s="556" t="s">
        <v>187</v>
      </c>
      <c r="C421" s="556" t="s">
        <v>1007</v>
      </c>
      <c r="D421" s="473" t="s">
        <v>2869</v>
      </c>
      <c r="E421" s="70" t="s">
        <v>1499</v>
      </c>
      <c r="F421" s="556"/>
      <c r="I421" s="70" t="s">
        <v>2140</v>
      </c>
      <c r="J421" s="70" t="s">
        <v>43</v>
      </c>
      <c r="K421" s="70" t="s">
        <v>43</v>
      </c>
      <c r="L421" s="70" t="s">
        <v>770</v>
      </c>
      <c r="M421" s="70" t="s">
        <v>44</v>
      </c>
      <c r="N421" s="70">
        <v>24.263786</v>
      </c>
      <c r="O421" s="70">
        <v>97.228835000000004</v>
      </c>
      <c r="P421" s="70" t="s">
        <v>771</v>
      </c>
      <c r="Q421" s="70" t="s">
        <v>760</v>
      </c>
      <c r="R421" s="563">
        <v>181</v>
      </c>
      <c r="S421" s="563">
        <v>906</v>
      </c>
      <c r="T421" s="108"/>
      <c r="U421" s="104" t="s">
        <v>1008</v>
      </c>
      <c r="V421" s="70" t="s">
        <v>770</v>
      </c>
      <c r="W421" s="556"/>
    </row>
    <row r="422" spans="1:23" s="70" customFormat="1" ht="14.25" hidden="1" customHeight="1">
      <c r="A422" s="556" t="s">
        <v>37</v>
      </c>
      <c r="B422" s="556" t="s">
        <v>187</v>
      </c>
      <c r="C422" s="556" t="s">
        <v>766</v>
      </c>
      <c r="D422" s="473" t="s">
        <v>1665</v>
      </c>
      <c r="E422" s="556" t="s">
        <v>1326</v>
      </c>
      <c r="F422" s="556">
        <v>0</v>
      </c>
      <c r="G422" s="556">
        <v>0</v>
      </c>
      <c r="H422" s="556"/>
      <c r="I422" s="556">
        <v>0</v>
      </c>
      <c r="J422" s="556" t="s">
        <v>43</v>
      </c>
      <c r="K422" s="70" t="s">
        <v>43</v>
      </c>
      <c r="L422" s="70" t="s">
        <v>758</v>
      </c>
      <c r="M422" s="433" t="s">
        <v>44</v>
      </c>
      <c r="N422" s="556"/>
      <c r="O422" s="556"/>
      <c r="P422" s="70" t="s">
        <v>759</v>
      </c>
      <c r="Q422" s="556"/>
      <c r="R422" s="563"/>
      <c r="S422" s="564"/>
      <c r="T422" s="583"/>
      <c r="U422" s="565"/>
      <c r="V422" s="556" t="s">
        <v>766</v>
      </c>
      <c r="W422" s="556" t="s">
        <v>2141</v>
      </c>
    </row>
    <row r="423" spans="1:23" s="70" customFormat="1" ht="14.25" hidden="1" customHeight="1">
      <c r="A423" s="556" t="s">
        <v>37</v>
      </c>
      <c r="B423" s="556" t="s">
        <v>187</v>
      </c>
      <c r="C423" s="556" t="s">
        <v>190</v>
      </c>
      <c r="D423" s="473" t="s">
        <v>2869</v>
      </c>
      <c r="E423" s="556" t="s">
        <v>1487</v>
      </c>
      <c r="F423" s="556" t="s">
        <v>1791</v>
      </c>
      <c r="G423" s="556" t="s">
        <v>1792</v>
      </c>
      <c r="H423" s="556" t="s">
        <v>41</v>
      </c>
      <c r="I423" s="556" t="s">
        <v>133</v>
      </c>
      <c r="J423" s="556" t="s">
        <v>43</v>
      </c>
      <c r="K423" s="433" t="s">
        <v>43</v>
      </c>
      <c r="L423" s="433" t="s">
        <v>43</v>
      </c>
      <c r="M423" s="433" t="s">
        <v>44</v>
      </c>
      <c r="N423" s="556">
        <v>24.24766</v>
      </c>
      <c r="O423" s="556">
        <v>97.236919999999998</v>
      </c>
      <c r="P423" s="433" t="s">
        <v>759</v>
      </c>
      <c r="Q423" s="556" t="s">
        <v>778</v>
      </c>
      <c r="R423" s="563">
        <v>40</v>
      </c>
      <c r="S423" s="563">
        <v>232</v>
      </c>
      <c r="T423" s="583"/>
      <c r="U423" s="565"/>
      <c r="V423" s="556" t="s">
        <v>190</v>
      </c>
      <c r="W423" s="556"/>
    </row>
    <row r="424" spans="1:23" s="70" customFormat="1" ht="14.25" hidden="1" customHeight="1">
      <c r="A424" s="433" t="s">
        <v>37</v>
      </c>
      <c r="B424" s="556" t="s">
        <v>187</v>
      </c>
      <c r="C424" s="556" t="s">
        <v>1006</v>
      </c>
      <c r="D424" s="473" t="s">
        <v>1665</v>
      </c>
      <c r="E424" s="556" t="s">
        <v>1497</v>
      </c>
      <c r="F424" s="433">
        <v>0</v>
      </c>
      <c r="G424" s="433">
        <v>0</v>
      </c>
      <c r="H424" s="433"/>
      <c r="I424" s="433">
        <v>0</v>
      </c>
      <c r="J424" s="433" t="s">
        <v>43</v>
      </c>
      <c r="K424" s="433" t="s">
        <v>43</v>
      </c>
      <c r="L424" s="433" t="s">
        <v>758</v>
      </c>
      <c r="M424" s="433" t="s">
        <v>44</v>
      </c>
      <c r="N424" s="433">
        <v>24.262418019999998</v>
      </c>
      <c r="O424" s="433">
        <v>97.221556500000005</v>
      </c>
      <c r="P424" s="433" t="s">
        <v>759</v>
      </c>
      <c r="Q424" s="433"/>
      <c r="R424" s="436"/>
      <c r="S424" s="564"/>
      <c r="T424" s="450"/>
      <c r="U424" s="438"/>
      <c r="V424" s="433" t="s">
        <v>1006</v>
      </c>
      <c r="W424" s="556" t="s">
        <v>2142</v>
      </c>
    </row>
    <row r="425" spans="1:23" s="70" customFormat="1" ht="14.25" hidden="1" customHeight="1">
      <c r="A425" s="433" t="s">
        <v>37</v>
      </c>
      <c r="B425" s="556" t="s">
        <v>187</v>
      </c>
      <c r="C425" s="556" t="s">
        <v>192</v>
      </c>
      <c r="D425" s="473" t="s">
        <v>2869</v>
      </c>
      <c r="E425" s="556" t="s">
        <v>1498</v>
      </c>
      <c r="F425" s="556" t="s">
        <v>1794</v>
      </c>
      <c r="G425" s="70" t="s">
        <v>1794</v>
      </c>
      <c r="H425" s="70" t="s">
        <v>41</v>
      </c>
      <c r="I425" s="70" t="s">
        <v>234</v>
      </c>
      <c r="J425" s="70" t="s">
        <v>43</v>
      </c>
      <c r="K425" s="70" t="s">
        <v>43</v>
      </c>
      <c r="L425" s="70" t="s">
        <v>43</v>
      </c>
      <c r="M425" s="70" t="s">
        <v>44</v>
      </c>
      <c r="N425" s="70">
        <v>24.263174360000001</v>
      </c>
      <c r="O425" s="70">
        <v>97.240183459999997</v>
      </c>
      <c r="P425" s="70" t="s">
        <v>759</v>
      </c>
      <c r="Q425" s="70" t="s">
        <v>778</v>
      </c>
      <c r="R425" s="563">
        <v>139</v>
      </c>
      <c r="S425" s="563">
        <v>777</v>
      </c>
      <c r="T425" s="108"/>
      <c r="U425" s="104"/>
      <c r="V425" s="70" t="s">
        <v>192</v>
      </c>
      <c r="W425" s="556"/>
    </row>
    <row r="426" spans="1:23" s="70" customFormat="1" ht="14.25" hidden="1" customHeight="1">
      <c r="A426" s="564" t="s">
        <v>37</v>
      </c>
      <c r="B426" s="556" t="s">
        <v>187</v>
      </c>
      <c r="C426" s="426" t="s">
        <v>2030</v>
      </c>
      <c r="D426" s="562"/>
      <c r="E426" s="556"/>
      <c r="F426" s="556"/>
      <c r="G426" s="556"/>
      <c r="H426" s="556"/>
      <c r="I426" s="556"/>
      <c r="J426" s="556" t="s">
        <v>1463</v>
      </c>
      <c r="K426" s="70" t="s">
        <v>43</v>
      </c>
      <c r="L426" s="70" t="s">
        <v>1085</v>
      </c>
      <c r="M426" s="70" t="s">
        <v>44</v>
      </c>
      <c r="N426" s="556"/>
      <c r="O426" s="556"/>
      <c r="P426" s="433" t="s">
        <v>1989</v>
      </c>
      <c r="Q426" s="556"/>
      <c r="R426" s="571"/>
      <c r="S426" s="564"/>
      <c r="T426" s="583">
        <v>43298</v>
      </c>
      <c r="U426" s="565"/>
      <c r="V426" s="556"/>
      <c r="W426" s="433"/>
    </row>
    <row r="427" spans="1:23" s="70" customFormat="1" ht="14.25" hidden="1" customHeight="1">
      <c r="A427" s="556" t="s">
        <v>37</v>
      </c>
      <c r="B427" s="556" t="s">
        <v>187</v>
      </c>
      <c r="C427" s="556" t="s">
        <v>193</v>
      </c>
      <c r="D427" s="473" t="s">
        <v>2869</v>
      </c>
      <c r="E427" s="556" t="s">
        <v>1493</v>
      </c>
      <c r="F427" s="556" t="s">
        <v>1791</v>
      </c>
      <c r="G427" s="556" t="s">
        <v>1792</v>
      </c>
      <c r="H427" s="556" t="s">
        <v>41</v>
      </c>
      <c r="I427" s="433" t="s">
        <v>234</v>
      </c>
      <c r="J427" s="70" t="s">
        <v>43</v>
      </c>
      <c r="K427" s="70" t="s">
        <v>43</v>
      </c>
      <c r="L427" s="556" t="s">
        <v>43</v>
      </c>
      <c r="M427" s="433" t="s">
        <v>44</v>
      </c>
      <c r="N427" s="556">
        <v>24.253067000000001</v>
      </c>
      <c r="O427" s="556">
        <v>97.234200000000001</v>
      </c>
      <c r="P427" s="556" t="s">
        <v>759</v>
      </c>
      <c r="Q427" s="433" t="s">
        <v>778</v>
      </c>
      <c r="R427" s="436">
        <v>14</v>
      </c>
      <c r="S427" s="563">
        <v>55</v>
      </c>
      <c r="T427" s="450"/>
      <c r="U427" s="565"/>
      <c r="V427" s="556" t="s">
        <v>193</v>
      </c>
      <c r="W427" s="556"/>
    </row>
    <row r="428" spans="1:23" s="70" customFormat="1" ht="14.25" hidden="1" customHeight="1">
      <c r="A428" s="433" t="s">
        <v>37</v>
      </c>
      <c r="B428" s="556" t="s">
        <v>187</v>
      </c>
      <c r="C428" s="556" t="s">
        <v>195</v>
      </c>
      <c r="D428" s="473" t="s">
        <v>2869</v>
      </c>
      <c r="E428" s="556" t="s">
        <v>1503</v>
      </c>
      <c r="F428" s="70" t="s">
        <v>1798</v>
      </c>
      <c r="G428" s="70" t="s">
        <v>1798</v>
      </c>
      <c r="H428" s="70" t="s">
        <v>41</v>
      </c>
      <c r="I428" s="70" t="s">
        <v>42</v>
      </c>
      <c r="J428" s="70" t="s">
        <v>43</v>
      </c>
      <c r="K428" s="433" t="s">
        <v>43</v>
      </c>
      <c r="L428" s="433" t="s">
        <v>758</v>
      </c>
      <c r="M428" s="70" t="s">
        <v>44</v>
      </c>
      <c r="N428" s="70">
        <v>24.32638</v>
      </c>
      <c r="O428" s="70">
        <v>97.315860000000001</v>
      </c>
      <c r="P428" s="70" t="s">
        <v>759</v>
      </c>
      <c r="Q428" s="70" t="s">
        <v>778</v>
      </c>
      <c r="R428" s="436"/>
      <c r="S428" s="563"/>
      <c r="T428" s="108"/>
      <c r="U428" s="104"/>
      <c r="V428" s="70" t="s">
        <v>195</v>
      </c>
      <c r="W428" s="556"/>
    </row>
    <row r="429" spans="1:23" s="70" customFormat="1" ht="14.25" hidden="1" customHeight="1">
      <c r="A429" s="556" t="s">
        <v>37</v>
      </c>
      <c r="B429" s="556" t="s">
        <v>187</v>
      </c>
      <c r="C429" s="556" t="s">
        <v>271</v>
      </c>
      <c r="D429" s="473" t="s">
        <v>2869</v>
      </c>
      <c r="E429" s="556" t="s">
        <v>1484</v>
      </c>
      <c r="F429" s="556" t="s">
        <v>1788</v>
      </c>
      <c r="G429" s="556" t="s">
        <v>1789</v>
      </c>
      <c r="H429" s="556" t="s">
        <v>41</v>
      </c>
      <c r="I429" s="433" t="s">
        <v>133</v>
      </c>
      <c r="J429" s="433" t="s">
        <v>43</v>
      </c>
      <c r="K429" s="433" t="s">
        <v>43</v>
      </c>
      <c r="L429" s="556" t="s">
        <v>43</v>
      </c>
      <c r="M429" s="433" t="s">
        <v>44</v>
      </c>
      <c r="N429" s="556">
        <v>24.222349999999999</v>
      </c>
      <c r="O429" s="556">
        <v>97.252650000000003</v>
      </c>
      <c r="P429" s="556" t="s">
        <v>759</v>
      </c>
      <c r="Q429" s="433" t="s">
        <v>778</v>
      </c>
      <c r="R429" s="436">
        <v>147</v>
      </c>
      <c r="S429" s="563">
        <v>783</v>
      </c>
      <c r="T429" s="450"/>
      <c r="U429" s="565"/>
      <c r="V429" s="556" t="s">
        <v>271</v>
      </c>
      <c r="W429" s="556"/>
    </row>
    <row r="430" spans="1:23" s="70" customFormat="1" ht="14.25" hidden="1" customHeight="1">
      <c r="A430" s="556" t="s">
        <v>37</v>
      </c>
      <c r="B430" s="561" t="s">
        <v>187</v>
      </c>
      <c r="C430" s="561" t="s">
        <v>272</v>
      </c>
      <c r="D430" s="473" t="s">
        <v>2869</v>
      </c>
      <c r="E430" s="70" t="s">
        <v>1500</v>
      </c>
      <c r="F430" s="561" t="s">
        <v>1791</v>
      </c>
      <c r="G430" s="70" t="s">
        <v>1795</v>
      </c>
      <c r="H430" s="70" t="s">
        <v>41</v>
      </c>
      <c r="I430" s="70" t="s">
        <v>133</v>
      </c>
      <c r="J430" s="70" t="s">
        <v>43</v>
      </c>
      <c r="K430" s="70" t="s">
        <v>43</v>
      </c>
      <c r="L430" s="70" t="s">
        <v>43</v>
      </c>
      <c r="M430" s="70" t="s">
        <v>44</v>
      </c>
      <c r="N430" s="70">
        <v>24.26829283</v>
      </c>
      <c r="O430" s="70">
        <v>97.229116809999994</v>
      </c>
      <c r="P430" s="433" t="s">
        <v>759</v>
      </c>
      <c r="Q430" s="70" t="s">
        <v>778</v>
      </c>
      <c r="R430" s="567">
        <v>641</v>
      </c>
      <c r="S430" s="567">
        <v>4027</v>
      </c>
      <c r="T430" s="108"/>
      <c r="U430" s="104"/>
      <c r="V430" s="70" t="s">
        <v>272</v>
      </c>
      <c r="W430" s="427" t="s">
        <v>2270</v>
      </c>
    </row>
    <row r="431" spans="1:23" s="70" customFormat="1" ht="14.25" hidden="1" customHeight="1">
      <c r="A431" s="568" t="s">
        <v>37</v>
      </c>
      <c r="B431" s="567" t="s">
        <v>187</v>
      </c>
      <c r="C431" s="573" t="s">
        <v>1657</v>
      </c>
      <c r="D431" s="473" t="s">
        <v>1664</v>
      </c>
      <c r="E431" s="561"/>
      <c r="F431" s="561"/>
      <c r="G431" s="561"/>
      <c r="H431" s="561" t="s">
        <v>128</v>
      </c>
      <c r="I431" s="561"/>
      <c r="J431" s="561" t="s">
        <v>1463</v>
      </c>
      <c r="K431" s="433" t="s">
        <v>43</v>
      </c>
      <c r="L431" s="433" t="s">
        <v>43</v>
      </c>
      <c r="M431" s="70" t="s">
        <v>44</v>
      </c>
      <c r="N431" s="561"/>
      <c r="O431" s="561"/>
      <c r="P431" s="556" t="s">
        <v>759</v>
      </c>
      <c r="Q431" s="561"/>
      <c r="R431" s="572"/>
      <c r="S431" s="568"/>
      <c r="T431" s="584">
        <v>43245</v>
      </c>
      <c r="U431" s="569"/>
      <c r="V431" s="561"/>
      <c r="W431" s="556"/>
    </row>
    <row r="432" spans="1:23" s="70" customFormat="1" ht="14.25" hidden="1" customHeight="1">
      <c r="A432" s="433" t="s">
        <v>37</v>
      </c>
      <c r="B432" s="561" t="s">
        <v>187</v>
      </c>
      <c r="C432" s="561" t="s">
        <v>1009</v>
      </c>
      <c r="D432" s="473" t="s">
        <v>1957</v>
      </c>
      <c r="E432" s="561" t="s">
        <v>1502</v>
      </c>
      <c r="F432" s="70" t="s">
        <v>1791</v>
      </c>
      <c r="G432" s="70" t="s">
        <v>1871</v>
      </c>
      <c r="H432" s="70" t="s">
        <v>41</v>
      </c>
      <c r="I432" s="70" t="s">
        <v>234</v>
      </c>
      <c r="J432" s="70" t="s">
        <v>43</v>
      </c>
      <c r="K432" s="433" t="s">
        <v>43</v>
      </c>
      <c r="L432" s="433" t="s">
        <v>758</v>
      </c>
      <c r="M432" s="70" t="s">
        <v>44</v>
      </c>
      <c r="N432" s="433">
        <v>24.29138</v>
      </c>
      <c r="O432" s="433">
        <v>97.227789999999999</v>
      </c>
      <c r="P432" s="433" t="s">
        <v>759</v>
      </c>
      <c r="Q432" s="70" t="s">
        <v>760</v>
      </c>
      <c r="R432" s="436"/>
      <c r="S432" s="564"/>
      <c r="T432" s="108">
        <v>43276</v>
      </c>
      <c r="U432" s="104" t="s">
        <v>1958</v>
      </c>
      <c r="V432" s="70" t="s">
        <v>1009</v>
      </c>
      <c r="W432" s="427" t="s">
        <v>2143</v>
      </c>
    </row>
    <row r="433" spans="1:23" s="70" customFormat="1" ht="14.25" hidden="1" customHeight="1">
      <c r="A433" s="433" t="s">
        <v>37</v>
      </c>
      <c r="B433" s="561" t="s">
        <v>187</v>
      </c>
      <c r="C433" s="561" t="s">
        <v>789</v>
      </c>
      <c r="D433" s="473" t="s">
        <v>1665</v>
      </c>
      <c r="E433" s="561" t="s">
        <v>1346</v>
      </c>
      <c r="F433" s="70">
        <v>0</v>
      </c>
      <c r="G433" s="70">
        <v>0</v>
      </c>
      <c r="I433" s="70">
        <v>0</v>
      </c>
      <c r="J433" s="70" t="s">
        <v>43</v>
      </c>
      <c r="K433" s="70" t="s">
        <v>43</v>
      </c>
      <c r="L433" s="433" t="s">
        <v>758</v>
      </c>
      <c r="M433" s="70" t="s">
        <v>44</v>
      </c>
      <c r="P433" s="433" t="s">
        <v>759</v>
      </c>
      <c r="R433" s="436"/>
      <c r="S433" s="564"/>
      <c r="T433" s="108"/>
      <c r="U433" s="104"/>
      <c r="V433" s="70" t="s">
        <v>789</v>
      </c>
      <c r="W433" s="556" t="s">
        <v>2144</v>
      </c>
    </row>
    <row r="434" spans="1:23" s="70" customFormat="1" ht="14.25" hidden="1" customHeight="1">
      <c r="A434" s="556" t="s">
        <v>37</v>
      </c>
      <c r="B434" s="561" t="s">
        <v>187</v>
      </c>
      <c r="C434" s="561" t="s">
        <v>196</v>
      </c>
      <c r="D434" s="473" t="s">
        <v>2698</v>
      </c>
      <c r="E434" s="561" t="s">
        <v>1488</v>
      </c>
      <c r="F434" s="70" t="s">
        <v>1788</v>
      </c>
      <c r="G434" s="70" t="s">
        <v>1788</v>
      </c>
      <c r="H434" s="70" t="s">
        <v>41</v>
      </c>
      <c r="I434" s="70" t="s">
        <v>234</v>
      </c>
      <c r="J434" s="70" t="s">
        <v>43</v>
      </c>
      <c r="K434" s="556" t="s">
        <v>43</v>
      </c>
      <c r="L434" s="556" t="s">
        <v>758</v>
      </c>
      <c r="M434" s="70" t="s">
        <v>44</v>
      </c>
      <c r="N434" s="70">
        <v>24.24953</v>
      </c>
      <c r="O434" s="70">
        <v>97.240639999999999</v>
      </c>
      <c r="P434" s="433" t="s">
        <v>759</v>
      </c>
      <c r="Q434" s="70" t="s">
        <v>778</v>
      </c>
      <c r="R434" s="563"/>
      <c r="S434" s="563"/>
      <c r="T434" s="108"/>
      <c r="U434" s="438"/>
      <c r="V434" s="70" t="s">
        <v>196</v>
      </c>
      <c r="W434" s="556"/>
    </row>
    <row r="435" spans="1:23" s="70" customFormat="1" ht="14.25" hidden="1" customHeight="1">
      <c r="A435" s="433" t="s">
        <v>37</v>
      </c>
      <c r="B435" s="433" t="s">
        <v>138</v>
      </c>
      <c r="C435" s="433" t="s">
        <v>1096</v>
      </c>
      <c r="D435" s="473" t="s">
        <v>1664</v>
      </c>
      <c r="J435" s="70" t="s">
        <v>43</v>
      </c>
      <c r="K435" s="70" t="s">
        <v>43</v>
      </c>
      <c r="L435" s="70" t="s">
        <v>1097</v>
      </c>
      <c r="M435" s="70" t="s">
        <v>44</v>
      </c>
      <c r="P435" s="433" t="s">
        <v>759</v>
      </c>
      <c r="R435" s="436"/>
      <c r="S435" s="564"/>
      <c r="T435" s="108"/>
      <c r="U435" s="104"/>
      <c r="V435" s="70" t="s">
        <v>1096</v>
      </c>
      <c r="W435" s="556"/>
    </row>
    <row r="436" spans="1:23" s="70" customFormat="1" ht="14.25" hidden="1" customHeight="1">
      <c r="A436" s="433" t="s">
        <v>37</v>
      </c>
      <c r="B436" s="433" t="s">
        <v>138</v>
      </c>
      <c r="C436" s="70" t="s">
        <v>237</v>
      </c>
      <c r="D436" s="473" t="s">
        <v>2869</v>
      </c>
      <c r="E436" s="70" t="s">
        <v>1608</v>
      </c>
      <c r="F436" s="70" t="s">
        <v>1852</v>
      </c>
      <c r="G436" s="70" t="s">
        <v>1853</v>
      </c>
      <c r="H436" s="70" t="s">
        <v>41</v>
      </c>
      <c r="I436" s="70" t="s">
        <v>234</v>
      </c>
      <c r="J436" s="70" t="s">
        <v>43</v>
      </c>
      <c r="K436" s="70" t="s">
        <v>43</v>
      </c>
      <c r="L436" s="70" t="s">
        <v>43</v>
      </c>
      <c r="M436" s="70" t="s">
        <v>44</v>
      </c>
      <c r="N436" s="70">
        <v>25.889410000000002</v>
      </c>
      <c r="O436" s="70">
        <v>98.131550000000004</v>
      </c>
      <c r="P436" s="70" t="s">
        <v>759</v>
      </c>
      <c r="Q436" s="70" t="s">
        <v>778</v>
      </c>
      <c r="R436" s="102">
        <v>163</v>
      </c>
      <c r="S436" s="563">
        <v>830</v>
      </c>
      <c r="T436" s="108"/>
      <c r="U436" s="104"/>
      <c r="V436" s="70" t="s">
        <v>237</v>
      </c>
      <c r="W436" s="556"/>
    </row>
    <row r="437" spans="1:23" s="70" customFormat="1" ht="14.25" hidden="1" customHeight="1">
      <c r="A437" s="433" t="s">
        <v>37</v>
      </c>
      <c r="B437" s="556" t="s">
        <v>138</v>
      </c>
      <c r="C437" s="556" t="s">
        <v>767</v>
      </c>
      <c r="D437" s="473" t="s">
        <v>1665</v>
      </c>
      <c r="E437" s="70" t="s">
        <v>1327</v>
      </c>
      <c r="F437" s="70">
        <v>0</v>
      </c>
      <c r="G437" s="70">
        <v>0</v>
      </c>
      <c r="H437" s="70" t="s">
        <v>41</v>
      </c>
      <c r="I437" s="70" t="s">
        <v>1328</v>
      </c>
      <c r="J437" s="70" t="s">
        <v>43</v>
      </c>
      <c r="K437" s="70" t="s">
        <v>43</v>
      </c>
      <c r="L437" s="433" t="s">
        <v>758</v>
      </c>
      <c r="M437" s="70" t="s">
        <v>44</v>
      </c>
      <c r="N437" s="433"/>
      <c r="O437" s="433"/>
      <c r="P437" s="433" t="s">
        <v>759</v>
      </c>
      <c r="R437" s="436"/>
      <c r="S437" s="564"/>
      <c r="T437" s="108"/>
      <c r="U437" s="438"/>
      <c r="V437" s="70" t="s">
        <v>767</v>
      </c>
      <c r="W437" s="427" t="s">
        <v>2145</v>
      </c>
    </row>
    <row r="438" spans="1:23" s="70" customFormat="1" ht="14.25" hidden="1" customHeight="1">
      <c r="A438" s="433" t="s">
        <v>37</v>
      </c>
      <c r="B438" s="433" t="s">
        <v>138</v>
      </c>
      <c r="C438" s="433" t="s">
        <v>139</v>
      </c>
      <c r="D438" s="473" t="s">
        <v>2869</v>
      </c>
      <c r="E438" s="70" t="s">
        <v>1604</v>
      </c>
      <c r="F438" s="70" t="s">
        <v>1849</v>
      </c>
      <c r="G438" s="70" t="s">
        <v>1850</v>
      </c>
      <c r="H438" s="70" t="s">
        <v>41</v>
      </c>
      <c r="I438" s="70" t="s">
        <v>133</v>
      </c>
      <c r="J438" s="70" t="s">
        <v>43</v>
      </c>
      <c r="K438" s="70" t="s">
        <v>43</v>
      </c>
      <c r="L438" s="433" t="s">
        <v>43</v>
      </c>
      <c r="M438" s="70" t="s">
        <v>776</v>
      </c>
      <c r="N438" s="70">
        <v>25.754110000000001</v>
      </c>
      <c r="O438" s="70">
        <v>98.475719999999995</v>
      </c>
      <c r="P438" s="433" t="s">
        <v>759</v>
      </c>
      <c r="Q438" s="70" t="s">
        <v>778</v>
      </c>
      <c r="R438" s="436">
        <v>163</v>
      </c>
      <c r="S438" s="563">
        <v>967</v>
      </c>
      <c r="T438" s="108"/>
      <c r="U438" s="438"/>
      <c r="V438" s="70" t="s">
        <v>139</v>
      </c>
      <c r="W438" s="427" t="s">
        <v>2271</v>
      </c>
    </row>
    <row r="439" spans="1:23" s="70" customFormat="1" ht="14.25" hidden="1" customHeight="1">
      <c r="A439" s="433" t="s">
        <v>37</v>
      </c>
      <c r="B439" s="433" t="s">
        <v>138</v>
      </c>
      <c r="C439" s="433" t="s">
        <v>1060</v>
      </c>
      <c r="D439" s="473" t="s">
        <v>1665</v>
      </c>
      <c r="E439" s="70" t="s">
        <v>1602</v>
      </c>
      <c r="F439" s="70" t="s">
        <v>1730</v>
      </c>
      <c r="G439" s="70" t="s">
        <v>1731</v>
      </c>
      <c r="I439" s="70">
        <v>0</v>
      </c>
      <c r="J439" s="70" t="s">
        <v>43</v>
      </c>
      <c r="K439" s="70" t="s">
        <v>43</v>
      </c>
      <c r="L439" s="70" t="s">
        <v>758</v>
      </c>
      <c r="M439" s="70" t="s">
        <v>44</v>
      </c>
      <c r="N439" s="70">
        <v>25.708763000000001</v>
      </c>
      <c r="O439" s="70">
        <v>98.354146999999998</v>
      </c>
      <c r="P439" s="433" t="s">
        <v>771</v>
      </c>
      <c r="Q439" s="70" t="s">
        <v>760</v>
      </c>
      <c r="R439" s="436"/>
      <c r="S439" s="564"/>
      <c r="T439" s="108">
        <v>42983</v>
      </c>
      <c r="U439" s="104" t="s">
        <v>1061</v>
      </c>
      <c r="V439" s="70" t="s">
        <v>1060</v>
      </c>
      <c r="W439" s="433" t="s">
        <v>2146</v>
      </c>
    </row>
    <row r="440" spans="1:23" s="70" customFormat="1" ht="14.25" hidden="1" customHeight="1">
      <c r="A440" s="433" t="s">
        <v>37</v>
      </c>
      <c r="B440" s="433" t="s">
        <v>138</v>
      </c>
      <c r="C440" s="433" t="s">
        <v>239</v>
      </c>
      <c r="D440" s="473" t="s">
        <v>2869</v>
      </c>
      <c r="E440" s="70" t="s">
        <v>1607</v>
      </c>
      <c r="F440" s="70" t="s">
        <v>1694</v>
      </c>
      <c r="G440" s="70" t="s">
        <v>1851</v>
      </c>
      <c r="H440" s="70" t="s">
        <v>41</v>
      </c>
      <c r="I440" s="70" t="s">
        <v>234</v>
      </c>
      <c r="J440" s="70" t="s">
        <v>43</v>
      </c>
      <c r="K440" s="70" t="s">
        <v>43</v>
      </c>
      <c r="L440" s="70" t="s">
        <v>43</v>
      </c>
      <c r="M440" s="70" t="s">
        <v>44</v>
      </c>
      <c r="N440" s="433">
        <v>25.887339999999998</v>
      </c>
      <c r="O440" s="433">
        <v>98.129990000000006</v>
      </c>
      <c r="P440" s="433" t="s">
        <v>759</v>
      </c>
      <c r="Q440" s="70" t="s">
        <v>778</v>
      </c>
      <c r="R440" s="436">
        <v>206</v>
      </c>
      <c r="S440" s="563">
        <v>856</v>
      </c>
      <c r="T440" s="108"/>
      <c r="U440" s="438"/>
      <c r="V440" s="70" t="s">
        <v>239</v>
      </c>
      <c r="W440" s="556"/>
    </row>
    <row r="441" spans="1:23" s="70" customFormat="1" ht="14.25" hidden="1" customHeight="1">
      <c r="A441" s="433" t="s">
        <v>37</v>
      </c>
      <c r="B441" s="556" t="s">
        <v>138</v>
      </c>
      <c r="C441" s="556" t="s">
        <v>217</v>
      </c>
      <c r="D441" s="473" t="s">
        <v>2869</v>
      </c>
      <c r="E441" s="70" t="s">
        <v>1585</v>
      </c>
      <c r="F441" s="70" t="s">
        <v>1844</v>
      </c>
      <c r="G441" s="70" t="s">
        <v>1714</v>
      </c>
      <c r="H441" s="70" t="s">
        <v>41</v>
      </c>
      <c r="I441" s="70" t="s">
        <v>1328</v>
      </c>
      <c r="J441" s="70" t="s">
        <v>43</v>
      </c>
      <c r="K441" s="70" t="s">
        <v>43</v>
      </c>
      <c r="L441" s="70" t="s">
        <v>43</v>
      </c>
      <c r="M441" s="70" t="s">
        <v>44</v>
      </c>
      <c r="N441" s="70">
        <v>25.60867</v>
      </c>
      <c r="O441" s="70">
        <v>98.377780000000001</v>
      </c>
      <c r="P441" s="433" t="s">
        <v>759</v>
      </c>
      <c r="Q441" s="70" t="s">
        <v>778</v>
      </c>
      <c r="R441" s="436">
        <v>57</v>
      </c>
      <c r="S441" s="563">
        <v>274</v>
      </c>
      <c r="T441" s="108"/>
      <c r="U441" s="438"/>
      <c r="V441" s="70" t="s">
        <v>217</v>
      </c>
      <c r="W441" s="556"/>
    </row>
    <row r="442" spans="1:23" s="70" customFormat="1" ht="14.25" hidden="1" customHeight="1">
      <c r="A442" s="433" t="s">
        <v>37</v>
      </c>
      <c r="B442" s="561" t="s">
        <v>138</v>
      </c>
      <c r="C442" s="561" t="s">
        <v>219</v>
      </c>
      <c r="D442" s="473" t="s">
        <v>2869</v>
      </c>
      <c r="E442" s="70" t="s">
        <v>1595</v>
      </c>
      <c r="F442" s="70" t="s">
        <v>1731</v>
      </c>
      <c r="G442" s="70" t="s">
        <v>219</v>
      </c>
      <c r="H442" s="70" t="s">
        <v>41</v>
      </c>
      <c r="I442" s="70" t="s">
        <v>1328</v>
      </c>
      <c r="J442" s="70" t="s">
        <v>43</v>
      </c>
      <c r="K442" s="556" t="s">
        <v>43</v>
      </c>
      <c r="L442" s="556" t="s">
        <v>43</v>
      </c>
      <c r="M442" s="70" t="s">
        <v>44</v>
      </c>
      <c r="N442" s="70">
        <v>25.645959999999999</v>
      </c>
      <c r="O442" s="70">
        <v>98.356260000000006</v>
      </c>
      <c r="P442" s="70" t="s">
        <v>759</v>
      </c>
      <c r="Q442" s="70" t="s">
        <v>778</v>
      </c>
      <c r="R442" s="436">
        <v>32</v>
      </c>
      <c r="S442" s="563">
        <v>167</v>
      </c>
      <c r="T442" s="108"/>
      <c r="U442" s="104"/>
      <c r="V442" s="70" t="s">
        <v>1055</v>
      </c>
      <c r="W442" s="433"/>
    </row>
    <row r="443" spans="1:23" s="70" customFormat="1" ht="14.25" hidden="1" customHeight="1">
      <c r="A443" s="433" t="s">
        <v>37</v>
      </c>
      <c r="B443" s="433" t="s">
        <v>140</v>
      </c>
      <c r="C443" s="556" t="s">
        <v>1056</v>
      </c>
      <c r="D443" s="473" t="s">
        <v>1665</v>
      </c>
      <c r="E443" s="70" t="s">
        <v>1598</v>
      </c>
      <c r="F443" s="70" t="s">
        <v>1728</v>
      </c>
      <c r="G443" s="70" t="s">
        <v>1728</v>
      </c>
      <c r="H443" s="70" t="s">
        <v>41</v>
      </c>
      <c r="I443" s="70" t="s">
        <v>133</v>
      </c>
      <c r="J443" s="70" t="s">
        <v>43</v>
      </c>
      <c r="K443" s="556" t="s">
        <v>43</v>
      </c>
      <c r="L443" s="556" t="s">
        <v>758</v>
      </c>
      <c r="M443" s="70" t="s">
        <v>44</v>
      </c>
      <c r="N443" s="70">
        <v>25.656130000000001</v>
      </c>
      <c r="O443" s="70">
        <v>96.355270000000004</v>
      </c>
      <c r="P443" s="70" t="s">
        <v>759</v>
      </c>
      <c r="Q443" s="70" t="s">
        <v>778</v>
      </c>
      <c r="R443" s="436"/>
      <c r="S443" s="564"/>
      <c r="T443" s="108">
        <v>42983</v>
      </c>
      <c r="U443" s="104" t="s">
        <v>1057</v>
      </c>
      <c r="V443" s="70" t="s">
        <v>1056</v>
      </c>
      <c r="W443" s="427" t="s">
        <v>2147</v>
      </c>
    </row>
    <row r="444" spans="1:23" s="70" customFormat="1" ht="14.25" hidden="1" customHeight="1">
      <c r="A444" s="433" t="s">
        <v>37</v>
      </c>
      <c r="B444" s="433" t="s">
        <v>140</v>
      </c>
      <c r="C444" s="556" t="s">
        <v>222</v>
      </c>
      <c r="D444" s="473" t="s">
        <v>2869</v>
      </c>
      <c r="E444" s="70" t="s">
        <v>1597</v>
      </c>
      <c r="F444" s="70" t="s">
        <v>1728</v>
      </c>
      <c r="G444" s="70" t="s">
        <v>1728</v>
      </c>
      <c r="H444" s="70" t="s">
        <v>41</v>
      </c>
      <c r="I444" s="70" t="s">
        <v>1328</v>
      </c>
      <c r="J444" s="70" t="s">
        <v>43</v>
      </c>
      <c r="K444" s="556" t="s">
        <v>43</v>
      </c>
      <c r="L444" s="556" t="s">
        <v>43</v>
      </c>
      <c r="M444" s="70" t="s">
        <v>44</v>
      </c>
      <c r="N444" s="70">
        <v>25.656009999999998</v>
      </c>
      <c r="O444" s="70">
        <v>96.361609999999999</v>
      </c>
      <c r="P444" s="70" t="s">
        <v>759</v>
      </c>
      <c r="Q444" s="70" t="s">
        <v>778</v>
      </c>
      <c r="R444" s="436">
        <v>68</v>
      </c>
      <c r="S444" s="563">
        <v>343</v>
      </c>
      <c r="T444" s="108"/>
      <c r="U444" s="104"/>
      <c r="V444" s="70" t="s">
        <v>222</v>
      </c>
      <c r="W444" s="556"/>
    </row>
    <row r="445" spans="1:23" s="70" customFormat="1" ht="14.25" hidden="1" customHeight="1">
      <c r="A445" s="433" t="s">
        <v>37</v>
      </c>
      <c r="B445" s="556" t="s">
        <v>140</v>
      </c>
      <c r="C445" s="556" t="s">
        <v>1066</v>
      </c>
      <c r="D445" s="473" t="s">
        <v>1665</v>
      </c>
      <c r="E445" s="70" t="s">
        <v>1609</v>
      </c>
      <c r="F445" s="70" t="s">
        <v>1735</v>
      </c>
      <c r="G445" s="70" t="s">
        <v>1736</v>
      </c>
      <c r="I445" s="70">
        <v>0</v>
      </c>
      <c r="J445" s="70" t="s">
        <v>43</v>
      </c>
      <c r="K445" s="70" t="s">
        <v>43</v>
      </c>
      <c r="L445" s="70" t="s">
        <v>758</v>
      </c>
      <c r="M445" s="70" t="s">
        <v>44</v>
      </c>
      <c r="N445" s="433">
        <v>25.920006000000001</v>
      </c>
      <c r="O445" s="433">
        <v>96.662092000000001</v>
      </c>
      <c r="P445" s="70" t="s">
        <v>759</v>
      </c>
      <c r="Q445" s="70" t="s">
        <v>760</v>
      </c>
      <c r="R445" s="436"/>
      <c r="S445" s="564"/>
      <c r="T445" s="108"/>
      <c r="U445" s="104"/>
      <c r="W445" s="427" t="s">
        <v>2148</v>
      </c>
    </row>
    <row r="446" spans="1:23" s="70" customFormat="1" ht="14.25" hidden="1" customHeight="1">
      <c r="A446" s="433" t="s">
        <v>37</v>
      </c>
      <c r="B446" s="556" t="s">
        <v>140</v>
      </c>
      <c r="C446" s="556" t="s">
        <v>240</v>
      </c>
      <c r="D446" s="473" t="s">
        <v>2869</v>
      </c>
      <c r="E446" s="556" t="s">
        <v>1593</v>
      </c>
      <c r="F446" s="433" t="s">
        <v>1728</v>
      </c>
      <c r="G446" s="433" t="s">
        <v>1728</v>
      </c>
      <c r="H446" s="433" t="s">
        <v>41</v>
      </c>
      <c r="I446" s="433" t="s">
        <v>234</v>
      </c>
      <c r="J446" s="433" t="s">
        <v>43</v>
      </c>
      <c r="K446" s="433" t="s">
        <v>43</v>
      </c>
      <c r="L446" s="433" t="s">
        <v>43</v>
      </c>
      <c r="M446" s="433" t="s">
        <v>44</v>
      </c>
      <c r="N446" s="433">
        <v>25.635300000000001</v>
      </c>
      <c r="O446" s="433">
        <v>96.345569999999995</v>
      </c>
      <c r="P446" s="433" t="s">
        <v>759</v>
      </c>
      <c r="Q446" s="433" t="s">
        <v>778</v>
      </c>
      <c r="R446" s="436">
        <v>70</v>
      </c>
      <c r="S446" s="563">
        <v>372</v>
      </c>
      <c r="T446" s="450"/>
      <c r="U446" s="438"/>
      <c r="V446" s="433" t="s">
        <v>240</v>
      </c>
      <c r="W446" s="556"/>
    </row>
    <row r="447" spans="1:23" s="70" customFormat="1" ht="14.25" hidden="1" customHeight="1">
      <c r="A447" s="556" t="s">
        <v>37</v>
      </c>
      <c r="B447" s="556" t="s">
        <v>140</v>
      </c>
      <c r="C447" s="556" t="s">
        <v>241</v>
      </c>
      <c r="D447" s="473" t="s">
        <v>2869</v>
      </c>
      <c r="E447" s="70" t="s">
        <v>1590</v>
      </c>
      <c r="F447" s="70" t="s">
        <v>1845</v>
      </c>
      <c r="G447" s="70" t="s">
        <v>1846</v>
      </c>
      <c r="H447" s="70" t="s">
        <v>41</v>
      </c>
      <c r="I447" s="70" t="s">
        <v>234</v>
      </c>
      <c r="J447" s="70" t="s">
        <v>43</v>
      </c>
      <c r="K447" s="433" t="s">
        <v>43</v>
      </c>
      <c r="L447" s="433" t="s">
        <v>43</v>
      </c>
      <c r="M447" s="70" t="s">
        <v>44</v>
      </c>
      <c r="N447" s="70">
        <v>25.616509000000001</v>
      </c>
      <c r="O447" s="70">
        <v>96.317350000000005</v>
      </c>
      <c r="P447" s="70" t="s">
        <v>759</v>
      </c>
      <c r="Q447" s="70" t="s">
        <v>778</v>
      </c>
      <c r="R447" s="563">
        <v>13</v>
      </c>
      <c r="S447" s="563">
        <v>84</v>
      </c>
      <c r="T447" s="108"/>
      <c r="U447" s="104"/>
      <c r="V447" s="70" t="s">
        <v>241</v>
      </c>
    </row>
    <row r="448" spans="1:23" s="70" customFormat="1" ht="14.25" hidden="1" customHeight="1">
      <c r="A448" s="556" t="s">
        <v>37</v>
      </c>
      <c r="B448" s="556" t="s">
        <v>140</v>
      </c>
      <c r="C448" s="556" t="s">
        <v>242</v>
      </c>
      <c r="D448" s="473" t="s">
        <v>2869</v>
      </c>
      <c r="E448" s="556" t="s">
        <v>1596</v>
      </c>
      <c r="F448" s="556" t="s">
        <v>1728</v>
      </c>
      <c r="G448" s="556" t="s">
        <v>1848</v>
      </c>
      <c r="H448" s="556" t="s">
        <v>41</v>
      </c>
      <c r="I448" s="70" t="s">
        <v>133</v>
      </c>
      <c r="J448" s="70" t="s">
        <v>43</v>
      </c>
      <c r="K448" s="70" t="s">
        <v>43</v>
      </c>
      <c r="L448" s="556" t="s">
        <v>43</v>
      </c>
      <c r="M448" s="70" t="s">
        <v>44</v>
      </c>
      <c r="N448" s="556">
        <v>25.647649999999999</v>
      </c>
      <c r="O448" s="556">
        <v>96.346469999999997</v>
      </c>
      <c r="P448" s="556" t="s">
        <v>759</v>
      </c>
      <c r="Q448" s="70" t="s">
        <v>778</v>
      </c>
      <c r="R448" s="563">
        <v>36</v>
      </c>
      <c r="S448" s="563">
        <v>227</v>
      </c>
      <c r="T448" s="108"/>
      <c r="U448" s="565"/>
      <c r="V448" s="556" t="s">
        <v>242</v>
      </c>
      <c r="W448" s="556"/>
    </row>
    <row r="449" spans="1:23" s="70" customFormat="1" ht="14.25" hidden="1" customHeight="1">
      <c r="A449" s="556" t="s">
        <v>37</v>
      </c>
      <c r="B449" s="556" t="s">
        <v>140</v>
      </c>
      <c r="C449" s="556" t="s">
        <v>1062</v>
      </c>
      <c r="D449" s="473" t="s">
        <v>1665</v>
      </c>
      <c r="E449" s="556" t="s">
        <v>1603</v>
      </c>
      <c r="F449" s="556" t="s">
        <v>1732</v>
      </c>
      <c r="G449" s="556" t="s">
        <v>1733</v>
      </c>
      <c r="H449" s="556" t="s">
        <v>41</v>
      </c>
      <c r="I449" s="70" t="s">
        <v>234</v>
      </c>
      <c r="J449" s="70" t="s">
        <v>43</v>
      </c>
      <c r="K449" s="70" t="s">
        <v>43</v>
      </c>
      <c r="L449" s="556" t="s">
        <v>758</v>
      </c>
      <c r="M449" s="70" t="s">
        <v>44</v>
      </c>
      <c r="N449" s="556">
        <v>25.728653000000001</v>
      </c>
      <c r="O449" s="556">
        <v>96.673805000000002</v>
      </c>
      <c r="P449" s="556" t="s">
        <v>759</v>
      </c>
      <c r="R449" s="436"/>
      <c r="S449" s="564"/>
      <c r="T449" s="108"/>
      <c r="U449" s="565"/>
      <c r="V449" s="556" t="s">
        <v>1062</v>
      </c>
      <c r="W449" s="427" t="s">
        <v>2149</v>
      </c>
    </row>
    <row r="450" spans="1:23" s="70" customFormat="1" ht="14.25" hidden="1" customHeight="1">
      <c r="A450" s="556" t="s">
        <v>37</v>
      </c>
      <c r="B450" s="556" t="s">
        <v>140</v>
      </c>
      <c r="C450" s="556" t="s">
        <v>1059</v>
      </c>
      <c r="D450" s="473" t="s">
        <v>1665</v>
      </c>
      <c r="E450" s="556" t="s">
        <v>1601</v>
      </c>
      <c r="F450" s="556" t="s">
        <v>1728</v>
      </c>
      <c r="G450" s="556" t="s">
        <v>1729</v>
      </c>
      <c r="H450" s="556"/>
      <c r="I450" s="70">
        <v>0</v>
      </c>
      <c r="J450" s="70" t="s">
        <v>43</v>
      </c>
      <c r="K450" s="433" t="s">
        <v>43</v>
      </c>
      <c r="L450" s="556" t="s">
        <v>758</v>
      </c>
      <c r="M450" s="70" t="s">
        <v>44</v>
      </c>
      <c r="N450" s="556">
        <v>25.668469999999999</v>
      </c>
      <c r="O450" s="556">
        <v>96.353070000000002</v>
      </c>
      <c r="P450" s="556" t="s">
        <v>759</v>
      </c>
      <c r="R450" s="436"/>
      <c r="S450" s="564"/>
      <c r="T450" s="108"/>
      <c r="U450" s="565"/>
      <c r="V450" s="556" t="s">
        <v>1059</v>
      </c>
      <c r="W450" s="556" t="s">
        <v>2150</v>
      </c>
    </row>
    <row r="451" spans="1:23" s="70" customFormat="1" ht="14.25" hidden="1" customHeight="1">
      <c r="A451" s="556" t="s">
        <v>37</v>
      </c>
      <c r="B451" s="556" t="s">
        <v>140</v>
      </c>
      <c r="C451" s="556" t="s">
        <v>243</v>
      </c>
      <c r="D451" s="473" t="s">
        <v>2869</v>
      </c>
      <c r="E451" s="556" t="s">
        <v>1583</v>
      </c>
      <c r="F451" s="556" t="s">
        <v>1681</v>
      </c>
      <c r="G451" s="556" t="s">
        <v>1681</v>
      </c>
      <c r="H451" s="556" t="s">
        <v>41</v>
      </c>
      <c r="I451" s="70" t="s">
        <v>2140</v>
      </c>
      <c r="J451" s="70" t="s">
        <v>43</v>
      </c>
      <c r="K451" s="433" t="s">
        <v>43</v>
      </c>
      <c r="L451" s="556" t="s">
        <v>774</v>
      </c>
      <c r="M451" s="70" t="s">
        <v>44</v>
      </c>
      <c r="N451" s="556">
        <v>25.582065</v>
      </c>
      <c r="O451" s="556">
        <v>96.283377000000002</v>
      </c>
      <c r="P451" s="556" t="s">
        <v>759</v>
      </c>
      <c r="Q451" s="70" t="s">
        <v>778</v>
      </c>
      <c r="R451" s="563">
        <v>6</v>
      </c>
      <c r="S451" s="563">
        <v>31</v>
      </c>
      <c r="T451" s="108"/>
      <c r="U451" s="565"/>
      <c r="V451" s="556" t="s">
        <v>243</v>
      </c>
      <c r="W451" s="556"/>
    </row>
    <row r="452" spans="1:23" s="70" customFormat="1" ht="14.25" hidden="1" customHeight="1">
      <c r="A452" s="556" t="s">
        <v>37</v>
      </c>
      <c r="B452" s="556" t="s">
        <v>140</v>
      </c>
      <c r="C452" s="556" t="s">
        <v>244</v>
      </c>
      <c r="D452" s="473" t="s">
        <v>2869</v>
      </c>
      <c r="E452" s="556" t="s">
        <v>1594</v>
      </c>
      <c r="F452" s="556" t="s">
        <v>1728</v>
      </c>
      <c r="G452" s="556" t="s">
        <v>1847</v>
      </c>
      <c r="H452" s="556" t="s">
        <v>41</v>
      </c>
      <c r="I452" s="70" t="s">
        <v>234</v>
      </c>
      <c r="J452" s="70" t="s">
        <v>43</v>
      </c>
      <c r="K452" s="70" t="s">
        <v>43</v>
      </c>
      <c r="L452" s="556" t="s">
        <v>43</v>
      </c>
      <c r="M452" s="70" t="s">
        <v>44</v>
      </c>
      <c r="N452" s="556">
        <v>25.637309999999999</v>
      </c>
      <c r="O452" s="556">
        <v>96.35257</v>
      </c>
      <c r="P452" s="556" t="s">
        <v>759</v>
      </c>
      <c r="Q452" s="70" t="s">
        <v>778</v>
      </c>
      <c r="R452" s="563">
        <v>70</v>
      </c>
      <c r="S452" s="563">
        <v>376</v>
      </c>
      <c r="T452" s="108"/>
      <c r="U452" s="565"/>
      <c r="V452" s="556" t="s">
        <v>244</v>
      </c>
      <c r="W452" s="556"/>
    </row>
    <row r="453" spans="1:23" s="70" customFormat="1" ht="14.25" hidden="1" customHeight="1">
      <c r="A453" s="556" t="s">
        <v>37</v>
      </c>
      <c r="B453" s="556" t="s">
        <v>140</v>
      </c>
      <c r="C453" s="556" t="s">
        <v>141</v>
      </c>
      <c r="D453" s="473" t="s">
        <v>2869</v>
      </c>
      <c r="E453" s="556" t="s">
        <v>1578</v>
      </c>
      <c r="F453" s="556" t="s">
        <v>1840</v>
      </c>
      <c r="G453" s="556" t="s">
        <v>1841</v>
      </c>
      <c r="H453" s="556" t="s">
        <v>41</v>
      </c>
      <c r="I453" s="556" t="s">
        <v>133</v>
      </c>
      <c r="J453" s="70" t="s">
        <v>43</v>
      </c>
      <c r="K453" s="556" t="s">
        <v>43</v>
      </c>
      <c r="L453" s="556" t="s">
        <v>43</v>
      </c>
      <c r="M453" s="70" t="s">
        <v>44</v>
      </c>
      <c r="N453" s="70">
        <v>25.51352</v>
      </c>
      <c r="O453" s="70">
        <v>96.705960000000005</v>
      </c>
      <c r="P453" s="556" t="s">
        <v>759</v>
      </c>
      <c r="Q453" s="70" t="s">
        <v>778</v>
      </c>
      <c r="R453" s="563">
        <v>34</v>
      </c>
      <c r="S453" s="563">
        <v>137</v>
      </c>
      <c r="T453" s="108"/>
      <c r="U453" s="104"/>
      <c r="V453" s="70" t="s">
        <v>141</v>
      </c>
      <c r="W453" s="556"/>
    </row>
    <row r="454" spans="1:23" s="70" customFormat="1" ht="14.25" hidden="1" customHeight="1">
      <c r="A454" s="556" t="s">
        <v>37</v>
      </c>
      <c r="B454" s="556" t="s">
        <v>140</v>
      </c>
      <c r="C454" s="556" t="s">
        <v>245</v>
      </c>
      <c r="D454" s="473" t="s">
        <v>2869</v>
      </c>
      <c r="E454" s="556" t="s">
        <v>1589</v>
      </c>
      <c r="F454" s="556" t="s">
        <v>1845</v>
      </c>
      <c r="G454" s="556" t="s">
        <v>1846</v>
      </c>
      <c r="H454" s="556" t="s">
        <v>41</v>
      </c>
      <c r="I454" s="556" t="s">
        <v>2140</v>
      </c>
      <c r="J454" s="433" t="s">
        <v>43</v>
      </c>
      <c r="K454" s="556" t="s">
        <v>43</v>
      </c>
      <c r="L454" s="556" t="s">
        <v>774</v>
      </c>
      <c r="M454" s="556" t="s">
        <v>44</v>
      </c>
      <c r="N454" s="556">
        <v>25.615960999999999</v>
      </c>
      <c r="O454" s="556">
        <v>96.316564</v>
      </c>
      <c r="P454" s="556" t="s">
        <v>759</v>
      </c>
      <c r="Q454" s="556" t="s">
        <v>778</v>
      </c>
      <c r="R454" s="563">
        <v>2</v>
      </c>
      <c r="S454" s="563">
        <v>14</v>
      </c>
      <c r="T454" s="583"/>
      <c r="U454" s="565"/>
      <c r="V454" s="556" t="s">
        <v>245</v>
      </c>
      <c r="W454" s="556"/>
    </row>
    <row r="455" spans="1:23" s="70" customFormat="1" ht="14.25" hidden="1" customHeight="1">
      <c r="A455" s="556" t="s">
        <v>37</v>
      </c>
      <c r="B455" s="556" t="s">
        <v>140</v>
      </c>
      <c r="C455" s="556" t="s">
        <v>246</v>
      </c>
      <c r="D455" s="473" t="s">
        <v>2869</v>
      </c>
      <c r="E455" s="433" t="s">
        <v>1586</v>
      </c>
      <c r="F455" s="433" t="s">
        <v>1843</v>
      </c>
      <c r="G455" s="433" t="s">
        <v>1843</v>
      </c>
      <c r="H455" s="433" t="s">
        <v>41</v>
      </c>
      <c r="I455" s="433" t="s">
        <v>133</v>
      </c>
      <c r="J455" s="70" t="s">
        <v>43</v>
      </c>
      <c r="K455" s="556" t="s">
        <v>43</v>
      </c>
      <c r="L455" s="556" t="s">
        <v>43</v>
      </c>
      <c r="M455" s="433" t="s">
        <v>44</v>
      </c>
      <c r="N455" s="433">
        <v>25.611160000000002</v>
      </c>
      <c r="O455" s="433">
        <v>96.312790000000007</v>
      </c>
      <c r="P455" s="433" t="s">
        <v>759</v>
      </c>
      <c r="Q455" s="433" t="s">
        <v>778</v>
      </c>
      <c r="R455" s="563">
        <v>107</v>
      </c>
      <c r="S455" s="563">
        <v>519</v>
      </c>
      <c r="T455" s="450"/>
      <c r="U455" s="438"/>
      <c r="V455" s="433" t="s">
        <v>246</v>
      </c>
    </row>
    <row r="456" spans="1:23" s="70" customFormat="1" ht="14.25" hidden="1" customHeight="1">
      <c r="A456" s="568" t="s">
        <v>37</v>
      </c>
      <c r="B456" s="567" t="s">
        <v>140</v>
      </c>
      <c r="C456" s="561" t="s">
        <v>1945</v>
      </c>
      <c r="D456" s="562" t="s">
        <v>1664</v>
      </c>
      <c r="J456" s="70" t="s">
        <v>1463</v>
      </c>
      <c r="K456" s="556" t="s">
        <v>43</v>
      </c>
      <c r="L456" s="556" t="s">
        <v>43</v>
      </c>
      <c r="M456" s="70" t="s">
        <v>44</v>
      </c>
      <c r="P456" s="556" t="s">
        <v>759</v>
      </c>
      <c r="Q456" s="70" t="s">
        <v>1946</v>
      </c>
      <c r="R456" s="571"/>
      <c r="S456" s="564"/>
      <c r="T456" s="108">
        <v>43270</v>
      </c>
      <c r="U456" s="104"/>
      <c r="W456" s="556"/>
    </row>
    <row r="457" spans="1:23" s="70" customFormat="1" ht="14.25" hidden="1" customHeight="1">
      <c r="A457" s="568" t="s">
        <v>37</v>
      </c>
      <c r="B457" s="567" t="s">
        <v>140</v>
      </c>
      <c r="C457" s="561" t="s">
        <v>1979</v>
      </c>
      <c r="D457" s="473" t="s">
        <v>2869</v>
      </c>
      <c r="E457" s="561" t="s">
        <v>1980</v>
      </c>
      <c r="F457" s="561"/>
      <c r="G457" s="561"/>
      <c r="H457" s="561"/>
      <c r="I457" s="70" t="s">
        <v>1328</v>
      </c>
      <c r="J457" s="70" t="s">
        <v>43</v>
      </c>
      <c r="K457" s="70" t="s">
        <v>43</v>
      </c>
      <c r="L457" s="561" t="s">
        <v>43</v>
      </c>
      <c r="M457" s="70" t="s">
        <v>44</v>
      </c>
      <c r="N457" s="561"/>
      <c r="O457" s="561"/>
      <c r="P457" s="561" t="s">
        <v>759</v>
      </c>
      <c r="Q457" s="70" t="s">
        <v>1946</v>
      </c>
      <c r="R457" s="436">
        <v>16</v>
      </c>
      <c r="S457" s="563">
        <v>66</v>
      </c>
      <c r="T457" s="108">
        <v>43276</v>
      </c>
      <c r="U457" s="569" t="s">
        <v>1996</v>
      </c>
      <c r="V457" s="561"/>
      <c r="W457" s="427" t="s">
        <v>2272</v>
      </c>
    </row>
    <row r="458" spans="1:23" s="70" customFormat="1" ht="14.25" hidden="1" customHeight="1">
      <c r="A458" s="433" t="s">
        <v>37</v>
      </c>
      <c r="B458" s="433" t="s">
        <v>140</v>
      </c>
      <c r="C458" s="433" t="s">
        <v>1063</v>
      </c>
      <c r="D458" s="473" t="s">
        <v>1665</v>
      </c>
      <c r="E458" s="70" t="s">
        <v>1605</v>
      </c>
      <c r="F458" s="70" t="s">
        <v>1728</v>
      </c>
      <c r="G458" s="70" t="s">
        <v>1734</v>
      </c>
      <c r="H458" s="70" t="s">
        <v>41</v>
      </c>
      <c r="I458" s="70" t="s">
        <v>133</v>
      </c>
      <c r="J458" s="70" t="s">
        <v>43</v>
      </c>
      <c r="K458" s="70" t="s">
        <v>43</v>
      </c>
      <c r="L458" s="70" t="s">
        <v>758</v>
      </c>
      <c r="M458" s="70" t="s">
        <v>44</v>
      </c>
      <c r="N458" s="70">
        <v>25.806999999999999</v>
      </c>
      <c r="O458" s="70">
        <v>96.637</v>
      </c>
      <c r="P458" s="70" t="s">
        <v>759</v>
      </c>
      <c r="Q458" s="70" t="s">
        <v>778</v>
      </c>
      <c r="R458" s="436"/>
      <c r="S458" s="564"/>
      <c r="T458" s="108">
        <v>42983</v>
      </c>
      <c r="U458" s="104" t="s">
        <v>1057</v>
      </c>
      <c r="V458" s="70" t="s">
        <v>1063</v>
      </c>
      <c r="W458" s="427" t="s">
        <v>2152</v>
      </c>
    </row>
    <row r="459" spans="1:23" s="70" customFormat="1" ht="14.25" hidden="1" customHeight="1">
      <c r="A459" s="568" t="s">
        <v>37</v>
      </c>
      <c r="B459" s="567" t="s">
        <v>140</v>
      </c>
      <c r="C459" s="561" t="s">
        <v>1977</v>
      </c>
      <c r="D459" s="473" t="s">
        <v>2869</v>
      </c>
      <c r="E459" s="561" t="s">
        <v>1978</v>
      </c>
      <c r="F459" s="561"/>
      <c r="G459" s="561"/>
      <c r="H459" s="561"/>
      <c r="I459" s="70" t="s">
        <v>1328</v>
      </c>
      <c r="J459" s="70" t="s">
        <v>43</v>
      </c>
      <c r="K459" s="556" t="s">
        <v>43</v>
      </c>
      <c r="L459" s="561" t="s">
        <v>43</v>
      </c>
      <c r="M459" s="70" t="s">
        <v>44</v>
      </c>
      <c r="N459" s="561"/>
      <c r="O459" s="561"/>
      <c r="P459" s="561" t="s">
        <v>759</v>
      </c>
      <c r="Q459" s="70" t="s">
        <v>1946</v>
      </c>
      <c r="R459" s="563">
        <v>47</v>
      </c>
      <c r="S459" s="563">
        <v>218</v>
      </c>
      <c r="T459" s="108">
        <v>43276</v>
      </c>
      <c r="U459" s="569" t="s">
        <v>1996</v>
      </c>
      <c r="V459" s="561"/>
      <c r="W459" s="427" t="s">
        <v>2273</v>
      </c>
    </row>
    <row r="460" spans="1:23" s="70" customFormat="1" ht="14.25" hidden="1" customHeight="1">
      <c r="A460" s="568" t="s">
        <v>37</v>
      </c>
      <c r="B460" s="567" t="s">
        <v>140</v>
      </c>
      <c r="C460" s="561" t="s">
        <v>1947</v>
      </c>
      <c r="D460" s="562"/>
      <c r="J460" s="70" t="s">
        <v>1463</v>
      </c>
      <c r="K460" s="70" t="s">
        <v>43</v>
      </c>
      <c r="L460" s="70" t="s">
        <v>43</v>
      </c>
      <c r="M460" s="70" t="s">
        <v>44</v>
      </c>
      <c r="P460" s="70" t="s">
        <v>759</v>
      </c>
      <c r="Q460" s="70" t="s">
        <v>1946</v>
      </c>
      <c r="R460" s="571"/>
      <c r="S460" s="564"/>
      <c r="T460" s="108">
        <v>43270</v>
      </c>
      <c r="U460" s="104"/>
      <c r="W460" s="556"/>
    </row>
    <row r="461" spans="1:23" s="70" customFormat="1" ht="14.25" hidden="1" customHeight="1">
      <c r="A461" s="433" t="s">
        <v>37</v>
      </c>
      <c r="B461" s="433" t="s">
        <v>140</v>
      </c>
      <c r="C461" s="433" t="s">
        <v>235</v>
      </c>
      <c r="D461" s="473" t="s">
        <v>2869</v>
      </c>
      <c r="E461" s="70" t="s">
        <v>1624</v>
      </c>
      <c r="F461" s="70" t="s">
        <v>1728</v>
      </c>
      <c r="G461" s="70" t="s">
        <v>1857</v>
      </c>
      <c r="H461" s="70" t="s">
        <v>41</v>
      </c>
      <c r="I461" s="70" t="s">
        <v>133</v>
      </c>
      <c r="J461" s="70" t="s">
        <v>43</v>
      </c>
      <c r="K461" s="70" t="s">
        <v>43</v>
      </c>
      <c r="L461" s="70" t="s">
        <v>1085</v>
      </c>
      <c r="M461" s="70" t="s">
        <v>44</v>
      </c>
      <c r="P461" s="17" t="s">
        <v>1991</v>
      </c>
      <c r="Q461" s="70" t="s">
        <v>924</v>
      </c>
      <c r="R461" s="436">
        <v>124</v>
      </c>
      <c r="S461" s="563">
        <v>673</v>
      </c>
      <c r="T461" s="108">
        <v>42983</v>
      </c>
      <c r="U461" s="104" t="s">
        <v>1103</v>
      </c>
      <c r="W461" s="427" t="s">
        <v>2661</v>
      </c>
    </row>
    <row r="462" spans="1:23" s="70" customFormat="1" ht="14.25" hidden="1" customHeight="1">
      <c r="A462" s="433" t="s">
        <v>37</v>
      </c>
      <c r="B462" s="556" t="s">
        <v>140</v>
      </c>
      <c r="C462" s="556" t="s">
        <v>247</v>
      </c>
      <c r="D462" s="473" t="s">
        <v>2869</v>
      </c>
      <c r="E462" s="70" t="s">
        <v>1580</v>
      </c>
      <c r="F462" s="433" t="s">
        <v>1681</v>
      </c>
      <c r="G462" s="70" t="s">
        <v>1682</v>
      </c>
      <c r="H462" s="70" t="s">
        <v>41</v>
      </c>
      <c r="I462" s="70" t="s">
        <v>234</v>
      </c>
      <c r="J462" s="70" t="s">
        <v>43</v>
      </c>
      <c r="K462" s="70" t="s">
        <v>43</v>
      </c>
      <c r="L462" s="70" t="s">
        <v>43</v>
      </c>
      <c r="M462" s="70" t="s">
        <v>44</v>
      </c>
      <c r="N462" s="70">
        <v>25.566510000000001</v>
      </c>
      <c r="O462" s="70">
        <v>96.269199999999998</v>
      </c>
      <c r="P462" s="70" t="s">
        <v>759</v>
      </c>
      <c r="Q462" s="70" t="s">
        <v>778</v>
      </c>
      <c r="R462" s="436">
        <v>18</v>
      </c>
      <c r="S462" s="563">
        <v>105</v>
      </c>
      <c r="T462" s="108"/>
      <c r="U462" s="104"/>
      <c r="V462" s="70" t="s">
        <v>247</v>
      </c>
      <c r="W462" s="556"/>
    </row>
    <row r="463" spans="1:23" s="70" customFormat="1" ht="14.25" hidden="1" customHeight="1">
      <c r="A463" s="433" t="s">
        <v>37</v>
      </c>
      <c r="B463" s="556" t="s">
        <v>140</v>
      </c>
      <c r="C463" s="556" t="s">
        <v>248</v>
      </c>
      <c r="D463" s="473" t="s">
        <v>2869</v>
      </c>
      <c r="E463" s="70" t="s">
        <v>1592</v>
      </c>
      <c r="F463" s="70" t="s">
        <v>1845</v>
      </c>
      <c r="G463" s="70" t="s">
        <v>1846</v>
      </c>
      <c r="H463" s="70" t="s">
        <v>41</v>
      </c>
      <c r="I463" s="70" t="s">
        <v>234</v>
      </c>
      <c r="J463" s="70" t="s">
        <v>43</v>
      </c>
      <c r="K463" s="556" t="s">
        <v>43</v>
      </c>
      <c r="L463" s="556" t="s">
        <v>43</v>
      </c>
      <c r="M463" s="70" t="s">
        <v>44</v>
      </c>
      <c r="N463" s="70">
        <v>25.61842</v>
      </c>
      <c r="O463" s="70">
        <v>96.316400000000002</v>
      </c>
      <c r="P463" s="70" t="s">
        <v>759</v>
      </c>
      <c r="Q463" s="70" t="s">
        <v>778</v>
      </c>
      <c r="R463" s="102">
        <v>12</v>
      </c>
      <c r="S463" s="563">
        <v>60</v>
      </c>
      <c r="T463" s="108"/>
      <c r="U463" s="104"/>
      <c r="V463" s="70" t="s">
        <v>248</v>
      </c>
      <c r="W463" s="556"/>
    </row>
    <row r="464" spans="1:23" s="70" customFormat="1" ht="14.25" hidden="1" customHeight="1">
      <c r="A464" s="564" t="s">
        <v>37</v>
      </c>
      <c r="B464" s="567" t="s">
        <v>140</v>
      </c>
      <c r="C464" s="568" t="s">
        <v>2029</v>
      </c>
      <c r="D464" s="562"/>
      <c r="J464" s="70" t="s">
        <v>1463</v>
      </c>
      <c r="K464" s="561" t="s">
        <v>43</v>
      </c>
      <c r="L464" s="561" t="s">
        <v>774</v>
      </c>
      <c r="M464" s="70" t="s">
        <v>44</v>
      </c>
      <c r="P464" s="70" t="s">
        <v>759</v>
      </c>
      <c r="R464" s="571"/>
      <c r="S464" s="564"/>
      <c r="T464" s="108">
        <v>43297</v>
      </c>
      <c r="U464" s="104"/>
      <c r="W464" s="556"/>
    </row>
    <row r="465" spans="1:23" s="70" customFormat="1" ht="14.25" hidden="1" customHeight="1">
      <c r="A465" s="433" t="s">
        <v>37</v>
      </c>
      <c r="B465" s="433" t="s">
        <v>140</v>
      </c>
      <c r="C465" s="556" t="s">
        <v>249</v>
      </c>
      <c r="D465" s="473" t="s">
        <v>2869</v>
      </c>
      <c r="E465" s="70" t="s">
        <v>1588</v>
      </c>
      <c r="F465" s="70" t="s">
        <v>1845</v>
      </c>
      <c r="G465" s="70" t="s">
        <v>1846</v>
      </c>
      <c r="H465" s="70" t="s">
        <v>41</v>
      </c>
      <c r="I465" s="70" t="s">
        <v>2140</v>
      </c>
      <c r="J465" s="70" t="s">
        <v>43</v>
      </c>
      <c r="K465" s="556" t="s">
        <v>43</v>
      </c>
      <c r="L465" s="556" t="s">
        <v>774</v>
      </c>
      <c r="M465" s="70" t="s">
        <v>44</v>
      </c>
      <c r="N465" s="70">
        <v>25.6145</v>
      </c>
      <c r="O465" s="70">
        <v>96.319829999999996</v>
      </c>
      <c r="P465" s="70" t="s">
        <v>759</v>
      </c>
      <c r="Q465" s="70" t="s">
        <v>778</v>
      </c>
      <c r="R465" s="436">
        <v>3</v>
      </c>
      <c r="S465" s="563">
        <v>15</v>
      </c>
      <c r="T465" s="108"/>
      <c r="U465" s="104"/>
      <c r="V465" s="70" t="s">
        <v>249</v>
      </c>
      <c r="W465" s="433"/>
    </row>
    <row r="466" spans="1:23" s="70" customFormat="1" ht="14.25" hidden="1" customHeight="1">
      <c r="A466" s="433" t="s">
        <v>37</v>
      </c>
      <c r="B466" s="556" t="s">
        <v>140</v>
      </c>
      <c r="C466" s="556" t="s">
        <v>1058</v>
      </c>
      <c r="D466" s="473" t="s">
        <v>1665</v>
      </c>
      <c r="E466" s="70" t="s">
        <v>1599</v>
      </c>
      <c r="F466" s="70" t="s">
        <v>1728</v>
      </c>
      <c r="G466" s="70" t="s">
        <v>1728</v>
      </c>
      <c r="I466" s="70">
        <v>0</v>
      </c>
      <c r="J466" s="70" t="s">
        <v>43</v>
      </c>
      <c r="K466" s="556" t="s">
        <v>43</v>
      </c>
      <c r="L466" s="556" t="s">
        <v>758</v>
      </c>
      <c r="M466" s="70" t="s">
        <v>44</v>
      </c>
      <c r="N466" s="70">
        <v>25.658670000000001</v>
      </c>
      <c r="O466" s="70">
        <v>96.354159999999993</v>
      </c>
      <c r="P466" s="70" t="s">
        <v>759</v>
      </c>
      <c r="R466" s="436"/>
      <c r="S466" s="437"/>
      <c r="T466" s="108"/>
      <c r="U466" s="104"/>
      <c r="V466" s="70" t="s">
        <v>1058</v>
      </c>
      <c r="W466" s="556" t="s">
        <v>2153</v>
      </c>
    </row>
    <row r="467" spans="1:23" s="70" customFormat="1" ht="14.25" hidden="1" customHeight="1">
      <c r="A467" s="433" t="s">
        <v>37</v>
      </c>
      <c r="B467" s="556" t="s">
        <v>140</v>
      </c>
      <c r="C467" s="556" t="s">
        <v>182</v>
      </c>
      <c r="D467" s="473" t="s">
        <v>2869</v>
      </c>
      <c r="E467" s="556" t="s">
        <v>1610</v>
      </c>
      <c r="F467" s="433" t="s">
        <v>1735</v>
      </c>
      <c r="G467" s="70" t="s">
        <v>1736</v>
      </c>
      <c r="H467" s="70" t="s">
        <v>41</v>
      </c>
      <c r="I467" s="70" t="s">
        <v>1328</v>
      </c>
      <c r="J467" s="70" t="s">
        <v>43</v>
      </c>
      <c r="K467" s="556" t="s">
        <v>43</v>
      </c>
      <c r="L467" s="556" t="s">
        <v>43</v>
      </c>
      <c r="M467" s="70" t="s">
        <v>44</v>
      </c>
      <c r="N467" s="70">
        <v>25.920006000000001</v>
      </c>
      <c r="O467" s="70">
        <v>96.662092000000001</v>
      </c>
      <c r="P467" s="70" t="s">
        <v>759</v>
      </c>
      <c r="Q467" s="70" t="s">
        <v>760</v>
      </c>
      <c r="R467" s="436">
        <v>25</v>
      </c>
      <c r="S467" s="563">
        <v>113</v>
      </c>
      <c r="T467" s="108"/>
      <c r="U467" s="104"/>
      <c r="W467" s="556"/>
    </row>
    <row r="468" spans="1:23" s="70" customFormat="1" ht="14.25" hidden="1" customHeight="1">
      <c r="A468" s="433" t="s">
        <v>37</v>
      </c>
      <c r="B468" s="556" t="s">
        <v>140</v>
      </c>
      <c r="C468" s="556" t="s">
        <v>250</v>
      </c>
      <c r="D468" s="473" t="s">
        <v>2869</v>
      </c>
      <c r="E468" s="556" t="s">
        <v>1591</v>
      </c>
      <c r="F468" s="70" t="s">
        <v>1843</v>
      </c>
      <c r="G468" s="70" t="s">
        <v>1843</v>
      </c>
      <c r="H468" s="70" t="s">
        <v>41</v>
      </c>
      <c r="I468" s="70" t="s">
        <v>2140</v>
      </c>
      <c r="J468" s="70" t="s">
        <v>43</v>
      </c>
      <c r="K468" s="556" t="s">
        <v>43</v>
      </c>
      <c r="L468" s="556" t="s">
        <v>774</v>
      </c>
      <c r="M468" s="70" t="s">
        <v>44</v>
      </c>
      <c r="N468" s="70">
        <v>25.617998</v>
      </c>
      <c r="O468" s="70">
        <v>96.339590000000001</v>
      </c>
      <c r="P468" s="70" t="s">
        <v>759</v>
      </c>
      <c r="Q468" s="70" t="s">
        <v>778</v>
      </c>
      <c r="R468" s="436">
        <v>11</v>
      </c>
      <c r="S468" s="563">
        <v>43</v>
      </c>
      <c r="T468" s="108"/>
      <c r="U468" s="104"/>
      <c r="V468" s="70" t="s">
        <v>250</v>
      </c>
      <c r="W468" s="556"/>
    </row>
    <row r="469" spans="1:23" s="70" customFormat="1" ht="14.25" hidden="1" customHeight="1">
      <c r="A469" s="433" t="s">
        <v>37</v>
      </c>
      <c r="B469" s="556" t="s">
        <v>140</v>
      </c>
      <c r="C469" s="556" t="s">
        <v>223</v>
      </c>
      <c r="D469" s="473" t="s">
        <v>2869</v>
      </c>
      <c r="E469" s="70" t="s">
        <v>1587</v>
      </c>
      <c r="F469" s="70" t="s">
        <v>1843</v>
      </c>
      <c r="G469" s="70" t="s">
        <v>1843</v>
      </c>
      <c r="H469" s="70" t="s">
        <v>41</v>
      </c>
      <c r="I469" s="70" t="s">
        <v>1328</v>
      </c>
      <c r="J469" s="70" t="s">
        <v>43</v>
      </c>
      <c r="K469" s="556" t="s">
        <v>43</v>
      </c>
      <c r="L469" s="556" t="s">
        <v>43</v>
      </c>
      <c r="M469" s="70" t="s">
        <v>44</v>
      </c>
      <c r="N469" s="70">
        <v>25.613894999999999</v>
      </c>
      <c r="O469" s="70">
        <v>96.341352999999998</v>
      </c>
      <c r="P469" s="70" t="s">
        <v>759</v>
      </c>
      <c r="Q469" s="433" t="s">
        <v>778</v>
      </c>
      <c r="R469" s="436">
        <v>47</v>
      </c>
      <c r="S469" s="563">
        <v>225</v>
      </c>
      <c r="T469" s="450"/>
      <c r="U469" s="104"/>
      <c r="V469" s="70" t="s">
        <v>223</v>
      </c>
      <c r="W469" s="433"/>
    </row>
    <row r="470" spans="1:23" s="70" customFormat="1" ht="14.25" hidden="1" customHeight="1">
      <c r="A470" s="433" t="s">
        <v>37</v>
      </c>
      <c r="B470" s="556" t="s">
        <v>140</v>
      </c>
      <c r="C470" s="556" t="s">
        <v>251</v>
      </c>
      <c r="D470" s="473" t="s">
        <v>2869</v>
      </c>
      <c r="E470" s="70" t="s">
        <v>1579</v>
      </c>
      <c r="F470" s="70" t="s">
        <v>1681</v>
      </c>
      <c r="G470" s="70" t="s">
        <v>1682</v>
      </c>
      <c r="H470" s="70" t="s">
        <v>41</v>
      </c>
      <c r="I470" s="70" t="s">
        <v>2140</v>
      </c>
      <c r="J470" s="70" t="s">
        <v>43</v>
      </c>
      <c r="K470" s="70" t="s">
        <v>43</v>
      </c>
      <c r="L470" s="70" t="s">
        <v>774</v>
      </c>
      <c r="M470" s="70" t="s">
        <v>44</v>
      </c>
      <c r="N470" s="70">
        <v>25.56551</v>
      </c>
      <c r="O470" s="70">
        <v>96.279200000000003</v>
      </c>
      <c r="P470" s="70" t="s">
        <v>759</v>
      </c>
      <c r="Q470" s="70" t="s">
        <v>778</v>
      </c>
      <c r="R470" s="436">
        <v>10</v>
      </c>
      <c r="S470" s="563">
        <v>38</v>
      </c>
      <c r="T470" s="108"/>
      <c r="U470" s="104"/>
      <c r="V470" s="70" t="s">
        <v>251</v>
      </c>
      <c r="W470" s="556"/>
    </row>
    <row r="471" spans="1:23" s="70" customFormat="1" ht="14.25" hidden="1" customHeight="1">
      <c r="A471" s="433" t="s">
        <v>37</v>
      </c>
      <c r="B471" s="561" t="s">
        <v>140</v>
      </c>
      <c r="C471" s="561" t="s">
        <v>252</v>
      </c>
      <c r="D471" s="473" t="s">
        <v>1665</v>
      </c>
      <c r="E471" s="556" t="s">
        <v>1600</v>
      </c>
      <c r="F471" s="70" t="s">
        <v>1681</v>
      </c>
      <c r="G471" s="70" t="s">
        <v>1682</v>
      </c>
      <c r="H471" s="70" t="s">
        <v>41</v>
      </c>
      <c r="I471" s="70" t="s">
        <v>133</v>
      </c>
      <c r="J471" s="70" t="s">
        <v>43</v>
      </c>
      <c r="K471" s="70" t="s">
        <v>43</v>
      </c>
      <c r="L471" s="70" t="s">
        <v>758</v>
      </c>
      <c r="M471" s="70" t="s">
        <v>44</v>
      </c>
      <c r="N471" s="70">
        <v>25.668399999999998</v>
      </c>
      <c r="O471" s="70">
        <v>96.353030000000004</v>
      </c>
      <c r="P471" s="70" t="s">
        <v>759</v>
      </c>
      <c r="Q471" s="433" t="s">
        <v>778</v>
      </c>
      <c r="R471" s="436"/>
      <c r="S471" s="564"/>
      <c r="T471" s="450"/>
      <c r="U471" s="104"/>
      <c r="V471" s="70" t="s">
        <v>252</v>
      </c>
      <c r="W471" s="427" t="s">
        <v>2662</v>
      </c>
    </row>
    <row r="472" spans="1:23" s="70" customFormat="1" ht="14.25" hidden="1" customHeight="1">
      <c r="A472" s="433" t="s">
        <v>37</v>
      </c>
      <c r="B472" s="561" t="s">
        <v>140</v>
      </c>
      <c r="C472" s="561" t="s">
        <v>180</v>
      </c>
      <c r="D472" s="473" t="s">
        <v>2869</v>
      </c>
      <c r="E472" s="556" t="s">
        <v>1611</v>
      </c>
      <c r="F472" s="70" t="s">
        <v>1735</v>
      </c>
      <c r="G472" s="70" t="s">
        <v>1736</v>
      </c>
      <c r="H472" s="70" t="s">
        <v>41</v>
      </c>
      <c r="I472" s="70" t="s">
        <v>133</v>
      </c>
      <c r="J472" s="70" t="s">
        <v>43</v>
      </c>
      <c r="K472" s="561" t="s">
        <v>43</v>
      </c>
      <c r="L472" s="561" t="s">
        <v>43</v>
      </c>
      <c r="M472" s="70" t="s">
        <v>44</v>
      </c>
      <c r="N472" s="70">
        <v>25.920006000000001</v>
      </c>
      <c r="O472" s="70">
        <v>96.662092000000001</v>
      </c>
      <c r="P472" s="70" t="s">
        <v>759</v>
      </c>
      <c r="Q472" s="70" t="s">
        <v>760</v>
      </c>
      <c r="R472" s="436">
        <v>28</v>
      </c>
      <c r="S472" s="563">
        <v>126</v>
      </c>
      <c r="T472" s="108"/>
      <c r="U472" s="104"/>
      <c r="W472" s="556"/>
    </row>
    <row r="473" spans="1:23" s="70" customFormat="1" ht="14.25" hidden="1" customHeight="1">
      <c r="A473" s="433" t="s">
        <v>37</v>
      </c>
      <c r="B473" s="556" t="s">
        <v>140</v>
      </c>
      <c r="C473" s="561" t="s">
        <v>181</v>
      </c>
      <c r="D473" s="473" t="s">
        <v>2869</v>
      </c>
      <c r="E473" s="556" t="s">
        <v>1612</v>
      </c>
      <c r="F473" s="70" t="s">
        <v>1735</v>
      </c>
      <c r="G473" s="70" t="s">
        <v>1736</v>
      </c>
      <c r="H473" s="70" t="s">
        <v>41</v>
      </c>
      <c r="I473" s="70" t="s">
        <v>2140</v>
      </c>
      <c r="J473" s="70" t="s">
        <v>43</v>
      </c>
      <c r="K473" s="561" t="s">
        <v>43</v>
      </c>
      <c r="L473" s="561" t="s">
        <v>774</v>
      </c>
      <c r="M473" s="70" t="s">
        <v>44</v>
      </c>
      <c r="N473" s="70">
        <v>25.920006000000001</v>
      </c>
      <c r="O473" s="70">
        <v>96.662092000000001</v>
      </c>
      <c r="P473" s="70" t="s">
        <v>759</v>
      </c>
      <c r="Q473" s="70" t="s">
        <v>760</v>
      </c>
      <c r="R473" s="436">
        <v>4</v>
      </c>
      <c r="S473" s="563">
        <v>11</v>
      </c>
      <c r="T473" s="108"/>
      <c r="U473" s="104" t="s">
        <v>2760</v>
      </c>
      <c r="W473" s="556"/>
    </row>
    <row r="474" spans="1:23" s="70" customFormat="1" ht="14.25" hidden="1" customHeight="1">
      <c r="A474" s="556" t="s">
        <v>37</v>
      </c>
      <c r="B474" s="556" t="s">
        <v>140</v>
      </c>
      <c r="C474" s="561" t="s">
        <v>183</v>
      </c>
      <c r="D474" s="473" t="s">
        <v>1664</v>
      </c>
      <c r="E474" s="556"/>
      <c r="F474" s="556"/>
      <c r="G474" s="556"/>
      <c r="H474" s="556"/>
      <c r="I474" s="556"/>
      <c r="J474" s="70" t="s">
        <v>1463</v>
      </c>
      <c r="K474" s="561" t="s">
        <v>43</v>
      </c>
      <c r="L474" s="561" t="s">
        <v>43</v>
      </c>
      <c r="M474" s="70" t="s">
        <v>44</v>
      </c>
      <c r="P474" s="70" t="s">
        <v>759</v>
      </c>
      <c r="Q474" s="70" t="s">
        <v>760</v>
      </c>
      <c r="R474" s="563"/>
      <c r="S474" s="564"/>
      <c r="T474" s="108">
        <v>42824</v>
      </c>
      <c r="U474" s="104"/>
      <c r="W474" s="556"/>
    </row>
    <row r="475" spans="1:23" s="70" customFormat="1" ht="14.25" hidden="1" customHeight="1">
      <c r="A475" s="556" t="s">
        <v>37</v>
      </c>
      <c r="B475" s="561" t="s">
        <v>140</v>
      </c>
      <c r="C475" s="561" t="s">
        <v>1067</v>
      </c>
      <c r="D475" s="473" t="s">
        <v>1665</v>
      </c>
      <c r="E475" s="556" t="s">
        <v>1613</v>
      </c>
      <c r="F475" s="556" t="s">
        <v>1735</v>
      </c>
      <c r="G475" s="556" t="s">
        <v>1736</v>
      </c>
      <c r="H475" s="556"/>
      <c r="I475" s="556">
        <v>0</v>
      </c>
      <c r="J475" s="70" t="s">
        <v>43</v>
      </c>
      <c r="K475" s="556" t="s">
        <v>43</v>
      </c>
      <c r="L475" s="556" t="s">
        <v>758</v>
      </c>
      <c r="M475" s="556" t="s">
        <v>44</v>
      </c>
      <c r="N475" s="556">
        <v>25.920006000000001</v>
      </c>
      <c r="O475" s="556">
        <v>96.662092000000001</v>
      </c>
      <c r="P475" s="70" t="s">
        <v>759</v>
      </c>
      <c r="Q475" s="556" t="s">
        <v>760</v>
      </c>
      <c r="R475" s="563"/>
      <c r="S475" s="564"/>
      <c r="T475" s="583"/>
      <c r="U475" s="565"/>
      <c r="V475" s="556"/>
      <c r="W475" s="427" t="s">
        <v>2148</v>
      </c>
    </row>
    <row r="476" spans="1:23" s="70" customFormat="1" ht="14.25" hidden="1" customHeight="1">
      <c r="A476" s="556" t="s">
        <v>37</v>
      </c>
      <c r="B476" s="561" t="s">
        <v>140</v>
      </c>
      <c r="C476" s="561" t="s">
        <v>1064</v>
      </c>
      <c r="D476" s="473" t="s">
        <v>1665</v>
      </c>
      <c r="E476" s="561" t="s">
        <v>1606</v>
      </c>
      <c r="F476" s="556" t="s">
        <v>1735</v>
      </c>
      <c r="G476" s="556" t="s">
        <v>1735</v>
      </c>
      <c r="H476" s="556"/>
      <c r="I476" s="556">
        <v>0</v>
      </c>
      <c r="J476" s="70" t="s">
        <v>43</v>
      </c>
      <c r="K476" s="556" t="s">
        <v>43</v>
      </c>
      <c r="L476" s="556" t="s">
        <v>758</v>
      </c>
      <c r="M476" s="556" t="s">
        <v>44</v>
      </c>
      <c r="N476" s="556">
        <v>25.806999999999999</v>
      </c>
      <c r="O476" s="556">
        <v>96.637</v>
      </c>
      <c r="P476" s="70" t="s">
        <v>759</v>
      </c>
      <c r="Q476" s="556" t="s">
        <v>760</v>
      </c>
      <c r="R476" s="563"/>
      <c r="S476" s="564"/>
      <c r="T476" s="583">
        <v>42983</v>
      </c>
      <c r="U476" s="565" t="s">
        <v>1065</v>
      </c>
      <c r="V476" s="556"/>
      <c r="W476" s="427" t="s">
        <v>2154</v>
      </c>
    </row>
    <row r="477" spans="1:23" s="70" customFormat="1" ht="14.25" hidden="1" customHeight="1">
      <c r="A477" s="433" t="s">
        <v>37</v>
      </c>
      <c r="B477" s="561" t="s">
        <v>140</v>
      </c>
      <c r="C477" s="561" t="s">
        <v>1054</v>
      </c>
      <c r="D477" s="473" t="s">
        <v>1665</v>
      </c>
      <c r="E477" s="70" t="s">
        <v>1582</v>
      </c>
      <c r="F477" s="70" t="s">
        <v>1681</v>
      </c>
      <c r="G477" s="70" t="s">
        <v>1681</v>
      </c>
      <c r="H477" s="70" t="s">
        <v>41</v>
      </c>
      <c r="I477" s="70" t="s">
        <v>1328</v>
      </c>
      <c r="J477" s="70" t="s">
        <v>43</v>
      </c>
      <c r="K477" s="70" t="s">
        <v>43</v>
      </c>
      <c r="L477" s="70" t="s">
        <v>758</v>
      </c>
      <c r="M477" s="70" t="s">
        <v>44</v>
      </c>
      <c r="N477" s="70">
        <v>25.57921</v>
      </c>
      <c r="O477" s="70">
        <v>96.288250000000005</v>
      </c>
      <c r="P477" s="70" t="s">
        <v>759</v>
      </c>
      <c r="R477" s="436"/>
      <c r="S477" s="564"/>
      <c r="T477" s="108"/>
      <c r="U477" s="104"/>
      <c r="V477" s="70" t="s">
        <v>1054</v>
      </c>
      <c r="W477" s="556" t="s">
        <v>2155</v>
      </c>
    </row>
    <row r="478" spans="1:23" s="70" customFormat="1" ht="14.25" hidden="1" customHeight="1">
      <c r="A478" s="556" t="s">
        <v>37</v>
      </c>
      <c r="B478" s="561" t="s">
        <v>140</v>
      </c>
      <c r="C478" s="561" t="s">
        <v>253</v>
      </c>
      <c r="D478" s="473" t="s">
        <v>2869</v>
      </c>
      <c r="E478" s="556" t="s">
        <v>1581</v>
      </c>
      <c r="F478" s="556" t="s">
        <v>1681</v>
      </c>
      <c r="G478" s="556" t="s">
        <v>1842</v>
      </c>
      <c r="H478" s="556" t="s">
        <v>41</v>
      </c>
      <c r="I478" s="556" t="s">
        <v>133</v>
      </c>
      <c r="J478" s="70" t="s">
        <v>43</v>
      </c>
      <c r="K478" s="556" t="s">
        <v>43</v>
      </c>
      <c r="L478" s="556" t="s">
        <v>43</v>
      </c>
      <c r="M478" s="70" t="s">
        <v>44</v>
      </c>
      <c r="N478" s="70">
        <v>25.577559999999998</v>
      </c>
      <c r="O478" s="70">
        <v>96.286680000000004</v>
      </c>
      <c r="P478" s="70" t="s">
        <v>759</v>
      </c>
      <c r="Q478" s="70" t="s">
        <v>778</v>
      </c>
      <c r="R478" s="563">
        <v>32</v>
      </c>
      <c r="S478" s="563">
        <v>173</v>
      </c>
      <c r="T478" s="108"/>
      <c r="U478" s="104"/>
      <c r="V478" s="70" t="s">
        <v>253</v>
      </c>
      <c r="W478" s="556"/>
    </row>
    <row r="479" spans="1:23" s="70" customFormat="1" ht="14.25" hidden="1" customHeight="1">
      <c r="A479" s="556" t="s">
        <v>37</v>
      </c>
      <c r="B479" s="561" t="s">
        <v>140</v>
      </c>
      <c r="C479" s="561" t="s">
        <v>254</v>
      </c>
      <c r="D479" s="473" t="s">
        <v>2869</v>
      </c>
      <c r="E479" s="556" t="s">
        <v>1584</v>
      </c>
      <c r="F479" s="556" t="s">
        <v>1843</v>
      </c>
      <c r="G479" s="556" t="s">
        <v>1843</v>
      </c>
      <c r="H479" s="556" t="s">
        <v>41</v>
      </c>
      <c r="I479" s="556" t="s">
        <v>133</v>
      </c>
      <c r="J479" s="70" t="s">
        <v>43</v>
      </c>
      <c r="K479" s="556" t="s">
        <v>43</v>
      </c>
      <c r="L479" s="556" t="s">
        <v>43</v>
      </c>
      <c r="M479" s="556" t="s">
        <v>44</v>
      </c>
      <c r="N479" s="556">
        <v>25.599250000000001</v>
      </c>
      <c r="O479" s="556">
        <v>96.306910999999999</v>
      </c>
      <c r="P479" s="70" t="s">
        <v>759</v>
      </c>
      <c r="Q479" s="556" t="s">
        <v>778</v>
      </c>
      <c r="R479" s="563">
        <v>16</v>
      </c>
      <c r="S479" s="563">
        <v>69</v>
      </c>
      <c r="T479" s="583"/>
      <c r="U479" s="565"/>
      <c r="V479" s="556" t="s">
        <v>254</v>
      </c>
    </row>
    <row r="480" spans="1:23" s="70" customFormat="1" ht="14.25" hidden="1" customHeight="1">
      <c r="A480" s="433" t="s">
        <v>37</v>
      </c>
      <c r="B480" s="433" t="s">
        <v>773</v>
      </c>
      <c r="C480" s="70" t="s">
        <v>772</v>
      </c>
      <c r="D480" s="473" t="s">
        <v>1665</v>
      </c>
      <c r="E480" s="70" t="s">
        <v>1332</v>
      </c>
      <c r="F480" s="70">
        <v>0</v>
      </c>
      <c r="G480" s="70">
        <v>0</v>
      </c>
      <c r="I480" s="70">
        <v>0</v>
      </c>
      <c r="J480" s="70" t="s">
        <v>43</v>
      </c>
      <c r="K480" s="70" t="s">
        <v>43</v>
      </c>
      <c r="L480" s="70" t="s">
        <v>758</v>
      </c>
      <c r="M480" s="70" t="s">
        <v>44</v>
      </c>
      <c r="P480" s="70" t="s">
        <v>759</v>
      </c>
      <c r="R480" s="102"/>
      <c r="S480" s="564"/>
      <c r="T480" s="108"/>
      <c r="U480" s="104"/>
      <c r="V480" s="70" t="s">
        <v>772</v>
      </c>
      <c r="W480" s="433" t="s">
        <v>2156</v>
      </c>
    </row>
    <row r="481" spans="1:23" s="70" customFormat="1" ht="14.25" hidden="1" customHeight="1">
      <c r="A481" s="433" t="s">
        <v>37</v>
      </c>
      <c r="B481" s="433" t="s">
        <v>1071</v>
      </c>
      <c r="C481" s="433" t="s">
        <v>1070</v>
      </c>
      <c r="D481" s="473" t="s">
        <v>1665</v>
      </c>
      <c r="E481" s="561" t="s">
        <v>1617</v>
      </c>
      <c r="F481" s="70" t="s">
        <v>1737</v>
      </c>
      <c r="G481" s="70" t="s">
        <v>1070</v>
      </c>
      <c r="I481" s="70">
        <v>0</v>
      </c>
      <c r="J481" s="70" t="s">
        <v>43</v>
      </c>
      <c r="K481" s="70" t="s">
        <v>43</v>
      </c>
      <c r="L481" s="70" t="s">
        <v>758</v>
      </c>
      <c r="M481" s="70" t="s">
        <v>44</v>
      </c>
      <c r="N481" s="70">
        <v>26.890058</v>
      </c>
      <c r="O481" s="70">
        <v>98.144502500000002</v>
      </c>
      <c r="P481" s="70" t="s">
        <v>759</v>
      </c>
      <c r="R481" s="436"/>
      <c r="S481" s="437"/>
      <c r="T481" s="108"/>
      <c r="U481" s="104"/>
      <c r="V481" s="70" t="s">
        <v>1070</v>
      </c>
      <c r="W481" s="427" t="s">
        <v>2157</v>
      </c>
    </row>
    <row r="482" spans="1:23" s="70" customFormat="1" ht="14.25" hidden="1" customHeight="1">
      <c r="A482" s="433" t="s">
        <v>37</v>
      </c>
      <c r="B482" s="433" t="s">
        <v>1076</v>
      </c>
      <c r="C482" s="70" t="s">
        <v>1075</v>
      </c>
      <c r="D482" s="473" t="s">
        <v>1665</v>
      </c>
      <c r="E482" s="70" t="s">
        <v>1620</v>
      </c>
      <c r="F482" s="70">
        <v>0</v>
      </c>
      <c r="G482" s="70">
        <v>0</v>
      </c>
      <c r="I482" s="70">
        <v>0</v>
      </c>
      <c r="J482" s="70" t="s">
        <v>43</v>
      </c>
      <c r="K482" s="70" t="s">
        <v>43</v>
      </c>
      <c r="L482" s="70" t="s">
        <v>758</v>
      </c>
      <c r="M482" s="70" t="s">
        <v>44</v>
      </c>
      <c r="N482" s="70">
        <v>27.274059999999999</v>
      </c>
      <c r="O482" s="70">
        <v>97.586470000000006</v>
      </c>
      <c r="P482" s="70" t="s">
        <v>759</v>
      </c>
      <c r="R482" s="102"/>
      <c r="S482" s="437"/>
      <c r="T482" s="108"/>
      <c r="U482" s="104"/>
      <c r="V482" s="70" t="s">
        <v>1077</v>
      </c>
      <c r="W482" s="427" t="s">
        <v>2158</v>
      </c>
    </row>
    <row r="483" spans="1:23" s="70" customFormat="1" ht="14.25" hidden="1" customHeight="1">
      <c r="A483" s="561" t="s">
        <v>37</v>
      </c>
      <c r="B483" s="561" t="s">
        <v>1318</v>
      </c>
      <c r="C483" s="561" t="s">
        <v>1891</v>
      </c>
      <c r="D483" s="562" t="s">
        <v>1884</v>
      </c>
      <c r="E483" s="570"/>
      <c r="F483" s="570"/>
      <c r="G483" s="570"/>
      <c r="H483" s="570"/>
      <c r="I483" s="570"/>
      <c r="J483" s="433" t="s">
        <v>1463</v>
      </c>
      <c r="K483" s="570"/>
      <c r="L483" s="570"/>
      <c r="M483" s="433"/>
      <c r="N483" s="433"/>
      <c r="O483" s="433"/>
      <c r="P483" s="70" t="s">
        <v>759</v>
      </c>
      <c r="Q483" s="433"/>
      <c r="R483" s="571"/>
      <c r="S483" s="564"/>
      <c r="T483" s="450"/>
      <c r="U483" s="438"/>
      <c r="V483" s="433"/>
    </row>
    <row r="484" spans="1:23" s="70" customFormat="1" ht="14.25" hidden="1" customHeight="1">
      <c r="A484" s="561" t="s">
        <v>37</v>
      </c>
      <c r="B484" s="561" t="s">
        <v>1318</v>
      </c>
      <c r="C484" s="561" t="s">
        <v>1319</v>
      </c>
      <c r="D484" s="562" t="s">
        <v>1884</v>
      </c>
      <c r="E484" s="570"/>
      <c r="F484" s="570"/>
      <c r="G484" s="570"/>
      <c r="H484" s="570"/>
      <c r="I484" s="570"/>
      <c r="J484" s="70" t="s">
        <v>1463</v>
      </c>
      <c r="K484" s="570"/>
      <c r="L484" s="570"/>
      <c r="M484" s="561"/>
      <c r="N484" s="561"/>
      <c r="O484" s="561"/>
      <c r="P484" s="70" t="s">
        <v>759</v>
      </c>
      <c r="Q484" s="561"/>
      <c r="R484" s="572"/>
      <c r="S484" s="568"/>
      <c r="T484" s="584"/>
      <c r="U484" s="569"/>
      <c r="V484" s="561"/>
      <c r="W484" s="556"/>
    </row>
    <row r="485" spans="1:23" s="70" customFormat="1" ht="14.25" hidden="1" customHeight="1">
      <c r="A485" s="556" t="s">
        <v>37</v>
      </c>
      <c r="B485" s="556" t="s">
        <v>38</v>
      </c>
      <c r="C485" s="556" t="s">
        <v>763</v>
      </c>
      <c r="D485" s="473" t="s">
        <v>1665</v>
      </c>
      <c r="E485" s="70" t="s">
        <v>1323</v>
      </c>
      <c r="F485" s="70">
        <v>0</v>
      </c>
      <c r="G485" s="70">
        <v>0</v>
      </c>
      <c r="I485" s="70">
        <v>0</v>
      </c>
      <c r="J485" s="70" t="s">
        <v>43</v>
      </c>
      <c r="K485" s="70" t="s">
        <v>43</v>
      </c>
      <c r="L485" s="70" t="s">
        <v>758</v>
      </c>
      <c r="M485" s="70" t="s">
        <v>44</v>
      </c>
      <c r="N485" s="433"/>
      <c r="O485" s="433"/>
      <c r="P485" s="556" t="s">
        <v>759</v>
      </c>
      <c r="R485" s="102"/>
      <c r="S485" s="564"/>
      <c r="T485" s="108"/>
      <c r="U485" s="104"/>
      <c r="V485" s="70" t="s">
        <v>763</v>
      </c>
      <c r="W485" s="556" t="s">
        <v>2159</v>
      </c>
    </row>
    <row r="486" spans="1:23" s="70" customFormat="1" ht="14.25" hidden="1" customHeight="1">
      <c r="A486" s="433" t="s">
        <v>37</v>
      </c>
      <c r="B486" s="433" t="s">
        <v>38</v>
      </c>
      <c r="C486" s="433" t="s">
        <v>764</v>
      </c>
      <c r="D486" s="473" t="s">
        <v>1665</v>
      </c>
      <c r="E486" s="433" t="s">
        <v>1324</v>
      </c>
      <c r="F486" s="433">
        <v>0</v>
      </c>
      <c r="G486" s="433">
        <v>0</v>
      </c>
      <c r="H486" s="433"/>
      <c r="I486" s="433">
        <v>0</v>
      </c>
      <c r="J486" s="433" t="s">
        <v>43</v>
      </c>
      <c r="K486" s="433" t="s">
        <v>43</v>
      </c>
      <c r="L486" s="433" t="s">
        <v>758</v>
      </c>
      <c r="M486" s="433" t="s">
        <v>44</v>
      </c>
      <c r="N486" s="433"/>
      <c r="O486" s="433"/>
      <c r="P486" s="70" t="s">
        <v>759</v>
      </c>
      <c r="Q486" s="433"/>
      <c r="R486" s="436"/>
      <c r="S486" s="564"/>
      <c r="T486" s="450"/>
      <c r="U486" s="438"/>
      <c r="V486" s="433" t="s">
        <v>764</v>
      </c>
      <c r="W486" s="427" t="s">
        <v>2160</v>
      </c>
    </row>
    <row r="487" spans="1:23" s="70" customFormat="1" ht="14.25" hidden="1" customHeight="1">
      <c r="A487" s="556" t="s">
        <v>37</v>
      </c>
      <c r="B487" s="556" t="s">
        <v>38</v>
      </c>
      <c r="C487" s="556" t="s">
        <v>765</v>
      </c>
      <c r="D487" s="473" t="s">
        <v>1665</v>
      </c>
      <c r="E487" s="433" t="s">
        <v>1325</v>
      </c>
      <c r="F487" s="433">
        <v>0</v>
      </c>
      <c r="G487" s="433">
        <v>0</v>
      </c>
      <c r="H487" s="433"/>
      <c r="I487" s="433">
        <v>0</v>
      </c>
      <c r="J487" s="433" t="s">
        <v>43</v>
      </c>
      <c r="K487" s="556" t="s">
        <v>43</v>
      </c>
      <c r="L487" s="556" t="s">
        <v>758</v>
      </c>
      <c r="M487" s="433" t="s">
        <v>44</v>
      </c>
      <c r="N487" s="433"/>
      <c r="O487" s="433"/>
      <c r="P487" s="70" t="s">
        <v>759</v>
      </c>
      <c r="Q487" s="433"/>
      <c r="R487" s="563"/>
      <c r="S487" s="564"/>
      <c r="T487" s="450"/>
      <c r="U487" s="438"/>
      <c r="V487" s="433" t="s">
        <v>765</v>
      </c>
      <c r="W487" s="433" t="s">
        <v>2159</v>
      </c>
    </row>
    <row r="488" spans="1:23" s="70" customFormat="1" ht="14.25" hidden="1" customHeight="1">
      <c r="A488" s="556" t="s">
        <v>37</v>
      </c>
      <c r="B488" s="556" t="s">
        <v>38</v>
      </c>
      <c r="C488" s="556" t="s">
        <v>1905</v>
      </c>
      <c r="D488" s="473" t="s">
        <v>2869</v>
      </c>
      <c r="E488" s="70" t="s">
        <v>1465</v>
      </c>
      <c r="F488" s="70" t="s">
        <v>1705</v>
      </c>
      <c r="G488" s="70" t="s">
        <v>1705</v>
      </c>
      <c r="H488" s="70" t="s">
        <v>41</v>
      </c>
      <c r="I488" s="70" t="s">
        <v>42</v>
      </c>
      <c r="J488" s="70" t="s">
        <v>43</v>
      </c>
      <c r="K488" s="70" t="s">
        <v>43</v>
      </c>
      <c r="L488" s="556" t="s">
        <v>43</v>
      </c>
      <c r="M488" s="70" t="s">
        <v>776</v>
      </c>
      <c r="N488" s="70">
        <v>24.002433</v>
      </c>
      <c r="O488" s="70">
        <v>97.609832999999995</v>
      </c>
      <c r="P488" s="556" t="s">
        <v>759</v>
      </c>
      <c r="Q488" s="70" t="s">
        <v>760</v>
      </c>
      <c r="R488" s="436">
        <v>357</v>
      </c>
      <c r="S488" s="563">
        <v>1692</v>
      </c>
      <c r="T488" s="108"/>
      <c r="U488" s="104"/>
      <c r="W488" s="556"/>
    </row>
    <row r="489" spans="1:23" s="70" customFormat="1" ht="14.25" hidden="1" customHeight="1">
      <c r="A489" s="556" t="s">
        <v>37</v>
      </c>
      <c r="B489" s="556" t="s">
        <v>38</v>
      </c>
      <c r="C489" s="556" t="s">
        <v>1892</v>
      </c>
      <c r="D489" s="473" t="s">
        <v>1664</v>
      </c>
      <c r="J489" s="70" t="s">
        <v>1463</v>
      </c>
      <c r="K489" s="70" t="s">
        <v>43</v>
      </c>
      <c r="L489" s="70" t="s">
        <v>1085</v>
      </c>
      <c r="M489" s="70" t="s">
        <v>776</v>
      </c>
      <c r="P489" s="70" t="s">
        <v>759</v>
      </c>
      <c r="R489" s="563"/>
      <c r="S489" s="564"/>
      <c r="T489" s="108"/>
      <c r="U489" s="104"/>
      <c r="V489" s="70" t="s">
        <v>1094</v>
      </c>
      <c r="W489" s="556"/>
    </row>
    <row r="490" spans="1:23" s="70" customFormat="1" ht="14.25" hidden="1" customHeight="1">
      <c r="A490" s="556" t="s">
        <v>37</v>
      </c>
      <c r="B490" s="556" t="s">
        <v>38</v>
      </c>
      <c r="C490" s="556" t="s">
        <v>1906</v>
      </c>
      <c r="D490" s="473" t="s">
        <v>1665</v>
      </c>
      <c r="E490" s="70" t="s">
        <v>1464</v>
      </c>
      <c r="F490" s="70" t="s">
        <v>1705</v>
      </c>
      <c r="G490" s="70" t="s">
        <v>1705</v>
      </c>
      <c r="H490" s="70" t="s">
        <v>41</v>
      </c>
      <c r="I490" s="70" t="s">
        <v>42</v>
      </c>
      <c r="J490" s="70" t="s">
        <v>43</v>
      </c>
      <c r="K490" s="433" t="s">
        <v>43</v>
      </c>
      <c r="L490" s="433" t="s">
        <v>758</v>
      </c>
      <c r="M490" s="70" t="s">
        <v>776</v>
      </c>
      <c r="N490" s="70">
        <v>24.000250000000001</v>
      </c>
      <c r="O490" s="70">
        <v>97.608249999999998</v>
      </c>
      <c r="P490" s="70" t="s">
        <v>759</v>
      </c>
      <c r="R490" s="563"/>
      <c r="S490" s="564"/>
      <c r="T490" s="108"/>
      <c r="U490" s="104"/>
      <c r="V490" s="70" t="s">
        <v>987</v>
      </c>
      <c r="W490" s="427" t="s">
        <v>2161</v>
      </c>
    </row>
    <row r="491" spans="1:23" s="70" customFormat="1" ht="14.25" hidden="1" customHeight="1">
      <c r="A491" s="433" t="s">
        <v>37</v>
      </c>
      <c r="B491" s="433" t="s">
        <v>38</v>
      </c>
      <c r="C491" s="433" t="s">
        <v>981</v>
      </c>
      <c r="D491" s="473" t="s">
        <v>1665</v>
      </c>
      <c r="E491" s="70" t="s">
        <v>1457</v>
      </c>
      <c r="F491" s="70" t="s">
        <v>1699</v>
      </c>
      <c r="G491" s="70">
        <v>0</v>
      </c>
      <c r="H491" s="70" t="s">
        <v>41</v>
      </c>
      <c r="I491" s="70" t="s">
        <v>42</v>
      </c>
      <c r="J491" s="70" t="s">
        <v>43</v>
      </c>
      <c r="K491" s="70" t="s">
        <v>43</v>
      </c>
      <c r="L491" s="70" t="s">
        <v>758</v>
      </c>
      <c r="M491" s="70" t="s">
        <v>776</v>
      </c>
      <c r="N491" s="70">
        <v>23.867713999999999</v>
      </c>
      <c r="O491" s="70">
        <v>97.601243999999994</v>
      </c>
      <c r="P491" s="70" t="s">
        <v>759</v>
      </c>
      <c r="R491" s="436"/>
      <c r="S491" s="564"/>
      <c r="T491" s="108"/>
      <c r="U491" s="104"/>
      <c r="V491" s="70" t="s">
        <v>981</v>
      </c>
      <c r="W491" s="433" t="s">
        <v>2162</v>
      </c>
    </row>
    <row r="492" spans="1:23" s="70" customFormat="1" ht="14.25" hidden="1" customHeight="1">
      <c r="A492" s="433" t="s">
        <v>37</v>
      </c>
      <c r="B492" s="433" t="s">
        <v>38</v>
      </c>
      <c r="C492" s="433" t="s">
        <v>286</v>
      </c>
      <c r="D492" s="473" t="s">
        <v>2869</v>
      </c>
      <c r="E492" s="70" t="s">
        <v>1469</v>
      </c>
      <c r="H492" s="70" t="s">
        <v>41</v>
      </c>
      <c r="I492" s="433" t="s">
        <v>42</v>
      </c>
      <c r="J492" s="70" t="s">
        <v>43</v>
      </c>
      <c r="K492" s="70" t="s">
        <v>43</v>
      </c>
      <c r="L492" s="70" t="s">
        <v>43</v>
      </c>
      <c r="M492" s="70" t="s">
        <v>776</v>
      </c>
      <c r="N492" s="70">
        <v>24.056132999999999</v>
      </c>
      <c r="O492" s="70">
        <v>97.625617000000005</v>
      </c>
      <c r="P492" s="70" t="s">
        <v>759</v>
      </c>
      <c r="Q492" s="70" t="s">
        <v>760</v>
      </c>
      <c r="R492" s="102">
        <v>522</v>
      </c>
      <c r="S492" s="563">
        <v>2536</v>
      </c>
      <c r="T492" s="108"/>
      <c r="U492" s="104"/>
      <c r="W492" s="556"/>
    </row>
    <row r="493" spans="1:23" s="70" customFormat="1" ht="14.25" hidden="1" customHeight="1">
      <c r="A493" s="556" t="s">
        <v>37</v>
      </c>
      <c r="B493" s="556" t="s">
        <v>38</v>
      </c>
      <c r="C493" s="556" t="s">
        <v>982</v>
      </c>
      <c r="D493" s="473" t="s">
        <v>1665</v>
      </c>
      <c r="E493" s="70" t="s">
        <v>1458</v>
      </c>
      <c r="F493" s="70" t="s">
        <v>1700</v>
      </c>
      <c r="G493" s="70">
        <v>0</v>
      </c>
      <c r="H493" s="70" t="s">
        <v>41</v>
      </c>
      <c r="I493" s="70" t="s">
        <v>42</v>
      </c>
      <c r="J493" s="70" t="s">
        <v>43</v>
      </c>
      <c r="K493" s="433" t="s">
        <v>43</v>
      </c>
      <c r="L493" s="556" t="s">
        <v>758</v>
      </c>
      <c r="M493" s="70" t="s">
        <v>776</v>
      </c>
      <c r="N493" s="70">
        <v>23.9055</v>
      </c>
      <c r="O493" s="70">
        <v>97.585667000000001</v>
      </c>
      <c r="P493" s="556" t="s">
        <v>759</v>
      </c>
      <c r="R493" s="436"/>
      <c r="S493" s="564"/>
      <c r="T493" s="108"/>
      <c r="U493" s="565"/>
      <c r="V493" s="70" t="s">
        <v>982</v>
      </c>
      <c r="W493" s="427" t="s">
        <v>2163</v>
      </c>
    </row>
    <row r="494" spans="1:23" s="70" customFormat="1" ht="14.25" hidden="1" customHeight="1">
      <c r="A494" s="556" t="s">
        <v>37</v>
      </c>
      <c r="B494" s="556" t="s">
        <v>38</v>
      </c>
      <c r="C494" s="556" t="s">
        <v>175</v>
      </c>
      <c r="D494" s="473" t="s">
        <v>2869</v>
      </c>
      <c r="E494" s="70" t="s">
        <v>1460</v>
      </c>
      <c r="F494" s="70" t="s">
        <v>175</v>
      </c>
      <c r="G494" s="70" t="s">
        <v>175</v>
      </c>
      <c r="H494" s="70" t="s">
        <v>41</v>
      </c>
      <c r="I494" s="70" t="s">
        <v>133</v>
      </c>
      <c r="J494" s="70" t="s">
        <v>43</v>
      </c>
      <c r="K494" s="433" t="s">
        <v>43</v>
      </c>
      <c r="L494" s="433" t="s">
        <v>43</v>
      </c>
      <c r="M494" s="70" t="s">
        <v>44</v>
      </c>
      <c r="N494" s="70">
        <v>23.972453000000002</v>
      </c>
      <c r="O494" s="70">
        <v>97.225881000000001</v>
      </c>
      <c r="P494" s="556" t="s">
        <v>759</v>
      </c>
      <c r="Q494" s="70" t="s">
        <v>778</v>
      </c>
      <c r="R494" s="563">
        <v>432</v>
      </c>
      <c r="S494" s="563">
        <v>2528</v>
      </c>
      <c r="T494" s="108"/>
      <c r="U494" s="104"/>
      <c r="V494" s="70" t="s">
        <v>175</v>
      </c>
      <c r="W494" s="427" t="s">
        <v>2274</v>
      </c>
    </row>
    <row r="495" spans="1:23" s="70" customFormat="1" ht="14.25" hidden="1" customHeight="1">
      <c r="A495" s="433" t="s">
        <v>37</v>
      </c>
      <c r="B495" s="433" t="s">
        <v>38</v>
      </c>
      <c r="C495" s="433" t="s">
        <v>39</v>
      </c>
      <c r="D495" s="473" t="s">
        <v>2869</v>
      </c>
      <c r="E495" s="433" t="s">
        <v>1461</v>
      </c>
      <c r="F495" s="433" t="s">
        <v>175</v>
      </c>
      <c r="G495" s="433" t="s">
        <v>175</v>
      </c>
      <c r="H495" s="433" t="s">
        <v>41</v>
      </c>
      <c r="I495" s="433" t="s">
        <v>42</v>
      </c>
      <c r="J495" s="433" t="s">
        <v>43</v>
      </c>
      <c r="K495" s="433" t="s">
        <v>43</v>
      </c>
      <c r="L495" s="433" t="s">
        <v>43</v>
      </c>
      <c r="M495" s="433" t="s">
        <v>44</v>
      </c>
      <c r="N495" s="433">
        <v>23.976571</v>
      </c>
      <c r="O495" s="433">
        <v>97.227057000000002</v>
      </c>
      <c r="P495" s="433" t="s">
        <v>759</v>
      </c>
      <c r="Q495" s="433" t="s">
        <v>778</v>
      </c>
      <c r="R495" s="436">
        <v>156</v>
      </c>
      <c r="S495" s="563">
        <v>694</v>
      </c>
      <c r="T495" s="450"/>
      <c r="U495" s="438"/>
      <c r="V495" s="433" t="s">
        <v>39</v>
      </c>
    </row>
    <row r="496" spans="1:23" s="70" customFormat="1" ht="14.25" hidden="1" customHeight="1">
      <c r="A496" s="556" t="s">
        <v>37</v>
      </c>
      <c r="B496" s="556" t="s">
        <v>38</v>
      </c>
      <c r="C496" s="556" t="s">
        <v>985</v>
      </c>
      <c r="D496" s="473" t="s">
        <v>1664</v>
      </c>
      <c r="I496" s="433"/>
      <c r="J496" s="70" t="s">
        <v>1463</v>
      </c>
      <c r="K496" s="70" t="s">
        <v>43</v>
      </c>
      <c r="L496" s="70" t="s">
        <v>43</v>
      </c>
      <c r="M496" s="70" t="s">
        <v>44</v>
      </c>
      <c r="N496" s="70">
        <v>23.989049999999999</v>
      </c>
      <c r="O496" s="70">
        <v>97.225311000000005</v>
      </c>
      <c r="P496" s="556" t="s">
        <v>759</v>
      </c>
      <c r="Q496" s="70" t="s">
        <v>760</v>
      </c>
      <c r="R496" s="436"/>
      <c r="S496" s="564"/>
      <c r="T496" s="108">
        <v>42849</v>
      </c>
      <c r="U496" s="565" t="s">
        <v>986</v>
      </c>
      <c r="W496" s="556"/>
    </row>
    <row r="497" spans="1:23" s="70" customFormat="1" ht="14.25" hidden="1" customHeight="1">
      <c r="A497" s="433" t="s">
        <v>37</v>
      </c>
      <c r="B497" s="433" t="s">
        <v>38</v>
      </c>
      <c r="C497" s="433" t="s">
        <v>996</v>
      </c>
      <c r="D497" s="473" t="s">
        <v>1665</v>
      </c>
      <c r="E497" s="70" t="s">
        <v>1474</v>
      </c>
      <c r="F497" s="70" t="s">
        <v>1706</v>
      </c>
      <c r="G497" s="70" t="s">
        <v>1707</v>
      </c>
      <c r="I497" s="70">
        <v>0</v>
      </c>
      <c r="J497" s="70" t="s">
        <v>43</v>
      </c>
      <c r="K497" s="70" t="s">
        <v>43</v>
      </c>
      <c r="L497" s="70" t="s">
        <v>758</v>
      </c>
      <c r="M497" s="70" t="s">
        <v>44</v>
      </c>
      <c r="N497" s="70">
        <v>24.181640000000002</v>
      </c>
      <c r="O497" s="70">
        <v>97.710989999999995</v>
      </c>
      <c r="P497" s="433" t="s">
        <v>759</v>
      </c>
      <c r="Q497" s="70" t="s">
        <v>778</v>
      </c>
      <c r="R497" s="436"/>
      <c r="S497" s="564"/>
      <c r="T497" s="108"/>
      <c r="U497" s="104" t="s">
        <v>997</v>
      </c>
      <c r="V497" s="70" t="s">
        <v>996</v>
      </c>
      <c r="W497" s="433" t="s">
        <v>2164</v>
      </c>
    </row>
    <row r="498" spans="1:23" s="70" customFormat="1" ht="14.25" hidden="1" customHeight="1">
      <c r="A498" s="433" t="s">
        <v>37</v>
      </c>
      <c r="B498" s="556" t="s">
        <v>38</v>
      </c>
      <c r="C498" s="556" t="s">
        <v>998</v>
      </c>
      <c r="D498" s="473" t="s">
        <v>1665</v>
      </c>
      <c r="E498" s="70" t="s">
        <v>1475</v>
      </c>
      <c r="F498" s="70" t="s">
        <v>1706</v>
      </c>
      <c r="G498" s="70" t="s">
        <v>1707</v>
      </c>
      <c r="I498" s="70">
        <v>0</v>
      </c>
      <c r="J498" s="70" t="s">
        <v>43</v>
      </c>
      <c r="K498" s="70" t="s">
        <v>43</v>
      </c>
      <c r="L498" s="70" t="s">
        <v>758</v>
      </c>
      <c r="M498" s="70" t="s">
        <v>44</v>
      </c>
      <c r="N498" s="70">
        <v>24.181640000000002</v>
      </c>
      <c r="O498" s="70">
        <v>97.710989999999995</v>
      </c>
      <c r="P498" s="70" t="s">
        <v>759</v>
      </c>
      <c r="R498" s="436"/>
      <c r="S498" s="564"/>
      <c r="T498" s="108"/>
      <c r="U498" s="104"/>
      <c r="V498" s="433" t="s">
        <v>998</v>
      </c>
      <c r="W498" s="556" t="s">
        <v>2164</v>
      </c>
    </row>
    <row r="499" spans="1:23" s="70" customFormat="1" ht="14.25" hidden="1" customHeight="1">
      <c r="A499" s="433" t="s">
        <v>37</v>
      </c>
      <c r="B499" s="556" t="s">
        <v>38</v>
      </c>
      <c r="C499" s="556" t="s">
        <v>290</v>
      </c>
      <c r="D499" s="473" t="s">
        <v>2869</v>
      </c>
      <c r="E499" s="70" t="s">
        <v>1451</v>
      </c>
      <c r="F499" s="70" t="s">
        <v>1686</v>
      </c>
      <c r="G499" s="70" t="s">
        <v>1686</v>
      </c>
      <c r="H499" s="70" t="s">
        <v>41</v>
      </c>
      <c r="I499" s="70" t="s">
        <v>133</v>
      </c>
      <c r="J499" s="70" t="s">
        <v>43</v>
      </c>
      <c r="K499" s="70" t="s">
        <v>43</v>
      </c>
      <c r="L499" s="433" t="s">
        <v>43</v>
      </c>
      <c r="M499" s="70" t="s">
        <v>44</v>
      </c>
      <c r="N499" s="70">
        <v>23.83013</v>
      </c>
      <c r="O499" s="70">
        <v>97.589979999999997</v>
      </c>
      <c r="P499" s="70" t="s">
        <v>759</v>
      </c>
      <c r="Q499" s="70" t="s">
        <v>778</v>
      </c>
      <c r="R499" s="436">
        <v>127</v>
      </c>
      <c r="S499" s="563">
        <v>653</v>
      </c>
      <c r="T499" s="108"/>
      <c r="U499" s="104"/>
      <c r="V499" s="433" t="s">
        <v>290</v>
      </c>
      <c r="W499" s="433"/>
    </row>
    <row r="500" spans="1:23" s="70" customFormat="1" ht="14.25" hidden="1" customHeight="1">
      <c r="A500" s="433" t="s">
        <v>37</v>
      </c>
      <c r="B500" s="433" t="s">
        <v>38</v>
      </c>
      <c r="C500" s="433" t="s">
        <v>1112</v>
      </c>
      <c r="D500" s="473" t="s">
        <v>1664</v>
      </c>
      <c r="J500" s="70" t="s">
        <v>43</v>
      </c>
      <c r="K500" s="70" t="s">
        <v>43</v>
      </c>
      <c r="L500" s="433" t="s">
        <v>758</v>
      </c>
      <c r="M500" s="70" t="s">
        <v>44</v>
      </c>
      <c r="P500" s="433" t="s">
        <v>759</v>
      </c>
      <c r="R500" s="436"/>
      <c r="S500" s="564"/>
      <c r="T500" s="108"/>
      <c r="U500" s="104"/>
      <c r="W500" s="433"/>
    </row>
    <row r="501" spans="1:23" s="70" customFormat="1" ht="14.25" hidden="1" customHeight="1">
      <c r="A501" s="433" t="s">
        <v>37</v>
      </c>
      <c r="B501" s="433" t="s">
        <v>38</v>
      </c>
      <c r="C501" s="433" t="s">
        <v>292</v>
      </c>
      <c r="D501" s="473" t="s">
        <v>2869</v>
      </c>
      <c r="E501" s="433" t="s">
        <v>1450</v>
      </c>
      <c r="F501" s="70" t="s">
        <v>1686</v>
      </c>
      <c r="G501" s="70" t="s">
        <v>1686</v>
      </c>
      <c r="H501" s="70" t="s">
        <v>41</v>
      </c>
      <c r="I501" s="70" t="s">
        <v>133</v>
      </c>
      <c r="J501" s="70" t="s">
        <v>43</v>
      </c>
      <c r="K501" s="70" t="s">
        <v>43</v>
      </c>
      <c r="L501" s="70" t="s">
        <v>43</v>
      </c>
      <c r="M501" s="70" t="s">
        <v>44</v>
      </c>
      <c r="N501" s="70">
        <v>23.829599000000002</v>
      </c>
      <c r="O501" s="70">
        <v>97.590767</v>
      </c>
      <c r="P501" s="433" t="s">
        <v>759</v>
      </c>
      <c r="Q501" s="70" t="s">
        <v>778</v>
      </c>
      <c r="R501" s="436">
        <v>156</v>
      </c>
      <c r="S501" s="563">
        <v>650</v>
      </c>
      <c r="T501" s="108"/>
      <c r="U501" s="104"/>
      <c r="V501" s="70" t="s">
        <v>976</v>
      </c>
      <c r="W501" s="433"/>
    </row>
    <row r="502" spans="1:23" s="70" customFormat="1" ht="14.25" hidden="1" customHeight="1">
      <c r="A502" s="433" t="s">
        <v>37</v>
      </c>
      <c r="B502" s="433" t="s">
        <v>38</v>
      </c>
      <c r="C502" s="433" t="s">
        <v>293</v>
      </c>
      <c r="D502" s="473" t="s">
        <v>2869</v>
      </c>
      <c r="E502" s="70" t="s">
        <v>1453</v>
      </c>
      <c r="F502" s="70" t="s">
        <v>1686</v>
      </c>
      <c r="G502" s="70" t="s">
        <v>1686</v>
      </c>
      <c r="H502" s="70" t="s">
        <v>41</v>
      </c>
      <c r="I502" s="70" t="s">
        <v>42</v>
      </c>
      <c r="J502" s="70" t="s">
        <v>43</v>
      </c>
      <c r="K502" s="433" t="s">
        <v>43</v>
      </c>
      <c r="L502" s="433" t="s">
        <v>43</v>
      </c>
      <c r="M502" s="70" t="s">
        <v>44</v>
      </c>
      <c r="N502" s="70">
        <v>23.835319999999999</v>
      </c>
      <c r="O502" s="70">
        <v>97.578490000000002</v>
      </c>
      <c r="P502" s="70" t="s">
        <v>759</v>
      </c>
      <c r="Q502" s="70" t="s">
        <v>778</v>
      </c>
      <c r="R502" s="436">
        <v>437</v>
      </c>
      <c r="S502" s="563">
        <v>2316</v>
      </c>
      <c r="T502" s="108"/>
      <c r="U502" s="104"/>
      <c r="V502" s="70" t="s">
        <v>293</v>
      </c>
      <c r="W502" s="433"/>
    </row>
    <row r="503" spans="1:23" s="70" customFormat="1" ht="14.25" hidden="1" customHeight="1">
      <c r="A503" s="433" t="s">
        <v>37</v>
      </c>
      <c r="B503" s="433" t="s">
        <v>38</v>
      </c>
      <c r="C503" s="70" t="s">
        <v>294</v>
      </c>
      <c r="D503" s="473" t="s">
        <v>2869</v>
      </c>
      <c r="E503" s="70" t="s">
        <v>1452</v>
      </c>
      <c r="F503" s="70" t="s">
        <v>1686</v>
      </c>
      <c r="G503" s="70" t="s">
        <v>1686</v>
      </c>
      <c r="H503" s="70" t="s">
        <v>41</v>
      </c>
      <c r="I503" s="433" t="s">
        <v>42</v>
      </c>
      <c r="J503" s="70" t="s">
        <v>43</v>
      </c>
      <c r="K503" s="70" t="s">
        <v>43</v>
      </c>
      <c r="L503" s="433" t="s">
        <v>43</v>
      </c>
      <c r="M503" s="70" t="s">
        <v>44</v>
      </c>
      <c r="N503" s="433">
        <v>23.833477999999999</v>
      </c>
      <c r="O503" s="433">
        <v>97.578367</v>
      </c>
      <c r="P503" s="70" t="s">
        <v>759</v>
      </c>
      <c r="Q503" s="70" t="s">
        <v>778</v>
      </c>
      <c r="R503" s="436">
        <v>138</v>
      </c>
      <c r="S503" s="563">
        <v>732</v>
      </c>
      <c r="T503" s="108"/>
      <c r="U503" s="104"/>
      <c r="V503" s="70" t="s">
        <v>977</v>
      </c>
      <c r="W503" s="433"/>
    </row>
    <row r="504" spans="1:23" s="70" customFormat="1" ht="14.25" hidden="1" customHeight="1">
      <c r="A504" s="433" t="s">
        <v>37</v>
      </c>
      <c r="B504" s="556" t="s">
        <v>38</v>
      </c>
      <c r="C504" s="556" t="s">
        <v>1113</v>
      </c>
      <c r="D504" s="473" t="s">
        <v>1664</v>
      </c>
      <c r="E504" s="433"/>
      <c r="I504" s="433"/>
      <c r="J504" s="70" t="s">
        <v>1463</v>
      </c>
      <c r="K504" s="70" t="s">
        <v>43</v>
      </c>
      <c r="L504" s="70" t="s">
        <v>1097</v>
      </c>
      <c r="M504" s="70" t="s">
        <v>44</v>
      </c>
      <c r="N504" s="433"/>
      <c r="O504" s="433"/>
      <c r="P504" s="70" t="s">
        <v>759</v>
      </c>
      <c r="Q504" s="70" t="s">
        <v>778</v>
      </c>
      <c r="R504" s="436"/>
      <c r="S504" s="564"/>
      <c r="T504" s="108"/>
      <c r="U504" s="104" t="s">
        <v>1093</v>
      </c>
      <c r="V504" s="70" t="s">
        <v>1113</v>
      </c>
      <c r="W504" s="556"/>
    </row>
    <row r="505" spans="1:23" s="70" customFormat="1" ht="14.25" hidden="1" customHeight="1">
      <c r="A505" s="433" t="s">
        <v>37</v>
      </c>
      <c r="B505" s="556" t="s">
        <v>38</v>
      </c>
      <c r="C505" s="556" t="s">
        <v>975</v>
      </c>
      <c r="D505" s="473" t="s">
        <v>2869</v>
      </c>
      <c r="E505" s="433" t="s">
        <v>1447</v>
      </c>
      <c r="F505" s="70" t="s">
        <v>1686</v>
      </c>
      <c r="G505" s="70" t="s">
        <v>1686</v>
      </c>
      <c r="I505" s="433" t="s">
        <v>2140</v>
      </c>
      <c r="J505" s="70" t="s">
        <v>43</v>
      </c>
      <c r="K505" s="433" t="s">
        <v>43</v>
      </c>
      <c r="L505" s="433" t="s">
        <v>770</v>
      </c>
      <c r="M505" s="70" t="s">
        <v>44</v>
      </c>
      <c r="N505" s="433">
        <v>23.827870999999998</v>
      </c>
      <c r="O505" s="433">
        <v>97.588291999999996</v>
      </c>
      <c r="P505" s="433" t="s">
        <v>771</v>
      </c>
      <c r="Q505" s="70" t="s">
        <v>760</v>
      </c>
      <c r="R505" s="436">
        <v>175</v>
      </c>
      <c r="S505" s="563">
        <v>834</v>
      </c>
      <c r="T505" s="108"/>
      <c r="U505" s="104"/>
      <c r="V505" s="70" t="s">
        <v>975</v>
      </c>
    </row>
    <row r="506" spans="1:23" s="70" customFormat="1" ht="14.25" hidden="1" customHeight="1">
      <c r="A506" s="556" t="s">
        <v>37</v>
      </c>
      <c r="B506" s="556" t="s">
        <v>38</v>
      </c>
      <c r="C506" s="556" t="s">
        <v>185</v>
      </c>
      <c r="D506" s="473" t="s">
        <v>2869</v>
      </c>
      <c r="E506" s="70" t="s">
        <v>1473</v>
      </c>
      <c r="F506" s="70" t="s">
        <v>1781</v>
      </c>
      <c r="G506" s="70" t="s">
        <v>1782</v>
      </c>
      <c r="H506" s="70" t="s">
        <v>41</v>
      </c>
      <c r="I506" s="433" t="s">
        <v>133</v>
      </c>
      <c r="J506" s="70" t="s">
        <v>43</v>
      </c>
      <c r="K506" s="556" t="s">
        <v>43</v>
      </c>
      <c r="L506" s="556" t="s">
        <v>43</v>
      </c>
      <c r="M506" s="70" t="s">
        <v>44</v>
      </c>
      <c r="N506" s="433">
        <v>24.129059999999999</v>
      </c>
      <c r="O506" s="433">
        <v>97.291820000000001</v>
      </c>
      <c r="P506" s="556" t="s">
        <v>759</v>
      </c>
      <c r="Q506" s="70" t="s">
        <v>778</v>
      </c>
      <c r="R506" s="563">
        <v>190</v>
      </c>
      <c r="S506" s="563">
        <v>853</v>
      </c>
      <c r="T506" s="108"/>
      <c r="U506" s="104"/>
      <c r="V506" s="70" t="s">
        <v>185</v>
      </c>
      <c r="W506" s="556"/>
    </row>
    <row r="507" spans="1:23" s="70" customFormat="1" ht="14.25" hidden="1" customHeight="1">
      <c r="A507" s="556" t="s">
        <v>37</v>
      </c>
      <c r="B507" s="556" t="s">
        <v>38</v>
      </c>
      <c r="C507" s="556" t="s">
        <v>993</v>
      </c>
      <c r="D507" s="473" t="s">
        <v>2869</v>
      </c>
      <c r="E507" s="70" t="s">
        <v>1472</v>
      </c>
      <c r="I507" s="70" t="s">
        <v>2140</v>
      </c>
      <c r="J507" s="70" t="s">
        <v>43</v>
      </c>
      <c r="K507" s="70" t="s">
        <v>43</v>
      </c>
      <c r="L507" s="70" t="s">
        <v>770</v>
      </c>
      <c r="M507" s="70" t="s">
        <v>44</v>
      </c>
      <c r="N507" s="433">
        <v>24.118618999999999</v>
      </c>
      <c r="O507" s="433">
        <v>97.298055000000005</v>
      </c>
      <c r="P507" s="556" t="s">
        <v>771</v>
      </c>
      <c r="Q507" s="70" t="s">
        <v>760</v>
      </c>
      <c r="R507" s="436">
        <v>67</v>
      </c>
      <c r="S507" s="563">
        <v>324</v>
      </c>
      <c r="T507" s="108"/>
      <c r="U507" s="104" t="s">
        <v>994</v>
      </c>
      <c r="V507" s="70" t="s">
        <v>995</v>
      </c>
      <c r="W507" s="556"/>
    </row>
    <row r="508" spans="1:23" s="70" customFormat="1" ht="14.25" hidden="1" customHeight="1">
      <c r="A508" s="556" t="s">
        <v>37</v>
      </c>
      <c r="B508" s="556" t="s">
        <v>38</v>
      </c>
      <c r="C508" s="556" t="s">
        <v>999</v>
      </c>
      <c r="D508" s="473" t="s">
        <v>1665</v>
      </c>
      <c r="E508" s="70" t="s">
        <v>1482</v>
      </c>
      <c r="F508" s="70" t="s">
        <v>1708</v>
      </c>
      <c r="G508" s="70">
        <v>0</v>
      </c>
      <c r="I508" s="70">
        <v>0</v>
      </c>
      <c r="J508" s="70" t="s">
        <v>43</v>
      </c>
      <c r="K508" s="556" t="s">
        <v>43</v>
      </c>
      <c r="L508" s="556" t="s">
        <v>758</v>
      </c>
      <c r="M508" s="70" t="s">
        <v>776</v>
      </c>
      <c r="N508" s="433">
        <v>24.20645</v>
      </c>
      <c r="O508" s="433">
        <v>96.808850000000007</v>
      </c>
      <c r="P508" s="433" t="s">
        <v>759</v>
      </c>
      <c r="Q508" s="433"/>
      <c r="R508" s="563"/>
      <c r="S508" s="564"/>
      <c r="T508" s="450"/>
      <c r="U508" s="104"/>
      <c r="V508" s="433" t="s">
        <v>999</v>
      </c>
      <c r="W508" s="556" t="s">
        <v>2142</v>
      </c>
    </row>
    <row r="509" spans="1:23" s="70" customFormat="1" ht="14.25" hidden="1" customHeight="1">
      <c r="A509" s="556" t="s">
        <v>37</v>
      </c>
      <c r="B509" s="556" t="s">
        <v>38</v>
      </c>
      <c r="C509" s="556" t="s">
        <v>775</v>
      </c>
      <c r="D509" s="473" t="s">
        <v>1665</v>
      </c>
      <c r="E509" s="70" t="s">
        <v>1336</v>
      </c>
      <c r="F509" s="70" t="s">
        <v>1686</v>
      </c>
      <c r="G509" s="70">
        <v>0</v>
      </c>
      <c r="I509" s="70">
        <v>0</v>
      </c>
      <c r="J509" s="70" t="s">
        <v>43</v>
      </c>
      <c r="K509" s="556" t="s">
        <v>43</v>
      </c>
      <c r="L509" s="556" t="s">
        <v>758</v>
      </c>
      <c r="M509" s="70" t="s">
        <v>776</v>
      </c>
      <c r="N509" s="433"/>
      <c r="O509" s="433"/>
      <c r="P509" s="556" t="s">
        <v>759</v>
      </c>
      <c r="R509" s="563"/>
      <c r="S509" s="564"/>
      <c r="T509" s="108"/>
      <c r="U509" s="104"/>
      <c r="V509" s="70" t="s">
        <v>775</v>
      </c>
      <c r="W509" s="556" t="s">
        <v>2165</v>
      </c>
    </row>
    <row r="510" spans="1:23" s="70" customFormat="1" ht="14.25" hidden="1" customHeight="1">
      <c r="A510" s="556" t="s">
        <v>37</v>
      </c>
      <c r="B510" s="556" t="s">
        <v>38</v>
      </c>
      <c r="C510" s="556" t="s">
        <v>973</v>
      </c>
      <c r="D510" s="473" t="s">
        <v>1665</v>
      </c>
      <c r="E510" s="70" t="s">
        <v>1444</v>
      </c>
      <c r="F510" s="70" t="s">
        <v>1688</v>
      </c>
      <c r="G510" s="70">
        <v>0</v>
      </c>
      <c r="I510" s="70">
        <v>0</v>
      </c>
      <c r="J510" s="70" t="s">
        <v>43</v>
      </c>
      <c r="K510" s="70" t="s">
        <v>43</v>
      </c>
      <c r="L510" s="556" t="s">
        <v>758</v>
      </c>
      <c r="M510" s="70" t="s">
        <v>776</v>
      </c>
      <c r="N510" s="433">
        <v>23.75817</v>
      </c>
      <c r="O510" s="433">
        <v>97.132339999999999</v>
      </c>
      <c r="P510" s="556" t="s">
        <v>759</v>
      </c>
      <c r="Q510" s="433"/>
      <c r="R510" s="563"/>
      <c r="S510" s="564"/>
      <c r="T510" s="450"/>
      <c r="U510" s="104"/>
      <c r="V510" s="70" t="s">
        <v>973</v>
      </c>
      <c r="W510" s="556" t="s">
        <v>2142</v>
      </c>
    </row>
    <row r="511" spans="1:23" s="70" customFormat="1" ht="14.25" hidden="1" customHeight="1">
      <c r="A511" s="556" t="s">
        <v>37</v>
      </c>
      <c r="B511" s="556" t="s">
        <v>38</v>
      </c>
      <c r="C511" s="556" t="s">
        <v>779</v>
      </c>
      <c r="D511" s="473" t="s">
        <v>1665</v>
      </c>
      <c r="E511" s="70" t="s">
        <v>1339</v>
      </c>
      <c r="F511" s="70" t="s">
        <v>1688</v>
      </c>
      <c r="G511" s="70">
        <v>0</v>
      </c>
      <c r="I511" s="433">
        <v>0</v>
      </c>
      <c r="J511" s="70" t="s">
        <v>43</v>
      </c>
      <c r="K511" s="70" t="s">
        <v>43</v>
      </c>
      <c r="L511" s="70" t="s">
        <v>758</v>
      </c>
      <c r="M511" s="70" t="s">
        <v>776</v>
      </c>
      <c r="N511" s="433"/>
      <c r="O511" s="433"/>
      <c r="P511" s="556" t="s">
        <v>759</v>
      </c>
      <c r="R511" s="563"/>
      <c r="S511" s="564"/>
      <c r="T511" s="108"/>
      <c r="U511" s="104"/>
      <c r="V511" s="70" t="s">
        <v>779</v>
      </c>
      <c r="W511" s="70" t="s">
        <v>2142</v>
      </c>
    </row>
    <row r="512" spans="1:23" s="70" customFormat="1" ht="14.25" hidden="1" customHeight="1">
      <c r="A512" s="556" t="s">
        <v>37</v>
      </c>
      <c r="B512" s="556" t="s">
        <v>38</v>
      </c>
      <c r="C512" s="556" t="s">
        <v>974</v>
      </c>
      <c r="D512" s="473" t="s">
        <v>1665</v>
      </c>
      <c r="E512" s="70" t="s">
        <v>1445</v>
      </c>
      <c r="F512" s="70" t="s">
        <v>1688</v>
      </c>
      <c r="G512" s="70">
        <v>0</v>
      </c>
      <c r="I512" s="70">
        <v>0</v>
      </c>
      <c r="J512" s="70" t="s">
        <v>43</v>
      </c>
      <c r="K512" s="556" t="s">
        <v>43</v>
      </c>
      <c r="L512" s="556" t="s">
        <v>758</v>
      </c>
      <c r="M512" s="70" t="s">
        <v>776</v>
      </c>
      <c r="N512" s="433">
        <v>23.75817</v>
      </c>
      <c r="O512" s="433">
        <v>97.132339999999999</v>
      </c>
      <c r="P512" s="433" t="s">
        <v>759</v>
      </c>
      <c r="R512" s="563"/>
      <c r="S512" s="564"/>
      <c r="T512" s="108"/>
      <c r="U512" s="438"/>
      <c r="V512" s="70" t="s">
        <v>974</v>
      </c>
      <c r="W512" s="433" t="s">
        <v>2166</v>
      </c>
    </row>
    <row r="513" spans="1:23" s="70" customFormat="1" ht="14.25" hidden="1" customHeight="1">
      <c r="A513" s="556" t="s">
        <v>37</v>
      </c>
      <c r="B513" s="561" t="s">
        <v>38</v>
      </c>
      <c r="C513" s="561" t="s">
        <v>787</v>
      </c>
      <c r="D513" s="473" t="s">
        <v>1665</v>
      </c>
      <c r="E513" s="70" t="s">
        <v>1344</v>
      </c>
      <c r="F513" s="70">
        <v>0</v>
      </c>
      <c r="G513" s="70">
        <v>0</v>
      </c>
      <c r="H513" s="433"/>
      <c r="I513" s="70">
        <v>0</v>
      </c>
      <c r="J513" s="70" t="s">
        <v>43</v>
      </c>
      <c r="K513" s="433" t="s">
        <v>43</v>
      </c>
      <c r="L513" s="556" t="s">
        <v>758</v>
      </c>
      <c r="M513" s="70" t="s">
        <v>44</v>
      </c>
      <c r="N513" s="433"/>
      <c r="O513" s="433"/>
      <c r="P513" s="556" t="s">
        <v>759</v>
      </c>
      <c r="R513" s="436"/>
      <c r="S513" s="564"/>
      <c r="T513" s="108"/>
      <c r="U513" s="104"/>
      <c r="W513" s="556" t="s">
        <v>2167</v>
      </c>
    </row>
    <row r="514" spans="1:23" s="70" customFormat="1" ht="14.25" hidden="1" customHeight="1">
      <c r="A514" s="556" t="s">
        <v>37</v>
      </c>
      <c r="B514" s="561" t="s">
        <v>38</v>
      </c>
      <c r="C514" s="561" t="s">
        <v>131</v>
      </c>
      <c r="D514" s="473" t="s">
        <v>1664</v>
      </c>
      <c r="H514" s="433"/>
      <c r="I514" s="433"/>
      <c r="J514" s="70" t="s">
        <v>1463</v>
      </c>
      <c r="K514" s="70" t="s">
        <v>43</v>
      </c>
      <c r="L514" s="556" t="s">
        <v>43</v>
      </c>
      <c r="M514" s="70" t="s">
        <v>44</v>
      </c>
      <c r="N514" s="433"/>
      <c r="O514" s="433"/>
      <c r="P514" s="556" t="s">
        <v>759</v>
      </c>
      <c r="Q514" s="70" t="s">
        <v>778</v>
      </c>
      <c r="R514" s="563"/>
      <c r="S514" s="564"/>
      <c r="T514" s="108">
        <v>42747</v>
      </c>
      <c r="U514" s="565" t="s">
        <v>1093</v>
      </c>
      <c r="W514" s="556"/>
    </row>
    <row r="515" spans="1:23" s="70" customFormat="1" ht="14.25" hidden="1" customHeight="1">
      <c r="A515" s="568" t="s">
        <v>37</v>
      </c>
      <c r="B515" s="567" t="s">
        <v>144</v>
      </c>
      <c r="C515" s="561" t="s">
        <v>1962</v>
      </c>
      <c r="D515" s="473" t="s">
        <v>2869</v>
      </c>
      <c r="E515" s="70" t="s">
        <v>1968</v>
      </c>
      <c r="H515" s="433"/>
      <c r="I515" s="70" t="s">
        <v>2140</v>
      </c>
      <c r="J515" s="70" t="s">
        <v>43</v>
      </c>
      <c r="K515" s="70" t="s">
        <v>43</v>
      </c>
      <c r="L515" s="556" t="s">
        <v>774</v>
      </c>
      <c r="M515" s="70" t="s">
        <v>44</v>
      </c>
      <c r="N515" s="433"/>
      <c r="O515" s="433"/>
      <c r="P515" s="561" t="s">
        <v>759</v>
      </c>
      <c r="Q515" s="70" t="s">
        <v>1946</v>
      </c>
      <c r="R515" s="563">
        <v>6</v>
      </c>
      <c r="S515" s="563">
        <v>32</v>
      </c>
      <c r="T515" s="108">
        <v>43276</v>
      </c>
      <c r="U515" s="565" t="s">
        <v>1995</v>
      </c>
      <c r="W515" s="427" t="s">
        <v>2275</v>
      </c>
    </row>
    <row r="516" spans="1:23" s="70" customFormat="1" ht="14.25" hidden="1" customHeight="1">
      <c r="A516" s="556" t="s">
        <v>37</v>
      </c>
      <c r="B516" s="556" t="s">
        <v>144</v>
      </c>
      <c r="C516" s="556" t="s">
        <v>145</v>
      </c>
      <c r="D516" s="473" t="s">
        <v>2869</v>
      </c>
      <c r="E516" s="70" t="s">
        <v>1537</v>
      </c>
      <c r="F516" s="70" t="s">
        <v>1741</v>
      </c>
      <c r="G516" s="70" t="s">
        <v>1816</v>
      </c>
      <c r="H516" s="433" t="s">
        <v>41</v>
      </c>
      <c r="I516" s="433" t="s">
        <v>133</v>
      </c>
      <c r="J516" s="70" t="s">
        <v>43</v>
      </c>
      <c r="K516" s="433" t="s">
        <v>43</v>
      </c>
      <c r="L516" s="433" t="s">
        <v>43</v>
      </c>
      <c r="M516" s="70" t="s">
        <v>44</v>
      </c>
      <c r="N516" s="433">
        <v>25.305669999999999</v>
      </c>
      <c r="O516" s="433">
        <v>96.922619999999995</v>
      </c>
      <c r="P516" s="556" t="s">
        <v>759</v>
      </c>
      <c r="Q516" s="70" t="s">
        <v>778</v>
      </c>
      <c r="R516" s="563">
        <v>13</v>
      </c>
      <c r="S516" s="563">
        <v>72</v>
      </c>
      <c r="T516" s="108"/>
      <c r="U516" s="104"/>
      <c r="V516" s="70" t="s">
        <v>145</v>
      </c>
      <c r="W516" s="433"/>
    </row>
    <row r="517" spans="1:23" s="70" customFormat="1" ht="14.25" hidden="1" customHeight="1">
      <c r="A517" s="568" t="s">
        <v>37</v>
      </c>
      <c r="B517" s="567" t="s">
        <v>144</v>
      </c>
      <c r="C517" s="568" t="s">
        <v>1992</v>
      </c>
      <c r="D517" s="562"/>
      <c r="E517" s="433"/>
      <c r="F517" s="433"/>
      <c r="G517" s="433"/>
      <c r="H517" s="433"/>
      <c r="I517" s="433"/>
      <c r="J517" s="433" t="s">
        <v>1463</v>
      </c>
      <c r="K517" s="561" t="s">
        <v>43</v>
      </c>
      <c r="L517" s="561" t="s">
        <v>774</v>
      </c>
      <c r="M517" s="433"/>
      <c r="N517" s="433"/>
      <c r="O517" s="433"/>
      <c r="P517" s="556" t="s">
        <v>1991</v>
      </c>
      <c r="Q517" s="433" t="s">
        <v>1946</v>
      </c>
      <c r="R517" s="571"/>
      <c r="S517" s="564"/>
      <c r="T517" s="450">
        <v>43285</v>
      </c>
      <c r="U517" s="565" t="s">
        <v>1997</v>
      </c>
      <c r="V517" s="433"/>
      <c r="W517" s="556"/>
    </row>
    <row r="518" spans="1:23" s="70" customFormat="1" ht="14.25" hidden="1" customHeight="1">
      <c r="A518" s="568" t="s">
        <v>37</v>
      </c>
      <c r="B518" s="567" t="s">
        <v>144</v>
      </c>
      <c r="C518" s="561" t="s">
        <v>1961</v>
      </c>
      <c r="D518" s="473" t="s">
        <v>2869</v>
      </c>
      <c r="E518" s="70" t="s">
        <v>1966</v>
      </c>
      <c r="I518" s="70" t="s">
        <v>1328</v>
      </c>
      <c r="J518" s="70" t="s">
        <v>43</v>
      </c>
      <c r="K518" s="70" t="s">
        <v>43</v>
      </c>
      <c r="L518" s="561" t="s">
        <v>43</v>
      </c>
      <c r="M518" s="70" t="s">
        <v>44</v>
      </c>
      <c r="N518" s="433">
        <v>97.013800000000003</v>
      </c>
      <c r="O518" s="433">
        <v>25.383465999999999</v>
      </c>
      <c r="P518" s="561" t="s">
        <v>759</v>
      </c>
      <c r="Q518" s="70" t="s">
        <v>1946</v>
      </c>
      <c r="R518" s="102">
        <v>76</v>
      </c>
      <c r="S518" s="563">
        <v>381</v>
      </c>
      <c r="T518" s="108">
        <v>43276</v>
      </c>
      <c r="U518" s="565" t="s">
        <v>2233</v>
      </c>
      <c r="W518" s="427" t="s">
        <v>2276</v>
      </c>
    </row>
    <row r="519" spans="1:23" s="70" customFormat="1" ht="14.25" hidden="1" customHeight="1">
      <c r="A519" s="568" t="s">
        <v>37</v>
      </c>
      <c r="B519" s="567" t="s">
        <v>144</v>
      </c>
      <c r="C519" s="561" t="s">
        <v>1949</v>
      </c>
      <c r="D519" s="562"/>
      <c r="H519" s="433"/>
      <c r="I519" s="433"/>
      <c r="J519" s="70" t="s">
        <v>1463</v>
      </c>
      <c r="K519" s="70" t="s">
        <v>43</v>
      </c>
      <c r="L519" s="70" t="s">
        <v>43</v>
      </c>
      <c r="M519" s="70" t="s">
        <v>44</v>
      </c>
      <c r="N519" s="433"/>
      <c r="O519" s="433"/>
      <c r="P519" s="556" t="s">
        <v>759</v>
      </c>
      <c r="Q519" s="70" t="s">
        <v>1946</v>
      </c>
      <c r="R519" s="571"/>
      <c r="S519" s="564"/>
      <c r="T519" s="108">
        <v>43270</v>
      </c>
      <c r="U519" s="104"/>
      <c r="W519" s="556"/>
    </row>
    <row r="520" spans="1:23" s="70" customFormat="1" ht="14.25" hidden="1" customHeight="1">
      <c r="A520" s="568" t="s">
        <v>37</v>
      </c>
      <c r="B520" s="567" t="s">
        <v>144</v>
      </c>
      <c r="C520" s="561" t="s">
        <v>1948</v>
      </c>
      <c r="D520" s="562"/>
      <c r="H520" s="433"/>
      <c r="J520" s="70" t="s">
        <v>1463</v>
      </c>
      <c r="K520" s="70" t="s">
        <v>43</v>
      </c>
      <c r="L520" s="70" t="s">
        <v>43</v>
      </c>
      <c r="M520" s="70" t="s">
        <v>44</v>
      </c>
      <c r="N520" s="433"/>
      <c r="O520" s="433"/>
      <c r="P520" s="433" t="s">
        <v>759</v>
      </c>
      <c r="Q520" s="70" t="s">
        <v>1946</v>
      </c>
      <c r="R520" s="571"/>
      <c r="S520" s="564"/>
      <c r="T520" s="108">
        <v>43270</v>
      </c>
      <c r="U520" s="104"/>
      <c r="W520" s="556"/>
    </row>
    <row r="521" spans="1:23" s="70" customFormat="1" ht="14.25" hidden="1" customHeight="1">
      <c r="A521" s="556" t="s">
        <v>37</v>
      </c>
      <c r="B521" s="556" t="s">
        <v>144</v>
      </c>
      <c r="C521" s="556" t="s">
        <v>2134</v>
      </c>
      <c r="D521" s="473" t="s">
        <v>2869</v>
      </c>
      <c r="E521" s="70" t="s">
        <v>1533</v>
      </c>
      <c r="H521" s="433" t="s">
        <v>41</v>
      </c>
      <c r="I521" s="433" t="s">
        <v>133</v>
      </c>
      <c r="J521" s="70" t="s">
        <v>43</v>
      </c>
      <c r="K521" s="70" t="s">
        <v>43</v>
      </c>
      <c r="L521" s="433" t="s">
        <v>43</v>
      </c>
      <c r="M521" s="70" t="s">
        <v>44</v>
      </c>
      <c r="N521" s="433">
        <v>25.296579999999999</v>
      </c>
      <c r="O521" s="433">
        <v>96.942279999999997</v>
      </c>
      <c r="P521" s="556" t="s">
        <v>759</v>
      </c>
      <c r="Q521" s="70" t="s">
        <v>778</v>
      </c>
      <c r="R521" s="436">
        <v>15</v>
      </c>
      <c r="S521" s="436">
        <v>74</v>
      </c>
      <c r="T521" s="108"/>
      <c r="U521" s="565"/>
      <c r="V521" s="70" t="s">
        <v>146</v>
      </c>
      <c r="W521" s="556"/>
    </row>
    <row r="522" spans="1:23" s="70" customFormat="1" ht="14.25" hidden="1" customHeight="1">
      <c r="A522" s="433" t="s">
        <v>37</v>
      </c>
      <c r="B522" s="433" t="s">
        <v>144</v>
      </c>
      <c r="C522" s="433" t="s">
        <v>232</v>
      </c>
      <c r="D522" s="473" t="s">
        <v>1742</v>
      </c>
      <c r="E522" s="70" t="s">
        <v>1534</v>
      </c>
      <c r="F522" s="70" t="s">
        <v>1813</v>
      </c>
      <c r="G522" s="70" t="s">
        <v>1814</v>
      </c>
      <c r="H522" s="433"/>
      <c r="I522" s="433">
        <v>0</v>
      </c>
      <c r="J522" s="70" t="s">
        <v>43</v>
      </c>
      <c r="K522" s="70" t="s">
        <v>43</v>
      </c>
      <c r="L522" s="70" t="s">
        <v>758</v>
      </c>
      <c r="M522" s="70" t="s">
        <v>44</v>
      </c>
      <c r="N522" s="433">
        <v>25.299679999999999</v>
      </c>
      <c r="O522" s="433">
        <v>96.942279999999997</v>
      </c>
      <c r="P522" s="70" t="s">
        <v>759</v>
      </c>
      <c r="Q522" s="70" t="s">
        <v>778</v>
      </c>
      <c r="R522" s="436"/>
      <c r="S522" s="564"/>
      <c r="T522" s="108">
        <v>42836</v>
      </c>
      <c r="U522" s="104" t="s">
        <v>2705</v>
      </c>
      <c r="V522" s="70" t="s">
        <v>232</v>
      </c>
      <c r="W522" s="427" t="s">
        <v>2168</v>
      </c>
    </row>
    <row r="523" spans="1:23" s="70" customFormat="1" ht="14.25" hidden="1" customHeight="1">
      <c r="A523" s="568" t="s">
        <v>37</v>
      </c>
      <c r="B523" s="567" t="s">
        <v>144</v>
      </c>
      <c r="C523" s="561" t="s">
        <v>1960</v>
      </c>
      <c r="D523" s="473" t="s">
        <v>2869</v>
      </c>
      <c r="E523" s="70" t="s">
        <v>1965</v>
      </c>
      <c r="H523" s="433"/>
      <c r="I523" s="433" t="s">
        <v>1328</v>
      </c>
      <c r="J523" s="70" t="s">
        <v>43</v>
      </c>
      <c r="K523" s="70" t="s">
        <v>43</v>
      </c>
      <c r="L523" s="561" t="s">
        <v>43</v>
      </c>
      <c r="M523" s="70" t="s">
        <v>44</v>
      </c>
      <c r="N523" s="433">
        <v>97.010629910000006</v>
      </c>
      <c r="O523" s="433">
        <v>25.37033053</v>
      </c>
      <c r="P523" s="561" t="s">
        <v>759</v>
      </c>
      <c r="Q523" s="70" t="s">
        <v>1946</v>
      </c>
      <c r="R523" s="436">
        <v>45</v>
      </c>
      <c r="S523" s="563">
        <v>235</v>
      </c>
      <c r="T523" s="108">
        <v>43276</v>
      </c>
      <c r="U523" s="569" t="s">
        <v>1996</v>
      </c>
      <c r="W523" s="427" t="s">
        <v>2276</v>
      </c>
    </row>
    <row r="524" spans="1:23" s="70" customFormat="1" ht="14.25" hidden="1" customHeight="1">
      <c r="A524" s="564" t="s">
        <v>37</v>
      </c>
      <c r="B524" s="567" t="s">
        <v>144</v>
      </c>
      <c r="C524" s="568" t="s">
        <v>2031</v>
      </c>
      <c r="D524" s="562"/>
      <c r="J524" s="70" t="s">
        <v>1463</v>
      </c>
      <c r="K524" s="70" t="s">
        <v>43</v>
      </c>
      <c r="L524" s="70" t="s">
        <v>774</v>
      </c>
      <c r="M524" s="70" t="s">
        <v>44</v>
      </c>
      <c r="N524" s="433"/>
      <c r="O524" s="433"/>
      <c r="P524" s="561" t="s">
        <v>1989</v>
      </c>
      <c r="R524" s="571"/>
      <c r="S524" s="564"/>
      <c r="T524" s="108">
        <v>43298</v>
      </c>
      <c r="U524" s="104"/>
      <c r="W524" s="556"/>
    </row>
    <row r="525" spans="1:23" s="70" customFormat="1" ht="14.25" hidden="1" customHeight="1">
      <c r="A525" s="433" t="s">
        <v>37</v>
      </c>
      <c r="B525" s="433" t="s">
        <v>144</v>
      </c>
      <c r="C525" s="433" t="s">
        <v>1120</v>
      </c>
      <c r="D525" s="473" t="s">
        <v>1665</v>
      </c>
      <c r="E525" s="433" t="s">
        <v>1975</v>
      </c>
      <c r="F525" s="433" t="s">
        <v>1741</v>
      </c>
      <c r="G525" s="433" t="s">
        <v>1120</v>
      </c>
      <c r="H525" s="433"/>
      <c r="I525" s="433">
        <v>0</v>
      </c>
      <c r="J525" s="70" t="s">
        <v>43</v>
      </c>
      <c r="K525" s="70" t="s">
        <v>43</v>
      </c>
      <c r="L525" s="433" t="s">
        <v>758</v>
      </c>
      <c r="M525" s="70" t="s">
        <v>44</v>
      </c>
      <c r="N525" s="433"/>
      <c r="O525" s="433"/>
      <c r="P525" s="433" t="s">
        <v>759</v>
      </c>
      <c r="Q525" s="70" t="s">
        <v>924</v>
      </c>
      <c r="R525" s="436"/>
      <c r="S525" s="564"/>
      <c r="T525" s="108"/>
      <c r="U525" s="438" t="s">
        <v>1121</v>
      </c>
      <c r="V525" s="433"/>
      <c r="W525" s="556" t="s">
        <v>2169</v>
      </c>
    </row>
    <row r="526" spans="1:23" s="70" customFormat="1" ht="14.25" hidden="1" customHeight="1">
      <c r="A526" s="568" t="s">
        <v>37</v>
      </c>
      <c r="B526" s="567" t="s">
        <v>144</v>
      </c>
      <c r="C526" s="561" t="s">
        <v>2133</v>
      </c>
      <c r="D526" s="473" t="s">
        <v>2869</v>
      </c>
      <c r="E526" s="70" t="s">
        <v>1967</v>
      </c>
      <c r="H526" s="433"/>
      <c r="I526" s="433" t="s">
        <v>133</v>
      </c>
      <c r="J526" s="70" t="s">
        <v>43</v>
      </c>
      <c r="K526" s="70" t="s">
        <v>43</v>
      </c>
      <c r="L526" s="70" t="s">
        <v>43</v>
      </c>
      <c r="M526" s="70" t="s">
        <v>44</v>
      </c>
      <c r="N526" s="433">
        <v>97.104997409999996</v>
      </c>
      <c r="O526" s="433">
        <v>25.379014999999999</v>
      </c>
      <c r="P526" s="561" t="s">
        <v>759</v>
      </c>
      <c r="Q526" s="70" t="s">
        <v>1946</v>
      </c>
      <c r="R526" s="436">
        <v>112</v>
      </c>
      <c r="S526" s="563">
        <v>487</v>
      </c>
      <c r="T526" s="108">
        <v>43276</v>
      </c>
      <c r="U526" s="569" t="s">
        <v>1996</v>
      </c>
      <c r="W526" s="427" t="s">
        <v>2277</v>
      </c>
    </row>
    <row r="527" spans="1:23" s="70" customFormat="1" ht="14.25" hidden="1" customHeight="1">
      <c r="A527" s="556" t="s">
        <v>37</v>
      </c>
      <c r="B527" s="556" t="s">
        <v>144</v>
      </c>
      <c r="C527" s="556" t="s">
        <v>147</v>
      </c>
      <c r="D527" s="473" t="s">
        <v>2869</v>
      </c>
      <c r="E527" s="70" t="s">
        <v>1535</v>
      </c>
      <c r="F527" s="70" t="s">
        <v>1741</v>
      </c>
      <c r="G527" s="70" t="s">
        <v>1815</v>
      </c>
      <c r="H527" s="70" t="s">
        <v>41</v>
      </c>
      <c r="I527" s="70" t="s">
        <v>133</v>
      </c>
      <c r="J527" s="70" t="s">
        <v>43</v>
      </c>
      <c r="K527" s="556" t="s">
        <v>43</v>
      </c>
      <c r="L527" s="556" t="s">
        <v>43</v>
      </c>
      <c r="M527" s="70" t="s">
        <v>44</v>
      </c>
      <c r="N527" s="433">
        <v>25.30442</v>
      </c>
      <c r="O527" s="433">
        <v>96.948740000000001</v>
      </c>
      <c r="P527" s="70" t="s">
        <v>759</v>
      </c>
      <c r="Q527" s="70" t="s">
        <v>778</v>
      </c>
      <c r="R527" s="563">
        <v>10</v>
      </c>
      <c r="S527" s="563">
        <v>43</v>
      </c>
      <c r="T527" s="108"/>
      <c r="U527" s="104"/>
      <c r="V527" s="70" t="s">
        <v>147</v>
      </c>
      <c r="W527" s="433"/>
    </row>
    <row r="528" spans="1:23" s="70" customFormat="1" ht="14.25" hidden="1" customHeight="1">
      <c r="A528" s="556" t="s">
        <v>37</v>
      </c>
      <c r="B528" s="561" t="s">
        <v>144</v>
      </c>
      <c r="C528" s="561" t="s">
        <v>1038</v>
      </c>
      <c r="D528" s="473" t="s">
        <v>1665</v>
      </c>
      <c r="E528" s="433" t="s">
        <v>1530</v>
      </c>
      <c r="F528" s="433" t="s">
        <v>1723</v>
      </c>
      <c r="G528" s="433" t="s">
        <v>1723</v>
      </c>
      <c r="H528" s="433"/>
      <c r="I528" s="433">
        <v>0</v>
      </c>
      <c r="J528" s="70" t="s">
        <v>43</v>
      </c>
      <c r="K528" s="556" t="s">
        <v>43</v>
      </c>
      <c r="L528" s="556" t="s">
        <v>758</v>
      </c>
      <c r="M528" s="70" t="s">
        <v>44</v>
      </c>
      <c r="N528" s="70">
        <v>25.225000000000001</v>
      </c>
      <c r="O528" s="70">
        <v>96.793999999999997</v>
      </c>
      <c r="P528" s="433" t="s">
        <v>771</v>
      </c>
      <c r="Q528" s="70" t="s">
        <v>778</v>
      </c>
      <c r="R528" s="563"/>
      <c r="S528" s="437"/>
      <c r="T528" s="108">
        <v>42983</v>
      </c>
      <c r="U528" s="438" t="s">
        <v>1039</v>
      </c>
      <c r="V528" s="433" t="s">
        <v>1040</v>
      </c>
      <c r="W528" s="427" t="s">
        <v>2170</v>
      </c>
    </row>
    <row r="529" spans="1:23" s="70" customFormat="1" ht="14.25" hidden="1" customHeight="1">
      <c r="A529" s="433" t="s">
        <v>37</v>
      </c>
      <c r="B529" s="561" t="s">
        <v>144</v>
      </c>
      <c r="C529" s="561" t="s">
        <v>148</v>
      </c>
      <c r="D529" s="473" t="s">
        <v>2869</v>
      </c>
      <c r="E529" s="433" t="s">
        <v>1531</v>
      </c>
      <c r="F529" s="433" t="s">
        <v>1723</v>
      </c>
      <c r="G529" s="433" t="s">
        <v>1723</v>
      </c>
      <c r="H529" s="433" t="s">
        <v>41</v>
      </c>
      <c r="I529" s="433" t="s">
        <v>133</v>
      </c>
      <c r="J529" s="70" t="s">
        <v>43</v>
      </c>
      <c r="K529" s="70" t="s">
        <v>43</v>
      </c>
      <c r="L529" s="433" t="s">
        <v>43</v>
      </c>
      <c r="M529" s="70" t="s">
        <v>44</v>
      </c>
      <c r="N529" s="433">
        <v>25.225000000000001</v>
      </c>
      <c r="O529" s="433">
        <v>96.793999999999997</v>
      </c>
      <c r="P529" s="433" t="s">
        <v>759</v>
      </c>
      <c r="Q529" s="70" t="s">
        <v>778</v>
      </c>
      <c r="R529" s="436">
        <v>27</v>
      </c>
      <c r="S529" s="563">
        <v>135</v>
      </c>
      <c r="T529" s="108"/>
      <c r="U529" s="438"/>
      <c r="V529" s="433" t="s">
        <v>148</v>
      </c>
      <c r="W529" s="556"/>
    </row>
    <row r="530" spans="1:23" s="433" customFormat="1" ht="14.25" hidden="1" customHeight="1">
      <c r="A530" s="433" t="s">
        <v>37</v>
      </c>
      <c r="B530" s="556" t="s">
        <v>149</v>
      </c>
      <c r="C530" s="556" t="s">
        <v>1032</v>
      </c>
      <c r="D530" s="473" t="s">
        <v>2869</v>
      </c>
      <c r="E530" s="433" t="s">
        <v>1523</v>
      </c>
      <c r="F530" s="433" t="s">
        <v>1874</v>
      </c>
      <c r="G530" s="433" t="s">
        <v>1875</v>
      </c>
      <c r="I530" s="433" t="s">
        <v>2140</v>
      </c>
      <c r="J530" s="433" t="s">
        <v>43</v>
      </c>
      <c r="K530" s="433" t="s">
        <v>43</v>
      </c>
      <c r="L530" s="433" t="s">
        <v>770</v>
      </c>
      <c r="M530" s="433" t="s">
        <v>44</v>
      </c>
      <c r="N530" s="433">
        <v>24.996279999999999</v>
      </c>
      <c r="O530" s="433">
        <v>96.52534</v>
      </c>
      <c r="P530" s="433" t="s">
        <v>771</v>
      </c>
      <c r="Q530" s="433" t="s">
        <v>760</v>
      </c>
      <c r="R530" s="436">
        <v>27</v>
      </c>
      <c r="S530" s="563">
        <v>126</v>
      </c>
      <c r="T530" s="450"/>
      <c r="U530" s="438" t="s">
        <v>1029</v>
      </c>
      <c r="V530" s="433" t="s">
        <v>1032</v>
      </c>
      <c r="W530" s="556"/>
    </row>
    <row r="531" spans="1:23" s="70" customFormat="1" ht="14.25" hidden="1" customHeight="1">
      <c r="A531" s="556" t="s">
        <v>37</v>
      </c>
      <c r="B531" s="556" t="s">
        <v>149</v>
      </c>
      <c r="C531" s="556" t="s">
        <v>1028</v>
      </c>
      <c r="D531" s="473" t="s">
        <v>2869</v>
      </c>
      <c r="E531" s="70" t="s">
        <v>1520</v>
      </c>
      <c r="F531" s="70" t="s">
        <v>1805</v>
      </c>
      <c r="G531" s="70">
        <v>0</v>
      </c>
      <c r="I531" s="433" t="s">
        <v>2140</v>
      </c>
      <c r="J531" s="70" t="s">
        <v>43</v>
      </c>
      <c r="K531" s="556" t="s">
        <v>43</v>
      </c>
      <c r="L531" s="556" t="s">
        <v>770</v>
      </c>
      <c r="M531" s="70" t="s">
        <v>44</v>
      </c>
      <c r="N531" s="433">
        <v>24.764959999999999</v>
      </c>
      <c r="O531" s="433">
        <v>96.366919999999993</v>
      </c>
      <c r="P531" s="556" t="s">
        <v>771</v>
      </c>
      <c r="Q531" s="70" t="s">
        <v>760</v>
      </c>
      <c r="R531" s="563">
        <v>15</v>
      </c>
      <c r="S531" s="563">
        <v>71</v>
      </c>
      <c r="T531" s="108"/>
      <c r="U531" s="104" t="s">
        <v>1029</v>
      </c>
      <c r="V531" s="70" t="s">
        <v>1028</v>
      </c>
    </row>
    <row r="532" spans="1:23" s="70" customFormat="1" ht="14.25" hidden="1" customHeight="1">
      <c r="A532" s="556" t="s">
        <v>37</v>
      </c>
      <c r="B532" s="556" t="s">
        <v>149</v>
      </c>
      <c r="C532" s="556" t="s">
        <v>149</v>
      </c>
      <c r="D532" s="473" t="s">
        <v>1664</v>
      </c>
      <c r="H532" s="433"/>
      <c r="I532" s="433"/>
      <c r="J532" s="70" t="s">
        <v>796</v>
      </c>
      <c r="K532" s="70" t="s">
        <v>796</v>
      </c>
      <c r="L532" s="70" t="s">
        <v>796</v>
      </c>
      <c r="N532" s="433"/>
      <c r="O532" s="433"/>
      <c r="P532" s="556" t="s">
        <v>797</v>
      </c>
      <c r="R532" s="563"/>
      <c r="S532" s="564"/>
      <c r="T532" s="108"/>
      <c r="U532" s="104"/>
      <c r="V532" s="70" t="s">
        <v>149</v>
      </c>
      <c r="W532" s="433"/>
    </row>
    <row r="533" spans="1:23" s="70" customFormat="1" ht="14.25" hidden="1" customHeight="1">
      <c r="A533" s="433" t="s">
        <v>37</v>
      </c>
      <c r="B533" s="433" t="s">
        <v>149</v>
      </c>
      <c r="C533" s="433" t="s">
        <v>1033</v>
      </c>
      <c r="D533" s="473" t="s">
        <v>1665</v>
      </c>
      <c r="E533" s="70" t="s">
        <v>1524</v>
      </c>
      <c r="F533" s="70" t="s">
        <v>1720</v>
      </c>
      <c r="G533" s="70" t="s">
        <v>1720</v>
      </c>
      <c r="H533" s="70" t="s">
        <v>41</v>
      </c>
      <c r="I533" s="433" t="s">
        <v>133</v>
      </c>
      <c r="J533" s="70" t="s">
        <v>43</v>
      </c>
      <c r="K533" s="70" t="s">
        <v>43</v>
      </c>
      <c r="L533" s="70" t="s">
        <v>758</v>
      </c>
      <c r="M533" s="70" t="s">
        <v>44</v>
      </c>
      <c r="N533" s="70">
        <v>24.998349999999999</v>
      </c>
      <c r="O533" s="70">
        <v>96.364949999999993</v>
      </c>
      <c r="P533" s="556" t="s">
        <v>759</v>
      </c>
      <c r="R533" s="436"/>
      <c r="S533" s="564"/>
      <c r="T533" s="108"/>
      <c r="U533" s="104"/>
      <c r="V533" s="70" t="s">
        <v>1033</v>
      </c>
      <c r="W533" s="556" t="s">
        <v>2171</v>
      </c>
    </row>
    <row r="534" spans="1:23" s="70" customFormat="1" ht="14.25" hidden="1" customHeight="1">
      <c r="A534" s="433" t="s">
        <v>37</v>
      </c>
      <c r="B534" s="433" t="s">
        <v>149</v>
      </c>
      <c r="C534" s="433" t="s">
        <v>150</v>
      </c>
      <c r="D534" s="473" t="s">
        <v>2869</v>
      </c>
      <c r="E534" s="70" t="s">
        <v>1525</v>
      </c>
      <c r="H534" s="70" t="s">
        <v>41</v>
      </c>
      <c r="I534" s="433" t="s">
        <v>133</v>
      </c>
      <c r="J534" s="70" t="s">
        <v>43</v>
      </c>
      <c r="K534" s="70" t="s">
        <v>43</v>
      </c>
      <c r="L534" s="70" t="s">
        <v>43</v>
      </c>
      <c r="M534" s="70" t="s">
        <v>44</v>
      </c>
      <c r="N534" s="433">
        <v>24.998349999999999</v>
      </c>
      <c r="O534" s="433">
        <v>96.364949999999993</v>
      </c>
      <c r="P534" s="70" t="s">
        <v>759</v>
      </c>
      <c r="Q534" s="433" t="s">
        <v>778</v>
      </c>
      <c r="R534" s="436">
        <v>26</v>
      </c>
      <c r="S534" s="563">
        <v>117</v>
      </c>
      <c r="T534" s="450"/>
      <c r="U534" s="104"/>
      <c r="V534" s="70" t="s">
        <v>1034</v>
      </c>
      <c r="W534" s="427" t="s">
        <v>2278</v>
      </c>
    </row>
    <row r="535" spans="1:23" s="70" customFormat="1" ht="14.25" hidden="1" customHeight="1">
      <c r="A535" s="433" t="s">
        <v>37</v>
      </c>
      <c r="B535" s="561" t="s">
        <v>149</v>
      </c>
      <c r="C535" s="561" t="s">
        <v>231</v>
      </c>
      <c r="D535" s="473" t="s">
        <v>2869</v>
      </c>
      <c r="E535" s="70" t="s">
        <v>1519</v>
      </c>
      <c r="F535" s="70" t="s">
        <v>1805</v>
      </c>
      <c r="G535" s="70" t="s">
        <v>1806</v>
      </c>
      <c r="H535" s="433" t="s">
        <v>41</v>
      </c>
      <c r="I535" s="433" t="s">
        <v>1328</v>
      </c>
      <c r="J535" s="70" t="s">
        <v>43</v>
      </c>
      <c r="K535" s="433" t="s">
        <v>43</v>
      </c>
      <c r="L535" s="433" t="s">
        <v>43</v>
      </c>
      <c r="M535" s="70" t="s">
        <v>44</v>
      </c>
      <c r="N535" s="433">
        <v>24.764800000000001</v>
      </c>
      <c r="O535" s="433">
        <v>96.367059999999995</v>
      </c>
      <c r="P535" s="556" t="s">
        <v>759</v>
      </c>
      <c r="Q535" s="70" t="s">
        <v>778</v>
      </c>
      <c r="R535" s="436">
        <v>11</v>
      </c>
      <c r="S535" s="563">
        <v>68</v>
      </c>
      <c r="T535" s="108"/>
      <c r="U535" s="104"/>
      <c r="V535" s="70" t="s">
        <v>231</v>
      </c>
      <c r="W535" s="433"/>
    </row>
    <row r="536" spans="1:23" s="70" customFormat="1" ht="14.25" hidden="1" customHeight="1">
      <c r="A536" s="564" t="s">
        <v>37</v>
      </c>
      <c r="B536" s="567" t="s">
        <v>2032</v>
      </c>
      <c r="C536" s="568" t="s">
        <v>2037</v>
      </c>
      <c r="D536" s="562"/>
      <c r="J536" s="70" t="s">
        <v>1463</v>
      </c>
      <c r="K536" s="561" t="s">
        <v>43</v>
      </c>
      <c r="L536" s="561" t="s">
        <v>774</v>
      </c>
      <c r="M536" s="70" t="s">
        <v>776</v>
      </c>
      <c r="P536" s="556" t="s">
        <v>759</v>
      </c>
      <c r="Q536" s="433"/>
      <c r="R536" s="571"/>
      <c r="S536" s="564"/>
      <c r="T536" s="450">
        <v>43298</v>
      </c>
      <c r="U536" s="104"/>
      <c r="W536" s="556"/>
    </row>
    <row r="537" spans="1:23" s="70" customFormat="1" ht="14.25" hidden="1" customHeight="1">
      <c r="A537" s="433" t="s">
        <v>37</v>
      </c>
      <c r="B537" s="433" t="s">
        <v>197</v>
      </c>
      <c r="C537" s="433" t="s">
        <v>198</v>
      </c>
      <c r="D537" s="473" t="s">
        <v>1664</v>
      </c>
      <c r="I537" s="433"/>
      <c r="J537" s="70" t="s">
        <v>1463</v>
      </c>
      <c r="K537" s="433" t="s">
        <v>43</v>
      </c>
      <c r="L537" s="433" t="s">
        <v>43</v>
      </c>
      <c r="M537" s="70" t="s">
        <v>44</v>
      </c>
      <c r="P537" s="70" t="s">
        <v>759</v>
      </c>
      <c r="Q537" s="70" t="s">
        <v>778</v>
      </c>
      <c r="R537" s="436"/>
      <c r="S537" s="564"/>
      <c r="T537" s="108"/>
      <c r="U537" s="104" t="s">
        <v>1088</v>
      </c>
      <c r="V537" s="70" t="s">
        <v>198</v>
      </c>
      <c r="W537" s="433"/>
    </row>
    <row r="538" spans="1:23" s="70" customFormat="1" ht="14.25" hidden="1" customHeight="1">
      <c r="A538" s="433" t="s">
        <v>37</v>
      </c>
      <c r="B538" s="433" t="s">
        <v>197</v>
      </c>
      <c r="C538" s="433" t="s">
        <v>1019</v>
      </c>
      <c r="D538" s="473" t="s">
        <v>1665</v>
      </c>
      <c r="E538" s="70" t="s">
        <v>1511</v>
      </c>
      <c r="F538" s="70" t="s">
        <v>1713</v>
      </c>
      <c r="G538" s="70" t="s">
        <v>1714</v>
      </c>
      <c r="H538" s="433"/>
      <c r="I538" s="433">
        <v>0</v>
      </c>
      <c r="J538" s="70" t="s">
        <v>43</v>
      </c>
      <c r="K538" s="433" t="s">
        <v>43</v>
      </c>
      <c r="L538" s="433" t="s">
        <v>758</v>
      </c>
      <c r="M538" s="70" t="s">
        <v>44</v>
      </c>
      <c r="N538" s="433">
        <v>24.613976000000001</v>
      </c>
      <c r="O538" s="433">
        <v>97.461271999999994</v>
      </c>
      <c r="P538" s="433" t="s">
        <v>759</v>
      </c>
      <c r="Q538" s="70" t="s">
        <v>760</v>
      </c>
      <c r="R538" s="436"/>
      <c r="S538" s="564"/>
      <c r="T538" s="108">
        <v>42983</v>
      </c>
      <c r="U538" s="104" t="s">
        <v>1020</v>
      </c>
      <c r="V538" s="70" t="s">
        <v>1019</v>
      </c>
      <c r="W538" s="427" t="s">
        <v>2172</v>
      </c>
    </row>
    <row r="539" spans="1:23" s="70" customFormat="1" ht="14.25" hidden="1" customHeight="1">
      <c r="A539" s="433" t="s">
        <v>37</v>
      </c>
      <c r="B539" s="433" t="s">
        <v>197</v>
      </c>
      <c r="C539" s="433" t="s">
        <v>224</v>
      </c>
      <c r="D539" s="473" t="s">
        <v>2869</v>
      </c>
      <c r="E539" s="70" t="s">
        <v>1509</v>
      </c>
      <c r="F539" s="70" t="s">
        <v>1801</v>
      </c>
      <c r="G539" s="70" t="s">
        <v>1802</v>
      </c>
      <c r="H539" s="433" t="s">
        <v>41</v>
      </c>
      <c r="I539" s="70" t="s">
        <v>1328</v>
      </c>
      <c r="J539" s="70" t="s">
        <v>43</v>
      </c>
      <c r="K539" s="433" t="s">
        <v>43</v>
      </c>
      <c r="L539" s="433" t="s">
        <v>43</v>
      </c>
      <c r="M539" s="70" t="s">
        <v>776</v>
      </c>
      <c r="N539" s="433">
        <v>24.461033</v>
      </c>
      <c r="O539" s="433">
        <v>97.537099999999995</v>
      </c>
      <c r="P539" s="70" t="s">
        <v>759</v>
      </c>
      <c r="Q539" s="70" t="s">
        <v>778</v>
      </c>
      <c r="R539" s="436">
        <v>80</v>
      </c>
      <c r="S539" s="563">
        <v>378</v>
      </c>
      <c r="T539" s="108"/>
      <c r="U539" s="104"/>
      <c r="V539" s="70" t="s">
        <v>224</v>
      </c>
    </row>
    <row r="540" spans="1:23" s="70" customFormat="1" ht="14.25" hidden="1" customHeight="1">
      <c r="A540" s="433" t="s">
        <v>37</v>
      </c>
      <c r="B540" s="433" t="s">
        <v>197</v>
      </c>
      <c r="C540" s="433" t="s">
        <v>209</v>
      </c>
      <c r="D540" s="473" t="s">
        <v>2869</v>
      </c>
      <c r="E540" s="70" t="s">
        <v>1513</v>
      </c>
      <c r="F540" s="70" t="s">
        <v>1803</v>
      </c>
      <c r="G540" s="70" t="s">
        <v>1804</v>
      </c>
      <c r="H540" s="70" t="s">
        <v>41</v>
      </c>
      <c r="I540" s="70" t="s">
        <v>1328</v>
      </c>
      <c r="J540" s="70" t="s">
        <v>43</v>
      </c>
      <c r="K540" s="433" t="s">
        <v>43</v>
      </c>
      <c r="L540" s="433" t="s">
        <v>43</v>
      </c>
      <c r="M540" s="70" t="s">
        <v>776</v>
      </c>
      <c r="N540" s="70">
        <v>24.661905999999998</v>
      </c>
      <c r="O540" s="70">
        <v>97.573126000000002</v>
      </c>
      <c r="P540" s="17" t="s">
        <v>1991</v>
      </c>
      <c r="Q540" s="70" t="s">
        <v>778</v>
      </c>
      <c r="R540" s="436">
        <v>717</v>
      </c>
      <c r="S540" s="563">
        <v>3658</v>
      </c>
      <c r="T540" s="108"/>
      <c r="U540" s="438"/>
      <c r="V540" s="70" t="s">
        <v>209</v>
      </c>
      <c r="W540" s="433"/>
    </row>
    <row r="541" spans="1:23" s="70" customFormat="1" ht="14.25" hidden="1" customHeight="1">
      <c r="A541" s="433" t="s">
        <v>37</v>
      </c>
      <c r="B541" s="433" t="s">
        <v>197</v>
      </c>
      <c r="C541" s="433" t="s">
        <v>282</v>
      </c>
      <c r="D541" s="473" t="s">
        <v>2869</v>
      </c>
      <c r="E541" s="70" t="s">
        <v>1514</v>
      </c>
      <c r="F541" s="70" t="s">
        <v>1803</v>
      </c>
      <c r="G541" s="70" t="s">
        <v>1804</v>
      </c>
      <c r="H541" s="70" t="s">
        <v>41</v>
      </c>
      <c r="I541" s="70" t="s">
        <v>1328</v>
      </c>
      <c r="J541" s="70" t="s">
        <v>43</v>
      </c>
      <c r="K541" s="433" t="s">
        <v>43</v>
      </c>
      <c r="L541" s="433" t="s">
        <v>43</v>
      </c>
      <c r="M541" s="70" t="s">
        <v>776</v>
      </c>
      <c r="N541" s="433">
        <v>24.688338999999999</v>
      </c>
      <c r="O541" s="433">
        <v>97.568331999999998</v>
      </c>
      <c r="P541" s="17" t="s">
        <v>1991</v>
      </c>
      <c r="Q541" s="70" t="s">
        <v>778</v>
      </c>
      <c r="R541" s="436">
        <v>1527</v>
      </c>
      <c r="S541" s="563">
        <v>8721</v>
      </c>
      <c r="T541" s="108"/>
      <c r="U541" s="104"/>
      <c r="V541" s="70" t="s">
        <v>282</v>
      </c>
      <c r="W541" s="433"/>
    </row>
    <row r="542" spans="1:23" s="70" customFormat="1" ht="14.25" hidden="1" customHeight="1">
      <c r="A542" s="556" t="s">
        <v>37</v>
      </c>
      <c r="B542" s="556" t="s">
        <v>197</v>
      </c>
      <c r="C542" s="556" t="s">
        <v>199</v>
      </c>
      <c r="D542" s="473" t="s">
        <v>1664</v>
      </c>
      <c r="E542" s="556"/>
      <c r="F542" s="556"/>
      <c r="G542" s="556"/>
      <c r="H542" s="556"/>
      <c r="I542" s="556"/>
      <c r="J542" s="556" t="s">
        <v>1463</v>
      </c>
      <c r="K542" s="556" t="s">
        <v>43</v>
      </c>
      <c r="L542" s="556" t="s">
        <v>43</v>
      </c>
      <c r="M542" s="556" t="s">
        <v>44</v>
      </c>
      <c r="N542" s="556"/>
      <c r="O542" s="556"/>
      <c r="P542" s="70" t="s">
        <v>759</v>
      </c>
      <c r="Q542" s="556" t="s">
        <v>778</v>
      </c>
      <c r="R542" s="563"/>
      <c r="S542" s="564"/>
      <c r="T542" s="583"/>
      <c r="U542" s="565" t="s">
        <v>1088</v>
      </c>
      <c r="V542" s="556" t="s">
        <v>199</v>
      </c>
      <c r="W542" s="433"/>
    </row>
    <row r="543" spans="1:23" s="70" customFormat="1" ht="14.25" hidden="1" customHeight="1">
      <c r="A543" s="433" t="s">
        <v>37</v>
      </c>
      <c r="B543" s="433" t="s">
        <v>197</v>
      </c>
      <c r="C543" s="433" t="s">
        <v>201</v>
      </c>
      <c r="D543" s="473" t="s">
        <v>1664</v>
      </c>
      <c r="I543" s="433"/>
      <c r="J543" s="70" t="s">
        <v>1463</v>
      </c>
      <c r="K543" s="433" t="s">
        <v>43</v>
      </c>
      <c r="L543" s="433" t="s">
        <v>43</v>
      </c>
      <c r="M543" s="70" t="s">
        <v>44</v>
      </c>
      <c r="P543" s="433" t="s">
        <v>759</v>
      </c>
      <c r="Q543" s="70" t="s">
        <v>778</v>
      </c>
      <c r="R543" s="436"/>
      <c r="S543" s="564"/>
      <c r="T543" s="108"/>
      <c r="U543" s="104" t="s">
        <v>1088</v>
      </c>
      <c r="V543" s="70" t="s">
        <v>201</v>
      </c>
      <c r="W543" s="433"/>
    </row>
    <row r="544" spans="1:23" s="70" customFormat="1" ht="14.25" hidden="1" customHeight="1">
      <c r="A544" s="433" t="s">
        <v>37</v>
      </c>
      <c r="B544" s="433" t="s">
        <v>197</v>
      </c>
      <c r="C544" s="433" t="s">
        <v>1010</v>
      </c>
      <c r="D544" s="473" t="s">
        <v>2869</v>
      </c>
      <c r="E544" s="70" t="s">
        <v>1504</v>
      </c>
      <c r="F544" s="70" t="s">
        <v>1872</v>
      </c>
      <c r="G544" s="70" t="s">
        <v>1873</v>
      </c>
      <c r="H544" s="433"/>
      <c r="I544" s="70" t="s">
        <v>2140</v>
      </c>
      <c r="J544" s="70" t="s">
        <v>43</v>
      </c>
      <c r="K544" s="433" t="s">
        <v>43</v>
      </c>
      <c r="L544" s="433" t="s">
        <v>770</v>
      </c>
      <c r="M544" s="70" t="s">
        <v>44</v>
      </c>
      <c r="N544" s="433">
        <v>24.377054000000001</v>
      </c>
      <c r="O544" s="433">
        <v>97.343406999999999</v>
      </c>
      <c r="P544" s="433" t="s">
        <v>771</v>
      </c>
      <c r="Q544" s="70" t="s">
        <v>760</v>
      </c>
      <c r="R544" s="436">
        <v>3</v>
      </c>
      <c r="S544" s="563">
        <v>18</v>
      </c>
      <c r="T544" s="108"/>
      <c r="U544" s="104" t="s">
        <v>1011</v>
      </c>
      <c r="V544" s="433" t="s">
        <v>1010</v>
      </c>
    </row>
    <row r="545" spans="1:23" s="70" customFormat="1" ht="14.25" hidden="1" customHeight="1">
      <c r="A545" s="433" t="s">
        <v>37</v>
      </c>
      <c r="B545" s="433" t="s">
        <v>197</v>
      </c>
      <c r="C545" s="433" t="s">
        <v>281</v>
      </c>
      <c r="D545" s="473" t="s">
        <v>1664</v>
      </c>
      <c r="J545" s="70" t="s">
        <v>1463</v>
      </c>
      <c r="K545" s="433" t="s">
        <v>43</v>
      </c>
      <c r="L545" s="433" t="s">
        <v>1097</v>
      </c>
      <c r="M545" s="70" t="s">
        <v>776</v>
      </c>
      <c r="P545" s="70" t="s">
        <v>759</v>
      </c>
      <c r="Q545" s="70" t="s">
        <v>760</v>
      </c>
      <c r="R545" s="436"/>
      <c r="S545" s="103"/>
      <c r="T545" s="108">
        <v>42849</v>
      </c>
      <c r="U545" s="104"/>
      <c r="V545" s="433"/>
      <c r="W545" s="556"/>
    </row>
    <row r="546" spans="1:23" s="70" customFormat="1" ht="14.25" hidden="1" customHeight="1">
      <c r="A546" s="433" t="s">
        <v>37</v>
      </c>
      <c r="B546" s="556" t="s">
        <v>197</v>
      </c>
      <c r="C546" s="556" t="s">
        <v>273</v>
      </c>
      <c r="D546" s="473" t="s">
        <v>2869</v>
      </c>
      <c r="E546" s="70" t="s">
        <v>1479</v>
      </c>
      <c r="F546" s="70" t="s">
        <v>1784</v>
      </c>
      <c r="G546" s="70" t="s">
        <v>1786</v>
      </c>
      <c r="H546" s="433" t="s">
        <v>41</v>
      </c>
      <c r="I546" s="433" t="s">
        <v>133</v>
      </c>
      <c r="J546" s="70" t="s">
        <v>43</v>
      </c>
      <c r="K546" s="433" t="s">
        <v>43</v>
      </c>
      <c r="L546" s="433" t="s">
        <v>43</v>
      </c>
      <c r="M546" s="70" t="s">
        <v>44</v>
      </c>
      <c r="N546" s="433">
        <v>24.200972</v>
      </c>
      <c r="O546" s="433">
        <v>97.718582999999995</v>
      </c>
      <c r="P546" s="433" t="s">
        <v>759</v>
      </c>
      <c r="Q546" s="70" t="s">
        <v>778</v>
      </c>
      <c r="R546" s="436">
        <v>38</v>
      </c>
      <c r="S546" s="563">
        <v>244</v>
      </c>
      <c r="T546" s="108"/>
      <c r="U546" s="438"/>
      <c r="V546" s="433" t="s">
        <v>273</v>
      </c>
      <c r="W546" s="556"/>
    </row>
    <row r="547" spans="1:23" s="70" customFormat="1" ht="14.25" hidden="1" customHeight="1">
      <c r="A547" s="433" t="s">
        <v>37</v>
      </c>
      <c r="B547" s="556" t="s">
        <v>197</v>
      </c>
      <c r="C547" s="556" t="s">
        <v>274</v>
      </c>
      <c r="D547" s="473" t="s">
        <v>2869</v>
      </c>
      <c r="E547" s="70" t="s">
        <v>1480</v>
      </c>
      <c r="F547" s="70" t="s">
        <v>1784</v>
      </c>
      <c r="G547" s="70" t="s">
        <v>1786</v>
      </c>
      <c r="H547" s="70" t="s">
        <v>41</v>
      </c>
      <c r="I547" s="433" t="s">
        <v>42</v>
      </c>
      <c r="J547" s="70" t="s">
        <v>43</v>
      </c>
      <c r="K547" s="70" t="s">
        <v>43</v>
      </c>
      <c r="L547" s="433" t="s">
        <v>43</v>
      </c>
      <c r="M547" s="70" t="s">
        <v>44</v>
      </c>
      <c r="N547" s="433">
        <v>24.205417000000001</v>
      </c>
      <c r="O547" s="433">
        <v>97.724566999999993</v>
      </c>
      <c r="P547" s="433" t="s">
        <v>759</v>
      </c>
      <c r="Q547" s="70" t="s">
        <v>778</v>
      </c>
      <c r="R547" s="436">
        <v>129</v>
      </c>
      <c r="S547" s="563">
        <v>646</v>
      </c>
      <c r="T547" s="108"/>
      <c r="U547" s="104"/>
      <c r="V547" s="433" t="s">
        <v>274</v>
      </c>
      <c r="W547" s="556"/>
    </row>
    <row r="548" spans="1:23" s="70" customFormat="1" ht="14.25" hidden="1" customHeight="1">
      <c r="A548" s="433" t="s">
        <v>37</v>
      </c>
      <c r="B548" s="433" t="s">
        <v>197</v>
      </c>
      <c r="C548" s="433" t="s">
        <v>1105</v>
      </c>
      <c r="D548" s="473" t="s">
        <v>1664</v>
      </c>
      <c r="E548" s="433"/>
      <c r="H548" s="433"/>
      <c r="I548" s="433"/>
      <c r="J548" s="433" t="s">
        <v>43</v>
      </c>
      <c r="K548" s="433" t="s">
        <v>43</v>
      </c>
      <c r="L548" s="433" t="s">
        <v>1085</v>
      </c>
      <c r="M548" s="433" t="s">
        <v>44</v>
      </c>
      <c r="N548" s="433"/>
      <c r="O548" s="433"/>
      <c r="P548" s="433" t="s">
        <v>759</v>
      </c>
      <c r="Q548" s="433"/>
      <c r="R548" s="436"/>
      <c r="S548" s="437"/>
      <c r="T548" s="450"/>
      <c r="U548" s="438"/>
      <c r="V548" s="433" t="s">
        <v>1106</v>
      </c>
    </row>
    <row r="549" spans="1:23" s="70" customFormat="1" ht="14.25" hidden="1" customHeight="1">
      <c r="A549" s="556" t="s">
        <v>37</v>
      </c>
      <c r="B549" s="556" t="s">
        <v>197</v>
      </c>
      <c r="C549" s="556" t="s">
        <v>1107</v>
      </c>
      <c r="D549" s="473" t="s">
        <v>1664</v>
      </c>
      <c r="E549" s="433"/>
      <c r="F549" s="433"/>
      <c r="G549" s="433"/>
      <c r="H549" s="433"/>
      <c r="I549" s="433"/>
      <c r="J549" s="433" t="s">
        <v>43</v>
      </c>
      <c r="K549" s="556" t="s">
        <v>43</v>
      </c>
      <c r="L549" s="556" t="s">
        <v>1085</v>
      </c>
      <c r="M549" s="433" t="s">
        <v>44</v>
      </c>
      <c r="N549" s="433"/>
      <c r="O549" s="433"/>
      <c r="P549" s="433" t="s">
        <v>759</v>
      </c>
      <c r="Q549" s="433"/>
      <c r="R549" s="563"/>
      <c r="S549" s="437"/>
      <c r="T549" s="450"/>
      <c r="U549" s="438"/>
      <c r="V549" s="433" t="s">
        <v>1108</v>
      </c>
      <c r="W549" s="556"/>
    </row>
    <row r="550" spans="1:23" s="70" customFormat="1" ht="14.25" hidden="1" customHeight="1">
      <c r="A550" s="433" t="s">
        <v>37</v>
      </c>
      <c r="B550" s="433" t="s">
        <v>197</v>
      </c>
      <c r="C550" s="433" t="s">
        <v>1109</v>
      </c>
      <c r="D550" s="473" t="s">
        <v>1664</v>
      </c>
      <c r="I550" s="433"/>
      <c r="J550" s="70" t="s">
        <v>43</v>
      </c>
      <c r="K550" s="433" t="s">
        <v>43</v>
      </c>
      <c r="L550" s="433" t="s">
        <v>1085</v>
      </c>
      <c r="M550" s="70" t="s">
        <v>44</v>
      </c>
      <c r="N550" s="433"/>
      <c r="O550" s="433"/>
      <c r="P550" s="433" t="s">
        <v>759</v>
      </c>
      <c r="R550" s="436"/>
      <c r="S550" s="564"/>
      <c r="T550" s="108"/>
      <c r="U550" s="438"/>
      <c r="V550" s="433" t="s">
        <v>1110</v>
      </c>
      <c r="W550" s="556"/>
    </row>
    <row r="551" spans="1:23" s="70" customFormat="1" ht="14.25" hidden="1" customHeight="1">
      <c r="A551" s="433" t="s">
        <v>37</v>
      </c>
      <c r="B551" s="433" t="s">
        <v>197</v>
      </c>
      <c r="C551" s="433" t="s">
        <v>275</v>
      </c>
      <c r="D551" s="473" t="s">
        <v>2869</v>
      </c>
      <c r="E551" s="433" t="s">
        <v>1478</v>
      </c>
      <c r="F551" s="70" t="s">
        <v>1784</v>
      </c>
      <c r="G551" s="70" t="s">
        <v>1785</v>
      </c>
      <c r="H551" s="433" t="s">
        <v>41</v>
      </c>
      <c r="I551" s="433" t="s">
        <v>133</v>
      </c>
      <c r="J551" s="433" t="s">
        <v>43</v>
      </c>
      <c r="K551" s="433" t="s">
        <v>43</v>
      </c>
      <c r="L551" s="433" t="s">
        <v>43</v>
      </c>
      <c r="M551" s="433" t="s">
        <v>44</v>
      </c>
      <c r="N551" s="433">
        <v>24.200433</v>
      </c>
      <c r="O551" s="433">
        <v>97.717133000000004</v>
      </c>
      <c r="P551" s="70" t="s">
        <v>759</v>
      </c>
      <c r="Q551" s="433" t="s">
        <v>778</v>
      </c>
      <c r="R551" s="436">
        <v>210</v>
      </c>
      <c r="S551" s="563">
        <v>1212</v>
      </c>
      <c r="T551" s="450"/>
      <c r="U551" s="438"/>
      <c r="V551" s="70" t="s">
        <v>275</v>
      </c>
      <c r="W551" s="556"/>
    </row>
    <row r="552" spans="1:23" s="70" customFormat="1" ht="14.25" hidden="1" customHeight="1">
      <c r="A552" s="433" t="s">
        <v>37</v>
      </c>
      <c r="B552" s="433" t="s">
        <v>197</v>
      </c>
      <c r="C552" s="433" t="s">
        <v>1111</v>
      </c>
      <c r="D552" s="473" t="s">
        <v>1664</v>
      </c>
      <c r="E552" s="433"/>
      <c r="F552" s="433"/>
      <c r="G552" s="433"/>
      <c r="H552" s="433"/>
      <c r="I552" s="433"/>
      <c r="J552" s="433" t="s">
        <v>1097</v>
      </c>
      <c r="K552" s="433" t="s">
        <v>43</v>
      </c>
      <c r="L552" s="433" t="s">
        <v>758</v>
      </c>
      <c r="M552" s="433" t="s">
        <v>44</v>
      </c>
      <c r="N552" s="433"/>
      <c r="O552" s="433"/>
      <c r="P552" s="433" t="s">
        <v>759</v>
      </c>
      <c r="Q552" s="433"/>
      <c r="R552" s="436"/>
      <c r="S552" s="564"/>
      <c r="T552" s="450"/>
      <c r="U552" s="438"/>
      <c r="V552" s="433" t="s">
        <v>1111</v>
      </c>
    </row>
    <row r="553" spans="1:23" s="70" customFormat="1" ht="14.25" hidden="1" customHeight="1">
      <c r="A553" s="556" t="s">
        <v>37</v>
      </c>
      <c r="B553" s="556" t="s">
        <v>197</v>
      </c>
      <c r="C553" s="556" t="s">
        <v>280</v>
      </c>
      <c r="D553" s="473" t="s">
        <v>1664</v>
      </c>
      <c r="E553" s="433"/>
      <c r="F553" s="433"/>
      <c r="G553" s="433"/>
      <c r="H553" s="433"/>
      <c r="I553" s="433"/>
      <c r="J553" s="433" t="s">
        <v>1463</v>
      </c>
      <c r="K553" s="433" t="s">
        <v>43</v>
      </c>
      <c r="L553" s="433" t="s">
        <v>1097</v>
      </c>
      <c r="M553" s="433" t="s">
        <v>44</v>
      </c>
      <c r="N553" s="433"/>
      <c r="O553" s="433"/>
      <c r="P553" s="433" t="s">
        <v>759</v>
      </c>
      <c r="Q553" s="433" t="s">
        <v>760</v>
      </c>
      <c r="R553" s="563"/>
      <c r="S553" s="437"/>
      <c r="T553" s="450">
        <v>42849</v>
      </c>
      <c r="U553" s="438"/>
      <c r="V553" s="433"/>
      <c r="W553" s="556"/>
    </row>
    <row r="554" spans="1:23" s="70" customFormat="1" ht="14.25" hidden="1" customHeight="1">
      <c r="A554" s="556" t="s">
        <v>37</v>
      </c>
      <c r="B554" s="556" t="s">
        <v>197</v>
      </c>
      <c r="C554" s="556" t="s">
        <v>1016</v>
      </c>
      <c r="D554" s="473" t="s">
        <v>1665</v>
      </c>
      <c r="E554" s="70" t="s">
        <v>1508</v>
      </c>
      <c r="F554" s="70" t="s">
        <v>1711</v>
      </c>
      <c r="G554" s="70" t="s">
        <v>1711</v>
      </c>
      <c r="I554" s="433">
        <v>0</v>
      </c>
      <c r="J554" s="70" t="s">
        <v>43</v>
      </c>
      <c r="K554" s="433" t="s">
        <v>43</v>
      </c>
      <c r="L554" s="433" t="s">
        <v>758</v>
      </c>
      <c r="M554" s="70" t="s">
        <v>44</v>
      </c>
      <c r="N554" s="433">
        <v>24.441697000000001</v>
      </c>
      <c r="O554" s="433">
        <v>97.409474000000003</v>
      </c>
      <c r="P554" s="70" t="s">
        <v>771</v>
      </c>
      <c r="Q554" s="70" t="s">
        <v>760</v>
      </c>
      <c r="R554" s="563"/>
      <c r="S554" s="564"/>
      <c r="T554" s="108">
        <v>42983</v>
      </c>
      <c r="U554" s="438" t="s">
        <v>1017</v>
      </c>
      <c r="V554" s="70" t="s">
        <v>1016</v>
      </c>
      <c r="W554" s="427" t="s">
        <v>2173</v>
      </c>
    </row>
    <row r="555" spans="1:23" s="70" customFormat="1" ht="14.25" hidden="1" customHeight="1">
      <c r="A555" s="433" t="s">
        <v>37</v>
      </c>
      <c r="B555" s="433" t="s">
        <v>197</v>
      </c>
      <c r="C555" s="433" t="s">
        <v>202</v>
      </c>
      <c r="D555" s="473" t="s">
        <v>2869</v>
      </c>
      <c r="E555" s="70" t="s">
        <v>1486</v>
      </c>
      <c r="F555" s="70" t="s">
        <v>1790</v>
      </c>
      <c r="G555" s="70" t="s">
        <v>1790</v>
      </c>
      <c r="H555" s="70" t="s">
        <v>41</v>
      </c>
      <c r="I555" s="70" t="s">
        <v>42</v>
      </c>
      <c r="J555" s="70" t="s">
        <v>43</v>
      </c>
      <c r="K555" s="70" t="s">
        <v>43</v>
      </c>
      <c r="L555" s="433" t="s">
        <v>43</v>
      </c>
      <c r="M555" s="70" t="s">
        <v>44</v>
      </c>
      <c r="N555" s="433">
        <v>24.245100000000001</v>
      </c>
      <c r="O555" s="433">
        <v>97.325019999999995</v>
      </c>
      <c r="P555" s="70" t="s">
        <v>759</v>
      </c>
      <c r="Q555" s="70" t="s">
        <v>778</v>
      </c>
      <c r="R555" s="436">
        <v>299</v>
      </c>
      <c r="S555" s="436">
        <v>1373</v>
      </c>
      <c r="T555" s="108"/>
      <c r="U555" s="438"/>
      <c r="V555" s="70" t="s">
        <v>202</v>
      </c>
      <c r="W555" s="433"/>
    </row>
    <row r="556" spans="1:23" s="70" customFormat="1" ht="14.25" hidden="1" customHeight="1">
      <c r="A556" s="556" t="s">
        <v>37</v>
      </c>
      <c r="B556" s="556" t="s">
        <v>197</v>
      </c>
      <c r="C556" s="556" t="s">
        <v>279</v>
      </c>
      <c r="D556" s="473" t="s">
        <v>1664</v>
      </c>
      <c r="H556" s="433"/>
      <c r="J556" s="70" t="s">
        <v>1463</v>
      </c>
      <c r="K556" s="70" t="s">
        <v>43</v>
      </c>
      <c r="L556" s="433" t="s">
        <v>43</v>
      </c>
      <c r="M556" s="70" t="s">
        <v>44</v>
      </c>
      <c r="N556" s="433"/>
      <c r="O556" s="433"/>
      <c r="P556" s="556" t="s">
        <v>759</v>
      </c>
      <c r="Q556" s="70" t="s">
        <v>778</v>
      </c>
      <c r="R556" s="436"/>
      <c r="S556" s="564"/>
      <c r="T556" s="108"/>
      <c r="U556" s="104" t="s">
        <v>1088</v>
      </c>
      <c r="V556" s="70" t="s">
        <v>279</v>
      </c>
      <c r="W556" s="556"/>
    </row>
    <row r="557" spans="1:23" s="70" customFormat="1" ht="14.25" hidden="1" customHeight="1">
      <c r="A557" s="556" t="s">
        <v>37</v>
      </c>
      <c r="B557" s="556" t="s">
        <v>197</v>
      </c>
      <c r="C557" s="556" t="s">
        <v>1014</v>
      </c>
      <c r="D557" s="473" t="s">
        <v>1665</v>
      </c>
      <c r="E557" s="433" t="s">
        <v>1507</v>
      </c>
      <c r="F557" s="433" t="s">
        <v>1710</v>
      </c>
      <c r="G557" s="433" t="s">
        <v>1710</v>
      </c>
      <c r="H557" s="433"/>
      <c r="I557" s="433">
        <v>0</v>
      </c>
      <c r="J557" s="433" t="s">
        <v>43</v>
      </c>
      <c r="K557" s="433" t="s">
        <v>43</v>
      </c>
      <c r="L557" s="433" t="s">
        <v>758</v>
      </c>
      <c r="M557" s="433" t="s">
        <v>44</v>
      </c>
      <c r="N557" s="433">
        <v>24.410008999999999</v>
      </c>
      <c r="O557" s="433">
        <v>97.321659999999994</v>
      </c>
      <c r="P557" s="433" t="s">
        <v>771</v>
      </c>
      <c r="Q557" s="433" t="s">
        <v>760</v>
      </c>
      <c r="R557" s="563"/>
      <c r="S557" s="564"/>
      <c r="T557" s="450">
        <v>42983</v>
      </c>
      <c r="U557" s="438" t="s">
        <v>1015</v>
      </c>
      <c r="V557" s="433" t="s">
        <v>1014</v>
      </c>
      <c r="W557" s="556" t="s">
        <v>2174</v>
      </c>
    </row>
    <row r="558" spans="1:23" s="70" customFormat="1" ht="14.25" hidden="1" customHeight="1">
      <c r="A558" s="433" t="s">
        <v>37</v>
      </c>
      <c r="B558" s="433" t="s">
        <v>197</v>
      </c>
      <c r="C558" s="433" t="s">
        <v>1026</v>
      </c>
      <c r="D558" s="473" t="s">
        <v>1665</v>
      </c>
      <c r="E558" s="70" t="s">
        <v>1518</v>
      </c>
      <c r="F558" s="70" t="s">
        <v>1718</v>
      </c>
      <c r="G558" s="70" t="s">
        <v>1719</v>
      </c>
      <c r="I558" s="70">
        <v>0</v>
      </c>
      <c r="J558" s="70" t="s">
        <v>43</v>
      </c>
      <c r="K558" s="70" t="s">
        <v>43</v>
      </c>
      <c r="L558" s="556" t="s">
        <v>758</v>
      </c>
      <c r="M558" s="70" t="s">
        <v>44</v>
      </c>
      <c r="N558" s="433">
        <v>24.759551999999999</v>
      </c>
      <c r="O558" s="433">
        <v>97.276591999999994</v>
      </c>
      <c r="P558" s="70" t="s">
        <v>771</v>
      </c>
      <c r="Q558" s="70" t="s">
        <v>760</v>
      </c>
      <c r="R558" s="436"/>
      <c r="S558" s="564"/>
      <c r="T558" s="108">
        <v>42983</v>
      </c>
      <c r="U558" s="104" t="s">
        <v>1027</v>
      </c>
      <c r="V558" s="70" t="s">
        <v>1026</v>
      </c>
      <c r="W558" s="427" t="s">
        <v>2175</v>
      </c>
    </row>
    <row r="559" spans="1:23" s="70" customFormat="1" ht="14.25" hidden="1" customHeight="1">
      <c r="A559" s="433" t="s">
        <v>37</v>
      </c>
      <c r="B559" s="433" t="s">
        <v>197</v>
      </c>
      <c r="C559" s="433" t="s">
        <v>203</v>
      </c>
      <c r="D559" s="473" t="s">
        <v>1665</v>
      </c>
      <c r="E559" s="433" t="s">
        <v>1492</v>
      </c>
      <c r="F559" s="433" t="s">
        <v>1679</v>
      </c>
      <c r="G559" s="433" t="s">
        <v>1680</v>
      </c>
      <c r="H559" s="433"/>
      <c r="I559" s="433">
        <v>0</v>
      </c>
      <c r="J559" s="433" t="s">
        <v>43</v>
      </c>
      <c r="K559" s="433" t="s">
        <v>43</v>
      </c>
      <c r="L559" s="433" t="s">
        <v>758</v>
      </c>
      <c r="M559" s="433" t="s">
        <v>44</v>
      </c>
      <c r="N559" s="433">
        <v>24.251860000000001</v>
      </c>
      <c r="O559" s="433">
        <v>97.346940000000004</v>
      </c>
      <c r="P559" s="433" t="s">
        <v>759</v>
      </c>
      <c r="Q559" s="433" t="s">
        <v>778</v>
      </c>
      <c r="R559" s="436"/>
      <c r="S559" s="564"/>
      <c r="T559" s="450"/>
      <c r="U559" s="438" t="s">
        <v>997</v>
      </c>
      <c r="V559" s="433" t="s">
        <v>203</v>
      </c>
      <c r="W559" s="427" t="s">
        <v>2176</v>
      </c>
    </row>
    <row r="560" spans="1:23" s="70" customFormat="1" ht="14.25" hidden="1" customHeight="1">
      <c r="A560" s="556" t="s">
        <v>37</v>
      </c>
      <c r="B560" s="556" t="s">
        <v>197</v>
      </c>
      <c r="C560" s="556" t="s">
        <v>205</v>
      </c>
      <c r="D560" s="473" t="s">
        <v>2869</v>
      </c>
      <c r="E560" s="556" t="s">
        <v>1489</v>
      </c>
      <c r="F560" s="70" t="s">
        <v>1679</v>
      </c>
      <c r="G560" s="70" t="s">
        <v>1680</v>
      </c>
      <c r="H560" s="433" t="s">
        <v>41</v>
      </c>
      <c r="I560" s="70" t="s">
        <v>133</v>
      </c>
      <c r="J560" s="70" t="s">
        <v>43</v>
      </c>
      <c r="K560" s="70" t="s">
        <v>43</v>
      </c>
      <c r="L560" s="70" t="s">
        <v>43</v>
      </c>
      <c r="M560" s="70" t="s">
        <v>44</v>
      </c>
      <c r="N560" s="433">
        <v>24.250689999999999</v>
      </c>
      <c r="O560" s="433">
        <v>97.344359999999995</v>
      </c>
      <c r="P560" s="70" t="s">
        <v>759</v>
      </c>
      <c r="Q560" s="70" t="s">
        <v>778</v>
      </c>
      <c r="R560" s="436">
        <v>427</v>
      </c>
      <c r="S560" s="563">
        <v>2006</v>
      </c>
      <c r="T560" s="108"/>
      <c r="U560" s="104"/>
      <c r="V560" s="70" t="s">
        <v>205</v>
      </c>
    </row>
    <row r="561" spans="1:23" s="70" customFormat="1" ht="14.25" hidden="1" customHeight="1">
      <c r="A561" s="556" t="s">
        <v>37</v>
      </c>
      <c r="B561" s="556" t="s">
        <v>197</v>
      </c>
      <c r="C561" s="556" t="s">
        <v>1004</v>
      </c>
      <c r="D561" s="473" t="s">
        <v>1665</v>
      </c>
      <c r="E561" s="70" t="s">
        <v>1491</v>
      </c>
      <c r="F561" s="70" t="s">
        <v>1679</v>
      </c>
      <c r="G561" s="70" t="s">
        <v>1709</v>
      </c>
      <c r="H561" s="433" t="s">
        <v>41</v>
      </c>
      <c r="I561" s="433" t="s">
        <v>42</v>
      </c>
      <c r="J561" s="70" t="s">
        <v>43</v>
      </c>
      <c r="K561" s="556" t="s">
        <v>43</v>
      </c>
      <c r="L561" s="556" t="s">
        <v>758</v>
      </c>
      <c r="M561" s="70" t="s">
        <v>44</v>
      </c>
      <c r="N561" s="433">
        <v>24.25177</v>
      </c>
      <c r="O561" s="433">
        <v>97.346950000000007</v>
      </c>
      <c r="P561" s="70" t="s">
        <v>759</v>
      </c>
      <c r="R561" s="563"/>
      <c r="S561" s="437"/>
      <c r="T561" s="108"/>
      <c r="U561" s="104"/>
      <c r="V561" s="70" t="s">
        <v>1004</v>
      </c>
      <c r="W561" s="556" t="s">
        <v>2177</v>
      </c>
    </row>
    <row r="562" spans="1:23" s="70" customFormat="1" ht="14.25" hidden="1" customHeight="1">
      <c r="A562" s="568" t="s">
        <v>37</v>
      </c>
      <c r="B562" s="567" t="s">
        <v>197</v>
      </c>
      <c r="C562" s="561" t="s">
        <v>1950</v>
      </c>
      <c r="D562" s="562"/>
      <c r="I562" s="433"/>
      <c r="J562" s="70" t="s">
        <v>1463</v>
      </c>
      <c r="K562" s="70" t="s">
        <v>43</v>
      </c>
      <c r="L562" s="70" t="s">
        <v>43</v>
      </c>
      <c r="M562" s="70" t="s">
        <v>44</v>
      </c>
      <c r="N562" s="433"/>
      <c r="O562" s="433"/>
      <c r="P562" s="70" t="s">
        <v>759</v>
      </c>
      <c r="Q562" s="70" t="s">
        <v>1946</v>
      </c>
      <c r="R562" s="571"/>
      <c r="S562" s="564"/>
      <c r="T562" s="108">
        <v>43270</v>
      </c>
      <c r="U562" s="104"/>
      <c r="W562" s="556"/>
    </row>
    <row r="563" spans="1:23" s="70" customFormat="1" ht="14.25" hidden="1" customHeight="1">
      <c r="A563" s="556" t="s">
        <v>37</v>
      </c>
      <c r="B563" s="556" t="s">
        <v>197</v>
      </c>
      <c r="C563" s="556" t="s">
        <v>1002</v>
      </c>
      <c r="D563" s="473" t="s">
        <v>2869</v>
      </c>
      <c r="E563" s="556" t="s">
        <v>1490</v>
      </c>
      <c r="F563" s="556"/>
      <c r="G563" s="556"/>
      <c r="H563" s="556"/>
      <c r="I563" s="556" t="s">
        <v>2140</v>
      </c>
      <c r="J563" s="556" t="s">
        <v>43</v>
      </c>
      <c r="K563" s="556" t="s">
        <v>43</v>
      </c>
      <c r="L563" s="556" t="s">
        <v>770</v>
      </c>
      <c r="M563" s="556" t="s">
        <v>44</v>
      </c>
      <c r="N563" s="556">
        <v>24.251232000000002</v>
      </c>
      <c r="O563" s="556">
        <v>97.348405</v>
      </c>
      <c r="P563" s="433" t="s">
        <v>771</v>
      </c>
      <c r="Q563" s="556" t="s">
        <v>760</v>
      </c>
      <c r="R563" s="563">
        <v>223</v>
      </c>
      <c r="S563" s="563">
        <v>1067</v>
      </c>
      <c r="T563" s="583"/>
      <c r="U563" s="565" t="s">
        <v>994</v>
      </c>
      <c r="V563" s="556" t="s">
        <v>1003</v>
      </c>
      <c r="W563" s="433"/>
    </row>
    <row r="564" spans="1:23" s="70" customFormat="1" ht="14.25" hidden="1" customHeight="1">
      <c r="A564" s="556" t="s">
        <v>37</v>
      </c>
      <c r="B564" s="556" t="s">
        <v>197</v>
      </c>
      <c r="C564" s="556" t="s">
        <v>1012</v>
      </c>
      <c r="D564" s="473" t="s">
        <v>2869</v>
      </c>
      <c r="E564" s="556" t="s">
        <v>1506</v>
      </c>
      <c r="F564" s="556" t="s">
        <v>1872</v>
      </c>
      <c r="G564" s="556" t="s">
        <v>1872</v>
      </c>
      <c r="H564" s="556"/>
      <c r="I564" s="556" t="s">
        <v>2140</v>
      </c>
      <c r="J564" s="556" t="s">
        <v>43</v>
      </c>
      <c r="K564" s="556" t="s">
        <v>43</v>
      </c>
      <c r="L564" s="556" t="s">
        <v>770</v>
      </c>
      <c r="M564" s="556" t="s">
        <v>44</v>
      </c>
      <c r="N564" s="556">
        <v>24.404876999999999</v>
      </c>
      <c r="O564" s="556">
        <v>97.407787999999996</v>
      </c>
      <c r="P564" s="556" t="s">
        <v>771</v>
      </c>
      <c r="Q564" s="556" t="s">
        <v>760</v>
      </c>
      <c r="R564" s="563">
        <v>26</v>
      </c>
      <c r="S564" s="563">
        <v>137</v>
      </c>
      <c r="T564" s="583"/>
      <c r="U564" s="565" t="s">
        <v>1013</v>
      </c>
      <c r="V564" s="556" t="s">
        <v>1012</v>
      </c>
    </row>
    <row r="565" spans="1:23" s="70" customFormat="1" ht="14.25" hidden="1" customHeight="1">
      <c r="A565" s="433" t="s">
        <v>37</v>
      </c>
      <c r="B565" s="433" t="s">
        <v>197</v>
      </c>
      <c r="C565" s="433" t="s">
        <v>287</v>
      </c>
      <c r="D565" s="473" t="s">
        <v>2869</v>
      </c>
      <c r="E565" s="433" t="s">
        <v>1505</v>
      </c>
      <c r="F565" s="433" t="s">
        <v>1799</v>
      </c>
      <c r="G565" s="433" t="s">
        <v>1800</v>
      </c>
      <c r="H565" s="433" t="s">
        <v>41</v>
      </c>
      <c r="I565" s="433" t="s">
        <v>42</v>
      </c>
      <c r="J565" s="70" t="s">
        <v>43</v>
      </c>
      <c r="K565" s="433" t="s">
        <v>43</v>
      </c>
      <c r="L565" s="433" t="s">
        <v>43</v>
      </c>
      <c r="M565" s="433" t="s">
        <v>776</v>
      </c>
      <c r="N565" s="433">
        <v>24.378167000000001</v>
      </c>
      <c r="O565" s="433">
        <v>97.669366999999994</v>
      </c>
      <c r="P565" s="70" t="s">
        <v>759</v>
      </c>
      <c r="Q565" s="433" t="s">
        <v>760</v>
      </c>
      <c r="R565" s="436">
        <v>354</v>
      </c>
      <c r="S565" s="563">
        <v>1546</v>
      </c>
      <c r="T565" s="450"/>
      <c r="U565" s="438"/>
      <c r="V565" s="433" t="s">
        <v>287</v>
      </c>
    </row>
    <row r="566" spans="1:23" s="70" customFormat="1" ht="14.25" hidden="1" customHeight="1">
      <c r="A566" s="433" t="s">
        <v>37</v>
      </c>
      <c r="B566" s="433" t="s">
        <v>197</v>
      </c>
      <c r="C566" s="433" t="s">
        <v>1005</v>
      </c>
      <c r="D566" s="473" t="s">
        <v>1665</v>
      </c>
      <c r="E566" s="70" t="s">
        <v>1494</v>
      </c>
      <c r="F566" s="70" t="s">
        <v>1679</v>
      </c>
      <c r="G566" s="70" t="s">
        <v>1680</v>
      </c>
      <c r="H566" s="433" t="s">
        <v>41</v>
      </c>
      <c r="I566" s="433" t="s">
        <v>234</v>
      </c>
      <c r="J566" s="70" t="s">
        <v>43</v>
      </c>
      <c r="K566" s="70" t="s">
        <v>43</v>
      </c>
      <c r="L566" s="70" t="s">
        <v>758</v>
      </c>
      <c r="M566" s="70" t="s">
        <v>44</v>
      </c>
      <c r="N566" s="433">
        <v>24.253769999999999</v>
      </c>
      <c r="O566" s="433">
        <v>97.347740000000002</v>
      </c>
      <c r="P566" s="433" t="s">
        <v>759</v>
      </c>
      <c r="R566" s="436"/>
      <c r="S566" s="564"/>
      <c r="T566" s="108"/>
      <c r="U566" s="104"/>
      <c r="V566" s="70" t="s">
        <v>1005</v>
      </c>
      <c r="W566" s="427" t="s">
        <v>2178</v>
      </c>
    </row>
    <row r="567" spans="1:23" s="70" customFormat="1" ht="14.25" hidden="1" customHeight="1">
      <c r="A567" s="556" t="s">
        <v>37</v>
      </c>
      <c r="B567" s="556" t="s">
        <v>197</v>
      </c>
      <c r="C567" s="556" t="s">
        <v>276</v>
      </c>
      <c r="D567" s="473" t="s">
        <v>2869</v>
      </c>
      <c r="E567" s="556" t="s">
        <v>1481</v>
      </c>
      <c r="F567" s="556" t="s">
        <v>1784</v>
      </c>
      <c r="G567" s="556" t="s">
        <v>1785</v>
      </c>
      <c r="H567" s="556" t="s">
        <v>41</v>
      </c>
      <c r="I567" s="556" t="s">
        <v>133</v>
      </c>
      <c r="J567" s="556" t="s">
        <v>43</v>
      </c>
      <c r="K567" s="556" t="s">
        <v>43</v>
      </c>
      <c r="L567" s="556" t="s">
        <v>43</v>
      </c>
      <c r="M567" s="556" t="s">
        <v>44</v>
      </c>
      <c r="N567" s="556">
        <v>24.205417000000001</v>
      </c>
      <c r="O567" s="556">
        <v>97.724483000000006</v>
      </c>
      <c r="P567" s="433" t="s">
        <v>759</v>
      </c>
      <c r="Q567" s="556" t="s">
        <v>778</v>
      </c>
      <c r="R567" s="563">
        <v>49</v>
      </c>
      <c r="S567" s="563">
        <v>300</v>
      </c>
      <c r="T567" s="583"/>
      <c r="U567" s="565"/>
      <c r="V567" s="556" t="s">
        <v>276</v>
      </c>
      <c r="W567" s="556"/>
    </row>
    <row r="568" spans="1:23" s="70" customFormat="1" ht="14.25" hidden="1" customHeight="1">
      <c r="A568" s="433" t="s">
        <v>37</v>
      </c>
      <c r="B568" s="556" t="s">
        <v>197</v>
      </c>
      <c r="C568" s="556" t="s">
        <v>288</v>
      </c>
      <c r="D568" s="473" t="s">
        <v>2869</v>
      </c>
      <c r="E568" s="70" t="s">
        <v>1501</v>
      </c>
      <c r="F568" s="70" t="s">
        <v>1796</v>
      </c>
      <c r="G568" s="70" t="s">
        <v>1797</v>
      </c>
      <c r="H568" s="433" t="s">
        <v>41</v>
      </c>
      <c r="I568" s="70" t="s">
        <v>42</v>
      </c>
      <c r="J568" s="70" t="s">
        <v>43</v>
      </c>
      <c r="K568" s="70" t="s">
        <v>43</v>
      </c>
      <c r="L568" s="70" t="s">
        <v>43</v>
      </c>
      <c r="M568" s="70" t="s">
        <v>776</v>
      </c>
      <c r="N568" s="433">
        <v>24.2744</v>
      </c>
      <c r="O568" s="433">
        <v>97.752667000000002</v>
      </c>
      <c r="P568" s="70" t="s">
        <v>759</v>
      </c>
      <c r="Q568" s="70" t="s">
        <v>760</v>
      </c>
      <c r="R568" s="436">
        <v>632</v>
      </c>
      <c r="S568" s="563">
        <v>3550</v>
      </c>
      <c r="T568" s="108"/>
      <c r="U568" s="104"/>
      <c r="V568" s="70" t="s">
        <v>288</v>
      </c>
      <c r="W568" s="556"/>
    </row>
    <row r="569" spans="1:23" s="70" customFormat="1" ht="14.25" hidden="1" customHeight="1">
      <c r="A569" s="433" t="s">
        <v>37</v>
      </c>
      <c r="B569" s="556" t="s">
        <v>197</v>
      </c>
      <c r="C569" s="556" t="s">
        <v>1126</v>
      </c>
      <c r="D569" s="473" t="s">
        <v>1664</v>
      </c>
      <c r="H569" s="433"/>
      <c r="I569" s="433"/>
      <c r="J569" s="70" t="s">
        <v>43</v>
      </c>
      <c r="K569" s="70" t="s">
        <v>43</v>
      </c>
      <c r="L569" s="70" t="s">
        <v>1085</v>
      </c>
      <c r="M569" s="70" t="s">
        <v>776</v>
      </c>
      <c r="N569" s="433"/>
      <c r="O569" s="433"/>
      <c r="P569" s="433" t="s">
        <v>759</v>
      </c>
      <c r="R569" s="436"/>
      <c r="S569" s="564"/>
      <c r="T569" s="108"/>
      <c r="U569" s="104"/>
      <c r="V569" s="70" t="s">
        <v>1126</v>
      </c>
      <c r="W569" s="556"/>
    </row>
    <row r="570" spans="1:23" s="70" customFormat="1" ht="14.25" hidden="1" customHeight="1">
      <c r="A570" s="556" t="s">
        <v>37</v>
      </c>
      <c r="B570" s="556" t="s">
        <v>197</v>
      </c>
      <c r="C570" s="556" t="s">
        <v>1127</v>
      </c>
      <c r="D570" s="473" t="s">
        <v>1664</v>
      </c>
      <c r="H570" s="433"/>
      <c r="I570" s="433"/>
      <c r="J570" s="70" t="s">
        <v>43</v>
      </c>
      <c r="K570" s="556" t="s">
        <v>43</v>
      </c>
      <c r="L570" s="556" t="s">
        <v>1085</v>
      </c>
      <c r="M570" s="70" t="s">
        <v>776</v>
      </c>
      <c r="N570" s="433"/>
      <c r="O570" s="433"/>
      <c r="P570" s="433" t="s">
        <v>759</v>
      </c>
      <c r="R570" s="563"/>
      <c r="S570" s="564"/>
      <c r="T570" s="108"/>
      <c r="U570" s="104"/>
      <c r="V570" s="70" t="s">
        <v>1127</v>
      </c>
      <c r="W570" s="556"/>
    </row>
    <row r="571" spans="1:23" s="70" customFormat="1" ht="14.25" hidden="1" customHeight="1">
      <c r="A571" s="556" t="s">
        <v>37</v>
      </c>
      <c r="B571" s="556" t="s">
        <v>197</v>
      </c>
      <c r="C571" s="556" t="s">
        <v>1128</v>
      </c>
      <c r="D571" s="473" t="s">
        <v>1664</v>
      </c>
      <c r="E571" s="433"/>
      <c r="F571" s="433"/>
      <c r="G571" s="433"/>
      <c r="H571" s="433"/>
      <c r="I571" s="433"/>
      <c r="J571" s="433" t="s">
        <v>1097</v>
      </c>
      <c r="K571" s="556" t="s">
        <v>43</v>
      </c>
      <c r="L571" s="556" t="s">
        <v>758</v>
      </c>
      <c r="M571" s="433" t="s">
        <v>776</v>
      </c>
      <c r="N571" s="433"/>
      <c r="O571" s="433"/>
      <c r="P571" s="433" t="s">
        <v>759</v>
      </c>
      <c r="Q571" s="433"/>
      <c r="R571" s="563"/>
      <c r="S571" s="564"/>
      <c r="T571" s="450"/>
      <c r="U571" s="438"/>
      <c r="V571" s="433" t="s">
        <v>1128</v>
      </c>
    </row>
    <row r="572" spans="1:23" s="70" customFormat="1" ht="14.25" hidden="1" customHeight="1">
      <c r="A572" s="561" t="s">
        <v>37</v>
      </c>
      <c r="B572" s="561" t="s">
        <v>197</v>
      </c>
      <c r="C572" s="561" t="s">
        <v>1129</v>
      </c>
      <c r="D572" s="475" t="s">
        <v>1664</v>
      </c>
      <c r="E572" s="561"/>
      <c r="F572" s="561"/>
      <c r="G572" s="561"/>
      <c r="H572" s="561"/>
      <c r="I572" s="561"/>
      <c r="J572" s="561" t="s">
        <v>1097</v>
      </c>
      <c r="K572" s="561" t="s">
        <v>43</v>
      </c>
      <c r="L572" s="561" t="s">
        <v>758</v>
      </c>
      <c r="M572" s="561" t="s">
        <v>776</v>
      </c>
      <c r="N572" s="561"/>
      <c r="O572" s="561"/>
      <c r="P572" s="556" t="s">
        <v>759</v>
      </c>
      <c r="Q572" s="561"/>
      <c r="R572" s="567"/>
      <c r="S572" s="568"/>
      <c r="T572" s="584"/>
      <c r="U572" s="569"/>
      <c r="V572" s="561" t="s">
        <v>1129</v>
      </c>
      <c r="W572" s="556"/>
    </row>
    <row r="573" spans="1:23" s="70" customFormat="1" ht="14.25" hidden="1" customHeight="1">
      <c r="A573" s="433" t="s">
        <v>37</v>
      </c>
      <c r="B573" s="433" t="s">
        <v>197</v>
      </c>
      <c r="C573" s="556" t="s">
        <v>1130</v>
      </c>
      <c r="D573" s="473" t="s">
        <v>1664</v>
      </c>
      <c r="H573" s="433"/>
      <c r="J573" s="70" t="s">
        <v>796</v>
      </c>
      <c r="K573" s="70" t="s">
        <v>796</v>
      </c>
      <c r="L573" s="70" t="s">
        <v>796</v>
      </c>
      <c r="M573" s="70" t="s">
        <v>776</v>
      </c>
      <c r="N573" s="433"/>
      <c r="O573" s="433"/>
      <c r="P573" s="70" t="s">
        <v>797</v>
      </c>
      <c r="R573" s="436"/>
      <c r="S573" s="564"/>
      <c r="T573" s="108"/>
      <c r="U573" s="104"/>
      <c r="V573" s="70" t="s">
        <v>1130</v>
      </c>
      <c r="W573" s="433"/>
    </row>
    <row r="574" spans="1:23" s="70" customFormat="1" ht="14.25" hidden="1" customHeight="1">
      <c r="A574" s="556" t="s">
        <v>37</v>
      </c>
      <c r="B574" s="556" t="s">
        <v>197</v>
      </c>
      <c r="C574" s="556" t="s">
        <v>1131</v>
      </c>
      <c r="D574" s="473" t="s">
        <v>1664</v>
      </c>
      <c r="H574" s="433"/>
      <c r="J574" s="70" t="s">
        <v>1097</v>
      </c>
      <c r="K574" s="556" t="s">
        <v>43</v>
      </c>
      <c r="L574" s="556" t="s">
        <v>758</v>
      </c>
      <c r="M574" s="70" t="s">
        <v>776</v>
      </c>
      <c r="N574" s="433"/>
      <c r="O574" s="433"/>
      <c r="P574" s="70" t="s">
        <v>759</v>
      </c>
      <c r="R574" s="563"/>
      <c r="S574" s="564"/>
      <c r="T574" s="108"/>
      <c r="U574" s="104"/>
      <c r="V574" s="70" t="s">
        <v>1131</v>
      </c>
      <c r="W574" s="433"/>
    </row>
    <row r="575" spans="1:23" s="70" customFormat="1" ht="14.25" hidden="1" customHeight="1">
      <c r="A575" s="433" t="s">
        <v>37</v>
      </c>
      <c r="B575" s="556" t="s">
        <v>197</v>
      </c>
      <c r="C575" s="556" t="s">
        <v>1021</v>
      </c>
      <c r="D575" s="473" t="s">
        <v>1665</v>
      </c>
      <c r="E575" s="70" t="s">
        <v>1512</v>
      </c>
      <c r="F575" s="70" t="s">
        <v>1715</v>
      </c>
      <c r="G575" s="70" t="s">
        <v>1716</v>
      </c>
      <c r="H575" s="433"/>
      <c r="I575" s="433">
        <v>0</v>
      </c>
      <c r="J575" s="70" t="s">
        <v>43</v>
      </c>
      <c r="K575" s="70" t="s">
        <v>43</v>
      </c>
      <c r="L575" s="70" t="s">
        <v>758</v>
      </c>
      <c r="M575" s="70" t="s">
        <v>44</v>
      </c>
      <c r="N575" s="433">
        <v>24.630859999999998</v>
      </c>
      <c r="O575" s="433">
        <v>97.429860000000005</v>
      </c>
      <c r="P575" s="70" t="s">
        <v>771</v>
      </c>
      <c r="Q575" s="70" t="s">
        <v>760</v>
      </c>
      <c r="R575" s="436"/>
      <c r="S575" s="564"/>
      <c r="T575" s="108">
        <v>42983</v>
      </c>
      <c r="U575" s="104" t="s">
        <v>1022</v>
      </c>
      <c r="V575" s="70" t="s">
        <v>1021</v>
      </c>
      <c r="W575" s="427" t="s">
        <v>2179</v>
      </c>
    </row>
    <row r="576" spans="1:23" s="70" customFormat="1" ht="14.25" hidden="1" customHeight="1">
      <c r="A576" s="556" t="s">
        <v>37</v>
      </c>
      <c r="B576" s="561" t="s">
        <v>197</v>
      </c>
      <c r="C576" s="561" t="s">
        <v>278</v>
      </c>
      <c r="D576" s="473" t="s">
        <v>2869</v>
      </c>
      <c r="E576" s="433" t="s">
        <v>1483</v>
      </c>
      <c r="F576" s="433" t="s">
        <v>1784</v>
      </c>
      <c r="G576" s="433" t="s">
        <v>1787</v>
      </c>
      <c r="H576" s="433" t="s">
        <v>41</v>
      </c>
      <c r="I576" s="433" t="s">
        <v>133</v>
      </c>
      <c r="J576" s="433" t="s">
        <v>43</v>
      </c>
      <c r="K576" s="433" t="s">
        <v>43</v>
      </c>
      <c r="L576" s="433" t="s">
        <v>43</v>
      </c>
      <c r="M576" s="433" t="s">
        <v>44</v>
      </c>
      <c r="N576" s="433">
        <v>24.207332999999998</v>
      </c>
      <c r="O576" s="433">
        <v>97.710864000000001</v>
      </c>
      <c r="P576" s="556" t="s">
        <v>759</v>
      </c>
      <c r="Q576" s="433" t="s">
        <v>778</v>
      </c>
      <c r="R576" s="436">
        <v>44</v>
      </c>
      <c r="S576" s="563">
        <v>276</v>
      </c>
      <c r="T576" s="450"/>
      <c r="U576" s="438"/>
      <c r="V576" s="433" t="s">
        <v>278</v>
      </c>
      <c r="W576" s="556"/>
    </row>
    <row r="577" spans="1:23" s="70" customFormat="1" ht="14.25" hidden="1" customHeight="1">
      <c r="A577" s="556" t="s">
        <v>37</v>
      </c>
      <c r="B577" s="561" t="s">
        <v>197</v>
      </c>
      <c r="C577" s="561" t="s">
        <v>1018</v>
      </c>
      <c r="D577" s="473" t="s">
        <v>1665</v>
      </c>
      <c r="E577" s="70" t="s">
        <v>1510</v>
      </c>
      <c r="F577" s="70" t="s">
        <v>1712</v>
      </c>
      <c r="G577" s="70" t="s">
        <v>1712</v>
      </c>
      <c r="I577" s="70">
        <v>0</v>
      </c>
      <c r="J577" s="70" t="s">
        <v>43</v>
      </c>
      <c r="K577" s="70" t="s">
        <v>43</v>
      </c>
      <c r="L577" s="70" t="s">
        <v>758</v>
      </c>
      <c r="M577" s="70" t="s">
        <v>44</v>
      </c>
      <c r="N577" s="433">
        <v>24.492493</v>
      </c>
      <c r="O577" s="433">
        <v>97.416826999999998</v>
      </c>
      <c r="P577" s="556" t="s">
        <v>771</v>
      </c>
      <c r="Q577" s="70" t="s">
        <v>760</v>
      </c>
      <c r="R577" s="436"/>
      <c r="S577" s="564"/>
      <c r="T577" s="108">
        <v>42983</v>
      </c>
      <c r="U577" s="104" t="s">
        <v>1015</v>
      </c>
      <c r="V577" s="70" t="s">
        <v>1018</v>
      </c>
      <c r="W577" s="427" t="s">
        <v>2180</v>
      </c>
    </row>
    <row r="578" spans="1:23" s="70" customFormat="1" ht="14.25" hidden="1" customHeight="1">
      <c r="A578" s="556" t="s">
        <v>37</v>
      </c>
      <c r="B578" s="556" t="s">
        <v>151</v>
      </c>
      <c r="C578" s="556" t="s">
        <v>1086</v>
      </c>
      <c r="D578" s="473" t="s">
        <v>1665</v>
      </c>
      <c r="E578" s="433" t="s">
        <v>1974</v>
      </c>
      <c r="F578" s="433" t="s">
        <v>1725</v>
      </c>
      <c r="G578" s="433" t="s">
        <v>1740</v>
      </c>
      <c r="H578" s="433"/>
      <c r="I578" s="433" t="s">
        <v>2140</v>
      </c>
      <c r="J578" s="433" t="s">
        <v>43</v>
      </c>
      <c r="K578" s="433" t="s">
        <v>43</v>
      </c>
      <c r="L578" s="433" t="s">
        <v>758</v>
      </c>
      <c r="M578" s="433" t="s">
        <v>44</v>
      </c>
      <c r="N578" s="433"/>
      <c r="O578" s="433"/>
      <c r="P578" s="556" t="s">
        <v>759</v>
      </c>
      <c r="Q578" s="433" t="s">
        <v>924</v>
      </c>
      <c r="R578" s="563"/>
      <c r="S578" s="564"/>
      <c r="T578" s="450"/>
      <c r="U578" s="438" t="s">
        <v>1087</v>
      </c>
      <c r="V578" s="433"/>
      <c r="W578" s="556" t="s">
        <v>2181</v>
      </c>
    </row>
    <row r="579" spans="1:23" s="70" customFormat="1" ht="14.25" hidden="1" customHeight="1">
      <c r="A579" s="564" t="s">
        <v>37</v>
      </c>
      <c r="B579" s="567" t="s">
        <v>151</v>
      </c>
      <c r="C579" s="568" t="s">
        <v>2034</v>
      </c>
      <c r="D579" s="562"/>
      <c r="H579" s="433"/>
      <c r="I579" s="433"/>
      <c r="J579" s="70" t="s">
        <v>1463</v>
      </c>
      <c r="K579" s="561" t="s">
        <v>43</v>
      </c>
      <c r="L579" s="561" t="s">
        <v>774</v>
      </c>
      <c r="M579" s="70" t="s">
        <v>776</v>
      </c>
      <c r="N579" s="433"/>
      <c r="O579" s="433"/>
      <c r="P579" s="433" t="s">
        <v>759</v>
      </c>
      <c r="R579" s="571"/>
      <c r="S579" s="564"/>
      <c r="T579" s="108">
        <v>43298</v>
      </c>
      <c r="U579" s="104"/>
      <c r="W579" s="556"/>
    </row>
    <row r="580" spans="1:23" s="70" customFormat="1" ht="14.25" hidden="1" customHeight="1">
      <c r="A580" s="433" t="s">
        <v>37</v>
      </c>
      <c r="B580" s="556" t="s">
        <v>151</v>
      </c>
      <c r="C580" s="556" t="s">
        <v>152</v>
      </c>
      <c r="D580" s="473" t="s">
        <v>2869</v>
      </c>
      <c r="E580" s="433" t="s">
        <v>1556</v>
      </c>
      <c r="F580" s="433" t="s">
        <v>1725</v>
      </c>
      <c r="G580" s="433" t="s">
        <v>1827</v>
      </c>
      <c r="H580" s="433" t="s">
        <v>41</v>
      </c>
      <c r="I580" s="433" t="s">
        <v>133</v>
      </c>
      <c r="J580" s="433" t="s">
        <v>43</v>
      </c>
      <c r="K580" s="433" t="s">
        <v>43</v>
      </c>
      <c r="L580" s="556" t="s">
        <v>43</v>
      </c>
      <c r="M580" s="433" t="s">
        <v>44</v>
      </c>
      <c r="N580" s="433">
        <v>25.395974089999999</v>
      </c>
      <c r="O580" s="433">
        <v>97.382997579999994</v>
      </c>
      <c r="P580" s="433" t="s">
        <v>759</v>
      </c>
      <c r="Q580" s="433" t="s">
        <v>778</v>
      </c>
      <c r="R580" s="436">
        <v>44</v>
      </c>
      <c r="S580" s="436">
        <v>197</v>
      </c>
      <c r="T580" s="450">
        <v>42983</v>
      </c>
      <c r="U580" s="438" t="s">
        <v>1049</v>
      </c>
      <c r="V580" s="433" t="s">
        <v>1050</v>
      </c>
      <c r="W580" s="556"/>
    </row>
    <row r="581" spans="1:23" s="70" customFormat="1" ht="14.25" hidden="1" customHeight="1">
      <c r="A581" s="556" t="s">
        <v>37</v>
      </c>
      <c r="B581" s="556" t="s">
        <v>151</v>
      </c>
      <c r="C581" s="556" t="s">
        <v>1052</v>
      </c>
      <c r="D581" s="473" t="s">
        <v>1664</v>
      </c>
      <c r="E581" s="556" t="s">
        <v>1558</v>
      </c>
      <c r="H581" s="433"/>
      <c r="I581" s="433"/>
      <c r="J581" s="70" t="s">
        <v>43</v>
      </c>
      <c r="K581" s="70" t="s">
        <v>43</v>
      </c>
      <c r="L581" s="433" t="s">
        <v>758</v>
      </c>
      <c r="M581" s="70" t="s">
        <v>44</v>
      </c>
      <c r="N581" s="433">
        <v>25.400270190000001</v>
      </c>
      <c r="O581" s="433">
        <v>97.384729629999995</v>
      </c>
      <c r="P581" s="556" t="s">
        <v>759</v>
      </c>
      <c r="Q581" s="70" t="s">
        <v>778</v>
      </c>
      <c r="R581" s="436"/>
      <c r="S581" s="564"/>
      <c r="T581" s="108"/>
      <c r="U581" s="438" t="s">
        <v>1049</v>
      </c>
      <c r="V581" s="433" t="s">
        <v>1052</v>
      </c>
      <c r="W581" s="556"/>
    </row>
    <row r="582" spans="1:23" s="70" customFormat="1" ht="14.25" hidden="1" customHeight="1">
      <c r="A582" s="556" t="s">
        <v>37</v>
      </c>
      <c r="B582" s="556" t="s">
        <v>151</v>
      </c>
      <c r="C582" s="556" t="s">
        <v>1050</v>
      </c>
      <c r="D582" s="473" t="s">
        <v>1664</v>
      </c>
      <c r="E582" s="556"/>
      <c r="F582" s="433"/>
      <c r="G582" s="433"/>
      <c r="H582" s="433"/>
      <c r="I582" s="433"/>
      <c r="J582" s="70" t="s">
        <v>43</v>
      </c>
      <c r="K582" s="556" t="s">
        <v>43</v>
      </c>
      <c r="L582" s="556" t="s">
        <v>758</v>
      </c>
      <c r="M582" s="70" t="s">
        <v>44</v>
      </c>
      <c r="N582" s="433">
        <v>25.395974089999999</v>
      </c>
      <c r="O582" s="433">
        <v>97.382997579999994</v>
      </c>
      <c r="P582" s="433" t="s">
        <v>759</v>
      </c>
      <c r="Q582" s="70" t="s">
        <v>778</v>
      </c>
      <c r="R582" s="563"/>
      <c r="S582" s="564"/>
      <c r="T582" s="108"/>
      <c r="U582" s="438"/>
      <c r="V582" s="433" t="s">
        <v>1050</v>
      </c>
      <c r="W582" s="433"/>
    </row>
    <row r="583" spans="1:23" s="70" customFormat="1" ht="14.25" hidden="1" customHeight="1">
      <c r="A583" s="556" t="s">
        <v>37</v>
      </c>
      <c r="B583" s="556" t="s">
        <v>151</v>
      </c>
      <c r="C583" s="556" t="s">
        <v>1051</v>
      </c>
      <c r="D583" s="473" t="s">
        <v>1664</v>
      </c>
      <c r="E583" s="70" t="s">
        <v>1557</v>
      </c>
      <c r="F583" s="433"/>
      <c r="H583" s="433"/>
      <c r="J583" s="70" t="s">
        <v>43</v>
      </c>
      <c r="K583" s="556" t="s">
        <v>43</v>
      </c>
      <c r="L583" s="556" t="s">
        <v>758</v>
      </c>
      <c r="M583" s="70" t="s">
        <v>44</v>
      </c>
      <c r="N583" s="433">
        <v>25.396492500000001</v>
      </c>
      <c r="O583" s="433">
        <v>97.381325000000004</v>
      </c>
      <c r="P583" s="433" t="s">
        <v>759</v>
      </c>
      <c r="Q583" s="70" t="s">
        <v>778</v>
      </c>
      <c r="R583" s="563"/>
      <c r="S583" s="564"/>
      <c r="T583" s="108"/>
      <c r="U583" s="104" t="s">
        <v>1049</v>
      </c>
      <c r="V583" s="70" t="s">
        <v>1051</v>
      </c>
      <c r="W583" s="556"/>
    </row>
    <row r="584" spans="1:23" s="70" customFormat="1" ht="14.25" hidden="1" customHeight="1">
      <c r="A584" s="556" t="s">
        <v>37</v>
      </c>
      <c r="B584" s="556" t="s">
        <v>151</v>
      </c>
      <c r="C584" s="556" t="s">
        <v>153</v>
      </c>
      <c r="D584" s="473" t="s">
        <v>2869</v>
      </c>
      <c r="E584" s="556" t="s">
        <v>1560</v>
      </c>
      <c r="F584" s="556" t="s">
        <v>1725</v>
      </c>
      <c r="G584" s="556" t="s">
        <v>1828</v>
      </c>
      <c r="H584" s="556" t="s">
        <v>41</v>
      </c>
      <c r="I584" s="556" t="s">
        <v>133</v>
      </c>
      <c r="J584" s="433" t="s">
        <v>43</v>
      </c>
      <c r="K584" s="433" t="s">
        <v>43</v>
      </c>
      <c r="L584" s="556" t="s">
        <v>43</v>
      </c>
      <c r="M584" s="433" t="s">
        <v>44</v>
      </c>
      <c r="N584" s="433">
        <v>25.403476999999999</v>
      </c>
      <c r="O584" s="433">
        <v>97.373361000000003</v>
      </c>
      <c r="P584" s="556" t="s">
        <v>759</v>
      </c>
      <c r="Q584" s="433" t="s">
        <v>778</v>
      </c>
      <c r="R584" s="436">
        <v>199</v>
      </c>
      <c r="S584" s="436">
        <v>1131</v>
      </c>
      <c r="T584" s="450"/>
      <c r="U584" s="565"/>
      <c r="V584" s="556" t="s">
        <v>153</v>
      </c>
      <c r="W584" s="556"/>
    </row>
    <row r="585" spans="1:23" s="70" customFormat="1" ht="14.25" hidden="1" customHeight="1">
      <c r="A585" s="556" t="s">
        <v>37</v>
      </c>
      <c r="B585" s="556" t="s">
        <v>151</v>
      </c>
      <c r="C585" s="556" t="s">
        <v>225</v>
      </c>
      <c r="D585" s="473" t="s">
        <v>2869</v>
      </c>
      <c r="E585" s="556" t="s">
        <v>1559</v>
      </c>
      <c r="F585" s="433" t="s">
        <v>1725</v>
      </c>
      <c r="G585" s="433" t="s">
        <v>1828</v>
      </c>
      <c r="H585" s="433" t="s">
        <v>41</v>
      </c>
      <c r="I585" s="433" t="s">
        <v>1328</v>
      </c>
      <c r="J585" s="70" t="s">
        <v>43</v>
      </c>
      <c r="K585" s="70" t="s">
        <v>43</v>
      </c>
      <c r="L585" s="70" t="s">
        <v>43</v>
      </c>
      <c r="M585" s="70" t="s">
        <v>44</v>
      </c>
      <c r="N585" s="433">
        <v>25.401061110000001</v>
      </c>
      <c r="O585" s="433">
        <v>97.379594999999995</v>
      </c>
      <c r="P585" s="556" t="s">
        <v>759</v>
      </c>
      <c r="Q585" s="70" t="s">
        <v>778</v>
      </c>
      <c r="R585" s="436">
        <v>100</v>
      </c>
      <c r="S585" s="436">
        <v>485</v>
      </c>
      <c r="T585" s="108"/>
      <c r="U585" s="438"/>
      <c r="V585" s="433" t="s">
        <v>225</v>
      </c>
      <c r="W585" s="556"/>
    </row>
    <row r="586" spans="1:23" s="70" customFormat="1" ht="14.25" hidden="1" customHeight="1">
      <c r="A586" s="568" t="s">
        <v>37</v>
      </c>
      <c r="B586" s="567" t="s">
        <v>151</v>
      </c>
      <c r="C586" s="561" t="s">
        <v>2125</v>
      </c>
      <c r="D586" s="473" t="s">
        <v>2869</v>
      </c>
      <c r="E586" s="433" t="s">
        <v>1971</v>
      </c>
      <c r="F586" s="433"/>
      <c r="G586" s="433"/>
      <c r="H586" s="433"/>
      <c r="I586" s="433" t="s">
        <v>133</v>
      </c>
      <c r="J586" s="433" t="s">
        <v>43</v>
      </c>
      <c r="K586" s="556" t="s">
        <v>43</v>
      </c>
      <c r="L586" s="556" t="s">
        <v>43</v>
      </c>
      <c r="M586" s="433" t="s">
        <v>44</v>
      </c>
      <c r="N586" s="433"/>
      <c r="O586" s="433"/>
      <c r="P586" s="561" t="s">
        <v>759</v>
      </c>
      <c r="Q586" s="433" t="s">
        <v>1946</v>
      </c>
      <c r="R586" s="563">
        <v>140</v>
      </c>
      <c r="S586" s="563">
        <v>620</v>
      </c>
      <c r="T586" s="450">
        <v>43276</v>
      </c>
      <c r="U586" s="438" t="s">
        <v>1996</v>
      </c>
      <c r="V586" s="433"/>
      <c r="W586" s="427" t="s">
        <v>2279</v>
      </c>
    </row>
    <row r="587" spans="1:23" s="70" customFormat="1" ht="14.25" hidden="1" customHeight="1">
      <c r="A587" s="568" t="s">
        <v>37</v>
      </c>
      <c r="B587" s="567" t="s">
        <v>151</v>
      </c>
      <c r="C587" s="561" t="s">
        <v>1953</v>
      </c>
      <c r="D587" s="562"/>
      <c r="J587" s="70" t="s">
        <v>1463</v>
      </c>
      <c r="K587" s="70" t="s">
        <v>43</v>
      </c>
      <c r="L587" s="70" t="s">
        <v>43</v>
      </c>
      <c r="M587" s="70" t="s">
        <v>44</v>
      </c>
      <c r="N587" s="433"/>
      <c r="O587" s="433"/>
      <c r="P587" s="70" t="s">
        <v>759</v>
      </c>
      <c r="Q587" s="70" t="s">
        <v>1946</v>
      </c>
      <c r="R587" s="571"/>
      <c r="S587" s="564"/>
      <c r="T587" s="108">
        <v>43270</v>
      </c>
      <c r="U587" s="104"/>
      <c r="W587" s="556"/>
    </row>
    <row r="588" spans="1:23" s="70" customFormat="1" ht="14.25" hidden="1" customHeight="1">
      <c r="A588" s="433" t="s">
        <v>37</v>
      </c>
      <c r="B588" s="433" t="s">
        <v>151</v>
      </c>
      <c r="C588" s="433" t="s">
        <v>1100</v>
      </c>
      <c r="D588" s="473" t="s">
        <v>2869</v>
      </c>
      <c r="E588" s="433" t="s">
        <v>1959</v>
      </c>
      <c r="F588" s="433" t="s">
        <v>1725</v>
      </c>
      <c r="G588" s="433" t="s">
        <v>1881</v>
      </c>
      <c r="H588" s="433"/>
      <c r="I588" s="433" t="s">
        <v>1328</v>
      </c>
      <c r="J588" s="70" t="s">
        <v>43</v>
      </c>
      <c r="K588" s="70" t="s">
        <v>43</v>
      </c>
      <c r="L588" s="561" t="s">
        <v>43</v>
      </c>
      <c r="M588" s="70" t="s">
        <v>44</v>
      </c>
      <c r="N588" s="433"/>
      <c r="O588" s="433"/>
      <c r="P588" s="70" t="s">
        <v>759</v>
      </c>
      <c r="Q588" s="70" t="s">
        <v>924</v>
      </c>
      <c r="R588" s="436">
        <v>14</v>
      </c>
      <c r="S588" s="563">
        <v>40</v>
      </c>
      <c r="T588" s="108">
        <v>42983</v>
      </c>
      <c r="U588" s="438" t="s">
        <v>1101</v>
      </c>
      <c r="V588" s="433"/>
      <c r="W588" s="427" t="s">
        <v>2280</v>
      </c>
    </row>
    <row r="589" spans="1:23" s="70" customFormat="1" ht="14.25" hidden="1" customHeight="1">
      <c r="A589" s="433" t="s">
        <v>37</v>
      </c>
      <c r="B589" s="433" t="s">
        <v>151</v>
      </c>
      <c r="C589" s="433" t="s">
        <v>154</v>
      </c>
      <c r="D589" s="473" t="s">
        <v>2698</v>
      </c>
      <c r="E589" s="433" t="s">
        <v>1551</v>
      </c>
      <c r="F589" s="433" t="s">
        <v>1725</v>
      </c>
      <c r="G589" s="433" t="s">
        <v>1825</v>
      </c>
      <c r="H589" s="433" t="s">
        <v>41</v>
      </c>
      <c r="I589" s="556" t="s">
        <v>133</v>
      </c>
      <c r="J589" s="70" t="s">
        <v>43</v>
      </c>
      <c r="K589" s="433" t="s">
        <v>43</v>
      </c>
      <c r="L589" s="433" t="s">
        <v>758</v>
      </c>
      <c r="M589" s="70" t="s">
        <v>44</v>
      </c>
      <c r="N589" s="433">
        <v>25.36600361</v>
      </c>
      <c r="O589" s="433">
        <v>97.405202779999996</v>
      </c>
      <c r="P589" s="556" t="s">
        <v>759</v>
      </c>
      <c r="Q589" s="70" t="s">
        <v>778</v>
      </c>
      <c r="R589" s="436"/>
      <c r="S589" s="563"/>
      <c r="T589" s="108"/>
      <c r="U589" s="438"/>
      <c r="V589" s="433" t="s">
        <v>154</v>
      </c>
      <c r="W589" s="556"/>
    </row>
    <row r="590" spans="1:23" s="70" customFormat="1" ht="14.25" hidden="1" customHeight="1">
      <c r="A590" s="568" t="s">
        <v>37</v>
      </c>
      <c r="B590" s="567" t="s">
        <v>151</v>
      </c>
      <c r="C590" s="568" t="s">
        <v>769</v>
      </c>
      <c r="D590" s="473" t="s">
        <v>2869</v>
      </c>
      <c r="E590" s="594" t="s">
        <v>1331</v>
      </c>
      <c r="F590" s="433"/>
      <c r="I590" s="70" t="s">
        <v>2140</v>
      </c>
      <c r="J590" s="70" t="s">
        <v>43</v>
      </c>
      <c r="K590" s="433" t="s">
        <v>43</v>
      </c>
      <c r="L590" s="433" t="s">
        <v>758</v>
      </c>
      <c r="M590" s="70" t="s">
        <v>44</v>
      </c>
      <c r="N590" s="433">
        <v>0</v>
      </c>
      <c r="O590" s="433">
        <v>0</v>
      </c>
      <c r="P590" s="70" t="s">
        <v>759</v>
      </c>
      <c r="Q590" s="70" t="s">
        <v>2128</v>
      </c>
      <c r="R590" s="436"/>
      <c r="S590" s="563"/>
      <c r="T590" s="108">
        <v>43360</v>
      </c>
      <c r="U590" s="104" t="s">
        <v>2130</v>
      </c>
      <c r="W590" s="556"/>
    </row>
    <row r="591" spans="1:23" s="70" customFormat="1" ht="14.25" hidden="1" customHeight="1">
      <c r="A591" s="564" t="s">
        <v>37</v>
      </c>
      <c r="B591" s="567" t="s">
        <v>151</v>
      </c>
      <c r="C591" s="568" t="s">
        <v>2038</v>
      </c>
      <c r="D591" s="562"/>
      <c r="J591" s="70" t="s">
        <v>1463</v>
      </c>
      <c r="K591" s="561" t="s">
        <v>43</v>
      </c>
      <c r="L591" s="561" t="s">
        <v>774</v>
      </c>
      <c r="M591" s="70" t="s">
        <v>776</v>
      </c>
      <c r="O591" s="433"/>
      <c r="P591" s="70" t="s">
        <v>759</v>
      </c>
      <c r="R591" s="571"/>
      <c r="S591" s="564"/>
      <c r="T591" s="108">
        <v>43298</v>
      </c>
      <c r="U591" s="104"/>
      <c r="W591" s="556"/>
    </row>
    <row r="592" spans="1:23" s="70" customFormat="1" ht="14.25" hidden="1" customHeight="1">
      <c r="A592" s="433" t="s">
        <v>37</v>
      </c>
      <c r="B592" s="433" t="s">
        <v>151</v>
      </c>
      <c r="C592" s="433" t="s">
        <v>155</v>
      </c>
      <c r="D592" s="473" t="s">
        <v>2869</v>
      </c>
      <c r="E592" s="70" t="s">
        <v>1550</v>
      </c>
      <c r="F592" s="70" t="s">
        <v>1725</v>
      </c>
      <c r="G592" s="70" t="s">
        <v>1819</v>
      </c>
      <c r="H592" s="70" t="s">
        <v>41</v>
      </c>
      <c r="I592" s="70" t="s">
        <v>2702</v>
      </c>
      <c r="J592" s="70" t="s">
        <v>43</v>
      </c>
      <c r="K592" s="70" t="s">
        <v>43</v>
      </c>
      <c r="L592" s="70" t="s">
        <v>43</v>
      </c>
      <c r="M592" s="70" t="s">
        <v>44</v>
      </c>
      <c r="N592" s="70">
        <v>25.362420757575801</v>
      </c>
      <c r="O592" s="70">
        <v>97.409035000000003</v>
      </c>
      <c r="P592" s="70" t="s">
        <v>759</v>
      </c>
      <c r="Q592" s="70" t="s">
        <v>778</v>
      </c>
      <c r="R592" s="102">
        <v>152</v>
      </c>
      <c r="S592" s="563">
        <v>770</v>
      </c>
      <c r="T592" s="108"/>
      <c r="U592" s="104"/>
      <c r="V592" s="70" t="s">
        <v>155</v>
      </c>
      <c r="W592" s="427" t="s">
        <v>2281</v>
      </c>
    </row>
    <row r="593" spans="1:23" s="70" customFormat="1" ht="14.25" hidden="1" customHeight="1">
      <c r="A593" s="556" t="s">
        <v>37</v>
      </c>
      <c r="B593" s="556" t="s">
        <v>151</v>
      </c>
      <c r="C593" s="556" t="s">
        <v>156</v>
      </c>
      <c r="D593" s="473" t="s">
        <v>2869</v>
      </c>
      <c r="E593" s="70" t="s">
        <v>1542</v>
      </c>
      <c r="F593" s="70" t="s">
        <v>1725</v>
      </c>
      <c r="G593" s="70" t="s">
        <v>1819</v>
      </c>
      <c r="H593" s="70" t="s">
        <v>41</v>
      </c>
      <c r="I593" s="556" t="s">
        <v>2702</v>
      </c>
      <c r="J593" s="70" t="s">
        <v>43</v>
      </c>
      <c r="K593" s="556" t="s">
        <v>43</v>
      </c>
      <c r="L593" s="556" t="s">
        <v>43</v>
      </c>
      <c r="M593" s="70" t="s">
        <v>44</v>
      </c>
      <c r="N593" s="70">
        <v>25.3510167948718</v>
      </c>
      <c r="O593" s="70">
        <v>97.403402307692303</v>
      </c>
      <c r="P593" s="556" t="s">
        <v>759</v>
      </c>
      <c r="Q593" s="70" t="s">
        <v>778</v>
      </c>
      <c r="R593" s="436">
        <v>138</v>
      </c>
      <c r="S593" s="563">
        <v>709</v>
      </c>
      <c r="T593" s="108"/>
      <c r="U593" s="104"/>
      <c r="V593" s="70" t="s">
        <v>156</v>
      </c>
      <c r="W593" s="556"/>
    </row>
    <row r="594" spans="1:23" s="70" customFormat="1" ht="14.25" hidden="1" customHeight="1">
      <c r="A594" s="556" t="s">
        <v>37</v>
      </c>
      <c r="B594" s="556" t="s">
        <v>151</v>
      </c>
      <c r="C594" s="556" t="s">
        <v>157</v>
      </c>
      <c r="D594" s="473" t="s">
        <v>2869</v>
      </c>
      <c r="E594" s="70" t="s">
        <v>1549</v>
      </c>
      <c r="F594" s="70" t="s">
        <v>1725</v>
      </c>
      <c r="G594" s="70" t="s">
        <v>1824</v>
      </c>
      <c r="H594" s="70" t="s">
        <v>41</v>
      </c>
      <c r="I594" s="70" t="s">
        <v>2702</v>
      </c>
      <c r="J594" s="70" t="s">
        <v>43</v>
      </c>
      <c r="K594" s="556" t="s">
        <v>43</v>
      </c>
      <c r="L594" s="556" t="s">
        <v>43</v>
      </c>
      <c r="M594" s="70" t="s">
        <v>44</v>
      </c>
      <c r="N594" s="433">
        <v>25.360463124999999</v>
      </c>
      <c r="O594" s="433">
        <v>97.4113064583333</v>
      </c>
      <c r="P594" s="17" t="s">
        <v>759</v>
      </c>
      <c r="Q594" s="70" t="s">
        <v>778</v>
      </c>
      <c r="R594" s="563">
        <v>61</v>
      </c>
      <c r="S594" s="563">
        <v>312</v>
      </c>
      <c r="T594" s="108"/>
      <c r="U594" s="104"/>
      <c r="V594" s="70" t="s">
        <v>157</v>
      </c>
      <c r="W594" s="556"/>
    </row>
    <row r="595" spans="1:23" s="70" customFormat="1" ht="14.25" hidden="1" customHeight="1">
      <c r="A595" s="556" t="s">
        <v>37</v>
      </c>
      <c r="B595" s="556" t="s">
        <v>151</v>
      </c>
      <c r="C595" s="556" t="s">
        <v>158</v>
      </c>
      <c r="D595" s="473" t="s">
        <v>2869</v>
      </c>
      <c r="E595" s="433" t="s">
        <v>1575</v>
      </c>
      <c r="F595" s="433" t="s">
        <v>1725</v>
      </c>
      <c r="G595" s="433" t="s">
        <v>1836</v>
      </c>
      <c r="H595" s="433" t="s">
        <v>41</v>
      </c>
      <c r="I595" s="433" t="s">
        <v>2702</v>
      </c>
      <c r="J595" s="433" t="s">
        <v>43</v>
      </c>
      <c r="K595" s="556" t="s">
        <v>43</v>
      </c>
      <c r="L595" s="556" t="s">
        <v>43</v>
      </c>
      <c r="M595" s="433" t="s">
        <v>44</v>
      </c>
      <c r="N595" s="433">
        <v>25.428910999999999</v>
      </c>
      <c r="O595" s="433">
        <v>97.418694000000002</v>
      </c>
      <c r="P595" s="433" t="s">
        <v>759</v>
      </c>
      <c r="Q595" s="433" t="s">
        <v>778</v>
      </c>
      <c r="R595" s="563">
        <v>103</v>
      </c>
      <c r="S595" s="563">
        <v>586</v>
      </c>
      <c r="T595" s="450"/>
      <c r="U595" s="438"/>
      <c r="V595" s="433" t="s">
        <v>158</v>
      </c>
      <c r="W595" s="433"/>
    </row>
    <row r="596" spans="1:23" s="70" customFormat="1" ht="14.25" hidden="1" customHeight="1">
      <c r="A596" s="433" t="s">
        <v>37</v>
      </c>
      <c r="B596" s="556" t="s">
        <v>151</v>
      </c>
      <c r="C596" s="556" t="s">
        <v>255</v>
      </c>
      <c r="D596" s="473" t="s">
        <v>2869</v>
      </c>
      <c r="E596" s="70" t="s">
        <v>1553</v>
      </c>
      <c r="F596" s="70" t="s">
        <v>1826</v>
      </c>
      <c r="G596" s="70" t="s">
        <v>1826</v>
      </c>
      <c r="H596" s="70" t="s">
        <v>41</v>
      </c>
      <c r="I596" s="70" t="s">
        <v>234</v>
      </c>
      <c r="J596" s="70" t="s">
        <v>43</v>
      </c>
      <c r="K596" s="70" t="s">
        <v>43</v>
      </c>
      <c r="L596" s="70" t="s">
        <v>43</v>
      </c>
      <c r="M596" s="70" t="s">
        <v>44</v>
      </c>
      <c r="N596" s="70">
        <v>25.374343974359</v>
      </c>
      <c r="O596" s="70">
        <v>97.2843958974359</v>
      </c>
      <c r="P596" s="70" t="s">
        <v>759</v>
      </c>
      <c r="Q596" s="70" t="s">
        <v>778</v>
      </c>
      <c r="R596" s="102">
        <v>22</v>
      </c>
      <c r="S596" s="436">
        <v>92</v>
      </c>
      <c r="T596" s="108"/>
      <c r="U596" s="104"/>
      <c r="V596" s="70" t="s">
        <v>255</v>
      </c>
    </row>
    <row r="597" spans="1:23" s="70" customFormat="1" ht="14.25" hidden="1" customHeight="1">
      <c r="A597" s="556" t="s">
        <v>37</v>
      </c>
      <c r="B597" s="556" t="s">
        <v>151</v>
      </c>
      <c r="C597" s="556" t="s">
        <v>256</v>
      </c>
      <c r="D597" s="473" t="s">
        <v>2869</v>
      </c>
      <c r="E597" s="433" t="s">
        <v>1552</v>
      </c>
      <c r="F597" s="433" t="s">
        <v>1826</v>
      </c>
      <c r="G597" s="433" t="s">
        <v>1826</v>
      </c>
      <c r="H597" s="433" t="s">
        <v>41</v>
      </c>
      <c r="I597" s="433" t="s">
        <v>234</v>
      </c>
      <c r="J597" s="433" t="s">
        <v>43</v>
      </c>
      <c r="K597" s="556" t="s">
        <v>43</v>
      </c>
      <c r="L597" s="556" t="s">
        <v>43</v>
      </c>
      <c r="M597" s="433" t="s">
        <v>44</v>
      </c>
      <c r="N597" s="433">
        <v>25.371049444444399</v>
      </c>
      <c r="O597" s="433">
        <v>97.290952037037002</v>
      </c>
      <c r="P597" s="556" t="s">
        <v>759</v>
      </c>
      <c r="Q597" s="433" t="s">
        <v>778</v>
      </c>
      <c r="R597" s="436">
        <v>21</v>
      </c>
      <c r="S597" s="436">
        <v>123</v>
      </c>
      <c r="T597" s="450"/>
      <c r="U597" s="438"/>
      <c r="V597" s="433" t="s">
        <v>256</v>
      </c>
      <c r="W597" s="556"/>
    </row>
    <row r="598" spans="1:23" s="70" customFormat="1" ht="14.25" hidden="1" customHeight="1">
      <c r="A598" s="556" t="s">
        <v>37</v>
      </c>
      <c r="B598" s="556" t="s">
        <v>151</v>
      </c>
      <c r="C598" s="556" t="s">
        <v>1047</v>
      </c>
      <c r="D598" s="473" t="s">
        <v>1665</v>
      </c>
      <c r="E598" s="433" t="s">
        <v>1555</v>
      </c>
      <c r="F598" s="433" t="s">
        <v>1725</v>
      </c>
      <c r="G598" s="433" t="s">
        <v>1727</v>
      </c>
      <c r="H598" s="433" t="s">
        <v>41</v>
      </c>
      <c r="I598" s="433" t="s">
        <v>234</v>
      </c>
      <c r="J598" s="433" t="s">
        <v>43</v>
      </c>
      <c r="K598" s="433" t="s">
        <v>43</v>
      </c>
      <c r="L598" s="433" t="s">
        <v>758</v>
      </c>
      <c r="M598" s="433" t="s">
        <v>44</v>
      </c>
      <c r="N598" s="433">
        <v>25.387862999999999</v>
      </c>
      <c r="O598" s="433">
        <v>97.376671999999999</v>
      </c>
      <c r="P598" s="556" t="s">
        <v>759</v>
      </c>
      <c r="Q598" s="433"/>
      <c r="R598" s="436"/>
      <c r="S598" s="564"/>
      <c r="T598" s="450"/>
      <c r="U598" s="438"/>
      <c r="V598" s="433" t="s">
        <v>1047</v>
      </c>
      <c r="W598" s="427" t="s">
        <v>2182</v>
      </c>
    </row>
    <row r="599" spans="1:23" s="70" customFormat="1" ht="14.25" hidden="1" customHeight="1">
      <c r="A599" s="433" t="s">
        <v>37</v>
      </c>
      <c r="B599" s="556" t="s">
        <v>151</v>
      </c>
      <c r="C599" s="556" t="s">
        <v>226</v>
      </c>
      <c r="D599" s="473" t="s">
        <v>2869</v>
      </c>
      <c r="E599" s="70" t="s">
        <v>1564</v>
      </c>
      <c r="F599" s="70" t="s">
        <v>1831</v>
      </c>
      <c r="G599" s="70" t="s">
        <v>1831</v>
      </c>
      <c r="H599" s="70" t="s">
        <v>41</v>
      </c>
      <c r="I599" s="70" t="s">
        <v>1328</v>
      </c>
      <c r="J599" s="70" t="s">
        <v>43</v>
      </c>
      <c r="K599" s="70" t="s">
        <v>43</v>
      </c>
      <c r="L599" s="70" t="s">
        <v>43</v>
      </c>
      <c r="M599" s="70" t="s">
        <v>44</v>
      </c>
      <c r="N599" s="70">
        <v>25.410569299999999</v>
      </c>
      <c r="O599" s="70">
        <v>97.359320179999997</v>
      </c>
      <c r="P599" s="70" t="s">
        <v>759</v>
      </c>
      <c r="Q599" s="70" t="s">
        <v>778</v>
      </c>
      <c r="R599" s="436">
        <v>60</v>
      </c>
      <c r="S599" s="563">
        <v>316</v>
      </c>
      <c r="T599" s="108"/>
      <c r="U599" s="104"/>
      <c r="V599" s="70" t="s">
        <v>226</v>
      </c>
    </row>
    <row r="600" spans="1:23" s="70" customFormat="1" ht="14.25" hidden="1" customHeight="1">
      <c r="A600" s="556" t="s">
        <v>37</v>
      </c>
      <c r="B600" s="556" t="s">
        <v>151</v>
      </c>
      <c r="C600" s="556" t="s">
        <v>159</v>
      </c>
      <c r="D600" s="473" t="s">
        <v>2869</v>
      </c>
      <c r="E600" s="70" t="s">
        <v>1571</v>
      </c>
      <c r="F600" s="70" t="s">
        <v>1725</v>
      </c>
      <c r="G600" s="70" t="s">
        <v>1835</v>
      </c>
      <c r="H600" s="70" t="s">
        <v>41</v>
      </c>
      <c r="I600" s="70" t="s">
        <v>2702</v>
      </c>
      <c r="J600" s="70" t="s">
        <v>43</v>
      </c>
      <c r="K600" s="556" t="s">
        <v>43</v>
      </c>
      <c r="L600" s="556" t="s">
        <v>43</v>
      </c>
      <c r="M600" s="70" t="s">
        <v>44</v>
      </c>
      <c r="N600" s="433">
        <v>25.422194000000001</v>
      </c>
      <c r="O600" s="433">
        <v>97.394547000000003</v>
      </c>
      <c r="P600" s="70" t="s">
        <v>759</v>
      </c>
      <c r="Q600" s="70" t="s">
        <v>778</v>
      </c>
      <c r="R600" s="563">
        <v>67</v>
      </c>
      <c r="S600" s="563">
        <v>291</v>
      </c>
      <c r="T600" s="108"/>
      <c r="U600" s="104"/>
      <c r="V600" s="70" t="s">
        <v>159</v>
      </c>
    </row>
    <row r="601" spans="1:23" s="70" customFormat="1" ht="14.25" hidden="1" customHeight="1">
      <c r="A601" s="556" t="s">
        <v>37</v>
      </c>
      <c r="B601" s="556" t="s">
        <v>151</v>
      </c>
      <c r="C601" s="556" t="s">
        <v>227</v>
      </c>
      <c r="D601" s="473" t="s">
        <v>2869</v>
      </c>
      <c r="E601" s="70" t="s">
        <v>1577</v>
      </c>
      <c r="F601" s="70" t="s">
        <v>1838</v>
      </c>
      <c r="G601" s="70" t="s">
        <v>1839</v>
      </c>
      <c r="H601" s="70" t="s">
        <v>41</v>
      </c>
      <c r="I601" s="70" t="s">
        <v>1328</v>
      </c>
      <c r="J601" s="70" t="s">
        <v>43</v>
      </c>
      <c r="K601" s="556" t="s">
        <v>43</v>
      </c>
      <c r="L601" s="556" t="s">
        <v>43</v>
      </c>
      <c r="M601" s="70" t="s">
        <v>44</v>
      </c>
      <c r="N601" s="70">
        <v>25.493819999999999</v>
      </c>
      <c r="O601" s="70">
        <v>97.4345</v>
      </c>
      <c r="P601" s="556" t="s">
        <v>759</v>
      </c>
      <c r="Q601" s="70" t="s">
        <v>778</v>
      </c>
      <c r="R601" s="563">
        <v>149</v>
      </c>
      <c r="S601" s="563">
        <v>885</v>
      </c>
      <c r="T601" s="108"/>
      <c r="U601" s="104"/>
      <c r="V601" s="70" t="s">
        <v>227</v>
      </c>
      <c r="W601" s="556"/>
    </row>
    <row r="602" spans="1:23" s="70" customFormat="1" ht="14.25" hidden="1" customHeight="1">
      <c r="A602" s="568" t="s">
        <v>37</v>
      </c>
      <c r="B602" s="567" t="s">
        <v>151</v>
      </c>
      <c r="C602" s="568" t="s">
        <v>2126</v>
      </c>
      <c r="D602" s="473" t="s">
        <v>2869</v>
      </c>
      <c r="E602" s="70" t="s">
        <v>2127</v>
      </c>
      <c r="H602" s="70" t="s">
        <v>41</v>
      </c>
      <c r="I602" s="556" t="s">
        <v>1328</v>
      </c>
      <c r="J602" s="70" t="s">
        <v>43</v>
      </c>
      <c r="K602" s="561" t="s">
        <v>43</v>
      </c>
      <c r="L602" s="561" t="s">
        <v>43</v>
      </c>
      <c r="M602" s="70" t="s">
        <v>44</v>
      </c>
      <c r="N602" s="433">
        <v>25.493819999999999</v>
      </c>
      <c r="O602" s="433">
        <v>97.4345</v>
      </c>
      <c r="P602" s="561" t="s">
        <v>759</v>
      </c>
      <c r="Q602" s="70" t="s">
        <v>2128</v>
      </c>
      <c r="R602" s="436">
        <v>255</v>
      </c>
      <c r="S602" s="563">
        <v>1373</v>
      </c>
      <c r="T602" s="108">
        <v>43360</v>
      </c>
      <c r="U602" s="104" t="s">
        <v>2129</v>
      </c>
      <c r="W602" s="427" t="s">
        <v>2282</v>
      </c>
    </row>
    <row r="603" spans="1:23" s="70" customFormat="1" ht="14.25" hidden="1" customHeight="1">
      <c r="A603" s="433" t="s">
        <v>37</v>
      </c>
      <c r="B603" s="556" t="s">
        <v>151</v>
      </c>
      <c r="C603" s="561" t="s">
        <v>160</v>
      </c>
      <c r="D603" s="473" t="s">
        <v>2869</v>
      </c>
      <c r="E603" s="70" t="s">
        <v>1566</v>
      </c>
      <c r="F603" s="70" t="s">
        <v>1725</v>
      </c>
      <c r="G603" s="70" t="s">
        <v>1832</v>
      </c>
      <c r="H603" s="70" t="s">
        <v>41</v>
      </c>
      <c r="I603" s="70" t="s">
        <v>2702</v>
      </c>
      <c r="J603" s="70" t="s">
        <v>43</v>
      </c>
      <c r="K603" s="70" t="s">
        <v>43</v>
      </c>
      <c r="L603" s="70" t="s">
        <v>43</v>
      </c>
      <c r="M603" s="70" t="s">
        <v>44</v>
      </c>
      <c r="N603" s="70">
        <v>25.412313000000001</v>
      </c>
      <c r="O603" s="70">
        <v>97.399628000000007</v>
      </c>
      <c r="P603" s="556" t="s">
        <v>759</v>
      </c>
      <c r="Q603" s="70" t="s">
        <v>778</v>
      </c>
      <c r="R603" s="436">
        <v>124</v>
      </c>
      <c r="S603" s="436">
        <v>609</v>
      </c>
      <c r="T603" s="108"/>
      <c r="U603" s="104"/>
      <c r="V603" s="70" t="s">
        <v>160</v>
      </c>
    </row>
    <row r="604" spans="1:23" s="70" customFormat="1" ht="14.25" hidden="1" customHeight="1">
      <c r="A604" s="556" t="s">
        <v>37</v>
      </c>
      <c r="B604" s="556" t="s">
        <v>151</v>
      </c>
      <c r="C604" s="561" t="s">
        <v>257</v>
      </c>
      <c r="D604" s="473" t="s">
        <v>2869</v>
      </c>
      <c r="E604" s="433" t="s">
        <v>1573</v>
      </c>
      <c r="F604" s="433" t="s">
        <v>1725</v>
      </c>
      <c r="G604" s="433" t="s">
        <v>1832</v>
      </c>
      <c r="H604" s="433" t="s">
        <v>41</v>
      </c>
      <c r="I604" s="433" t="s">
        <v>234</v>
      </c>
      <c r="J604" s="433" t="s">
        <v>43</v>
      </c>
      <c r="K604" s="433" t="s">
        <v>43</v>
      </c>
      <c r="L604" s="433" t="s">
        <v>43</v>
      </c>
      <c r="M604" s="433" t="s">
        <v>44</v>
      </c>
      <c r="N604" s="433">
        <v>25.423817</v>
      </c>
      <c r="O604" s="433">
        <v>97.418004999999994</v>
      </c>
      <c r="P604" s="70" t="s">
        <v>759</v>
      </c>
      <c r="Q604" s="433" t="s">
        <v>778</v>
      </c>
      <c r="R604" s="563">
        <v>24</v>
      </c>
      <c r="S604" s="563">
        <v>111</v>
      </c>
      <c r="T604" s="450"/>
      <c r="U604" s="438"/>
      <c r="V604" s="433" t="s">
        <v>257</v>
      </c>
    </row>
    <row r="605" spans="1:23" s="70" customFormat="1" ht="14.25" hidden="1" customHeight="1">
      <c r="A605" s="556" t="s">
        <v>37</v>
      </c>
      <c r="B605" s="561" t="s">
        <v>151</v>
      </c>
      <c r="C605" s="434" t="s">
        <v>161</v>
      </c>
      <c r="D605" s="473" t="s">
        <v>2869</v>
      </c>
      <c r="E605" s="556" t="s">
        <v>1576</v>
      </c>
      <c r="F605" s="556" t="s">
        <v>1725</v>
      </c>
      <c r="G605" s="556" t="s">
        <v>1837</v>
      </c>
      <c r="H605" s="556" t="s">
        <v>41</v>
      </c>
      <c r="I605" s="556" t="s">
        <v>2702</v>
      </c>
      <c r="J605" s="70" t="s">
        <v>43</v>
      </c>
      <c r="K605" s="70" t="s">
        <v>43</v>
      </c>
      <c r="L605" s="556" t="s">
        <v>43</v>
      </c>
      <c r="M605" s="70" t="s">
        <v>44</v>
      </c>
      <c r="N605" s="70">
        <v>25.440928</v>
      </c>
      <c r="O605" s="70">
        <v>97.419403000000003</v>
      </c>
      <c r="P605" s="556" t="s">
        <v>759</v>
      </c>
      <c r="Q605" s="70" t="s">
        <v>778</v>
      </c>
      <c r="R605" s="563">
        <v>95</v>
      </c>
      <c r="S605" s="563">
        <v>549</v>
      </c>
      <c r="T605" s="108"/>
      <c r="U605" s="565"/>
      <c r="V605" s="556" t="s">
        <v>161</v>
      </c>
      <c r="W605" s="556"/>
    </row>
    <row r="606" spans="1:23" s="70" customFormat="1" ht="14.25" hidden="1" customHeight="1">
      <c r="A606" s="568" t="s">
        <v>37</v>
      </c>
      <c r="B606" s="567" t="s">
        <v>151</v>
      </c>
      <c r="C606" s="434" t="s">
        <v>1963</v>
      </c>
      <c r="D606" s="473" t="s">
        <v>2698</v>
      </c>
      <c r="E606" s="556" t="s">
        <v>1970</v>
      </c>
      <c r="F606" s="556"/>
      <c r="G606" s="556"/>
      <c r="H606" s="556"/>
      <c r="I606" s="556" t="s">
        <v>2140</v>
      </c>
      <c r="J606" s="70" t="s">
        <v>43</v>
      </c>
      <c r="K606" s="70" t="s">
        <v>43</v>
      </c>
      <c r="L606" s="556" t="s">
        <v>758</v>
      </c>
      <c r="M606" s="70" t="s">
        <v>44</v>
      </c>
      <c r="N606" s="70">
        <v>97.49136</v>
      </c>
      <c r="O606" s="70">
        <v>25.717300000000002</v>
      </c>
      <c r="P606" s="561" t="s">
        <v>759</v>
      </c>
      <c r="Q606" s="70" t="s">
        <v>1946</v>
      </c>
      <c r="R606" s="436"/>
      <c r="S606" s="436"/>
      <c r="T606" s="108">
        <v>43276</v>
      </c>
      <c r="U606" s="565" t="s">
        <v>1995</v>
      </c>
      <c r="V606" s="556"/>
      <c r="W606" s="427" t="s">
        <v>2283</v>
      </c>
    </row>
    <row r="607" spans="1:23" s="70" customFormat="1" ht="14.25" hidden="1" customHeight="1">
      <c r="A607" s="556" t="s">
        <v>37</v>
      </c>
      <c r="B607" s="561" t="s">
        <v>151</v>
      </c>
      <c r="C607" s="434" t="s">
        <v>1142</v>
      </c>
      <c r="D607" s="473" t="s">
        <v>1664</v>
      </c>
      <c r="E607" s="556"/>
      <c r="H607" s="556"/>
      <c r="I607" s="556"/>
      <c r="J607" s="556" t="s">
        <v>43</v>
      </c>
      <c r="K607" s="556" t="s">
        <v>43</v>
      </c>
      <c r="L607" s="556" t="s">
        <v>1085</v>
      </c>
      <c r="M607" s="556" t="s">
        <v>44</v>
      </c>
      <c r="N607" s="556"/>
      <c r="O607" s="556"/>
      <c r="P607" s="556" t="s">
        <v>759</v>
      </c>
      <c r="Q607" s="556"/>
      <c r="R607" s="563"/>
      <c r="S607" s="564"/>
      <c r="T607" s="583"/>
      <c r="U607" s="565"/>
      <c r="V607" s="70" t="s">
        <v>1142</v>
      </c>
      <c r="W607" s="556"/>
    </row>
    <row r="608" spans="1:23" s="70" customFormat="1" ht="14.25" hidden="1" customHeight="1">
      <c r="A608" s="556" t="s">
        <v>37</v>
      </c>
      <c r="B608" s="561" t="s">
        <v>151</v>
      </c>
      <c r="C608" s="561" t="s">
        <v>162</v>
      </c>
      <c r="D608" s="473" t="s">
        <v>2869</v>
      </c>
      <c r="E608" s="556" t="s">
        <v>1567</v>
      </c>
      <c r="F608" s="556" t="s">
        <v>1725</v>
      </c>
      <c r="G608" s="556" t="s">
        <v>1829</v>
      </c>
      <c r="H608" s="556" t="s">
        <v>41</v>
      </c>
      <c r="I608" s="556" t="s">
        <v>2702</v>
      </c>
      <c r="J608" s="556" t="s">
        <v>43</v>
      </c>
      <c r="K608" s="556" t="s">
        <v>43</v>
      </c>
      <c r="L608" s="556" t="s">
        <v>43</v>
      </c>
      <c r="M608" s="556" t="s">
        <v>44</v>
      </c>
      <c r="N608" s="556">
        <v>25.415482000000001</v>
      </c>
      <c r="O608" s="556">
        <v>97.386718999999999</v>
      </c>
      <c r="P608" s="556" t="s">
        <v>759</v>
      </c>
      <c r="Q608" s="556" t="s">
        <v>778</v>
      </c>
      <c r="R608" s="563">
        <v>78</v>
      </c>
      <c r="S608" s="563">
        <v>424</v>
      </c>
      <c r="T608" s="583"/>
      <c r="U608" s="565"/>
      <c r="V608" s="556" t="s">
        <v>162</v>
      </c>
    </row>
    <row r="609" spans="1:23" s="70" customFormat="1" ht="14.25" hidden="1" customHeight="1">
      <c r="A609" s="556" t="s">
        <v>37</v>
      </c>
      <c r="B609" s="561" t="s">
        <v>151</v>
      </c>
      <c r="C609" s="561" t="s">
        <v>258</v>
      </c>
      <c r="D609" s="473" t="s">
        <v>2869</v>
      </c>
      <c r="E609" s="556" t="s">
        <v>1572</v>
      </c>
      <c r="F609" s="556" t="s">
        <v>1725</v>
      </c>
      <c r="G609" s="556" t="s">
        <v>1829</v>
      </c>
      <c r="H609" s="556" t="s">
        <v>41</v>
      </c>
      <c r="I609" s="556" t="s">
        <v>234</v>
      </c>
      <c r="J609" s="70" t="s">
        <v>43</v>
      </c>
      <c r="K609" s="556" t="s">
        <v>43</v>
      </c>
      <c r="L609" s="556" t="s">
        <v>43</v>
      </c>
      <c r="M609" s="70" t="s">
        <v>44</v>
      </c>
      <c r="N609" s="70">
        <v>25.423209</v>
      </c>
      <c r="O609" s="70">
        <v>97.379987</v>
      </c>
      <c r="P609" s="556" t="s">
        <v>759</v>
      </c>
      <c r="Q609" s="70" t="s">
        <v>778</v>
      </c>
      <c r="R609" s="563">
        <v>54</v>
      </c>
      <c r="S609" s="563">
        <v>250</v>
      </c>
      <c r="T609" s="108"/>
      <c r="U609" s="565"/>
      <c r="V609" s="556" t="s">
        <v>1053</v>
      </c>
      <c r="W609" s="556"/>
    </row>
    <row r="610" spans="1:23" s="70" customFormat="1" ht="14.25" hidden="1" customHeight="1">
      <c r="A610" s="556" t="s">
        <v>37</v>
      </c>
      <c r="B610" s="561" t="s">
        <v>151</v>
      </c>
      <c r="C610" s="561" t="s">
        <v>259</v>
      </c>
      <c r="D610" s="473" t="s">
        <v>2869</v>
      </c>
      <c r="E610" s="70" t="s">
        <v>1569</v>
      </c>
      <c r="F610" s="70" t="s">
        <v>1725</v>
      </c>
      <c r="G610" s="70" t="s">
        <v>1829</v>
      </c>
      <c r="H610" s="70" t="s">
        <v>41</v>
      </c>
      <c r="I610" s="556" t="s">
        <v>234</v>
      </c>
      <c r="J610" s="70" t="s">
        <v>43</v>
      </c>
      <c r="K610" s="70" t="s">
        <v>43</v>
      </c>
      <c r="L610" s="556" t="s">
        <v>43</v>
      </c>
      <c r="M610" s="70" t="s">
        <v>44</v>
      </c>
      <c r="N610" s="433">
        <v>25.417733999999999</v>
      </c>
      <c r="O610" s="433">
        <v>97.389778000000007</v>
      </c>
      <c r="P610" s="556" t="s">
        <v>759</v>
      </c>
      <c r="Q610" s="70" t="s">
        <v>778</v>
      </c>
      <c r="R610" s="436">
        <v>17</v>
      </c>
      <c r="S610" s="563">
        <v>83</v>
      </c>
      <c r="T610" s="108"/>
      <c r="U610" s="565"/>
      <c r="V610" s="70" t="s">
        <v>259</v>
      </c>
      <c r="W610" s="556"/>
    </row>
    <row r="611" spans="1:23" s="70" customFormat="1" ht="14.25" hidden="1" customHeight="1">
      <c r="A611" s="556" t="s">
        <v>37</v>
      </c>
      <c r="B611" s="561" t="s">
        <v>151</v>
      </c>
      <c r="C611" s="561" t="s">
        <v>163</v>
      </c>
      <c r="D611" s="473" t="s">
        <v>2869</v>
      </c>
      <c r="E611" s="70" t="s">
        <v>1562</v>
      </c>
      <c r="F611" s="70" t="s">
        <v>1725</v>
      </c>
      <c r="G611" s="70" t="s">
        <v>1829</v>
      </c>
      <c r="H611" s="70" t="s">
        <v>41</v>
      </c>
      <c r="I611" s="556" t="s">
        <v>2702</v>
      </c>
      <c r="J611" s="70" t="s">
        <v>43</v>
      </c>
      <c r="K611" s="70" t="s">
        <v>43</v>
      </c>
      <c r="L611" s="70" t="s">
        <v>43</v>
      </c>
      <c r="M611" s="70" t="s">
        <v>44</v>
      </c>
      <c r="N611" s="70">
        <v>25.404752999999999</v>
      </c>
      <c r="O611" s="70">
        <v>97.377662999999998</v>
      </c>
      <c r="P611" s="70" t="s">
        <v>759</v>
      </c>
      <c r="Q611" s="70" t="s">
        <v>778</v>
      </c>
      <c r="R611" s="563">
        <v>33</v>
      </c>
      <c r="S611" s="563">
        <v>184</v>
      </c>
      <c r="T611" s="108"/>
      <c r="U611" s="104"/>
      <c r="V611" s="70" t="s">
        <v>163</v>
      </c>
      <c r="W611" s="433"/>
    </row>
    <row r="612" spans="1:23" s="70" customFormat="1" ht="14.25" hidden="1" customHeight="1">
      <c r="A612" s="433" t="s">
        <v>37</v>
      </c>
      <c r="B612" s="561" t="s">
        <v>151</v>
      </c>
      <c r="C612" s="561" t="s">
        <v>164</v>
      </c>
      <c r="D612" s="473" t="s">
        <v>2869</v>
      </c>
      <c r="E612" s="70" t="s">
        <v>1561</v>
      </c>
      <c r="F612" s="70" t="s">
        <v>1725</v>
      </c>
      <c r="G612" s="70" t="s">
        <v>1829</v>
      </c>
      <c r="H612" s="70" t="s">
        <v>41</v>
      </c>
      <c r="I612" s="70" t="s">
        <v>2702</v>
      </c>
      <c r="J612" s="70" t="s">
        <v>43</v>
      </c>
      <c r="K612" s="433" t="s">
        <v>43</v>
      </c>
      <c r="L612" s="556" t="s">
        <v>43</v>
      </c>
      <c r="M612" s="70" t="s">
        <v>44</v>
      </c>
      <c r="N612" s="70">
        <v>25.404015000000001</v>
      </c>
      <c r="O612" s="70">
        <v>97.382192000000003</v>
      </c>
      <c r="P612" s="70" t="s">
        <v>759</v>
      </c>
      <c r="Q612" s="70" t="s">
        <v>778</v>
      </c>
      <c r="R612" s="436">
        <v>46</v>
      </c>
      <c r="S612" s="563">
        <v>242</v>
      </c>
      <c r="T612" s="108"/>
      <c r="U612" s="104"/>
      <c r="V612" s="70" t="s">
        <v>164</v>
      </c>
      <c r="W612" s="556"/>
    </row>
    <row r="613" spans="1:23" s="70" customFormat="1" ht="14.25" hidden="1" customHeight="1">
      <c r="A613" s="568" t="s">
        <v>37</v>
      </c>
      <c r="B613" s="567" t="s">
        <v>151</v>
      </c>
      <c r="C613" s="561" t="s">
        <v>1951</v>
      </c>
      <c r="D613" s="562"/>
      <c r="J613" s="70" t="s">
        <v>1463</v>
      </c>
      <c r="K613" s="70" t="s">
        <v>43</v>
      </c>
      <c r="L613" s="70" t="s">
        <v>43</v>
      </c>
      <c r="M613" s="70" t="s">
        <v>44</v>
      </c>
      <c r="P613" s="70" t="s">
        <v>759</v>
      </c>
      <c r="Q613" s="70" t="s">
        <v>1946</v>
      </c>
      <c r="R613" s="571"/>
      <c r="S613" s="564"/>
      <c r="T613" s="108">
        <v>43270</v>
      </c>
      <c r="U613" s="104"/>
      <c r="W613" s="556"/>
    </row>
    <row r="614" spans="1:23" s="70" customFormat="1" ht="14.25" hidden="1" customHeight="1">
      <c r="A614" s="568" t="s">
        <v>37</v>
      </c>
      <c r="B614" s="567" t="s">
        <v>151</v>
      </c>
      <c r="C614" s="561" t="s">
        <v>1964</v>
      </c>
      <c r="D614" s="473" t="s">
        <v>2869</v>
      </c>
      <c r="E614" s="561" t="s">
        <v>1972</v>
      </c>
      <c r="F614" s="561"/>
      <c r="G614" s="561"/>
      <c r="H614" s="561"/>
      <c r="I614" s="561" t="s">
        <v>2140</v>
      </c>
      <c r="J614" s="70" t="s">
        <v>43</v>
      </c>
      <c r="K614" s="70" t="s">
        <v>43</v>
      </c>
      <c r="L614" s="561" t="s">
        <v>774</v>
      </c>
      <c r="M614" s="70" t="s">
        <v>44</v>
      </c>
      <c r="N614" s="70">
        <v>0</v>
      </c>
      <c r="O614" s="70">
        <v>0</v>
      </c>
      <c r="P614" s="17" t="s">
        <v>759</v>
      </c>
      <c r="Q614" s="70" t="s">
        <v>1946</v>
      </c>
      <c r="R614" s="563">
        <v>8</v>
      </c>
      <c r="S614" s="563">
        <v>32</v>
      </c>
      <c r="T614" s="108">
        <v>43276</v>
      </c>
      <c r="U614" s="569" t="s">
        <v>1996</v>
      </c>
      <c r="V614" s="561"/>
      <c r="W614" s="427" t="s">
        <v>2151</v>
      </c>
    </row>
    <row r="615" spans="1:23" s="70" customFormat="1" ht="14.25" hidden="1" customHeight="1">
      <c r="A615" s="568" t="s">
        <v>37</v>
      </c>
      <c r="B615" s="567" t="s">
        <v>151</v>
      </c>
      <c r="C615" s="561" t="s">
        <v>2135</v>
      </c>
      <c r="D615" s="473" t="s">
        <v>2869</v>
      </c>
      <c r="E615" s="433" t="s">
        <v>1969</v>
      </c>
      <c r="F615" s="433"/>
      <c r="G615" s="433"/>
      <c r="H615" s="433" t="s">
        <v>41</v>
      </c>
      <c r="I615" s="556" t="s">
        <v>2702</v>
      </c>
      <c r="J615" s="433" t="s">
        <v>43</v>
      </c>
      <c r="K615" s="556" t="s">
        <v>43</v>
      </c>
      <c r="L615" s="556" t="s">
        <v>43</v>
      </c>
      <c r="M615" s="433" t="s">
        <v>44</v>
      </c>
      <c r="N615" s="433">
        <v>25.480989999999998</v>
      </c>
      <c r="O615" s="433">
        <v>97.431079999999994</v>
      </c>
      <c r="P615" s="561" t="s">
        <v>759</v>
      </c>
      <c r="Q615" s="433" t="s">
        <v>1946</v>
      </c>
      <c r="R615" s="563">
        <v>205</v>
      </c>
      <c r="S615" s="563">
        <v>960</v>
      </c>
      <c r="T615" s="450">
        <v>43276</v>
      </c>
      <c r="U615" s="438" t="s">
        <v>1995</v>
      </c>
      <c r="V615" s="433"/>
      <c r="W615" s="427" t="s">
        <v>2284</v>
      </c>
    </row>
    <row r="616" spans="1:23" s="70" customFormat="1" ht="14.25" hidden="1" customHeight="1">
      <c r="A616" s="568" t="s">
        <v>37</v>
      </c>
      <c r="B616" s="567" t="s">
        <v>151</v>
      </c>
      <c r="C616" s="561" t="s">
        <v>1952</v>
      </c>
      <c r="D616" s="562"/>
      <c r="J616" s="70" t="s">
        <v>1463</v>
      </c>
      <c r="K616" s="556" t="s">
        <v>43</v>
      </c>
      <c r="L616" s="556" t="s">
        <v>43</v>
      </c>
      <c r="M616" s="70" t="s">
        <v>44</v>
      </c>
      <c r="N616" s="433"/>
      <c r="O616" s="433"/>
      <c r="P616" s="70" t="s">
        <v>759</v>
      </c>
      <c r="Q616" s="70" t="s">
        <v>1946</v>
      </c>
      <c r="R616" s="571"/>
      <c r="S616" s="103"/>
      <c r="T616" s="108">
        <v>43270</v>
      </c>
      <c r="U616" s="104"/>
      <c r="W616" s="556"/>
    </row>
    <row r="617" spans="1:23" s="70" customFormat="1" ht="14.25" hidden="1" customHeight="1">
      <c r="A617" s="556" t="s">
        <v>37</v>
      </c>
      <c r="B617" s="561" t="s">
        <v>151</v>
      </c>
      <c r="C617" s="561" t="s">
        <v>1045</v>
      </c>
      <c r="D617" s="473" t="s">
        <v>1665</v>
      </c>
      <c r="E617" s="70" t="s">
        <v>1554</v>
      </c>
      <c r="F617" s="433" t="s">
        <v>1725</v>
      </c>
      <c r="G617" s="70" t="s">
        <v>1726</v>
      </c>
      <c r="H617" s="70" t="s">
        <v>41</v>
      </c>
      <c r="I617" s="70" t="s">
        <v>234</v>
      </c>
      <c r="J617" s="70" t="s">
        <v>43</v>
      </c>
      <c r="K617" s="556" t="s">
        <v>43</v>
      </c>
      <c r="L617" s="556" t="s">
        <v>758</v>
      </c>
      <c r="M617" s="70" t="s">
        <v>44</v>
      </c>
      <c r="N617" s="70">
        <v>25.377038169999999</v>
      </c>
      <c r="O617" s="70">
        <v>97.403878500000005</v>
      </c>
      <c r="P617" s="70" t="s">
        <v>759</v>
      </c>
      <c r="Q617" s="70" t="s">
        <v>778</v>
      </c>
      <c r="R617" s="563"/>
      <c r="S617" s="564"/>
      <c r="T617" s="108">
        <v>42983</v>
      </c>
      <c r="U617" s="104" t="s">
        <v>1046</v>
      </c>
      <c r="V617" s="70" t="s">
        <v>1045</v>
      </c>
      <c r="W617" s="433" t="s">
        <v>2183</v>
      </c>
    </row>
    <row r="618" spans="1:23" s="70" customFormat="1" ht="14.25" hidden="1" customHeight="1">
      <c r="A618" s="433" t="s">
        <v>37</v>
      </c>
      <c r="B618" s="556" t="s">
        <v>165</v>
      </c>
      <c r="C618" s="556" t="s">
        <v>1098</v>
      </c>
      <c r="D618" s="473" t="s">
        <v>1664</v>
      </c>
      <c r="I618" s="556"/>
      <c r="J618" s="70" t="s">
        <v>43</v>
      </c>
      <c r="K618" s="70" t="s">
        <v>43</v>
      </c>
      <c r="L618" s="70" t="s">
        <v>1085</v>
      </c>
      <c r="M618" s="70" t="s">
        <v>44</v>
      </c>
      <c r="P618" s="70" t="s">
        <v>759</v>
      </c>
      <c r="R618" s="436"/>
      <c r="S618" s="564"/>
      <c r="T618" s="108"/>
      <c r="U618" s="104"/>
      <c r="V618" s="70" t="s">
        <v>1098</v>
      </c>
      <c r="W618" s="433"/>
    </row>
    <row r="619" spans="1:23" s="70" customFormat="1" ht="14.25" hidden="1" customHeight="1">
      <c r="A619" s="556" t="s">
        <v>37</v>
      </c>
      <c r="B619" s="556" t="s">
        <v>165</v>
      </c>
      <c r="C619" s="556" t="s">
        <v>1072</v>
      </c>
      <c r="D619" s="473" t="s">
        <v>2869</v>
      </c>
      <c r="E619" s="70" t="s">
        <v>1618</v>
      </c>
      <c r="F619" s="70" t="s">
        <v>1738</v>
      </c>
      <c r="G619" s="70" t="s">
        <v>1879</v>
      </c>
      <c r="I619" s="561" t="s">
        <v>2140</v>
      </c>
      <c r="J619" s="70" t="s">
        <v>43</v>
      </c>
      <c r="K619" s="556" t="s">
        <v>43</v>
      </c>
      <c r="L619" s="556" t="s">
        <v>770</v>
      </c>
      <c r="M619" s="70" t="s">
        <v>44</v>
      </c>
      <c r="N619" s="70">
        <v>27.248964999999998</v>
      </c>
      <c r="O619" s="70">
        <v>97.561105999999995</v>
      </c>
      <c r="P619" s="70" t="s">
        <v>771</v>
      </c>
      <c r="Q619" s="70" t="s">
        <v>760</v>
      </c>
      <c r="R619" s="563">
        <v>10</v>
      </c>
      <c r="S619" s="563">
        <v>56</v>
      </c>
      <c r="T619" s="108"/>
      <c r="U619" s="104" t="s">
        <v>1073</v>
      </c>
    </row>
    <row r="620" spans="1:23" s="70" customFormat="1" ht="14.25" hidden="1" customHeight="1">
      <c r="A620" s="556" t="s">
        <v>37</v>
      </c>
      <c r="B620" s="556" t="s">
        <v>165</v>
      </c>
      <c r="C620" s="556" t="s">
        <v>166</v>
      </c>
      <c r="D620" s="473" t="s">
        <v>2869</v>
      </c>
      <c r="E620" s="70" t="s">
        <v>1622</v>
      </c>
      <c r="F620" s="70" t="s">
        <v>1854</v>
      </c>
      <c r="G620" s="70" t="s">
        <v>1855</v>
      </c>
      <c r="H620" s="70" t="s">
        <v>41</v>
      </c>
      <c r="I620" s="70" t="s">
        <v>2702</v>
      </c>
      <c r="J620" s="70" t="s">
        <v>43</v>
      </c>
      <c r="K620" s="556" t="s">
        <v>43</v>
      </c>
      <c r="L620" s="556" t="s">
        <v>43</v>
      </c>
      <c r="M620" s="70" t="s">
        <v>44</v>
      </c>
      <c r="N620" s="433">
        <v>27.337499999999999</v>
      </c>
      <c r="O620" s="433">
        <v>97.416121000000004</v>
      </c>
      <c r="P620" s="70" t="s">
        <v>759</v>
      </c>
      <c r="Q620" s="70" t="s">
        <v>778</v>
      </c>
      <c r="R620" s="563">
        <v>61</v>
      </c>
      <c r="S620" s="563">
        <v>281</v>
      </c>
      <c r="T620" s="108"/>
      <c r="U620" s="104"/>
      <c r="V620" s="70" t="s">
        <v>1080</v>
      </c>
      <c r="W620" s="433"/>
    </row>
    <row r="621" spans="1:23" s="70" customFormat="1" ht="14.25" hidden="1" customHeight="1">
      <c r="A621" s="556" t="s">
        <v>37</v>
      </c>
      <c r="B621" s="556" t="s">
        <v>165</v>
      </c>
      <c r="C621" s="556" t="s">
        <v>1074</v>
      </c>
      <c r="D621" s="473" t="s">
        <v>1665</v>
      </c>
      <c r="E621" s="70" t="s">
        <v>1619</v>
      </c>
      <c r="F621" s="433" t="s">
        <v>1738</v>
      </c>
      <c r="G621" s="70" t="s">
        <v>1739</v>
      </c>
      <c r="I621" s="556">
        <v>0</v>
      </c>
      <c r="J621" s="70" t="s">
        <v>43</v>
      </c>
      <c r="K621" s="556" t="s">
        <v>43</v>
      </c>
      <c r="L621" s="556" t="s">
        <v>758</v>
      </c>
      <c r="M621" s="70" t="s">
        <v>44</v>
      </c>
      <c r="N621" s="433">
        <v>27.270199999999999</v>
      </c>
      <c r="O621" s="433">
        <v>97.58184</v>
      </c>
      <c r="P621" s="70" t="s">
        <v>759</v>
      </c>
      <c r="R621" s="563"/>
      <c r="S621" s="564"/>
      <c r="T621" s="108"/>
      <c r="U621" s="104"/>
      <c r="V621" s="70" t="s">
        <v>1074</v>
      </c>
      <c r="W621" s="427" t="s">
        <v>2184</v>
      </c>
    </row>
    <row r="622" spans="1:23" s="70" customFormat="1" ht="14.25" hidden="1" customHeight="1">
      <c r="A622" s="556" t="s">
        <v>37</v>
      </c>
      <c r="B622" s="556" t="s">
        <v>165</v>
      </c>
      <c r="C622" s="556" t="s">
        <v>1123</v>
      </c>
      <c r="D622" s="473" t="s">
        <v>1664</v>
      </c>
      <c r="J622" s="70" t="s">
        <v>43</v>
      </c>
      <c r="K622" s="556" t="s">
        <v>43</v>
      </c>
      <c r="L622" s="556" t="s">
        <v>1085</v>
      </c>
      <c r="M622" s="70" t="s">
        <v>44</v>
      </c>
      <c r="N622" s="433"/>
      <c r="O622" s="433"/>
      <c r="P622" s="70" t="s">
        <v>759</v>
      </c>
      <c r="R622" s="563"/>
      <c r="S622" s="564"/>
      <c r="T622" s="108"/>
      <c r="U622" s="104"/>
      <c r="V622" s="433" t="s">
        <v>1123</v>
      </c>
      <c r="W622" s="556"/>
    </row>
    <row r="623" spans="1:23" s="70" customFormat="1" ht="14.25" hidden="1" customHeight="1">
      <c r="A623" s="556" t="s">
        <v>37</v>
      </c>
      <c r="B623" s="561" t="s">
        <v>165</v>
      </c>
      <c r="C623" s="561" t="s">
        <v>1078</v>
      </c>
      <c r="D623" s="473" t="s">
        <v>2869</v>
      </c>
      <c r="E623" s="433" t="s">
        <v>1621</v>
      </c>
      <c r="F623" s="433" t="s">
        <v>1854</v>
      </c>
      <c r="G623" s="433" t="s">
        <v>1880</v>
      </c>
      <c r="H623" s="433"/>
      <c r="I623" s="561" t="s">
        <v>2140</v>
      </c>
      <c r="J623" s="70" t="s">
        <v>43</v>
      </c>
      <c r="K623" s="556" t="s">
        <v>43</v>
      </c>
      <c r="L623" s="556" t="s">
        <v>770</v>
      </c>
      <c r="M623" s="433" t="s">
        <v>44</v>
      </c>
      <c r="N623" s="433">
        <v>27.311699999999998</v>
      </c>
      <c r="O623" s="433">
        <v>97.415289999999999</v>
      </c>
      <c r="P623" s="556" t="s">
        <v>771</v>
      </c>
      <c r="Q623" s="433" t="s">
        <v>760</v>
      </c>
      <c r="R623" s="563">
        <v>17</v>
      </c>
      <c r="S623" s="563">
        <v>92</v>
      </c>
      <c r="T623" s="450"/>
      <c r="U623" s="438" t="s">
        <v>1079</v>
      </c>
      <c r="V623" s="433" t="s">
        <v>1078</v>
      </c>
    </row>
    <row r="624" spans="1:23" s="70" customFormat="1" ht="14.25" hidden="1" customHeight="1">
      <c r="A624" s="564" t="s">
        <v>37</v>
      </c>
      <c r="B624" s="567" t="s">
        <v>206</v>
      </c>
      <c r="C624" s="568" t="s">
        <v>2036</v>
      </c>
      <c r="D624" s="562"/>
      <c r="E624" s="433"/>
      <c r="F624" s="433"/>
      <c r="G624" s="433"/>
      <c r="H624" s="433"/>
      <c r="I624" s="556"/>
      <c r="J624" s="433" t="s">
        <v>1463</v>
      </c>
      <c r="K624" s="561" t="s">
        <v>43</v>
      </c>
      <c r="L624" s="561" t="s">
        <v>774</v>
      </c>
      <c r="M624" s="433" t="s">
        <v>776</v>
      </c>
      <c r="N624" s="433"/>
      <c r="O624" s="433"/>
      <c r="P624" s="556" t="s">
        <v>759</v>
      </c>
      <c r="Q624" s="433"/>
      <c r="R624" s="571"/>
      <c r="S624" s="564"/>
      <c r="T624" s="450">
        <v>43298</v>
      </c>
      <c r="U624" s="438"/>
      <c r="V624" s="433"/>
      <c r="W624" s="433"/>
    </row>
    <row r="625" spans="1:23" s="70" customFormat="1" ht="14.25" hidden="1" customHeight="1">
      <c r="A625" s="564" t="s">
        <v>37</v>
      </c>
      <c r="B625" s="567" t="s">
        <v>206</v>
      </c>
      <c r="C625" s="451" t="s">
        <v>2028</v>
      </c>
      <c r="D625" s="562" t="s">
        <v>2869</v>
      </c>
      <c r="E625" s="70" t="s">
        <v>2870</v>
      </c>
      <c r="J625" s="70" t="s">
        <v>43</v>
      </c>
      <c r="K625" s="561" t="s">
        <v>43</v>
      </c>
      <c r="L625" s="561" t="s">
        <v>774</v>
      </c>
      <c r="M625" s="70" t="s">
        <v>776</v>
      </c>
      <c r="N625" s="433"/>
      <c r="O625" s="433"/>
      <c r="P625" s="556" t="s">
        <v>759</v>
      </c>
      <c r="R625" s="571">
        <v>361</v>
      </c>
      <c r="S625" s="564">
        <v>1397</v>
      </c>
      <c r="T625" s="108">
        <v>43628</v>
      </c>
      <c r="U625" s="104"/>
      <c r="W625" s="70" t="s">
        <v>2871</v>
      </c>
    </row>
    <row r="626" spans="1:23" s="70" customFormat="1" ht="14.25" hidden="1" customHeight="1">
      <c r="A626" s="556" t="s">
        <v>37</v>
      </c>
      <c r="B626" s="561" t="s">
        <v>206</v>
      </c>
      <c r="C626" s="561" t="s">
        <v>207</v>
      </c>
      <c r="D626" s="473" t="s">
        <v>2869</v>
      </c>
      <c r="E626" s="70" t="s">
        <v>1476</v>
      </c>
      <c r="F626" s="70" t="s">
        <v>1783</v>
      </c>
      <c r="G626" s="70" t="s">
        <v>1783</v>
      </c>
      <c r="H626" s="70" t="s">
        <v>41</v>
      </c>
      <c r="I626" s="70" t="s">
        <v>2701</v>
      </c>
      <c r="J626" s="70" t="s">
        <v>43</v>
      </c>
      <c r="K626" s="556" t="s">
        <v>43</v>
      </c>
      <c r="L626" s="556" t="s">
        <v>43</v>
      </c>
      <c r="M626" s="70" t="s">
        <v>44</v>
      </c>
      <c r="N626" s="433">
        <v>24.200361000000001</v>
      </c>
      <c r="O626" s="433">
        <v>96.807353000000006</v>
      </c>
      <c r="P626" s="556" t="s">
        <v>759</v>
      </c>
      <c r="Q626" s="70" t="s">
        <v>778</v>
      </c>
      <c r="R626" s="563">
        <v>47</v>
      </c>
      <c r="S626" s="563">
        <v>276</v>
      </c>
      <c r="T626" s="108"/>
      <c r="U626" s="104"/>
      <c r="V626" s="70" t="s">
        <v>207</v>
      </c>
      <c r="W626" s="433"/>
    </row>
    <row r="627" spans="1:23" s="70" customFormat="1" ht="14.25" hidden="1" customHeight="1">
      <c r="A627" s="433" t="s">
        <v>37</v>
      </c>
      <c r="B627" s="561" t="s">
        <v>206</v>
      </c>
      <c r="C627" s="561" t="s">
        <v>208</v>
      </c>
      <c r="D627" s="473" t="s">
        <v>2869</v>
      </c>
      <c r="E627" s="566" t="s">
        <v>1477</v>
      </c>
      <c r="F627" s="433" t="s">
        <v>1783</v>
      </c>
      <c r="G627" s="70" t="s">
        <v>1783</v>
      </c>
      <c r="H627" s="70" t="s">
        <v>41</v>
      </c>
      <c r="I627" s="556" t="s">
        <v>42</v>
      </c>
      <c r="J627" s="70" t="s">
        <v>43</v>
      </c>
      <c r="K627" s="70" t="s">
        <v>43</v>
      </c>
      <c r="L627" s="556" t="s">
        <v>43</v>
      </c>
      <c r="M627" s="70" t="s">
        <v>44</v>
      </c>
      <c r="N627" s="433">
        <v>24.200367</v>
      </c>
      <c r="O627" s="433">
        <v>96.807353000000006</v>
      </c>
      <c r="P627" s="556" t="s">
        <v>759</v>
      </c>
      <c r="Q627" s="70" t="s">
        <v>778</v>
      </c>
      <c r="R627" s="436">
        <v>47</v>
      </c>
      <c r="S627" s="436">
        <v>194</v>
      </c>
      <c r="T627" s="108"/>
      <c r="U627" s="104"/>
      <c r="V627" s="70" t="s">
        <v>208</v>
      </c>
    </row>
    <row r="628" spans="1:23" s="70" customFormat="1" ht="14.25" hidden="1" customHeight="1">
      <c r="A628" s="556" t="s">
        <v>37</v>
      </c>
      <c r="B628" s="561" t="s">
        <v>206</v>
      </c>
      <c r="C628" s="561" t="s">
        <v>1136</v>
      </c>
      <c r="D628" s="473" t="s">
        <v>1664</v>
      </c>
      <c r="E628" s="556"/>
      <c r="H628" s="556"/>
      <c r="I628" s="556"/>
      <c r="J628" s="556" t="s">
        <v>1085</v>
      </c>
      <c r="K628" s="556" t="s">
        <v>43</v>
      </c>
      <c r="L628" s="556" t="s">
        <v>758</v>
      </c>
      <c r="M628" s="556" t="s">
        <v>44</v>
      </c>
      <c r="N628" s="556"/>
      <c r="O628" s="556"/>
      <c r="P628" s="556" t="s">
        <v>759</v>
      </c>
      <c r="Q628" s="556"/>
      <c r="R628" s="563"/>
      <c r="S628" s="564"/>
      <c r="T628" s="583"/>
      <c r="U628" s="565"/>
      <c r="V628" s="433" t="s">
        <v>1136</v>
      </c>
      <c r="W628" s="556"/>
    </row>
    <row r="629" spans="1:23" s="70" customFormat="1" ht="14.25" hidden="1" customHeight="1">
      <c r="A629" s="556" t="s">
        <v>37</v>
      </c>
      <c r="B629" s="561" t="s">
        <v>206</v>
      </c>
      <c r="C629" s="561" t="s">
        <v>1000</v>
      </c>
      <c r="D629" s="473" t="s">
        <v>1664</v>
      </c>
      <c r="E629" s="556" t="s">
        <v>1485</v>
      </c>
      <c r="F629" s="556"/>
      <c r="G629" s="556"/>
      <c r="H629" s="556"/>
      <c r="I629" s="556">
        <v>0</v>
      </c>
      <c r="J629" s="556" t="s">
        <v>43</v>
      </c>
      <c r="K629" s="556" t="s">
        <v>43</v>
      </c>
      <c r="L629" s="556" t="s">
        <v>758</v>
      </c>
      <c r="M629" s="556" t="s">
        <v>44</v>
      </c>
      <c r="N629" s="556">
        <v>24.224830999999998</v>
      </c>
      <c r="O629" s="556">
        <v>96.793177</v>
      </c>
      <c r="P629" s="556" t="s">
        <v>759</v>
      </c>
      <c r="Q629" s="556" t="s">
        <v>760</v>
      </c>
      <c r="R629" s="563"/>
      <c r="S629" s="564"/>
      <c r="T629" s="583">
        <v>42983</v>
      </c>
      <c r="U629" s="565" t="s">
        <v>1001</v>
      </c>
      <c r="V629" s="556"/>
      <c r="W629" s="556" t="s">
        <v>2185</v>
      </c>
    </row>
    <row r="630" spans="1:23" s="70" customFormat="1" ht="14.25" hidden="1" customHeight="1">
      <c r="A630" s="564" t="s">
        <v>37</v>
      </c>
      <c r="B630" s="567" t="s">
        <v>206</v>
      </c>
      <c r="C630" s="568" t="s">
        <v>2035</v>
      </c>
      <c r="D630" s="562"/>
      <c r="E630" s="556"/>
      <c r="F630" s="556"/>
      <c r="G630" s="556"/>
      <c r="H630" s="556"/>
      <c r="I630" s="556"/>
      <c r="J630" s="556" t="s">
        <v>1463</v>
      </c>
      <c r="K630" s="561" t="s">
        <v>43</v>
      </c>
      <c r="L630" s="561" t="s">
        <v>774</v>
      </c>
      <c r="M630" s="556" t="s">
        <v>776</v>
      </c>
      <c r="N630" s="556"/>
      <c r="O630" s="556"/>
      <c r="P630" s="556" t="s">
        <v>759</v>
      </c>
      <c r="Q630" s="556"/>
      <c r="R630" s="571"/>
      <c r="S630" s="564"/>
      <c r="T630" s="583">
        <v>43298</v>
      </c>
      <c r="U630" s="565"/>
      <c r="V630" s="556"/>
    </row>
    <row r="631" spans="1:23" s="70" customFormat="1" ht="14.25" hidden="1" customHeight="1">
      <c r="A631" s="564" t="s">
        <v>37</v>
      </c>
      <c r="B631" s="567" t="s">
        <v>206</v>
      </c>
      <c r="C631" s="568" t="s">
        <v>2033</v>
      </c>
      <c r="D631" s="562"/>
      <c r="E631" s="556"/>
      <c r="I631" s="556"/>
      <c r="J631" s="70" t="s">
        <v>1463</v>
      </c>
      <c r="K631" s="561" t="s">
        <v>43</v>
      </c>
      <c r="L631" s="561" t="s">
        <v>774</v>
      </c>
      <c r="M631" s="70" t="s">
        <v>776</v>
      </c>
      <c r="N631" s="433"/>
      <c r="O631" s="433"/>
      <c r="P631" s="70" t="s">
        <v>759</v>
      </c>
      <c r="R631" s="571"/>
      <c r="S631" s="564"/>
      <c r="T631" s="108">
        <v>43298</v>
      </c>
      <c r="U631" s="565"/>
      <c r="W631" s="556"/>
    </row>
    <row r="632" spans="1:23" s="70" customFormat="1" ht="14.25" hidden="1" customHeight="1">
      <c r="A632" s="556" t="s">
        <v>37</v>
      </c>
      <c r="B632" s="556" t="s">
        <v>176</v>
      </c>
      <c r="C632" s="472" t="s">
        <v>2699</v>
      </c>
      <c r="D632" s="473" t="s">
        <v>2869</v>
      </c>
      <c r="E632" s="561" t="s">
        <v>2700</v>
      </c>
      <c r="F632" s="70">
        <v>0</v>
      </c>
      <c r="G632" s="70">
        <v>0</v>
      </c>
      <c r="H632" s="556"/>
      <c r="I632" s="561" t="s">
        <v>2140</v>
      </c>
      <c r="J632" s="556" t="s">
        <v>43</v>
      </c>
      <c r="K632" s="556" t="s">
        <v>43</v>
      </c>
      <c r="L632" s="471" t="s">
        <v>774</v>
      </c>
      <c r="M632" s="556" t="s">
        <v>44</v>
      </c>
      <c r="N632" s="556">
        <v>25.415667500000001</v>
      </c>
      <c r="O632" s="556">
        <v>97.437782499999997</v>
      </c>
      <c r="P632" s="17" t="s">
        <v>759</v>
      </c>
      <c r="Q632" s="556" t="s">
        <v>2663</v>
      </c>
      <c r="R632" s="563">
        <v>29</v>
      </c>
      <c r="S632" s="563">
        <v>140</v>
      </c>
      <c r="T632" s="583">
        <v>43579</v>
      </c>
      <c r="U632" s="565"/>
      <c r="W632" s="556"/>
    </row>
    <row r="633" spans="1:23" s="70" customFormat="1" ht="14.25" hidden="1" customHeight="1">
      <c r="A633" s="556" t="s">
        <v>37</v>
      </c>
      <c r="B633" s="556" t="s">
        <v>176</v>
      </c>
      <c r="C633" s="556" t="s">
        <v>177</v>
      </c>
      <c r="D633" s="473" t="s">
        <v>2869</v>
      </c>
      <c r="E633" s="556" t="s">
        <v>1616</v>
      </c>
      <c r="F633" s="556">
        <v>0</v>
      </c>
      <c r="G633" s="556">
        <v>0</v>
      </c>
      <c r="H633" s="556" t="s">
        <v>41</v>
      </c>
      <c r="I633" s="556" t="s">
        <v>2702</v>
      </c>
      <c r="J633" s="556" t="s">
        <v>43</v>
      </c>
      <c r="K633" s="556" t="s">
        <v>43</v>
      </c>
      <c r="L633" s="556" t="s">
        <v>43</v>
      </c>
      <c r="M633" s="556" t="s">
        <v>776</v>
      </c>
      <c r="N633" s="556">
        <v>26.569633</v>
      </c>
      <c r="O633" s="556">
        <v>97.745480999999998</v>
      </c>
      <c r="P633" s="17" t="s">
        <v>759</v>
      </c>
      <c r="Q633" s="556" t="s">
        <v>760</v>
      </c>
      <c r="R633" s="563">
        <v>111</v>
      </c>
      <c r="S633" s="563">
        <v>564</v>
      </c>
      <c r="T633" s="583"/>
      <c r="U633" s="565"/>
      <c r="V633" s="556" t="s">
        <v>1069</v>
      </c>
      <c r="W633" s="556"/>
    </row>
    <row r="634" spans="1:23" s="70" customFormat="1" ht="14.25" hidden="1" customHeight="1">
      <c r="A634" s="556" t="s">
        <v>37</v>
      </c>
      <c r="B634" s="556" t="s">
        <v>176</v>
      </c>
      <c r="C634" s="556" t="s">
        <v>1122</v>
      </c>
      <c r="D634" s="473" t="s">
        <v>1664</v>
      </c>
      <c r="J634" s="70" t="s">
        <v>43</v>
      </c>
      <c r="K634" s="556" t="s">
        <v>43</v>
      </c>
      <c r="L634" s="556" t="s">
        <v>1085</v>
      </c>
      <c r="M634" s="70" t="s">
        <v>44</v>
      </c>
      <c r="P634" s="70" t="s">
        <v>759</v>
      </c>
      <c r="R634" s="563"/>
      <c r="S634" s="564"/>
      <c r="T634" s="108"/>
      <c r="U634" s="565"/>
      <c r="V634" s="70" t="s">
        <v>1122</v>
      </c>
      <c r="W634" s="556"/>
    </row>
    <row r="635" spans="1:23" s="70" customFormat="1" ht="14.25" hidden="1" customHeight="1">
      <c r="A635" s="556" t="s">
        <v>37</v>
      </c>
      <c r="B635" s="561" t="s">
        <v>176</v>
      </c>
      <c r="C635" s="561" t="s">
        <v>179</v>
      </c>
      <c r="D635" s="473" t="s">
        <v>2869</v>
      </c>
      <c r="E635" s="561" t="s">
        <v>1615</v>
      </c>
      <c r="F635" s="70">
        <v>0</v>
      </c>
      <c r="G635" s="70">
        <v>0</v>
      </c>
      <c r="H635" s="70" t="s">
        <v>41</v>
      </c>
      <c r="I635" s="70" t="s">
        <v>2702</v>
      </c>
      <c r="J635" s="70" t="s">
        <v>43</v>
      </c>
      <c r="K635" s="70" t="s">
        <v>43</v>
      </c>
      <c r="L635" s="556" t="s">
        <v>43</v>
      </c>
      <c r="M635" s="70" t="s">
        <v>776</v>
      </c>
      <c r="N635" s="70">
        <v>26.548506</v>
      </c>
      <c r="O635" s="70">
        <v>97.75609</v>
      </c>
      <c r="P635" s="17" t="s">
        <v>759</v>
      </c>
      <c r="Q635" s="70" t="s">
        <v>760</v>
      </c>
      <c r="R635" s="563">
        <v>67</v>
      </c>
      <c r="S635" s="563">
        <v>311</v>
      </c>
      <c r="T635" s="108">
        <v>42788</v>
      </c>
      <c r="U635" s="565"/>
      <c r="W635" s="556"/>
    </row>
    <row r="636" spans="1:23" s="70" customFormat="1" ht="14.25" hidden="1" customHeight="1">
      <c r="A636" s="556" t="s">
        <v>37</v>
      </c>
      <c r="B636" s="561" t="s">
        <v>176</v>
      </c>
      <c r="C636" s="561" t="s">
        <v>176</v>
      </c>
      <c r="D636" s="473" t="s">
        <v>2869</v>
      </c>
      <c r="E636" s="561" t="s">
        <v>1614</v>
      </c>
      <c r="F636" s="70" t="s">
        <v>1878</v>
      </c>
      <c r="G636" s="70">
        <v>0</v>
      </c>
      <c r="I636" s="561" t="s">
        <v>2140</v>
      </c>
      <c r="J636" s="70" t="s">
        <v>43</v>
      </c>
      <c r="K636" s="70" t="s">
        <v>43</v>
      </c>
      <c r="L636" s="70" t="s">
        <v>774</v>
      </c>
      <c r="M636" s="70" t="s">
        <v>44</v>
      </c>
      <c r="N636" s="433">
        <v>26.541930000000001</v>
      </c>
      <c r="O636" s="433">
        <v>97.568836000000005</v>
      </c>
      <c r="P636" s="70" t="s">
        <v>759</v>
      </c>
      <c r="Q636" s="70" t="s">
        <v>760</v>
      </c>
      <c r="R636" s="563">
        <v>5</v>
      </c>
      <c r="S636" s="563">
        <v>32</v>
      </c>
      <c r="T636" s="108"/>
      <c r="U636" s="104" t="s">
        <v>1068</v>
      </c>
      <c r="V636" s="70" t="s">
        <v>176</v>
      </c>
      <c r="W636" s="556"/>
    </row>
    <row r="637" spans="1:23" s="70" customFormat="1" ht="14.25" hidden="1" customHeight="1">
      <c r="A637" s="561" t="s">
        <v>37</v>
      </c>
      <c r="B637" s="561" t="s">
        <v>176</v>
      </c>
      <c r="C637" s="561" t="s">
        <v>1150</v>
      </c>
      <c r="D637" s="473" t="s">
        <v>1664</v>
      </c>
      <c r="E637" s="561"/>
      <c r="F637" s="433"/>
      <c r="H637" s="561"/>
      <c r="I637" s="561"/>
      <c r="J637" s="561" t="s">
        <v>1463</v>
      </c>
      <c r="K637" s="561" t="s">
        <v>43</v>
      </c>
      <c r="L637" s="561" t="s">
        <v>758</v>
      </c>
      <c r="M637" s="561" t="s">
        <v>44</v>
      </c>
      <c r="N637" s="561"/>
      <c r="O637" s="561"/>
      <c r="P637" s="556" t="s">
        <v>759</v>
      </c>
      <c r="Q637" s="561" t="s">
        <v>760</v>
      </c>
      <c r="R637" s="567"/>
      <c r="S637" s="568"/>
      <c r="T637" s="584">
        <v>42788</v>
      </c>
      <c r="U637" s="569"/>
      <c r="V637" s="556"/>
      <c r="W637" s="556"/>
    </row>
    <row r="638" spans="1:23" s="70" customFormat="1" ht="14.25" hidden="1" customHeight="1">
      <c r="A638" s="568" t="s">
        <v>37</v>
      </c>
      <c r="B638" s="567" t="s">
        <v>1137</v>
      </c>
      <c r="C638" s="568" t="s">
        <v>1993</v>
      </c>
      <c r="D638" s="474"/>
      <c r="E638" s="561"/>
      <c r="F638" s="561"/>
      <c r="G638" s="561"/>
      <c r="H638" s="561"/>
      <c r="I638" s="561"/>
      <c r="J638" s="561" t="s">
        <v>1463</v>
      </c>
      <c r="K638" s="561" t="s">
        <v>43</v>
      </c>
      <c r="L638" s="561" t="s">
        <v>774</v>
      </c>
      <c r="M638" s="561"/>
      <c r="N638" s="561"/>
      <c r="O638" s="561"/>
      <c r="P638" s="561" t="s">
        <v>1991</v>
      </c>
      <c r="Q638" s="561" t="s">
        <v>1946</v>
      </c>
      <c r="R638" s="572"/>
      <c r="S638" s="568"/>
      <c r="T638" s="584">
        <v>43285</v>
      </c>
      <c r="U638" s="569" t="s">
        <v>1998</v>
      </c>
      <c r="V638" s="561"/>
      <c r="W638" s="556"/>
    </row>
    <row r="639" spans="1:23" s="70" customFormat="1" ht="14.25" hidden="1" customHeight="1">
      <c r="A639" s="568" t="s">
        <v>37</v>
      </c>
      <c r="B639" s="567" t="s">
        <v>1137</v>
      </c>
      <c r="C639" s="568" t="s">
        <v>1994</v>
      </c>
      <c r="D639" s="562"/>
      <c r="E639" s="433"/>
      <c r="F639" s="556"/>
      <c r="G639" s="433"/>
      <c r="H639" s="433"/>
      <c r="I639" s="556"/>
      <c r="J639" s="70" t="s">
        <v>1463</v>
      </c>
      <c r="K639" s="561" t="s">
        <v>43</v>
      </c>
      <c r="L639" s="561" t="s">
        <v>774</v>
      </c>
      <c r="M639" s="433"/>
      <c r="N639" s="433"/>
      <c r="O639" s="433"/>
      <c r="P639" s="70" t="s">
        <v>1991</v>
      </c>
      <c r="Q639" s="433" t="s">
        <v>1946</v>
      </c>
      <c r="R639" s="571"/>
      <c r="S639" s="564"/>
      <c r="T639" s="450">
        <v>43285</v>
      </c>
      <c r="U639" s="569" t="s">
        <v>1998</v>
      </c>
      <c r="V639" s="433"/>
      <c r="W639" s="556"/>
    </row>
    <row r="640" spans="1:23" s="70" customFormat="1" ht="14.25" hidden="1" customHeight="1">
      <c r="A640" s="433" t="s">
        <v>37</v>
      </c>
      <c r="B640" s="561" t="s">
        <v>1137</v>
      </c>
      <c r="C640" s="561" t="s">
        <v>2254</v>
      </c>
      <c r="D640" s="473" t="s">
        <v>2869</v>
      </c>
      <c r="E640" s="433" t="s">
        <v>1630</v>
      </c>
      <c r="F640" s="433" t="s">
        <v>1137</v>
      </c>
      <c r="G640" s="433">
        <v>0</v>
      </c>
      <c r="H640" s="433" t="s">
        <v>41</v>
      </c>
      <c r="I640" s="556" t="s">
        <v>1328</v>
      </c>
      <c r="J640" s="433" t="s">
        <v>43</v>
      </c>
      <c r="K640" s="433" t="s">
        <v>43</v>
      </c>
      <c r="L640" s="561" t="s">
        <v>43</v>
      </c>
      <c r="M640" s="433" t="s">
        <v>44</v>
      </c>
      <c r="N640" s="433">
        <v>0</v>
      </c>
      <c r="O640" s="433">
        <v>0</v>
      </c>
      <c r="P640" s="433" t="s">
        <v>759</v>
      </c>
      <c r="Q640" s="433" t="s">
        <v>924</v>
      </c>
      <c r="R640" s="436">
        <v>145</v>
      </c>
      <c r="S640" s="436">
        <v>644</v>
      </c>
      <c r="T640" s="450">
        <v>43444</v>
      </c>
      <c r="U640" s="191" t="s">
        <v>2253</v>
      </c>
      <c r="V640" s="433" t="s">
        <v>1141</v>
      </c>
      <c r="W640" s="427" t="s">
        <v>2253</v>
      </c>
    </row>
    <row r="641" spans="1:23" s="70" customFormat="1" ht="14.25" hidden="1" customHeight="1">
      <c r="A641" s="556" t="s">
        <v>37</v>
      </c>
      <c r="B641" s="561" t="s">
        <v>1137</v>
      </c>
      <c r="C641" s="561" t="s">
        <v>1983</v>
      </c>
      <c r="D641" s="473" t="s">
        <v>2256</v>
      </c>
      <c r="E641" s="556" t="s">
        <v>1627</v>
      </c>
      <c r="F641" s="556" t="s">
        <v>1137</v>
      </c>
      <c r="G641" s="556">
        <v>0</v>
      </c>
      <c r="I641" s="70" t="s">
        <v>2140</v>
      </c>
      <c r="J641" s="70" t="s">
        <v>43</v>
      </c>
      <c r="K641" s="70" t="s">
        <v>43</v>
      </c>
      <c r="L641" s="70" t="s">
        <v>758</v>
      </c>
      <c r="M641" s="70" t="s">
        <v>44</v>
      </c>
      <c r="P641" s="556" t="s">
        <v>759</v>
      </c>
      <c r="Q641" s="70" t="s">
        <v>924</v>
      </c>
      <c r="R641" s="102"/>
      <c r="S641" s="563"/>
      <c r="T641" s="108">
        <v>43444</v>
      </c>
      <c r="U641" s="565" t="s">
        <v>2704</v>
      </c>
      <c r="V641" s="556"/>
      <c r="W641" s="556" t="s">
        <v>2255</v>
      </c>
    </row>
    <row r="642" spans="1:23" s="70" customFormat="1" ht="14.25" hidden="1" customHeight="1">
      <c r="A642" s="433" t="s">
        <v>37</v>
      </c>
      <c r="B642" s="561" t="s">
        <v>1137</v>
      </c>
      <c r="C642" s="561" t="s">
        <v>1139</v>
      </c>
      <c r="D642" s="473" t="s">
        <v>2869</v>
      </c>
      <c r="E642" s="70" t="s">
        <v>1628</v>
      </c>
      <c r="F642" s="70" t="s">
        <v>1137</v>
      </c>
      <c r="G642" s="70">
        <v>0</v>
      </c>
      <c r="H642" s="70" t="s">
        <v>41</v>
      </c>
      <c r="I642" s="556" t="s">
        <v>1328</v>
      </c>
      <c r="J642" s="70" t="s">
        <v>43</v>
      </c>
      <c r="K642" s="70" t="s">
        <v>43</v>
      </c>
      <c r="L642" s="561" t="s">
        <v>43</v>
      </c>
      <c r="M642" s="70" t="s">
        <v>44</v>
      </c>
      <c r="N642" s="70">
        <v>0</v>
      </c>
      <c r="O642" s="70">
        <v>0</v>
      </c>
      <c r="P642" s="70" t="s">
        <v>759</v>
      </c>
      <c r="Q642" s="70" t="s">
        <v>924</v>
      </c>
      <c r="R642" s="102">
        <v>34</v>
      </c>
      <c r="S642" s="563">
        <v>147</v>
      </c>
      <c r="T642" s="108">
        <v>42983</v>
      </c>
      <c r="U642" s="104" t="s">
        <v>1138</v>
      </c>
      <c r="W642" s="427" t="s">
        <v>2285</v>
      </c>
    </row>
    <row r="643" spans="1:23" s="70" customFormat="1" ht="14.25" hidden="1" customHeight="1">
      <c r="A643" s="433" t="s">
        <v>37</v>
      </c>
      <c r="B643" s="561" t="s">
        <v>1137</v>
      </c>
      <c r="C643" s="561" t="s">
        <v>2136</v>
      </c>
      <c r="D643" s="473" t="s">
        <v>2869</v>
      </c>
      <c r="E643" s="433" t="s">
        <v>1629</v>
      </c>
      <c r="F643" s="433" t="s">
        <v>1137</v>
      </c>
      <c r="G643" s="433">
        <v>0</v>
      </c>
      <c r="H643" s="433" t="s">
        <v>41</v>
      </c>
      <c r="I643" s="556" t="s">
        <v>2702</v>
      </c>
      <c r="J643" s="433" t="s">
        <v>43</v>
      </c>
      <c r="K643" s="433" t="s">
        <v>43</v>
      </c>
      <c r="L643" s="433" t="s">
        <v>43</v>
      </c>
      <c r="M643" s="433" t="s">
        <v>44</v>
      </c>
      <c r="N643" s="433">
        <v>0</v>
      </c>
      <c r="O643" s="433">
        <v>0</v>
      </c>
      <c r="P643" s="433" t="s">
        <v>759</v>
      </c>
      <c r="Q643" s="433" t="s">
        <v>924</v>
      </c>
      <c r="R643" s="436">
        <v>97</v>
      </c>
      <c r="S643" s="563">
        <v>365</v>
      </c>
      <c r="T643" s="450">
        <v>42983</v>
      </c>
      <c r="U643" s="438" t="s">
        <v>1140</v>
      </c>
      <c r="V643" s="433"/>
      <c r="W643" s="427" t="s">
        <v>2286</v>
      </c>
    </row>
    <row r="644" spans="1:23" s="70" customFormat="1" ht="14.25" hidden="1" customHeight="1">
      <c r="A644" s="568" t="s">
        <v>37</v>
      </c>
      <c r="B644" s="567" t="s">
        <v>1137</v>
      </c>
      <c r="C644" s="561" t="s">
        <v>1955</v>
      </c>
      <c r="D644" s="562"/>
      <c r="E644" s="556"/>
      <c r="F644" s="556"/>
      <c r="G644" s="556"/>
      <c r="H644" s="556"/>
      <c r="I644" s="556"/>
      <c r="J644" s="70" t="s">
        <v>1463</v>
      </c>
      <c r="K644" s="70" t="s">
        <v>43</v>
      </c>
      <c r="L644" s="70" t="s">
        <v>43</v>
      </c>
      <c r="M644" s="70" t="s">
        <v>44</v>
      </c>
      <c r="N644" s="556"/>
      <c r="O644" s="556"/>
      <c r="P644" s="70" t="s">
        <v>759</v>
      </c>
      <c r="Q644" s="70" t="s">
        <v>1946</v>
      </c>
      <c r="R644" s="571"/>
      <c r="S644" s="564"/>
      <c r="T644" s="108">
        <v>43270</v>
      </c>
      <c r="U644" s="565"/>
      <c r="V644" s="556"/>
      <c r="W644" s="556"/>
    </row>
    <row r="645" spans="1:23" s="70" customFormat="1" ht="14.25" hidden="1" customHeight="1">
      <c r="A645" s="433" t="s">
        <v>37</v>
      </c>
      <c r="B645" s="556" t="s">
        <v>134</v>
      </c>
      <c r="C645" s="556" t="s">
        <v>228</v>
      </c>
      <c r="D645" s="473" t="s">
        <v>2869</v>
      </c>
      <c r="E645" s="433" t="s">
        <v>1529</v>
      </c>
      <c r="F645" s="433" t="s">
        <v>1812</v>
      </c>
      <c r="G645" s="433" t="s">
        <v>1810</v>
      </c>
      <c r="H645" s="433" t="s">
        <v>41</v>
      </c>
      <c r="I645" s="433" t="s">
        <v>1328</v>
      </c>
      <c r="J645" s="70" t="s">
        <v>43</v>
      </c>
      <c r="K645" s="70" t="s">
        <v>43</v>
      </c>
      <c r="L645" s="70" t="s">
        <v>43</v>
      </c>
      <c r="M645" s="433" t="s">
        <v>776</v>
      </c>
      <c r="N645" s="433">
        <v>25.220278</v>
      </c>
      <c r="O645" s="433">
        <v>97.915833000000006</v>
      </c>
      <c r="P645" s="70" t="s">
        <v>759</v>
      </c>
      <c r="Q645" s="433" t="s">
        <v>778</v>
      </c>
      <c r="R645" s="436">
        <v>117</v>
      </c>
      <c r="S645" s="563">
        <v>421</v>
      </c>
      <c r="T645" s="450"/>
      <c r="U645" s="438"/>
      <c r="V645" s="433" t="s">
        <v>228</v>
      </c>
      <c r="W645" s="556"/>
    </row>
    <row r="646" spans="1:23" s="70" customFormat="1" ht="14.25" hidden="1" customHeight="1">
      <c r="A646" s="433" t="s">
        <v>37</v>
      </c>
      <c r="B646" s="556" t="s">
        <v>134</v>
      </c>
      <c r="C646" s="556" t="s">
        <v>211</v>
      </c>
      <c r="D646" s="473" t="s">
        <v>1664</v>
      </c>
      <c r="E646" s="433"/>
      <c r="F646" s="433"/>
      <c r="G646" s="433"/>
      <c r="H646" s="433"/>
      <c r="I646" s="556"/>
      <c r="J646" s="70" t="s">
        <v>1463</v>
      </c>
      <c r="K646" s="70" t="s">
        <v>43</v>
      </c>
      <c r="L646" s="70" t="s">
        <v>1025</v>
      </c>
      <c r="M646" s="433" t="s">
        <v>776</v>
      </c>
      <c r="N646" s="433"/>
      <c r="O646" s="433"/>
      <c r="P646" s="556" t="s">
        <v>759</v>
      </c>
      <c r="Q646" s="433" t="s">
        <v>778</v>
      </c>
      <c r="R646" s="436"/>
      <c r="S646" s="564"/>
      <c r="T646" s="450"/>
      <c r="U646" s="438" t="s">
        <v>1093</v>
      </c>
      <c r="V646" s="433" t="s">
        <v>211</v>
      </c>
    </row>
    <row r="647" spans="1:23" s="70" customFormat="1" ht="14.25" hidden="1" customHeight="1">
      <c r="A647" s="433" t="s">
        <v>37</v>
      </c>
      <c r="B647" s="556" t="s">
        <v>134</v>
      </c>
      <c r="C647" s="556" t="s">
        <v>212</v>
      </c>
      <c r="D647" s="473" t="s">
        <v>1664</v>
      </c>
      <c r="J647" s="70" t="s">
        <v>1463</v>
      </c>
      <c r="K647" s="70" t="s">
        <v>43</v>
      </c>
      <c r="L647" s="70" t="s">
        <v>1025</v>
      </c>
      <c r="M647" s="70" t="s">
        <v>776</v>
      </c>
      <c r="P647" s="556" t="s">
        <v>759</v>
      </c>
      <c r="Q647" s="70" t="s">
        <v>778</v>
      </c>
      <c r="R647" s="102"/>
      <c r="S647" s="564"/>
      <c r="T647" s="108"/>
      <c r="U647" s="104" t="s">
        <v>1093</v>
      </c>
      <c r="V647" s="70" t="s">
        <v>212</v>
      </c>
      <c r="W647" s="556"/>
    </row>
    <row r="648" spans="1:23" s="70" customFormat="1" ht="14.25" hidden="1" customHeight="1">
      <c r="A648" s="433" t="s">
        <v>37</v>
      </c>
      <c r="B648" s="556" t="s">
        <v>134</v>
      </c>
      <c r="C648" s="556" t="s">
        <v>1041</v>
      </c>
      <c r="D648" s="473" t="s">
        <v>2869</v>
      </c>
      <c r="E648" s="556" t="s">
        <v>1536</v>
      </c>
      <c r="F648" s="70" t="s">
        <v>1876</v>
      </c>
      <c r="G648" s="70" t="s">
        <v>1877</v>
      </c>
      <c r="I648" s="561" t="s">
        <v>2140</v>
      </c>
      <c r="J648" s="70" t="s">
        <v>43</v>
      </c>
      <c r="K648" s="433" t="s">
        <v>43</v>
      </c>
      <c r="L648" s="433" t="s">
        <v>774</v>
      </c>
      <c r="M648" s="70" t="s">
        <v>44</v>
      </c>
      <c r="N648" s="70">
        <v>25.305008999999998</v>
      </c>
      <c r="O648" s="70">
        <v>97.430321000000006</v>
      </c>
      <c r="P648" s="70" t="s">
        <v>759</v>
      </c>
      <c r="Q648" s="70" t="s">
        <v>800</v>
      </c>
      <c r="R648" s="436">
        <v>62</v>
      </c>
      <c r="S648" s="563">
        <v>410</v>
      </c>
      <c r="T648" s="108">
        <v>42916</v>
      </c>
      <c r="U648" s="104" t="s">
        <v>1042</v>
      </c>
      <c r="W648" s="556"/>
    </row>
    <row r="649" spans="1:23" s="70" customFormat="1" ht="14.25" hidden="1" customHeight="1">
      <c r="A649" s="433" t="s">
        <v>37</v>
      </c>
      <c r="B649" s="433" t="s">
        <v>134</v>
      </c>
      <c r="C649" s="433" t="s">
        <v>260</v>
      </c>
      <c r="D649" s="473" t="s">
        <v>2869</v>
      </c>
      <c r="E649" s="556" t="s">
        <v>1538</v>
      </c>
      <c r="F649" s="433" t="s">
        <v>1817</v>
      </c>
      <c r="G649" s="433" t="s">
        <v>1817</v>
      </c>
      <c r="H649" s="433" t="s">
        <v>41</v>
      </c>
      <c r="I649" s="433" t="s">
        <v>234</v>
      </c>
      <c r="J649" s="433" t="s">
        <v>43</v>
      </c>
      <c r="K649" s="433" t="s">
        <v>43</v>
      </c>
      <c r="L649" s="433" t="s">
        <v>43</v>
      </c>
      <c r="M649" s="433" t="s">
        <v>44</v>
      </c>
      <c r="N649" s="433">
        <v>25.321710740740698</v>
      </c>
      <c r="O649" s="433">
        <v>97.404195925926004</v>
      </c>
      <c r="P649" s="556" t="s">
        <v>759</v>
      </c>
      <c r="Q649" s="433" t="s">
        <v>778</v>
      </c>
      <c r="R649" s="436">
        <v>92</v>
      </c>
      <c r="S649" s="563">
        <v>448</v>
      </c>
      <c r="T649" s="450"/>
      <c r="U649" s="438"/>
      <c r="V649" s="433" t="s">
        <v>260</v>
      </c>
      <c r="W649" s="556"/>
    </row>
    <row r="650" spans="1:23" s="70" customFormat="1" ht="14.25" hidden="1" customHeight="1">
      <c r="A650" s="556" t="s">
        <v>37</v>
      </c>
      <c r="B650" s="556" t="s">
        <v>134</v>
      </c>
      <c r="C650" s="556" t="s">
        <v>167</v>
      </c>
      <c r="D650" s="473" t="s">
        <v>2869</v>
      </c>
      <c r="E650" s="556" t="s">
        <v>1528</v>
      </c>
      <c r="F650" s="556" t="s">
        <v>1810</v>
      </c>
      <c r="G650" s="556" t="s">
        <v>1811</v>
      </c>
      <c r="H650" s="556" t="s">
        <v>41</v>
      </c>
      <c r="I650" s="556" t="s">
        <v>2702</v>
      </c>
      <c r="J650" s="433" t="s">
        <v>43</v>
      </c>
      <c r="K650" s="433" t="s">
        <v>43</v>
      </c>
      <c r="L650" s="433" t="s">
        <v>43</v>
      </c>
      <c r="M650" s="556" t="s">
        <v>776</v>
      </c>
      <c r="N650" s="556">
        <v>25.200333000000001</v>
      </c>
      <c r="O650" s="556">
        <v>97.807182999999995</v>
      </c>
      <c r="P650" s="556" t="s">
        <v>759</v>
      </c>
      <c r="Q650" s="556" t="s">
        <v>778</v>
      </c>
      <c r="R650" s="563">
        <v>136</v>
      </c>
      <c r="S650" s="563">
        <v>985</v>
      </c>
      <c r="T650" s="583"/>
      <c r="U650" s="565"/>
      <c r="V650" s="556" t="s">
        <v>167</v>
      </c>
      <c r="W650" s="556"/>
    </row>
    <row r="651" spans="1:23" s="70" customFormat="1" ht="14.25" hidden="1" customHeight="1">
      <c r="A651" s="433" t="s">
        <v>37</v>
      </c>
      <c r="B651" s="556" t="s">
        <v>134</v>
      </c>
      <c r="C651" s="556" t="s">
        <v>216</v>
      </c>
      <c r="D651" s="473" t="s">
        <v>2869</v>
      </c>
      <c r="E651" s="70" t="s">
        <v>1516</v>
      </c>
      <c r="F651" s="70" t="s">
        <v>1717</v>
      </c>
      <c r="G651" s="70">
        <v>0</v>
      </c>
      <c r="I651" s="561" t="s">
        <v>2140</v>
      </c>
      <c r="J651" s="70" t="s">
        <v>43</v>
      </c>
      <c r="K651" s="70" t="s">
        <v>43</v>
      </c>
      <c r="L651" s="70" t="s">
        <v>1025</v>
      </c>
      <c r="M651" s="70" t="s">
        <v>776</v>
      </c>
      <c r="N651" s="70">
        <v>24.752471</v>
      </c>
      <c r="O651" s="70">
        <v>97.541793999999996</v>
      </c>
      <c r="P651" s="556" t="s">
        <v>759</v>
      </c>
      <c r="Q651" s="70" t="s">
        <v>760</v>
      </c>
      <c r="R651" s="102">
        <v>0</v>
      </c>
      <c r="S651" s="563">
        <v>872</v>
      </c>
      <c r="T651" s="108"/>
      <c r="U651" s="438"/>
      <c r="V651" s="70" t="s">
        <v>216</v>
      </c>
      <c r="W651" s="556"/>
    </row>
    <row r="652" spans="1:23" s="70" customFormat="1" ht="14.25" hidden="1" customHeight="1">
      <c r="A652" s="556" t="s">
        <v>37</v>
      </c>
      <c r="B652" s="556" t="s">
        <v>134</v>
      </c>
      <c r="C652" s="556" t="s">
        <v>1023</v>
      </c>
      <c r="D652" s="473" t="s">
        <v>1665</v>
      </c>
      <c r="E652" s="556" t="s">
        <v>1515</v>
      </c>
      <c r="F652" s="556" t="s">
        <v>1717</v>
      </c>
      <c r="G652" s="556" t="s">
        <v>1717</v>
      </c>
      <c r="H652" s="556" t="s">
        <v>41</v>
      </c>
      <c r="I652" s="556" t="s">
        <v>1328</v>
      </c>
      <c r="J652" s="70" t="s">
        <v>43</v>
      </c>
      <c r="K652" s="70" t="s">
        <v>43</v>
      </c>
      <c r="L652" s="70" t="s">
        <v>758</v>
      </c>
      <c r="M652" s="556" t="s">
        <v>776</v>
      </c>
      <c r="N652" s="556">
        <v>24.747212999999999</v>
      </c>
      <c r="O652" s="556">
        <v>97.551507000000001</v>
      </c>
      <c r="P652" s="556" t="s">
        <v>759</v>
      </c>
      <c r="Q652" s="556"/>
      <c r="R652" s="563"/>
      <c r="S652" s="564"/>
      <c r="T652" s="583"/>
      <c r="U652" s="565"/>
      <c r="V652" s="556" t="s">
        <v>1024</v>
      </c>
      <c r="W652" s="427" t="s">
        <v>2186</v>
      </c>
    </row>
    <row r="653" spans="1:23" s="70" customFormat="1" ht="14.25" hidden="1" customHeight="1">
      <c r="A653" s="433" t="s">
        <v>37</v>
      </c>
      <c r="B653" s="433" t="s">
        <v>134</v>
      </c>
      <c r="C653" s="433" t="s">
        <v>1037</v>
      </c>
      <c r="D653" s="473" t="s">
        <v>1664</v>
      </c>
      <c r="E653" s="70" t="s">
        <v>1527</v>
      </c>
      <c r="J653" s="70" t="s">
        <v>43</v>
      </c>
      <c r="K653" s="70" t="s">
        <v>43</v>
      </c>
      <c r="L653" s="70" t="s">
        <v>758</v>
      </c>
      <c r="M653" s="70" t="s">
        <v>776</v>
      </c>
      <c r="N653" s="70">
        <v>25.108011999999999</v>
      </c>
      <c r="O653" s="70">
        <v>97.718008999999995</v>
      </c>
      <c r="P653" s="70" t="s">
        <v>759</v>
      </c>
      <c r="R653" s="436"/>
      <c r="S653" s="564"/>
      <c r="T653" s="108"/>
      <c r="U653" s="104"/>
      <c r="V653" s="70" t="s">
        <v>1037</v>
      </c>
      <c r="W653" s="556"/>
    </row>
    <row r="654" spans="1:23" s="70" customFormat="1" ht="14.25" hidden="1" customHeight="1">
      <c r="A654" s="433" t="s">
        <v>37</v>
      </c>
      <c r="B654" s="433" t="s">
        <v>134</v>
      </c>
      <c r="C654" s="433" t="s">
        <v>168</v>
      </c>
      <c r="D654" s="473" t="s">
        <v>2869</v>
      </c>
      <c r="E654" s="70" t="s">
        <v>1548</v>
      </c>
      <c r="F654" s="70" t="s">
        <v>1822</v>
      </c>
      <c r="G654" s="70" t="s">
        <v>1823</v>
      </c>
      <c r="H654" s="70" t="s">
        <v>41</v>
      </c>
      <c r="I654" s="70" t="s">
        <v>2702</v>
      </c>
      <c r="J654" s="70" t="s">
        <v>43</v>
      </c>
      <c r="K654" s="70" t="s">
        <v>43</v>
      </c>
      <c r="L654" s="70" t="s">
        <v>43</v>
      </c>
      <c r="M654" s="70" t="s">
        <v>44</v>
      </c>
      <c r="N654" s="433">
        <v>25.356632000000001</v>
      </c>
      <c r="O654" s="433">
        <v>97.451965000000001</v>
      </c>
      <c r="P654" s="70" t="s">
        <v>759</v>
      </c>
      <c r="Q654" s="70" t="s">
        <v>778</v>
      </c>
      <c r="R654" s="102">
        <v>32</v>
      </c>
      <c r="S654" s="563">
        <v>196</v>
      </c>
      <c r="T654" s="108"/>
      <c r="U654" s="104"/>
      <c r="V654" s="70" t="s">
        <v>168</v>
      </c>
      <c r="W654" s="556"/>
    </row>
    <row r="655" spans="1:23" s="70" customFormat="1" ht="14.25" hidden="1" customHeight="1">
      <c r="A655" s="556" t="s">
        <v>37</v>
      </c>
      <c r="B655" s="556" t="s">
        <v>134</v>
      </c>
      <c r="C655" s="556" t="s">
        <v>169</v>
      </c>
      <c r="D655" s="473" t="s">
        <v>2869</v>
      </c>
      <c r="E655" s="70" t="s">
        <v>1522</v>
      </c>
      <c r="F655" s="70" t="s">
        <v>1807</v>
      </c>
      <c r="G655" s="70" t="s">
        <v>1809</v>
      </c>
      <c r="H655" s="70" t="s">
        <v>41</v>
      </c>
      <c r="I655" s="70" t="s">
        <v>1328</v>
      </c>
      <c r="J655" s="70" t="s">
        <v>43</v>
      </c>
      <c r="K655" s="70" t="s">
        <v>966</v>
      </c>
      <c r="L655" s="70" t="s">
        <v>43</v>
      </c>
      <c r="M655" s="70" t="s">
        <v>776</v>
      </c>
      <c r="N655" s="556">
        <v>24.980250000000002</v>
      </c>
      <c r="O655" s="556">
        <v>97.715230000000005</v>
      </c>
      <c r="P655" s="17" t="s">
        <v>759</v>
      </c>
      <c r="Q655" s="70" t="s">
        <v>778</v>
      </c>
      <c r="R655" s="563">
        <v>407</v>
      </c>
      <c r="S655" s="563">
        <v>1731</v>
      </c>
      <c r="T655" s="108"/>
      <c r="U655" s="565" t="s">
        <v>1030</v>
      </c>
      <c r="V655" s="70" t="s">
        <v>169</v>
      </c>
      <c r="W655" s="556"/>
    </row>
    <row r="656" spans="1:23" s="70" customFormat="1" ht="14.25" hidden="1" customHeight="1">
      <c r="A656" s="433" t="s">
        <v>37</v>
      </c>
      <c r="B656" s="556" t="s">
        <v>134</v>
      </c>
      <c r="C656" s="556" t="s">
        <v>261</v>
      </c>
      <c r="D656" s="473" t="s">
        <v>2869</v>
      </c>
      <c r="E656" s="70" t="s">
        <v>1574</v>
      </c>
      <c r="F656" s="70" t="s">
        <v>1830</v>
      </c>
      <c r="G656" s="70" t="s">
        <v>1830</v>
      </c>
      <c r="H656" s="70" t="s">
        <v>41</v>
      </c>
      <c r="I656" s="70" t="s">
        <v>234</v>
      </c>
      <c r="J656" s="70" t="s">
        <v>43</v>
      </c>
      <c r="K656" s="70" t="s">
        <v>43</v>
      </c>
      <c r="L656" s="70" t="s">
        <v>43</v>
      </c>
      <c r="M656" s="70" t="s">
        <v>44</v>
      </c>
      <c r="N656" s="556">
        <v>25.424529444444399</v>
      </c>
      <c r="O656" s="556">
        <v>97.433419259259296</v>
      </c>
      <c r="P656" s="70" t="s">
        <v>759</v>
      </c>
      <c r="Q656" s="70" t="s">
        <v>778</v>
      </c>
      <c r="R656" s="102">
        <v>346</v>
      </c>
      <c r="S656" s="563">
        <v>2059</v>
      </c>
      <c r="T656" s="108"/>
      <c r="U656" s="104"/>
      <c r="V656" s="70" t="s">
        <v>261</v>
      </c>
    </row>
    <row r="657" spans="1:23" s="70" customFormat="1" ht="14.25" hidden="1" customHeight="1">
      <c r="A657" s="433" t="s">
        <v>37</v>
      </c>
      <c r="B657" s="556" t="s">
        <v>134</v>
      </c>
      <c r="C657" s="556" t="s">
        <v>229</v>
      </c>
      <c r="D657" s="473" t="s">
        <v>2869</v>
      </c>
      <c r="E657" s="561" t="s">
        <v>1568</v>
      </c>
      <c r="F657" s="70" t="s">
        <v>1830</v>
      </c>
      <c r="G657" s="70" t="s">
        <v>1830</v>
      </c>
      <c r="H657" s="70" t="s">
        <v>41</v>
      </c>
      <c r="I657" s="70" t="s">
        <v>1328</v>
      </c>
      <c r="J657" s="70" t="s">
        <v>43</v>
      </c>
      <c r="K657" s="433" t="s">
        <v>43</v>
      </c>
      <c r="L657" s="433" t="s">
        <v>43</v>
      </c>
      <c r="M657" s="70" t="s">
        <v>44</v>
      </c>
      <c r="N657" s="70">
        <v>25.415667500000001</v>
      </c>
      <c r="O657" s="70">
        <v>97.437782499999997</v>
      </c>
      <c r="P657" s="556" t="s">
        <v>759</v>
      </c>
      <c r="Q657" s="70" t="s">
        <v>778</v>
      </c>
      <c r="R657" s="102">
        <v>327</v>
      </c>
      <c r="S657" s="563">
        <v>1785</v>
      </c>
      <c r="T657" s="108"/>
      <c r="U657" s="104"/>
      <c r="V657" s="70" t="s">
        <v>229</v>
      </c>
      <c r="W657" s="556"/>
    </row>
    <row r="658" spans="1:23" s="70" customFormat="1" ht="14.25" hidden="1" customHeight="1">
      <c r="A658" s="556" t="s">
        <v>37</v>
      </c>
      <c r="B658" s="556" t="s">
        <v>134</v>
      </c>
      <c r="C658" s="556" t="s">
        <v>170</v>
      </c>
      <c r="D658" s="473" t="s">
        <v>2869</v>
      </c>
      <c r="E658" s="556" t="s">
        <v>1565</v>
      </c>
      <c r="F658" s="433" t="s">
        <v>1830</v>
      </c>
      <c r="G658" s="70" t="s">
        <v>1830</v>
      </c>
      <c r="H658" s="556" t="s">
        <v>41</v>
      </c>
      <c r="I658" s="556" t="s">
        <v>2702</v>
      </c>
      <c r="J658" s="70" t="s">
        <v>43</v>
      </c>
      <c r="K658" s="70" t="s">
        <v>43</v>
      </c>
      <c r="L658" s="556" t="s">
        <v>43</v>
      </c>
      <c r="M658" s="70" t="s">
        <v>44</v>
      </c>
      <c r="N658" s="70">
        <v>25.4118005797101</v>
      </c>
      <c r="O658" s="433">
        <v>97.434855869565197</v>
      </c>
      <c r="P658" s="556" t="s">
        <v>759</v>
      </c>
      <c r="Q658" s="70" t="s">
        <v>778</v>
      </c>
      <c r="R658" s="563">
        <v>515</v>
      </c>
      <c r="S658" s="563">
        <v>2775</v>
      </c>
      <c r="T658" s="108"/>
      <c r="U658" s="565"/>
      <c r="V658" s="556" t="s">
        <v>170</v>
      </c>
      <c r="W658" s="427" t="s">
        <v>2287</v>
      </c>
    </row>
    <row r="659" spans="1:23" s="70" customFormat="1" ht="14.25" hidden="1" customHeight="1">
      <c r="A659" s="556" t="s">
        <v>37</v>
      </c>
      <c r="B659" s="556" t="s">
        <v>134</v>
      </c>
      <c r="C659" s="556" t="s">
        <v>171</v>
      </c>
      <c r="D659" s="473" t="s">
        <v>2869</v>
      </c>
      <c r="E659" s="556" t="s">
        <v>1563</v>
      </c>
      <c r="F659" s="70" t="s">
        <v>1830</v>
      </c>
      <c r="G659" s="70" t="s">
        <v>1830</v>
      </c>
      <c r="H659" s="556" t="s">
        <v>41</v>
      </c>
      <c r="I659" s="556" t="s">
        <v>2702</v>
      </c>
      <c r="J659" s="70" t="s">
        <v>43</v>
      </c>
      <c r="K659" s="556" t="s">
        <v>43</v>
      </c>
      <c r="L659" s="556" t="s">
        <v>43</v>
      </c>
      <c r="M659" s="70" t="s">
        <v>44</v>
      </c>
      <c r="N659" s="70">
        <v>25.409612685185198</v>
      </c>
      <c r="O659" s="70">
        <v>97.426536944444507</v>
      </c>
      <c r="P659" s="556" t="s">
        <v>759</v>
      </c>
      <c r="Q659" s="70" t="s">
        <v>778</v>
      </c>
      <c r="R659" s="563">
        <v>55</v>
      </c>
      <c r="S659" s="563">
        <v>250</v>
      </c>
      <c r="T659" s="108"/>
      <c r="U659" s="565"/>
      <c r="V659" s="556" t="s">
        <v>171</v>
      </c>
      <c r="W659" s="427" t="s">
        <v>2288</v>
      </c>
    </row>
    <row r="660" spans="1:23" s="70" customFormat="1" ht="14.25" hidden="1" customHeight="1">
      <c r="A660" s="433" t="s">
        <v>37</v>
      </c>
      <c r="B660" s="556" t="s">
        <v>134</v>
      </c>
      <c r="C660" s="556" t="s">
        <v>262</v>
      </c>
      <c r="D660" s="473" t="s">
        <v>2869</v>
      </c>
      <c r="E660" s="433" t="s">
        <v>1545</v>
      </c>
      <c r="F660" s="556" t="s">
        <v>1820</v>
      </c>
      <c r="G660" s="433" t="s">
        <v>1821</v>
      </c>
      <c r="H660" s="433" t="s">
        <v>41</v>
      </c>
      <c r="I660" s="433" t="s">
        <v>234</v>
      </c>
      <c r="J660" s="433" t="s">
        <v>43</v>
      </c>
      <c r="K660" s="556" t="s">
        <v>43</v>
      </c>
      <c r="L660" s="556" t="s">
        <v>43</v>
      </c>
      <c r="M660" s="433" t="s">
        <v>44</v>
      </c>
      <c r="N660" s="556">
        <v>25.351965</v>
      </c>
      <c r="O660" s="556">
        <v>97.345039</v>
      </c>
      <c r="P660" s="556" t="s">
        <v>759</v>
      </c>
      <c r="Q660" s="433" t="s">
        <v>778</v>
      </c>
      <c r="R660" s="436">
        <v>19</v>
      </c>
      <c r="S660" s="563">
        <v>82</v>
      </c>
      <c r="T660" s="450"/>
      <c r="U660" s="438"/>
      <c r="V660" s="433" t="s">
        <v>262</v>
      </c>
      <c r="W660" s="556"/>
    </row>
    <row r="661" spans="1:23" s="70" customFormat="1" ht="14.25" hidden="1" customHeight="1">
      <c r="A661" s="556" t="s">
        <v>37</v>
      </c>
      <c r="B661" s="556" t="s">
        <v>134</v>
      </c>
      <c r="C661" s="556" t="s">
        <v>172</v>
      </c>
      <c r="D661" s="473" t="s">
        <v>2869</v>
      </c>
      <c r="E661" s="70" t="s">
        <v>1521</v>
      </c>
      <c r="F661" s="556" t="s">
        <v>1807</v>
      </c>
      <c r="G661" s="70" t="s">
        <v>1808</v>
      </c>
      <c r="H661" s="70" t="s">
        <v>41</v>
      </c>
      <c r="I661" s="70" t="s">
        <v>2702</v>
      </c>
      <c r="J661" s="70" t="s">
        <v>43</v>
      </c>
      <c r="K661" s="70" t="s">
        <v>966</v>
      </c>
      <c r="L661" s="70" t="s">
        <v>43</v>
      </c>
      <c r="M661" s="70" t="s">
        <v>776</v>
      </c>
      <c r="N661" s="556">
        <v>24.831944</v>
      </c>
      <c r="O661" s="556">
        <v>97.751389000000003</v>
      </c>
      <c r="P661" s="70" t="s">
        <v>759</v>
      </c>
      <c r="Q661" s="70" t="s">
        <v>778</v>
      </c>
      <c r="R661" s="563">
        <v>185</v>
      </c>
      <c r="S661" s="563">
        <v>943</v>
      </c>
      <c r="T661" s="108"/>
      <c r="U661" s="565" t="s">
        <v>1030</v>
      </c>
      <c r="V661" s="70" t="s">
        <v>1031</v>
      </c>
      <c r="W661" s="556"/>
    </row>
    <row r="662" spans="1:23" s="70" customFormat="1" ht="14.25" hidden="1" customHeight="1">
      <c r="A662" s="556" t="s">
        <v>37</v>
      </c>
      <c r="B662" s="556" t="s">
        <v>134</v>
      </c>
      <c r="C662" s="556" t="s">
        <v>230</v>
      </c>
      <c r="D662" s="473" t="s">
        <v>2869</v>
      </c>
      <c r="E662" s="556" t="s">
        <v>1532</v>
      </c>
      <c r="F662" s="556" t="s">
        <v>1810</v>
      </c>
      <c r="G662" s="556" t="s">
        <v>1810</v>
      </c>
      <c r="H662" s="556" t="s">
        <v>41</v>
      </c>
      <c r="I662" s="556" t="s">
        <v>1328</v>
      </c>
      <c r="J662" s="70" t="s">
        <v>43</v>
      </c>
      <c r="K662" s="556" t="s">
        <v>43</v>
      </c>
      <c r="L662" s="556" t="s">
        <v>43</v>
      </c>
      <c r="M662" s="70" t="s">
        <v>776</v>
      </c>
      <c r="N662" s="70">
        <v>25.265277999999999</v>
      </c>
      <c r="O662" s="70">
        <v>97.990555999999998</v>
      </c>
      <c r="P662" s="556" t="s">
        <v>759</v>
      </c>
      <c r="Q662" s="70" t="s">
        <v>778</v>
      </c>
      <c r="R662" s="563">
        <v>79</v>
      </c>
      <c r="S662" s="563">
        <v>527</v>
      </c>
      <c r="T662" s="108"/>
      <c r="U662" s="565"/>
      <c r="V662" s="556" t="s">
        <v>230</v>
      </c>
      <c r="W662" s="556"/>
    </row>
    <row r="663" spans="1:23" s="70" customFormat="1" ht="14.25" hidden="1" customHeight="1">
      <c r="A663" s="556" t="s">
        <v>37</v>
      </c>
      <c r="B663" s="556" t="s">
        <v>134</v>
      </c>
      <c r="C663" s="556" t="s">
        <v>263</v>
      </c>
      <c r="D663" s="473" t="s">
        <v>2869</v>
      </c>
      <c r="E663" s="556" t="s">
        <v>1546</v>
      </c>
      <c r="F663" s="556" t="s">
        <v>1724</v>
      </c>
      <c r="G663" s="556" t="s">
        <v>1714</v>
      </c>
      <c r="H663" s="433" t="s">
        <v>41</v>
      </c>
      <c r="I663" s="433" t="s">
        <v>234</v>
      </c>
      <c r="J663" s="433" t="s">
        <v>43</v>
      </c>
      <c r="K663" s="556" t="s">
        <v>43</v>
      </c>
      <c r="L663" s="556" t="s">
        <v>43</v>
      </c>
      <c r="M663" s="70" t="s">
        <v>44</v>
      </c>
      <c r="N663" s="433">
        <v>25.3540362037037</v>
      </c>
      <c r="O663" s="70">
        <v>97.441166388888902</v>
      </c>
      <c r="P663" s="556" t="s">
        <v>759</v>
      </c>
      <c r="Q663" s="433" t="s">
        <v>778</v>
      </c>
      <c r="R663" s="436">
        <v>115</v>
      </c>
      <c r="S663" s="563">
        <v>493</v>
      </c>
      <c r="T663" s="450"/>
      <c r="U663" s="565"/>
      <c r="V663" s="556" t="s">
        <v>263</v>
      </c>
      <c r="W663" s="556"/>
    </row>
    <row r="664" spans="1:23" s="70" customFormat="1" ht="14.25" hidden="1" customHeight="1">
      <c r="A664" s="433" t="s">
        <v>37</v>
      </c>
      <c r="B664" s="556" t="s">
        <v>134</v>
      </c>
      <c r="C664" s="556" t="s">
        <v>173</v>
      </c>
      <c r="D664" s="473" t="s">
        <v>2869</v>
      </c>
      <c r="E664" s="433" t="s">
        <v>1544</v>
      </c>
      <c r="F664" s="556" t="s">
        <v>1724</v>
      </c>
      <c r="G664" s="433" t="s">
        <v>1714</v>
      </c>
      <c r="H664" s="433" t="s">
        <v>41</v>
      </c>
      <c r="I664" s="433" t="s">
        <v>2702</v>
      </c>
      <c r="J664" s="433" t="s">
        <v>43</v>
      </c>
      <c r="K664" s="433" t="s">
        <v>43</v>
      </c>
      <c r="L664" s="433" t="s">
        <v>43</v>
      </c>
      <c r="M664" s="70" t="s">
        <v>44</v>
      </c>
      <c r="N664" s="433">
        <v>25.351724999999998</v>
      </c>
      <c r="O664" s="70">
        <v>97.438432380952406</v>
      </c>
      <c r="P664" s="70" t="s">
        <v>759</v>
      </c>
      <c r="Q664" s="433" t="s">
        <v>778</v>
      </c>
      <c r="R664" s="436">
        <v>67</v>
      </c>
      <c r="S664" s="563">
        <v>341</v>
      </c>
      <c r="T664" s="450"/>
      <c r="U664" s="438"/>
      <c r="V664" s="70" t="s">
        <v>173</v>
      </c>
      <c r="W664" s="556"/>
    </row>
    <row r="665" spans="1:23" s="70" customFormat="1" ht="14.25" hidden="1" customHeight="1">
      <c r="A665" s="556" t="s">
        <v>37</v>
      </c>
      <c r="B665" s="556" t="s">
        <v>134</v>
      </c>
      <c r="C665" s="556" t="s">
        <v>264</v>
      </c>
      <c r="D665" s="473" t="s">
        <v>2869</v>
      </c>
      <c r="E665" s="556" t="s">
        <v>1540</v>
      </c>
      <c r="F665" s="556" t="s">
        <v>1724</v>
      </c>
      <c r="G665" s="556" t="s">
        <v>1772</v>
      </c>
      <c r="H665" s="556" t="s">
        <v>41</v>
      </c>
      <c r="I665" s="556" t="s">
        <v>234</v>
      </c>
      <c r="J665" s="70" t="s">
        <v>43</v>
      </c>
      <c r="K665" s="70" t="s">
        <v>43</v>
      </c>
      <c r="L665" s="433" t="s">
        <v>43</v>
      </c>
      <c r="M665" s="70" t="s">
        <v>44</v>
      </c>
      <c r="N665" s="556">
        <v>25.345918166666699</v>
      </c>
      <c r="O665" s="556">
        <v>97.437472666666693</v>
      </c>
      <c r="P665" s="70" t="s">
        <v>759</v>
      </c>
      <c r="Q665" s="70" t="s">
        <v>778</v>
      </c>
      <c r="R665" s="563">
        <v>36</v>
      </c>
      <c r="S665" s="563">
        <v>189</v>
      </c>
      <c r="T665" s="108"/>
      <c r="U665" s="565"/>
      <c r="V665" s="556" t="s">
        <v>264</v>
      </c>
      <c r="W665" s="556"/>
    </row>
    <row r="666" spans="1:23" s="70" customFormat="1" ht="14.25" hidden="1" customHeight="1">
      <c r="A666" s="556" t="s">
        <v>37</v>
      </c>
      <c r="B666" s="556" t="s">
        <v>134</v>
      </c>
      <c r="C666" s="556" t="s">
        <v>265</v>
      </c>
      <c r="D666" s="473" t="s">
        <v>2131</v>
      </c>
      <c r="E666" s="556" t="s">
        <v>1541</v>
      </c>
      <c r="F666" s="556" t="s">
        <v>1724</v>
      </c>
      <c r="G666" s="556" t="s">
        <v>1818</v>
      </c>
      <c r="H666" s="556" t="s">
        <v>41</v>
      </c>
      <c r="I666" s="556" t="s">
        <v>234</v>
      </c>
      <c r="J666" s="70" t="s">
        <v>43</v>
      </c>
      <c r="K666" s="70" t="s">
        <v>43</v>
      </c>
      <c r="L666" s="70" t="s">
        <v>758</v>
      </c>
      <c r="M666" s="70" t="s">
        <v>44</v>
      </c>
      <c r="N666" s="556">
        <v>25.350809000000002</v>
      </c>
      <c r="O666" s="556">
        <v>97.432495000000003</v>
      </c>
      <c r="P666" s="556" t="s">
        <v>759</v>
      </c>
      <c r="Q666" s="70" t="s">
        <v>778</v>
      </c>
      <c r="R666" s="563"/>
      <c r="S666" s="563"/>
      <c r="T666" s="108"/>
      <c r="U666" s="565"/>
      <c r="V666" s="556" t="s">
        <v>265</v>
      </c>
      <c r="W666" s="427" t="s">
        <v>2187</v>
      </c>
    </row>
    <row r="667" spans="1:23" s="70" customFormat="1" ht="14.25" hidden="1" customHeight="1">
      <c r="A667" s="568" t="s">
        <v>37</v>
      </c>
      <c r="B667" s="567" t="s">
        <v>134</v>
      </c>
      <c r="C667" s="561" t="s">
        <v>1048</v>
      </c>
      <c r="D667" s="473" t="s">
        <v>2869</v>
      </c>
      <c r="E667" s="561" t="s">
        <v>1976</v>
      </c>
      <c r="F667" s="70" t="s">
        <v>1048</v>
      </c>
      <c r="G667" s="70" t="s">
        <v>1048</v>
      </c>
      <c r="H667" s="561"/>
      <c r="I667" s="561" t="s">
        <v>2140</v>
      </c>
      <c r="J667" s="70" t="s">
        <v>43</v>
      </c>
      <c r="K667" s="70" t="s">
        <v>43</v>
      </c>
      <c r="L667" s="561" t="s">
        <v>774</v>
      </c>
      <c r="M667" s="70" t="s">
        <v>44</v>
      </c>
      <c r="N667" s="70">
        <v>0</v>
      </c>
      <c r="O667" s="70">
        <v>0</v>
      </c>
      <c r="P667" s="17" t="s">
        <v>759</v>
      </c>
      <c r="Q667" s="70" t="s">
        <v>1946</v>
      </c>
      <c r="R667" s="436">
        <v>85</v>
      </c>
      <c r="S667" s="563">
        <v>455</v>
      </c>
      <c r="T667" s="108">
        <v>43276</v>
      </c>
      <c r="U667" s="569"/>
      <c r="V667" s="561"/>
      <c r="W667" s="556" t="s">
        <v>2188</v>
      </c>
    </row>
    <row r="668" spans="1:23" s="70" customFormat="1" ht="14.25" hidden="1" customHeight="1">
      <c r="A668" s="433" t="s">
        <v>37</v>
      </c>
      <c r="B668" s="434" t="s">
        <v>134</v>
      </c>
      <c r="C668" s="434" t="s">
        <v>135</v>
      </c>
      <c r="D668" s="473" t="s">
        <v>2869</v>
      </c>
      <c r="E668" s="70" t="s">
        <v>1626</v>
      </c>
      <c r="F668" s="70" t="s">
        <v>1807</v>
      </c>
      <c r="G668" s="70" t="s">
        <v>1808</v>
      </c>
      <c r="H668" s="70" t="s">
        <v>41</v>
      </c>
      <c r="I668" s="70" t="s">
        <v>2702</v>
      </c>
      <c r="J668" s="70" t="s">
        <v>43</v>
      </c>
      <c r="K668" s="561" t="s">
        <v>43</v>
      </c>
      <c r="L668" s="561" t="s">
        <v>43</v>
      </c>
      <c r="M668" s="70" t="s">
        <v>776</v>
      </c>
      <c r="N668" s="70">
        <v>0</v>
      </c>
      <c r="O668" s="70">
        <v>0</v>
      </c>
      <c r="P668" s="17" t="s">
        <v>759</v>
      </c>
      <c r="Q668" s="70" t="s">
        <v>800</v>
      </c>
      <c r="R668" s="102">
        <v>398</v>
      </c>
      <c r="S668" s="563">
        <v>1834</v>
      </c>
      <c r="T668" s="108">
        <v>42916</v>
      </c>
      <c r="U668" s="104" t="s">
        <v>1134</v>
      </c>
      <c r="W668" s="427" t="s">
        <v>2289</v>
      </c>
    </row>
    <row r="669" spans="1:23" s="70" customFormat="1" ht="14.25" hidden="1" customHeight="1">
      <c r="A669" s="556" t="s">
        <v>37</v>
      </c>
      <c r="B669" s="561" t="s">
        <v>134</v>
      </c>
      <c r="C669" s="561" t="s">
        <v>174</v>
      </c>
      <c r="D669" s="473" t="s">
        <v>2869</v>
      </c>
      <c r="E669" s="556" t="s">
        <v>1570</v>
      </c>
      <c r="F669" s="561" t="s">
        <v>1833</v>
      </c>
      <c r="G669" s="556" t="s">
        <v>1834</v>
      </c>
      <c r="H669" s="556" t="s">
        <v>41</v>
      </c>
      <c r="I669" s="556" t="s">
        <v>2702</v>
      </c>
      <c r="J669" s="70" t="s">
        <v>43</v>
      </c>
      <c r="K669" s="70" t="s">
        <v>43</v>
      </c>
      <c r="L669" s="70" t="s">
        <v>43</v>
      </c>
      <c r="M669" s="70" t="s">
        <v>44</v>
      </c>
      <c r="N669" s="556">
        <v>25.418084</v>
      </c>
      <c r="O669" s="556">
        <v>98.025662999999994</v>
      </c>
      <c r="P669" s="70" t="s">
        <v>759</v>
      </c>
      <c r="Q669" s="70" t="s">
        <v>778</v>
      </c>
      <c r="R669" s="563">
        <v>183</v>
      </c>
      <c r="S669" s="563">
        <v>1041</v>
      </c>
      <c r="T669" s="108"/>
      <c r="U669" s="565"/>
      <c r="V669" s="556" t="s">
        <v>174</v>
      </c>
      <c r="W669" s="427" t="s">
        <v>2290</v>
      </c>
    </row>
    <row r="670" spans="1:23" s="70" customFormat="1" ht="14.25" hidden="1" customHeight="1">
      <c r="A670" s="433" t="s">
        <v>37</v>
      </c>
      <c r="B670" s="561" t="s">
        <v>134</v>
      </c>
      <c r="C670" s="561" t="s">
        <v>266</v>
      </c>
      <c r="D670" s="473" t="s">
        <v>2869</v>
      </c>
      <c r="E670" s="70" t="s">
        <v>1539</v>
      </c>
      <c r="F670" s="70" t="s">
        <v>1724</v>
      </c>
      <c r="G670" s="70" t="s">
        <v>1818</v>
      </c>
      <c r="H670" s="70" t="s">
        <v>41</v>
      </c>
      <c r="I670" s="70" t="s">
        <v>234</v>
      </c>
      <c r="J670" s="70" t="s">
        <v>43</v>
      </c>
      <c r="K670" s="70" t="s">
        <v>43</v>
      </c>
      <c r="L670" s="70" t="s">
        <v>43</v>
      </c>
      <c r="M670" s="70" t="s">
        <v>44</v>
      </c>
      <c r="N670" s="70">
        <v>25.333683333333301</v>
      </c>
      <c r="O670" s="70">
        <v>97.428251153846105</v>
      </c>
      <c r="P670" s="70" t="s">
        <v>759</v>
      </c>
      <c r="Q670" s="70" t="s">
        <v>778</v>
      </c>
      <c r="R670" s="436">
        <v>46</v>
      </c>
      <c r="S670" s="563">
        <v>190</v>
      </c>
      <c r="T670" s="108"/>
      <c r="U670" s="104"/>
      <c r="V670" s="70" t="s">
        <v>266</v>
      </c>
      <c r="W670" s="556"/>
    </row>
    <row r="671" spans="1:23" s="70" customFormat="1" ht="14.25" hidden="1" customHeight="1">
      <c r="A671" s="568" t="s">
        <v>37</v>
      </c>
      <c r="B671" s="567" t="s">
        <v>134</v>
      </c>
      <c r="C671" s="561" t="s">
        <v>2132</v>
      </c>
      <c r="D671" s="473" t="s">
        <v>2869</v>
      </c>
      <c r="E671" s="561" t="s">
        <v>1973</v>
      </c>
      <c r="F671" s="561"/>
      <c r="G671" s="561"/>
      <c r="H671" s="556" t="s">
        <v>41</v>
      </c>
      <c r="I671" s="556" t="s">
        <v>2702</v>
      </c>
      <c r="J671" s="70" t="s">
        <v>43</v>
      </c>
      <c r="K671" s="70" t="s">
        <v>43</v>
      </c>
      <c r="L671" s="70" t="s">
        <v>43</v>
      </c>
      <c r="M671" s="556" t="s">
        <v>44</v>
      </c>
      <c r="N671" s="556">
        <v>0</v>
      </c>
      <c r="O671" s="556">
        <v>0</v>
      </c>
      <c r="P671" s="561" t="s">
        <v>759</v>
      </c>
      <c r="Q671" s="556" t="s">
        <v>1946</v>
      </c>
      <c r="R671" s="563">
        <v>79</v>
      </c>
      <c r="S671" s="563">
        <v>350</v>
      </c>
      <c r="T671" s="583">
        <v>43276</v>
      </c>
      <c r="U671" s="569" t="s">
        <v>1996</v>
      </c>
      <c r="V671" s="561"/>
      <c r="W671" s="427" t="s">
        <v>2291</v>
      </c>
    </row>
    <row r="672" spans="1:23" s="70" customFormat="1" ht="14.25" hidden="1" customHeight="1">
      <c r="A672" s="556" t="s">
        <v>37</v>
      </c>
      <c r="B672" s="561" t="s">
        <v>134</v>
      </c>
      <c r="C672" s="561" t="s">
        <v>267</v>
      </c>
      <c r="D672" s="473" t="s">
        <v>2869</v>
      </c>
      <c r="E672" s="556" t="s">
        <v>1543</v>
      </c>
      <c r="F672" s="556" t="s">
        <v>1724</v>
      </c>
      <c r="G672" s="556" t="s">
        <v>1772</v>
      </c>
      <c r="H672" s="556" t="s">
        <v>41</v>
      </c>
      <c r="I672" s="556" t="s">
        <v>234</v>
      </c>
      <c r="J672" s="70" t="s">
        <v>43</v>
      </c>
      <c r="K672" s="70" t="s">
        <v>43</v>
      </c>
      <c r="L672" s="70" t="s">
        <v>43</v>
      </c>
      <c r="M672" s="556" t="s">
        <v>44</v>
      </c>
      <c r="N672" s="556">
        <v>25.351250396825399</v>
      </c>
      <c r="O672" s="556">
        <v>97.444283730158702</v>
      </c>
      <c r="P672" s="556" t="s">
        <v>759</v>
      </c>
      <c r="Q672" s="556" t="s">
        <v>778</v>
      </c>
      <c r="R672" s="563">
        <v>67</v>
      </c>
      <c r="S672" s="563">
        <v>283</v>
      </c>
      <c r="T672" s="583"/>
      <c r="U672" s="565"/>
      <c r="V672" s="556" t="s">
        <v>267</v>
      </c>
      <c r="W672" s="556"/>
    </row>
    <row r="673" spans="1:23" s="70" customFormat="1" ht="14.25" hidden="1" customHeight="1">
      <c r="A673" s="556" t="s">
        <v>37</v>
      </c>
      <c r="B673" s="561" t="s">
        <v>134</v>
      </c>
      <c r="C673" s="561" t="s">
        <v>1043</v>
      </c>
      <c r="D673" s="473" t="s">
        <v>1665</v>
      </c>
      <c r="E673" s="556" t="s">
        <v>1547</v>
      </c>
      <c r="F673" s="556" t="s">
        <v>1724</v>
      </c>
      <c r="G673" s="556" t="s">
        <v>1714</v>
      </c>
      <c r="H673" s="556" t="s">
        <v>41</v>
      </c>
      <c r="I673" s="556" t="s">
        <v>133</v>
      </c>
      <c r="J673" s="70" t="s">
        <v>43</v>
      </c>
      <c r="K673" s="70" t="s">
        <v>43</v>
      </c>
      <c r="L673" s="70" t="s">
        <v>758</v>
      </c>
      <c r="M673" s="556" t="s">
        <v>44</v>
      </c>
      <c r="N673" s="556">
        <v>25.355841999999999</v>
      </c>
      <c r="O673" s="556">
        <v>97.438259000000002</v>
      </c>
      <c r="P673" s="556" t="s">
        <v>759</v>
      </c>
      <c r="Q673" s="556" t="s">
        <v>778</v>
      </c>
      <c r="R673" s="563"/>
      <c r="S673" s="564"/>
      <c r="T673" s="583"/>
      <c r="U673" s="565" t="s">
        <v>1044</v>
      </c>
      <c r="V673" s="556" t="s">
        <v>1043</v>
      </c>
      <c r="W673" s="427" t="s">
        <v>2189</v>
      </c>
    </row>
    <row r="674" spans="1:23" s="70" customFormat="1" ht="14.25" hidden="1" customHeight="1">
      <c r="A674" s="568" t="s">
        <v>37</v>
      </c>
      <c r="B674" s="567" t="s">
        <v>134</v>
      </c>
      <c r="C674" s="561" t="s">
        <v>1956</v>
      </c>
      <c r="D674" s="474"/>
      <c r="E674" s="561"/>
      <c r="F674" s="561"/>
      <c r="G674" s="561"/>
      <c r="H674" s="561"/>
      <c r="I674" s="561"/>
      <c r="J674" s="433" t="s">
        <v>1463</v>
      </c>
      <c r="K674" s="433" t="s">
        <v>43</v>
      </c>
      <c r="L674" s="433" t="s">
        <v>43</v>
      </c>
      <c r="M674" s="556" t="s">
        <v>44</v>
      </c>
      <c r="N674" s="561"/>
      <c r="O674" s="561"/>
      <c r="P674" s="433" t="s">
        <v>759</v>
      </c>
      <c r="Q674" s="433" t="s">
        <v>1946</v>
      </c>
      <c r="R674" s="572"/>
      <c r="S674" s="568"/>
      <c r="T674" s="450">
        <v>43270</v>
      </c>
      <c r="U674" s="569"/>
      <c r="V674" s="561"/>
      <c r="W674" s="556"/>
    </row>
    <row r="675" spans="1:23" s="70" customFormat="1" ht="14.25" hidden="1" customHeight="1">
      <c r="A675" s="556" t="s">
        <v>37</v>
      </c>
      <c r="B675" s="561" t="s">
        <v>134</v>
      </c>
      <c r="C675" s="561" t="s">
        <v>213</v>
      </c>
      <c r="D675" s="473" t="s">
        <v>2869</v>
      </c>
      <c r="E675" s="556" t="s">
        <v>1517</v>
      </c>
      <c r="F675" s="556" t="s">
        <v>1717</v>
      </c>
      <c r="G675" s="556" t="s">
        <v>1717</v>
      </c>
      <c r="H675" s="556" t="s">
        <v>41</v>
      </c>
      <c r="I675" s="556" t="s">
        <v>1328</v>
      </c>
      <c r="J675" s="70" t="s">
        <v>43</v>
      </c>
      <c r="K675" s="70" t="s">
        <v>43</v>
      </c>
      <c r="L675" s="70" t="s">
        <v>43</v>
      </c>
      <c r="M675" s="556" t="s">
        <v>776</v>
      </c>
      <c r="N675" s="556">
        <v>24.755253</v>
      </c>
      <c r="O675" s="556">
        <v>97.546893999999995</v>
      </c>
      <c r="P675" s="70" t="s">
        <v>759</v>
      </c>
      <c r="Q675" s="556" t="s">
        <v>778</v>
      </c>
      <c r="R675" s="563">
        <v>1403</v>
      </c>
      <c r="S675" s="563">
        <v>7165</v>
      </c>
      <c r="T675" s="583"/>
      <c r="U675" s="565"/>
      <c r="V675" s="556" t="s">
        <v>213</v>
      </c>
      <c r="W675" s="427" t="s">
        <v>2292</v>
      </c>
    </row>
    <row r="676" spans="1:23" s="70" customFormat="1" ht="14.25" hidden="1" customHeight="1">
      <c r="A676" s="556" t="s">
        <v>37</v>
      </c>
      <c r="B676" s="561" t="s">
        <v>134</v>
      </c>
      <c r="C676" s="561" t="s">
        <v>215</v>
      </c>
      <c r="D676" s="473" t="s">
        <v>1664</v>
      </c>
      <c r="J676" s="70" t="s">
        <v>1463</v>
      </c>
      <c r="K676" s="70" t="s">
        <v>43</v>
      </c>
      <c r="L676" s="70" t="s">
        <v>1149</v>
      </c>
      <c r="M676" s="70" t="s">
        <v>776</v>
      </c>
      <c r="N676" s="556"/>
      <c r="O676" s="556"/>
      <c r="P676" s="70" t="s">
        <v>759</v>
      </c>
      <c r="Q676" s="70" t="s">
        <v>778</v>
      </c>
      <c r="R676" s="563"/>
      <c r="S676" s="103"/>
      <c r="T676" s="108"/>
      <c r="U676" s="565" t="s">
        <v>1093</v>
      </c>
      <c r="W676" s="556"/>
    </row>
    <row r="677" spans="1:23" s="70" customFormat="1" ht="14.25" hidden="1" customHeight="1">
      <c r="A677" s="556" t="s">
        <v>37</v>
      </c>
      <c r="B677" s="561" t="s">
        <v>134</v>
      </c>
      <c r="C677" s="561" t="s">
        <v>214</v>
      </c>
      <c r="D677" s="473" t="s">
        <v>1664</v>
      </c>
      <c r="F677" s="556"/>
      <c r="J677" s="70" t="s">
        <v>1463</v>
      </c>
      <c r="K677" s="70" t="s">
        <v>43</v>
      </c>
      <c r="L677" s="70" t="s">
        <v>770</v>
      </c>
      <c r="M677" s="556" t="s">
        <v>776</v>
      </c>
      <c r="N677" s="556"/>
      <c r="O677" s="556"/>
      <c r="P677" s="70" t="s">
        <v>771</v>
      </c>
      <c r="Q677" s="70" t="s">
        <v>778</v>
      </c>
      <c r="R677" s="563"/>
      <c r="S677" s="103"/>
      <c r="T677" s="108"/>
      <c r="U677" s="565" t="s">
        <v>1093</v>
      </c>
      <c r="W677" s="556"/>
    </row>
    <row r="678" spans="1:23" s="70" customFormat="1" ht="14.25" hidden="1" customHeight="1">
      <c r="A678" s="433" t="s">
        <v>37</v>
      </c>
      <c r="B678" s="561" t="s">
        <v>134</v>
      </c>
      <c r="C678" s="561" t="s">
        <v>1035</v>
      </c>
      <c r="D678" s="473" t="s">
        <v>1665</v>
      </c>
      <c r="E678" s="70" t="s">
        <v>1526</v>
      </c>
      <c r="F678" s="70" t="s">
        <v>1721</v>
      </c>
      <c r="G678" s="70" t="s">
        <v>1722</v>
      </c>
      <c r="H678" s="70" t="s">
        <v>41</v>
      </c>
      <c r="I678" s="70" t="s">
        <v>133</v>
      </c>
      <c r="J678" s="70" t="s">
        <v>43</v>
      </c>
      <c r="K678" s="433" t="s">
        <v>43</v>
      </c>
      <c r="L678" s="433" t="s">
        <v>758</v>
      </c>
      <c r="M678" s="70" t="s">
        <v>776</v>
      </c>
      <c r="N678" s="556">
        <v>25.106670000000001</v>
      </c>
      <c r="O678" s="556">
        <v>97.756789999999995</v>
      </c>
      <c r="P678" s="70" t="s">
        <v>759</v>
      </c>
      <c r="Q678" s="70" t="s">
        <v>778</v>
      </c>
      <c r="R678" s="436"/>
      <c r="S678" s="437"/>
      <c r="T678" s="108"/>
      <c r="U678" s="104" t="s">
        <v>1030</v>
      </c>
      <c r="V678" s="70" t="s">
        <v>1036</v>
      </c>
      <c r="W678" s="427" t="s">
        <v>2190</v>
      </c>
    </row>
    <row r="679" spans="1:23" s="70" customFormat="1" ht="14.25" hidden="1" customHeight="1">
      <c r="A679" s="556" t="s">
        <v>2686</v>
      </c>
      <c r="B679" s="556" t="s">
        <v>321</v>
      </c>
      <c r="C679" s="556" t="s">
        <v>2573</v>
      </c>
      <c r="D679" s="473"/>
      <c r="E679" s="556"/>
      <c r="F679" s="556"/>
      <c r="G679" s="556"/>
      <c r="H679" s="556"/>
      <c r="I679" s="556"/>
      <c r="J679" s="70" t="s">
        <v>2692</v>
      </c>
      <c r="K679" s="70" t="s">
        <v>2658</v>
      </c>
      <c r="L679" s="70" t="s">
        <v>2658</v>
      </c>
      <c r="M679" s="556"/>
      <c r="N679" s="556"/>
      <c r="O679" s="556"/>
      <c r="P679" s="556" t="s">
        <v>1989</v>
      </c>
      <c r="Q679" s="556"/>
      <c r="R679" s="563"/>
      <c r="S679" s="564"/>
      <c r="T679" s="583"/>
      <c r="U679" s="565"/>
      <c r="V679" s="556"/>
      <c r="W679" s="556"/>
    </row>
    <row r="680" spans="1:23" s="70" customFormat="1" ht="14.25" hidden="1" customHeight="1">
      <c r="A680" s="485" t="s">
        <v>2686</v>
      </c>
      <c r="B680" s="507" t="s">
        <v>321</v>
      </c>
      <c r="C680" s="510" t="s">
        <v>2716</v>
      </c>
      <c r="D680" s="562"/>
      <c r="E680" s="487">
        <v>198334</v>
      </c>
      <c r="F680" s="487" t="s">
        <v>2716</v>
      </c>
      <c r="G680" s="487"/>
      <c r="H680" s="487"/>
      <c r="I680" s="487"/>
      <c r="J680" s="433" t="s">
        <v>796</v>
      </c>
      <c r="K680" s="433" t="s">
        <v>796</v>
      </c>
      <c r="L680" s="433" t="s">
        <v>796</v>
      </c>
      <c r="M680" s="487"/>
      <c r="N680" s="487">
        <v>20.825700759887699</v>
      </c>
      <c r="O680" s="487">
        <v>92.542686462402301</v>
      </c>
      <c r="P680" s="556" t="s">
        <v>797</v>
      </c>
      <c r="Q680" s="487" t="s">
        <v>2663</v>
      </c>
      <c r="R680" s="488"/>
      <c r="S680" s="485"/>
      <c r="T680" s="489">
        <v>43580</v>
      </c>
      <c r="U680" s="490" t="s">
        <v>2713</v>
      </c>
      <c r="V680" s="491"/>
      <c r="W680" s="563"/>
    </row>
    <row r="681" spans="1:23" s="70" customFormat="1" ht="14.25" hidden="1" customHeight="1">
      <c r="A681" s="556" t="s">
        <v>2686</v>
      </c>
      <c r="B681" s="561" t="s">
        <v>321</v>
      </c>
      <c r="C681" s="561" t="s">
        <v>629</v>
      </c>
      <c r="D681" s="473" t="s">
        <v>1664</v>
      </c>
      <c r="E681" s="433">
        <v>198334</v>
      </c>
      <c r="F681" s="433"/>
      <c r="G681" s="433"/>
      <c r="H681" s="433"/>
      <c r="I681" s="433"/>
      <c r="J681" s="433" t="s">
        <v>2692</v>
      </c>
      <c r="K681" s="433" t="s">
        <v>2658</v>
      </c>
      <c r="L681" s="433" t="s">
        <v>2658</v>
      </c>
      <c r="M681" s="433" t="s">
        <v>793</v>
      </c>
      <c r="N681" s="556">
        <v>20.82570076</v>
      </c>
      <c r="O681" s="556">
        <v>92.542686459999999</v>
      </c>
      <c r="P681" s="556" t="s">
        <v>1989</v>
      </c>
      <c r="Q681" s="433" t="s">
        <v>778</v>
      </c>
      <c r="R681" s="563"/>
      <c r="S681" s="437"/>
      <c r="T681" s="450"/>
      <c r="U681" s="565"/>
      <c r="V681" s="433" t="s">
        <v>629</v>
      </c>
      <c r="W681" s="556"/>
    </row>
    <row r="682" spans="1:23" s="70" customFormat="1" ht="14.25" hidden="1" customHeight="1">
      <c r="A682" s="556" t="s">
        <v>2686</v>
      </c>
      <c r="B682" s="561" t="s">
        <v>321</v>
      </c>
      <c r="C682" s="568" t="s">
        <v>2543</v>
      </c>
      <c r="D682" s="562"/>
      <c r="E682" s="556">
        <v>198349</v>
      </c>
      <c r="F682" s="487" t="s">
        <v>2543</v>
      </c>
      <c r="G682" s="433"/>
      <c r="H682" s="433"/>
      <c r="I682" s="433"/>
      <c r="J682" s="433" t="s">
        <v>796</v>
      </c>
      <c r="K682" s="433" t="s">
        <v>796</v>
      </c>
      <c r="L682" s="433" t="s">
        <v>796</v>
      </c>
      <c r="M682" s="193" t="s">
        <v>793</v>
      </c>
      <c r="N682" s="556">
        <v>20.819919586181602</v>
      </c>
      <c r="O682" s="556">
        <v>92.589729309082003</v>
      </c>
      <c r="P682" s="433" t="s">
        <v>797</v>
      </c>
      <c r="Q682" s="433" t="s">
        <v>3026</v>
      </c>
      <c r="R682" s="571"/>
      <c r="S682" s="437"/>
      <c r="T682" s="450">
        <v>43769</v>
      </c>
      <c r="U682" s="571"/>
      <c r="V682" s="433"/>
      <c r="W682" s="563"/>
    </row>
    <row r="683" spans="1:23" s="70" customFormat="1" ht="14.25" hidden="1" customHeight="1">
      <c r="A683" s="556" t="s">
        <v>2686</v>
      </c>
      <c r="B683" s="556" t="s">
        <v>321</v>
      </c>
      <c r="C683" s="556" t="s">
        <v>542</v>
      </c>
      <c r="D683" s="473" t="s">
        <v>1664</v>
      </c>
      <c r="E683" s="556">
        <v>198443</v>
      </c>
      <c r="H683" s="433"/>
      <c r="J683" s="70" t="s">
        <v>796</v>
      </c>
      <c r="K683" s="70" t="s">
        <v>796</v>
      </c>
      <c r="L683" s="70" t="s">
        <v>796</v>
      </c>
      <c r="M683" s="70" t="s">
        <v>793</v>
      </c>
      <c r="N683" s="70">
        <v>20.686819079999999</v>
      </c>
      <c r="O683" s="70">
        <v>92.57855988</v>
      </c>
      <c r="P683" s="70" t="s">
        <v>797</v>
      </c>
      <c r="Q683" s="433" t="s">
        <v>778</v>
      </c>
      <c r="R683" s="563"/>
      <c r="S683" s="437"/>
      <c r="T683" s="450"/>
      <c r="U683" s="565"/>
      <c r="V683" s="556" t="s">
        <v>542</v>
      </c>
      <c r="W683" s="556"/>
    </row>
    <row r="684" spans="1:23" s="70" customFormat="1" ht="14.25" hidden="1" customHeight="1">
      <c r="A684" s="556" t="s">
        <v>2686</v>
      </c>
      <c r="B684" s="556" t="s">
        <v>321</v>
      </c>
      <c r="C684" s="556" t="s">
        <v>2729</v>
      </c>
      <c r="D684" s="473" t="s">
        <v>1664</v>
      </c>
      <c r="E684" s="70">
        <v>198185</v>
      </c>
      <c r="J684" s="70" t="s">
        <v>796</v>
      </c>
      <c r="K684" s="70" t="s">
        <v>796</v>
      </c>
      <c r="L684" s="70" t="s">
        <v>796</v>
      </c>
      <c r="M684" s="70" t="s">
        <v>793</v>
      </c>
      <c r="N684" s="70">
        <v>20.961650850000002</v>
      </c>
      <c r="O684" s="70">
        <v>92.502937320000001</v>
      </c>
      <c r="P684" s="70" t="s">
        <v>797</v>
      </c>
      <c r="Q684" s="70" t="s">
        <v>778</v>
      </c>
      <c r="R684" s="563"/>
      <c r="S684" s="103"/>
      <c r="T684" s="108"/>
      <c r="U684" s="565"/>
      <c r="V684" s="556" t="s">
        <v>663</v>
      </c>
      <c r="W684" s="556"/>
    </row>
    <row r="685" spans="1:23" s="556" customFormat="1" ht="14.25" hidden="1" customHeight="1">
      <c r="A685" s="564" t="s">
        <v>2686</v>
      </c>
      <c r="B685" s="567" t="s">
        <v>321</v>
      </c>
      <c r="C685" s="568" t="s">
        <v>2866</v>
      </c>
      <c r="D685" s="562"/>
      <c r="E685" s="556">
        <v>198357</v>
      </c>
      <c r="J685" s="556" t="s">
        <v>796</v>
      </c>
      <c r="K685" s="556" t="s">
        <v>796</v>
      </c>
      <c r="L685" s="556" t="s">
        <v>796</v>
      </c>
      <c r="N685" s="556">
        <v>20.813840866088899</v>
      </c>
      <c r="O685" s="556">
        <v>92.599952697753906</v>
      </c>
      <c r="P685" s="556" t="s">
        <v>797</v>
      </c>
      <c r="R685" s="571"/>
      <c r="S685" s="564"/>
      <c r="T685" s="583"/>
      <c r="U685" s="571"/>
      <c r="W685" s="563"/>
    </row>
    <row r="686" spans="1:23" s="556" customFormat="1" ht="14.25" hidden="1" customHeight="1">
      <c r="A686" s="556" t="s">
        <v>2686</v>
      </c>
      <c r="B686" s="561" t="s">
        <v>321</v>
      </c>
      <c r="C686" s="561" t="s">
        <v>581</v>
      </c>
      <c r="D686" s="473" t="s">
        <v>1664</v>
      </c>
      <c r="E686" s="556">
        <v>198427</v>
      </c>
      <c r="J686" s="556" t="s">
        <v>796</v>
      </c>
      <c r="K686" s="556" t="s">
        <v>796</v>
      </c>
      <c r="L686" s="556" t="s">
        <v>796</v>
      </c>
      <c r="M686" s="556" t="s">
        <v>887</v>
      </c>
      <c r="N686" s="575">
        <v>20.742059709999999</v>
      </c>
      <c r="O686" s="575">
        <v>92.630676269999995</v>
      </c>
      <c r="P686" s="556" t="s">
        <v>797</v>
      </c>
      <c r="Q686" s="556" t="s">
        <v>778</v>
      </c>
      <c r="R686" s="563"/>
      <c r="S686" s="564"/>
      <c r="T686" s="583"/>
      <c r="U686" s="565"/>
      <c r="V686" s="556" t="s">
        <v>581</v>
      </c>
    </row>
    <row r="687" spans="1:23" s="556" customFormat="1" ht="14.25" hidden="1" customHeight="1">
      <c r="A687" s="556" t="s">
        <v>2686</v>
      </c>
      <c r="B687" s="561" t="s">
        <v>321</v>
      </c>
      <c r="C687" s="561" t="s">
        <v>2550</v>
      </c>
      <c r="D687" s="473"/>
      <c r="E687" s="556">
        <v>198427</v>
      </c>
      <c r="F687" s="556" t="s">
        <v>2666</v>
      </c>
      <c r="J687" s="556" t="s">
        <v>796</v>
      </c>
      <c r="K687" s="556" t="s">
        <v>796</v>
      </c>
      <c r="L687" s="556" t="s">
        <v>796</v>
      </c>
      <c r="M687" s="556" t="s">
        <v>793</v>
      </c>
      <c r="P687" s="556" t="s">
        <v>797</v>
      </c>
      <c r="Q687" s="556" t="s">
        <v>2663</v>
      </c>
      <c r="R687" s="563"/>
      <c r="S687" s="564"/>
      <c r="T687" s="583"/>
      <c r="U687" s="565"/>
    </row>
    <row r="688" spans="1:23" s="556" customFormat="1" ht="14.25" hidden="1" customHeight="1">
      <c r="A688" s="556" t="s">
        <v>2686</v>
      </c>
      <c r="B688" s="556" t="s">
        <v>321</v>
      </c>
      <c r="C688" s="556" t="s">
        <v>2549</v>
      </c>
      <c r="D688" s="473"/>
      <c r="E688" s="556">
        <v>198426</v>
      </c>
      <c r="F688" s="556" t="s">
        <v>2666</v>
      </c>
      <c r="J688" s="556" t="s">
        <v>796</v>
      </c>
      <c r="K688" s="556" t="s">
        <v>796</v>
      </c>
      <c r="L688" s="556" t="s">
        <v>796</v>
      </c>
      <c r="M688" s="556" t="s">
        <v>296</v>
      </c>
      <c r="P688" s="556" t="s">
        <v>797</v>
      </c>
      <c r="Q688" s="556" t="s">
        <v>2663</v>
      </c>
      <c r="R688" s="563"/>
      <c r="S688" s="564"/>
      <c r="T688" s="583"/>
      <c r="U688" s="565"/>
    </row>
    <row r="689" spans="1:23" s="70" customFormat="1" ht="14.25" hidden="1" customHeight="1">
      <c r="A689" s="567" t="s">
        <v>2686</v>
      </c>
      <c r="B689" s="567" t="s">
        <v>321</v>
      </c>
      <c r="C689" s="568" t="s">
        <v>2835</v>
      </c>
      <c r="D689" s="562"/>
      <c r="E689" s="70">
        <v>198415</v>
      </c>
      <c r="F689" s="556"/>
      <c r="J689" s="70" t="s">
        <v>2692</v>
      </c>
      <c r="K689" s="70" t="s">
        <v>2658</v>
      </c>
      <c r="L689" s="70" t="s">
        <v>2658</v>
      </c>
      <c r="N689" s="70">
        <v>20.734859466552699</v>
      </c>
      <c r="O689" s="70">
        <v>92.657089233398395</v>
      </c>
      <c r="Q689" s="556"/>
      <c r="R689" s="571"/>
      <c r="S689" s="103"/>
      <c r="T689" s="108">
        <v>43591</v>
      </c>
      <c r="U689" s="571"/>
      <c r="W689" s="563"/>
    </row>
    <row r="690" spans="1:23" s="70" customFormat="1" ht="14.25" hidden="1" customHeight="1">
      <c r="A690" s="433" t="s">
        <v>2686</v>
      </c>
      <c r="B690" s="556" t="s">
        <v>321</v>
      </c>
      <c r="C690" s="556" t="s">
        <v>603</v>
      </c>
      <c r="D690" s="473" t="s">
        <v>1664</v>
      </c>
      <c r="E690" s="70">
        <v>198367</v>
      </c>
      <c r="F690" s="556"/>
      <c r="J690" s="70" t="s">
        <v>796</v>
      </c>
      <c r="K690" s="70" t="s">
        <v>796</v>
      </c>
      <c r="L690" s="70" t="s">
        <v>796</v>
      </c>
      <c r="M690" s="70" t="s">
        <v>793</v>
      </c>
      <c r="N690" s="70">
        <v>20.792390820000001</v>
      </c>
      <c r="O690" s="70">
        <v>92.587081909999995</v>
      </c>
      <c r="P690" s="70" t="s">
        <v>797</v>
      </c>
      <c r="Q690" s="70" t="s">
        <v>778</v>
      </c>
      <c r="R690" s="102"/>
      <c r="S690" s="437"/>
      <c r="T690" s="108"/>
      <c r="U690" s="104"/>
      <c r="V690" s="70" t="s">
        <v>603</v>
      </c>
      <c r="W690" s="433"/>
    </row>
    <row r="691" spans="1:23" s="70" customFormat="1" ht="14.25" hidden="1" customHeight="1">
      <c r="A691" s="433" t="s">
        <v>2686</v>
      </c>
      <c r="B691" s="556" t="s">
        <v>321</v>
      </c>
      <c r="C691" s="556" t="s">
        <v>3058</v>
      </c>
      <c r="D691" s="473"/>
      <c r="E691" s="70">
        <v>198290</v>
      </c>
      <c r="F691" s="433"/>
      <c r="J691" s="433" t="s">
        <v>796</v>
      </c>
      <c r="K691" s="433" t="s">
        <v>796</v>
      </c>
      <c r="L691" s="70" t="s">
        <v>796</v>
      </c>
      <c r="M691" s="70" t="s">
        <v>296</v>
      </c>
      <c r="N691" s="70">
        <v>20.864589691162099</v>
      </c>
      <c r="O691" s="70">
        <v>92.575378417968807</v>
      </c>
      <c r="P691" s="70" t="s">
        <v>797</v>
      </c>
      <c r="Q691" s="70" t="s">
        <v>3026</v>
      </c>
      <c r="R691" s="102"/>
      <c r="S691" s="103"/>
      <c r="T691" s="108">
        <v>43768</v>
      </c>
      <c r="U691" s="104"/>
      <c r="W691" s="433"/>
    </row>
    <row r="692" spans="1:23" s="70" customFormat="1" ht="14.25" hidden="1" customHeight="1">
      <c r="A692" s="433" t="s">
        <v>2686</v>
      </c>
      <c r="B692" s="561" t="s">
        <v>321</v>
      </c>
      <c r="C692" s="568" t="s">
        <v>3077</v>
      </c>
      <c r="D692" s="562"/>
      <c r="E692" s="70">
        <v>198223</v>
      </c>
      <c r="J692" s="433" t="s">
        <v>796</v>
      </c>
      <c r="K692" s="433" t="s">
        <v>796</v>
      </c>
      <c r="L692" s="433" t="s">
        <v>796</v>
      </c>
      <c r="N692" s="70">
        <v>20.9363498687744</v>
      </c>
      <c r="O692" s="70">
        <v>92.5257568359375</v>
      </c>
      <c r="P692" s="556" t="s">
        <v>797</v>
      </c>
      <c r="Q692" s="70" t="s">
        <v>3026</v>
      </c>
      <c r="R692" s="571"/>
      <c r="S692" s="103"/>
      <c r="T692" s="108">
        <v>43769</v>
      </c>
      <c r="U692" s="571"/>
      <c r="W692" s="563"/>
    </row>
    <row r="693" spans="1:23" s="70" customFormat="1" ht="14.25" hidden="1" customHeight="1">
      <c r="A693" s="433" t="s">
        <v>2686</v>
      </c>
      <c r="B693" s="556" t="s">
        <v>321</v>
      </c>
      <c r="C693" s="556" t="s">
        <v>650</v>
      </c>
      <c r="D693" s="473" t="s">
        <v>1664</v>
      </c>
      <c r="E693" s="70">
        <v>198317</v>
      </c>
      <c r="J693" s="70" t="s">
        <v>796</v>
      </c>
      <c r="K693" s="70" t="s">
        <v>796</v>
      </c>
      <c r="L693" s="70" t="s">
        <v>796</v>
      </c>
      <c r="M693" s="70" t="s">
        <v>793</v>
      </c>
      <c r="N693" s="575">
        <v>20.891330719999999</v>
      </c>
      <c r="O693" s="575">
        <v>92.491966250000004</v>
      </c>
      <c r="P693" s="70" t="s">
        <v>797</v>
      </c>
      <c r="Q693" s="70" t="s">
        <v>778</v>
      </c>
      <c r="R693" s="563"/>
      <c r="S693" s="564"/>
      <c r="T693" s="108"/>
      <c r="U693" s="104"/>
      <c r="V693" s="70" t="s">
        <v>650</v>
      </c>
    </row>
    <row r="694" spans="1:23" s="70" customFormat="1" ht="14.25" hidden="1" customHeight="1">
      <c r="A694" s="567" t="s">
        <v>2686</v>
      </c>
      <c r="B694" s="567" t="s">
        <v>321</v>
      </c>
      <c r="C694" s="568" t="s">
        <v>619</v>
      </c>
      <c r="D694" s="562"/>
      <c r="E694" s="70">
        <v>217876</v>
      </c>
      <c r="F694" s="433"/>
      <c r="J694" s="70" t="s">
        <v>796</v>
      </c>
      <c r="K694" s="70" t="s">
        <v>796</v>
      </c>
      <c r="L694" s="70" t="s">
        <v>796</v>
      </c>
      <c r="M694" s="70" t="s">
        <v>296</v>
      </c>
      <c r="N694" s="70">
        <v>20.818290709999999</v>
      </c>
      <c r="O694" s="70">
        <v>92.594978330000004</v>
      </c>
      <c r="P694" s="70" t="s">
        <v>797</v>
      </c>
      <c r="R694" s="571"/>
      <c r="S694" s="564"/>
      <c r="T694" s="108">
        <v>43591</v>
      </c>
      <c r="U694" s="571"/>
      <c r="W694" s="563"/>
    </row>
    <row r="695" spans="1:23" s="70" customFormat="1" ht="14.25" hidden="1" customHeight="1">
      <c r="A695" s="433" t="s">
        <v>2686</v>
      </c>
      <c r="B695" s="556" t="s">
        <v>321</v>
      </c>
      <c r="C695" s="556" t="s">
        <v>322</v>
      </c>
      <c r="D695" s="473" t="s">
        <v>1664</v>
      </c>
      <c r="E695" s="433"/>
      <c r="F695" s="433"/>
      <c r="J695" s="433" t="s">
        <v>802</v>
      </c>
      <c r="K695" s="433" t="s">
        <v>796</v>
      </c>
      <c r="L695" s="433" t="s">
        <v>802</v>
      </c>
      <c r="M695" s="70" t="s">
        <v>793</v>
      </c>
      <c r="P695" s="70" t="s">
        <v>921</v>
      </c>
      <c r="Q695" s="70" t="s">
        <v>800</v>
      </c>
      <c r="R695" s="563"/>
      <c r="S695" s="564"/>
      <c r="T695" s="108">
        <v>42926</v>
      </c>
      <c r="U695" s="438" t="s">
        <v>931</v>
      </c>
      <c r="W695" s="433"/>
    </row>
    <row r="696" spans="1:23" s="70" customFormat="1" ht="14.25" hidden="1" customHeight="1">
      <c r="A696" s="433" t="s">
        <v>2686</v>
      </c>
      <c r="B696" s="556" t="s">
        <v>321</v>
      </c>
      <c r="C696" s="556" t="s">
        <v>540</v>
      </c>
      <c r="D696" s="473"/>
      <c r="E696" s="433">
        <v>220754</v>
      </c>
      <c r="F696" s="433"/>
      <c r="G696" s="433"/>
      <c r="H696" s="433"/>
      <c r="I696" s="433"/>
      <c r="J696" s="433" t="s">
        <v>796</v>
      </c>
      <c r="K696" s="433" t="s">
        <v>796</v>
      </c>
      <c r="L696" s="433" t="s">
        <v>796</v>
      </c>
      <c r="N696" s="433">
        <v>20.685689929999999</v>
      </c>
      <c r="O696" s="433">
        <v>92.572860719999994</v>
      </c>
      <c r="P696" s="70" t="s">
        <v>797</v>
      </c>
      <c r="Q696" s="433" t="s">
        <v>3026</v>
      </c>
      <c r="R696" s="563"/>
      <c r="S696" s="564"/>
      <c r="T696" s="450">
        <v>43768</v>
      </c>
      <c r="U696" s="438"/>
      <c r="V696" s="433"/>
      <c r="W696" s="433"/>
    </row>
    <row r="697" spans="1:23" s="70" customFormat="1" ht="14.25" hidden="1" customHeight="1">
      <c r="A697" s="556" t="s">
        <v>2686</v>
      </c>
      <c r="B697" s="556" t="s">
        <v>321</v>
      </c>
      <c r="C697" s="556" t="s">
        <v>569</v>
      </c>
      <c r="D697" s="473" t="s">
        <v>1664</v>
      </c>
      <c r="E697" s="556">
        <v>198429</v>
      </c>
      <c r="F697" s="556"/>
      <c r="G697" s="556"/>
      <c r="H697" s="556"/>
      <c r="I697" s="556"/>
      <c r="J697" s="433" t="s">
        <v>796</v>
      </c>
      <c r="K697" s="433" t="s">
        <v>796</v>
      </c>
      <c r="L697" s="433" t="s">
        <v>796</v>
      </c>
      <c r="M697" s="556" t="s">
        <v>793</v>
      </c>
      <c r="N697" s="556">
        <v>20.721019739999999</v>
      </c>
      <c r="O697" s="556">
        <v>92.626197809999994</v>
      </c>
      <c r="P697" s="556" t="s">
        <v>797</v>
      </c>
      <c r="Q697" s="556" t="s">
        <v>778</v>
      </c>
      <c r="R697" s="563"/>
      <c r="S697" s="564"/>
      <c r="T697" s="583"/>
      <c r="U697" s="565"/>
      <c r="V697" s="556" t="s">
        <v>569</v>
      </c>
      <c r="W697" s="556"/>
    </row>
    <row r="698" spans="1:23" s="70" customFormat="1" ht="14.25" hidden="1" customHeight="1">
      <c r="A698" s="556" t="s">
        <v>2686</v>
      </c>
      <c r="B698" s="556" t="s">
        <v>321</v>
      </c>
      <c r="C698" s="556" t="s">
        <v>649</v>
      </c>
      <c r="D698" s="473"/>
      <c r="E698" s="556">
        <v>198435</v>
      </c>
      <c r="F698" s="556" t="s">
        <v>2668</v>
      </c>
      <c r="G698" s="556"/>
      <c r="H698" s="556"/>
      <c r="I698" s="556"/>
      <c r="J698" s="433" t="s">
        <v>796</v>
      </c>
      <c r="K698" s="433" t="s">
        <v>796</v>
      </c>
      <c r="L698" s="433" t="s">
        <v>796</v>
      </c>
      <c r="M698" s="556" t="s">
        <v>793</v>
      </c>
      <c r="N698" s="556"/>
      <c r="O698" s="556"/>
      <c r="P698" s="556" t="s">
        <v>797</v>
      </c>
      <c r="Q698" s="556" t="s">
        <v>2663</v>
      </c>
      <c r="R698" s="563"/>
      <c r="S698" s="564"/>
      <c r="T698" s="583"/>
      <c r="U698" s="565"/>
      <c r="V698" s="556"/>
      <c r="W698" s="556"/>
    </row>
    <row r="699" spans="1:23" s="70" customFormat="1" ht="14.25" hidden="1" customHeight="1">
      <c r="A699" s="433" t="s">
        <v>2686</v>
      </c>
      <c r="B699" s="433" t="s">
        <v>321</v>
      </c>
      <c r="C699" s="433" t="s">
        <v>3072</v>
      </c>
      <c r="D699" s="473" t="s">
        <v>1664</v>
      </c>
      <c r="E699" s="433">
        <v>198390</v>
      </c>
      <c r="F699" s="433"/>
      <c r="G699" s="433"/>
      <c r="H699" s="433"/>
      <c r="I699" s="433"/>
      <c r="J699" s="433" t="s">
        <v>796</v>
      </c>
      <c r="K699" s="433" t="s">
        <v>796</v>
      </c>
      <c r="L699" s="433" t="s">
        <v>796</v>
      </c>
      <c r="M699" s="433" t="s">
        <v>793</v>
      </c>
      <c r="N699" s="433">
        <v>20.753370289999999</v>
      </c>
      <c r="O699" s="433">
        <v>92.545188899999999</v>
      </c>
      <c r="P699" s="433" t="s">
        <v>797</v>
      </c>
      <c r="Q699" s="433" t="s">
        <v>778</v>
      </c>
      <c r="R699" s="436"/>
      <c r="S699" s="437"/>
      <c r="T699" s="450"/>
      <c r="U699" s="438"/>
      <c r="V699" s="433" t="s">
        <v>583</v>
      </c>
      <c r="W699" s="433"/>
    </row>
    <row r="700" spans="1:23" s="74" customFormat="1" ht="14.25" hidden="1" customHeight="1">
      <c r="A700" s="556" t="s">
        <v>2686</v>
      </c>
      <c r="B700" s="561" t="s">
        <v>321</v>
      </c>
      <c r="C700" s="561" t="s">
        <v>2551</v>
      </c>
      <c r="D700" s="473" t="s">
        <v>1664</v>
      </c>
      <c r="E700" s="556">
        <v>198431</v>
      </c>
      <c r="F700" s="556" t="s">
        <v>2667</v>
      </c>
      <c r="G700" s="556"/>
      <c r="H700" s="556"/>
      <c r="I700" s="556"/>
      <c r="J700" s="433" t="s">
        <v>796</v>
      </c>
      <c r="K700" s="433" t="s">
        <v>796</v>
      </c>
      <c r="L700" s="433" t="s">
        <v>796</v>
      </c>
      <c r="M700" s="556" t="s">
        <v>793</v>
      </c>
      <c r="N700" s="556">
        <v>20.703790659999999</v>
      </c>
      <c r="O700" s="556">
        <v>92.628463749999995</v>
      </c>
      <c r="P700" s="556" t="s">
        <v>797</v>
      </c>
      <c r="Q700" s="556" t="s">
        <v>778</v>
      </c>
      <c r="R700" s="563"/>
      <c r="S700" s="564"/>
      <c r="T700" s="583"/>
      <c r="U700" s="565"/>
      <c r="V700" s="556" t="s">
        <v>552</v>
      </c>
      <c r="W700" s="556"/>
    </row>
    <row r="701" spans="1:23" s="70" customFormat="1" ht="14.25" hidden="1" customHeight="1">
      <c r="A701" s="433" t="s">
        <v>2686</v>
      </c>
      <c r="B701" s="561" t="s">
        <v>321</v>
      </c>
      <c r="C701" s="561" t="s">
        <v>2552</v>
      </c>
      <c r="D701" s="473" t="s">
        <v>1664</v>
      </c>
      <c r="E701" s="433">
        <v>198428</v>
      </c>
      <c r="F701" s="433"/>
      <c r="G701" s="433"/>
      <c r="H701" s="433"/>
      <c r="I701" s="433"/>
      <c r="J701" s="70" t="s">
        <v>796</v>
      </c>
      <c r="K701" s="70" t="s">
        <v>796</v>
      </c>
      <c r="L701" s="70" t="s">
        <v>796</v>
      </c>
      <c r="M701" s="433" t="s">
        <v>296</v>
      </c>
      <c r="N701" s="433">
        <v>20.703920360000001</v>
      </c>
      <c r="O701" s="433">
        <v>92.631500239999994</v>
      </c>
      <c r="P701" s="70" t="s">
        <v>797</v>
      </c>
      <c r="Q701" s="433" t="s">
        <v>778</v>
      </c>
      <c r="R701" s="436"/>
      <c r="S701" s="437"/>
      <c r="T701" s="450"/>
      <c r="U701" s="438"/>
      <c r="V701" s="433" t="s">
        <v>553</v>
      </c>
      <c r="W701" s="433"/>
    </row>
    <row r="702" spans="1:23" s="70" customFormat="1" ht="14.25" hidden="1" customHeight="1">
      <c r="A702" s="433" t="s">
        <v>2686</v>
      </c>
      <c r="B702" s="433" t="s">
        <v>321</v>
      </c>
      <c r="C702" s="433" t="s">
        <v>531</v>
      </c>
      <c r="D702" s="473" t="s">
        <v>1664</v>
      </c>
      <c r="E702" s="70">
        <v>217884</v>
      </c>
      <c r="J702" s="70" t="s">
        <v>796</v>
      </c>
      <c r="K702" s="70" t="s">
        <v>796</v>
      </c>
      <c r="L702" s="70" t="s">
        <v>796</v>
      </c>
      <c r="M702" s="70" t="s">
        <v>793</v>
      </c>
      <c r="N702" s="433">
        <v>20.673639300000001</v>
      </c>
      <c r="O702" s="433">
        <v>92.596298219999994</v>
      </c>
      <c r="P702" s="70" t="s">
        <v>797</v>
      </c>
      <c r="Q702" s="70" t="s">
        <v>778</v>
      </c>
      <c r="R702" s="436"/>
      <c r="S702" s="437"/>
      <c r="T702" s="108"/>
      <c r="U702" s="104"/>
      <c r="V702" s="70" t="s">
        <v>531</v>
      </c>
    </row>
    <row r="703" spans="1:23" s="70" customFormat="1" ht="14.25" hidden="1" customHeight="1">
      <c r="A703" s="433" t="s">
        <v>2686</v>
      </c>
      <c r="B703" s="561" t="s">
        <v>321</v>
      </c>
      <c r="C703" s="561" t="s">
        <v>2967</v>
      </c>
      <c r="D703" s="473" t="s">
        <v>1664</v>
      </c>
      <c r="E703" s="70">
        <v>198442</v>
      </c>
      <c r="J703" s="433" t="s">
        <v>796</v>
      </c>
      <c r="K703" s="433" t="s">
        <v>796</v>
      </c>
      <c r="L703" s="70" t="s">
        <v>796</v>
      </c>
      <c r="M703" s="70" t="s">
        <v>793</v>
      </c>
      <c r="N703" s="70">
        <v>20.692510599999999</v>
      </c>
      <c r="O703" s="70">
        <v>92.579689029999997</v>
      </c>
      <c r="P703" s="70" t="s">
        <v>797</v>
      </c>
      <c r="Q703" s="70" t="s">
        <v>778</v>
      </c>
      <c r="R703" s="567"/>
      <c r="S703" s="568"/>
      <c r="T703" s="108"/>
      <c r="U703" s="104"/>
      <c r="V703" s="70" t="s">
        <v>547</v>
      </c>
    </row>
    <row r="704" spans="1:23" s="70" customFormat="1" ht="14.25" hidden="1" customHeight="1">
      <c r="A704" s="433" t="s">
        <v>2686</v>
      </c>
      <c r="B704" s="556" t="s">
        <v>321</v>
      </c>
      <c r="C704" s="556" t="s">
        <v>2715</v>
      </c>
      <c r="D704" s="473"/>
      <c r="E704" s="556"/>
      <c r="F704" s="556"/>
      <c r="G704" s="556"/>
      <c r="H704" s="556"/>
      <c r="I704" s="556"/>
      <c r="J704" s="433" t="s">
        <v>796</v>
      </c>
      <c r="K704" s="433" t="s">
        <v>877</v>
      </c>
      <c r="L704" s="70" t="s">
        <v>877</v>
      </c>
      <c r="M704" s="556"/>
      <c r="N704" s="556"/>
      <c r="O704" s="556"/>
      <c r="P704" s="70" t="s">
        <v>797</v>
      </c>
      <c r="Q704" s="556"/>
      <c r="R704" s="563"/>
      <c r="S704" s="564"/>
      <c r="T704" s="583"/>
      <c r="U704" s="565"/>
      <c r="V704" s="556" t="s">
        <v>2868</v>
      </c>
    </row>
    <row r="705" spans="1:23" s="70" customFormat="1" ht="14.25" hidden="1" customHeight="1">
      <c r="A705" s="485" t="s">
        <v>2686</v>
      </c>
      <c r="B705" s="507" t="s">
        <v>321</v>
      </c>
      <c r="C705" s="510" t="s">
        <v>1099</v>
      </c>
      <c r="D705" s="562" t="s">
        <v>1664</v>
      </c>
      <c r="E705" s="487">
        <v>198232</v>
      </c>
      <c r="F705" s="589"/>
      <c r="G705" s="487"/>
      <c r="H705" s="487"/>
      <c r="I705" s="487"/>
      <c r="J705" s="433" t="s">
        <v>796</v>
      </c>
      <c r="K705" s="433" t="s">
        <v>796</v>
      </c>
      <c r="L705" s="433" t="s">
        <v>796</v>
      </c>
      <c r="M705" s="487" t="s">
        <v>296</v>
      </c>
      <c r="N705" s="487"/>
      <c r="O705" s="487"/>
      <c r="P705" s="487" t="s">
        <v>797</v>
      </c>
      <c r="Q705" s="487" t="s">
        <v>800</v>
      </c>
      <c r="R705" s="488"/>
      <c r="S705" s="485"/>
      <c r="T705" s="489">
        <v>42926</v>
      </c>
      <c r="U705" s="490" t="s">
        <v>801</v>
      </c>
      <c r="V705" s="491"/>
      <c r="W705" s="563"/>
    </row>
    <row r="706" spans="1:23" s="70" customFormat="1" ht="14.25" hidden="1" customHeight="1">
      <c r="A706" s="556" t="s">
        <v>2686</v>
      </c>
      <c r="B706" s="556" t="s">
        <v>321</v>
      </c>
      <c r="C706" s="556" t="s">
        <v>2664</v>
      </c>
      <c r="D706" s="473"/>
      <c r="E706" s="556">
        <v>198370</v>
      </c>
      <c r="F706" s="556" t="s">
        <v>2664</v>
      </c>
      <c r="G706" s="556"/>
      <c r="H706" s="556"/>
      <c r="I706" s="556"/>
      <c r="J706" s="433" t="s">
        <v>796</v>
      </c>
      <c r="K706" s="433" t="s">
        <v>796</v>
      </c>
      <c r="L706" s="433" t="s">
        <v>796</v>
      </c>
      <c r="M706" s="556"/>
      <c r="N706" s="556">
        <v>20.793779373168899</v>
      </c>
      <c r="O706" s="556">
        <v>92.597961425781307</v>
      </c>
      <c r="P706" s="556" t="s">
        <v>797</v>
      </c>
      <c r="Q706" s="556" t="s">
        <v>2663</v>
      </c>
      <c r="R706" s="563"/>
      <c r="S706" s="564"/>
      <c r="T706" s="583">
        <v>43580</v>
      </c>
      <c r="U706" s="565" t="s">
        <v>2713</v>
      </c>
      <c r="V706" s="556"/>
      <c r="W706" s="556"/>
    </row>
    <row r="707" spans="1:23" s="70" customFormat="1" ht="14.25" hidden="1" customHeight="1">
      <c r="A707" s="556" t="s">
        <v>2686</v>
      </c>
      <c r="B707" s="556" t="s">
        <v>321</v>
      </c>
      <c r="C707" s="556" t="s">
        <v>2542</v>
      </c>
      <c r="D707" s="473"/>
      <c r="E707" s="556">
        <v>198350</v>
      </c>
      <c r="F707" s="556" t="s">
        <v>2543</v>
      </c>
      <c r="G707" s="556"/>
      <c r="H707" s="556"/>
      <c r="I707" s="556"/>
      <c r="J707" s="433" t="s">
        <v>796</v>
      </c>
      <c r="K707" s="433" t="s">
        <v>796</v>
      </c>
      <c r="L707" s="70" t="s">
        <v>796</v>
      </c>
      <c r="M707" s="556" t="s">
        <v>793</v>
      </c>
      <c r="N707" s="556"/>
      <c r="O707" s="556"/>
      <c r="P707" s="556" t="s">
        <v>797</v>
      </c>
      <c r="Q707" s="556" t="s">
        <v>2663</v>
      </c>
      <c r="R707" s="563"/>
      <c r="S707" s="564"/>
      <c r="T707" s="583"/>
      <c r="U707" s="565"/>
      <c r="V707" s="556"/>
      <c r="W707" s="556"/>
    </row>
    <row r="708" spans="1:23" s="70" customFormat="1" ht="14.25" hidden="1" customHeight="1">
      <c r="A708" s="433" t="s">
        <v>2686</v>
      </c>
      <c r="B708" s="556" t="s">
        <v>321</v>
      </c>
      <c r="C708" s="556" t="s">
        <v>666</v>
      </c>
      <c r="D708" s="473" t="s">
        <v>1664</v>
      </c>
      <c r="E708" s="433">
        <v>198183</v>
      </c>
      <c r="F708" s="433"/>
      <c r="G708" s="433"/>
      <c r="H708" s="433"/>
      <c r="I708" s="433"/>
      <c r="J708" s="433" t="s">
        <v>796</v>
      </c>
      <c r="K708" s="433" t="s">
        <v>796</v>
      </c>
      <c r="L708" s="433" t="s">
        <v>796</v>
      </c>
      <c r="M708" s="433" t="s">
        <v>949</v>
      </c>
      <c r="N708" s="433">
        <v>20.977460860000001</v>
      </c>
      <c r="O708" s="433">
        <v>92.484466549999993</v>
      </c>
      <c r="P708" s="433" t="s">
        <v>797</v>
      </c>
      <c r="Q708" s="433" t="s">
        <v>778</v>
      </c>
      <c r="R708" s="436"/>
      <c r="S708" s="437"/>
      <c r="T708" s="450"/>
      <c r="U708" s="438"/>
      <c r="V708" s="433" t="s">
        <v>666</v>
      </c>
      <c r="W708" s="433"/>
    </row>
    <row r="709" spans="1:23" s="70" customFormat="1" ht="14.25" hidden="1" customHeight="1">
      <c r="A709" s="433" t="s">
        <v>2686</v>
      </c>
      <c r="B709" s="556" t="s">
        <v>321</v>
      </c>
      <c r="C709" s="556" t="s">
        <v>665</v>
      </c>
      <c r="D709" s="473" t="s">
        <v>1664</v>
      </c>
      <c r="E709" s="556">
        <v>198187</v>
      </c>
      <c r="F709" s="556"/>
      <c r="G709" s="556"/>
      <c r="H709" s="556"/>
      <c r="I709" s="556"/>
      <c r="J709" s="556" t="s">
        <v>796</v>
      </c>
      <c r="K709" s="556" t="s">
        <v>796</v>
      </c>
      <c r="L709" s="556" t="s">
        <v>796</v>
      </c>
      <c r="M709" s="556" t="s">
        <v>793</v>
      </c>
      <c r="N709" s="556">
        <v>20.974870679999999</v>
      </c>
      <c r="O709" s="556">
        <v>92.483711240000005</v>
      </c>
      <c r="P709" s="556" t="s">
        <v>797</v>
      </c>
      <c r="Q709" s="556" t="s">
        <v>778</v>
      </c>
      <c r="R709" s="563"/>
      <c r="S709" s="564"/>
      <c r="T709" s="583"/>
      <c r="U709" s="565"/>
      <c r="V709" s="556" t="s">
        <v>665</v>
      </c>
      <c r="W709" s="556"/>
    </row>
    <row r="710" spans="1:23" s="70" customFormat="1" ht="14.25" hidden="1" customHeight="1">
      <c r="A710" s="556" t="s">
        <v>2686</v>
      </c>
      <c r="B710" s="556" t="s">
        <v>321</v>
      </c>
      <c r="C710" s="556" t="s">
        <v>3059</v>
      </c>
      <c r="D710" s="473"/>
      <c r="E710" s="556">
        <v>220751</v>
      </c>
      <c r="F710" s="556"/>
      <c r="G710" s="556"/>
      <c r="H710" s="556"/>
      <c r="I710" s="556"/>
      <c r="J710" s="556" t="s">
        <v>796</v>
      </c>
      <c r="K710" s="556" t="s">
        <v>796</v>
      </c>
      <c r="L710" s="556" t="s">
        <v>796</v>
      </c>
      <c r="M710" s="556"/>
      <c r="N710" s="556">
        <v>20.8534545898438</v>
      </c>
      <c r="O710" s="556">
        <v>92.568794250488295</v>
      </c>
      <c r="P710" s="556" t="s">
        <v>797</v>
      </c>
      <c r="Q710" s="556" t="s">
        <v>3026</v>
      </c>
      <c r="R710" s="563"/>
      <c r="S710" s="564"/>
      <c r="T710" s="583">
        <v>43768</v>
      </c>
      <c r="U710" s="565"/>
      <c r="V710" s="556"/>
      <c r="W710" s="556"/>
    </row>
    <row r="711" spans="1:23" s="70" customFormat="1" ht="14.25" hidden="1" customHeight="1">
      <c r="A711" s="433" t="s">
        <v>2686</v>
      </c>
      <c r="B711" s="577" t="s">
        <v>321</v>
      </c>
      <c r="C711" s="576" t="s">
        <v>636</v>
      </c>
      <c r="D711" s="473" t="s">
        <v>1664</v>
      </c>
      <c r="E711" s="433">
        <v>198313</v>
      </c>
      <c r="F711" s="577"/>
      <c r="G711" s="433"/>
      <c r="H711" s="433"/>
      <c r="I711" s="433"/>
      <c r="J711" s="433" t="s">
        <v>796</v>
      </c>
      <c r="K711" s="433" t="s">
        <v>796</v>
      </c>
      <c r="L711" s="433" t="s">
        <v>796</v>
      </c>
      <c r="M711" s="70" t="s">
        <v>296</v>
      </c>
      <c r="N711" s="70">
        <v>20.849060059999999</v>
      </c>
      <c r="O711" s="70">
        <v>92.497413640000005</v>
      </c>
      <c r="P711" s="556" t="s">
        <v>797</v>
      </c>
      <c r="Q711" s="433" t="s">
        <v>800</v>
      </c>
      <c r="R711" s="578"/>
      <c r="S711" s="579"/>
      <c r="T711" s="450">
        <v>42926</v>
      </c>
      <c r="U711" s="438" t="s">
        <v>931</v>
      </c>
      <c r="V711" s="556"/>
      <c r="W711" s="433"/>
    </row>
    <row r="712" spans="1:23" s="70" customFormat="1" ht="14.25" hidden="1" customHeight="1">
      <c r="A712" s="433" t="s">
        <v>2686</v>
      </c>
      <c r="B712" s="577" t="s">
        <v>321</v>
      </c>
      <c r="C712" s="576" t="s">
        <v>642</v>
      </c>
      <c r="D712" s="473" t="s">
        <v>1664</v>
      </c>
      <c r="E712" s="433">
        <v>198301</v>
      </c>
      <c r="F712" s="556"/>
      <c r="G712" s="433"/>
      <c r="H712" s="433"/>
      <c r="I712" s="433"/>
      <c r="J712" s="433" t="s">
        <v>796</v>
      </c>
      <c r="K712" s="433" t="s">
        <v>796</v>
      </c>
      <c r="L712" s="70" t="s">
        <v>796</v>
      </c>
      <c r="M712" s="433" t="s">
        <v>793</v>
      </c>
      <c r="N712" s="433">
        <v>20.876710889999998</v>
      </c>
      <c r="O712" s="433">
        <v>92.537406919999995</v>
      </c>
      <c r="P712" s="70" t="s">
        <v>797</v>
      </c>
      <c r="Q712" s="433" t="s">
        <v>778</v>
      </c>
      <c r="R712" s="578"/>
      <c r="S712" s="579"/>
      <c r="T712" s="450"/>
      <c r="U712" s="438"/>
      <c r="V712" s="433" t="s">
        <v>642</v>
      </c>
    </row>
    <row r="713" spans="1:23" s="70" customFormat="1" ht="14.25" hidden="1" customHeight="1">
      <c r="A713" s="433" t="s">
        <v>2686</v>
      </c>
      <c r="B713" s="577" t="s">
        <v>321</v>
      </c>
      <c r="C713" s="576" t="s">
        <v>543</v>
      </c>
      <c r="D713" s="473" t="s">
        <v>1664</v>
      </c>
      <c r="E713" s="556">
        <v>198444</v>
      </c>
      <c r="F713" s="556"/>
      <c r="J713" s="70" t="s">
        <v>796</v>
      </c>
      <c r="K713" s="70" t="s">
        <v>796</v>
      </c>
      <c r="L713" s="70" t="s">
        <v>796</v>
      </c>
      <c r="M713" s="70" t="s">
        <v>793</v>
      </c>
      <c r="N713" s="70">
        <v>20.687610630000002</v>
      </c>
      <c r="O713" s="70">
        <v>92.617988589999996</v>
      </c>
      <c r="P713" s="70" t="s">
        <v>797</v>
      </c>
      <c r="Q713" s="70" t="s">
        <v>778</v>
      </c>
      <c r="R713" s="578"/>
      <c r="S713" s="579"/>
      <c r="T713" s="108"/>
      <c r="U713" s="104"/>
      <c r="V713" s="70" t="s">
        <v>543</v>
      </c>
    </row>
    <row r="714" spans="1:23" s="70" customFormat="1" ht="14.25" hidden="1" customHeight="1">
      <c r="A714" s="433" t="s">
        <v>2686</v>
      </c>
      <c r="B714" s="577" t="s">
        <v>321</v>
      </c>
      <c r="C714" s="576" t="s">
        <v>661</v>
      </c>
      <c r="D714" s="473" t="s">
        <v>1664</v>
      </c>
      <c r="E714" s="70">
        <v>217866</v>
      </c>
      <c r="F714" s="556"/>
      <c r="J714" s="70" t="s">
        <v>796</v>
      </c>
      <c r="K714" s="70" t="s">
        <v>796</v>
      </c>
      <c r="L714" s="70" t="s">
        <v>796</v>
      </c>
      <c r="M714" s="70" t="s">
        <v>793</v>
      </c>
      <c r="N714" s="433">
        <v>20.936349870000001</v>
      </c>
      <c r="O714" s="433">
        <v>92.468246460000003</v>
      </c>
      <c r="P714" s="70" t="s">
        <v>797</v>
      </c>
      <c r="Q714" s="433" t="s">
        <v>778</v>
      </c>
      <c r="R714" s="578"/>
      <c r="S714" s="579"/>
      <c r="T714" s="450"/>
      <c r="U714" s="104"/>
      <c r="V714" s="556" t="s">
        <v>661</v>
      </c>
      <c r="W714" s="433"/>
    </row>
    <row r="715" spans="1:23" s="70" customFormat="1" ht="14.25" hidden="1" customHeight="1">
      <c r="A715" s="485" t="s">
        <v>2686</v>
      </c>
      <c r="B715" s="828" t="s">
        <v>321</v>
      </c>
      <c r="C715" s="830" t="s">
        <v>611</v>
      </c>
      <c r="D715" s="562" t="s">
        <v>1665</v>
      </c>
      <c r="E715" s="487">
        <v>198336</v>
      </c>
      <c r="F715" s="487" t="s">
        <v>1674</v>
      </c>
      <c r="G715" s="487" t="s">
        <v>1675</v>
      </c>
      <c r="H715" s="487"/>
      <c r="I715" s="487"/>
      <c r="J715" s="70" t="s">
        <v>796</v>
      </c>
      <c r="K715" s="70" t="s">
        <v>796</v>
      </c>
      <c r="L715" s="70" t="s">
        <v>796</v>
      </c>
      <c r="M715" s="487" t="s">
        <v>296</v>
      </c>
      <c r="N715" s="487">
        <v>20.80558014</v>
      </c>
      <c r="O715" s="487">
        <v>92.549842830000003</v>
      </c>
      <c r="P715" s="487" t="s">
        <v>797</v>
      </c>
      <c r="Q715" s="487" t="s">
        <v>800</v>
      </c>
      <c r="R715" s="832"/>
      <c r="S715" s="833"/>
      <c r="T715" s="489">
        <v>42926</v>
      </c>
      <c r="U715" s="490" t="s">
        <v>801</v>
      </c>
      <c r="V715" s="491"/>
      <c r="W715" s="563"/>
    </row>
    <row r="716" spans="1:23" s="70" customFormat="1" ht="14.25" hidden="1" customHeight="1">
      <c r="A716" s="433" t="s">
        <v>2686</v>
      </c>
      <c r="B716" s="577" t="s">
        <v>321</v>
      </c>
      <c r="C716" s="576" t="s">
        <v>2711</v>
      </c>
      <c r="D716" s="473"/>
      <c r="E716" s="70">
        <v>198356</v>
      </c>
      <c r="F716" s="561" t="s">
        <v>2719</v>
      </c>
      <c r="J716" s="70" t="s">
        <v>796</v>
      </c>
      <c r="K716" s="433" t="s">
        <v>796</v>
      </c>
      <c r="L716" s="433" t="s">
        <v>796</v>
      </c>
      <c r="N716" s="433">
        <v>20.821479797363299</v>
      </c>
      <c r="O716" s="433">
        <v>92.603950500488295</v>
      </c>
      <c r="P716" s="70" t="s">
        <v>797</v>
      </c>
      <c r="Q716" s="70" t="s">
        <v>2663</v>
      </c>
      <c r="R716" s="578"/>
      <c r="S716" s="579"/>
      <c r="T716" s="108">
        <v>43580</v>
      </c>
      <c r="U716" s="104" t="s">
        <v>2713</v>
      </c>
      <c r="W716" s="433"/>
    </row>
    <row r="717" spans="1:23" s="70" customFormat="1" ht="14.25" hidden="1" customHeight="1">
      <c r="A717" s="433" t="s">
        <v>2686</v>
      </c>
      <c r="B717" s="577" t="s">
        <v>321</v>
      </c>
      <c r="C717" s="576" t="s">
        <v>622</v>
      </c>
      <c r="D717" s="473" t="s">
        <v>1664</v>
      </c>
      <c r="E717" s="433">
        <v>198356</v>
      </c>
      <c r="F717" s="433"/>
      <c r="G717" s="433"/>
      <c r="H717" s="433"/>
      <c r="I717" s="433"/>
      <c r="J717" s="433" t="s">
        <v>796</v>
      </c>
      <c r="K717" s="433" t="s">
        <v>796</v>
      </c>
      <c r="L717" s="433" t="s">
        <v>796</v>
      </c>
      <c r="M717" s="433" t="s">
        <v>793</v>
      </c>
      <c r="N717" s="433">
        <v>20.821479799999999</v>
      </c>
      <c r="O717" s="433">
        <v>92.603950499999996</v>
      </c>
      <c r="P717" s="433" t="s">
        <v>797</v>
      </c>
      <c r="Q717" s="433" t="s">
        <v>778</v>
      </c>
      <c r="R717" s="567"/>
      <c r="S717" s="568"/>
      <c r="T717" s="450"/>
      <c r="U717" s="438"/>
      <c r="V717" s="433" t="s">
        <v>622</v>
      </c>
      <c r="W717" s="433"/>
    </row>
    <row r="718" spans="1:23" s="70" customFormat="1" ht="14.25" hidden="1" customHeight="1">
      <c r="A718" s="433" t="s">
        <v>2686</v>
      </c>
      <c r="B718" s="577" t="s">
        <v>321</v>
      </c>
      <c r="C718" s="576" t="s">
        <v>2659</v>
      </c>
      <c r="D718" s="473"/>
      <c r="E718" s="561">
        <v>198369</v>
      </c>
      <c r="F718" s="433"/>
      <c r="J718" s="70" t="s">
        <v>2692</v>
      </c>
      <c r="K718" s="70" t="s">
        <v>2658</v>
      </c>
      <c r="L718" s="70" t="s">
        <v>2658</v>
      </c>
      <c r="R718" s="578"/>
      <c r="S718" s="579"/>
      <c r="T718" s="108"/>
      <c r="U718" s="104"/>
      <c r="W718" s="433"/>
    </row>
    <row r="719" spans="1:23" s="70" customFormat="1" ht="14.25" hidden="1" customHeight="1">
      <c r="A719" s="433" t="s">
        <v>2686</v>
      </c>
      <c r="B719" s="577" t="s">
        <v>321</v>
      </c>
      <c r="C719" s="759" t="s">
        <v>615</v>
      </c>
      <c r="D719" s="473" t="s">
        <v>1664</v>
      </c>
      <c r="E719" s="433">
        <v>198369</v>
      </c>
      <c r="F719" s="561"/>
      <c r="G719" s="433"/>
      <c r="H719" s="433"/>
      <c r="I719" s="433"/>
      <c r="J719" s="433" t="s">
        <v>796</v>
      </c>
      <c r="K719" s="433" t="s">
        <v>796</v>
      </c>
      <c r="L719" s="433" t="s">
        <v>796</v>
      </c>
      <c r="M719" s="433" t="s">
        <v>793</v>
      </c>
      <c r="N719" s="433">
        <v>20.806030270000001</v>
      </c>
      <c r="O719" s="433">
        <v>92.601951600000007</v>
      </c>
      <c r="P719" s="433" t="s">
        <v>797</v>
      </c>
      <c r="Q719" s="433" t="s">
        <v>778</v>
      </c>
      <c r="R719" s="578"/>
      <c r="S719" s="579"/>
      <c r="T719" s="450"/>
      <c r="U719" s="438"/>
      <c r="V719" s="427" t="s">
        <v>615</v>
      </c>
      <c r="W719" s="433"/>
    </row>
    <row r="720" spans="1:23" s="70" customFormat="1" ht="14.25" hidden="1" customHeight="1">
      <c r="A720" s="433" t="s">
        <v>2686</v>
      </c>
      <c r="B720" s="577" t="s">
        <v>321</v>
      </c>
      <c r="C720" s="576" t="s">
        <v>606</v>
      </c>
      <c r="D720" s="473" t="s">
        <v>1664</v>
      </c>
      <c r="E720" s="70">
        <v>198368</v>
      </c>
      <c r="F720" s="561"/>
      <c r="J720" s="70" t="s">
        <v>796</v>
      </c>
      <c r="K720" s="70" t="s">
        <v>796</v>
      </c>
      <c r="L720" s="70" t="s">
        <v>796</v>
      </c>
      <c r="M720" s="70" t="s">
        <v>296</v>
      </c>
      <c r="N720" s="70">
        <v>20.80282021</v>
      </c>
      <c r="O720" s="70">
        <v>92.599418639999996</v>
      </c>
      <c r="P720" s="70" t="s">
        <v>797</v>
      </c>
      <c r="Q720" s="70" t="s">
        <v>778</v>
      </c>
      <c r="R720" s="567"/>
      <c r="S720" s="568"/>
      <c r="T720" s="108"/>
      <c r="U720" s="104"/>
      <c r="V720" s="70" t="s">
        <v>606</v>
      </c>
      <c r="W720" s="433"/>
    </row>
    <row r="721" spans="1:23" s="70" customFormat="1" ht="14.25" hidden="1" customHeight="1">
      <c r="A721" s="433" t="s">
        <v>2686</v>
      </c>
      <c r="B721" s="581" t="s">
        <v>321</v>
      </c>
      <c r="C721" s="580" t="s">
        <v>582</v>
      </c>
      <c r="D721" s="473" t="s">
        <v>1664</v>
      </c>
      <c r="E721" s="433">
        <v>217879</v>
      </c>
      <c r="F721" s="561"/>
      <c r="J721" s="70" t="s">
        <v>796</v>
      </c>
      <c r="K721" s="70" t="s">
        <v>796</v>
      </c>
      <c r="L721" s="70" t="s">
        <v>796</v>
      </c>
      <c r="M721" s="70" t="s">
        <v>296</v>
      </c>
      <c r="N721" s="70">
        <v>20.7494297</v>
      </c>
      <c r="O721" s="70">
        <v>92.528648380000007</v>
      </c>
      <c r="P721" s="433" t="s">
        <v>797</v>
      </c>
      <c r="Q721" s="70" t="s">
        <v>778</v>
      </c>
      <c r="R721" s="567"/>
      <c r="S721" s="568"/>
      <c r="T721" s="108"/>
      <c r="U721" s="104"/>
      <c r="V721" s="70" t="s">
        <v>582</v>
      </c>
    </row>
    <row r="722" spans="1:23" s="556" customFormat="1" ht="14.25" hidden="1" customHeight="1">
      <c r="A722" s="556" t="s">
        <v>2686</v>
      </c>
      <c r="B722" s="581" t="s">
        <v>321</v>
      </c>
      <c r="C722" s="576" t="s">
        <v>2556</v>
      </c>
      <c r="D722" s="473"/>
      <c r="E722" s="556">
        <v>198404</v>
      </c>
      <c r="F722" s="556" t="s">
        <v>2669</v>
      </c>
      <c r="J722" s="556" t="s">
        <v>2692</v>
      </c>
      <c r="K722" s="556" t="s">
        <v>2658</v>
      </c>
      <c r="L722" s="556" t="s">
        <v>2658</v>
      </c>
      <c r="M722" s="556" t="s">
        <v>296</v>
      </c>
      <c r="N722" s="556">
        <v>20.769779209999999</v>
      </c>
      <c r="O722" s="556">
        <v>92.604240419999996</v>
      </c>
      <c r="P722" s="556" t="s">
        <v>797</v>
      </c>
      <c r="Q722" s="556" t="s">
        <v>2663</v>
      </c>
      <c r="R722" s="567"/>
      <c r="S722" s="568"/>
      <c r="T722" s="583"/>
      <c r="U722" s="565"/>
    </row>
    <row r="723" spans="1:23" s="70" customFormat="1" ht="14.25" hidden="1" customHeight="1">
      <c r="A723" s="433" t="s">
        <v>2686</v>
      </c>
      <c r="B723" s="581" t="s">
        <v>321</v>
      </c>
      <c r="C723" s="576" t="s">
        <v>2558</v>
      </c>
      <c r="D723" s="473"/>
      <c r="E723" s="70">
        <v>198303</v>
      </c>
      <c r="F723" s="433" t="s">
        <v>2670</v>
      </c>
      <c r="J723" s="70" t="s">
        <v>796</v>
      </c>
      <c r="K723" s="70" t="s">
        <v>796</v>
      </c>
      <c r="L723" s="70" t="s">
        <v>796</v>
      </c>
      <c r="M723" s="70" t="s">
        <v>296</v>
      </c>
      <c r="N723" s="70">
        <v>20.892290119999998</v>
      </c>
      <c r="O723" s="70">
        <v>92.550079350000004</v>
      </c>
      <c r="P723" s="556" t="s">
        <v>797</v>
      </c>
      <c r="Q723" s="70" t="s">
        <v>2663</v>
      </c>
      <c r="R723" s="567"/>
      <c r="S723" s="568"/>
      <c r="T723" s="108"/>
      <c r="U723" s="104"/>
    </row>
    <row r="724" spans="1:23" s="70" customFormat="1" ht="14.25" hidden="1" customHeight="1">
      <c r="A724" s="556" t="s">
        <v>2686</v>
      </c>
      <c r="B724" s="581" t="s">
        <v>321</v>
      </c>
      <c r="C724" s="580" t="s">
        <v>651</v>
      </c>
      <c r="D724" s="473" t="s">
        <v>1664</v>
      </c>
      <c r="E724" s="433">
        <v>198303</v>
      </c>
      <c r="F724" s="433" t="s">
        <v>2670</v>
      </c>
      <c r="J724" s="70" t="s">
        <v>796</v>
      </c>
      <c r="K724" s="70" t="s">
        <v>796</v>
      </c>
      <c r="L724" s="70" t="s">
        <v>796</v>
      </c>
      <c r="M724" s="70" t="s">
        <v>793</v>
      </c>
      <c r="N724" s="433">
        <v>20.892290119999998</v>
      </c>
      <c r="O724" s="433">
        <v>92.550079350000004</v>
      </c>
      <c r="P724" s="70" t="s">
        <v>797</v>
      </c>
      <c r="Q724" s="70" t="s">
        <v>778</v>
      </c>
      <c r="R724" s="567"/>
      <c r="S724" s="568"/>
      <c r="T724" s="450"/>
      <c r="U724" s="565"/>
      <c r="V724" s="70" t="s">
        <v>651</v>
      </c>
      <c r="W724" s="556"/>
    </row>
    <row r="725" spans="1:23" s="70" customFormat="1" ht="14.25" hidden="1" customHeight="1">
      <c r="A725" s="556" t="s">
        <v>2686</v>
      </c>
      <c r="B725" s="577" t="s">
        <v>321</v>
      </c>
      <c r="C725" s="576" t="s">
        <v>680</v>
      </c>
      <c r="D725" s="473" t="s">
        <v>1664</v>
      </c>
      <c r="E725" s="556">
        <v>198196</v>
      </c>
      <c r="F725" s="556"/>
      <c r="G725" s="556"/>
      <c r="H725" s="556"/>
      <c r="I725" s="556"/>
      <c r="J725" s="433" t="s">
        <v>796</v>
      </c>
      <c r="K725" s="433" t="s">
        <v>796</v>
      </c>
      <c r="L725" s="70" t="s">
        <v>796</v>
      </c>
      <c r="M725" s="70" t="s">
        <v>296</v>
      </c>
      <c r="N725" s="556">
        <v>21.02563095</v>
      </c>
      <c r="O725" s="433">
        <v>92.524818420000003</v>
      </c>
      <c r="P725" s="70" t="s">
        <v>797</v>
      </c>
      <c r="Q725" s="556" t="s">
        <v>800</v>
      </c>
      <c r="R725" s="567"/>
      <c r="S725" s="568"/>
      <c r="T725" s="583">
        <v>42926</v>
      </c>
      <c r="U725" s="565" t="s">
        <v>801</v>
      </c>
      <c r="W725" s="556"/>
    </row>
    <row r="726" spans="1:23" s="70" customFormat="1" ht="14.25" hidden="1" customHeight="1">
      <c r="A726" s="556" t="s">
        <v>2686</v>
      </c>
      <c r="B726" s="577" t="s">
        <v>321</v>
      </c>
      <c r="C726" s="576" t="s">
        <v>644</v>
      </c>
      <c r="D726" s="473" t="s">
        <v>1664</v>
      </c>
      <c r="E726" s="556">
        <v>198292</v>
      </c>
      <c r="F726" s="556"/>
      <c r="G726" s="556"/>
      <c r="H726" s="556"/>
      <c r="I726" s="556"/>
      <c r="J726" s="70" t="s">
        <v>796</v>
      </c>
      <c r="K726" s="70" t="s">
        <v>796</v>
      </c>
      <c r="L726" s="70" t="s">
        <v>796</v>
      </c>
      <c r="M726" s="70" t="s">
        <v>793</v>
      </c>
      <c r="N726" s="556">
        <v>20.883680340000002</v>
      </c>
      <c r="O726" s="70">
        <v>92.569938660000005</v>
      </c>
      <c r="P726" s="70" t="s">
        <v>797</v>
      </c>
      <c r="Q726" s="556" t="s">
        <v>778</v>
      </c>
      <c r="R726" s="567"/>
      <c r="S726" s="568"/>
      <c r="T726" s="583"/>
      <c r="U726" s="565"/>
      <c r="V726" s="70" t="s">
        <v>944</v>
      </c>
      <c r="W726" s="556"/>
    </row>
    <row r="727" spans="1:23" s="70" customFormat="1" ht="14.25" hidden="1" customHeight="1">
      <c r="A727" s="433" t="s">
        <v>2686</v>
      </c>
      <c r="B727" s="581" t="s">
        <v>321</v>
      </c>
      <c r="C727" s="580" t="s">
        <v>645</v>
      </c>
      <c r="D727" s="473" t="s">
        <v>1664</v>
      </c>
      <c r="E727" s="433">
        <v>198292</v>
      </c>
      <c r="J727" s="433" t="s">
        <v>796</v>
      </c>
      <c r="K727" s="433" t="s">
        <v>796</v>
      </c>
      <c r="L727" s="70" t="s">
        <v>796</v>
      </c>
      <c r="M727" s="70" t="s">
        <v>793</v>
      </c>
      <c r="N727" s="433">
        <v>20.883680340000002</v>
      </c>
      <c r="O727" s="433">
        <v>92.569938660000005</v>
      </c>
      <c r="P727" s="70" t="s">
        <v>797</v>
      </c>
      <c r="Q727" s="70" t="s">
        <v>778</v>
      </c>
      <c r="R727" s="567"/>
      <c r="S727" s="568"/>
      <c r="T727" s="108">
        <v>42745</v>
      </c>
      <c r="U727" s="104"/>
    </row>
    <row r="728" spans="1:23" s="70" customFormat="1" ht="14.25" hidden="1" customHeight="1">
      <c r="A728" s="433" t="s">
        <v>2686</v>
      </c>
      <c r="B728" s="577" t="s">
        <v>321</v>
      </c>
      <c r="C728" s="576" t="s">
        <v>687</v>
      </c>
      <c r="D728" s="473" t="s">
        <v>1664</v>
      </c>
      <c r="E728" s="556">
        <v>198146</v>
      </c>
      <c r="F728" s="556"/>
      <c r="G728" s="556"/>
      <c r="H728" s="556"/>
      <c r="I728" s="556"/>
      <c r="J728" s="70" t="s">
        <v>802</v>
      </c>
      <c r="K728" s="433" t="s">
        <v>796</v>
      </c>
      <c r="L728" s="433" t="s">
        <v>802</v>
      </c>
      <c r="M728" s="556" t="s">
        <v>793</v>
      </c>
      <c r="N728" s="556">
        <v>21.098579409999999</v>
      </c>
      <c r="O728" s="556">
        <v>92.445549009999993</v>
      </c>
      <c r="P728" s="70" t="s">
        <v>921</v>
      </c>
      <c r="Q728" s="556" t="s">
        <v>800</v>
      </c>
      <c r="R728" s="567"/>
      <c r="S728" s="568"/>
      <c r="T728" s="583">
        <v>42926</v>
      </c>
      <c r="U728" s="565" t="s">
        <v>931</v>
      </c>
      <c r="V728" s="556"/>
      <c r="W728" s="433"/>
    </row>
    <row r="729" spans="1:23" s="70" customFormat="1" ht="14.25" hidden="1" customHeight="1">
      <c r="A729" s="433" t="s">
        <v>2686</v>
      </c>
      <c r="B729" s="581" t="s">
        <v>321</v>
      </c>
      <c r="C729" s="580" t="s">
        <v>533</v>
      </c>
      <c r="D729" s="473" t="s">
        <v>1664</v>
      </c>
      <c r="E729" s="556">
        <v>217885</v>
      </c>
      <c r="F729" s="556"/>
      <c r="G729" s="556"/>
      <c r="H729" s="556"/>
      <c r="I729" s="556"/>
      <c r="J729" s="70" t="s">
        <v>796</v>
      </c>
      <c r="K729" s="433" t="s">
        <v>796</v>
      </c>
      <c r="L729" s="433" t="s">
        <v>796</v>
      </c>
      <c r="M729" s="556" t="s">
        <v>793</v>
      </c>
      <c r="N729" s="556">
        <v>20.676519389999999</v>
      </c>
      <c r="O729" s="556">
        <v>92.591667180000002</v>
      </c>
      <c r="P729" s="70" t="s">
        <v>797</v>
      </c>
      <c r="Q729" s="556" t="s">
        <v>778</v>
      </c>
      <c r="R729" s="563"/>
      <c r="S729" s="564"/>
      <c r="T729" s="583"/>
      <c r="U729" s="565"/>
      <c r="V729" s="556" t="s">
        <v>533</v>
      </c>
    </row>
    <row r="730" spans="1:23" s="70" customFormat="1" ht="14.25" hidden="1" customHeight="1">
      <c r="A730" s="556" t="s">
        <v>2686</v>
      </c>
      <c r="B730" s="577" t="s">
        <v>321</v>
      </c>
      <c r="C730" s="576" t="s">
        <v>3060</v>
      </c>
      <c r="D730" s="473"/>
      <c r="E730" s="70">
        <v>198249</v>
      </c>
      <c r="J730" s="70" t="s">
        <v>796</v>
      </c>
      <c r="K730" s="433" t="s">
        <v>796</v>
      </c>
      <c r="L730" s="433" t="s">
        <v>796</v>
      </c>
      <c r="N730" s="70">
        <v>21.169160842895501</v>
      </c>
      <c r="O730" s="70">
        <v>92.569076538085895</v>
      </c>
      <c r="P730" s="556" t="s">
        <v>797</v>
      </c>
      <c r="Q730" s="70" t="s">
        <v>3026</v>
      </c>
      <c r="R730" s="563"/>
      <c r="S730" s="437"/>
      <c r="T730" s="108">
        <v>43768</v>
      </c>
      <c r="U730" s="565"/>
      <c r="W730" s="556"/>
    </row>
    <row r="731" spans="1:23" s="70" customFormat="1" ht="14.25" hidden="1" customHeight="1">
      <c r="A731" s="556" t="s">
        <v>2686</v>
      </c>
      <c r="B731" s="577" t="s">
        <v>321</v>
      </c>
      <c r="C731" s="576" t="s">
        <v>662</v>
      </c>
      <c r="D731" s="473" t="s">
        <v>1664</v>
      </c>
      <c r="E731" s="70">
        <v>198164</v>
      </c>
      <c r="J731" s="70" t="s">
        <v>796</v>
      </c>
      <c r="K731" s="70" t="s">
        <v>796</v>
      </c>
      <c r="L731" s="70" t="s">
        <v>796</v>
      </c>
      <c r="M731" s="70" t="s">
        <v>949</v>
      </c>
      <c r="N731" s="70">
        <v>20.945800779999999</v>
      </c>
      <c r="O731" s="70">
        <v>92.471672060000003</v>
      </c>
      <c r="P731" s="70" t="s">
        <v>797</v>
      </c>
      <c r="Q731" s="70" t="s">
        <v>778</v>
      </c>
      <c r="R731" s="563"/>
      <c r="S731" s="437"/>
      <c r="T731" s="108"/>
      <c r="U731" s="565"/>
      <c r="V731" s="70" t="s">
        <v>662</v>
      </c>
      <c r="W731" s="556"/>
    </row>
    <row r="732" spans="1:23" s="70" customFormat="1" ht="14.25" hidden="1" customHeight="1">
      <c r="A732" s="433" t="s">
        <v>2686</v>
      </c>
      <c r="B732" s="577" t="s">
        <v>321</v>
      </c>
      <c r="C732" s="576" t="s">
        <v>620</v>
      </c>
      <c r="D732" s="473" t="s">
        <v>1664</v>
      </c>
      <c r="E732" s="556">
        <v>198335</v>
      </c>
      <c r="F732" s="556"/>
      <c r="G732" s="556"/>
      <c r="H732" s="556"/>
      <c r="I732" s="556"/>
      <c r="J732" s="70" t="s">
        <v>796</v>
      </c>
      <c r="K732" s="70" t="s">
        <v>796</v>
      </c>
      <c r="L732" s="70" t="s">
        <v>796</v>
      </c>
      <c r="M732" s="556" t="s">
        <v>296</v>
      </c>
      <c r="N732" s="556">
        <v>20.818910599999999</v>
      </c>
      <c r="O732" s="556">
        <v>92.541358950000003</v>
      </c>
      <c r="P732" s="70" t="s">
        <v>797</v>
      </c>
      <c r="Q732" s="556" t="s">
        <v>778</v>
      </c>
      <c r="R732" s="563"/>
      <c r="S732" s="564"/>
      <c r="T732" s="583"/>
      <c r="U732" s="565"/>
      <c r="V732" s="556" t="s">
        <v>620</v>
      </c>
      <c r="W732" s="556"/>
    </row>
    <row r="733" spans="1:23" s="70" customFormat="1" ht="14.25" hidden="1" customHeight="1">
      <c r="A733" s="433" t="s">
        <v>2686</v>
      </c>
      <c r="B733" s="577" t="s">
        <v>321</v>
      </c>
      <c r="C733" s="576" t="s">
        <v>654</v>
      </c>
      <c r="D733" s="473" t="s">
        <v>1664</v>
      </c>
      <c r="E733" s="556">
        <v>198316</v>
      </c>
      <c r="F733" s="556"/>
      <c r="G733" s="556"/>
      <c r="H733" s="556"/>
      <c r="I733" s="556"/>
      <c r="J733" s="556" t="s">
        <v>796</v>
      </c>
      <c r="K733" s="556" t="s">
        <v>796</v>
      </c>
      <c r="L733" s="556" t="s">
        <v>796</v>
      </c>
      <c r="M733" s="556" t="s">
        <v>793</v>
      </c>
      <c r="N733" s="556">
        <v>20.89318085</v>
      </c>
      <c r="O733" s="556">
        <v>92.493637079999999</v>
      </c>
      <c r="P733" s="556" t="s">
        <v>797</v>
      </c>
      <c r="Q733" s="556" t="s">
        <v>778</v>
      </c>
      <c r="R733" s="563"/>
      <c r="S733" s="564"/>
      <c r="T733" s="583"/>
      <c r="U733" s="565"/>
      <c r="V733" s="556" t="s">
        <v>654</v>
      </c>
      <c r="W733" s="556"/>
    </row>
    <row r="734" spans="1:23" s="70" customFormat="1" ht="14.25" hidden="1" customHeight="1">
      <c r="A734" s="556" t="s">
        <v>2686</v>
      </c>
      <c r="B734" s="577" t="s">
        <v>321</v>
      </c>
      <c r="C734" s="576" t="s">
        <v>639</v>
      </c>
      <c r="D734" s="473" t="s">
        <v>1664</v>
      </c>
      <c r="E734" s="556">
        <v>198308</v>
      </c>
      <c r="F734" s="556"/>
      <c r="G734" s="556"/>
      <c r="H734" s="556"/>
      <c r="I734" s="556"/>
      <c r="J734" s="556" t="s">
        <v>802</v>
      </c>
      <c r="K734" s="556" t="s">
        <v>796</v>
      </c>
      <c r="L734" s="556" t="s">
        <v>802</v>
      </c>
      <c r="M734" s="556" t="s">
        <v>793</v>
      </c>
      <c r="N734" s="556">
        <v>20.863079070000001</v>
      </c>
      <c r="O734" s="556">
        <v>92.497192380000001</v>
      </c>
      <c r="P734" s="556" t="s">
        <v>921</v>
      </c>
      <c r="Q734" s="556" t="s">
        <v>800</v>
      </c>
      <c r="R734" s="563"/>
      <c r="S734" s="564"/>
      <c r="T734" s="583">
        <v>42926</v>
      </c>
      <c r="U734" s="565" t="s">
        <v>931</v>
      </c>
      <c r="V734" s="556"/>
      <c r="W734" s="556"/>
    </row>
    <row r="735" spans="1:23" s="70" customFormat="1" ht="14.25" hidden="1" customHeight="1">
      <c r="A735" s="433" t="s">
        <v>2686</v>
      </c>
      <c r="B735" s="577" t="s">
        <v>321</v>
      </c>
      <c r="C735" s="576" t="s">
        <v>594</v>
      </c>
      <c r="D735" s="473" t="s">
        <v>1664</v>
      </c>
      <c r="E735" s="556">
        <v>220753</v>
      </c>
      <c r="F735" s="556"/>
      <c r="G735" s="556"/>
      <c r="H735" s="556"/>
      <c r="I735" s="556"/>
      <c r="J735" s="556" t="s">
        <v>802</v>
      </c>
      <c r="K735" s="556" t="s">
        <v>796</v>
      </c>
      <c r="L735" s="556" t="s">
        <v>802</v>
      </c>
      <c r="M735" s="556" t="s">
        <v>296</v>
      </c>
      <c r="N735" s="556">
        <v>20.782770159999998</v>
      </c>
      <c r="O735" s="556">
        <v>92.551826480000003</v>
      </c>
      <c r="P735" s="556" t="s">
        <v>921</v>
      </c>
      <c r="Q735" s="556" t="s">
        <v>800</v>
      </c>
      <c r="R735" s="563"/>
      <c r="S735" s="564"/>
      <c r="T735" s="583">
        <v>42926</v>
      </c>
      <c r="U735" s="565" t="s">
        <v>931</v>
      </c>
      <c r="V735" s="556"/>
      <c r="W735" s="556"/>
    </row>
    <row r="736" spans="1:23" s="70" customFormat="1" ht="14.25" hidden="1" customHeight="1">
      <c r="A736" s="433" t="s">
        <v>2686</v>
      </c>
      <c r="B736" s="447" t="s">
        <v>321</v>
      </c>
      <c r="C736" s="446" t="s">
        <v>635</v>
      </c>
      <c r="D736" s="473" t="s">
        <v>1664</v>
      </c>
      <c r="E736" s="433">
        <v>198325</v>
      </c>
      <c r="F736" s="556"/>
      <c r="J736" s="70" t="s">
        <v>802</v>
      </c>
      <c r="K736" s="433" t="s">
        <v>796</v>
      </c>
      <c r="L736" s="433" t="s">
        <v>802</v>
      </c>
      <c r="M736" s="70" t="s">
        <v>793</v>
      </c>
      <c r="N736" s="70">
        <v>20.839260100000001</v>
      </c>
      <c r="O736" s="70">
        <v>92.534591669999998</v>
      </c>
      <c r="P736" s="70" t="s">
        <v>921</v>
      </c>
      <c r="Q736" s="70" t="s">
        <v>800</v>
      </c>
      <c r="R736" s="563"/>
      <c r="S736" s="564"/>
      <c r="T736" s="450">
        <v>42926</v>
      </c>
      <c r="U736" s="104" t="s">
        <v>931</v>
      </c>
      <c r="W736" s="433"/>
    </row>
    <row r="737" spans="1:23" s="556" customFormat="1" ht="14.25" hidden="1" customHeight="1">
      <c r="A737" s="556" t="s">
        <v>2686</v>
      </c>
      <c r="B737" s="577" t="s">
        <v>321</v>
      </c>
      <c r="C737" s="576" t="s">
        <v>326</v>
      </c>
      <c r="D737" s="474" t="s">
        <v>1664</v>
      </c>
      <c r="E737" s="561"/>
      <c r="F737" s="561"/>
      <c r="G737" s="561"/>
      <c r="H737" s="568"/>
      <c r="I737" s="561"/>
      <c r="J737" s="556" t="s">
        <v>802</v>
      </c>
      <c r="K737" s="556" t="s">
        <v>796</v>
      </c>
      <c r="L737" s="556" t="s">
        <v>802</v>
      </c>
      <c r="M737" s="561" t="s">
        <v>793</v>
      </c>
      <c r="N737" s="561"/>
      <c r="O737" s="561"/>
      <c r="P737" s="556" t="s">
        <v>921</v>
      </c>
      <c r="Q737" s="561" t="s">
        <v>800</v>
      </c>
      <c r="R737" s="567"/>
      <c r="S737" s="568"/>
      <c r="T737" s="584">
        <v>42926</v>
      </c>
      <c r="U737" s="569" t="s">
        <v>931</v>
      </c>
      <c r="V737" s="561"/>
    </row>
    <row r="738" spans="1:23" s="556" customFormat="1" ht="14.25" hidden="1" customHeight="1">
      <c r="A738" s="556" t="s">
        <v>2686</v>
      </c>
      <c r="B738" s="577" t="s">
        <v>321</v>
      </c>
      <c r="C738" s="576" t="s">
        <v>570</v>
      </c>
      <c r="D738" s="473" t="s">
        <v>1664</v>
      </c>
      <c r="E738" s="556">
        <v>198432</v>
      </c>
      <c r="J738" s="556" t="s">
        <v>796</v>
      </c>
      <c r="K738" s="556" t="s">
        <v>796</v>
      </c>
      <c r="L738" s="556" t="s">
        <v>796</v>
      </c>
      <c r="M738" s="556" t="s">
        <v>793</v>
      </c>
      <c r="N738" s="556">
        <v>20.721290589999999</v>
      </c>
      <c r="O738" s="556">
        <v>92.605140689999999</v>
      </c>
      <c r="P738" s="556" t="s">
        <v>797</v>
      </c>
      <c r="Q738" s="556" t="s">
        <v>778</v>
      </c>
      <c r="R738" s="563"/>
      <c r="S738" s="564"/>
      <c r="T738" s="583"/>
      <c r="U738" s="565"/>
      <c r="V738" s="556" t="s">
        <v>570</v>
      </c>
    </row>
    <row r="739" spans="1:23" s="70" customFormat="1" ht="14.25" hidden="1" customHeight="1">
      <c r="A739" s="567" t="s">
        <v>2686</v>
      </c>
      <c r="B739" s="578" t="s">
        <v>321</v>
      </c>
      <c r="C739" s="455" t="s">
        <v>664</v>
      </c>
      <c r="D739" s="562" t="s">
        <v>1664</v>
      </c>
      <c r="E739" s="433">
        <v>198222</v>
      </c>
      <c r="F739" s="556"/>
      <c r="G739" s="433"/>
      <c r="H739" s="433"/>
      <c r="I739" s="433"/>
      <c r="J739" s="70" t="s">
        <v>802</v>
      </c>
      <c r="K739" s="433" t="s">
        <v>796</v>
      </c>
      <c r="L739" s="433" t="s">
        <v>802</v>
      </c>
      <c r="M739" s="70" t="s">
        <v>793</v>
      </c>
      <c r="N739" s="70">
        <v>20.962799069999999</v>
      </c>
      <c r="O739" s="70">
        <v>92.527702329999997</v>
      </c>
      <c r="P739" s="70" t="s">
        <v>921</v>
      </c>
      <c r="Q739" s="70" t="s">
        <v>800</v>
      </c>
      <c r="R739" s="571"/>
      <c r="S739" s="564"/>
      <c r="T739" s="450">
        <v>42926</v>
      </c>
      <c r="U739" s="571" t="s">
        <v>931</v>
      </c>
      <c r="W739" s="563"/>
    </row>
    <row r="740" spans="1:23" s="70" customFormat="1" ht="14.25" hidden="1" customHeight="1">
      <c r="A740" s="556" t="s">
        <v>2686</v>
      </c>
      <c r="B740" s="577" t="s">
        <v>321</v>
      </c>
      <c r="C740" s="455" t="s">
        <v>3078</v>
      </c>
      <c r="D740" s="562"/>
      <c r="E740" s="70">
        <v>198179</v>
      </c>
      <c r="F740" s="556"/>
      <c r="J740" s="70" t="s">
        <v>796</v>
      </c>
      <c r="K740" s="70" t="s">
        <v>796</v>
      </c>
      <c r="L740" s="70" t="s">
        <v>796</v>
      </c>
      <c r="N740" s="70">
        <v>20.945339202880898</v>
      </c>
      <c r="O740" s="70">
        <v>92.496063232421903</v>
      </c>
      <c r="P740" s="70" t="s">
        <v>797</v>
      </c>
      <c r="Q740" s="433" t="s">
        <v>3026</v>
      </c>
      <c r="R740" s="571"/>
      <c r="S740" s="564"/>
      <c r="T740" s="450">
        <v>43769</v>
      </c>
      <c r="U740" s="571"/>
      <c r="W740" s="563"/>
    </row>
    <row r="741" spans="1:23" s="70" customFormat="1" ht="14.25" hidden="1" customHeight="1">
      <c r="A741" s="433" t="s">
        <v>2686</v>
      </c>
      <c r="B741" s="577" t="s">
        <v>321</v>
      </c>
      <c r="C741" s="576" t="s">
        <v>2815</v>
      </c>
      <c r="D741" s="473"/>
      <c r="E741" s="433">
        <v>198289</v>
      </c>
      <c r="F741" s="433"/>
      <c r="G741" s="433"/>
      <c r="H741" s="433"/>
      <c r="I741" s="433"/>
      <c r="J741" s="433" t="s">
        <v>2692</v>
      </c>
      <c r="K741" s="433" t="s">
        <v>2658</v>
      </c>
      <c r="L741" s="433" t="s">
        <v>2658</v>
      </c>
      <c r="M741" s="433"/>
      <c r="N741" s="433">
        <v>20.838279724121101</v>
      </c>
      <c r="O741" s="433">
        <v>92.610900878906307</v>
      </c>
      <c r="P741" s="433"/>
      <c r="Q741" s="433"/>
      <c r="R741" s="563"/>
      <c r="S741" s="564"/>
      <c r="T741" s="450">
        <v>43591</v>
      </c>
      <c r="U741" s="565"/>
      <c r="V741" s="433"/>
      <c r="W741" s="556"/>
    </row>
    <row r="742" spans="1:23" s="70" customFormat="1" ht="14.25" hidden="1" customHeight="1">
      <c r="A742" s="433" t="s">
        <v>2686</v>
      </c>
      <c r="B742" s="447" t="s">
        <v>321</v>
      </c>
      <c r="C742" s="446" t="s">
        <v>604</v>
      </c>
      <c r="D742" s="473" t="s">
        <v>1664</v>
      </c>
      <c r="E742" s="70">
        <v>198379</v>
      </c>
      <c r="J742" s="70" t="s">
        <v>796</v>
      </c>
      <c r="K742" s="70" t="s">
        <v>796</v>
      </c>
      <c r="L742" s="70" t="s">
        <v>796</v>
      </c>
      <c r="M742" s="70" t="s">
        <v>793</v>
      </c>
      <c r="N742" s="70">
        <v>20.79891014</v>
      </c>
      <c r="O742" s="70">
        <v>92.553680420000006</v>
      </c>
      <c r="P742" s="556" t="s">
        <v>797</v>
      </c>
      <c r="Q742" s="70" t="s">
        <v>778</v>
      </c>
      <c r="R742" s="563"/>
      <c r="S742" s="564"/>
      <c r="T742" s="108"/>
      <c r="U742" s="104"/>
      <c r="V742" s="70" t="s">
        <v>604</v>
      </c>
    </row>
    <row r="743" spans="1:23" s="70" customFormat="1" ht="14.25" hidden="1" customHeight="1">
      <c r="A743" s="433" t="s">
        <v>2686</v>
      </c>
      <c r="B743" s="532" t="s">
        <v>321</v>
      </c>
      <c r="C743" s="533" t="s">
        <v>633</v>
      </c>
      <c r="D743" s="562" t="s">
        <v>1664</v>
      </c>
      <c r="E743" s="603">
        <v>198332</v>
      </c>
      <c r="F743" s="193"/>
      <c r="G743" s="193"/>
      <c r="H743" s="193"/>
      <c r="I743" s="193"/>
      <c r="J743" s="193" t="s">
        <v>796</v>
      </c>
      <c r="K743" s="193" t="s">
        <v>796</v>
      </c>
      <c r="L743" s="193" t="s">
        <v>796</v>
      </c>
      <c r="M743" s="193" t="s">
        <v>793</v>
      </c>
      <c r="N743" s="193">
        <v>20.833719250000001</v>
      </c>
      <c r="O743" s="193">
        <v>92.534461980000003</v>
      </c>
      <c r="P743" s="193" t="s">
        <v>797</v>
      </c>
      <c r="Q743" s="193" t="s">
        <v>778</v>
      </c>
      <c r="R743" s="194"/>
      <c r="S743" s="192"/>
      <c r="T743" s="195"/>
      <c r="U743" s="196"/>
      <c r="V743" s="193" t="s">
        <v>633</v>
      </c>
      <c r="W743" s="563"/>
    </row>
    <row r="744" spans="1:23" s="70" customFormat="1" ht="14.25" hidden="1" customHeight="1">
      <c r="A744" s="433" t="s">
        <v>2686</v>
      </c>
      <c r="B744" s="581" t="s">
        <v>321</v>
      </c>
      <c r="C744" s="580" t="s">
        <v>2555</v>
      </c>
      <c r="D744" s="473"/>
      <c r="E744" s="70">
        <v>198405</v>
      </c>
      <c r="F744" s="561" t="s">
        <v>2669</v>
      </c>
      <c r="J744" s="70" t="s">
        <v>796</v>
      </c>
      <c r="K744" s="70" t="s">
        <v>796</v>
      </c>
      <c r="L744" s="70" t="s">
        <v>796</v>
      </c>
      <c r="M744" s="70" t="s">
        <v>793</v>
      </c>
      <c r="P744" s="556" t="s">
        <v>797</v>
      </c>
      <c r="Q744" s="70" t="s">
        <v>2663</v>
      </c>
      <c r="R744" s="567"/>
      <c r="S744" s="568"/>
      <c r="T744" s="108"/>
      <c r="U744" s="565"/>
      <c r="W744" s="556"/>
    </row>
    <row r="745" spans="1:23" s="70" customFormat="1" ht="14.25" hidden="1" customHeight="1">
      <c r="A745" s="433" t="s">
        <v>2686</v>
      </c>
      <c r="B745" s="577" t="s">
        <v>321</v>
      </c>
      <c r="C745" s="576" t="s">
        <v>648</v>
      </c>
      <c r="D745" s="473" t="s">
        <v>1664</v>
      </c>
      <c r="E745" s="70">
        <v>217871</v>
      </c>
      <c r="F745" s="561"/>
      <c r="J745" s="70" t="s">
        <v>796</v>
      </c>
      <c r="K745" s="433" t="s">
        <v>796</v>
      </c>
      <c r="L745" s="433" t="s">
        <v>796</v>
      </c>
      <c r="M745" s="70" t="s">
        <v>793</v>
      </c>
      <c r="N745" s="70">
        <v>20.887029649999999</v>
      </c>
      <c r="O745" s="70">
        <v>92.556823730000005</v>
      </c>
      <c r="P745" s="70" t="s">
        <v>797</v>
      </c>
      <c r="Q745" s="70" t="s">
        <v>778</v>
      </c>
      <c r="R745" s="567"/>
      <c r="S745" s="568"/>
      <c r="T745" s="108"/>
      <c r="U745" s="104"/>
      <c r="V745" s="70" t="s">
        <v>648</v>
      </c>
      <c r="W745" s="433"/>
    </row>
    <row r="746" spans="1:23" s="70" customFormat="1" ht="14.25" hidden="1" customHeight="1">
      <c r="A746" s="433" t="s">
        <v>2686</v>
      </c>
      <c r="B746" s="577" t="s">
        <v>321</v>
      </c>
      <c r="C746" s="576" t="s">
        <v>1910</v>
      </c>
      <c r="D746" s="473"/>
      <c r="E746" s="556">
        <v>198177</v>
      </c>
      <c r="F746" s="556"/>
      <c r="G746" s="556"/>
      <c r="H746" s="556"/>
      <c r="I746" s="556"/>
      <c r="J746" s="556" t="s">
        <v>796</v>
      </c>
      <c r="K746" s="556" t="s">
        <v>796</v>
      </c>
      <c r="L746" s="556" t="s">
        <v>796</v>
      </c>
      <c r="M746" s="556" t="s">
        <v>949</v>
      </c>
      <c r="N746" s="556">
        <v>20.93604088</v>
      </c>
      <c r="O746" s="556">
        <v>92.475830079999994</v>
      </c>
      <c r="P746" s="556" t="s">
        <v>797</v>
      </c>
      <c r="Q746" s="556" t="s">
        <v>1915</v>
      </c>
      <c r="R746" s="567"/>
      <c r="S746" s="568"/>
      <c r="T746" s="583">
        <v>43245</v>
      </c>
      <c r="U746" s="565"/>
      <c r="V746" s="556"/>
      <c r="W746" s="556"/>
    </row>
    <row r="747" spans="1:23" s="70" customFormat="1" ht="14.25" hidden="1" customHeight="1">
      <c r="A747" s="556" t="s">
        <v>2686</v>
      </c>
      <c r="B747" s="577" t="s">
        <v>321</v>
      </c>
      <c r="C747" s="576" t="s">
        <v>3061</v>
      </c>
      <c r="D747" s="473"/>
      <c r="E747" s="70">
        <v>198173</v>
      </c>
      <c r="F747" s="433"/>
      <c r="J747" s="70" t="s">
        <v>796</v>
      </c>
      <c r="K747" s="433" t="s">
        <v>796</v>
      </c>
      <c r="L747" s="433" t="s">
        <v>796</v>
      </c>
      <c r="N747" s="70">
        <v>20.938350677490199</v>
      </c>
      <c r="O747" s="70">
        <v>92.490928649902301</v>
      </c>
      <c r="P747" s="70" t="s">
        <v>797</v>
      </c>
      <c r="Q747" s="70" t="s">
        <v>3026</v>
      </c>
      <c r="R747" s="567"/>
      <c r="S747" s="568"/>
      <c r="T747" s="108">
        <v>43768</v>
      </c>
      <c r="U747" s="565"/>
      <c r="W747" s="556"/>
    </row>
    <row r="748" spans="1:23" s="70" customFormat="1" ht="14.25" hidden="1" customHeight="1">
      <c r="A748" s="556" t="s">
        <v>2686</v>
      </c>
      <c r="B748" s="577" t="s">
        <v>321</v>
      </c>
      <c r="C748" s="576" t="s">
        <v>2574</v>
      </c>
      <c r="D748" s="473"/>
      <c r="E748" s="556"/>
      <c r="F748" s="556"/>
      <c r="G748" s="556"/>
      <c r="H748" s="556"/>
      <c r="I748" s="556"/>
      <c r="J748" s="556" t="s">
        <v>2692</v>
      </c>
      <c r="K748" s="556" t="s">
        <v>2658</v>
      </c>
      <c r="L748" s="556" t="s">
        <v>2658</v>
      </c>
      <c r="M748" s="556"/>
      <c r="N748" s="556"/>
      <c r="O748" s="556"/>
      <c r="P748" s="556"/>
      <c r="Q748" s="556"/>
      <c r="R748" s="567"/>
      <c r="S748" s="568"/>
      <c r="T748" s="583"/>
      <c r="U748" s="565"/>
      <c r="V748" s="556"/>
      <c r="W748" s="556"/>
    </row>
    <row r="749" spans="1:23" s="70" customFormat="1" ht="14.25" hidden="1" customHeight="1">
      <c r="A749" s="556" t="s">
        <v>2686</v>
      </c>
      <c r="B749" s="577" t="s">
        <v>321</v>
      </c>
      <c r="C749" s="455" t="s">
        <v>3076</v>
      </c>
      <c r="D749" s="562"/>
      <c r="E749" s="556">
        <v>198188</v>
      </c>
      <c r="F749" s="556"/>
      <c r="G749" s="556"/>
      <c r="H749" s="556"/>
      <c r="I749" s="556"/>
      <c r="J749" s="70" t="s">
        <v>796</v>
      </c>
      <c r="K749" s="433" t="s">
        <v>796</v>
      </c>
      <c r="L749" s="433" t="s">
        <v>796</v>
      </c>
      <c r="N749" s="556">
        <v>21.004440307617202</v>
      </c>
      <c r="O749" s="433">
        <v>92.500228881835895</v>
      </c>
      <c r="P749" s="556" t="s">
        <v>797</v>
      </c>
      <c r="Q749" s="556" t="s">
        <v>3026</v>
      </c>
      <c r="R749" s="571"/>
      <c r="S749" s="564"/>
      <c r="T749" s="583">
        <v>43769</v>
      </c>
      <c r="U749" s="571"/>
      <c r="W749" s="563"/>
    </row>
    <row r="750" spans="1:23" s="70" customFormat="1" ht="14.25" hidden="1" customHeight="1">
      <c r="A750" s="556" t="s">
        <v>2686</v>
      </c>
      <c r="B750" s="577" t="s">
        <v>321</v>
      </c>
      <c r="C750" s="576" t="s">
        <v>584</v>
      </c>
      <c r="D750" s="473" t="s">
        <v>1664</v>
      </c>
      <c r="E750" s="556">
        <v>198413</v>
      </c>
      <c r="F750" s="556"/>
      <c r="G750" s="556"/>
      <c r="H750" s="556"/>
      <c r="I750" s="556"/>
      <c r="J750" s="70" t="s">
        <v>796</v>
      </c>
      <c r="K750" s="70" t="s">
        <v>796</v>
      </c>
      <c r="L750" s="70" t="s">
        <v>796</v>
      </c>
      <c r="M750" s="70" t="s">
        <v>296</v>
      </c>
      <c r="N750" s="556">
        <v>20.756410599999999</v>
      </c>
      <c r="O750" s="70">
        <v>92.63580322</v>
      </c>
      <c r="P750" s="70" t="s">
        <v>797</v>
      </c>
      <c r="Q750" s="556" t="s">
        <v>778</v>
      </c>
      <c r="R750" s="567"/>
      <c r="S750" s="568"/>
      <c r="T750" s="583"/>
      <c r="U750" s="565"/>
      <c r="V750" s="70" t="s">
        <v>584</v>
      </c>
      <c r="W750" s="556"/>
    </row>
    <row r="751" spans="1:23" s="556" customFormat="1" ht="14.25" hidden="1" customHeight="1">
      <c r="A751" s="556" t="s">
        <v>2686</v>
      </c>
      <c r="B751" s="577" t="s">
        <v>321</v>
      </c>
      <c r="C751" s="581" t="s">
        <v>546</v>
      </c>
      <c r="D751" s="473" t="s">
        <v>1664</v>
      </c>
      <c r="E751" s="556">
        <v>198446</v>
      </c>
      <c r="J751" s="556" t="s">
        <v>796</v>
      </c>
      <c r="K751" s="556" t="s">
        <v>796</v>
      </c>
      <c r="L751" s="556" t="s">
        <v>796</v>
      </c>
      <c r="M751" s="556" t="s">
        <v>296</v>
      </c>
      <c r="N751" s="556">
        <v>20.691099170000001</v>
      </c>
      <c r="O751" s="556">
        <v>92.590652469999995</v>
      </c>
      <c r="P751" s="556" t="s">
        <v>797</v>
      </c>
      <c r="Q751" s="556" t="s">
        <v>778</v>
      </c>
      <c r="R751" s="567"/>
      <c r="S751" s="568"/>
      <c r="T751" s="583"/>
      <c r="U751" s="565"/>
      <c r="V751" s="556" t="s">
        <v>546</v>
      </c>
    </row>
    <row r="752" spans="1:23" s="70" customFormat="1" ht="14.25" hidden="1" customHeight="1">
      <c r="A752" s="433" t="s">
        <v>2686</v>
      </c>
      <c r="B752" s="577" t="s">
        <v>321</v>
      </c>
      <c r="C752" s="576" t="s">
        <v>653</v>
      </c>
      <c r="D752" s="473" t="s">
        <v>1664</v>
      </c>
      <c r="E752" s="433">
        <v>198297</v>
      </c>
      <c r="F752" s="433"/>
      <c r="G752" s="433"/>
      <c r="H752" s="433"/>
      <c r="I752" s="433"/>
      <c r="J752" s="433" t="s">
        <v>796</v>
      </c>
      <c r="K752" s="433" t="s">
        <v>796</v>
      </c>
      <c r="L752" s="433" t="s">
        <v>796</v>
      </c>
      <c r="M752" s="433" t="s">
        <v>793</v>
      </c>
      <c r="N752" s="433">
        <v>20.89270973</v>
      </c>
      <c r="O752" s="433">
        <v>92.562187190000003</v>
      </c>
      <c r="P752" s="433" t="s">
        <v>797</v>
      </c>
      <c r="Q752" s="433" t="s">
        <v>778</v>
      </c>
      <c r="R752" s="567"/>
      <c r="S752" s="568"/>
      <c r="T752" s="450"/>
      <c r="U752" s="438"/>
      <c r="V752" s="433" t="s">
        <v>653</v>
      </c>
      <c r="W752" s="433"/>
    </row>
    <row r="753" spans="1:26" s="70" customFormat="1" ht="14.25" hidden="1" customHeight="1">
      <c r="A753" s="556" t="s">
        <v>2686</v>
      </c>
      <c r="B753" s="581" t="s">
        <v>321</v>
      </c>
      <c r="C753" s="580" t="s">
        <v>660</v>
      </c>
      <c r="D753" s="473" t="s">
        <v>1664</v>
      </c>
      <c r="E753" s="70">
        <v>198234</v>
      </c>
      <c r="J753" s="70" t="s">
        <v>796</v>
      </c>
      <c r="K753" s="433" t="s">
        <v>796</v>
      </c>
      <c r="L753" s="433" t="s">
        <v>796</v>
      </c>
      <c r="M753" s="70" t="s">
        <v>296</v>
      </c>
      <c r="N753" s="70">
        <v>20.926780699999998</v>
      </c>
      <c r="O753" s="70">
        <v>92.539916989999995</v>
      </c>
      <c r="P753" s="70" t="s">
        <v>797</v>
      </c>
      <c r="Q753" s="433" t="s">
        <v>800</v>
      </c>
      <c r="R753" s="567"/>
      <c r="S753" s="568"/>
      <c r="T753" s="450">
        <v>42926</v>
      </c>
      <c r="U753" s="565" t="s">
        <v>801</v>
      </c>
      <c r="W753" s="556"/>
    </row>
    <row r="754" spans="1:26" s="70" customFormat="1" ht="14.25" hidden="1" customHeight="1">
      <c r="A754" s="556" t="s">
        <v>2686</v>
      </c>
      <c r="B754" s="581" t="s">
        <v>321</v>
      </c>
      <c r="C754" s="580" t="s">
        <v>646</v>
      </c>
      <c r="D754" s="473" t="s">
        <v>1664</v>
      </c>
      <c r="E754" s="556">
        <v>198302</v>
      </c>
      <c r="F754" s="556"/>
      <c r="G754" s="556"/>
      <c r="H754" s="556"/>
      <c r="I754" s="556"/>
      <c r="J754" s="70" t="s">
        <v>796</v>
      </c>
      <c r="K754" s="433" t="s">
        <v>796</v>
      </c>
      <c r="L754" s="433" t="s">
        <v>796</v>
      </c>
      <c r="M754" s="70" t="s">
        <v>793</v>
      </c>
      <c r="N754" s="556">
        <v>20.884159090000001</v>
      </c>
      <c r="O754" s="70">
        <v>92.551063540000001</v>
      </c>
      <c r="P754" s="70" t="s">
        <v>797</v>
      </c>
      <c r="Q754" s="556" t="s">
        <v>778</v>
      </c>
      <c r="R754" s="567"/>
      <c r="S754" s="568"/>
      <c r="T754" s="583"/>
      <c r="U754" s="565"/>
      <c r="V754" s="70" t="s">
        <v>646</v>
      </c>
      <c r="W754" s="556"/>
    </row>
    <row r="755" spans="1:26" s="70" customFormat="1" ht="14.25" hidden="1" customHeight="1">
      <c r="A755" s="433" t="s">
        <v>2686</v>
      </c>
      <c r="B755" s="581" t="s">
        <v>321</v>
      </c>
      <c r="C755" s="580" t="s">
        <v>523</v>
      </c>
      <c r="D755" s="473" t="s">
        <v>1664</v>
      </c>
      <c r="E755" s="433">
        <v>198449</v>
      </c>
      <c r="J755" s="70" t="s">
        <v>796</v>
      </c>
      <c r="K755" s="70" t="s">
        <v>796</v>
      </c>
      <c r="L755" s="70" t="s">
        <v>796</v>
      </c>
      <c r="M755" s="70" t="s">
        <v>793</v>
      </c>
      <c r="N755" s="70">
        <v>20.663370130000001</v>
      </c>
      <c r="O755" s="70">
        <v>92.613876340000004</v>
      </c>
      <c r="P755" s="70" t="s">
        <v>797</v>
      </c>
      <c r="Q755" s="433" t="s">
        <v>778</v>
      </c>
      <c r="R755" s="436"/>
      <c r="S755" s="437"/>
      <c r="T755" s="450"/>
      <c r="U755" s="104"/>
      <c r="V755" s="70" t="s">
        <v>920</v>
      </c>
      <c r="W755" s="433"/>
    </row>
    <row r="756" spans="1:26" s="70" customFormat="1" ht="14.25" hidden="1" customHeight="1">
      <c r="A756" s="433" t="s">
        <v>2686</v>
      </c>
      <c r="B756" s="581" t="s">
        <v>321</v>
      </c>
      <c r="C756" s="580" t="s">
        <v>2544</v>
      </c>
      <c r="D756" s="473"/>
      <c r="E756" s="433">
        <v>198351</v>
      </c>
      <c r="F756" s="70" t="s">
        <v>2543</v>
      </c>
      <c r="J756" s="70" t="s">
        <v>796</v>
      </c>
      <c r="K756" s="556" t="s">
        <v>796</v>
      </c>
      <c r="L756" s="556" t="s">
        <v>796</v>
      </c>
      <c r="M756" s="70" t="s">
        <v>793</v>
      </c>
      <c r="P756" s="70" t="s">
        <v>797</v>
      </c>
      <c r="Q756" s="70" t="s">
        <v>2663</v>
      </c>
      <c r="R756" s="436"/>
      <c r="S756" s="437"/>
      <c r="T756" s="108"/>
      <c r="U756" s="104"/>
      <c r="W756" s="433"/>
    </row>
    <row r="757" spans="1:26" s="70" customFormat="1" ht="14.25" hidden="1" customHeight="1">
      <c r="A757" s="433" t="s">
        <v>2686</v>
      </c>
      <c r="B757" s="581" t="s">
        <v>321</v>
      </c>
      <c r="C757" s="580" t="s">
        <v>576</v>
      </c>
      <c r="D757" s="473" t="s">
        <v>1664</v>
      </c>
      <c r="E757" s="70">
        <v>198400</v>
      </c>
      <c r="J757" s="70" t="s">
        <v>802</v>
      </c>
      <c r="K757" s="433" t="s">
        <v>796</v>
      </c>
      <c r="L757" s="433" t="s">
        <v>802</v>
      </c>
      <c r="M757" s="70" t="s">
        <v>793</v>
      </c>
      <c r="N757" s="70">
        <v>20.733280180000001</v>
      </c>
      <c r="O757" s="70">
        <v>92.601409910000001</v>
      </c>
      <c r="P757" s="70" t="s">
        <v>921</v>
      </c>
      <c r="Q757" s="70" t="s">
        <v>800</v>
      </c>
      <c r="R757" s="436"/>
      <c r="S757" s="437"/>
      <c r="T757" s="108">
        <v>42926</v>
      </c>
      <c r="U757" s="104" t="s">
        <v>931</v>
      </c>
    </row>
    <row r="758" spans="1:26" ht="14.25" hidden="1" customHeight="1">
      <c r="A758" s="567" t="s">
        <v>2686</v>
      </c>
      <c r="B758" s="592" t="s">
        <v>321</v>
      </c>
      <c r="C758" s="593" t="s">
        <v>586</v>
      </c>
      <c r="D758" s="562" t="s">
        <v>1664</v>
      </c>
      <c r="E758" s="433">
        <v>198408</v>
      </c>
      <c r="F758" s="433"/>
      <c r="G758" s="433"/>
      <c r="H758" s="433"/>
      <c r="I758" s="433"/>
      <c r="J758" s="70" t="s">
        <v>796</v>
      </c>
      <c r="K758" s="577" t="s">
        <v>796</v>
      </c>
      <c r="L758" s="577" t="s">
        <v>796</v>
      </c>
      <c r="M758" s="70" t="s">
        <v>296</v>
      </c>
      <c r="N758" s="70">
        <v>20.76407051</v>
      </c>
      <c r="O758" s="70">
        <v>92.631126399999999</v>
      </c>
      <c r="P758" s="556" t="s">
        <v>797</v>
      </c>
      <c r="Q758" s="70" t="s">
        <v>778</v>
      </c>
      <c r="R758" s="571"/>
      <c r="S758" s="437"/>
      <c r="T758" s="108"/>
      <c r="U758" s="571"/>
      <c r="V758" s="70" t="s">
        <v>586</v>
      </c>
      <c r="W758" s="563"/>
      <c r="X758" s="17"/>
      <c r="Z758" s="17"/>
    </row>
    <row r="759" spans="1:26" ht="14.25" hidden="1" customHeight="1">
      <c r="A759" s="485" t="s">
        <v>2686</v>
      </c>
      <c r="B759" s="507" t="s">
        <v>321</v>
      </c>
      <c r="C759" s="831" t="s">
        <v>2772</v>
      </c>
      <c r="D759" s="562"/>
      <c r="E759" s="487">
        <v>198401</v>
      </c>
      <c r="F759" s="487"/>
      <c r="G759" s="487"/>
      <c r="H759" s="487"/>
      <c r="I759" s="487"/>
      <c r="J759" s="70" t="s">
        <v>2692</v>
      </c>
      <c r="K759" s="577" t="s">
        <v>2658</v>
      </c>
      <c r="L759" s="577" t="s">
        <v>2658</v>
      </c>
      <c r="M759" s="70"/>
      <c r="N759" s="487">
        <v>20.765670776367202</v>
      </c>
      <c r="O759" s="70">
        <v>92.577812194824205</v>
      </c>
      <c r="P759" s="70"/>
      <c r="Q759" s="487"/>
      <c r="R759" s="488"/>
      <c r="S759" s="485"/>
      <c r="T759" s="489">
        <v>43591</v>
      </c>
      <c r="U759" s="490"/>
      <c r="V759" s="70"/>
      <c r="W759" s="563"/>
      <c r="X759" s="17"/>
      <c r="Z759" s="17"/>
    </row>
    <row r="760" spans="1:26" ht="14.25" hidden="1" customHeight="1">
      <c r="A760" s="556" t="s">
        <v>2686</v>
      </c>
      <c r="B760" s="577" t="s">
        <v>321</v>
      </c>
      <c r="C760" s="586" t="s">
        <v>574</v>
      </c>
      <c r="D760" s="473"/>
      <c r="E760" s="556">
        <v>198418</v>
      </c>
      <c r="F760" s="556" t="s">
        <v>574</v>
      </c>
      <c r="G760" s="556"/>
      <c r="H760" s="556"/>
      <c r="I760" s="556"/>
      <c r="J760" s="70" t="s">
        <v>796</v>
      </c>
      <c r="K760" s="577" t="s">
        <v>796</v>
      </c>
      <c r="L760" s="577" t="s">
        <v>796</v>
      </c>
      <c r="M760" s="433" t="s">
        <v>296</v>
      </c>
      <c r="N760" s="556">
        <v>20.7264194488525</v>
      </c>
      <c r="O760" s="556">
        <v>92.671180730000003</v>
      </c>
      <c r="P760" s="70" t="s">
        <v>797</v>
      </c>
      <c r="Q760" s="556" t="s">
        <v>2663</v>
      </c>
      <c r="R760" s="563"/>
      <c r="S760" s="564"/>
      <c r="T760" s="583">
        <v>43580</v>
      </c>
      <c r="U760" s="565" t="s">
        <v>2713</v>
      </c>
      <c r="V760" s="556" t="s">
        <v>574</v>
      </c>
      <c r="W760" s="556"/>
      <c r="X760" s="17"/>
      <c r="Z760" s="17"/>
    </row>
    <row r="761" spans="1:26" ht="14.25" hidden="1" customHeight="1">
      <c r="A761" s="556" t="s">
        <v>2686</v>
      </c>
      <c r="B761" s="561" t="s">
        <v>321</v>
      </c>
      <c r="C761" s="586" t="s">
        <v>535</v>
      </c>
      <c r="D761" s="473" t="s">
        <v>1664</v>
      </c>
      <c r="E761" s="556">
        <v>217886</v>
      </c>
      <c r="F761" s="556"/>
      <c r="G761" s="556"/>
      <c r="H761" s="556"/>
      <c r="I761" s="556"/>
      <c r="J761" s="70" t="s">
        <v>796</v>
      </c>
      <c r="K761" s="577" t="s">
        <v>796</v>
      </c>
      <c r="L761" s="577" t="s">
        <v>796</v>
      </c>
      <c r="M761" s="556" t="s">
        <v>793</v>
      </c>
      <c r="N761" s="556">
        <v>20.678150179999999</v>
      </c>
      <c r="O761" s="556">
        <v>92.587867739999993</v>
      </c>
      <c r="P761" s="556" t="s">
        <v>797</v>
      </c>
      <c r="Q761" s="556" t="s">
        <v>778</v>
      </c>
      <c r="R761" s="563"/>
      <c r="S761" s="564"/>
      <c r="T761" s="583"/>
      <c r="U761" s="565"/>
      <c r="V761" s="556" t="s">
        <v>535</v>
      </c>
      <c r="W761" s="556"/>
      <c r="X761" s="17"/>
      <c r="Z761" s="17"/>
    </row>
    <row r="762" spans="1:26" ht="14.25" hidden="1" customHeight="1">
      <c r="A762" s="556" t="s">
        <v>2686</v>
      </c>
      <c r="B762" s="561" t="s">
        <v>321</v>
      </c>
      <c r="C762" s="586" t="s">
        <v>593</v>
      </c>
      <c r="D762" s="473" t="s">
        <v>1664</v>
      </c>
      <c r="E762" s="433">
        <v>198388</v>
      </c>
      <c r="F762" s="433"/>
      <c r="G762" s="433"/>
      <c r="H762" s="433"/>
      <c r="I762" s="433"/>
      <c r="J762" s="433" t="s">
        <v>796</v>
      </c>
      <c r="K762" s="581" t="s">
        <v>796</v>
      </c>
      <c r="L762" s="581" t="s">
        <v>796</v>
      </c>
      <c r="M762" s="433" t="s">
        <v>296</v>
      </c>
      <c r="N762" s="433">
        <v>20.782770159999998</v>
      </c>
      <c r="O762" s="433">
        <v>92.551826480000003</v>
      </c>
      <c r="P762" s="556" t="s">
        <v>797</v>
      </c>
      <c r="Q762" s="433" t="s">
        <v>800</v>
      </c>
      <c r="R762" s="563"/>
      <c r="S762" s="437"/>
      <c r="T762" s="450">
        <v>42926</v>
      </c>
      <c r="U762" s="565" t="s">
        <v>801</v>
      </c>
      <c r="V762" s="433"/>
      <c r="W762" s="556"/>
      <c r="X762" s="17"/>
      <c r="Z762" s="17"/>
    </row>
    <row r="763" spans="1:26" ht="14.25" hidden="1" customHeight="1">
      <c r="A763" s="433" t="s">
        <v>2686</v>
      </c>
      <c r="B763" s="581" t="s">
        <v>321</v>
      </c>
      <c r="C763" s="586" t="s">
        <v>2546</v>
      </c>
      <c r="D763" s="473"/>
      <c r="E763" s="70"/>
      <c r="F763" s="433" t="s">
        <v>2665</v>
      </c>
      <c r="G763" s="70"/>
      <c r="H763" s="70"/>
      <c r="I763" s="70"/>
      <c r="J763" s="70" t="s">
        <v>796</v>
      </c>
      <c r="K763" s="561" t="s">
        <v>796</v>
      </c>
      <c r="L763" s="561" t="s">
        <v>796</v>
      </c>
      <c r="M763" s="70" t="s">
        <v>793</v>
      </c>
      <c r="N763" s="70"/>
      <c r="O763" s="70"/>
      <c r="P763" s="70" t="s">
        <v>797</v>
      </c>
      <c r="Q763" s="70" t="s">
        <v>2663</v>
      </c>
      <c r="R763" s="436"/>
      <c r="S763" s="437"/>
      <c r="T763" s="108"/>
      <c r="U763" s="104"/>
      <c r="V763" s="70"/>
      <c r="W763" s="433"/>
      <c r="X763" s="17"/>
      <c r="Z763" s="17"/>
    </row>
    <row r="764" spans="1:26" ht="14.25" hidden="1" customHeight="1">
      <c r="A764" s="556" t="s">
        <v>2686</v>
      </c>
      <c r="B764" s="581" t="s">
        <v>321</v>
      </c>
      <c r="C764" s="580" t="s">
        <v>588</v>
      </c>
      <c r="D764" s="473" t="s">
        <v>1664</v>
      </c>
      <c r="E764" s="556">
        <v>198409</v>
      </c>
      <c r="F764" s="556" t="s">
        <v>2671</v>
      </c>
      <c r="G764" s="556"/>
      <c r="H764" s="556"/>
      <c r="I764" s="556"/>
      <c r="J764" s="70" t="s">
        <v>796</v>
      </c>
      <c r="K764" s="561" t="s">
        <v>796</v>
      </c>
      <c r="L764" s="561" t="s">
        <v>796</v>
      </c>
      <c r="M764" s="70" t="s">
        <v>296</v>
      </c>
      <c r="N764" s="556">
        <v>20.767719270000001</v>
      </c>
      <c r="O764" s="556">
        <v>92.631736759999995</v>
      </c>
      <c r="P764" s="70" t="s">
        <v>797</v>
      </c>
      <c r="Q764" s="556" t="s">
        <v>2663</v>
      </c>
      <c r="R764" s="563"/>
      <c r="S764" s="564"/>
      <c r="T764" s="583"/>
      <c r="U764" s="565"/>
      <c r="V764" s="556" t="s">
        <v>588</v>
      </c>
      <c r="W764" s="556"/>
      <c r="X764" s="17"/>
      <c r="Z764" s="17"/>
    </row>
    <row r="765" spans="1:26" ht="14.25" hidden="1" customHeight="1">
      <c r="A765" s="556" t="s">
        <v>2686</v>
      </c>
      <c r="B765" s="561" t="s">
        <v>321</v>
      </c>
      <c r="C765" s="586" t="s">
        <v>2834</v>
      </c>
      <c r="D765" s="473"/>
      <c r="E765" s="556">
        <v>198362</v>
      </c>
      <c r="F765" s="556"/>
      <c r="G765" s="556"/>
      <c r="H765" s="556"/>
      <c r="I765" s="556"/>
      <c r="J765" s="70" t="s">
        <v>2692</v>
      </c>
      <c r="K765" s="561" t="s">
        <v>2658</v>
      </c>
      <c r="L765" s="561" t="s">
        <v>2658</v>
      </c>
      <c r="M765" s="556"/>
      <c r="N765" s="556"/>
      <c r="O765" s="556"/>
      <c r="P765" s="556"/>
      <c r="Q765" s="556"/>
      <c r="R765" s="563"/>
      <c r="S765" s="564"/>
      <c r="T765" s="583"/>
      <c r="U765" s="565"/>
      <c r="V765" s="556"/>
      <c r="W765" s="556"/>
      <c r="X765" s="17"/>
      <c r="Z765" s="17"/>
    </row>
    <row r="766" spans="1:26" ht="14.25" hidden="1" customHeight="1">
      <c r="A766" s="556" t="s">
        <v>2686</v>
      </c>
      <c r="B766" s="561" t="s">
        <v>321</v>
      </c>
      <c r="C766" s="580" t="s">
        <v>657</v>
      </c>
      <c r="D766" s="473" t="s">
        <v>1664</v>
      </c>
      <c r="E766" s="70">
        <v>198318</v>
      </c>
      <c r="F766" s="433"/>
      <c r="G766" s="70"/>
      <c r="H766" s="70"/>
      <c r="I766" s="70"/>
      <c r="J766" s="70" t="s">
        <v>796</v>
      </c>
      <c r="K766" s="561" t="s">
        <v>796</v>
      </c>
      <c r="L766" s="561" t="s">
        <v>796</v>
      </c>
      <c r="M766" s="70" t="s">
        <v>793</v>
      </c>
      <c r="N766" s="70">
        <v>20.895900730000001</v>
      </c>
      <c r="O766" s="70">
        <v>92.497329710000002</v>
      </c>
      <c r="P766" s="70" t="s">
        <v>797</v>
      </c>
      <c r="Q766" s="433" t="s">
        <v>778</v>
      </c>
      <c r="R766" s="563"/>
      <c r="S766" s="437"/>
      <c r="T766" s="450"/>
      <c r="U766" s="565"/>
      <c r="V766" s="70" t="s">
        <v>657</v>
      </c>
      <c r="W766" s="556"/>
      <c r="X766" s="17"/>
      <c r="Z766" s="17"/>
    </row>
    <row r="767" spans="1:26" ht="14.25" hidden="1" customHeight="1">
      <c r="A767" s="556" t="s">
        <v>2686</v>
      </c>
      <c r="B767" s="581" t="s">
        <v>321</v>
      </c>
      <c r="C767" s="580" t="s">
        <v>3071</v>
      </c>
      <c r="D767" s="473"/>
      <c r="E767" s="70">
        <v>198168</v>
      </c>
      <c r="F767" s="433"/>
      <c r="G767" s="70"/>
      <c r="H767" s="70"/>
      <c r="I767" s="70"/>
      <c r="J767" s="70" t="s">
        <v>796</v>
      </c>
      <c r="K767" s="561" t="s">
        <v>796</v>
      </c>
      <c r="L767" s="561" t="s">
        <v>796</v>
      </c>
      <c r="M767" s="70" t="s">
        <v>3074</v>
      </c>
      <c r="N767" s="70">
        <v>20.897079467773398</v>
      </c>
      <c r="O767" s="577">
        <v>92.469520568847699</v>
      </c>
      <c r="P767" s="556" t="s">
        <v>797</v>
      </c>
      <c r="Q767" s="70" t="s">
        <v>3026</v>
      </c>
      <c r="R767" s="563"/>
      <c r="S767" s="437"/>
      <c r="T767" s="108">
        <v>43768</v>
      </c>
      <c r="U767" s="565"/>
      <c r="V767" s="70"/>
      <c r="W767" s="556"/>
      <c r="X767" s="17"/>
      <c r="Z767" s="17"/>
    </row>
    <row r="768" spans="1:26" ht="14.25" hidden="1" customHeight="1">
      <c r="A768" s="556" t="s">
        <v>2686</v>
      </c>
      <c r="B768" s="581" t="s">
        <v>321</v>
      </c>
      <c r="C768" s="580" t="s">
        <v>3070</v>
      </c>
      <c r="D768" s="473"/>
      <c r="E768" s="70">
        <v>198168</v>
      </c>
      <c r="F768" s="566"/>
      <c r="G768" s="70"/>
      <c r="H768" s="70"/>
      <c r="I768" s="70"/>
      <c r="J768" s="70" t="s">
        <v>796</v>
      </c>
      <c r="K768" s="561" t="s">
        <v>796</v>
      </c>
      <c r="L768" s="561" t="s">
        <v>796</v>
      </c>
      <c r="M768" s="70" t="s">
        <v>793</v>
      </c>
      <c r="N768" s="433">
        <v>20.897079467773398</v>
      </c>
      <c r="O768" s="556">
        <v>92.469520568847699</v>
      </c>
      <c r="P768" s="433" t="s">
        <v>797</v>
      </c>
      <c r="Q768" s="70" t="s">
        <v>3026</v>
      </c>
      <c r="R768" s="563"/>
      <c r="S768" s="564"/>
      <c r="T768" s="108">
        <v>43768</v>
      </c>
      <c r="U768" s="565"/>
      <c r="V768" s="70"/>
      <c r="W768" s="556"/>
      <c r="X768" s="17"/>
      <c r="Z768" s="17"/>
    </row>
    <row r="769" spans="1:26" ht="14.25" hidden="1" customHeight="1">
      <c r="A769" s="433" t="s">
        <v>2686</v>
      </c>
      <c r="B769" s="581" t="s">
        <v>321</v>
      </c>
      <c r="C769" s="580" t="s">
        <v>643</v>
      </c>
      <c r="D769" s="473" t="s">
        <v>1664</v>
      </c>
      <c r="E769" s="556">
        <v>198299</v>
      </c>
      <c r="F769" s="566"/>
      <c r="G769" s="556"/>
      <c r="H769" s="556"/>
      <c r="I769" s="556"/>
      <c r="J769" s="556" t="s">
        <v>796</v>
      </c>
      <c r="K769" s="561" t="s">
        <v>796</v>
      </c>
      <c r="L769" s="561" t="s">
        <v>796</v>
      </c>
      <c r="M769" s="556" t="s">
        <v>793</v>
      </c>
      <c r="N769" s="556">
        <v>20.88254929</v>
      </c>
      <c r="O769" s="556">
        <v>92.551338200000004</v>
      </c>
      <c r="P769" s="70" t="s">
        <v>797</v>
      </c>
      <c r="Q769" s="556" t="s">
        <v>778</v>
      </c>
      <c r="R769" s="563"/>
      <c r="S769" s="564"/>
      <c r="T769" s="583"/>
      <c r="U769" s="565"/>
      <c r="V769" s="556" t="s">
        <v>943</v>
      </c>
      <c r="W769" s="556"/>
      <c r="X769" s="17"/>
      <c r="Z769" s="17"/>
    </row>
    <row r="770" spans="1:26" ht="14.25" hidden="1" customHeight="1">
      <c r="A770" s="556" t="s">
        <v>2686</v>
      </c>
      <c r="B770" s="581" t="s">
        <v>321</v>
      </c>
      <c r="C770" s="580" t="s">
        <v>524</v>
      </c>
      <c r="D770" s="473" t="s">
        <v>1664</v>
      </c>
      <c r="E770" s="556">
        <v>198451</v>
      </c>
      <c r="F770" s="556"/>
      <c r="G770" s="556"/>
      <c r="H770" s="556"/>
      <c r="I770" s="556"/>
      <c r="J770" s="556" t="s">
        <v>796</v>
      </c>
      <c r="K770" s="561" t="s">
        <v>796</v>
      </c>
      <c r="L770" s="561" t="s">
        <v>796</v>
      </c>
      <c r="M770" s="556" t="s">
        <v>793</v>
      </c>
      <c r="N770" s="556">
        <v>20.663879390000002</v>
      </c>
      <c r="O770" s="556">
        <v>92.609306340000003</v>
      </c>
      <c r="P770" s="70" t="s">
        <v>797</v>
      </c>
      <c r="Q770" s="556" t="s">
        <v>778</v>
      </c>
      <c r="R770" s="563"/>
      <c r="S770" s="564"/>
      <c r="T770" s="583"/>
      <c r="U770" s="565"/>
      <c r="V770" s="556" t="s">
        <v>524</v>
      </c>
      <c r="W770" s="556"/>
      <c r="X770" s="17"/>
      <c r="Z770" s="17"/>
    </row>
    <row r="771" spans="1:26" ht="14.25" hidden="1" customHeight="1">
      <c r="A771" s="556" t="s">
        <v>2686</v>
      </c>
      <c r="B771" s="581" t="s">
        <v>321</v>
      </c>
      <c r="C771" s="580" t="s">
        <v>526</v>
      </c>
      <c r="D771" s="473" t="s">
        <v>1664</v>
      </c>
      <c r="E771" s="556">
        <v>198452</v>
      </c>
      <c r="F771" s="556"/>
      <c r="G771" s="556"/>
      <c r="H771" s="556"/>
      <c r="I771" s="556"/>
      <c r="J771" s="556" t="s">
        <v>796</v>
      </c>
      <c r="K771" s="561" t="s">
        <v>796</v>
      </c>
      <c r="L771" s="561" t="s">
        <v>796</v>
      </c>
      <c r="M771" s="556" t="s">
        <v>296</v>
      </c>
      <c r="N771" s="556">
        <v>20.667749400000002</v>
      </c>
      <c r="O771" s="556">
        <v>92.608650209999993</v>
      </c>
      <c r="P771" s="556" t="s">
        <v>797</v>
      </c>
      <c r="Q771" s="556" t="s">
        <v>778</v>
      </c>
      <c r="R771" s="563"/>
      <c r="S771" s="564"/>
      <c r="T771" s="583"/>
      <c r="U771" s="565"/>
      <c r="V771" s="556" t="s">
        <v>526</v>
      </c>
      <c r="W771" s="556"/>
      <c r="X771" s="17"/>
      <c r="Z771" s="17"/>
    </row>
    <row r="772" spans="1:26" ht="14.25" hidden="1" customHeight="1">
      <c r="A772" s="433" t="s">
        <v>2686</v>
      </c>
      <c r="B772" s="581" t="s">
        <v>321</v>
      </c>
      <c r="C772" s="581" t="s">
        <v>600</v>
      </c>
      <c r="D772" s="473" t="s">
        <v>1664</v>
      </c>
      <c r="E772" s="70">
        <v>198380</v>
      </c>
      <c r="F772" s="556"/>
      <c r="G772" s="70"/>
      <c r="H772" s="70"/>
      <c r="I772" s="70"/>
      <c r="J772" s="70" t="s">
        <v>796</v>
      </c>
      <c r="K772" s="561" t="s">
        <v>796</v>
      </c>
      <c r="L772" s="561" t="s">
        <v>796</v>
      </c>
      <c r="M772" s="70" t="s">
        <v>793</v>
      </c>
      <c r="N772" s="70">
        <v>20.787410739999999</v>
      </c>
      <c r="O772" s="561">
        <v>92.55155182</v>
      </c>
      <c r="P772" s="556" t="s">
        <v>797</v>
      </c>
      <c r="Q772" s="70" t="s">
        <v>778</v>
      </c>
      <c r="R772" s="563"/>
      <c r="S772" s="103"/>
      <c r="T772" s="583"/>
      <c r="U772" s="565"/>
      <c r="V772" s="70" t="s">
        <v>600</v>
      </c>
      <c r="W772" s="556"/>
      <c r="X772" s="17"/>
      <c r="Z772" s="17"/>
    </row>
    <row r="773" spans="1:26" ht="14.25" hidden="1" customHeight="1">
      <c r="A773" s="564" t="s">
        <v>2686</v>
      </c>
      <c r="B773" s="592" t="s">
        <v>321</v>
      </c>
      <c r="C773" s="593" t="s">
        <v>602</v>
      </c>
      <c r="D773" s="562" t="s">
        <v>1664</v>
      </c>
      <c r="E773" s="70">
        <v>198378</v>
      </c>
      <c r="F773" s="561"/>
      <c r="G773" s="70"/>
      <c r="H773" s="70"/>
      <c r="I773" s="70"/>
      <c r="J773" s="70" t="s">
        <v>796</v>
      </c>
      <c r="K773" s="561" t="s">
        <v>796</v>
      </c>
      <c r="L773" s="561" t="s">
        <v>796</v>
      </c>
      <c r="M773" s="70" t="s">
        <v>793</v>
      </c>
      <c r="N773" s="433">
        <v>20.791679380000001</v>
      </c>
      <c r="O773" s="433">
        <v>92.550903320000003</v>
      </c>
      <c r="P773" s="556" t="s">
        <v>797</v>
      </c>
      <c r="Q773" s="70" t="s">
        <v>778</v>
      </c>
      <c r="R773" s="571"/>
      <c r="S773" s="437"/>
      <c r="T773" s="108"/>
      <c r="U773" s="571"/>
      <c r="V773" s="70" t="s">
        <v>602</v>
      </c>
      <c r="W773" s="563"/>
      <c r="X773" s="17"/>
      <c r="Z773" s="17"/>
    </row>
    <row r="774" spans="1:26" ht="14.25" hidden="1" customHeight="1">
      <c r="A774" s="556" t="s">
        <v>2686</v>
      </c>
      <c r="B774" s="581" t="s">
        <v>321</v>
      </c>
      <c r="C774" s="580" t="s">
        <v>2860</v>
      </c>
      <c r="D774" s="473"/>
      <c r="E774" s="556">
        <v>198407</v>
      </c>
      <c r="F774" s="561"/>
      <c r="G774" s="556"/>
      <c r="H774" s="556"/>
      <c r="I774" s="556"/>
      <c r="J774" s="556" t="s">
        <v>796</v>
      </c>
      <c r="K774" s="561" t="s">
        <v>796</v>
      </c>
      <c r="L774" s="561" t="s">
        <v>796</v>
      </c>
      <c r="M774" s="556" t="s">
        <v>793</v>
      </c>
      <c r="N774" s="556">
        <v>20.775840759277301</v>
      </c>
      <c r="O774" s="556">
        <v>92.613082885742202</v>
      </c>
      <c r="P774" s="556" t="s">
        <v>797</v>
      </c>
      <c r="Q774" s="556"/>
      <c r="R774" s="563"/>
      <c r="S774" s="564"/>
      <c r="T774" s="583"/>
      <c r="U774" s="565"/>
      <c r="V774" s="556" t="s">
        <v>591</v>
      </c>
      <c r="W774" s="556"/>
      <c r="X774" s="17"/>
      <c r="Z774" s="17"/>
    </row>
    <row r="775" spans="1:26" ht="14.25" hidden="1" customHeight="1">
      <c r="A775" s="556" t="s">
        <v>2686</v>
      </c>
      <c r="B775" s="581" t="s">
        <v>321</v>
      </c>
      <c r="C775" s="580" t="s">
        <v>2548</v>
      </c>
      <c r="D775" s="473"/>
      <c r="E775" s="70">
        <v>198337</v>
      </c>
      <c r="F775" s="556" t="s">
        <v>611</v>
      </c>
      <c r="G775" s="70"/>
      <c r="H775" s="70"/>
      <c r="I775" s="70"/>
      <c r="J775" s="70" t="s">
        <v>796</v>
      </c>
      <c r="K775" s="433" t="s">
        <v>796</v>
      </c>
      <c r="L775" s="433" t="s">
        <v>796</v>
      </c>
      <c r="M775" s="70" t="s">
        <v>296</v>
      </c>
      <c r="N775" s="70"/>
      <c r="O775" s="561"/>
      <c r="P775" s="556" t="s">
        <v>797</v>
      </c>
      <c r="Q775" s="70" t="s">
        <v>2663</v>
      </c>
      <c r="R775" s="563"/>
      <c r="S775" s="564"/>
      <c r="T775" s="108"/>
      <c r="U775" s="565"/>
      <c r="V775" s="433"/>
      <c r="W775" s="556"/>
      <c r="X775" s="17"/>
      <c r="Z775" s="17"/>
    </row>
    <row r="776" spans="1:26" ht="14.25" hidden="1" customHeight="1">
      <c r="A776" s="556" t="s">
        <v>2686</v>
      </c>
      <c r="B776" s="561" t="s">
        <v>321</v>
      </c>
      <c r="C776" s="580" t="s">
        <v>3073</v>
      </c>
      <c r="D776" s="473"/>
      <c r="E776" s="556">
        <v>198377</v>
      </c>
      <c r="F776" s="561"/>
      <c r="G776" s="556"/>
      <c r="H776" s="556"/>
      <c r="I776" s="556"/>
      <c r="J776" s="556" t="s">
        <v>796</v>
      </c>
      <c r="K776" s="556" t="s">
        <v>796</v>
      </c>
      <c r="L776" s="556" t="s">
        <v>796</v>
      </c>
      <c r="M776" s="556" t="s">
        <v>296</v>
      </c>
      <c r="N776" s="556">
        <v>20.7940998077393</v>
      </c>
      <c r="O776" s="556">
        <v>92.5543212890625</v>
      </c>
      <c r="P776" s="556" t="s">
        <v>797</v>
      </c>
      <c r="Q776" s="556" t="s">
        <v>3026</v>
      </c>
      <c r="R776" s="567"/>
      <c r="S776" s="568"/>
      <c r="T776" s="583">
        <v>43768</v>
      </c>
      <c r="U776" s="565"/>
      <c r="V776" s="556"/>
      <c r="W776" s="556"/>
      <c r="X776" s="17"/>
      <c r="Z776" s="17"/>
    </row>
    <row r="777" spans="1:26" ht="14.25" hidden="1" customHeight="1">
      <c r="A777" s="433" t="s">
        <v>2686</v>
      </c>
      <c r="B777" s="581" t="s">
        <v>321</v>
      </c>
      <c r="C777" s="580" t="s">
        <v>555</v>
      </c>
      <c r="D777" s="473" t="s">
        <v>1664</v>
      </c>
      <c r="E777" s="556">
        <v>198423</v>
      </c>
      <c r="F777" s="561"/>
      <c r="G777" s="556"/>
      <c r="H777" s="556"/>
      <c r="I777" s="556"/>
      <c r="J777" s="556" t="s">
        <v>796</v>
      </c>
      <c r="K777" s="556" t="s">
        <v>796</v>
      </c>
      <c r="L777" s="556" t="s">
        <v>796</v>
      </c>
      <c r="M777" s="556" t="s">
        <v>296</v>
      </c>
      <c r="N777" s="556">
        <v>20.707460399999999</v>
      </c>
      <c r="O777" s="556">
        <v>92.680862430000005</v>
      </c>
      <c r="P777" s="70" t="s">
        <v>797</v>
      </c>
      <c r="Q777" s="556" t="s">
        <v>778</v>
      </c>
      <c r="R777" s="563"/>
      <c r="S777" s="564"/>
      <c r="T777" s="583"/>
      <c r="U777" s="565"/>
      <c r="V777" s="556" t="s">
        <v>555</v>
      </c>
      <c r="W777" s="556"/>
      <c r="X777" s="17"/>
      <c r="Z777" s="17"/>
    </row>
    <row r="778" spans="1:26" ht="14.25" hidden="1" customHeight="1">
      <c r="A778" s="556" t="s">
        <v>2686</v>
      </c>
      <c r="B778" s="581" t="s">
        <v>321</v>
      </c>
      <c r="C778" s="580" t="s">
        <v>2547</v>
      </c>
      <c r="D778" s="473"/>
      <c r="E778" s="70">
        <v>198363</v>
      </c>
      <c r="F778" s="70" t="s">
        <v>2665</v>
      </c>
      <c r="G778" s="70"/>
      <c r="H778" s="70"/>
      <c r="I778" s="70"/>
      <c r="J778" s="70" t="s">
        <v>796</v>
      </c>
      <c r="K778" s="433" t="s">
        <v>796</v>
      </c>
      <c r="L778" s="433" t="s">
        <v>796</v>
      </c>
      <c r="M778" s="70" t="s">
        <v>296</v>
      </c>
      <c r="N778" s="70"/>
      <c r="O778" s="433"/>
      <c r="P778" s="70" t="s">
        <v>797</v>
      </c>
      <c r="Q778" s="433" t="s">
        <v>2663</v>
      </c>
      <c r="R778" s="563"/>
      <c r="S778" s="564"/>
      <c r="T778" s="450"/>
      <c r="U778" s="565"/>
      <c r="V778" s="433"/>
      <c r="W778" s="556"/>
      <c r="X778" s="17"/>
      <c r="Z778" s="17"/>
    </row>
    <row r="779" spans="1:26" ht="14.25" hidden="1" customHeight="1">
      <c r="A779" s="556" t="s">
        <v>2686</v>
      </c>
      <c r="B779" s="581" t="s">
        <v>321</v>
      </c>
      <c r="C779" s="580" t="s">
        <v>585</v>
      </c>
      <c r="D779" s="473" t="s">
        <v>1664</v>
      </c>
      <c r="E779" s="556">
        <v>198391</v>
      </c>
      <c r="F779" s="556"/>
      <c r="G779" s="556"/>
      <c r="H779" s="556"/>
      <c r="I779" s="556"/>
      <c r="J779" s="556" t="s">
        <v>796</v>
      </c>
      <c r="K779" s="556" t="s">
        <v>796</v>
      </c>
      <c r="L779" s="556" t="s">
        <v>796</v>
      </c>
      <c r="M779" s="70" t="s">
        <v>793</v>
      </c>
      <c r="N779" s="70">
        <v>20.761529920000001</v>
      </c>
      <c r="O779" s="561">
        <v>92.544082639999999</v>
      </c>
      <c r="P779" s="70" t="s">
        <v>797</v>
      </c>
      <c r="Q779" s="556" t="s">
        <v>778</v>
      </c>
      <c r="R779" s="563"/>
      <c r="S779" s="564"/>
      <c r="T779" s="583"/>
      <c r="U779" s="565"/>
      <c r="V779" s="70" t="s">
        <v>585</v>
      </c>
      <c r="W779" s="556"/>
      <c r="X779" s="17"/>
      <c r="Z779" s="17"/>
    </row>
    <row r="780" spans="1:26" ht="14.25" hidden="1" customHeight="1">
      <c r="A780" s="433" t="s">
        <v>2686</v>
      </c>
      <c r="B780" s="581" t="s">
        <v>321</v>
      </c>
      <c r="C780" s="580" t="s">
        <v>544</v>
      </c>
      <c r="D780" s="473" t="s">
        <v>1664</v>
      </c>
      <c r="E780" s="70">
        <v>198421</v>
      </c>
      <c r="F780" s="561"/>
      <c r="G780" s="70"/>
      <c r="H780" s="70"/>
      <c r="I780" s="70"/>
      <c r="J780" s="70" t="s">
        <v>796</v>
      </c>
      <c r="K780" s="556" t="s">
        <v>796</v>
      </c>
      <c r="L780" s="556" t="s">
        <v>796</v>
      </c>
      <c r="M780" s="70" t="s">
        <v>296</v>
      </c>
      <c r="N780" s="70">
        <v>20.688310619999999</v>
      </c>
      <c r="O780" s="561">
        <v>92.696960450000006</v>
      </c>
      <c r="P780" s="70" t="s">
        <v>797</v>
      </c>
      <c r="Q780" s="70" t="s">
        <v>778</v>
      </c>
      <c r="R780" s="563"/>
      <c r="S780" s="564"/>
      <c r="T780" s="108"/>
      <c r="U780" s="565"/>
      <c r="V780" s="70" t="s">
        <v>544</v>
      </c>
      <c r="W780" s="556"/>
      <c r="X780" s="17"/>
      <c r="Z780" s="17"/>
    </row>
    <row r="781" spans="1:26" ht="14.25" hidden="1" customHeight="1">
      <c r="A781" s="433" t="s">
        <v>2686</v>
      </c>
      <c r="B781" s="581" t="s">
        <v>321</v>
      </c>
      <c r="C781" s="580" t="s">
        <v>2557</v>
      </c>
      <c r="D781" s="473" t="s">
        <v>1664</v>
      </c>
      <c r="E781" s="70">
        <v>198300</v>
      </c>
      <c r="F781" s="561" t="s">
        <v>2670</v>
      </c>
      <c r="G781" s="70"/>
      <c r="H781" s="70"/>
      <c r="I781" s="70"/>
      <c r="J781" s="70" t="s">
        <v>796</v>
      </c>
      <c r="K781" s="556" t="s">
        <v>796</v>
      </c>
      <c r="L781" s="556" t="s">
        <v>796</v>
      </c>
      <c r="M781" s="70" t="s">
        <v>296</v>
      </c>
      <c r="N781" s="70">
        <v>20.887420649999999</v>
      </c>
      <c r="O781" s="433">
        <v>92.545410160000003</v>
      </c>
      <c r="P781" s="556" t="s">
        <v>797</v>
      </c>
      <c r="Q781" s="70" t="s">
        <v>778</v>
      </c>
      <c r="R781" s="563"/>
      <c r="S781" s="564"/>
      <c r="T781" s="108"/>
      <c r="U781" s="104"/>
      <c r="V781" s="70" t="s">
        <v>945</v>
      </c>
      <c r="W781" s="433"/>
      <c r="X781" s="17"/>
      <c r="Z781" s="17"/>
    </row>
    <row r="782" spans="1:26" ht="14.25" hidden="1" customHeight="1">
      <c r="A782" s="556" t="s">
        <v>2686</v>
      </c>
      <c r="B782" s="755" t="s">
        <v>321</v>
      </c>
      <c r="C782" s="757" t="s">
        <v>2553</v>
      </c>
      <c r="D782" s="562"/>
      <c r="E782" s="193">
        <v>198434</v>
      </c>
      <c r="F782" s="760" t="s">
        <v>2668</v>
      </c>
      <c r="G782" s="193"/>
      <c r="H782" s="193"/>
      <c r="I782" s="193"/>
      <c r="J782" s="193" t="s">
        <v>796</v>
      </c>
      <c r="K782" s="193" t="s">
        <v>796</v>
      </c>
      <c r="L782" s="193" t="s">
        <v>796</v>
      </c>
      <c r="M782" s="193" t="s">
        <v>793</v>
      </c>
      <c r="N782" s="193"/>
      <c r="O782" s="193"/>
      <c r="P782" s="556" t="s">
        <v>797</v>
      </c>
      <c r="Q782" s="193" t="s">
        <v>2663</v>
      </c>
      <c r="R782" s="194"/>
      <c r="S782" s="192"/>
      <c r="T782" s="195"/>
      <c r="U782" s="196"/>
      <c r="V782" s="193"/>
      <c r="W782" s="563"/>
      <c r="X782" s="17"/>
      <c r="Z782" s="17"/>
    </row>
    <row r="783" spans="1:26" ht="14.25" hidden="1" customHeight="1">
      <c r="A783" s="567" t="s">
        <v>2686</v>
      </c>
      <c r="B783" s="592" t="s">
        <v>321</v>
      </c>
      <c r="C783" s="593" t="s">
        <v>2554</v>
      </c>
      <c r="D783" s="562"/>
      <c r="E783" s="70">
        <v>198433</v>
      </c>
      <c r="F783" s="433" t="s">
        <v>2668</v>
      </c>
      <c r="G783" s="70"/>
      <c r="H783" s="70"/>
      <c r="I783" s="70"/>
      <c r="J783" s="70" t="s">
        <v>796</v>
      </c>
      <c r="K783" s="556" t="s">
        <v>796</v>
      </c>
      <c r="L783" s="556" t="s">
        <v>796</v>
      </c>
      <c r="M783" s="70" t="s">
        <v>296</v>
      </c>
      <c r="N783" s="70"/>
      <c r="O783" s="433"/>
      <c r="P783" s="70" t="s">
        <v>797</v>
      </c>
      <c r="Q783" s="70" t="s">
        <v>2663</v>
      </c>
      <c r="R783" s="571"/>
      <c r="S783" s="564"/>
      <c r="T783" s="108"/>
      <c r="U783" s="571"/>
      <c r="V783" s="70"/>
      <c r="W783" s="563"/>
      <c r="X783" s="17"/>
      <c r="Z783" s="17"/>
    </row>
    <row r="784" spans="1:26" ht="14.25" hidden="1" customHeight="1">
      <c r="A784" s="556" t="s">
        <v>2686</v>
      </c>
      <c r="B784" s="581" t="s">
        <v>321</v>
      </c>
      <c r="C784" s="508" t="s">
        <v>2773</v>
      </c>
      <c r="D784" s="473"/>
      <c r="E784" s="70"/>
      <c r="F784" s="487"/>
      <c r="G784" s="70"/>
      <c r="H784" s="70"/>
      <c r="I784" s="70"/>
      <c r="J784" s="70" t="s">
        <v>2692</v>
      </c>
      <c r="K784" s="556" t="s">
        <v>2658</v>
      </c>
      <c r="L784" s="556" t="s">
        <v>2658</v>
      </c>
      <c r="M784" s="70"/>
      <c r="N784" s="70"/>
      <c r="O784" s="70"/>
      <c r="P784" s="70"/>
      <c r="Q784" s="70"/>
      <c r="R784" s="563"/>
      <c r="S784" s="564"/>
      <c r="T784" s="489">
        <v>43591</v>
      </c>
      <c r="U784" s="490"/>
      <c r="V784" s="70"/>
      <c r="W784" s="556"/>
      <c r="X784" s="17"/>
      <c r="Z784" s="17"/>
    </row>
    <row r="785" spans="1:26" ht="14.25" hidden="1" customHeight="1">
      <c r="A785" s="556" t="s">
        <v>2686</v>
      </c>
      <c r="B785" s="581" t="s">
        <v>321</v>
      </c>
      <c r="C785" s="593" t="s">
        <v>2714</v>
      </c>
      <c r="D785" s="562" t="s">
        <v>1664</v>
      </c>
      <c r="E785" s="556">
        <v>198398</v>
      </c>
      <c r="F785" s="556" t="s">
        <v>2715</v>
      </c>
      <c r="G785" s="556"/>
      <c r="H785" s="556"/>
      <c r="I785" s="556"/>
      <c r="J785" s="70" t="s">
        <v>877</v>
      </c>
      <c r="K785" s="556" t="s">
        <v>877</v>
      </c>
      <c r="L785" s="556" t="s">
        <v>877</v>
      </c>
      <c r="M785" s="70" t="s">
        <v>793</v>
      </c>
      <c r="N785" s="556">
        <v>20.741249079999999</v>
      </c>
      <c r="O785" s="556">
        <v>92.610519409999995</v>
      </c>
      <c r="P785" s="556" t="s">
        <v>797</v>
      </c>
      <c r="Q785" s="556" t="s">
        <v>778</v>
      </c>
      <c r="R785" s="571"/>
      <c r="S785" s="564"/>
      <c r="T785" s="583">
        <v>43580</v>
      </c>
      <c r="U785" s="610" t="s">
        <v>2713</v>
      </c>
      <c r="V785" s="556" t="s">
        <v>579</v>
      </c>
      <c r="W785" s="563"/>
      <c r="X785" s="17"/>
      <c r="Z785" s="17"/>
    </row>
    <row r="786" spans="1:26" ht="14.25" hidden="1" customHeight="1">
      <c r="A786" s="556" t="s">
        <v>2686</v>
      </c>
      <c r="B786" s="581" t="s">
        <v>321</v>
      </c>
      <c r="C786" s="580" t="s">
        <v>578</v>
      </c>
      <c r="D786" s="473" t="s">
        <v>1664</v>
      </c>
      <c r="E786" s="556">
        <v>198399</v>
      </c>
      <c r="F786" s="556"/>
      <c r="G786" s="556"/>
      <c r="H786" s="556"/>
      <c r="I786" s="556"/>
      <c r="J786" s="70" t="s">
        <v>796</v>
      </c>
      <c r="K786" s="556" t="s">
        <v>796</v>
      </c>
      <c r="L786" s="556" t="s">
        <v>796</v>
      </c>
      <c r="M786" s="556" t="s">
        <v>296</v>
      </c>
      <c r="N786" s="556">
        <v>20.739839549999999</v>
      </c>
      <c r="O786" s="556">
        <v>92.613456729999996</v>
      </c>
      <c r="P786" s="556" t="s">
        <v>797</v>
      </c>
      <c r="Q786" s="556" t="s">
        <v>778</v>
      </c>
      <c r="R786" s="563"/>
      <c r="S786" s="564"/>
      <c r="T786" s="583"/>
      <c r="U786" s="565"/>
      <c r="V786" s="556" t="s">
        <v>578</v>
      </c>
      <c r="W786" s="556"/>
      <c r="X786" s="17"/>
      <c r="Z786" s="17"/>
    </row>
    <row r="787" spans="1:26" ht="14.25" hidden="1" customHeight="1">
      <c r="A787" s="556" t="s">
        <v>2686</v>
      </c>
      <c r="B787" s="581" t="s">
        <v>321</v>
      </c>
      <c r="C787" s="580" t="s">
        <v>527</v>
      </c>
      <c r="D787" s="473" t="s">
        <v>1664</v>
      </c>
      <c r="E787" s="556">
        <v>198448</v>
      </c>
      <c r="F787" s="556"/>
      <c r="G787" s="556"/>
      <c r="H787" s="556"/>
      <c r="I787" s="556"/>
      <c r="J787" s="433" t="s">
        <v>796</v>
      </c>
      <c r="K787" s="556" t="s">
        <v>796</v>
      </c>
      <c r="L787" s="556" t="s">
        <v>796</v>
      </c>
      <c r="M787" s="556" t="s">
        <v>296</v>
      </c>
      <c r="N787" s="556">
        <v>20.669130330000002</v>
      </c>
      <c r="O787" s="556">
        <v>92.595497129999998</v>
      </c>
      <c r="P787" s="556" t="s">
        <v>797</v>
      </c>
      <c r="Q787" s="556" t="s">
        <v>778</v>
      </c>
      <c r="R787" s="563"/>
      <c r="S787" s="564"/>
      <c r="T787" s="583"/>
      <c r="U787" s="565"/>
      <c r="V787" s="556" t="s">
        <v>527</v>
      </c>
      <c r="W787" s="556"/>
      <c r="X787" s="17"/>
      <c r="Z787" s="17"/>
    </row>
    <row r="788" spans="1:26" ht="14.25" hidden="1" customHeight="1">
      <c r="A788" s="556" t="s">
        <v>2686</v>
      </c>
      <c r="B788" s="581" t="s">
        <v>321</v>
      </c>
      <c r="C788" s="580" t="s">
        <v>532</v>
      </c>
      <c r="D788" s="473" t="s">
        <v>1664</v>
      </c>
      <c r="E788" s="70">
        <v>198447</v>
      </c>
      <c r="F788" s="70"/>
      <c r="G788" s="70"/>
      <c r="H788" s="70"/>
      <c r="I788" s="70"/>
      <c r="J788" s="70" t="s">
        <v>796</v>
      </c>
      <c r="K788" s="556" t="s">
        <v>796</v>
      </c>
      <c r="L788" s="556" t="s">
        <v>796</v>
      </c>
      <c r="M788" s="70" t="s">
        <v>793</v>
      </c>
      <c r="N788" s="70">
        <v>20.674699780000001</v>
      </c>
      <c r="O788" s="556">
        <v>92.590393070000005</v>
      </c>
      <c r="P788" s="70" t="s">
        <v>797</v>
      </c>
      <c r="Q788" s="70" t="s">
        <v>778</v>
      </c>
      <c r="R788" s="563"/>
      <c r="S788" s="564"/>
      <c r="T788" s="108"/>
      <c r="U788" s="565"/>
      <c r="V788" s="433" t="s">
        <v>532</v>
      </c>
      <c r="W788" s="556"/>
      <c r="X788" s="17"/>
      <c r="Z788" s="17"/>
    </row>
    <row r="789" spans="1:26" ht="14.25" hidden="1" customHeight="1">
      <c r="A789" s="556" t="s">
        <v>2686</v>
      </c>
      <c r="B789" s="581" t="s">
        <v>321</v>
      </c>
      <c r="C789" s="580" t="s">
        <v>590</v>
      </c>
      <c r="D789" s="473" t="s">
        <v>1664</v>
      </c>
      <c r="E789" s="70">
        <v>198410</v>
      </c>
      <c r="F789" s="556"/>
      <c r="G789" s="70"/>
      <c r="H789" s="70"/>
      <c r="I789" s="70"/>
      <c r="J789" s="70" t="s">
        <v>796</v>
      </c>
      <c r="K789" s="556" t="s">
        <v>796</v>
      </c>
      <c r="L789" s="556" t="s">
        <v>796</v>
      </c>
      <c r="M789" s="70" t="s">
        <v>296</v>
      </c>
      <c r="N789" s="556">
        <v>20.772550580000001</v>
      </c>
      <c r="O789" s="556">
        <v>92.638290409999996</v>
      </c>
      <c r="P789" s="70" t="s">
        <v>797</v>
      </c>
      <c r="Q789" s="70" t="s">
        <v>778</v>
      </c>
      <c r="R789" s="563"/>
      <c r="S789" s="564"/>
      <c r="T789" s="108"/>
      <c r="U789" s="565"/>
      <c r="V789" s="433" t="s">
        <v>590</v>
      </c>
      <c r="W789" s="556"/>
      <c r="X789" s="17"/>
      <c r="Z789" s="17"/>
    </row>
    <row r="790" spans="1:26" ht="14.25" hidden="1" customHeight="1">
      <c r="A790" s="556" t="s">
        <v>2686</v>
      </c>
      <c r="B790" s="581" t="s">
        <v>321</v>
      </c>
      <c r="C790" s="580" t="s">
        <v>352</v>
      </c>
      <c r="D790" s="473" t="s">
        <v>1664</v>
      </c>
      <c r="E790" s="70"/>
      <c r="F790" s="556"/>
      <c r="G790" s="70"/>
      <c r="H790" s="70"/>
      <c r="I790" s="70"/>
      <c r="J790" s="70" t="s">
        <v>796</v>
      </c>
      <c r="K790" s="556" t="s">
        <v>796</v>
      </c>
      <c r="L790" s="556" t="s">
        <v>796</v>
      </c>
      <c r="M790" s="70" t="s">
        <v>1147</v>
      </c>
      <c r="N790" s="70"/>
      <c r="O790" s="70"/>
      <c r="P790" s="70" t="s">
        <v>797</v>
      </c>
      <c r="Q790" s="70" t="s">
        <v>778</v>
      </c>
      <c r="R790" s="563"/>
      <c r="S790" s="564"/>
      <c r="T790" s="108"/>
      <c r="U790" s="565"/>
      <c r="V790" s="433" t="s">
        <v>352</v>
      </c>
      <c r="W790" s="556"/>
      <c r="X790" s="17"/>
      <c r="Z790" s="17"/>
    </row>
    <row r="791" spans="1:26" ht="14.25" hidden="1" customHeight="1">
      <c r="A791" s="556" t="s">
        <v>2686</v>
      </c>
      <c r="B791" s="581" t="s">
        <v>321</v>
      </c>
      <c r="C791" s="580" t="s">
        <v>2575</v>
      </c>
      <c r="D791" s="473"/>
      <c r="E791" s="556"/>
      <c r="F791" s="556"/>
      <c r="G791" s="556"/>
      <c r="H791" s="556"/>
      <c r="I791" s="556"/>
      <c r="J791" s="70" t="s">
        <v>2692</v>
      </c>
      <c r="K791" s="556" t="s">
        <v>2658</v>
      </c>
      <c r="L791" s="556" t="s">
        <v>2658</v>
      </c>
      <c r="M791" s="70"/>
      <c r="N791" s="556"/>
      <c r="O791" s="556"/>
      <c r="P791" s="556"/>
      <c r="Q791" s="556"/>
      <c r="R791" s="563"/>
      <c r="S791" s="564"/>
      <c r="T791" s="583"/>
      <c r="U791" s="565"/>
      <c r="V791" s="556"/>
      <c r="W791" s="556"/>
      <c r="X791" s="17"/>
      <c r="Z791" s="17"/>
    </row>
    <row r="792" spans="1:26" ht="14.25" hidden="1" customHeight="1">
      <c r="A792" s="556" t="s">
        <v>2686</v>
      </c>
      <c r="B792" s="581" t="s">
        <v>321</v>
      </c>
      <c r="C792" s="580" t="s">
        <v>2545</v>
      </c>
      <c r="D792" s="473"/>
      <c r="E792" s="556">
        <v>198370</v>
      </c>
      <c r="F792" s="556" t="s">
        <v>2664</v>
      </c>
      <c r="G792" s="556"/>
      <c r="H792" s="556"/>
      <c r="I792" s="556"/>
      <c r="J792" s="70" t="s">
        <v>796</v>
      </c>
      <c r="K792" s="561" t="s">
        <v>796</v>
      </c>
      <c r="L792" s="561" t="s">
        <v>796</v>
      </c>
      <c r="M792" s="556" t="s">
        <v>793</v>
      </c>
      <c r="N792" s="556"/>
      <c r="O792" s="556"/>
      <c r="P792" s="556" t="s">
        <v>797</v>
      </c>
      <c r="Q792" s="556" t="s">
        <v>2663</v>
      </c>
      <c r="R792" s="563"/>
      <c r="S792" s="564"/>
      <c r="T792" s="583"/>
      <c r="U792" s="565"/>
      <c r="V792" s="556"/>
      <c r="W792" s="556"/>
      <c r="X792" s="17"/>
      <c r="Z792" s="17"/>
    </row>
    <row r="793" spans="1:26" ht="14.25" hidden="1" customHeight="1">
      <c r="A793" s="556" t="s">
        <v>2686</v>
      </c>
      <c r="B793" s="581" t="s">
        <v>321</v>
      </c>
      <c r="C793" s="580" t="s">
        <v>572</v>
      </c>
      <c r="D793" s="473" t="s">
        <v>1664</v>
      </c>
      <c r="E793" s="70">
        <v>198430</v>
      </c>
      <c r="F793" s="70"/>
      <c r="G793" s="70"/>
      <c r="H793" s="70"/>
      <c r="I793" s="70"/>
      <c r="J793" s="70" t="s">
        <v>796</v>
      </c>
      <c r="K793" s="561" t="s">
        <v>796</v>
      </c>
      <c r="L793" s="561" t="s">
        <v>796</v>
      </c>
      <c r="M793" s="70" t="s">
        <v>793</v>
      </c>
      <c r="N793" s="70">
        <v>20.724700930000001</v>
      </c>
      <c r="O793" s="556">
        <v>92.628196720000005</v>
      </c>
      <c r="P793" s="70" t="s">
        <v>797</v>
      </c>
      <c r="Q793" s="70" t="s">
        <v>778</v>
      </c>
      <c r="R793" s="563"/>
      <c r="S793" s="564"/>
      <c r="T793" s="108"/>
      <c r="U793" s="565"/>
      <c r="V793" s="70" t="s">
        <v>572</v>
      </c>
      <c r="W793" s="556"/>
      <c r="X793" s="17"/>
      <c r="Z793" s="17"/>
    </row>
    <row r="794" spans="1:26" ht="14.25" hidden="1" customHeight="1">
      <c r="A794" s="556" t="s">
        <v>2686</v>
      </c>
      <c r="B794" s="581" t="s">
        <v>321</v>
      </c>
      <c r="C794" s="580" t="s">
        <v>641</v>
      </c>
      <c r="D794" s="473" t="s">
        <v>1664</v>
      </c>
      <c r="E794" s="556">
        <v>198291</v>
      </c>
      <c r="F794" s="556"/>
      <c r="G794" s="556"/>
      <c r="H794" s="556"/>
      <c r="I794" s="556"/>
      <c r="J794" s="70" t="s">
        <v>796</v>
      </c>
      <c r="K794" s="561" t="s">
        <v>796</v>
      </c>
      <c r="L794" s="561" t="s">
        <v>796</v>
      </c>
      <c r="M794" s="70" t="s">
        <v>793</v>
      </c>
      <c r="N794" s="556">
        <v>20.871829989999998</v>
      </c>
      <c r="O794" s="556">
        <v>92.566909789999997</v>
      </c>
      <c r="P794" s="70" t="s">
        <v>797</v>
      </c>
      <c r="Q794" s="556" t="s">
        <v>778</v>
      </c>
      <c r="R794" s="563"/>
      <c r="S794" s="564"/>
      <c r="T794" s="583"/>
      <c r="U794" s="565"/>
      <c r="V794" s="556" t="s">
        <v>641</v>
      </c>
      <c r="W794" s="556"/>
      <c r="X794" s="17"/>
      <c r="Z794" s="17"/>
    </row>
    <row r="795" spans="1:26" ht="14.25" hidden="1" customHeight="1">
      <c r="A795" s="564" t="s">
        <v>2686</v>
      </c>
      <c r="B795" s="592" t="s">
        <v>321</v>
      </c>
      <c r="C795" s="593" t="s">
        <v>940</v>
      </c>
      <c r="D795" s="562"/>
      <c r="E795" s="556"/>
      <c r="F795" s="556"/>
      <c r="G795" s="556"/>
      <c r="H795" s="556"/>
      <c r="I795" s="556"/>
      <c r="J795" s="70" t="s">
        <v>796</v>
      </c>
      <c r="K795" s="561" t="s">
        <v>796</v>
      </c>
      <c r="L795" s="561" t="s">
        <v>796</v>
      </c>
      <c r="M795" s="556"/>
      <c r="N795" s="556"/>
      <c r="O795" s="556"/>
      <c r="P795" s="556" t="s">
        <v>797</v>
      </c>
      <c r="Q795" s="556"/>
      <c r="R795" s="571"/>
      <c r="S795" s="564"/>
      <c r="T795" s="583"/>
      <c r="U795" s="571"/>
      <c r="V795" s="556"/>
      <c r="W795" s="563"/>
      <c r="X795" s="17"/>
      <c r="Z795" s="17"/>
    </row>
    <row r="796" spans="1:26" ht="14.25" hidden="1" customHeight="1">
      <c r="A796" s="564" t="s">
        <v>2686</v>
      </c>
      <c r="B796" s="592" t="s">
        <v>321</v>
      </c>
      <c r="C796" s="593" t="s">
        <v>2859</v>
      </c>
      <c r="D796" s="562"/>
      <c r="E796" s="556"/>
      <c r="F796" s="556"/>
      <c r="G796" s="70"/>
      <c r="H796" s="70"/>
      <c r="I796" s="70"/>
      <c r="J796" s="70" t="s">
        <v>796</v>
      </c>
      <c r="K796" s="561" t="s">
        <v>796</v>
      </c>
      <c r="L796" s="561" t="s">
        <v>796</v>
      </c>
      <c r="M796" s="70"/>
      <c r="N796" s="556"/>
      <c r="O796" s="556"/>
      <c r="P796" s="556" t="s">
        <v>797</v>
      </c>
      <c r="Q796" s="70"/>
      <c r="R796" s="571"/>
      <c r="S796" s="564"/>
      <c r="T796" s="108"/>
      <c r="U796" s="571"/>
      <c r="V796" s="70"/>
      <c r="W796" s="563"/>
      <c r="X796" s="17"/>
      <c r="Z796" s="17"/>
    </row>
    <row r="797" spans="1:26" ht="14.25" hidden="1" customHeight="1">
      <c r="A797" s="556" t="s">
        <v>2686</v>
      </c>
      <c r="B797" s="581" t="s">
        <v>321</v>
      </c>
      <c r="C797" s="580" t="s">
        <v>671</v>
      </c>
      <c r="D797" s="473" t="s">
        <v>1664</v>
      </c>
      <c r="E797" s="556">
        <v>198163</v>
      </c>
      <c r="F797" s="556"/>
      <c r="G797" s="556"/>
      <c r="H797" s="556"/>
      <c r="I797" s="556"/>
      <c r="J797" s="556" t="s">
        <v>802</v>
      </c>
      <c r="K797" s="561" t="s">
        <v>796</v>
      </c>
      <c r="L797" s="561" t="s">
        <v>802</v>
      </c>
      <c r="M797" s="556" t="s">
        <v>951</v>
      </c>
      <c r="N797" s="556">
        <v>20.99898911</v>
      </c>
      <c r="O797" s="556">
        <v>92.46325684</v>
      </c>
      <c r="P797" s="556" t="s">
        <v>921</v>
      </c>
      <c r="Q797" s="556" t="s">
        <v>800</v>
      </c>
      <c r="R797" s="563"/>
      <c r="S797" s="564"/>
      <c r="T797" s="583">
        <v>42926</v>
      </c>
      <c r="U797" s="565" t="s">
        <v>931</v>
      </c>
      <c r="V797" s="556"/>
      <c r="W797" s="556"/>
      <c r="X797" s="17"/>
      <c r="Z797" s="17"/>
    </row>
    <row r="798" spans="1:26" ht="14.25" hidden="1" customHeight="1">
      <c r="A798" s="556" t="s">
        <v>2686</v>
      </c>
      <c r="B798" s="581" t="s">
        <v>321</v>
      </c>
      <c r="C798" s="593" t="s">
        <v>2078</v>
      </c>
      <c r="D798" s="562"/>
      <c r="E798" s="556">
        <v>198348</v>
      </c>
      <c r="F798" s="556"/>
      <c r="G798" s="556"/>
      <c r="H798" s="556"/>
      <c r="I798" s="556"/>
      <c r="J798" s="556" t="s">
        <v>796</v>
      </c>
      <c r="K798" s="556" t="s">
        <v>796</v>
      </c>
      <c r="L798" s="556" t="s">
        <v>796</v>
      </c>
      <c r="M798" s="556"/>
      <c r="N798" s="556">
        <v>20.847490310668899</v>
      </c>
      <c r="O798" s="556">
        <v>92.556472778320298</v>
      </c>
      <c r="P798" s="556" t="s">
        <v>797</v>
      </c>
      <c r="Q798" s="556" t="s">
        <v>3026</v>
      </c>
      <c r="R798" s="571"/>
      <c r="S798" s="564"/>
      <c r="T798" s="583">
        <v>43769</v>
      </c>
      <c r="U798" s="571"/>
      <c r="V798" s="556"/>
      <c r="W798" s="563"/>
      <c r="X798" s="17"/>
      <c r="Z798" s="17"/>
    </row>
    <row r="799" spans="1:26" ht="14.25" hidden="1" customHeight="1">
      <c r="A799" s="485" t="s">
        <v>2686</v>
      </c>
      <c r="B799" s="486" t="s">
        <v>321</v>
      </c>
      <c r="C799" s="580" t="s">
        <v>1914</v>
      </c>
      <c r="D799" s="562"/>
      <c r="E799" s="487">
        <v>198348</v>
      </c>
      <c r="F799" s="487" t="s">
        <v>2078</v>
      </c>
      <c r="G799" s="487"/>
      <c r="H799" s="487"/>
      <c r="I799" s="487"/>
      <c r="J799" s="433" t="s">
        <v>877</v>
      </c>
      <c r="K799" s="561" t="s">
        <v>877</v>
      </c>
      <c r="L799" s="561" t="s">
        <v>877</v>
      </c>
      <c r="M799" s="433" t="s">
        <v>296</v>
      </c>
      <c r="N799" s="487">
        <v>20.847490310668899</v>
      </c>
      <c r="O799" s="487">
        <v>92.556472778320298</v>
      </c>
      <c r="P799" s="556" t="s">
        <v>797</v>
      </c>
      <c r="Q799" s="487" t="s">
        <v>2663</v>
      </c>
      <c r="R799" s="488"/>
      <c r="S799" s="485"/>
      <c r="T799" s="489">
        <v>43580</v>
      </c>
      <c r="U799" s="490" t="s">
        <v>2713</v>
      </c>
      <c r="V799" s="491"/>
      <c r="W799" s="563"/>
      <c r="X799" s="17"/>
      <c r="Z799" s="17"/>
    </row>
    <row r="800" spans="1:26" ht="14.25" hidden="1" customHeight="1">
      <c r="A800" s="485" t="s">
        <v>2686</v>
      </c>
      <c r="B800" s="486" t="s">
        <v>321</v>
      </c>
      <c r="C800" s="508" t="s">
        <v>2717</v>
      </c>
      <c r="D800" s="562"/>
      <c r="E800" s="487">
        <v>198326</v>
      </c>
      <c r="F800" s="487" t="s">
        <v>2718</v>
      </c>
      <c r="G800" s="487"/>
      <c r="H800" s="487"/>
      <c r="I800" s="487"/>
      <c r="J800" s="556" t="s">
        <v>796</v>
      </c>
      <c r="K800" s="561" t="s">
        <v>796</v>
      </c>
      <c r="L800" s="561" t="s">
        <v>796</v>
      </c>
      <c r="M800" s="487"/>
      <c r="N800" s="487">
        <v>20.8608493804932</v>
      </c>
      <c r="O800" s="487">
        <v>92.539390563964801</v>
      </c>
      <c r="P800" s="70" t="s">
        <v>797</v>
      </c>
      <c r="Q800" s="487" t="s">
        <v>2663</v>
      </c>
      <c r="R800" s="488"/>
      <c r="S800" s="485"/>
      <c r="T800" s="489">
        <v>43580</v>
      </c>
      <c r="U800" s="490" t="s">
        <v>2713</v>
      </c>
      <c r="V800" s="491"/>
      <c r="W800" s="563"/>
      <c r="X800" s="17"/>
      <c r="Z800" s="17"/>
    </row>
    <row r="801" spans="1:26" ht="14.25" hidden="1" customHeight="1">
      <c r="A801" s="567" t="s">
        <v>2686</v>
      </c>
      <c r="B801" s="592" t="s">
        <v>321</v>
      </c>
      <c r="C801" s="593" t="s">
        <v>2774</v>
      </c>
      <c r="D801" s="562"/>
      <c r="E801" s="556">
        <v>198326</v>
      </c>
      <c r="F801" s="556"/>
      <c r="G801" s="556"/>
      <c r="H801" s="556"/>
      <c r="I801" s="556"/>
      <c r="J801" s="556" t="s">
        <v>2692</v>
      </c>
      <c r="K801" s="561" t="s">
        <v>2658</v>
      </c>
      <c r="L801" s="561" t="s">
        <v>2658</v>
      </c>
      <c r="M801" s="433"/>
      <c r="N801" s="433">
        <v>20.8608493804932</v>
      </c>
      <c r="O801" s="433">
        <v>92.539390563964801</v>
      </c>
      <c r="P801" s="556"/>
      <c r="Q801" s="556"/>
      <c r="R801" s="571"/>
      <c r="S801" s="564"/>
      <c r="T801" s="583">
        <v>43591</v>
      </c>
      <c r="U801" s="571"/>
      <c r="V801" s="433"/>
      <c r="W801" s="563"/>
      <c r="X801" s="17"/>
      <c r="Z801" s="17"/>
    </row>
    <row r="802" spans="1:26" ht="14.25" hidden="1" customHeight="1">
      <c r="A802" s="564" t="s">
        <v>2686</v>
      </c>
      <c r="B802" s="592" t="s">
        <v>321</v>
      </c>
      <c r="C802" s="593" t="s">
        <v>2865</v>
      </c>
      <c r="D802" s="562"/>
      <c r="E802" s="70">
        <v>198424</v>
      </c>
      <c r="F802" s="556"/>
      <c r="G802" s="70"/>
      <c r="H802" s="70"/>
      <c r="I802" s="70"/>
      <c r="J802" s="70" t="s">
        <v>796</v>
      </c>
      <c r="K802" s="433" t="s">
        <v>796</v>
      </c>
      <c r="L802" s="433" t="s">
        <v>796</v>
      </c>
      <c r="M802" s="70"/>
      <c r="N802" s="70">
        <v>20.735639572143601</v>
      </c>
      <c r="O802" s="561">
        <v>92.638076782226605</v>
      </c>
      <c r="P802" s="556" t="s">
        <v>797</v>
      </c>
      <c r="Q802" s="70"/>
      <c r="R802" s="571"/>
      <c r="S802" s="564"/>
      <c r="T802" s="108"/>
      <c r="U802" s="571"/>
      <c r="V802" s="70"/>
      <c r="W802" s="563"/>
      <c r="X802" s="17"/>
      <c r="Z802" s="17"/>
    </row>
    <row r="803" spans="1:26" ht="14.25" hidden="1" customHeight="1">
      <c r="A803" s="433" t="s">
        <v>2686</v>
      </c>
      <c r="B803" s="581" t="s">
        <v>321</v>
      </c>
      <c r="C803" s="580" t="s">
        <v>669</v>
      </c>
      <c r="D803" s="473" t="s">
        <v>1664</v>
      </c>
      <c r="E803" s="433">
        <v>198184</v>
      </c>
      <c r="F803" s="561"/>
      <c r="G803" s="433"/>
      <c r="H803" s="433"/>
      <c r="I803" s="433"/>
      <c r="J803" s="433" t="s">
        <v>796</v>
      </c>
      <c r="K803" s="433" t="s">
        <v>796</v>
      </c>
      <c r="L803" s="433" t="s">
        <v>796</v>
      </c>
      <c r="M803" s="433" t="s">
        <v>793</v>
      </c>
      <c r="N803" s="433">
        <v>20.99110031</v>
      </c>
      <c r="O803" s="433">
        <v>92.493858340000003</v>
      </c>
      <c r="P803" s="556" t="s">
        <v>797</v>
      </c>
      <c r="Q803" s="556" t="s">
        <v>778</v>
      </c>
      <c r="R803" s="563"/>
      <c r="S803" s="564"/>
      <c r="T803" s="583"/>
      <c r="U803" s="565"/>
      <c r="V803" s="433" t="s">
        <v>669</v>
      </c>
      <c r="W803" s="556"/>
      <c r="X803" s="17"/>
      <c r="Z803" s="17"/>
    </row>
    <row r="804" spans="1:26" ht="14.25" hidden="1" customHeight="1">
      <c r="A804" s="433" t="s">
        <v>2686</v>
      </c>
      <c r="B804" s="581" t="s">
        <v>321</v>
      </c>
      <c r="C804" s="580" t="s">
        <v>577</v>
      </c>
      <c r="D804" s="473" t="s">
        <v>1664</v>
      </c>
      <c r="E804" s="556">
        <v>198425</v>
      </c>
      <c r="F804" s="561"/>
      <c r="G804" s="70"/>
      <c r="H804" s="70"/>
      <c r="I804" s="70"/>
      <c r="J804" s="70" t="s">
        <v>796</v>
      </c>
      <c r="K804" s="70" t="s">
        <v>796</v>
      </c>
      <c r="L804" s="70" t="s">
        <v>796</v>
      </c>
      <c r="M804" s="70" t="s">
        <v>793</v>
      </c>
      <c r="N804" s="70">
        <v>20.737430570000001</v>
      </c>
      <c r="O804" s="70">
        <v>92.634773249999995</v>
      </c>
      <c r="P804" s="70" t="s">
        <v>797</v>
      </c>
      <c r="Q804" s="556" t="s">
        <v>778</v>
      </c>
      <c r="R804" s="563"/>
      <c r="S804" s="564"/>
      <c r="T804" s="583"/>
      <c r="U804" s="104"/>
      <c r="V804" s="70" t="s">
        <v>577</v>
      </c>
      <c r="W804" s="433"/>
      <c r="X804" s="17"/>
      <c r="Z804" s="17"/>
    </row>
    <row r="805" spans="1:26" ht="14.25" hidden="1" customHeight="1">
      <c r="A805" s="433" t="s">
        <v>2686</v>
      </c>
      <c r="B805" s="581" t="s">
        <v>321</v>
      </c>
      <c r="C805" s="580" t="s">
        <v>521</v>
      </c>
      <c r="D805" s="473" t="s">
        <v>1664</v>
      </c>
      <c r="E805" s="556">
        <v>198450</v>
      </c>
      <c r="F805" s="433"/>
      <c r="G805" s="433"/>
      <c r="H805" s="433"/>
      <c r="I805" s="433"/>
      <c r="J805" s="70" t="s">
        <v>796</v>
      </c>
      <c r="K805" s="70" t="s">
        <v>796</v>
      </c>
      <c r="L805" s="70" t="s">
        <v>796</v>
      </c>
      <c r="M805" s="433" t="s">
        <v>793</v>
      </c>
      <c r="N805" s="433">
        <v>20.654249190000002</v>
      </c>
      <c r="O805" s="433">
        <v>92.619102479999995</v>
      </c>
      <c r="P805" s="70" t="s">
        <v>797</v>
      </c>
      <c r="Q805" s="433" t="s">
        <v>778</v>
      </c>
      <c r="R805" s="563"/>
      <c r="S805" s="564"/>
      <c r="T805" s="583"/>
      <c r="U805" s="438"/>
      <c r="V805" s="433" t="s">
        <v>919</v>
      </c>
      <c r="W805" s="433"/>
      <c r="X805" s="17"/>
      <c r="Z805" s="17"/>
    </row>
    <row r="806" spans="1:26" ht="14.25" hidden="1" customHeight="1">
      <c r="A806" s="433" t="s">
        <v>2686</v>
      </c>
      <c r="B806" s="581" t="s">
        <v>307</v>
      </c>
      <c r="C806" s="580" t="s">
        <v>2049</v>
      </c>
      <c r="D806" s="473"/>
      <c r="E806" s="70">
        <v>197857</v>
      </c>
      <c r="F806" s="433"/>
      <c r="G806" s="70"/>
      <c r="H806" s="433"/>
      <c r="I806" s="70"/>
      <c r="J806" s="70" t="s">
        <v>796</v>
      </c>
      <c r="K806" s="433" t="s">
        <v>796</v>
      </c>
      <c r="L806" s="433" t="s">
        <v>796</v>
      </c>
      <c r="M806" s="70" t="s">
        <v>681</v>
      </c>
      <c r="N806" s="70">
        <v>21.08677673</v>
      </c>
      <c r="O806" s="433">
        <v>92.337112430000005</v>
      </c>
      <c r="P806" s="556" t="s">
        <v>797</v>
      </c>
      <c r="Q806" s="433"/>
      <c r="R806" s="563"/>
      <c r="S806" s="564"/>
      <c r="T806" s="450">
        <v>43300</v>
      </c>
      <c r="U806" s="565"/>
      <c r="V806" s="70"/>
      <c r="W806" s="556"/>
      <c r="X806" s="17"/>
      <c r="Z806" s="17"/>
    </row>
    <row r="807" spans="1:26" ht="14.25" hidden="1" customHeight="1">
      <c r="A807" s="556" t="s">
        <v>2686</v>
      </c>
      <c r="B807" s="592" t="s">
        <v>307</v>
      </c>
      <c r="C807" s="593" t="s">
        <v>2741</v>
      </c>
      <c r="D807" s="562"/>
      <c r="E807" s="556">
        <v>197857</v>
      </c>
      <c r="F807" s="556"/>
      <c r="G807" s="556"/>
      <c r="H807" s="556"/>
      <c r="I807" s="556"/>
      <c r="J807" s="556" t="s">
        <v>796</v>
      </c>
      <c r="K807" s="556" t="s">
        <v>796</v>
      </c>
      <c r="L807" s="556" t="s">
        <v>796</v>
      </c>
      <c r="M807" s="70" t="s">
        <v>2086</v>
      </c>
      <c r="N807" s="70">
        <v>21.08677673</v>
      </c>
      <c r="O807" s="561">
        <v>92.337112430000005</v>
      </c>
      <c r="P807" s="70" t="s">
        <v>797</v>
      </c>
      <c r="Q807" s="556"/>
      <c r="R807" s="571"/>
      <c r="S807" s="564"/>
      <c r="T807" s="583">
        <v>43300</v>
      </c>
      <c r="U807" s="565"/>
      <c r="V807" s="70"/>
      <c r="W807" s="556"/>
      <c r="X807" s="17"/>
      <c r="Z807" s="17"/>
    </row>
    <row r="808" spans="1:26" ht="14.25" hidden="1" customHeight="1">
      <c r="A808" s="556" t="s">
        <v>2686</v>
      </c>
      <c r="B808" s="581" t="s">
        <v>307</v>
      </c>
      <c r="C808" s="580" t="s">
        <v>2740</v>
      </c>
      <c r="D808" s="473"/>
      <c r="E808" s="556">
        <v>197857</v>
      </c>
      <c r="F808" s="561"/>
      <c r="G808" s="556"/>
      <c r="H808" s="556"/>
      <c r="I808" s="556"/>
      <c r="J808" s="433" t="s">
        <v>796</v>
      </c>
      <c r="K808" s="433" t="s">
        <v>796</v>
      </c>
      <c r="L808" s="433" t="s">
        <v>796</v>
      </c>
      <c r="M808" s="556" t="s">
        <v>296</v>
      </c>
      <c r="N808" s="556">
        <v>21.08677673</v>
      </c>
      <c r="O808" s="556">
        <v>92.337112430000005</v>
      </c>
      <c r="P808" s="433" t="s">
        <v>797</v>
      </c>
      <c r="Q808" s="556"/>
      <c r="R808" s="563"/>
      <c r="S808" s="564"/>
      <c r="T808" s="583">
        <v>43300</v>
      </c>
      <c r="U808" s="565"/>
      <c r="V808" s="556"/>
      <c r="W808" s="556"/>
      <c r="X808" s="17"/>
      <c r="Z808" s="17"/>
    </row>
    <row r="809" spans="1:26" ht="14.25" hidden="1" customHeight="1">
      <c r="A809" s="556" t="s">
        <v>2686</v>
      </c>
      <c r="B809" s="581" t="s">
        <v>307</v>
      </c>
      <c r="C809" s="580" t="s">
        <v>2079</v>
      </c>
      <c r="D809" s="473"/>
      <c r="E809" s="561">
        <v>197920</v>
      </c>
      <c r="F809" s="561"/>
      <c r="G809" s="556"/>
      <c r="H809" s="556"/>
      <c r="I809" s="556"/>
      <c r="J809" s="70" t="s">
        <v>796</v>
      </c>
      <c r="K809" s="433" t="s">
        <v>796</v>
      </c>
      <c r="L809" s="433" t="s">
        <v>796</v>
      </c>
      <c r="M809" s="556" t="s">
        <v>793</v>
      </c>
      <c r="N809" s="556">
        <v>20.92394066</v>
      </c>
      <c r="O809" s="556">
        <v>92.322669980000001</v>
      </c>
      <c r="P809" s="556" t="s">
        <v>797</v>
      </c>
      <c r="Q809" s="556"/>
      <c r="R809" s="563"/>
      <c r="S809" s="564"/>
      <c r="T809" s="583">
        <v>43300</v>
      </c>
      <c r="U809" s="565"/>
      <c r="V809" s="556"/>
      <c r="W809" s="556"/>
      <c r="X809" s="17"/>
      <c r="Z809" s="17"/>
    </row>
    <row r="810" spans="1:26" ht="14.25" hidden="1" customHeight="1">
      <c r="A810" s="556" t="s">
        <v>2686</v>
      </c>
      <c r="B810" s="581" t="s">
        <v>307</v>
      </c>
      <c r="C810" s="580" t="s">
        <v>2050</v>
      </c>
      <c r="D810" s="473"/>
      <c r="E810" s="556">
        <v>197968</v>
      </c>
      <c r="F810" s="556"/>
      <c r="G810" s="556"/>
      <c r="H810" s="556"/>
      <c r="I810" s="556"/>
      <c r="J810" s="556" t="s">
        <v>796</v>
      </c>
      <c r="K810" s="556" t="s">
        <v>796</v>
      </c>
      <c r="L810" s="556" t="s">
        <v>796</v>
      </c>
      <c r="M810" s="70" t="s">
        <v>793</v>
      </c>
      <c r="N810" s="70">
        <v>20.878229139999998</v>
      </c>
      <c r="O810" s="70">
        <v>92.347267149999993</v>
      </c>
      <c r="P810" s="556" t="s">
        <v>797</v>
      </c>
      <c r="Q810" s="556"/>
      <c r="R810" s="563"/>
      <c r="S810" s="564"/>
      <c r="T810" s="583">
        <v>43300</v>
      </c>
      <c r="U810" s="565"/>
      <c r="V810" s="70"/>
      <c r="W810" s="556"/>
      <c r="X810" s="17"/>
      <c r="Z810" s="17"/>
    </row>
    <row r="811" spans="1:26" ht="14.25" hidden="1" customHeight="1">
      <c r="A811" s="433" t="s">
        <v>2686</v>
      </c>
      <c r="B811" s="592" t="s">
        <v>307</v>
      </c>
      <c r="C811" s="593" t="s">
        <v>2725</v>
      </c>
      <c r="D811" s="562"/>
      <c r="E811" s="433"/>
      <c r="F811" s="433"/>
      <c r="G811" s="433"/>
      <c r="H811" s="433"/>
      <c r="I811" s="433"/>
      <c r="J811" s="433" t="s">
        <v>796</v>
      </c>
      <c r="K811" s="433" t="s">
        <v>796</v>
      </c>
      <c r="L811" s="433" t="s">
        <v>796</v>
      </c>
      <c r="M811" s="433"/>
      <c r="N811" s="433"/>
      <c r="O811" s="433"/>
      <c r="P811" s="556" t="s">
        <v>797</v>
      </c>
      <c r="Q811" s="433" t="s">
        <v>3026</v>
      </c>
      <c r="R811" s="571"/>
      <c r="S811" s="564"/>
      <c r="T811" s="450">
        <v>43769</v>
      </c>
      <c r="U811" s="571"/>
      <c r="V811" s="433"/>
      <c r="W811" s="563"/>
      <c r="X811" s="17"/>
      <c r="Z811" s="17"/>
    </row>
    <row r="812" spans="1:26" ht="14.25" hidden="1" customHeight="1">
      <c r="A812" s="433" t="s">
        <v>2686</v>
      </c>
      <c r="B812" s="581" t="s">
        <v>307</v>
      </c>
      <c r="C812" s="580" t="s">
        <v>610</v>
      </c>
      <c r="D812" s="473" t="s">
        <v>1664</v>
      </c>
      <c r="E812" s="556">
        <v>197997</v>
      </c>
      <c r="F812" s="556"/>
      <c r="G812" s="70"/>
      <c r="H812" s="70"/>
      <c r="I812" s="70"/>
      <c r="J812" s="70" t="s">
        <v>796</v>
      </c>
      <c r="K812" s="70" t="s">
        <v>796</v>
      </c>
      <c r="L812" s="70" t="s">
        <v>796</v>
      </c>
      <c r="M812" s="70" t="s">
        <v>793</v>
      </c>
      <c r="N812" s="70">
        <v>20.803909300000001</v>
      </c>
      <c r="O812" s="70">
        <v>92.376831050000007</v>
      </c>
      <c r="P812" s="70" t="s">
        <v>797</v>
      </c>
      <c r="Q812" s="70" t="s">
        <v>778</v>
      </c>
      <c r="R812" s="563"/>
      <c r="S812" s="564"/>
      <c r="T812" s="108"/>
      <c r="U812" s="104"/>
      <c r="V812" s="70" t="s">
        <v>934</v>
      </c>
      <c r="W812" s="433"/>
      <c r="X812" s="17"/>
      <c r="Z812" s="17"/>
    </row>
    <row r="813" spans="1:26" ht="14.25" hidden="1" customHeight="1">
      <c r="A813" s="433" t="s">
        <v>2686</v>
      </c>
      <c r="B813" s="592" t="s">
        <v>307</v>
      </c>
      <c r="C813" s="593" t="s">
        <v>690</v>
      </c>
      <c r="D813" s="562" t="s">
        <v>1664</v>
      </c>
      <c r="E813" s="556">
        <v>197820</v>
      </c>
      <c r="F813" s="556"/>
      <c r="G813" s="70"/>
      <c r="H813" s="70"/>
      <c r="I813" s="433"/>
      <c r="J813" s="70" t="s">
        <v>796</v>
      </c>
      <c r="K813" s="70" t="s">
        <v>796</v>
      </c>
      <c r="L813" s="433" t="s">
        <v>796</v>
      </c>
      <c r="M813" s="70" t="s">
        <v>793</v>
      </c>
      <c r="N813" s="70">
        <v>21.26553917</v>
      </c>
      <c r="O813" s="70">
        <v>92.27140808</v>
      </c>
      <c r="P813" s="556" t="s">
        <v>797</v>
      </c>
      <c r="Q813" s="556" t="s">
        <v>778</v>
      </c>
      <c r="R813" s="571"/>
      <c r="S813" s="564"/>
      <c r="T813" s="583"/>
      <c r="U813" s="104"/>
      <c r="V813" s="70" t="s">
        <v>958</v>
      </c>
      <c r="W813" s="433"/>
      <c r="X813" s="17"/>
      <c r="Z813" s="17"/>
    </row>
    <row r="814" spans="1:26" ht="14.25" hidden="1" customHeight="1">
      <c r="A814" s="433" t="s">
        <v>2686</v>
      </c>
      <c r="B814" s="581" t="s">
        <v>307</v>
      </c>
      <c r="C814" s="580" t="s">
        <v>3052</v>
      </c>
      <c r="D814" s="473"/>
      <c r="E814" s="433"/>
      <c r="F814" s="433"/>
      <c r="G814" s="433"/>
      <c r="H814" s="433"/>
      <c r="I814" s="433"/>
      <c r="J814" s="433" t="s">
        <v>796</v>
      </c>
      <c r="K814" s="433" t="s">
        <v>796</v>
      </c>
      <c r="L814" s="433" t="s">
        <v>796</v>
      </c>
      <c r="M814" s="433"/>
      <c r="N814" s="433"/>
      <c r="O814" s="433"/>
      <c r="P814" s="556" t="s">
        <v>797</v>
      </c>
      <c r="Q814" s="556" t="s">
        <v>3026</v>
      </c>
      <c r="R814" s="563"/>
      <c r="S814" s="564"/>
      <c r="T814" s="583">
        <v>43768</v>
      </c>
      <c r="U814" s="438"/>
      <c r="V814" s="433"/>
      <c r="W814" s="433"/>
      <c r="X814" s="17"/>
      <c r="Z814" s="17"/>
    </row>
    <row r="815" spans="1:26" ht="14.25" hidden="1" customHeight="1">
      <c r="A815" s="485" t="s">
        <v>2686</v>
      </c>
      <c r="B815" s="486" t="s">
        <v>307</v>
      </c>
      <c r="C815" s="508" t="s">
        <v>959</v>
      </c>
      <c r="D815" s="562" t="s">
        <v>1664</v>
      </c>
      <c r="E815" s="487">
        <v>197817</v>
      </c>
      <c r="F815" s="511" t="s">
        <v>2723</v>
      </c>
      <c r="G815" s="487"/>
      <c r="H815" s="487"/>
      <c r="I815" s="487"/>
      <c r="J815" s="487" t="s">
        <v>2692</v>
      </c>
      <c r="K815" s="487" t="s">
        <v>2658</v>
      </c>
      <c r="L815" s="487" t="s">
        <v>2658</v>
      </c>
      <c r="M815" s="556" t="s">
        <v>793</v>
      </c>
      <c r="N815" s="556">
        <v>21.2688694</v>
      </c>
      <c r="O815" s="556">
        <v>92.274917599999995</v>
      </c>
      <c r="P815" s="556" t="s">
        <v>797</v>
      </c>
      <c r="Q815" s="487" t="s">
        <v>2663</v>
      </c>
      <c r="R815" s="512"/>
      <c r="S815" s="510"/>
      <c r="T815" s="489">
        <v>43580</v>
      </c>
      <c r="U815" s="490" t="s">
        <v>2713</v>
      </c>
      <c r="V815" s="556" t="s">
        <v>958</v>
      </c>
      <c r="W815" s="563"/>
      <c r="X815" s="17"/>
      <c r="Z815" s="17"/>
    </row>
    <row r="816" spans="1:26" ht="14.25" hidden="1" customHeight="1">
      <c r="A816" s="433" t="s">
        <v>2686</v>
      </c>
      <c r="B816" s="592" t="s">
        <v>307</v>
      </c>
      <c r="C816" s="593" t="s">
        <v>308</v>
      </c>
      <c r="D816" s="562" t="s">
        <v>1664</v>
      </c>
      <c r="E816" s="70"/>
      <c r="F816" s="70"/>
      <c r="G816" s="70"/>
      <c r="H816" s="70"/>
      <c r="I816" s="70"/>
      <c r="J816" s="70" t="s">
        <v>796</v>
      </c>
      <c r="K816" s="70" t="s">
        <v>796</v>
      </c>
      <c r="L816" s="70" t="s">
        <v>796</v>
      </c>
      <c r="M816" s="70" t="s">
        <v>793</v>
      </c>
      <c r="N816" s="556"/>
      <c r="O816" s="556"/>
      <c r="P816" s="556" t="s">
        <v>797</v>
      </c>
      <c r="Q816" s="70" t="s">
        <v>778</v>
      </c>
      <c r="R816" s="572"/>
      <c r="S816" s="568"/>
      <c r="T816" s="108"/>
      <c r="U816" s="104"/>
      <c r="V816" s="70" t="s">
        <v>308</v>
      </c>
      <c r="W816" s="433"/>
      <c r="X816" s="17"/>
      <c r="Z816" s="17"/>
    </row>
    <row r="817" spans="1:26" ht="14.25" hidden="1" customHeight="1">
      <c r="A817" s="433" t="s">
        <v>2686</v>
      </c>
      <c r="B817" s="581" t="s">
        <v>307</v>
      </c>
      <c r="C817" s="580" t="s">
        <v>2561</v>
      </c>
      <c r="D817" s="473"/>
      <c r="E817" s="70">
        <v>197968</v>
      </c>
      <c r="F817" s="561" t="s">
        <v>2563</v>
      </c>
      <c r="G817" s="70"/>
      <c r="H817" s="70"/>
      <c r="I817" s="70"/>
      <c r="J817" s="70" t="s">
        <v>796</v>
      </c>
      <c r="K817" s="556" t="s">
        <v>796</v>
      </c>
      <c r="L817" s="556" t="s">
        <v>796</v>
      </c>
      <c r="M817" s="70" t="s">
        <v>793</v>
      </c>
      <c r="N817" s="556"/>
      <c r="O817" s="556"/>
      <c r="P817" s="556" t="s">
        <v>797</v>
      </c>
      <c r="Q817" s="70"/>
      <c r="R817" s="567"/>
      <c r="S817" s="568"/>
      <c r="T817" s="108"/>
      <c r="U817" s="104"/>
      <c r="V817" s="70"/>
      <c r="W817" s="433"/>
      <c r="X817" s="17"/>
      <c r="Z817" s="17"/>
    </row>
    <row r="818" spans="1:26" ht="14.25" hidden="1" customHeight="1">
      <c r="A818" s="556" t="s">
        <v>2686</v>
      </c>
      <c r="B818" s="592" t="s">
        <v>307</v>
      </c>
      <c r="C818" s="580" t="s">
        <v>607</v>
      </c>
      <c r="D818" s="562" t="s">
        <v>1664</v>
      </c>
      <c r="E818" s="556">
        <v>197995</v>
      </c>
      <c r="F818" s="556"/>
      <c r="G818" s="556"/>
      <c r="H818" s="556"/>
      <c r="I818" s="556"/>
      <c r="J818" s="70" t="s">
        <v>796</v>
      </c>
      <c r="K818" s="556" t="s">
        <v>796</v>
      </c>
      <c r="L818" s="556" t="s">
        <v>796</v>
      </c>
      <c r="M818" s="556" t="s">
        <v>793</v>
      </c>
      <c r="N818" s="556">
        <v>20.802850719999999</v>
      </c>
      <c r="O818" s="556">
        <v>92.392669679999997</v>
      </c>
      <c r="P818" s="70" t="s">
        <v>797</v>
      </c>
      <c r="Q818" s="561" t="s">
        <v>778</v>
      </c>
      <c r="R818" s="572"/>
      <c r="S818" s="568"/>
      <c r="T818" s="584"/>
      <c r="U818" s="565"/>
      <c r="V818" s="556" t="s">
        <v>933</v>
      </c>
      <c r="W818" s="556"/>
      <c r="X818" s="17"/>
      <c r="Z818" s="17"/>
    </row>
    <row r="819" spans="1:26" ht="14.25" hidden="1" customHeight="1">
      <c r="A819" s="433" t="s">
        <v>2686</v>
      </c>
      <c r="B819" s="592" t="s">
        <v>307</v>
      </c>
      <c r="C819" s="593" t="s">
        <v>608</v>
      </c>
      <c r="D819" s="562" t="s">
        <v>1664</v>
      </c>
      <c r="E819" s="556">
        <v>197995</v>
      </c>
      <c r="F819" s="556"/>
      <c r="G819" s="70"/>
      <c r="H819" s="70"/>
      <c r="I819" s="70"/>
      <c r="J819" s="70" t="s">
        <v>796</v>
      </c>
      <c r="K819" s="556" t="s">
        <v>796</v>
      </c>
      <c r="L819" s="556" t="s">
        <v>796</v>
      </c>
      <c r="M819" s="70" t="s">
        <v>793</v>
      </c>
      <c r="N819" s="70">
        <v>20.802850719999999</v>
      </c>
      <c r="O819" s="70">
        <v>92.392669679999997</v>
      </c>
      <c r="P819" s="70" t="s">
        <v>797</v>
      </c>
      <c r="Q819" s="556" t="s">
        <v>778</v>
      </c>
      <c r="R819" s="572"/>
      <c r="S819" s="568"/>
      <c r="T819" s="583"/>
      <c r="U819" s="104"/>
      <c r="V819" s="70" t="s">
        <v>933</v>
      </c>
      <c r="W819" s="433"/>
      <c r="X819" s="17"/>
      <c r="Z819" s="17"/>
    </row>
    <row r="820" spans="1:26" ht="14.25" hidden="1" customHeight="1">
      <c r="A820" s="433" t="s">
        <v>2686</v>
      </c>
      <c r="B820" s="592" t="s">
        <v>307</v>
      </c>
      <c r="C820" s="593" t="s">
        <v>2041</v>
      </c>
      <c r="D820" s="562"/>
      <c r="E820" s="70">
        <v>197939</v>
      </c>
      <c r="F820" s="70"/>
      <c r="G820" s="70"/>
      <c r="H820" s="70"/>
      <c r="I820" s="70"/>
      <c r="J820" s="70" t="s">
        <v>796</v>
      </c>
      <c r="K820" s="556" t="s">
        <v>796</v>
      </c>
      <c r="L820" s="556" t="s">
        <v>796</v>
      </c>
      <c r="M820" s="70" t="s">
        <v>296</v>
      </c>
      <c r="N820" s="70">
        <v>20.832990649999999</v>
      </c>
      <c r="O820" s="70">
        <v>92.353683469999993</v>
      </c>
      <c r="P820" s="556" t="s">
        <v>797</v>
      </c>
      <c r="Q820" s="70"/>
      <c r="R820" s="572"/>
      <c r="S820" s="568"/>
      <c r="T820" s="108">
        <v>43300</v>
      </c>
      <c r="U820" s="104"/>
      <c r="V820" s="70"/>
      <c r="W820" s="433"/>
      <c r="X820" s="17"/>
      <c r="Z820" s="17"/>
    </row>
    <row r="821" spans="1:26" ht="14.25" hidden="1" customHeight="1">
      <c r="A821" s="433" t="s">
        <v>2686</v>
      </c>
      <c r="B821" s="592" t="s">
        <v>307</v>
      </c>
      <c r="C821" s="593" t="s">
        <v>2095</v>
      </c>
      <c r="D821" s="562"/>
      <c r="E821" s="70">
        <v>220733</v>
      </c>
      <c r="F821" s="433"/>
      <c r="G821" s="70"/>
      <c r="H821" s="70"/>
      <c r="I821" s="70"/>
      <c r="J821" s="70" t="s">
        <v>796</v>
      </c>
      <c r="K821" s="556" t="s">
        <v>796</v>
      </c>
      <c r="L821" s="556" t="s">
        <v>796</v>
      </c>
      <c r="M821" s="70" t="s">
        <v>296</v>
      </c>
      <c r="N821" s="70">
        <v>20.931335449999999</v>
      </c>
      <c r="O821" s="70">
        <v>92.381462099999993</v>
      </c>
      <c r="P821" s="70" t="s">
        <v>797</v>
      </c>
      <c r="Q821" s="70"/>
      <c r="R821" s="572"/>
      <c r="S821" s="568"/>
      <c r="T821" s="108">
        <v>43300</v>
      </c>
      <c r="U821" s="104"/>
      <c r="V821" s="70"/>
      <c r="W821" s="433"/>
      <c r="X821" s="17"/>
      <c r="Z821" s="17"/>
    </row>
    <row r="822" spans="1:26" ht="14.25" hidden="1" customHeight="1">
      <c r="A822" s="556" t="s">
        <v>2686</v>
      </c>
      <c r="B822" s="592" t="s">
        <v>307</v>
      </c>
      <c r="C822" s="593" t="s">
        <v>2048</v>
      </c>
      <c r="D822" s="562"/>
      <c r="E822" s="556">
        <v>197862</v>
      </c>
      <c r="F822" s="556"/>
      <c r="G822" s="70"/>
      <c r="H822" s="70"/>
      <c r="I822" s="70"/>
      <c r="J822" s="70" t="s">
        <v>796</v>
      </c>
      <c r="K822" s="556" t="s">
        <v>796</v>
      </c>
      <c r="L822" s="556" t="s">
        <v>796</v>
      </c>
      <c r="M822" s="70" t="s">
        <v>296</v>
      </c>
      <c r="N822" s="556">
        <v>21.094310759999999</v>
      </c>
      <c r="O822" s="556">
        <v>92.335670469999997</v>
      </c>
      <c r="P822" s="70" t="s">
        <v>797</v>
      </c>
      <c r="Q822" s="70"/>
      <c r="R822" s="572"/>
      <c r="S822" s="568"/>
      <c r="T822" s="108">
        <v>43300</v>
      </c>
      <c r="U822" s="565"/>
      <c r="V822" s="70"/>
      <c r="W822" s="556"/>
      <c r="X822" s="17"/>
      <c r="Z822" s="17"/>
    </row>
    <row r="823" spans="1:26" ht="14.25" hidden="1" customHeight="1">
      <c r="A823" s="485" t="s">
        <v>2686</v>
      </c>
      <c r="B823" s="486" t="s">
        <v>307</v>
      </c>
      <c r="C823" s="508" t="s">
        <v>2720</v>
      </c>
      <c r="D823" s="562"/>
      <c r="E823" s="487">
        <v>197800</v>
      </c>
      <c r="F823" s="487" t="s">
        <v>2721</v>
      </c>
      <c r="G823" s="487"/>
      <c r="H823" s="487"/>
      <c r="I823" s="487"/>
      <c r="J823" s="70" t="s">
        <v>796</v>
      </c>
      <c r="K823" s="556" t="s">
        <v>796</v>
      </c>
      <c r="L823" s="556" t="s">
        <v>796</v>
      </c>
      <c r="M823" s="487"/>
      <c r="N823" s="487">
        <v>21.363349914550799</v>
      </c>
      <c r="O823" s="487">
        <v>92.280487060546903</v>
      </c>
      <c r="P823" s="70" t="s">
        <v>797</v>
      </c>
      <c r="Q823" s="487" t="s">
        <v>2663</v>
      </c>
      <c r="R823" s="512"/>
      <c r="S823" s="510"/>
      <c r="T823" s="489">
        <v>43580</v>
      </c>
      <c r="U823" s="490" t="s">
        <v>2713</v>
      </c>
      <c r="V823" s="491"/>
      <c r="W823" s="563"/>
      <c r="X823" s="17"/>
      <c r="Z823" s="17"/>
    </row>
    <row r="824" spans="1:26" ht="14.25" hidden="1" customHeight="1">
      <c r="A824" s="433" t="s">
        <v>2686</v>
      </c>
      <c r="B824" s="581" t="s">
        <v>307</v>
      </c>
      <c r="C824" s="580" t="s">
        <v>659</v>
      </c>
      <c r="D824" s="473" t="s">
        <v>1664</v>
      </c>
      <c r="E824" s="566">
        <v>220734</v>
      </c>
      <c r="F824" s="433" t="s">
        <v>2672</v>
      </c>
      <c r="G824" s="433"/>
      <c r="H824" s="433"/>
      <c r="I824" s="433"/>
      <c r="J824" s="433" t="s">
        <v>796</v>
      </c>
      <c r="K824" s="556" t="s">
        <v>796</v>
      </c>
      <c r="L824" s="556" t="s">
        <v>796</v>
      </c>
      <c r="M824" s="433" t="s">
        <v>296</v>
      </c>
      <c r="N824" s="556">
        <v>20.910375599999998</v>
      </c>
      <c r="O824" s="556">
        <v>92.400138850000005</v>
      </c>
      <c r="P824" s="433" t="s">
        <v>797</v>
      </c>
      <c r="Q824" s="433" t="s">
        <v>800</v>
      </c>
      <c r="R824" s="567"/>
      <c r="S824" s="568"/>
      <c r="T824" s="450">
        <v>42926</v>
      </c>
      <c r="U824" s="438" t="s">
        <v>801</v>
      </c>
      <c r="V824" s="433"/>
      <c r="W824" s="433"/>
      <c r="X824" s="17"/>
      <c r="Z824" s="17"/>
    </row>
    <row r="825" spans="1:26" ht="14.25" hidden="1" customHeight="1">
      <c r="A825" s="433" t="s">
        <v>2686</v>
      </c>
      <c r="B825" s="592" t="s">
        <v>307</v>
      </c>
      <c r="C825" s="593" t="s">
        <v>311</v>
      </c>
      <c r="D825" s="562" t="s">
        <v>1664</v>
      </c>
      <c r="E825" s="556"/>
      <c r="F825" s="70"/>
      <c r="G825" s="70"/>
      <c r="H825" s="70"/>
      <c r="I825" s="70"/>
      <c r="J825" s="70" t="s">
        <v>796</v>
      </c>
      <c r="K825" s="556" t="s">
        <v>796</v>
      </c>
      <c r="L825" s="556" t="s">
        <v>796</v>
      </c>
      <c r="M825" s="70" t="s">
        <v>296</v>
      </c>
      <c r="N825" s="556"/>
      <c r="O825" s="556"/>
      <c r="P825" s="70" t="s">
        <v>797</v>
      </c>
      <c r="Q825" s="70" t="s">
        <v>778</v>
      </c>
      <c r="R825" s="572"/>
      <c r="S825" s="568"/>
      <c r="T825" s="108"/>
      <c r="U825" s="104"/>
      <c r="V825" s="70" t="s">
        <v>311</v>
      </c>
      <c r="W825" s="433"/>
      <c r="X825" s="17"/>
      <c r="Z825" s="17"/>
    </row>
    <row r="826" spans="1:26" ht="14.25" hidden="1" customHeight="1">
      <c r="A826" s="433" t="s">
        <v>2686</v>
      </c>
      <c r="B826" s="581" t="s">
        <v>307</v>
      </c>
      <c r="C826" s="580" t="s">
        <v>313</v>
      </c>
      <c r="D826" s="473" t="s">
        <v>1664</v>
      </c>
      <c r="E826" s="556"/>
      <c r="F826" s="556"/>
      <c r="G826" s="433"/>
      <c r="H826" s="433"/>
      <c r="I826" s="433"/>
      <c r="J826" s="433" t="s">
        <v>796</v>
      </c>
      <c r="K826" s="556" t="s">
        <v>796</v>
      </c>
      <c r="L826" s="556" t="s">
        <v>796</v>
      </c>
      <c r="M826" s="433" t="s">
        <v>793</v>
      </c>
      <c r="N826" s="433"/>
      <c r="O826" s="433"/>
      <c r="P826" s="70" t="s">
        <v>797</v>
      </c>
      <c r="Q826" s="433" t="s">
        <v>778</v>
      </c>
      <c r="R826" s="563"/>
      <c r="S826" s="564"/>
      <c r="T826" s="583"/>
      <c r="U826" s="438"/>
      <c r="V826" s="433" t="s">
        <v>1089</v>
      </c>
      <c r="W826" s="433"/>
      <c r="X826" s="17"/>
      <c r="Z826" s="17"/>
    </row>
    <row r="827" spans="1:26" ht="14.25" hidden="1" customHeight="1">
      <c r="A827" s="433" t="s">
        <v>2686</v>
      </c>
      <c r="B827" s="581" t="s">
        <v>307</v>
      </c>
      <c r="C827" s="580" t="s">
        <v>2301</v>
      </c>
      <c r="D827" s="473"/>
      <c r="E827" s="603">
        <v>196937</v>
      </c>
      <c r="F827" s="561" t="s">
        <v>2672</v>
      </c>
      <c r="G827" s="70"/>
      <c r="H827" s="433"/>
      <c r="I827" s="433"/>
      <c r="J827" s="433" t="s">
        <v>796</v>
      </c>
      <c r="K827" s="556" t="s">
        <v>796</v>
      </c>
      <c r="L827" s="556" t="s">
        <v>796</v>
      </c>
      <c r="M827" s="433" t="s">
        <v>296</v>
      </c>
      <c r="N827" s="556">
        <v>20.646560668945298</v>
      </c>
      <c r="O827" s="556">
        <v>92.976043701171903</v>
      </c>
      <c r="P827" s="70" t="s">
        <v>797</v>
      </c>
      <c r="Q827" s="433"/>
      <c r="R827" s="567"/>
      <c r="S827" s="568"/>
      <c r="T827" s="583"/>
      <c r="U827" s="438"/>
      <c r="V827" s="70"/>
      <c r="W827" s="433"/>
      <c r="X827" s="17"/>
      <c r="Z827" s="17"/>
    </row>
    <row r="828" spans="1:26" ht="14.25" hidden="1" customHeight="1">
      <c r="A828" s="433" t="s">
        <v>2686</v>
      </c>
      <c r="B828" s="581" t="s">
        <v>307</v>
      </c>
      <c r="C828" s="580" t="s">
        <v>2046</v>
      </c>
      <c r="D828" s="473"/>
      <c r="E828" s="70">
        <v>197947</v>
      </c>
      <c r="F828" s="556" t="s">
        <v>2672</v>
      </c>
      <c r="G828" s="70"/>
      <c r="H828" s="70"/>
      <c r="I828" s="70"/>
      <c r="J828" s="70" t="s">
        <v>796</v>
      </c>
      <c r="K828" s="556" t="s">
        <v>796</v>
      </c>
      <c r="L828" s="556" t="s">
        <v>796</v>
      </c>
      <c r="M828" s="70" t="s">
        <v>296</v>
      </c>
      <c r="N828" s="70">
        <v>20.899179459999999</v>
      </c>
      <c r="O828" s="70">
        <v>92.404052730000004</v>
      </c>
      <c r="P828" s="70" t="s">
        <v>797</v>
      </c>
      <c r="Q828" s="70"/>
      <c r="R828" s="563"/>
      <c r="S828" s="564"/>
      <c r="T828" s="108">
        <v>43300</v>
      </c>
      <c r="U828" s="104"/>
      <c r="V828" s="70"/>
      <c r="W828" s="433"/>
      <c r="X828" s="17"/>
      <c r="Z828" s="17"/>
    </row>
    <row r="829" spans="1:26" ht="14.25" hidden="1" customHeight="1">
      <c r="A829" s="433" t="s">
        <v>2686</v>
      </c>
      <c r="B829" s="592" t="s">
        <v>307</v>
      </c>
      <c r="C829" s="593" t="s">
        <v>621</v>
      </c>
      <c r="D829" s="562" t="s">
        <v>1664</v>
      </c>
      <c r="E829" s="561" t="s">
        <v>1407</v>
      </c>
      <c r="F829" s="556"/>
      <c r="G829" s="70"/>
      <c r="H829" s="70" t="s">
        <v>41</v>
      </c>
      <c r="I829" s="70"/>
      <c r="J829" s="70" t="s">
        <v>796</v>
      </c>
      <c r="K829" s="556" t="s">
        <v>796</v>
      </c>
      <c r="L829" s="556" t="s">
        <v>1664</v>
      </c>
      <c r="M829" s="70" t="s">
        <v>793</v>
      </c>
      <c r="N829" s="70">
        <v>20.819958</v>
      </c>
      <c r="O829" s="70">
        <v>92.365793999999994</v>
      </c>
      <c r="P829" s="556" t="s">
        <v>797</v>
      </c>
      <c r="Q829" s="70" t="s">
        <v>778</v>
      </c>
      <c r="R829" s="572"/>
      <c r="S829" s="568"/>
      <c r="T829" s="108">
        <v>43248</v>
      </c>
      <c r="U829" s="104" t="s">
        <v>1908</v>
      </c>
      <c r="V829" s="70"/>
      <c r="W829" s="433"/>
      <c r="X829" s="17"/>
      <c r="Z829" s="17"/>
    </row>
    <row r="830" spans="1:26" ht="14.25" hidden="1" customHeight="1">
      <c r="A830" s="433" t="s">
        <v>2686</v>
      </c>
      <c r="B830" s="581" t="s">
        <v>307</v>
      </c>
      <c r="C830" s="580" t="s">
        <v>2075</v>
      </c>
      <c r="D830" s="473" t="s">
        <v>1664</v>
      </c>
      <c r="E830" s="556">
        <v>197896</v>
      </c>
      <c r="F830" s="70"/>
      <c r="G830" s="70"/>
      <c r="H830" s="433"/>
      <c r="I830" s="433"/>
      <c r="J830" s="433" t="s">
        <v>796</v>
      </c>
      <c r="K830" s="556" t="s">
        <v>796</v>
      </c>
      <c r="L830" s="556" t="s">
        <v>796</v>
      </c>
      <c r="M830" s="433" t="s">
        <v>296</v>
      </c>
      <c r="N830" s="575">
        <v>20.991559980000002</v>
      </c>
      <c r="O830" s="575">
        <v>92.290878300000003</v>
      </c>
      <c r="P830" s="556" t="s">
        <v>797</v>
      </c>
      <c r="Q830" s="433" t="s">
        <v>778</v>
      </c>
      <c r="R830" s="567"/>
      <c r="S830" s="568"/>
      <c r="T830" s="450"/>
      <c r="U830" s="438"/>
      <c r="V830" s="70" t="s">
        <v>670</v>
      </c>
      <c r="W830" s="433"/>
      <c r="X830" s="17"/>
      <c r="Z830" s="17"/>
    </row>
    <row r="831" spans="1:26" ht="14.25" hidden="1" customHeight="1">
      <c r="A831" s="433" t="s">
        <v>2686</v>
      </c>
      <c r="B831" s="581" t="s">
        <v>307</v>
      </c>
      <c r="C831" s="580" t="s">
        <v>2080</v>
      </c>
      <c r="D831" s="473"/>
      <c r="E831" s="556">
        <v>197921</v>
      </c>
      <c r="F831" s="70"/>
      <c r="G831" s="70"/>
      <c r="H831" s="70"/>
      <c r="I831" s="70"/>
      <c r="J831" s="70" t="s">
        <v>796</v>
      </c>
      <c r="K831" s="556" t="s">
        <v>796</v>
      </c>
      <c r="L831" s="556" t="s">
        <v>796</v>
      </c>
      <c r="M831" s="70" t="s">
        <v>793</v>
      </c>
      <c r="N831" s="70">
        <v>20.9467392</v>
      </c>
      <c r="O831" s="70">
        <v>92.330482480000001</v>
      </c>
      <c r="P831" s="556" t="s">
        <v>797</v>
      </c>
      <c r="Q831" s="70"/>
      <c r="R831" s="567"/>
      <c r="S831" s="568"/>
      <c r="T831" s="108">
        <v>43300</v>
      </c>
      <c r="U831" s="104"/>
      <c r="V831" s="70"/>
      <c r="W831" s="433"/>
      <c r="X831" s="17"/>
      <c r="Z831" s="17"/>
    </row>
    <row r="832" spans="1:26" ht="14.25" hidden="1" customHeight="1">
      <c r="A832" s="433" t="s">
        <v>2686</v>
      </c>
      <c r="B832" s="581" t="s">
        <v>307</v>
      </c>
      <c r="C832" s="580" t="s">
        <v>2052</v>
      </c>
      <c r="D832" s="473"/>
      <c r="E832" s="561">
        <v>197970</v>
      </c>
      <c r="F832" s="556"/>
      <c r="G832" s="70"/>
      <c r="H832" s="70"/>
      <c r="I832" s="70"/>
      <c r="J832" s="70" t="s">
        <v>796</v>
      </c>
      <c r="K832" s="556" t="s">
        <v>796</v>
      </c>
      <c r="L832" s="556" t="s">
        <v>796</v>
      </c>
      <c r="M832" s="70" t="s">
        <v>793</v>
      </c>
      <c r="N832" s="575">
        <v>20.86484909</v>
      </c>
      <c r="O832" s="575">
        <v>92.347358700000001</v>
      </c>
      <c r="P832" s="70" t="s">
        <v>797</v>
      </c>
      <c r="Q832" s="70"/>
      <c r="R832" s="567"/>
      <c r="S832" s="568"/>
      <c r="T832" s="108">
        <v>43300</v>
      </c>
      <c r="U832" s="104"/>
      <c r="V832" s="70"/>
      <c r="W832" s="433"/>
      <c r="X832" s="17"/>
      <c r="Z832" s="17"/>
    </row>
    <row r="833" spans="1:26" ht="14.25" hidden="1" customHeight="1">
      <c r="A833" s="433" t="s">
        <v>2686</v>
      </c>
      <c r="B833" s="581" t="s">
        <v>307</v>
      </c>
      <c r="C833" s="580" t="s">
        <v>567</v>
      </c>
      <c r="D833" s="473" t="s">
        <v>1664</v>
      </c>
      <c r="E833" s="556">
        <v>198046</v>
      </c>
      <c r="F833" s="556"/>
      <c r="G833" s="70"/>
      <c r="H833" s="70"/>
      <c r="I833" s="70"/>
      <c r="J833" s="70" t="s">
        <v>796</v>
      </c>
      <c r="K833" s="70" t="s">
        <v>796</v>
      </c>
      <c r="L833" s="433" t="s">
        <v>796</v>
      </c>
      <c r="M833" s="70" t="s">
        <v>793</v>
      </c>
      <c r="N833" s="70">
        <v>20.720169070000001</v>
      </c>
      <c r="O833" s="556">
        <v>92.432983399999998</v>
      </c>
      <c r="P833" s="70" t="s">
        <v>797</v>
      </c>
      <c r="Q833" s="70" t="s">
        <v>778</v>
      </c>
      <c r="R833" s="563"/>
      <c r="S833" s="437"/>
      <c r="T833" s="108"/>
      <c r="U833" s="104"/>
      <c r="V833" s="70" t="s">
        <v>567</v>
      </c>
      <c r="W833" s="433"/>
      <c r="X833" s="17"/>
      <c r="Z833" s="17"/>
    </row>
    <row r="834" spans="1:26" ht="14.25" hidden="1" customHeight="1">
      <c r="A834" s="433" t="s">
        <v>2686</v>
      </c>
      <c r="B834" s="581" t="s">
        <v>307</v>
      </c>
      <c r="C834" s="580" t="s">
        <v>317</v>
      </c>
      <c r="D834" s="473" t="s">
        <v>1664</v>
      </c>
      <c r="E834" s="556"/>
      <c r="F834" s="556"/>
      <c r="G834" s="70"/>
      <c r="H834" s="70"/>
      <c r="I834" s="70"/>
      <c r="J834" s="70" t="s">
        <v>796</v>
      </c>
      <c r="K834" s="70" t="s">
        <v>796</v>
      </c>
      <c r="L834" s="70" t="s">
        <v>796</v>
      </c>
      <c r="M834" s="70" t="s">
        <v>296</v>
      </c>
      <c r="N834" s="70"/>
      <c r="O834" s="70"/>
      <c r="P834" s="556" t="s">
        <v>797</v>
      </c>
      <c r="Q834" s="70" t="s">
        <v>778</v>
      </c>
      <c r="R834" s="567"/>
      <c r="S834" s="568"/>
      <c r="T834" s="583"/>
      <c r="U834" s="104"/>
      <c r="V834" s="70" t="s">
        <v>317</v>
      </c>
      <c r="W834" s="433"/>
      <c r="X834" s="17"/>
      <c r="Z834" s="17"/>
    </row>
    <row r="835" spans="1:26" ht="14.25" hidden="1" customHeight="1">
      <c r="A835" s="433" t="s">
        <v>2686</v>
      </c>
      <c r="B835" s="592" t="s">
        <v>307</v>
      </c>
      <c r="C835" s="593" t="s">
        <v>561</v>
      </c>
      <c r="D835" s="562" t="s">
        <v>1664</v>
      </c>
      <c r="E835" s="70" t="s">
        <v>1402</v>
      </c>
      <c r="F835" s="556"/>
      <c r="G835" s="70"/>
      <c r="H835" s="70" t="s">
        <v>41</v>
      </c>
      <c r="I835" s="70"/>
      <c r="J835" s="70" t="s">
        <v>796</v>
      </c>
      <c r="K835" s="556" t="s">
        <v>796</v>
      </c>
      <c r="L835" s="556" t="s">
        <v>1664</v>
      </c>
      <c r="M835" s="70" t="s">
        <v>793</v>
      </c>
      <c r="N835" s="70">
        <v>20.714846999999999</v>
      </c>
      <c r="O835" s="70">
        <v>92.443427999999997</v>
      </c>
      <c r="P835" s="556" t="s">
        <v>797</v>
      </c>
      <c r="Q835" s="70" t="s">
        <v>778</v>
      </c>
      <c r="R835" s="572"/>
      <c r="S835" s="568"/>
      <c r="T835" s="108">
        <v>43248</v>
      </c>
      <c r="U835" s="104" t="s">
        <v>1908</v>
      </c>
      <c r="V835" s="70"/>
      <c r="W835" s="433"/>
      <c r="X835" s="17"/>
      <c r="Z835" s="17"/>
    </row>
    <row r="836" spans="1:26" ht="14.25" hidden="1" customHeight="1">
      <c r="A836" s="433" t="s">
        <v>2686</v>
      </c>
      <c r="B836" s="592" t="s">
        <v>307</v>
      </c>
      <c r="C836" s="593" t="s">
        <v>319</v>
      </c>
      <c r="D836" s="562" t="s">
        <v>1664</v>
      </c>
      <c r="E836" s="433"/>
      <c r="F836" s="433"/>
      <c r="G836" s="433"/>
      <c r="H836" s="433"/>
      <c r="I836" s="433"/>
      <c r="J836" s="433" t="s">
        <v>796</v>
      </c>
      <c r="K836" s="556" t="s">
        <v>796</v>
      </c>
      <c r="L836" s="556" t="s">
        <v>796</v>
      </c>
      <c r="M836" s="433" t="s">
        <v>793</v>
      </c>
      <c r="N836" s="433"/>
      <c r="O836" s="433"/>
      <c r="P836" s="556" t="s">
        <v>797</v>
      </c>
      <c r="Q836" s="556" t="s">
        <v>778</v>
      </c>
      <c r="R836" s="572"/>
      <c r="S836" s="568"/>
      <c r="T836" s="583"/>
      <c r="U836" s="438"/>
      <c r="V836" s="433" t="s">
        <v>319</v>
      </c>
      <c r="W836" s="433"/>
      <c r="X836" s="17"/>
      <c r="Z836" s="17"/>
    </row>
    <row r="837" spans="1:26" ht="14.25" hidden="1" customHeight="1">
      <c r="A837" s="433" t="s">
        <v>2686</v>
      </c>
      <c r="B837" s="592" t="s">
        <v>307</v>
      </c>
      <c r="C837" s="593" t="s">
        <v>2092</v>
      </c>
      <c r="D837" s="562"/>
      <c r="E837" s="556">
        <v>197934</v>
      </c>
      <c r="F837" s="70"/>
      <c r="G837" s="70"/>
      <c r="H837" s="70"/>
      <c r="I837" s="70"/>
      <c r="J837" s="70" t="s">
        <v>796</v>
      </c>
      <c r="K837" s="556" t="s">
        <v>796</v>
      </c>
      <c r="L837" s="556" t="s">
        <v>796</v>
      </c>
      <c r="M837" s="70" t="s">
        <v>793</v>
      </c>
      <c r="N837" s="70">
        <v>20.857500080000001</v>
      </c>
      <c r="O837" s="556">
        <v>92.357841489999998</v>
      </c>
      <c r="P837" s="70" t="s">
        <v>797</v>
      </c>
      <c r="Q837" s="70"/>
      <c r="R837" s="571"/>
      <c r="S837" s="437"/>
      <c r="T837" s="583">
        <v>43300</v>
      </c>
      <c r="U837" s="104"/>
      <c r="V837" s="70"/>
      <c r="W837" s="433"/>
      <c r="X837" s="17"/>
      <c r="Z837" s="17"/>
    </row>
    <row r="838" spans="1:26" ht="14.25" hidden="1" customHeight="1">
      <c r="A838" s="433" t="s">
        <v>2686</v>
      </c>
      <c r="B838" s="581" t="s">
        <v>307</v>
      </c>
      <c r="C838" s="580" t="s">
        <v>649</v>
      </c>
      <c r="D838" s="473"/>
      <c r="E838" s="561">
        <v>197941</v>
      </c>
      <c r="F838" s="433"/>
      <c r="G838" s="70"/>
      <c r="H838" s="70"/>
      <c r="I838" s="70"/>
      <c r="J838" s="70" t="s">
        <v>796</v>
      </c>
      <c r="K838" s="556" t="s">
        <v>796</v>
      </c>
      <c r="L838" s="556" t="s">
        <v>796</v>
      </c>
      <c r="M838" s="70" t="s">
        <v>793</v>
      </c>
      <c r="N838" s="70">
        <v>20.83185005</v>
      </c>
      <c r="O838" s="70">
        <v>92.359428410000007</v>
      </c>
      <c r="P838" s="556" t="s">
        <v>797</v>
      </c>
      <c r="Q838" s="70"/>
      <c r="R838" s="563"/>
      <c r="S838" s="103"/>
      <c r="T838" s="108">
        <v>43300</v>
      </c>
      <c r="U838" s="104"/>
      <c r="V838" s="70"/>
      <c r="W838" s="433"/>
      <c r="X838" s="17"/>
      <c r="Z838" s="17"/>
    </row>
    <row r="839" spans="1:26" ht="14.25" hidden="1" customHeight="1">
      <c r="A839" s="433" t="s">
        <v>2686</v>
      </c>
      <c r="B839" s="581" t="s">
        <v>307</v>
      </c>
      <c r="C839" s="580" t="s">
        <v>2069</v>
      </c>
      <c r="D839" s="473"/>
      <c r="E839" s="561">
        <v>197872</v>
      </c>
      <c r="F839" s="556"/>
      <c r="G839" s="433"/>
      <c r="H839" s="433"/>
      <c r="I839" s="433"/>
      <c r="J839" s="433" t="s">
        <v>796</v>
      </c>
      <c r="K839" s="433" t="s">
        <v>796</v>
      </c>
      <c r="L839" s="433" t="s">
        <v>796</v>
      </c>
      <c r="M839" s="433" t="s">
        <v>2088</v>
      </c>
      <c r="N839" s="433">
        <v>21.07212067</v>
      </c>
      <c r="O839" s="433">
        <v>92.314163210000004</v>
      </c>
      <c r="P839" s="70" t="s">
        <v>797</v>
      </c>
      <c r="Q839" s="433"/>
      <c r="R839" s="563"/>
      <c r="S839" s="437"/>
      <c r="T839" s="450">
        <v>43300</v>
      </c>
      <c r="U839" s="438"/>
      <c r="V839" s="433"/>
      <c r="W839" s="433"/>
      <c r="X839" s="17"/>
      <c r="Z839" s="17"/>
    </row>
    <row r="840" spans="1:26" ht="14.25" hidden="1" customHeight="1">
      <c r="A840" s="433" t="s">
        <v>2686</v>
      </c>
      <c r="B840" s="581" t="s">
        <v>307</v>
      </c>
      <c r="C840" s="580" t="s">
        <v>3068</v>
      </c>
      <c r="D840" s="473"/>
      <c r="E840" s="433">
        <v>197975</v>
      </c>
      <c r="F840" s="561"/>
      <c r="G840" s="433"/>
      <c r="H840" s="433"/>
      <c r="I840" s="433"/>
      <c r="J840" s="433" t="s">
        <v>796</v>
      </c>
      <c r="K840" s="433" t="s">
        <v>796</v>
      </c>
      <c r="L840" s="433" t="s">
        <v>796</v>
      </c>
      <c r="M840" s="433"/>
      <c r="N840" s="433">
        <v>20.860589981079102</v>
      </c>
      <c r="O840" s="433">
        <v>92.367843627929702</v>
      </c>
      <c r="P840" s="556" t="s">
        <v>797</v>
      </c>
      <c r="Q840" s="556"/>
      <c r="R840" s="563"/>
      <c r="S840" s="437"/>
      <c r="T840" s="583">
        <v>43768</v>
      </c>
      <c r="U840" s="438"/>
      <c r="V840" s="433"/>
      <c r="W840" s="433"/>
      <c r="X840" s="17"/>
      <c r="Z840" s="17"/>
    </row>
    <row r="841" spans="1:26" ht="14.25" hidden="1" customHeight="1">
      <c r="A841" s="433" t="s">
        <v>2686</v>
      </c>
      <c r="B841" s="592" t="s">
        <v>307</v>
      </c>
      <c r="C841" s="593" t="s">
        <v>560</v>
      </c>
      <c r="D841" s="562" t="s">
        <v>1664</v>
      </c>
      <c r="E841" s="70">
        <v>198049</v>
      </c>
      <c r="F841" s="433"/>
      <c r="G841" s="70"/>
      <c r="H841" s="70"/>
      <c r="I841" s="70"/>
      <c r="J841" s="70" t="s">
        <v>796</v>
      </c>
      <c r="K841" s="70" t="s">
        <v>796</v>
      </c>
      <c r="L841" s="70" t="s">
        <v>796</v>
      </c>
      <c r="M841" s="70" t="s">
        <v>793</v>
      </c>
      <c r="N841" s="70">
        <v>20.714559560000001</v>
      </c>
      <c r="O841" s="70">
        <v>92.435226439999994</v>
      </c>
      <c r="P841" s="70" t="s">
        <v>797</v>
      </c>
      <c r="Q841" s="556" t="s">
        <v>778</v>
      </c>
      <c r="R841" s="571"/>
      <c r="S841" s="437"/>
      <c r="T841" s="583"/>
      <c r="U841" s="104"/>
      <c r="V841" s="70" t="s">
        <v>560</v>
      </c>
      <c r="W841" s="433"/>
      <c r="X841" s="17"/>
      <c r="Z841" s="17"/>
    </row>
    <row r="842" spans="1:26" ht="14.25" hidden="1" customHeight="1">
      <c r="A842" s="433" t="s">
        <v>2686</v>
      </c>
      <c r="B842" s="592" t="s">
        <v>307</v>
      </c>
      <c r="C842" s="593" t="s">
        <v>681</v>
      </c>
      <c r="D842" s="562" t="s">
        <v>1664</v>
      </c>
      <c r="E842" s="172">
        <v>220731</v>
      </c>
      <c r="F842" s="70"/>
      <c r="G842" s="70"/>
      <c r="H842" s="70"/>
      <c r="I842" s="70"/>
      <c r="J842" s="70" t="s">
        <v>796</v>
      </c>
      <c r="K842" s="70" t="s">
        <v>796</v>
      </c>
      <c r="L842" s="70" t="s">
        <v>796</v>
      </c>
      <c r="M842" s="70" t="s">
        <v>681</v>
      </c>
      <c r="N842" s="70">
        <v>21.027990339999999</v>
      </c>
      <c r="O842" s="70">
        <v>92.298881530000003</v>
      </c>
      <c r="P842" s="70" t="s">
        <v>797</v>
      </c>
      <c r="Q842" s="556" t="s">
        <v>778</v>
      </c>
      <c r="R842" s="571"/>
      <c r="S842" s="103"/>
      <c r="T842" s="174">
        <v>43300</v>
      </c>
      <c r="U842" s="104"/>
      <c r="V842" s="70" t="s">
        <v>681</v>
      </c>
      <c r="W842" s="433"/>
      <c r="X842" s="17"/>
      <c r="Z842" s="17"/>
    </row>
    <row r="843" spans="1:26" ht="14.25" hidden="1" customHeight="1">
      <c r="A843" s="556" t="s">
        <v>2686</v>
      </c>
      <c r="B843" s="592" t="s">
        <v>307</v>
      </c>
      <c r="C843" s="593" t="s">
        <v>559</v>
      </c>
      <c r="D843" s="562" t="s">
        <v>1664</v>
      </c>
      <c r="E843" s="70" t="s">
        <v>1401</v>
      </c>
      <c r="F843" s="556"/>
      <c r="G843" s="70"/>
      <c r="H843" s="70" t="s">
        <v>41</v>
      </c>
      <c r="I843" s="70"/>
      <c r="J843" s="70" t="s">
        <v>796</v>
      </c>
      <c r="K843" s="70" t="s">
        <v>796</v>
      </c>
      <c r="L843" s="70" t="s">
        <v>1664</v>
      </c>
      <c r="M843" s="70" t="s">
        <v>793</v>
      </c>
      <c r="N843" s="433">
        <v>20.713882999999999</v>
      </c>
      <c r="O843" s="556">
        <v>92.435378</v>
      </c>
      <c r="P843" s="70" t="s">
        <v>797</v>
      </c>
      <c r="Q843" s="70" t="s">
        <v>778</v>
      </c>
      <c r="R843" s="571"/>
      <c r="S843" s="103"/>
      <c r="T843" s="108">
        <v>43248</v>
      </c>
      <c r="U843" s="565" t="s">
        <v>1908</v>
      </c>
      <c r="V843" s="70"/>
      <c r="W843" s="556"/>
      <c r="X843" s="17"/>
      <c r="Z843" s="17"/>
    </row>
    <row r="844" spans="1:26" ht="14.25" hidden="1" customHeight="1">
      <c r="A844" s="556" t="s">
        <v>2686</v>
      </c>
      <c r="B844" s="581" t="s">
        <v>307</v>
      </c>
      <c r="C844" s="580" t="s">
        <v>667</v>
      </c>
      <c r="D844" s="473" t="s">
        <v>1664</v>
      </c>
      <c r="E844" s="556">
        <v>197913</v>
      </c>
      <c r="F844" s="556"/>
      <c r="G844" s="556"/>
      <c r="H844" s="556"/>
      <c r="I844" s="556"/>
      <c r="J844" s="556" t="s">
        <v>796</v>
      </c>
      <c r="K844" s="556" t="s">
        <v>796</v>
      </c>
      <c r="L844" s="556" t="s">
        <v>796</v>
      </c>
      <c r="M844" s="556" t="s">
        <v>296</v>
      </c>
      <c r="N844" s="556">
        <v>20.987419129999999</v>
      </c>
      <c r="O844" s="556">
        <v>92.362136840000005</v>
      </c>
      <c r="P844" s="556" t="s">
        <v>797</v>
      </c>
      <c r="Q844" s="556" t="s">
        <v>800</v>
      </c>
      <c r="R844" s="563"/>
      <c r="S844" s="564"/>
      <c r="T844" s="583">
        <v>42926</v>
      </c>
      <c r="U844" s="565" t="s">
        <v>801</v>
      </c>
      <c r="V844" s="556"/>
      <c r="W844" s="556"/>
      <c r="X844" s="17"/>
      <c r="Z844" s="17"/>
    </row>
    <row r="845" spans="1:26" ht="14.25" hidden="1" customHeight="1">
      <c r="A845" s="556" t="s">
        <v>2686</v>
      </c>
      <c r="B845" s="592" t="s">
        <v>307</v>
      </c>
      <c r="C845" s="593" t="s">
        <v>668</v>
      </c>
      <c r="D845" s="562" t="s">
        <v>1664</v>
      </c>
      <c r="E845" s="556">
        <v>197913</v>
      </c>
      <c r="F845" s="556"/>
      <c r="G845" s="556"/>
      <c r="H845" s="556"/>
      <c r="I845" s="556"/>
      <c r="J845" s="556" t="s">
        <v>796</v>
      </c>
      <c r="K845" s="556" t="s">
        <v>796</v>
      </c>
      <c r="L845" s="556" t="s">
        <v>796</v>
      </c>
      <c r="M845" s="556" t="s">
        <v>793</v>
      </c>
      <c r="N845" s="556">
        <v>20.987419129999999</v>
      </c>
      <c r="O845" s="556">
        <v>92.362136840000005</v>
      </c>
      <c r="P845" s="556" t="s">
        <v>797</v>
      </c>
      <c r="Q845" s="556" t="s">
        <v>778</v>
      </c>
      <c r="R845" s="571"/>
      <c r="S845" s="564"/>
      <c r="T845" s="583">
        <v>42745</v>
      </c>
      <c r="U845" s="565"/>
      <c r="V845" s="556" t="s">
        <v>950</v>
      </c>
      <c r="W845" s="556"/>
      <c r="X845" s="17"/>
      <c r="Z845" s="17"/>
    </row>
    <row r="846" spans="1:26" ht="14.25" hidden="1" customHeight="1">
      <c r="A846" s="556" t="s">
        <v>2686</v>
      </c>
      <c r="B846" s="581" t="s">
        <v>307</v>
      </c>
      <c r="C846" s="580" t="s">
        <v>2096</v>
      </c>
      <c r="D846" s="473"/>
      <c r="E846" s="556">
        <v>197913</v>
      </c>
      <c r="F846" s="556"/>
      <c r="G846" s="556"/>
      <c r="H846" s="556"/>
      <c r="I846" s="556"/>
      <c r="J846" s="556" t="s">
        <v>796</v>
      </c>
      <c r="K846" s="556" t="s">
        <v>796</v>
      </c>
      <c r="L846" s="556" t="s">
        <v>796</v>
      </c>
      <c r="M846" s="556" t="s">
        <v>296</v>
      </c>
      <c r="N846" s="556">
        <v>20.987419129999999</v>
      </c>
      <c r="O846" s="556">
        <v>92.362136840000005</v>
      </c>
      <c r="P846" s="556" t="s">
        <v>797</v>
      </c>
      <c r="Q846" s="556"/>
      <c r="R846" s="563"/>
      <c r="S846" s="564"/>
      <c r="T846" s="583">
        <v>43300</v>
      </c>
      <c r="U846" s="565"/>
      <c r="V846" s="556"/>
      <c r="W846" s="556"/>
      <c r="X846" s="17"/>
      <c r="Z846" s="17"/>
    </row>
    <row r="847" spans="1:26" ht="14.25" hidden="1" customHeight="1">
      <c r="A847" s="556" t="s">
        <v>2686</v>
      </c>
      <c r="B847" s="592" t="s">
        <v>307</v>
      </c>
      <c r="C847" s="593" t="s">
        <v>2083</v>
      </c>
      <c r="D847" s="562"/>
      <c r="E847" s="70">
        <v>198084</v>
      </c>
      <c r="F847" s="556"/>
      <c r="G847" s="70"/>
      <c r="H847" s="70"/>
      <c r="I847" s="70"/>
      <c r="J847" s="70" t="s">
        <v>796</v>
      </c>
      <c r="K847" s="556" t="s">
        <v>796</v>
      </c>
      <c r="L847" s="556" t="s">
        <v>796</v>
      </c>
      <c r="M847" s="70" t="s">
        <v>296</v>
      </c>
      <c r="N847" s="70">
        <v>20.51251984</v>
      </c>
      <c r="O847" s="70">
        <v>92.582893369999994</v>
      </c>
      <c r="P847" s="70" t="s">
        <v>797</v>
      </c>
      <c r="Q847" s="556"/>
      <c r="R847" s="571"/>
      <c r="S847" s="103"/>
      <c r="T847" s="108">
        <v>43300</v>
      </c>
      <c r="U847" s="565"/>
      <c r="V847" s="70"/>
      <c r="W847" s="556"/>
      <c r="X847" s="17"/>
      <c r="Z847" s="17"/>
    </row>
    <row r="848" spans="1:26" ht="14.25" hidden="1" customHeight="1">
      <c r="A848" s="433" t="s">
        <v>2686</v>
      </c>
      <c r="B848" s="581" t="s">
        <v>307</v>
      </c>
      <c r="C848" s="448" t="s">
        <v>2111</v>
      </c>
      <c r="D848" s="473"/>
      <c r="E848" s="556"/>
      <c r="F848" s="556"/>
      <c r="G848" s="70"/>
      <c r="H848" s="70"/>
      <c r="I848" s="70"/>
      <c r="J848" s="70" t="s">
        <v>796</v>
      </c>
      <c r="K848" s="556" t="s">
        <v>796</v>
      </c>
      <c r="L848" s="556" t="s">
        <v>796</v>
      </c>
      <c r="M848" s="70" t="s">
        <v>296</v>
      </c>
      <c r="N848" s="70"/>
      <c r="O848" s="70"/>
      <c r="P848" s="556" t="s">
        <v>797</v>
      </c>
      <c r="Q848" s="556"/>
      <c r="R848" s="563"/>
      <c r="S848" s="103"/>
      <c r="T848" s="583">
        <v>43300</v>
      </c>
      <c r="U848" s="104"/>
      <c r="V848" s="70"/>
      <c r="W848" s="433"/>
      <c r="X848" s="17"/>
      <c r="Z848" s="17"/>
    </row>
    <row r="849" spans="1:26" ht="14.25" hidden="1" customHeight="1">
      <c r="A849" s="433" t="s">
        <v>2686</v>
      </c>
      <c r="B849" s="581" t="s">
        <v>307</v>
      </c>
      <c r="C849" s="580" t="s">
        <v>1911</v>
      </c>
      <c r="D849" s="473"/>
      <c r="E849" s="556">
        <v>197969</v>
      </c>
      <c r="F849" s="556" t="s">
        <v>2563</v>
      </c>
      <c r="G849" s="70"/>
      <c r="H849" s="70"/>
      <c r="I849" s="70"/>
      <c r="J849" s="70" t="s">
        <v>796</v>
      </c>
      <c r="K849" s="556" t="s">
        <v>796</v>
      </c>
      <c r="L849" s="556" t="s">
        <v>796</v>
      </c>
      <c r="M849" s="70" t="s">
        <v>793</v>
      </c>
      <c r="N849" s="70">
        <v>20.866529459999999</v>
      </c>
      <c r="O849" s="70">
        <v>92.364883419999998</v>
      </c>
      <c r="P849" s="556" t="s">
        <v>797</v>
      </c>
      <c r="Q849" s="70" t="s">
        <v>1915</v>
      </c>
      <c r="R849" s="563"/>
      <c r="S849" s="437"/>
      <c r="T849" s="108">
        <v>43245</v>
      </c>
      <c r="U849" s="104"/>
      <c r="V849" s="556"/>
      <c r="W849" s="433"/>
      <c r="X849" s="17"/>
      <c r="Z849" s="17"/>
    </row>
    <row r="850" spans="1:26" ht="14.25" hidden="1" customHeight="1">
      <c r="A850" s="433" t="s">
        <v>2686</v>
      </c>
      <c r="B850" s="581" t="s">
        <v>307</v>
      </c>
      <c r="C850" s="580" t="s">
        <v>2094</v>
      </c>
      <c r="D850" s="473"/>
      <c r="E850" s="70">
        <v>197936</v>
      </c>
      <c r="F850" s="70"/>
      <c r="G850" s="70"/>
      <c r="H850" s="70"/>
      <c r="I850" s="70"/>
      <c r="J850" s="70" t="s">
        <v>796</v>
      </c>
      <c r="K850" s="556" t="s">
        <v>796</v>
      </c>
      <c r="L850" s="556" t="s">
        <v>796</v>
      </c>
      <c r="M850" s="70" t="s">
        <v>296</v>
      </c>
      <c r="N850" s="70">
        <v>20.84993935</v>
      </c>
      <c r="O850" s="70">
        <v>92.348213200000004</v>
      </c>
      <c r="P850" s="556" t="s">
        <v>797</v>
      </c>
      <c r="Q850" s="70"/>
      <c r="R850" s="563"/>
      <c r="S850" s="437"/>
      <c r="T850" s="108">
        <v>43300</v>
      </c>
      <c r="U850" s="104"/>
      <c r="V850" s="556"/>
      <c r="W850" s="433"/>
      <c r="X850" s="17"/>
      <c r="Z850" s="17"/>
    </row>
    <row r="851" spans="1:26" ht="14.25" hidden="1" customHeight="1">
      <c r="A851" s="556" t="s">
        <v>2686</v>
      </c>
      <c r="B851" s="581" t="s">
        <v>307</v>
      </c>
      <c r="C851" s="580" t="s">
        <v>2058</v>
      </c>
      <c r="D851" s="473"/>
      <c r="E851" s="556">
        <v>197986</v>
      </c>
      <c r="F851" s="556"/>
      <c r="G851" s="556"/>
      <c r="H851" s="556"/>
      <c r="I851" s="556"/>
      <c r="J851" s="556" t="s">
        <v>796</v>
      </c>
      <c r="K851" s="556" t="s">
        <v>796</v>
      </c>
      <c r="L851" s="556" t="s">
        <v>796</v>
      </c>
      <c r="M851" s="556" t="s">
        <v>793</v>
      </c>
      <c r="N851" s="556">
        <v>20.819730759999999</v>
      </c>
      <c r="O851" s="556">
        <v>92.376846310000005</v>
      </c>
      <c r="P851" s="556" t="s">
        <v>797</v>
      </c>
      <c r="Q851" s="556"/>
      <c r="R851" s="563"/>
      <c r="S851" s="564"/>
      <c r="T851" s="583">
        <v>43300</v>
      </c>
      <c r="U851" s="565"/>
      <c r="V851" s="556"/>
      <c r="W851" s="556"/>
      <c r="X851" s="17"/>
      <c r="Z851" s="17"/>
    </row>
    <row r="852" spans="1:26" ht="14.25" hidden="1" customHeight="1">
      <c r="A852" s="556" t="s">
        <v>2686</v>
      </c>
      <c r="B852" s="592" t="s">
        <v>307</v>
      </c>
      <c r="C852" s="593" t="s">
        <v>369</v>
      </c>
      <c r="D852" s="562"/>
      <c r="E852" s="70">
        <v>197967</v>
      </c>
      <c r="F852" s="556"/>
      <c r="G852" s="70"/>
      <c r="H852" s="70"/>
      <c r="I852" s="70"/>
      <c r="J852" s="70" t="s">
        <v>796</v>
      </c>
      <c r="K852" s="556" t="s">
        <v>796</v>
      </c>
      <c r="L852" s="556" t="s">
        <v>796</v>
      </c>
      <c r="M852" s="70" t="s">
        <v>793</v>
      </c>
      <c r="N852" s="433">
        <v>20.872419359999999</v>
      </c>
      <c r="O852" s="433">
        <v>92.352493289999998</v>
      </c>
      <c r="P852" s="70" t="s">
        <v>797</v>
      </c>
      <c r="Q852" s="70"/>
      <c r="R852" s="571"/>
      <c r="S852" s="103"/>
      <c r="T852" s="108">
        <v>43300</v>
      </c>
      <c r="U852" s="565"/>
      <c r="V852" s="70"/>
      <c r="W852" s="556"/>
      <c r="X852" s="17"/>
      <c r="Z852" s="17"/>
    </row>
    <row r="853" spans="1:26" ht="14.25" hidden="1" customHeight="1">
      <c r="A853" s="556" t="s">
        <v>2686</v>
      </c>
      <c r="B853" s="581" t="s">
        <v>307</v>
      </c>
      <c r="C853" s="580" t="s">
        <v>2562</v>
      </c>
      <c r="D853" s="473"/>
      <c r="E853" s="70"/>
      <c r="F853" s="556"/>
      <c r="G853" s="70"/>
      <c r="H853" s="70"/>
      <c r="I853" s="70"/>
      <c r="J853" s="70" t="s">
        <v>796</v>
      </c>
      <c r="K853" s="556" t="s">
        <v>796</v>
      </c>
      <c r="L853" s="556" t="s">
        <v>796</v>
      </c>
      <c r="M853" s="70" t="s">
        <v>793</v>
      </c>
      <c r="N853" s="433"/>
      <c r="O853" s="433"/>
      <c r="P853" s="556" t="s">
        <v>797</v>
      </c>
      <c r="Q853" s="70"/>
      <c r="R853" s="563"/>
      <c r="S853" s="103"/>
      <c r="T853" s="108"/>
      <c r="U853" s="565"/>
      <c r="V853" s="70"/>
      <c r="W853" s="556"/>
      <c r="X853" s="17"/>
      <c r="Z853" s="17"/>
    </row>
    <row r="854" spans="1:26" ht="14.25" hidden="1" customHeight="1">
      <c r="A854" s="556" t="s">
        <v>2686</v>
      </c>
      <c r="B854" s="592" t="s">
        <v>307</v>
      </c>
      <c r="C854" s="593" t="s">
        <v>2093</v>
      </c>
      <c r="D854" s="562"/>
      <c r="E854" s="70">
        <v>197935</v>
      </c>
      <c r="F854" s="556"/>
      <c r="G854" s="70"/>
      <c r="H854" s="70"/>
      <c r="I854" s="70"/>
      <c r="J854" s="70" t="s">
        <v>796</v>
      </c>
      <c r="K854" s="556" t="s">
        <v>796</v>
      </c>
      <c r="L854" s="556" t="s">
        <v>796</v>
      </c>
      <c r="M854" s="70" t="s">
        <v>793</v>
      </c>
      <c r="N854" s="433">
        <v>20.85008049</v>
      </c>
      <c r="O854" s="433">
        <v>92.353576660000002</v>
      </c>
      <c r="P854" s="556" t="s">
        <v>797</v>
      </c>
      <c r="Q854" s="70"/>
      <c r="R854" s="571"/>
      <c r="S854" s="103"/>
      <c r="T854" s="108">
        <v>43300</v>
      </c>
      <c r="U854" s="565"/>
      <c r="V854" s="556"/>
      <c r="W854" s="556"/>
      <c r="X854" s="17"/>
      <c r="Z854" s="17"/>
    </row>
    <row r="855" spans="1:26" ht="14.25" hidden="1" customHeight="1">
      <c r="A855" s="556" t="s">
        <v>2686</v>
      </c>
      <c r="B855" s="592" t="s">
        <v>307</v>
      </c>
      <c r="C855" s="593" t="s">
        <v>631</v>
      </c>
      <c r="D855" s="562" t="s">
        <v>1664</v>
      </c>
      <c r="E855" s="556">
        <v>197992</v>
      </c>
      <c r="F855" s="556"/>
      <c r="G855" s="70"/>
      <c r="H855" s="70"/>
      <c r="I855" s="70"/>
      <c r="J855" s="70" t="s">
        <v>796</v>
      </c>
      <c r="K855" s="70" t="s">
        <v>796</v>
      </c>
      <c r="L855" s="70" t="s">
        <v>796</v>
      </c>
      <c r="M855" s="70" t="s">
        <v>793</v>
      </c>
      <c r="N855" s="433">
        <v>20.83049011</v>
      </c>
      <c r="O855" s="556">
        <v>92.393707280000001</v>
      </c>
      <c r="P855" s="556" t="s">
        <v>797</v>
      </c>
      <c r="Q855" s="70" t="s">
        <v>778</v>
      </c>
      <c r="R855" s="571"/>
      <c r="S855" s="103"/>
      <c r="T855" s="108"/>
      <c r="U855" s="565"/>
      <c r="V855" s="70" t="s">
        <v>631</v>
      </c>
      <c r="W855" s="556"/>
      <c r="X855" s="17"/>
      <c r="Z855" s="17"/>
    </row>
    <row r="856" spans="1:26" ht="14.25" hidden="1" customHeight="1">
      <c r="A856" s="556" t="s">
        <v>2686</v>
      </c>
      <c r="B856" s="592" t="s">
        <v>307</v>
      </c>
      <c r="C856" s="580" t="s">
        <v>627</v>
      </c>
      <c r="D856" s="562" t="s">
        <v>1664</v>
      </c>
      <c r="E856" s="556">
        <v>197989</v>
      </c>
      <c r="F856" s="556"/>
      <c r="G856" s="433"/>
      <c r="H856" s="433"/>
      <c r="I856" s="433"/>
      <c r="J856" s="70" t="s">
        <v>796</v>
      </c>
      <c r="K856" s="556" t="s">
        <v>796</v>
      </c>
      <c r="L856" s="556" t="s">
        <v>796</v>
      </c>
      <c r="M856" s="433" t="s">
        <v>793</v>
      </c>
      <c r="N856" s="433">
        <v>20.82498932</v>
      </c>
      <c r="O856" s="556">
        <v>92.390571589999993</v>
      </c>
      <c r="P856" s="433" t="s">
        <v>797</v>
      </c>
      <c r="Q856" s="561" t="s">
        <v>778</v>
      </c>
      <c r="R856" s="571"/>
      <c r="S856" s="437"/>
      <c r="T856" s="584"/>
      <c r="U856" s="565"/>
      <c r="V856" s="556" t="s">
        <v>627</v>
      </c>
      <c r="W856" s="556"/>
      <c r="X856" s="17"/>
      <c r="Z856" s="17"/>
    </row>
    <row r="857" spans="1:26" ht="14.25" hidden="1" customHeight="1">
      <c r="A857" s="433" t="s">
        <v>2686</v>
      </c>
      <c r="B857" s="592" t="s">
        <v>307</v>
      </c>
      <c r="C857" s="593" t="s">
        <v>2043</v>
      </c>
      <c r="D857" s="562"/>
      <c r="E857" s="433">
        <v>197937</v>
      </c>
      <c r="F857" s="556"/>
      <c r="G857" s="70"/>
      <c r="H857" s="70"/>
      <c r="I857" s="70"/>
      <c r="J857" s="70" t="s">
        <v>796</v>
      </c>
      <c r="K857" s="556" t="s">
        <v>796</v>
      </c>
      <c r="L857" s="556" t="s">
        <v>796</v>
      </c>
      <c r="M857" s="70" t="s">
        <v>793</v>
      </c>
      <c r="N857" s="433">
        <v>20.845720289999999</v>
      </c>
      <c r="O857" s="433">
        <v>92.353950499999996</v>
      </c>
      <c r="P857" s="70" t="s">
        <v>797</v>
      </c>
      <c r="Q857" s="70"/>
      <c r="R857" s="571"/>
      <c r="S857" s="103"/>
      <c r="T857" s="108">
        <v>43300</v>
      </c>
      <c r="U857" s="104"/>
      <c r="V857" s="556"/>
      <c r="W857" s="433"/>
      <c r="X857" s="17"/>
      <c r="Z857" s="17"/>
    </row>
    <row r="858" spans="1:26" ht="14.25" hidden="1" customHeight="1">
      <c r="A858" s="433" t="s">
        <v>2686</v>
      </c>
      <c r="B858" s="592" t="s">
        <v>307</v>
      </c>
      <c r="C858" s="593" t="s">
        <v>623</v>
      </c>
      <c r="D858" s="562" t="s">
        <v>1664</v>
      </c>
      <c r="E858" s="70">
        <v>217894</v>
      </c>
      <c r="F858" s="556"/>
      <c r="G858" s="70"/>
      <c r="H858" s="70"/>
      <c r="I858" s="70"/>
      <c r="J858" s="70" t="s">
        <v>796</v>
      </c>
      <c r="K858" s="556" t="s">
        <v>796</v>
      </c>
      <c r="L858" s="556" t="s">
        <v>796</v>
      </c>
      <c r="M858" s="70" t="s">
        <v>296</v>
      </c>
      <c r="N858" s="70">
        <v>20.822059629999998</v>
      </c>
      <c r="O858" s="556">
        <v>92.41690826</v>
      </c>
      <c r="P858" s="556" t="s">
        <v>797</v>
      </c>
      <c r="Q858" s="70" t="s">
        <v>778</v>
      </c>
      <c r="R858" s="571"/>
      <c r="S858" s="437"/>
      <c r="T858" s="108"/>
      <c r="U858" s="565"/>
      <c r="V858" s="70" t="s">
        <v>623</v>
      </c>
      <c r="W858" s="556"/>
      <c r="X858" s="17"/>
      <c r="Z858" s="17"/>
    </row>
    <row r="859" spans="1:26" ht="14.25" hidden="1" customHeight="1">
      <c r="A859" s="564" t="s">
        <v>2686</v>
      </c>
      <c r="B859" s="592" t="s">
        <v>307</v>
      </c>
      <c r="C859" s="593" t="s">
        <v>2861</v>
      </c>
      <c r="D859" s="562"/>
      <c r="E859" s="556">
        <v>217895</v>
      </c>
      <c r="F859" s="589" t="s">
        <v>2867</v>
      </c>
      <c r="G859" s="70"/>
      <c r="H859" s="70"/>
      <c r="I859" s="70"/>
      <c r="J859" s="70" t="s">
        <v>796</v>
      </c>
      <c r="K859" s="556" t="s">
        <v>796</v>
      </c>
      <c r="L859" s="556" t="s">
        <v>796</v>
      </c>
      <c r="M859" s="70" t="s">
        <v>296</v>
      </c>
      <c r="N859" s="70">
        <v>20.8013000488281</v>
      </c>
      <c r="O859" s="556">
        <v>92.423202514648395</v>
      </c>
      <c r="P859" s="556" t="s">
        <v>797</v>
      </c>
      <c r="Q859" s="70" t="s">
        <v>3026</v>
      </c>
      <c r="R859" s="571"/>
      <c r="S859" s="103"/>
      <c r="T859" s="108"/>
      <c r="U859" s="571"/>
      <c r="V859" s="70" t="s">
        <v>605</v>
      </c>
      <c r="W859" s="563"/>
      <c r="X859" s="17"/>
      <c r="Z859" s="17"/>
    </row>
    <row r="860" spans="1:26" ht="14.25" hidden="1" customHeight="1">
      <c r="A860" s="564" t="s">
        <v>2686</v>
      </c>
      <c r="B860" s="592" t="s">
        <v>307</v>
      </c>
      <c r="C860" s="593" t="s">
        <v>3055</v>
      </c>
      <c r="D860" s="562"/>
      <c r="E860" s="70"/>
      <c r="F860" s="589" t="s">
        <v>2867</v>
      </c>
      <c r="G860" s="70"/>
      <c r="H860" s="70"/>
      <c r="I860" s="70"/>
      <c r="J860" s="70" t="s">
        <v>796</v>
      </c>
      <c r="K860" s="556" t="s">
        <v>796</v>
      </c>
      <c r="L860" s="556" t="s">
        <v>796</v>
      </c>
      <c r="M860" s="70" t="s">
        <v>296</v>
      </c>
      <c r="N860" s="70"/>
      <c r="O860" s="70"/>
      <c r="P860" s="70" t="s">
        <v>797</v>
      </c>
      <c r="Q860" s="70" t="s">
        <v>3026</v>
      </c>
      <c r="R860" s="571"/>
      <c r="S860" s="437"/>
      <c r="T860" s="108"/>
      <c r="U860" s="571"/>
      <c r="V860" s="556" t="s">
        <v>605</v>
      </c>
      <c r="W860" s="563"/>
      <c r="X860" s="17"/>
      <c r="Z860" s="17"/>
    </row>
    <row r="861" spans="1:26" ht="14.25" hidden="1" customHeight="1">
      <c r="A861" s="564" t="s">
        <v>2686</v>
      </c>
      <c r="B861" s="592" t="s">
        <v>307</v>
      </c>
      <c r="C861" s="593" t="s">
        <v>3054</v>
      </c>
      <c r="D861" s="562"/>
      <c r="E861" s="70"/>
      <c r="F861" s="589" t="s">
        <v>2867</v>
      </c>
      <c r="G861" s="70"/>
      <c r="H861" s="70"/>
      <c r="I861" s="70"/>
      <c r="J861" s="70" t="s">
        <v>796</v>
      </c>
      <c r="K861" s="556" t="s">
        <v>796</v>
      </c>
      <c r="L861" s="556" t="s">
        <v>796</v>
      </c>
      <c r="M861" s="70" t="s">
        <v>296</v>
      </c>
      <c r="N861" s="70"/>
      <c r="O861" s="70"/>
      <c r="P861" s="556" t="s">
        <v>797</v>
      </c>
      <c r="Q861" s="70" t="s">
        <v>3026</v>
      </c>
      <c r="R861" s="571"/>
      <c r="S861" s="437"/>
      <c r="T861" s="108"/>
      <c r="U861" s="571"/>
      <c r="V861" s="70" t="s">
        <v>605</v>
      </c>
      <c r="W861" s="563"/>
      <c r="X861" s="17"/>
      <c r="Z861" s="17"/>
    </row>
    <row r="862" spans="1:26" ht="14.25" hidden="1" customHeight="1">
      <c r="A862" s="433" t="s">
        <v>2686</v>
      </c>
      <c r="B862" s="581" t="s">
        <v>307</v>
      </c>
      <c r="C862" s="580" t="s">
        <v>2077</v>
      </c>
      <c r="D862" s="562" t="s">
        <v>1664</v>
      </c>
      <c r="E862" s="70">
        <v>197890</v>
      </c>
      <c r="F862" s="70"/>
      <c r="G862" s="70"/>
      <c r="H862" s="70"/>
      <c r="I862" s="70"/>
      <c r="J862" s="70" t="s">
        <v>796</v>
      </c>
      <c r="K862" s="561" t="s">
        <v>796</v>
      </c>
      <c r="L862" s="561" t="s">
        <v>796</v>
      </c>
      <c r="M862" s="70" t="s">
        <v>296</v>
      </c>
      <c r="N862" s="433">
        <v>21.016569140000001</v>
      </c>
      <c r="O862" s="433">
        <v>92.307716369999994</v>
      </c>
      <c r="P862" s="556" t="s">
        <v>797</v>
      </c>
      <c r="Q862" s="70" t="s">
        <v>778</v>
      </c>
      <c r="R862" s="563"/>
      <c r="S862" s="437"/>
      <c r="T862" s="108">
        <v>43300</v>
      </c>
      <c r="U862" s="104"/>
      <c r="V862" s="70" t="s">
        <v>676</v>
      </c>
      <c r="W862" s="433"/>
      <c r="X862" s="17"/>
      <c r="Z862" s="17"/>
    </row>
    <row r="863" spans="1:26" ht="14.25" hidden="1" customHeight="1">
      <c r="A863" s="433" t="s">
        <v>2686</v>
      </c>
      <c r="B863" s="592" t="s">
        <v>307</v>
      </c>
      <c r="C863" s="593" t="s">
        <v>2723</v>
      </c>
      <c r="D863" s="562"/>
      <c r="E863" s="556">
        <v>197817</v>
      </c>
      <c r="F863" s="556"/>
      <c r="G863" s="556"/>
      <c r="H863" s="556"/>
      <c r="I863" s="556"/>
      <c r="J863" s="556" t="s">
        <v>796</v>
      </c>
      <c r="K863" s="556" t="s">
        <v>796</v>
      </c>
      <c r="L863" s="556" t="s">
        <v>796</v>
      </c>
      <c r="M863" s="556"/>
      <c r="N863" s="556">
        <v>21.270368576049801</v>
      </c>
      <c r="O863" s="556">
        <v>92.2763671875</v>
      </c>
      <c r="P863" s="556" t="s">
        <v>797</v>
      </c>
      <c r="Q863" s="556" t="s">
        <v>3026</v>
      </c>
      <c r="R863" s="571"/>
      <c r="S863" s="564"/>
      <c r="T863" s="583">
        <v>43769</v>
      </c>
      <c r="U863" s="571"/>
      <c r="V863" s="556"/>
      <c r="W863" s="563"/>
      <c r="X863" s="17"/>
      <c r="Z863" s="17"/>
    </row>
    <row r="864" spans="1:26" ht="14.25" hidden="1" customHeight="1">
      <c r="A864" s="433" t="s">
        <v>2686</v>
      </c>
      <c r="B864" s="581" t="s">
        <v>307</v>
      </c>
      <c r="C864" s="580" t="s">
        <v>324</v>
      </c>
      <c r="D864" s="473" t="s">
        <v>1664</v>
      </c>
      <c r="E864" s="561"/>
      <c r="F864" s="433"/>
      <c r="G864" s="433"/>
      <c r="H864" s="433"/>
      <c r="I864" s="433"/>
      <c r="J864" s="433" t="s">
        <v>796</v>
      </c>
      <c r="K864" s="561" t="s">
        <v>796</v>
      </c>
      <c r="L864" s="561" t="s">
        <v>796</v>
      </c>
      <c r="M864" s="433" t="s">
        <v>793</v>
      </c>
      <c r="N864" s="433"/>
      <c r="O864" s="433"/>
      <c r="P864" s="433" t="s">
        <v>797</v>
      </c>
      <c r="Q864" s="433" t="s">
        <v>778</v>
      </c>
      <c r="R864" s="563"/>
      <c r="S864" s="437"/>
      <c r="T864" s="450"/>
      <c r="U864" s="438"/>
      <c r="V864" s="433"/>
      <c r="W864" s="433"/>
      <c r="X864" s="17"/>
      <c r="Z864" s="17"/>
    </row>
    <row r="865" spans="1:26" ht="14.25" hidden="1" customHeight="1">
      <c r="A865" s="433" t="s">
        <v>2686</v>
      </c>
      <c r="B865" s="592" t="s">
        <v>307</v>
      </c>
      <c r="C865" s="593" t="s">
        <v>587</v>
      </c>
      <c r="D865" s="562" t="s">
        <v>1664</v>
      </c>
      <c r="E865" s="433">
        <v>220739</v>
      </c>
      <c r="F865" s="556"/>
      <c r="G865" s="433"/>
      <c r="H865" s="433"/>
      <c r="I865" s="433"/>
      <c r="J865" s="433" t="s">
        <v>796</v>
      </c>
      <c r="K865" s="561" t="s">
        <v>796</v>
      </c>
      <c r="L865" s="561" t="s">
        <v>796</v>
      </c>
      <c r="M865" s="433" t="s">
        <v>296</v>
      </c>
      <c r="N865" s="433">
        <v>20.76523972</v>
      </c>
      <c r="O865" s="433">
        <v>92.422332760000003</v>
      </c>
      <c r="P865" s="556" t="s">
        <v>797</v>
      </c>
      <c r="Q865" s="433" t="s">
        <v>778</v>
      </c>
      <c r="R865" s="571"/>
      <c r="S865" s="437"/>
      <c r="T865" s="450"/>
      <c r="U865" s="438"/>
      <c r="V865" s="433" t="s">
        <v>932</v>
      </c>
      <c r="W865" s="433"/>
      <c r="X865" s="17"/>
      <c r="Z865" s="17"/>
    </row>
    <row r="866" spans="1:26" ht="14.25" hidden="1" customHeight="1">
      <c r="A866" s="433" t="s">
        <v>2686</v>
      </c>
      <c r="B866" s="581" t="s">
        <v>307</v>
      </c>
      <c r="C866" s="580" t="s">
        <v>3056</v>
      </c>
      <c r="D866" s="473" t="s">
        <v>1664</v>
      </c>
      <c r="E866" s="556"/>
      <c r="F866" s="556"/>
      <c r="G866" s="433"/>
      <c r="H866" s="433"/>
      <c r="I866" s="433"/>
      <c r="J866" s="433" t="s">
        <v>796</v>
      </c>
      <c r="K866" s="561" t="s">
        <v>796</v>
      </c>
      <c r="L866" s="561" t="s">
        <v>796</v>
      </c>
      <c r="M866" s="433" t="s">
        <v>296</v>
      </c>
      <c r="N866" s="433"/>
      <c r="O866" s="556"/>
      <c r="P866" s="433" t="s">
        <v>797</v>
      </c>
      <c r="Q866" s="433" t="s">
        <v>924</v>
      </c>
      <c r="R866" s="563"/>
      <c r="S866" s="437"/>
      <c r="T866" s="450"/>
      <c r="U866" s="438"/>
      <c r="V866" s="433" t="s">
        <v>928</v>
      </c>
      <c r="W866" s="433"/>
      <c r="X866" s="17"/>
      <c r="Z866" s="17"/>
    </row>
    <row r="867" spans="1:26" ht="14.25" hidden="1" customHeight="1">
      <c r="A867" s="433" t="s">
        <v>2686</v>
      </c>
      <c r="B867" s="581" t="s">
        <v>307</v>
      </c>
      <c r="C867" s="561" t="s">
        <v>562</v>
      </c>
      <c r="D867" s="473" t="s">
        <v>1664</v>
      </c>
      <c r="E867" s="433">
        <v>220744</v>
      </c>
      <c r="F867" s="556"/>
      <c r="G867" s="70"/>
      <c r="H867" s="70"/>
      <c r="I867" s="70"/>
      <c r="J867" s="70" t="s">
        <v>796</v>
      </c>
      <c r="K867" s="561" t="s">
        <v>796</v>
      </c>
      <c r="L867" s="561" t="s">
        <v>796</v>
      </c>
      <c r="M867" s="70" t="s">
        <v>296</v>
      </c>
      <c r="N867" s="70">
        <v>20.71612167</v>
      </c>
      <c r="O867" s="433">
        <v>92.442459110000001</v>
      </c>
      <c r="P867" s="556" t="s">
        <v>797</v>
      </c>
      <c r="Q867" s="556" t="s">
        <v>778</v>
      </c>
      <c r="R867" s="563"/>
      <c r="S867" s="103"/>
      <c r="T867" s="583"/>
      <c r="U867" s="104"/>
      <c r="V867" s="70" t="s">
        <v>928</v>
      </c>
      <c r="W867" s="433"/>
      <c r="X867" s="17"/>
      <c r="Z867" s="17"/>
    </row>
    <row r="868" spans="1:26" s="70" customFormat="1" ht="14.25" hidden="1" customHeight="1">
      <c r="A868" s="433" t="s">
        <v>2686</v>
      </c>
      <c r="B868" s="592" t="s">
        <v>307</v>
      </c>
      <c r="C868" s="593" t="s">
        <v>528</v>
      </c>
      <c r="D868" s="562" t="s">
        <v>1664</v>
      </c>
      <c r="E868" s="70">
        <v>198024</v>
      </c>
      <c r="F868" s="556"/>
      <c r="J868" s="70" t="s">
        <v>796</v>
      </c>
      <c r="K868" s="561" t="s">
        <v>796</v>
      </c>
      <c r="L868" s="561" t="s">
        <v>796</v>
      </c>
      <c r="M868" s="70" t="s">
        <v>793</v>
      </c>
      <c r="N868" s="70">
        <v>20.669300079999999</v>
      </c>
      <c r="O868" s="556">
        <v>92.46575928</v>
      </c>
      <c r="P868" s="556" t="s">
        <v>797</v>
      </c>
      <c r="Q868" s="556" t="s">
        <v>778</v>
      </c>
      <c r="R868" s="571"/>
      <c r="S868" s="437"/>
      <c r="T868" s="583">
        <v>42745</v>
      </c>
      <c r="U868" s="104"/>
      <c r="V868" s="70" t="s">
        <v>922</v>
      </c>
      <c r="W868" s="433"/>
    </row>
    <row r="869" spans="1:26" ht="14.25" hidden="1" customHeight="1">
      <c r="A869" s="433" t="s">
        <v>2686</v>
      </c>
      <c r="B869" s="581" t="s">
        <v>307</v>
      </c>
      <c r="C869" s="580" t="s">
        <v>682</v>
      </c>
      <c r="D869" s="473" t="s">
        <v>1664</v>
      </c>
      <c r="E869" s="566">
        <v>197887</v>
      </c>
      <c r="F869" s="556"/>
      <c r="G869" s="556"/>
      <c r="H869" s="556"/>
      <c r="I869" s="556"/>
      <c r="J869" s="556" t="s">
        <v>796</v>
      </c>
      <c r="K869" s="561" t="s">
        <v>796</v>
      </c>
      <c r="L869" s="561" t="s">
        <v>796</v>
      </c>
      <c r="M869" s="556" t="s">
        <v>793</v>
      </c>
      <c r="N869" s="556">
        <v>21.04866028</v>
      </c>
      <c r="O869" s="556">
        <v>92.293350219999994</v>
      </c>
      <c r="P869" s="556" t="s">
        <v>797</v>
      </c>
      <c r="Q869" s="556" t="s">
        <v>778</v>
      </c>
      <c r="R869" s="563"/>
      <c r="S869" s="564"/>
      <c r="T869" s="583"/>
      <c r="U869" s="565"/>
      <c r="V869" s="556" t="s">
        <v>682</v>
      </c>
      <c r="W869" s="433"/>
      <c r="X869" s="17"/>
      <c r="Z869" s="17"/>
    </row>
    <row r="870" spans="1:26" ht="14.25" hidden="1" customHeight="1">
      <c r="A870" s="433" t="s">
        <v>2686</v>
      </c>
      <c r="B870" s="581" t="s">
        <v>307</v>
      </c>
      <c r="C870" s="580" t="s">
        <v>2068</v>
      </c>
      <c r="D870" s="473"/>
      <c r="E870" s="556">
        <v>198094</v>
      </c>
      <c r="F870" s="556"/>
      <c r="G870" s="70"/>
      <c r="H870" s="556"/>
      <c r="I870" s="70"/>
      <c r="J870" s="70" t="s">
        <v>796</v>
      </c>
      <c r="K870" s="556" t="s">
        <v>796</v>
      </c>
      <c r="L870" s="556" t="s">
        <v>796</v>
      </c>
      <c r="M870" s="70" t="s">
        <v>296</v>
      </c>
      <c r="N870" s="433">
        <v>21.157270430000001</v>
      </c>
      <c r="O870" s="433">
        <v>92.209739690000006</v>
      </c>
      <c r="P870" s="556" t="s">
        <v>797</v>
      </c>
      <c r="Q870" s="556"/>
      <c r="R870" s="563"/>
      <c r="S870" s="437"/>
      <c r="T870" s="583">
        <v>43300</v>
      </c>
      <c r="U870" s="104"/>
      <c r="V870" s="70"/>
      <c r="W870" s="433"/>
      <c r="X870" s="17"/>
      <c r="Z870" s="17"/>
    </row>
    <row r="871" spans="1:26" ht="14.25" hidden="1" customHeight="1">
      <c r="A871" s="433" t="s">
        <v>2686</v>
      </c>
      <c r="B871" s="581" t="s">
        <v>307</v>
      </c>
      <c r="C871" s="580" t="s">
        <v>2055</v>
      </c>
      <c r="D871" s="473"/>
      <c r="E871" s="561">
        <v>197950</v>
      </c>
      <c r="F871" s="556"/>
      <c r="G871" s="70"/>
      <c r="H871" s="70"/>
      <c r="I871" s="70"/>
      <c r="J871" s="70" t="s">
        <v>796</v>
      </c>
      <c r="K871" s="556" t="s">
        <v>796</v>
      </c>
      <c r="L871" s="556" t="s">
        <v>796</v>
      </c>
      <c r="M871" s="70" t="s">
        <v>793</v>
      </c>
      <c r="N871" s="433">
        <v>20.914119719999999</v>
      </c>
      <c r="O871" s="561">
        <v>92.3506012</v>
      </c>
      <c r="P871" s="70" t="s">
        <v>797</v>
      </c>
      <c r="Q871" s="70"/>
      <c r="R871" s="563"/>
      <c r="S871" s="103"/>
      <c r="T871" s="108">
        <v>43300</v>
      </c>
      <c r="U871" s="104"/>
      <c r="V871" s="70"/>
      <c r="W871" s="433"/>
      <c r="X871" s="17"/>
      <c r="Z871" s="17"/>
    </row>
    <row r="872" spans="1:26" ht="14.25" hidden="1" customHeight="1">
      <c r="A872" s="433" t="s">
        <v>2686</v>
      </c>
      <c r="B872" s="592" t="s">
        <v>307</v>
      </c>
      <c r="C872" s="593" t="s">
        <v>2084</v>
      </c>
      <c r="D872" s="562"/>
      <c r="E872" s="556">
        <v>198075</v>
      </c>
      <c r="F872" s="556"/>
      <c r="G872" s="556"/>
      <c r="H872" s="556"/>
      <c r="I872" s="556"/>
      <c r="J872" s="556" t="s">
        <v>796</v>
      </c>
      <c r="K872" s="556" t="s">
        <v>796</v>
      </c>
      <c r="L872" s="556" t="s">
        <v>796</v>
      </c>
      <c r="M872" s="556" t="s">
        <v>296</v>
      </c>
      <c r="N872" s="556">
        <v>20.543220519999998</v>
      </c>
      <c r="O872" s="556">
        <v>92.544296259999996</v>
      </c>
      <c r="P872" s="556" t="s">
        <v>797</v>
      </c>
      <c r="Q872" s="556"/>
      <c r="R872" s="571"/>
      <c r="S872" s="564"/>
      <c r="T872" s="583">
        <v>43300</v>
      </c>
      <c r="U872" s="565"/>
      <c r="V872" s="556"/>
      <c r="W872" s="433"/>
      <c r="X872" s="17"/>
      <c r="Z872" s="17"/>
    </row>
    <row r="873" spans="1:26" ht="14.25" hidden="1" customHeight="1">
      <c r="A873" s="433" t="s">
        <v>2686</v>
      </c>
      <c r="B873" s="581" t="s">
        <v>307</v>
      </c>
      <c r="C873" s="580" t="s">
        <v>494</v>
      </c>
      <c r="D873" s="473" t="s">
        <v>1664</v>
      </c>
      <c r="E873" s="70">
        <v>198075</v>
      </c>
      <c r="F873" s="561"/>
      <c r="G873" s="70"/>
      <c r="H873" s="70"/>
      <c r="I873" s="70"/>
      <c r="J873" s="70" t="s">
        <v>796</v>
      </c>
      <c r="K873" s="556" t="s">
        <v>796</v>
      </c>
      <c r="L873" s="556" t="s">
        <v>796</v>
      </c>
      <c r="M873" s="70" t="s">
        <v>296</v>
      </c>
      <c r="N873" s="433">
        <v>20.543220519999998</v>
      </c>
      <c r="O873" s="433">
        <v>92.544296259999996</v>
      </c>
      <c r="P873" s="556" t="s">
        <v>797</v>
      </c>
      <c r="Q873" s="70" t="s">
        <v>778</v>
      </c>
      <c r="R873" s="563"/>
      <c r="S873" s="103"/>
      <c r="T873" s="108"/>
      <c r="U873" s="104"/>
      <c r="V873" s="70" t="s">
        <v>494</v>
      </c>
      <c r="W873" s="433"/>
      <c r="X873" s="17"/>
      <c r="Z873" s="17"/>
    </row>
    <row r="874" spans="1:26" ht="14.25" hidden="1" customHeight="1">
      <c r="A874" s="556" t="s">
        <v>2686</v>
      </c>
      <c r="B874" s="592" t="s">
        <v>307</v>
      </c>
      <c r="C874" s="593" t="s">
        <v>518</v>
      </c>
      <c r="D874" s="562" t="s">
        <v>1664</v>
      </c>
      <c r="E874" s="561">
        <v>198058</v>
      </c>
      <c r="F874" s="561"/>
      <c r="G874" s="556"/>
      <c r="H874" s="556"/>
      <c r="I874" s="556"/>
      <c r="J874" s="556" t="s">
        <v>796</v>
      </c>
      <c r="K874" s="556" t="s">
        <v>796</v>
      </c>
      <c r="L874" s="556" t="s">
        <v>796</v>
      </c>
      <c r="M874" s="556" t="s">
        <v>793</v>
      </c>
      <c r="N874" s="556">
        <v>20.64685059</v>
      </c>
      <c r="O874" s="561">
        <v>92.493553160000005</v>
      </c>
      <c r="P874" s="556" t="s">
        <v>797</v>
      </c>
      <c r="Q874" s="556" t="s">
        <v>778</v>
      </c>
      <c r="R874" s="571"/>
      <c r="S874" s="564"/>
      <c r="T874" s="583"/>
      <c r="U874" s="565"/>
      <c r="V874" s="556" t="s">
        <v>518</v>
      </c>
      <c r="W874" s="556"/>
      <c r="X874" s="17"/>
      <c r="Z874" s="17"/>
    </row>
    <row r="875" spans="1:26" ht="14.25" hidden="1" customHeight="1">
      <c r="A875" s="433" t="s">
        <v>2686</v>
      </c>
      <c r="B875" s="581" t="s">
        <v>307</v>
      </c>
      <c r="C875" s="580" t="s">
        <v>2047</v>
      </c>
      <c r="D875" s="473"/>
      <c r="E875" s="70">
        <v>197943</v>
      </c>
      <c r="F875" s="566"/>
      <c r="G875" s="70"/>
      <c r="H875" s="70"/>
      <c r="I875" s="70"/>
      <c r="J875" s="70" t="s">
        <v>796</v>
      </c>
      <c r="K875" s="561" t="s">
        <v>796</v>
      </c>
      <c r="L875" s="561" t="s">
        <v>796</v>
      </c>
      <c r="M875" s="70" t="s">
        <v>793</v>
      </c>
      <c r="N875" s="433">
        <v>20.895000459999999</v>
      </c>
      <c r="O875" s="433">
        <v>92.398574830000001</v>
      </c>
      <c r="P875" s="70" t="s">
        <v>797</v>
      </c>
      <c r="Q875" s="556"/>
      <c r="R875" s="563"/>
      <c r="S875" s="103"/>
      <c r="T875" s="583">
        <v>43300</v>
      </c>
      <c r="U875" s="104"/>
      <c r="V875" s="70"/>
      <c r="W875" s="433"/>
      <c r="X875" s="17"/>
      <c r="Z875" s="17"/>
    </row>
    <row r="876" spans="1:26" ht="14.25" hidden="1" customHeight="1">
      <c r="A876" s="556" t="s">
        <v>2686</v>
      </c>
      <c r="B876" s="592" t="s">
        <v>307</v>
      </c>
      <c r="C876" s="593" t="s">
        <v>3053</v>
      </c>
      <c r="D876" s="562"/>
      <c r="E876" s="556">
        <v>197943</v>
      </c>
      <c r="F876" s="561"/>
      <c r="G876" s="556"/>
      <c r="H876" s="556"/>
      <c r="I876" s="556"/>
      <c r="J876" s="556" t="s">
        <v>796</v>
      </c>
      <c r="K876" s="556" t="s">
        <v>796</v>
      </c>
      <c r="L876" s="556" t="s">
        <v>796</v>
      </c>
      <c r="M876" s="556" t="s">
        <v>793</v>
      </c>
      <c r="N876" s="556">
        <v>20.895000459999999</v>
      </c>
      <c r="O876" s="556">
        <v>92.398574830000001</v>
      </c>
      <c r="P876" s="556" t="s">
        <v>797</v>
      </c>
      <c r="Q876" s="556"/>
      <c r="R876" s="571"/>
      <c r="S876" s="564"/>
      <c r="T876" s="583">
        <v>43300</v>
      </c>
      <c r="U876" s="565"/>
      <c r="V876" s="556"/>
      <c r="W876" s="556"/>
      <c r="X876" s="17"/>
      <c r="Z876" s="17"/>
    </row>
    <row r="877" spans="1:26" ht="14.25" hidden="1" customHeight="1">
      <c r="A877" s="556" t="s">
        <v>2686</v>
      </c>
      <c r="B877" s="581" t="s">
        <v>307</v>
      </c>
      <c r="C877" s="580" t="s">
        <v>2016</v>
      </c>
      <c r="D877" s="473"/>
      <c r="E877" s="561">
        <v>197878</v>
      </c>
      <c r="F877" s="556" t="s">
        <v>2015</v>
      </c>
      <c r="G877" s="556"/>
      <c r="H877" s="556"/>
      <c r="I877" s="556"/>
      <c r="J877" s="556" t="s">
        <v>796</v>
      </c>
      <c r="K877" s="561" t="s">
        <v>796</v>
      </c>
      <c r="L877" s="561" t="s">
        <v>796</v>
      </c>
      <c r="M877" s="556" t="s">
        <v>793</v>
      </c>
      <c r="N877" s="556">
        <v>21.012830730000001</v>
      </c>
      <c r="O877" s="556">
        <v>92.338958739999995</v>
      </c>
      <c r="P877" s="556" t="s">
        <v>797</v>
      </c>
      <c r="Q877" s="556"/>
      <c r="R877" s="563"/>
      <c r="S877" s="564"/>
      <c r="T877" s="583">
        <v>43300</v>
      </c>
      <c r="U877" s="565"/>
      <c r="V877" s="556"/>
      <c r="W877" s="556"/>
      <c r="X877" s="17"/>
      <c r="Z877" s="17"/>
    </row>
    <row r="878" spans="1:26" ht="14.25" hidden="1" customHeight="1">
      <c r="A878" s="433" t="s">
        <v>2686</v>
      </c>
      <c r="B878" s="581" t="s">
        <v>307</v>
      </c>
      <c r="C878" s="580" t="s">
        <v>678</v>
      </c>
      <c r="D878" s="473" t="s">
        <v>1664</v>
      </c>
      <c r="E878" s="556">
        <v>197880</v>
      </c>
      <c r="F878" s="556"/>
      <c r="G878" s="70"/>
      <c r="H878" s="70"/>
      <c r="I878" s="70"/>
      <c r="J878" s="70" t="s">
        <v>796</v>
      </c>
      <c r="K878" s="561" t="s">
        <v>796</v>
      </c>
      <c r="L878" s="561" t="s">
        <v>796</v>
      </c>
      <c r="M878" s="70" t="s">
        <v>793</v>
      </c>
      <c r="N878" s="556">
        <v>21.021259310000001</v>
      </c>
      <c r="O878" s="556">
        <v>92.339538570000002</v>
      </c>
      <c r="P878" s="556" t="s">
        <v>797</v>
      </c>
      <c r="Q878" s="556" t="s">
        <v>778</v>
      </c>
      <c r="R878" s="563"/>
      <c r="S878" s="437"/>
      <c r="T878" s="583"/>
      <c r="U878" s="104"/>
      <c r="V878" s="70" t="s">
        <v>678</v>
      </c>
      <c r="W878" s="433"/>
      <c r="X878" s="17"/>
      <c r="Z878" s="17"/>
    </row>
    <row r="879" spans="1:26" ht="14.25" hidden="1" customHeight="1">
      <c r="A879" s="433" t="s">
        <v>2686</v>
      </c>
      <c r="B879" s="592" t="s">
        <v>307</v>
      </c>
      <c r="C879" s="593" t="s">
        <v>2051</v>
      </c>
      <c r="D879" s="562"/>
      <c r="E879" s="556"/>
      <c r="F879" s="556"/>
      <c r="G879" s="433"/>
      <c r="H879" s="556"/>
      <c r="I879" s="433"/>
      <c r="J879" s="433" t="s">
        <v>796</v>
      </c>
      <c r="K879" s="561" t="s">
        <v>796</v>
      </c>
      <c r="L879" s="561" t="s">
        <v>796</v>
      </c>
      <c r="M879" s="411" t="s">
        <v>793</v>
      </c>
      <c r="N879" s="411"/>
      <c r="O879" s="556"/>
      <c r="P879" s="556" t="s">
        <v>797</v>
      </c>
      <c r="Q879" s="556"/>
      <c r="R879" s="571"/>
      <c r="S879" s="437"/>
      <c r="T879" s="583">
        <v>43300</v>
      </c>
      <c r="U879" s="438"/>
      <c r="V879" s="411"/>
      <c r="W879" s="433"/>
      <c r="X879" s="17"/>
      <c r="Z879" s="17"/>
    </row>
    <row r="880" spans="1:26" ht="14.25" hidden="1" customHeight="1">
      <c r="A880" s="433" t="s">
        <v>2686</v>
      </c>
      <c r="B880" s="581" t="s">
        <v>307</v>
      </c>
      <c r="C880" s="580" t="s">
        <v>566</v>
      </c>
      <c r="D880" s="473" t="s">
        <v>1664</v>
      </c>
      <c r="E880" s="556">
        <v>198048</v>
      </c>
      <c r="F880" s="561"/>
      <c r="G880" s="433"/>
      <c r="H880" s="433"/>
      <c r="I880" s="433"/>
      <c r="J880" s="433" t="s">
        <v>796</v>
      </c>
      <c r="K880" s="433" t="s">
        <v>796</v>
      </c>
      <c r="L880" s="433" t="s">
        <v>796</v>
      </c>
      <c r="M880" s="411" t="s">
        <v>793</v>
      </c>
      <c r="N880" s="411">
        <v>20.720079420000001</v>
      </c>
      <c r="O880" s="433">
        <v>92.423591610000003</v>
      </c>
      <c r="P880" s="411" t="s">
        <v>797</v>
      </c>
      <c r="Q880" s="433" t="s">
        <v>778</v>
      </c>
      <c r="R880" s="563"/>
      <c r="S880" s="437"/>
      <c r="T880" s="450"/>
      <c r="U880" s="438"/>
      <c r="V880" s="556" t="s">
        <v>566</v>
      </c>
      <c r="W880" s="433"/>
      <c r="X880" s="17"/>
      <c r="Z880" s="17"/>
    </row>
    <row r="881" spans="1:26" ht="14.25" hidden="1" customHeight="1">
      <c r="A881" s="433" t="s">
        <v>2686</v>
      </c>
      <c r="B881" s="592" t="s">
        <v>307</v>
      </c>
      <c r="C881" s="593" t="s">
        <v>2107</v>
      </c>
      <c r="D881" s="562"/>
      <c r="E881" s="556">
        <v>220728</v>
      </c>
      <c r="F881" s="556"/>
      <c r="G881" s="556"/>
      <c r="H881" s="556"/>
      <c r="I881" s="556"/>
      <c r="J881" s="556" t="s">
        <v>796</v>
      </c>
      <c r="K881" s="556" t="s">
        <v>796</v>
      </c>
      <c r="L881" s="556" t="s">
        <v>796</v>
      </c>
      <c r="M881" s="556" t="s">
        <v>2085</v>
      </c>
      <c r="N881" s="556">
        <v>21.090957639999999</v>
      </c>
      <c r="O881" s="556">
        <v>92.361534120000002</v>
      </c>
      <c r="P881" s="556" t="s">
        <v>797</v>
      </c>
      <c r="Q881" s="556"/>
      <c r="R881" s="571"/>
      <c r="S881" s="564"/>
      <c r="T881" s="583">
        <v>43300</v>
      </c>
      <c r="U881" s="565"/>
      <c r="V881" s="556"/>
      <c r="W881" s="433"/>
      <c r="X881" s="17"/>
      <c r="Z881" s="17"/>
    </row>
    <row r="882" spans="1:26" ht="14.25" hidden="1" customHeight="1">
      <c r="A882" s="433" t="s">
        <v>2686</v>
      </c>
      <c r="B882" s="592" t="s">
        <v>307</v>
      </c>
      <c r="C882" s="593" t="s">
        <v>683</v>
      </c>
      <c r="D882" s="562" t="s">
        <v>1664</v>
      </c>
      <c r="E882" s="433">
        <v>197883</v>
      </c>
      <c r="F882" s="556"/>
      <c r="G882" s="433"/>
      <c r="H882" s="433"/>
      <c r="I882" s="433"/>
      <c r="J882" s="411" t="s">
        <v>796</v>
      </c>
      <c r="K882" s="411" t="s">
        <v>796</v>
      </c>
      <c r="L882" s="411" t="s">
        <v>796</v>
      </c>
      <c r="M882" s="433" t="s">
        <v>793</v>
      </c>
      <c r="N882" s="433">
        <v>21.05369949</v>
      </c>
      <c r="O882" s="433">
        <v>92.324119569999993</v>
      </c>
      <c r="P882" s="411" t="s">
        <v>797</v>
      </c>
      <c r="Q882" s="433" t="s">
        <v>778</v>
      </c>
      <c r="R882" s="571"/>
      <c r="S882" s="437"/>
      <c r="T882" s="450"/>
      <c r="U882" s="438"/>
      <c r="V882" s="556" t="s">
        <v>954</v>
      </c>
      <c r="W882" s="433"/>
      <c r="X882" s="17"/>
      <c r="Z882" s="17"/>
    </row>
    <row r="883" spans="1:26" ht="14.25" hidden="1" customHeight="1">
      <c r="A883" s="433" t="s">
        <v>2686</v>
      </c>
      <c r="B883" s="592" t="s">
        <v>307</v>
      </c>
      <c r="C883" s="580" t="s">
        <v>677</v>
      </c>
      <c r="D883" s="562" t="s">
        <v>1664</v>
      </c>
      <c r="E883" s="411">
        <v>197879</v>
      </c>
      <c r="F883" s="561"/>
      <c r="G883" s="411"/>
      <c r="H883" s="411"/>
      <c r="I883" s="411"/>
      <c r="J883" s="411" t="s">
        <v>796</v>
      </c>
      <c r="K883" s="433" t="s">
        <v>796</v>
      </c>
      <c r="L883" s="433" t="s">
        <v>796</v>
      </c>
      <c r="M883" s="411" t="s">
        <v>793</v>
      </c>
      <c r="N883" s="411">
        <v>21.0184803</v>
      </c>
      <c r="O883" s="433">
        <v>92.333999629999994</v>
      </c>
      <c r="P883" s="556" t="s">
        <v>797</v>
      </c>
      <c r="Q883" s="561" t="s">
        <v>778</v>
      </c>
      <c r="R883" s="571"/>
      <c r="S883" s="564"/>
      <c r="T883" s="584"/>
      <c r="U883" s="413"/>
      <c r="V883" s="411" t="s">
        <v>677</v>
      </c>
      <c r="W883" s="433"/>
      <c r="X883" s="17"/>
      <c r="Z883" s="17"/>
    </row>
    <row r="884" spans="1:26" ht="14.25" hidden="1" customHeight="1">
      <c r="A884" s="433" t="s">
        <v>2686</v>
      </c>
      <c r="B884" s="592" t="s">
        <v>307</v>
      </c>
      <c r="C884" s="593" t="s">
        <v>325</v>
      </c>
      <c r="D884" s="562" t="s">
        <v>1664</v>
      </c>
      <c r="E884" s="561"/>
      <c r="F884" s="556"/>
      <c r="G884" s="556"/>
      <c r="H884" s="556"/>
      <c r="I884" s="556"/>
      <c r="J884" s="556" t="s">
        <v>796</v>
      </c>
      <c r="K884" s="556" t="s">
        <v>796</v>
      </c>
      <c r="L884" s="556" t="s">
        <v>796</v>
      </c>
      <c r="M884" s="556" t="s">
        <v>296</v>
      </c>
      <c r="N884" s="556"/>
      <c r="O884" s="561"/>
      <c r="P884" s="556" t="s">
        <v>797</v>
      </c>
      <c r="Q884" s="556" t="s">
        <v>778</v>
      </c>
      <c r="R884" s="571"/>
      <c r="S884" s="564"/>
      <c r="T884" s="583"/>
      <c r="U884" s="565"/>
      <c r="V884" s="556" t="s">
        <v>325</v>
      </c>
      <c r="W884" s="433"/>
      <c r="X884" s="17"/>
      <c r="Z884" s="17"/>
    </row>
    <row r="885" spans="1:26" ht="14.25" hidden="1" customHeight="1">
      <c r="A885" s="433" t="s">
        <v>2686</v>
      </c>
      <c r="B885" s="581" t="s">
        <v>307</v>
      </c>
      <c r="C885" s="580" t="s">
        <v>599</v>
      </c>
      <c r="D885" s="473" t="s">
        <v>1664</v>
      </c>
      <c r="E885" s="561">
        <v>198001</v>
      </c>
      <c r="F885" s="556"/>
      <c r="G885" s="411"/>
      <c r="H885" s="411"/>
      <c r="I885" s="411"/>
      <c r="J885" s="411" t="s">
        <v>796</v>
      </c>
      <c r="K885" s="411" t="s">
        <v>796</v>
      </c>
      <c r="L885" s="411" t="s">
        <v>796</v>
      </c>
      <c r="M885" s="411" t="s">
        <v>793</v>
      </c>
      <c r="N885" s="411">
        <v>20.78729057</v>
      </c>
      <c r="O885" s="411">
        <v>92.401252749999998</v>
      </c>
      <c r="P885" s="411" t="s">
        <v>797</v>
      </c>
      <c r="Q885" s="411" t="s">
        <v>778</v>
      </c>
      <c r="R885" s="563"/>
      <c r="S885" s="437"/>
      <c r="T885" s="414"/>
      <c r="U885" s="413"/>
      <c r="V885" s="556" t="s">
        <v>599</v>
      </c>
      <c r="W885" s="433"/>
      <c r="X885" s="17"/>
      <c r="Z885" s="17"/>
    </row>
    <row r="886" spans="1:26" ht="14.25" hidden="1" customHeight="1">
      <c r="A886" s="433" t="s">
        <v>2686</v>
      </c>
      <c r="B886" s="581" t="s">
        <v>307</v>
      </c>
      <c r="C886" s="580" t="s">
        <v>2059</v>
      </c>
      <c r="D886" s="473"/>
      <c r="E886" s="411">
        <v>197987</v>
      </c>
      <c r="F886" s="561"/>
      <c r="G886" s="411"/>
      <c r="H886" s="411"/>
      <c r="I886" s="411"/>
      <c r="J886" s="411" t="s">
        <v>796</v>
      </c>
      <c r="K886" s="411" t="s">
        <v>796</v>
      </c>
      <c r="L886" s="411" t="s">
        <v>796</v>
      </c>
      <c r="M886" s="411" t="s">
        <v>793</v>
      </c>
      <c r="N886" s="411">
        <v>20.81588936</v>
      </c>
      <c r="O886" s="411">
        <v>92.372566219999996</v>
      </c>
      <c r="P886" s="411" t="s">
        <v>797</v>
      </c>
      <c r="Q886" s="411"/>
      <c r="R886" s="563"/>
      <c r="S886" s="437"/>
      <c r="T886" s="414">
        <v>43300</v>
      </c>
      <c r="U886" s="413"/>
      <c r="V886" s="556"/>
      <c r="W886" s="433"/>
      <c r="X886" s="17"/>
      <c r="Z886" s="17"/>
    </row>
    <row r="887" spans="1:26" ht="14.25" hidden="1" customHeight="1">
      <c r="A887" s="433" t="s">
        <v>2686</v>
      </c>
      <c r="B887" s="592" t="s">
        <v>307</v>
      </c>
      <c r="C887" s="593" t="s">
        <v>2101</v>
      </c>
      <c r="D887" s="562"/>
      <c r="E887" s="411">
        <v>198089</v>
      </c>
      <c r="F887" s="561"/>
      <c r="G887" s="411"/>
      <c r="H887" s="411"/>
      <c r="I887" s="411"/>
      <c r="J887" s="411" t="s">
        <v>796</v>
      </c>
      <c r="K887" s="411" t="s">
        <v>796</v>
      </c>
      <c r="L887" s="411" t="s">
        <v>796</v>
      </c>
      <c r="M887" s="411" t="s">
        <v>2088</v>
      </c>
      <c r="N887" s="411">
        <v>21.19529915</v>
      </c>
      <c r="O887" s="411">
        <v>92.221542360000001</v>
      </c>
      <c r="P887" s="411" t="s">
        <v>797</v>
      </c>
      <c r="Q887" s="411"/>
      <c r="R887" s="571"/>
      <c r="S887" s="437"/>
      <c r="T887" s="414">
        <v>43300</v>
      </c>
      <c r="U887" s="413"/>
      <c r="V887" s="556"/>
      <c r="W887" s="433"/>
      <c r="X887" s="17"/>
      <c r="Z887" s="17"/>
    </row>
    <row r="888" spans="1:26" ht="14.25" hidden="1" customHeight="1">
      <c r="A888" s="433" t="s">
        <v>2686</v>
      </c>
      <c r="B888" s="581" t="s">
        <v>307</v>
      </c>
      <c r="C888" s="580" t="s">
        <v>2081</v>
      </c>
      <c r="D888" s="473"/>
      <c r="E888" s="411">
        <v>197922</v>
      </c>
      <c r="F888" s="433"/>
      <c r="G888" s="411"/>
      <c r="H888" s="411"/>
      <c r="I888" s="411"/>
      <c r="J888" s="411" t="s">
        <v>796</v>
      </c>
      <c r="K888" s="433" t="s">
        <v>796</v>
      </c>
      <c r="L888" s="433" t="s">
        <v>796</v>
      </c>
      <c r="M888" s="411" t="s">
        <v>793</v>
      </c>
      <c r="N888" s="411">
        <v>20.93643951</v>
      </c>
      <c r="O888" s="411">
        <v>92.314498900000004</v>
      </c>
      <c r="P888" s="411" t="s">
        <v>797</v>
      </c>
      <c r="Q888" s="411"/>
      <c r="R888" s="563"/>
      <c r="S888" s="437"/>
      <c r="T888" s="414">
        <v>43300</v>
      </c>
      <c r="U888" s="413"/>
      <c r="V888" s="411"/>
      <c r="W888" s="433"/>
      <c r="X888" s="17"/>
      <c r="Z888" s="17"/>
    </row>
    <row r="889" spans="1:26" ht="14.25" hidden="1" customHeight="1">
      <c r="A889" s="433" t="s">
        <v>2686</v>
      </c>
      <c r="B889" s="581" t="s">
        <v>307</v>
      </c>
      <c r="C889" s="580" t="s">
        <v>1912</v>
      </c>
      <c r="D889" s="473"/>
      <c r="E889" s="433">
        <v>197961</v>
      </c>
      <c r="F889" s="561"/>
      <c r="G889" s="433"/>
      <c r="H889" s="433"/>
      <c r="I889" s="433"/>
      <c r="J889" s="433" t="s">
        <v>796</v>
      </c>
      <c r="K889" s="433" t="s">
        <v>796</v>
      </c>
      <c r="L889" s="433" t="s">
        <v>796</v>
      </c>
      <c r="M889" s="433" t="s">
        <v>793</v>
      </c>
      <c r="N889" s="433">
        <v>20.903369900000001</v>
      </c>
      <c r="O889" s="433">
        <v>92.332237239999998</v>
      </c>
      <c r="P889" s="556" t="s">
        <v>797</v>
      </c>
      <c r="Q889" s="433" t="s">
        <v>1915</v>
      </c>
      <c r="R889" s="563"/>
      <c r="S889" s="564"/>
      <c r="T889" s="450">
        <v>43245</v>
      </c>
      <c r="U889" s="438"/>
      <c r="V889" s="556"/>
      <c r="W889" s="433"/>
      <c r="X889" s="17"/>
      <c r="Z889" s="17"/>
    </row>
    <row r="890" spans="1:26" ht="14.25" hidden="1" customHeight="1">
      <c r="A890" s="433" t="s">
        <v>2686</v>
      </c>
      <c r="B890" s="581" t="s">
        <v>307</v>
      </c>
      <c r="C890" s="580" t="s">
        <v>3057</v>
      </c>
      <c r="D890" s="473"/>
      <c r="E890" s="556">
        <v>197848</v>
      </c>
      <c r="F890" s="561"/>
      <c r="G890" s="556"/>
      <c r="H890" s="556"/>
      <c r="I890" s="556"/>
      <c r="J890" s="556" t="s">
        <v>796</v>
      </c>
      <c r="K890" s="556" t="s">
        <v>796</v>
      </c>
      <c r="L890" s="556" t="s">
        <v>796</v>
      </c>
      <c r="M890" s="556"/>
      <c r="N890" s="556">
        <v>21.139829635620099</v>
      </c>
      <c r="O890" s="556">
        <v>92.330848693847699</v>
      </c>
      <c r="P890" s="556" t="s">
        <v>797</v>
      </c>
      <c r="Q890" s="556"/>
      <c r="R890" s="563"/>
      <c r="S890" s="564"/>
      <c r="T890" s="583">
        <v>43768</v>
      </c>
      <c r="U890" s="565"/>
      <c r="V890" s="556"/>
      <c r="W890" s="433"/>
      <c r="X890" s="17"/>
      <c r="Z890" s="17"/>
    </row>
    <row r="891" spans="1:26" ht="14.25" hidden="1" customHeight="1">
      <c r="A891" s="433" t="s">
        <v>2686</v>
      </c>
      <c r="B891" s="581" t="s">
        <v>307</v>
      </c>
      <c r="C891" s="580" t="s">
        <v>2099</v>
      </c>
      <c r="D891" s="473"/>
      <c r="E891" s="433">
        <v>197847</v>
      </c>
      <c r="F891" s="561"/>
      <c r="G891" s="411"/>
      <c r="H891" s="411"/>
      <c r="I891" s="433"/>
      <c r="J891" s="411" t="s">
        <v>796</v>
      </c>
      <c r="K891" s="433" t="s">
        <v>796</v>
      </c>
      <c r="L891" s="433" t="s">
        <v>796</v>
      </c>
      <c r="M891" s="411" t="s">
        <v>296</v>
      </c>
      <c r="N891" s="411">
        <v>21.134050370000001</v>
      </c>
      <c r="O891" s="411">
        <v>92.323478699999995</v>
      </c>
      <c r="P891" s="411" t="s">
        <v>797</v>
      </c>
      <c r="Q891" s="411"/>
      <c r="R891" s="563"/>
      <c r="S891" s="437"/>
      <c r="T891" s="414">
        <v>43300</v>
      </c>
      <c r="U891" s="413"/>
      <c r="V891" s="411"/>
      <c r="W891" s="433"/>
      <c r="X891" s="17"/>
      <c r="Z891" s="17"/>
    </row>
    <row r="892" spans="1:26" ht="14.25" hidden="1" customHeight="1">
      <c r="A892" s="433" t="s">
        <v>2686</v>
      </c>
      <c r="B892" s="581" t="s">
        <v>307</v>
      </c>
      <c r="C892" s="580" t="s">
        <v>2105</v>
      </c>
      <c r="D892" s="473"/>
      <c r="E892" s="556">
        <v>220706</v>
      </c>
      <c r="F892" s="433"/>
      <c r="G892" s="433"/>
      <c r="H892" s="433"/>
      <c r="I892" s="433"/>
      <c r="J892" s="433" t="s">
        <v>796</v>
      </c>
      <c r="K892" s="433" t="s">
        <v>796</v>
      </c>
      <c r="L892" s="433" t="s">
        <v>796</v>
      </c>
      <c r="M892" s="433" t="s">
        <v>2089</v>
      </c>
      <c r="N892" s="433">
        <v>21.2600956</v>
      </c>
      <c r="O892" s="433">
        <v>92.278442380000001</v>
      </c>
      <c r="P892" s="556" t="s">
        <v>797</v>
      </c>
      <c r="Q892" s="433"/>
      <c r="R892" s="563"/>
      <c r="S892" s="437"/>
      <c r="T892" s="450">
        <v>43300</v>
      </c>
      <c r="U892" s="438"/>
      <c r="V892" s="433"/>
      <c r="W892" s="433"/>
      <c r="X892" s="17"/>
      <c r="Z892" s="17"/>
    </row>
    <row r="893" spans="1:26" ht="14.25" hidden="1" customHeight="1">
      <c r="A893" s="433" t="s">
        <v>2686</v>
      </c>
      <c r="B893" s="581" t="s">
        <v>307</v>
      </c>
      <c r="C893" s="580" t="s">
        <v>2104</v>
      </c>
      <c r="D893" s="473"/>
      <c r="E893" s="556">
        <v>220721</v>
      </c>
      <c r="F893" s="556"/>
      <c r="G893" s="556"/>
      <c r="H893" s="556"/>
      <c r="I893" s="556"/>
      <c r="J893" s="556" t="s">
        <v>796</v>
      </c>
      <c r="K893" s="556" t="s">
        <v>796</v>
      </c>
      <c r="L893" s="556" t="s">
        <v>796</v>
      </c>
      <c r="M893" s="556" t="s">
        <v>296</v>
      </c>
      <c r="N893" s="556">
        <v>21.224542620000001</v>
      </c>
      <c r="O893" s="556">
        <v>92.294197080000004</v>
      </c>
      <c r="P893" s="556" t="s">
        <v>797</v>
      </c>
      <c r="Q893" s="556"/>
      <c r="R893" s="563"/>
      <c r="S893" s="564"/>
      <c r="T893" s="583">
        <v>43300</v>
      </c>
      <c r="U893" s="565"/>
      <c r="V893" s="556"/>
      <c r="W893" s="433"/>
      <c r="X893" s="17"/>
      <c r="Z893" s="17"/>
    </row>
    <row r="894" spans="1:26" ht="14.25" hidden="1" customHeight="1">
      <c r="A894" s="433" t="s">
        <v>2686</v>
      </c>
      <c r="B894" s="592" t="s">
        <v>307</v>
      </c>
      <c r="C894" s="593" t="s">
        <v>330</v>
      </c>
      <c r="D894" s="562" t="s">
        <v>1664</v>
      </c>
      <c r="E894" s="556"/>
      <c r="F894" s="556"/>
      <c r="G894" s="556"/>
      <c r="H894" s="556"/>
      <c r="I894" s="556"/>
      <c r="J894" s="556" t="s">
        <v>796</v>
      </c>
      <c r="K894" s="556" t="s">
        <v>796</v>
      </c>
      <c r="L894" s="556" t="s">
        <v>796</v>
      </c>
      <c r="M894" s="556" t="s">
        <v>793</v>
      </c>
      <c r="N894" s="556"/>
      <c r="O894" s="556"/>
      <c r="P894" s="556" t="s">
        <v>797</v>
      </c>
      <c r="Q894" s="556" t="s">
        <v>778</v>
      </c>
      <c r="R894" s="571"/>
      <c r="S894" s="564"/>
      <c r="T894" s="583"/>
      <c r="U894" s="565"/>
      <c r="V894" s="427" t="s">
        <v>1115</v>
      </c>
      <c r="W894" s="433"/>
      <c r="X894" s="17"/>
      <c r="Z894" s="17"/>
    </row>
    <row r="895" spans="1:26" ht="14.25" hidden="1" customHeight="1">
      <c r="A895" s="556" t="s">
        <v>2686</v>
      </c>
      <c r="B895" s="581" t="s">
        <v>307</v>
      </c>
      <c r="C895" s="580" t="s">
        <v>331</v>
      </c>
      <c r="D895" s="473" t="s">
        <v>1664</v>
      </c>
      <c r="E895" s="411"/>
      <c r="F895" s="433"/>
      <c r="G895" s="411"/>
      <c r="H895" s="411"/>
      <c r="I895" s="411"/>
      <c r="J895" s="411" t="s">
        <v>796</v>
      </c>
      <c r="K895" s="411" t="s">
        <v>796</v>
      </c>
      <c r="L895" s="411" t="s">
        <v>796</v>
      </c>
      <c r="M895" s="411" t="s">
        <v>793</v>
      </c>
      <c r="N895" s="411"/>
      <c r="O895" s="411"/>
      <c r="P895" s="556" t="s">
        <v>797</v>
      </c>
      <c r="Q895" s="411" t="s">
        <v>778</v>
      </c>
      <c r="R895" s="563"/>
      <c r="S895" s="437"/>
      <c r="T895" s="414"/>
      <c r="U895" s="565"/>
      <c r="V895" s="427" t="s">
        <v>1116</v>
      </c>
      <c r="W895" s="556"/>
      <c r="X895" s="17"/>
      <c r="Z895" s="17"/>
    </row>
    <row r="896" spans="1:26" ht="14.25" hidden="1" customHeight="1">
      <c r="A896" s="433" t="s">
        <v>2686</v>
      </c>
      <c r="B896" s="592" t="s">
        <v>307</v>
      </c>
      <c r="C896" s="593" t="s">
        <v>2743</v>
      </c>
      <c r="D896" s="562"/>
      <c r="E896" s="411">
        <v>220725</v>
      </c>
      <c r="F896" s="411"/>
      <c r="G896" s="411"/>
      <c r="H896" s="411"/>
      <c r="I896" s="411"/>
      <c r="J896" s="411" t="s">
        <v>796</v>
      </c>
      <c r="K896" s="411" t="s">
        <v>796</v>
      </c>
      <c r="L896" s="411" t="s">
        <v>796</v>
      </c>
      <c r="M896" s="411" t="s">
        <v>681</v>
      </c>
      <c r="N896" s="411">
        <v>21.089906689999999</v>
      </c>
      <c r="O896" s="411">
        <v>92.341598509999997</v>
      </c>
      <c r="P896" s="556" t="s">
        <v>797</v>
      </c>
      <c r="Q896" s="411"/>
      <c r="R896" s="571"/>
      <c r="S896" s="437"/>
      <c r="T896" s="414">
        <v>43300</v>
      </c>
      <c r="U896" s="413"/>
      <c r="V896" s="411"/>
      <c r="W896" s="433"/>
      <c r="X896" s="17"/>
      <c r="Z896" s="17"/>
    </row>
    <row r="897" spans="1:26" ht="14.25" hidden="1" customHeight="1">
      <c r="A897" s="433" t="s">
        <v>2686</v>
      </c>
      <c r="B897" s="581" t="s">
        <v>307</v>
      </c>
      <c r="C897" s="580" t="s">
        <v>2742</v>
      </c>
      <c r="D897" s="473"/>
      <c r="E897" s="411">
        <v>220725</v>
      </c>
      <c r="F897" s="411"/>
      <c r="G897" s="411"/>
      <c r="H897" s="411"/>
      <c r="I897" s="411"/>
      <c r="J897" s="411" t="s">
        <v>796</v>
      </c>
      <c r="K897" s="411" t="s">
        <v>796</v>
      </c>
      <c r="L897" s="411" t="s">
        <v>796</v>
      </c>
      <c r="M897" s="411" t="s">
        <v>296</v>
      </c>
      <c r="N897" s="411">
        <v>21.089906689999999</v>
      </c>
      <c r="O897" s="411">
        <v>92.341598509999997</v>
      </c>
      <c r="P897" s="556" t="s">
        <v>797</v>
      </c>
      <c r="Q897" s="411"/>
      <c r="R897" s="563"/>
      <c r="S897" s="437"/>
      <c r="T897" s="414">
        <v>43300</v>
      </c>
      <c r="U897" s="413"/>
      <c r="V897" s="411"/>
      <c r="W897" s="433"/>
      <c r="X897" s="17"/>
      <c r="Z897" s="17"/>
    </row>
    <row r="898" spans="1:26" ht="14.25" hidden="1" customHeight="1">
      <c r="A898" s="433" t="s">
        <v>2686</v>
      </c>
      <c r="B898" s="581" t="s">
        <v>307</v>
      </c>
      <c r="C898" s="580" t="s">
        <v>332</v>
      </c>
      <c r="D898" s="473" t="s">
        <v>1664</v>
      </c>
      <c r="E898" s="411"/>
      <c r="F898" s="556"/>
      <c r="G898" s="411"/>
      <c r="H898" s="411"/>
      <c r="I898" s="411"/>
      <c r="J898" s="411" t="s">
        <v>796</v>
      </c>
      <c r="K898" s="411" t="s">
        <v>796</v>
      </c>
      <c r="L898" s="411" t="s">
        <v>796</v>
      </c>
      <c r="M898" s="411" t="s">
        <v>296</v>
      </c>
      <c r="N898" s="411"/>
      <c r="O898" s="411"/>
      <c r="P898" s="556" t="s">
        <v>797</v>
      </c>
      <c r="Q898" s="411" t="s">
        <v>778</v>
      </c>
      <c r="R898" s="563"/>
      <c r="S898" s="437"/>
      <c r="T898" s="414"/>
      <c r="U898" s="413"/>
      <c r="V898" s="427" t="s">
        <v>1117</v>
      </c>
      <c r="W898" s="433"/>
      <c r="X898" s="17"/>
      <c r="Z898" s="17"/>
    </row>
    <row r="899" spans="1:26" ht="14.25" hidden="1" customHeight="1">
      <c r="A899" s="433" t="s">
        <v>2686</v>
      </c>
      <c r="B899" s="581" t="s">
        <v>307</v>
      </c>
      <c r="C899" s="580" t="s">
        <v>2073</v>
      </c>
      <c r="D899" s="473"/>
      <c r="E899" s="556">
        <v>197978</v>
      </c>
      <c r="F899" s="556"/>
      <c r="G899" s="556"/>
      <c r="H899" s="556"/>
      <c r="I899" s="556"/>
      <c r="J899" s="556" t="s">
        <v>796</v>
      </c>
      <c r="K899" s="556" t="s">
        <v>796</v>
      </c>
      <c r="L899" s="556" t="s">
        <v>796</v>
      </c>
      <c r="M899" s="556" t="s">
        <v>793</v>
      </c>
      <c r="N899" s="556">
        <v>20.834230420000001</v>
      </c>
      <c r="O899" s="556">
        <v>92.37967682</v>
      </c>
      <c r="P899" s="556" t="s">
        <v>797</v>
      </c>
      <c r="Q899" s="556"/>
      <c r="R899" s="563"/>
      <c r="S899" s="564"/>
      <c r="T899" s="583">
        <v>43300</v>
      </c>
      <c r="U899" s="565"/>
      <c r="V899" s="556"/>
      <c r="W899" s="433"/>
      <c r="X899" s="17"/>
      <c r="Z899" s="17"/>
    </row>
    <row r="900" spans="1:26" ht="14.25" hidden="1" customHeight="1">
      <c r="A900" s="433" t="s">
        <v>2686</v>
      </c>
      <c r="B900" s="592" t="s">
        <v>307</v>
      </c>
      <c r="C900" s="593" t="s">
        <v>630</v>
      </c>
      <c r="D900" s="562" t="s">
        <v>1664</v>
      </c>
      <c r="E900" s="556" t="s">
        <v>1411</v>
      </c>
      <c r="F900" s="433"/>
      <c r="G900" s="433"/>
      <c r="H900" s="556" t="s">
        <v>41</v>
      </c>
      <c r="I900" s="433"/>
      <c r="J900" s="411" t="s">
        <v>796</v>
      </c>
      <c r="K900" s="433" t="s">
        <v>796</v>
      </c>
      <c r="L900" s="433" t="s">
        <v>1664</v>
      </c>
      <c r="M900" s="433" t="s">
        <v>793</v>
      </c>
      <c r="N900" s="433">
        <v>20.827044000000001</v>
      </c>
      <c r="O900" s="433">
        <v>92.362932999999998</v>
      </c>
      <c r="P900" s="556" t="s">
        <v>797</v>
      </c>
      <c r="Q900" s="556" t="s">
        <v>778</v>
      </c>
      <c r="R900" s="571"/>
      <c r="S900" s="437"/>
      <c r="T900" s="583">
        <v>43248</v>
      </c>
      <c r="U900" s="438" t="s">
        <v>1908</v>
      </c>
      <c r="V900" s="433"/>
      <c r="W900" s="433"/>
      <c r="X900" s="17"/>
      <c r="Z900" s="17"/>
    </row>
    <row r="901" spans="1:26" ht="14.25" hidden="1" customHeight="1">
      <c r="A901" s="433" t="s">
        <v>2686</v>
      </c>
      <c r="B901" s="592" t="s">
        <v>307</v>
      </c>
      <c r="C901" s="593" t="s">
        <v>333</v>
      </c>
      <c r="D901" s="562" t="s">
        <v>1664</v>
      </c>
      <c r="E901" s="411"/>
      <c r="F901" s="411"/>
      <c r="G901" s="411"/>
      <c r="H901" s="556"/>
      <c r="I901" s="411"/>
      <c r="J901" s="411" t="s">
        <v>796</v>
      </c>
      <c r="K901" s="411" t="s">
        <v>796</v>
      </c>
      <c r="L901" s="411" t="s">
        <v>796</v>
      </c>
      <c r="M901" s="411" t="s">
        <v>793</v>
      </c>
      <c r="N901" s="411"/>
      <c r="O901" s="433"/>
      <c r="P901" s="556" t="s">
        <v>797</v>
      </c>
      <c r="Q901" s="556" t="s">
        <v>778</v>
      </c>
      <c r="R901" s="571"/>
      <c r="S901" s="437"/>
      <c r="T901" s="583"/>
      <c r="U901" s="413"/>
      <c r="V901" s="411" t="s">
        <v>333</v>
      </c>
      <c r="W901" s="433"/>
      <c r="X901" s="17"/>
      <c r="Z901" s="17"/>
    </row>
    <row r="902" spans="1:26" ht="14.25" hidden="1" customHeight="1">
      <c r="A902" s="433" t="s">
        <v>2686</v>
      </c>
      <c r="B902" s="592" t="s">
        <v>307</v>
      </c>
      <c r="C902" s="593" t="s">
        <v>334</v>
      </c>
      <c r="D902" s="562" t="s">
        <v>1664</v>
      </c>
      <c r="E902" s="556"/>
      <c r="F902" s="556"/>
      <c r="G902" s="556"/>
      <c r="H902" s="556"/>
      <c r="I902" s="556"/>
      <c r="J902" s="556" t="s">
        <v>796</v>
      </c>
      <c r="K902" s="556" t="s">
        <v>796</v>
      </c>
      <c r="L902" s="556" t="s">
        <v>796</v>
      </c>
      <c r="M902" s="556" t="s">
        <v>793</v>
      </c>
      <c r="N902" s="556"/>
      <c r="O902" s="556"/>
      <c r="P902" s="556" t="s">
        <v>797</v>
      </c>
      <c r="Q902" s="556" t="s">
        <v>778</v>
      </c>
      <c r="R902" s="571"/>
      <c r="S902" s="564"/>
      <c r="T902" s="583"/>
      <c r="U902" s="565"/>
      <c r="V902" s="556" t="s">
        <v>334</v>
      </c>
      <c r="W902" s="433"/>
      <c r="X902" s="17"/>
      <c r="Z902" s="17"/>
    </row>
    <row r="903" spans="1:26" ht="14.25" hidden="1" customHeight="1">
      <c r="A903" s="556" t="s">
        <v>2686</v>
      </c>
      <c r="B903" s="592" t="s">
        <v>307</v>
      </c>
      <c r="C903" s="593" t="s">
        <v>2108</v>
      </c>
      <c r="D903" s="562"/>
      <c r="E903" s="556">
        <v>197894</v>
      </c>
      <c r="F903" s="556"/>
      <c r="G903" s="556"/>
      <c r="H903" s="556"/>
      <c r="I903" s="556"/>
      <c r="J903" s="556" t="s">
        <v>796</v>
      </c>
      <c r="K903" s="556" t="s">
        <v>796</v>
      </c>
      <c r="L903" s="556" t="s">
        <v>796</v>
      </c>
      <c r="M903" s="556" t="s">
        <v>296</v>
      </c>
      <c r="N903" s="556">
        <v>21.025550840000001</v>
      </c>
      <c r="O903" s="556">
        <v>92.29528809</v>
      </c>
      <c r="P903" s="556" t="s">
        <v>797</v>
      </c>
      <c r="Q903" s="556"/>
      <c r="R903" s="571"/>
      <c r="S903" s="564"/>
      <c r="T903" s="583">
        <v>43300</v>
      </c>
      <c r="U903" s="565"/>
      <c r="V903" s="556"/>
      <c r="W903" s="556"/>
      <c r="X903" s="17"/>
      <c r="Z903" s="17"/>
    </row>
    <row r="904" spans="1:26" ht="14.25" hidden="1" customHeight="1">
      <c r="A904" s="433" t="s">
        <v>2686</v>
      </c>
      <c r="B904" s="592" t="s">
        <v>307</v>
      </c>
      <c r="C904" s="593" t="s">
        <v>679</v>
      </c>
      <c r="D904" s="562" t="s">
        <v>1664</v>
      </c>
      <c r="E904" s="411">
        <v>197894</v>
      </c>
      <c r="F904" s="556"/>
      <c r="G904" s="411"/>
      <c r="H904" s="411"/>
      <c r="I904" s="411"/>
      <c r="J904" s="411" t="s">
        <v>796</v>
      </c>
      <c r="K904" s="411" t="s">
        <v>796</v>
      </c>
      <c r="L904" s="411" t="s">
        <v>796</v>
      </c>
      <c r="M904" s="411" t="s">
        <v>793</v>
      </c>
      <c r="N904" s="411">
        <v>21.025550840000001</v>
      </c>
      <c r="O904" s="411">
        <v>92.29528809</v>
      </c>
      <c r="P904" s="556" t="s">
        <v>797</v>
      </c>
      <c r="Q904" s="411" t="s">
        <v>778</v>
      </c>
      <c r="R904" s="571"/>
      <c r="S904" s="437"/>
      <c r="T904" s="414">
        <v>42745</v>
      </c>
      <c r="U904" s="413"/>
      <c r="V904" s="411" t="s">
        <v>953</v>
      </c>
      <c r="W904" s="433"/>
      <c r="X904" s="17"/>
      <c r="Z904" s="17"/>
    </row>
    <row r="905" spans="1:26" ht="14.25" hidden="1" customHeight="1">
      <c r="A905" s="556" t="s">
        <v>2686</v>
      </c>
      <c r="B905" s="592" t="s">
        <v>307</v>
      </c>
      <c r="C905" s="593" t="s">
        <v>2109</v>
      </c>
      <c r="D905" s="562"/>
      <c r="E905" s="556">
        <v>197895</v>
      </c>
      <c r="F905" s="556"/>
      <c r="G905" s="411"/>
      <c r="H905" s="411"/>
      <c r="I905" s="411"/>
      <c r="J905" s="411" t="s">
        <v>796</v>
      </c>
      <c r="K905" s="433" t="s">
        <v>796</v>
      </c>
      <c r="L905" s="433" t="s">
        <v>796</v>
      </c>
      <c r="M905" s="411" t="s">
        <v>793</v>
      </c>
      <c r="N905" s="556">
        <v>21.019170760000002</v>
      </c>
      <c r="O905" s="556">
        <v>92.291992190000002</v>
      </c>
      <c r="P905" s="411" t="s">
        <v>797</v>
      </c>
      <c r="Q905" s="411"/>
      <c r="R905" s="571"/>
      <c r="S905" s="437"/>
      <c r="T905" s="414">
        <v>43300</v>
      </c>
      <c r="U905" s="565"/>
      <c r="V905" s="556"/>
      <c r="W905" s="556"/>
      <c r="X905" s="17"/>
      <c r="Z905" s="17"/>
    </row>
    <row r="906" spans="1:26" ht="14.25" hidden="1" customHeight="1">
      <c r="A906" s="556" t="s">
        <v>2686</v>
      </c>
      <c r="B906" s="581" t="s">
        <v>307</v>
      </c>
      <c r="C906" s="580" t="s">
        <v>2071</v>
      </c>
      <c r="D906" s="473"/>
      <c r="E906" s="556">
        <v>197909</v>
      </c>
      <c r="F906" s="556"/>
      <c r="G906" s="411"/>
      <c r="H906" s="411"/>
      <c r="I906" s="411"/>
      <c r="J906" s="411" t="s">
        <v>796</v>
      </c>
      <c r="K906" s="411" t="s">
        <v>796</v>
      </c>
      <c r="L906" s="411" t="s">
        <v>796</v>
      </c>
      <c r="M906" s="411" t="s">
        <v>793</v>
      </c>
      <c r="N906" s="556">
        <v>21.003770830000001</v>
      </c>
      <c r="O906" s="556">
        <v>92.351142879999998</v>
      </c>
      <c r="P906" s="556" t="s">
        <v>797</v>
      </c>
      <c r="Q906" s="411"/>
      <c r="R906" s="563"/>
      <c r="S906" s="437"/>
      <c r="T906" s="414">
        <v>43300</v>
      </c>
      <c r="U906" s="565"/>
      <c r="V906" s="411"/>
      <c r="W906" s="556"/>
      <c r="X906" s="17"/>
      <c r="Z906" s="17"/>
    </row>
    <row r="907" spans="1:26" ht="14.25" hidden="1" customHeight="1">
      <c r="A907" s="433" t="s">
        <v>2686</v>
      </c>
      <c r="B907" s="177" t="s">
        <v>307</v>
      </c>
      <c r="C907" s="593" t="s">
        <v>674</v>
      </c>
      <c r="D907" s="562" t="s">
        <v>1664</v>
      </c>
      <c r="E907" s="758">
        <v>197910</v>
      </c>
      <c r="F907" s="172"/>
      <c r="G907" s="172"/>
      <c r="H907" s="172"/>
      <c r="I907" s="172"/>
      <c r="J907" s="172" t="s">
        <v>796</v>
      </c>
      <c r="K907" s="172" t="s">
        <v>796</v>
      </c>
      <c r="L907" s="172" t="s">
        <v>796</v>
      </c>
      <c r="M907" s="172" t="s">
        <v>296</v>
      </c>
      <c r="N907" s="172">
        <v>21.007270810000001</v>
      </c>
      <c r="O907" s="172">
        <v>92.358520510000005</v>
      </c>
      <c r="P907" s="172" t="s">
        <v>797</v>
      </c>
      <c r="Q907" s="172" t="s">
        <v>800</v>
      </c>
      <c r="R907" s="173"/>
      <c r="S907" s="171"/>
      <c r="T907" s="174">
        <v>42926</v>
      </c>
      <c r="U907" s="175" t="s">
        <v>801</v>
      </c>
      <c r="V907" s="172"/>
      <c r="W907" s="433"/>
      <c r="X907" s="17"/>
      <c r="Z907" s="17"/>
    </row>
    <row r="908" spans="1:26" ht="14.25" hidden="1" customHeight="1">
      <c r="A908" s="433" t="s">
        <v>2686</v>
      </c>
      <c r="B908" s="592" t="s">
        <v>307</v>
      </c>
      <c r="C908" s="593" t="s">
        <v>2070</v>
      </c>
      <c r="D908" s="562"/>
      <c r="E908" s="556">
        <v>197874</v>
      </c>
      <c r="F908" s="433"/>
      <c r="G908" s="411"/>
      <c r="H908" s="411"/>
      <c r="I908" s="433"/>
      <c r="J908" s="411" t="s">
        <v>796</v>
      </c>
      <c r="K908" s="411" t="s">
        <v>796</v>
      </c>
      <c r="L908" s="433" t="s">
        <v>796</v>
      </c>
      <c r="M908" s="411" t="s">
        <v>793</v>
      </c>
      <c r="N908" s="411">
        <v>21.035009380000002</v>
      </c>
      <c r="O908" s="411">
        <v>92.332046509999998</v>
      </c>
      <c r="P908" s="556" t="s">
        <v>797</v>
      </c>
      <c r="Q908" s="411"/>
      <c r="R908" s="571"/>
      <c r="S908" s="437"/>
      <c r="T908" s="414">
        <v>43300</v>
      </c>
      <c r="U908" s="413"/>
      <c r="V908" s="411"/>
      <c r="W908" s="433"/>
      <c r="X908" s="17"/>
      <c r="Z908" s="17"/>
    </row>
    <row r="909" spans="1:26" ht="14.25" hidden="1" customHeight="1">
      <c r="A909" s="556" t="s">
        <v>2686</v>
      </c>
      <c r="B909" s="581" t="s">
        <v>307</v>
      </c>
      <c r="C909" s="580" t="s">
        <v>519</v>
      </c>
      <c r="D909" s="473" t="s">
        <v>1664</v>
      </c>
      <c r="E909" s="556"/>
      <c r="F909" s="556"/>
      <c r="G909" s="556"/>
      <c r="H909" s="556"/>
      <c r="I909" s="556"/>
      <c r="J909" s="556" t="s">
        <v>796</v>
      </c>
      <c r="K909" s="556" t="s">
        <v>796</v>
      </c>
      <c r="L909" s="556" t="s">
        <v>796</v>
      </c>
      <c r="M909" s="556" t="s">
        <v>296</v>
      </c>
      <c r="N909" s="556">
        <v>20.651159289999999</v>
      </c>
      <c r="O909" s="556">
        <v>92.605712890000007</v>
      </c>
      <c r="P909" s="556" t="s">
        <v>797</v>
      </c>
      <c r="Q909" s="556" t="s">
        <v>778</v>
      </c>
      <c r="R909" s="563"/>
      <c r="S909" s="564"/>
      <c r="T909" s="583"/>
      <c r="U909" s="565"/>
      <c r="V909" s="556" t="s">
        <v>519</v>
      </c>
      <c r="W909" s="556"/>
      <c r="X909" s="17"/>
      <c r="Z909" s="17"/>
    </row>
    <row r="910" spans="1:26" ht="14.25" hidden="1" customHeight="1">
      <c r="A910" s="433" t="s">
        <v>2686</v>
      </c>
      <c r="B910" s="592" t="s">
        <v>307</v>
      </c>
      <c r="C910" s="593" t="s">
        <v>596</v>
      </c>
      <c r="D910" s="562" t="s">
        <v>1664</v>
      </c>
      <c r="E910" s="433">
        <v>197999</v>
      </c>
      <c r="F910" s="433"/>
      <c r="G910" s="433"/>
      <c r="H910" s="556"/>
      <c r="I910" s="433"/>
      <c r="J910" s="433" t="s">
        <v>796</v>
      </c>
      <c r="K910" s="433" t="s">
        <v>796</v>
      </c>
      <c r="L910" s="433" t="s">
        <v>796</v>
      </c>
      <c r="M910" s="433" t="s">
        <v>793</v>
      </c>
      <c r="N910" s="433">
        <v>20.785320280000001</v>
      </c>
      <c r="O910" s="433">
        <v>92.406509400000004</v>
      </c>
      <c r="P910" s="433" t="s">
        <v>797</v>
      </c>
      <c r="Q910" s="556" t="s">
        <v>778</v>
      </c>
      <c r="R910" s="571"/>
      <c r="S910" s="564"/>
      <c r="T910" s="583"/>
      <c r="U910" s="438"/>
      <c r="V910" s="433" t="s">
        <v>596</v>
      </c>
      <c r="W910" s="433"/>
      <c r="X910" s="17"/>
      <c r="Z910" s="17"/>
    </row>
    <row r="911" spans="1:26" ht="14.25" hidden="1" customHeight="1">
      <c r="A911" s="556" t="s">
        <v>2686</v>
      </c>
      <c r="B911" s="581" t="s">
        <v>307</v>
      </c>
      <c r="C911" s="580" t="s">
        <v>546</v>
      </c>
      <c r="D911" s="473"/>
      <c r="E911" s="556">
        <v>197993</v>
      </c>
      <c r="F911" s="556" t="s">
        <v>546</v>
      </c>
      <c r="G911" s="556"/>
      <c r="H911" s="556"/>
      <c r="I911" s="556"/>
      <c r="J911" s="556" t="s">
        <v>796</v>
      </c>
      <c r="K911" s="556" t="s">
        <v>796</v>
      </c>
      <c r="L911" s="556" t="s">
        <v>796</v>
      </c>
      <c r="M911" s="556" t="s">
        <v>793</v>
      </c>
      <c r="N911" s="556">
        <v>20.809099199999999</v>
      </c>
      <c r="O911" s="556">
        <v>92.39829254</v>
      </c>
      <c r="P911" s="556" t="s">
        <v>797</v>
      </c>
      <c r="Q911" s="556"/>
      <c r="R911" s="563"/>
      <c r="S911" s="564"/>
      <c r="T911" s="583">
        <v>43300</v>
      </c>
      <c r="U911" s="565"/>
      <c r="V911" s="556"/>
      <c r="W911" s="556"/>
      <c r="X911" s="17"/>
      <c r="Z911" s="17"/>
    </row>
    <row r="912" spans="1:26" ht="14.25" hidden="1" customHeight="1">
      <c r="A912" s="433" t="s">
        <v>2686</v>
      </c>
      <c r="B912" s="592" t="s">
        <v>307</v>
      </c>
      <c r="C912" s="593" t="s">
        <v>477</v>
      </c>
      <c r="D912" s="562" t="s">
        <v>2313</v>
      </c>
      <c r="E912" s="556" t="s">
        <v>1409</v>
      </c>
      <c r="F912" s="561" t="s">
        <v>1761</v>
      </c>
      <c r="G912" s="556" t="s">
        <v>1761</v>
      </c>
      <c r="H912" s="556" t="s">
        <v>41</v>
      </c>
      <c r="I912" s="556"/>
      <c r="J912" s="556" t="s">
        <v>796</v>
      </c>
      <c r="K912" s="556" t="s">
        <v>796</v>
      </c>
      <c r="L912" s="556" t="s">
        <v>881</v>
      </c>
      <c r="M912" s="556" t="s">
        <v>296</v>
      </c>
      <c r="N912" s="556">
        <v>20.824777999999998</v>
      </c>
      <c r="O912" s="556">
        <v>92.362196999999995</v>
      </c>
      <c r="P912" s="556" t="s">
        <v>797</v>
      </c>
      <c r="Q912" s="556"/>
      <c r="R912" s="563">
        <v>17</v>
      </c>
      <c r="S912" s="564">
        <v>109</v>
      </c>
      <c r="T912" s="583"/>
      <c r="U912" s="565" t="s">
        <v>858</v>
      </c>
      <c r="V912" s="556" t="s">
        <v>477</v>
      </c>
      <c r="W912" s="433"/>
      <c r="X912" s="17"/>
      <c r="Z912" s="17"/>
    </row>
    <row r="913" spans="1:26" ht="14.25" hidden="1" customHeight="1">
      <c r="A913" s="433" t="s">
        <v>2686</v>
      </c>
      <c r="B913" s="592" t="s">
        <v>307</v>
      </c>
      <c r="C913" s="593" t="s">
        <v>2098</v>
      </c>
      <c r="D913" s="562"/>
      <c r="E913" s="561">
        <v>197858</v>
      </c>
      <c r="F913" s="433"/>
      <c r="G913" s="411"/>
      <c r="H913" s="411"/>
      <c r="I913" s="411"/>
      <c r="J913" s="411" t="s">
        <v>796</v>
      </c>
      <c r="K913" s="411" t="s">
        <v>796</v>
      </c>
      <c r="L913" s="411" t="s">
        <v>796</v>
      </c>
      <c r="M913" s="411" t="s">
        <v>2085</v>
      </c>
      <c r="N913" s="411">
        <v>21.160549159999999</v>
      </c>
      <c r="O913" s="411">
        <v>92.330261230000005</v>
      </c>
      <c r="P913" s="411" t="s">
        <v>797</v>
      </c>
      <c r="Q913" s="411"/>
      <c r="R913" s="571"/>
      <c r="S913" s="437"/>
      <c r="T913" s="414">
        <v>43300</v>
      </c>
      <c r="U913" s="413"/>
      <c r="V913" s="411"/>
      <c r="W913" s="433"/>
      <c r="X913" s="17"/>
      <c r="Z913" s="17"/>
    </row>
    <row r="914" spans="1:26" ht="14.25" hidden="1" customHeight="1">
      <c r="A914" s="564" t="s">
        <v>2686</v>
      </c>
      <c r="B914" s="592" t="s">
        <v>307</v>
      </c>
      <c r="C914" s="593" t="s">
        <v>3066</v>
      </c>
      <c r="D914" s="562"/>
      <c r="E914" s="556">
        <v>220746</v>
      </c>
      <c r="F914" s="589" t="s">
        <v>3067</v>
      </c>
      <c r="G914" s="411"/>
      <c r="H914" s="411"/>
      <c r="I914" s="411"/>
      <c r="J914" s="411" t="s">
        <v>796</v>
      </c>
      <c r="K914" s="433" t="s">
        <v>796</v>
      </c>
      <c r="L914" s="433" t="s">
        <v>796</v>
      </c>
      <c r="M914" s="411"/>
      <c r="N914" s="411">
        <v>20.5168571472168</v>
      </c>
      <c r="O914" s="411">
        <v>92.577987670898395</v>
      </c>
      <c r="P914" s="411" t="s">
        <v>797</v>
      </c>
      <c r="Q914" s="411" t="s">
        <v>3026</v>
      </c>
      <c r="R914" s="571"/>
      <c r="S914" s="564"/>
      <c r="T914" s="414">
        <v>43768</v>
      </c>
      <c r="U914" s="571"/>
      <c r="V914" s="411"/>
      <c r="W914" s="563"/>
      <c r="X914" s="17"/>
      <c r="Z914" s="17"/>
    </row>
    <row r="915" spans="1:26" ht="14.25" hidden="1" customHeight="1">
      <c r="A915" s="433" t="s">
        <v>2686</v>
      </c>
      <c r="B915" s="581" t="s">
        <v>307</v>
      </c>
      <c r="C915" s="580" t="s">
        <v>2060</v>
      </c>
      <c r="D915" s="562"/>
      <c r="E915" s="556">
        <v>197996</v>
      </c>
      <c r="F915" s="556"/>
      <c r="G915" s="556"/>
      <c r="H915" s="564"/>
      <c r="I915" s="556"/>
      <c r="J915" s="556" t="s">
        <v>796</v>
      </c>
      <c r="K915" s="556" t="s">
        <v>796</v>
      </c>
      <c r="L915" s="556" t="s">
        <v>796</v>
      </c>
      <c r="M915" s="556" t="s">
        <v>793</v>
      </c>
      <c r="N915" s="556">
        <v>20.805980680000001</v>
      </c>
      <c r="O915" s="556">
        <v>92.383308409999998</v>
      </c>
      <c r="P915" s="556" t="s">
        <v>797</v>
      </c>
      <c r="Q915" s="561"/>
      <c r="R915" s="563"/>
      <c r="S915" s="564"/>
      <c r="T915" s="584">
        <v>43300</v>
      </c>
      <c r="U915" s="565"/>
      <c r="V915" s="556"/>
      <c r="W915" s="433"/>
      <c r="X915" s="17"/>
      <c r="Z915" s="17"/>
    </row>
    <row r="916" spans="1:26" ht="14.25" hidden="1" customHeight="1">
      <c r="A916" s="556" t="s">
        <v>2686</v>
      </c>
      <c r="B916" s="592" t="s">
        <v>307</v>
      </c>
      <c r="C916" s="593" t="s">
        <v>1913</v>
      </c>
      <c r="D916" s="562"/>
      <c r="E916" s="433">
        <v>197971</v>
      </c>
      <c r="F916" s="433" t="s">
        <v>1913</v>
      </c>
      <c r="G916" s="411"/>
      <c r="H916" s="411"/>
      <c r="I916" s="411"/>
      <c r="J916" s="411" t="s">
        <v>796</v>
      </c>
      <c r="K916" s="433" t="s">
        <v>796</v>
      </c>
      <c r="L916" s="433" t="s">
        <v>796</v>
      </c>
      <c r="M916" s="411" t="s">
        <v>793</v>
      </c>
      <c r="N916" s="411">
        <v>20.872400280000001</v>
      </c>
      <c r="O916" s="411">
        <v>92.337608340000003</v>
      </c>
      <c r="P916" s="411" t="s">
        <v>797</v>
      </c>
      <c r="Q916" s="411" t="s">
        <v>1915</v>
      </c>
      <c r="R916" s="571"/>
      <c r="S916" s="437"/>
      <c r="T916" s="414">
        <v>43245</v>
      </c>
      <c r="U916" s="565"/>
      <c r="V916" s="411"/>
      <c r="W916" s="556"/>
      <c r="X916" s="17"/>
      <c r="Z916" s="17"/>
    </row>
    <row r="917" spans="1:26" ht="14.25" hidden="1" customHeight="1">
      <c r="A917" s="556" t="s">
        <v>2686</v>
      </c>
      <c r="B917" s="177" t="s">
        <v>307</v>
      </c>
      <c r="C917" s="593" t="s">
        <v>337</v>
      </c>
      <c r="D917" s="562" t="s">
        <v>1664</v>
      </c>
      <c r="E917" s="172"/>
      <c r="F917" s="172"/>
      <c r="G917" s="172"/>
      <c r="H917" s="172"/>
      <c r="I917" s="172"/>
      <c r="J917" s="172" t="s">
        <v>796</v>
      </c>
      <c r="K917" s="172" t="s">
        <v>796</v>
      </c>
      <c r="L917" s="172" t="s">
        <v>796</v>
      </c>
      <c r="M917" s="172" t="s">
        <v>793</v>
      </c>
      <c r="N917" s="587"/>
      <c r="O917" s="587"/>
      <c r="P917" s="172" t="s">
        <v>797</v>
      </c>
      <c r="Q917" s="172" t="s">
        <v>778</v>
      </c>
      <c r="R917" s="173"/>
      <c r="S917" s="171"/>
      <c r="T917" s="174"/>
      <c r="U917" s="175"/>
      <c r="V917" s="172" t="s">
        <v>337</v>
      </c>
      <c r="W917" s="556"/>
      <c r="X917" s="17"/>
      <c r="Z917" s="17"/>
    </row>
    <row r="918" spans="1:26" ht="14.25" hidden="1" customHeight="1">
      <c r="A918" s="433" t="s">
        <v>2686</v>
      </c>
      <c r="B918" s="592" t="s">
        <v>307</v>
      </c>
      <c r="C918" s="593" t="s">
        <v>601</v>
      </c>
      <c r="D918" s="562" t="s">
        <v>1664</v>
      </c>
      <c r="E918" s="556">
        <v>198000</v>
      </c>
      <c r="F918" s="556"/>
      <c r="G918" s="556"/>
      <c r="H918" s="556"/>
      <c r="I918" s="556"/>
      <c r="J918" s="556" t="s">
        <v>796</v>
      </c>
      <c r="K918" s="556" t="s">
        <v>796</v>
      </c>
      <c r="L918" s="556" t="s">
        <v>796</v>
      </c>
      <c r="M918" s="556" t="s">
        <v>793</v>
      </c>
      <c r="N918" s="556">
        <v>20.788669590000001</v>
      </c>
      <c r="O918" s="556">
        <v>92.397300720000004</v>
      </c>
      <c r="P918" s="556" t="s">
        <v>797</v>
      </c>
      <c r="Q918" s="556" t="s">
        <v>778</v>
      </c>
      <c r="R918" s="571"/>
      <c r="S918" s="564"/>
      <c r="T918" s="583"/>
      <c r="U918" s="565"/>
      <c r="V918" s="556" t="s">
        <v>601</v>
      </c>
      <c r="W918" s="433"/>
      <c r="X918" s="17"/>
      <c r="Z918" s="17"/>
    </row>
    <row r="919" spans="1:26" ht="14.25" hidden="1" customHeight="1">
      <c r="A919" s="433" t="s">
        <v>2686</v>
      </c>
      <c r="B919" s="592" t="s">
        <v>307</v>
      </c>
      <c r="C919" s="593" t="s">
        <v>2053</v>
      </c>
      <c r="D919" s="562"/>
      <c r="E919" s="411">
        <v>197972</v>
      </c>
      <c r="F919" s="561"/>
      <c r="G919" s="411"/>
      <c r="H919" s="411"/>
      <c r="I919" s="411"/>
      <c r="J919" s="411" t="s">
        <v>796</v>
      </c>
      <c r="K919" s="411" t="s">
        <v>796</v>
      </c>
      <c r="L919" s="411" t="s">
        <v>796</v>
      </c>
      <c r="M919" s="411" t="s">
        <v>793</v>
      </c>
      <c r="N919" s="411">
        <v>20.879430769999999</v>
      </c>
      <c r="O919" s="433">
        <v>92.334373470000003</v>
      </c>
      <c r="P919" s="556" t="s">
        <v>797</v>
      </c>
      <c r="Q919" s="411"/>
      <c r="R919" s="571"/>
      <c r="S919" s="437"/>
      <c r="T919" s="414">
        <v>43300</v>
      </c>
      <c r="U919" s="413"/>
      <c r="V919" s="411"/>
      <c r="W919" s="433"/>
      <c r="X919" s="17"/>
      <c r="Z919" s="17"/>
    </row>
    <row r="920" spans="1:26" ht="14.25" hidden="1" customHeight="1">
      <c r="A920" s="433" t="s">
        <v>2686</v>
      </c>
      <c r="B920" s="581" t="s">
        <v>307</v>
      </c>
      <c r="C920" s="580" t="s">
        <v>296</v>
      </c>
      <c r="D920" s="473" t="s">
        <v>1664</v>
      </c>
      <c r="E920" s="556"/>
      <c r="F920" s="411"/>
      <c r="G920" s="411"/>
      <c r="H920" s="411"/>
      <c r="I920" s="411"/>
      <c r="J920" s="411" t="s">
        <v>796</v>
      </c>
      <c r="K920" s="411" t="s">
        <v>796</v>
      </c>
      <c r="L920" s="411" t="s">
        <v>796</v>
      </c>
      <c r="M920" s="411" t="s">
        <v>296</v>
      </c>
      <c r="N920" s="575"/>
      <c r="O920" s="575"/>
      <c r="P920" s="411" t="s">
        <v>797</v>
      </c>
      <c r="Q920" s="411" t="s">
        <v>778</v>
      </c>
      <c r="R920" s="563"/>
      <c r="S920" s="564"/>
      <c r="T920" s="414"/>
      <c r="U920" s="413"/>
      <c r="V920" s="411" t="s">
        <v>296</v>
      </c>
      <c r="W920" s="433"/>
      <c r="X920" s="17"/>
      <c r="Z920" s="17"/>
    </row>
    <row r="921" spans="1:26" ht="14.25" hidden="1" customHeight="1">
      <c r="A921" s="433" t="s">
        <v>2686</v>
      </c>
      <c r="B921" s="581" t="s">
        <v>307</v>
      </c>
      <c r="C921" s="580" t="s">
        <v>342</v>
      </c>
      <c r="D921" s="473" t="s">
        <v>1664</v>
      </c>
      <c r="E921" s="556"/>
      <c r="F921" s="556"/>
      <c r="G921" s="556"/>
      <c r="H921" s="556"/>
      <c r="I921" s="556"/>
      <c r="J921" s="556" t="s">
        <v>796</v>
      </c>
      <c r="K921" s="556" t="s">
        <v>796</v>
      </c>
      <c r="L921" s="556" t="s">
        <v>796</v>
      </c>
      <c r="M921" s="556" t="s">
        <v>296</v>
      </c>
      <c r="N921" s="556"/>
      <c r="O921" s="556"/>
      <c r="P921" s="556" t="s">
        <v>797</v>
      </c>
      <c r="Q921" s="556" t="s">
        <v>778</v>
      </c>
      <c r="R921" s="563"/>
      <c r="S921" s="564"/>
      <c r="T921" s="583"/>
      <c r="U921" s="565"/>
      <c r="V921" s="556"/>
      <c r="W921" s="433"/>
      <c r="X921" s="17"/>
      <c r="Z921" s="17"/>
    </row>
    <row r="922" spans="1:26" ht="14.25" hidden="1" customHeight="1">
      <c r="A922" s="433" t="s">
        <v>2686</v>
      </c>
      <c r="B922" s="592" t="s">
        <v>307</v>
      </c>
      <c r="C922" s="593" t="s">
        <v>1133</v>
      </c>
      <c r="D922" s="562" t="s">
        <v>1664</v>
      </c>
      <c r="E922" s="411"/>
      <c r="F922" s="433"/>
      <c r="G922" s="411"/>
      <c r="H922" s="411"/>
      <c r="I922" s="411"/>
      <c r="J922" s="411" t="s">
        <v>796</v>
      </c>
      <c r="K922" s="411" t="s">
        <v>796</v>
      </c>
      <c r="L922" s="411" t="s">
        <v>796</v>
      </c>
      <c r="M922" s="411" t="s">
        <v>793</v>
      </c>
      <c r="N922" s="411"/>
      <c r="O922" s="411"/>
      <c r="P922" s="556" t="s">
        <v>797</v>
      </c>
      <c r="Q922" s="411"/>
      <c r="R922" s="571"/>
      <c r="S922" s="564"/>
      <c r="T922" s="414"/>
      <c r="U922" s="413"/>
      <c r="V922" s="411" t="s">
        <v>342</v>
      </c>
      <c r="W922" s="433"/>
      <c r="X922" s="17"/>
      <c r="Z922" s="17"/>
    </row>
    <row r="923" spans="1:26" ht="14.25" hidden="1" customHeight="1">
      <c r="A923" s="556" t="s">
        <v>2686</v>
      </c>
      <c r="B923" s="592" t="s">
        <v>307</v>
      </c>
      <c r="C923" s="593" t="s">
        <v>343</v>
      </c>
      <c r="D923" s="562" t="s">
        <v>1664</v>
      </c>
      <c r="E923" s="411"/>
      <c r="F923" s="411"/>
      <c r="G923" s="411"/>
      <c r="H923" s="411"/>
      <c r="I923" s="411"/>
      <c r="J923" s="411" t="s">
        <v>796</v>
      </c>
      <c r="K923" s="411" t="s">
        <v>796</v>
      </c>
      <c r="L923" s="411" t="s">
        <v>796</v>
      </c>
      <c r="M923" s="411" t="s">
        <v>296</v>
      </c>
      <c r="N923" s="411"/>
      <c r="O923" s="411"/>
      <c r="P923" s="411" t="s">
        <v>797</v>
      </c>
      <c r="Q923" s="411" t="s">
        <v>778</v>
      </c>
      <c r="R923" s="571"/>
      <c r="S923" s="437"/>
      <c r="T923" s="414"/>
      <c r="U923" s="565"/>
      <c r="V923" s="411" t="s">
        <v>342</v>
      </c>
      <c r="W923" s="556"/>
      <c r="X923" s="17"/>
      <c r="Z923" s="17"/>
    </row>
    <row r="924" spans="1:26" ht="14.25" hidden="1" customHeight="1">
      <c r="A924" s="433" t="s">
        <v>2686</v>
      </c>
      <c r="B924" s="581" t="s">
        <v>307</v>
      </c>
      <c r="C924" s="580" t="s">
        <v>344</v>
      </c>
      <c r="D924" s="473" t="s">
        <v>1664</v>
      </c>
      <c r="E924" s="411"/>
      <c r="F924" s="411"/>
      <c r="G924" s="411"/>
      <c r="H924" s="411"/>
      <c r="I924" s="411"/>
      <c r="J924" s="411" t="s">
        <v>796</v>
      </c>
      <c r="K924" s="411" t="s">
        <v>796</v>
      </c>
      <c r="L924" s="411" t="s">
        <v>796</v>
      </c>
      <c r="M924" s="411" t="s">
        <v>793</v>
      </c>
      <c r="N924" s="433"/>
      <c r="O924" s="433"/>
      <c r="P924" s="411" t="s">
        <v>797</v>
      </c>
      <c r="Q924" s="411" t="s">
        <v>778</v>
      </c>
      <c r="R924" s="563"/>
      <c r="S924" s="437"/>
      <c r="T924" s="414"/>
      <c r="U924" s="413"/>
      <c r="V924" s="411" t="s">
        <v>344</v>
      </c>
      <c r="W924" s="433"/>
      <c r="X924" s="17"/>
      <c r="Z924" s="17"/>
    </row>
    <row r="925" spans="1:26" ht="14.25" hidden="1" customHeight="1">
      <c r="A925" s="433" t="s">
        <v>2686</v>
      </c>
      <c r="B925" s="592" t="s">
        <v>307</v>
      </c>
      <c r="C925" s="593" t="s">
        <v>2076</v>
      </c>
      <c r="D925" s="562"/>
      <c r="E925" s="411">
        <v>197897</v>
      </c>
      <c r="F925" s="411"/>
      <c r="G925" s="411"/>
      <c r="H925" s="411"/>
      <c r="I925" s="411"/>
      <c r="J925" s="411" t="s">
        <v>796</v>
      </c>
      <c r="K925" s="411" t="s">
        <v>796</v>
      </c>
      <c r="L925" s="411" t="s">
        <v>796</v>
      </c>
      <c r="M925" s="411" t="s">
        <v>296</v>
      </c>
      <c r="N925" s="411">
        <v>21.004550930000001</v>
      </c>
      <c r="O925" s="411">
        <v>92.294601439999994</v>
      </c>
      <c r="P925" s="411" t="s">
        <v>797</v>
      </c>
      <c r="Q925" s="411"/>
      <c r="R925" s="572"/>
      <c r="S925" s="568"/>
      <c r="T925" s="414">
        <v>43300</v>
      </c>
      <c r="U925" s="413"/>
      <c r="V925" s="411"/>
      <c r="W925" s="433"/>
      <c r="X925" s="17"/>
      <c r="Z925" s="17"/>
    </row>
    <row r="926" spans="1:26" ht="14.25" hidden="1" customHeight="1">
      <c r="A926" s="556" t="s">
        <v>2686</v>
      </c>
      <c r="B926" s="177" t="s">
        <v>307</v>
      </c>
      <c r="C926" s="178" t="s">
        <v>685</v>
      </c>
      <c r="D926" s="562" t="s">
        <v>1664</v>
      </c>
      <c r="E926" s="172">
        <v>197866</v>
      </c>
      <c r="F926" s="172"/>
      <c r="G926" s="172"/>
      <c r="H926" s="172"/>
      <c r="I926" s="172"/>
      <c r="J926" s="172" t="s">
        <v>796</v>
      </c>
      <c r="K926" s="172" t="s">
        <v>796</v>
      </c>
      <c r="L926" s="172" t="s">
        <v>796</v>
      </c>
      <c r="M926" s="172" t="s">
        <v>793</v>
      </c>
      <c r="N926" s="172">
        <v>21.05834961</v>
      </c>
      <c r="O926" s="172">
        <v>92.336326600000007</v>
      </c>
      <c r="P926" s="172" t="s">
        <v>797</v>
      </c>
      <c r="Q926" s="172" t="s">
        <v>778</v>
      </c>
      <c r="R926" s="478"/>
      <c r="S926" s="477"/>
      <c r="T926" s="174">
        <v>42745</v>
      </c>
      <c r="U926" s="175"/>
      <c r="V926" s="172" t="s">
        <v>685</v>
      </c>
      <c r="W926" s="556"/>
      <c r="X926" s="17"/>
      <c r="Z926" s="17"/>
    </row>
    <row r="927" spans="1:26" ht="14.25" hidden="1" customHeight="1">
      <c r="A927" s="556" t="s">
        <v>2686</v>
      </c>
      <c r="B927" s="592" t="s">
        <v>307</v>
      </c>
      <c r="C927" s="593" t="s">
        <v>673</v>
      </c>
      <c r="D927" s="562" t="s">
        <v>1664</v>
      </c>
      <c r="E927" s="556"/>
      <c r="F927" s="556"/>
      <c r="G927" s="556"/>
      <c r="H927" s="556"/>
      <c r="I927" s="556"/>
      <c r="J927" s="556" t="s">
        <v>796</v>
      </c>
      <c r="K927" s="556" t="s">
        <v>796</v>
      </c>
      <c r="L927" s="556" t="s">
        <v>796</v>
      </c>
      <c r="M927" s="556" t="s">
        <v>296</v>
      </c>
      <c r="N927" s="556">
        <v>21.004550930000001</v>
      </c>
      <c r="O927" s="556">
        <v>92.294601439999994</v>
      </c>
      <c r="P927" s="556" t="s">
        <v>797</v>
      </c>
      <c r="Q927" s="556" t="s">
        <v>778</v>
      </c>
      <c r="R927" s="571"/>
      <c r="S927" s="564"/>
      <c r="T927" s="583"/>
      <c r="U927" s="565"/>
      <c r="V927" s="556" t="s">
        <v>673</v>
      </c>
      <c r="W927" s="556"/>
      <c r="X927" s="17"/>
      <c r="Z927" s="17"/>
    </row>
    <row r="928" spans="1:26" ht="14.25" hidden="1" customHeight="1">
      <c r="A928" s="433" t="s">
        <v>2686</v>
      </c>
      <c r="B928" s="449" t="s">
        <v>307</v>
      </c>
      <c r="C928" s="448" t="s">
        <v>2074</v>
      </c>
      <c r="D928" s="473"/>
      <c r="E928" s="433">
        <v>197983</v>
      </c>
      <c r="F928" s="411"/>
      <c r="G928" s="411"/>
      <c r="H928" s="433"/>
      <c r="I928" s="433"/>
      <c r="J928" s="433" t="s">
        <v>796</v>
      </c>
      <c r="K928" s="433" t="s">
        <v>796</v>
      </c>
      <c r="L928" s="433" t="s">
        <v>796</v>
      </c>
      <c r="M928" s="433" t="s">
        <v>681</v>
      </c>
      <c r="N928" s="556">
        <v>20.834699629999999</v>
      </c>
      <c r="O928" s="556">
        <v>92.372390749999994</v>
      </c>
      <c r="P928" s="411" t="s">
        <v>797</v>
      </c>
      <c r="Q928" s="433"/>
      <c r="R928" s="436"/>
      <c r="S928" s="437"/>
      <c r="T928" s="450">
        <v>43300</v>
      </c>
      <c r="U928" s="438"/>
      <c r="V928" s="411"/>
      <c r="W928" s="433"/>
      <c r="X928" s="17"/>
      <c r="Z928" s="17"/>
    </row>
    <row r="929" spans="1:26" ht="14.25" hidden="1" customHeight="1">
      <c r="A929" s="556" t="s">
        <v>2686</v>
      </c>
      <c r="B929" s="581" t="s">
        <v>307</v>
      </c>
      <c r="C929" s="580" t="s">
        <v>564</v>
      </c>
      <c r="D929" s="473" t="s">
        <v>1664</v>
      </c>
      <c r="E929" s="556">
        <v>198047</v>
      </c>
      <c r="F929" s="556"/>
      <c r="G929" s="556"/>
      <c r="H929" s="556"/>
      <c r="I929" s="556"/>
      <c r="J929" s="411" t="s">
        <v>796</v>
      </c>
      <c r="K929" s="411" t="s">
        <v>796</v>
      </c>
      <c r="L929" s="411" t="s">
        <v>796</v>
      </c>
      <c r="M929" s="556" t="s">
        <v>793</v>
      </c>
      <c r="N929" s="556">
        <v>20.717479709999999</v>
      </c>
      <c r="O929" s="556">
        <v>92.437492370000001</v>
      </c>
      <c r="P929" s="556" t="s">
        <v>797</v>
      </c>
      <c r="Q929" s="556" t="s">
        <v>778</v>
      </c>
      <c r="R929" s="563"/>
      <c r="S929" s="564"/>
      <c r="T929" s="583"/>
      <c r="U929" s="565"/>
      <c r="V929" s="556" t="s">
        <v>564</v>
      </c>
      <c r="W929" s="556"/>
      <c r="X929" s="17"/>
      <c r="Z929" s="17"/>
    </row>
    <row r="930" spans="1:26" ht="14.25" hidden="1" customHeight="1">
      <c r="A930" s="433" t="s">
        <v>2686</v>
      </c>
      <c r="B930" s="581" t="s">
        <v>307</v>
      </c>
      <c r="C930" s="580" t="s">
        <v>2559</v>
      </c>
      <c r="D930" s="473"/>
      <c r="E930" s="556"/>
      <c r="F930" s="433" t="s">
        <v>2673</v>
      </c>
      <c r="G930" s="411"/>
      <c r="H930" s="411"/>
      <c r="I930" s="411"/>
      <c r="J930" s="411" t="s">
        <v>796</v>
      </c>
      <c r="K930" s="411" t="s">
        <v>796</v>
      </c>
      <c r="L930" s="433" t="s">
        <v>796</v>
      </c>
      <c r="M930" s="411" t="s">
        <v>296</v>
      </c>
      <c r="N930" s="411"/>
      <c r="O930" s="411"/>
      <c r="P930" s="556" t="s">
        <v>797</v>
      </c>
      <c r="Q930" s="411"/>
      <c r="R930" s="563"/>
      <c r="S930" s="437"/>
      <c r="T930" s="414"/>
      <c r="U930" s="413"/>
      <c r="V930" s="411"/>
      <c r="W930" s="433"/>
      <c r="X930" s="17"/>
      <c r="Z930" s="17"/>
    </row>
    <row r="931" spans="1:26" ht="14.25" hidden="1" customHeight="1">
      <c r="A931" s="564" t="s">
        <v>2686</v>
      </c>
      <c r="B931" s="592" t="s">
        <v>307</v>
      </c>
      <c r="C931" s="593" t="s">
        <v>2862</v>
      </c>
      <c r="D931" s="562"/>
      <c r="E931" s="433"/>
      <c r="F931" s="433"/>
      <c r="G931" s="433"/>
      <c r="H931" s="433"/>
      <c r="I931" s="433"/>
      <c r="J931" s="411" t="s">
        <v>796</v>
      </c>
      <c r="K931" s="411" t="s">
        <v>796</v>
      </c>
      <c r="L931" s="433" t="s">
        <v>796</v>
      </c>
      <c r="M931" s="411"/>
      <c r="N931" s="411"/>
      <c r="O931" s="411"/>
      <c r="P931" s="433" t="s">
        <v>797</v>
      </c>
      <c r="Q931" s="411"/>
      <c r="R931" s="571"/>
      <c r="S931" s="437"/>
      <c r="T931" s="414"/>
      <c r="U931" s="571"/>
      <c r="V931" s="433"/>
      <c r="W931" s="563"/>
      <c r="X931" s="17"/>
      <c r="Z931" s="17"/>
    </row>
    <row r="932" spans="1:26" ht="14.25" hidden="1" customHeight="1">
      <c r="A932" s="556" t="s">
        <v>2686</v>
      </c>
      <c r="B932" s="592" t="s">
        <v>307</v>
      </c>
      <c r="C932" s="593" t="s">
        <v>2061</v>
      </c>
      <c r="D932" s="562"/>
      <c r="E932" s="556">
        <v>220737</v>
      </c>
      <c r="F932" s="556" t="s">
        <v>546</v>
      </c>
      <c r="G932" s="556"/>
      <c r="H932" s="556"/>
      <c r="I932" s="556"/>
      <c r="J932" s="556" t="s">
        <v>796</v>
      </c>
      <c r="K932" s="556" t="s">
        <v>796</v>
      </c>
      <c r="L932" s="556" t="s">
        <v>796</v>
      </c>
      <c r="M932" s="556" t="s">
        <v>296</v>
      </c>
      <c r="N932" s="556">
        <v>20.806211470000001</v>
      </c>
      <c r="O932" s="556">
        <v>92.404357910000002</v>
      </c>
      <c r="P932" s="556" t="s">
        <v>797</v>
      </c>
      <c r="Q932" s="556"/>
      <c r="R932" s="571"/>
      <c r="S932" s="564"/>
      <c r="T932" s="583">
        <v>43300</v>
      </c>
      <c r="U932" s="565"/>
      <c r="V932" s="556"/>
      <c r="W932" s="556"/>
      <c r="X932" s="17"/>
      <c r="Z932" s="17"/>
    </row>
    <row r="933" spans="1:26" ht="14.25" hidden="1" customHeight="1">
      <c r="A933" s="556" t="s">
        <v>2686</v>
      </c>
      <c r="B933" s="581" t="s">
        <v>307</v>
      </c>
      <c r="C933" s="580" t="s">
        <v>2045</v>
      </c>
      <c r="D933" s="473"/>
      <c r="E933" s="411">
        <v>197940</v>
      </c>
      <c r="F933" s="411"/>
      <c r="G933" s="411"/>
      <c r="H933" s="411"/>
      <c r="I933" s="411"/>
      <c r="J933" s="411" t="s">
        <v>796</v>
      </c>
      <c r="K933" s="411" t="s">
        <v>796</v>
      </c>
      <c r="L933" s="411" t="s">
        <v>796</v>
      </c>
      <c r="M933" s="411" t="s">
        <v>793</v>
      </c>
      <c r="N933" s="556">
        <v>20.836729049999999</v>
      </c>
      <c r="O933" s="556">
        <v>92.350952149999998</v>
      </c>
      <c r="P933" s="433" t="s">
        <v>797</v>
      </c>
      <c r="Q933" s="411"/>
      <c r="R933" s="563"/>
      <c r="S933" s="437"/>
      <c r="T933" s="414">
        <v>43300</v>
      </c>
      <c r="U933" s="565"/>
      <c r="V933" s="556"/>
      <c r="W933" s="556"/>
      <c r="X933" s="17"/>
      <c r="Z933" s="17"/>
    </row>
    <row r="934" spans="1:26" ht="14.25" hidden="1" customHeight="1">
      <c r="A934" s="556" t="s">
        <v>2686</v>
      </c>
      <c r="B934" s="592" t="s">
        <v>307</v>
      </c>
      <c r="C934" s="593" t="s">
        <v>2044</v>
      </c>
      <c r="D934" s="562"/>
      <c r="E934" s="556">
        <v>197940</v>
      </c>
      <c r="F934" s="556"/>
      <c r="G934" s="556"/>
      <c r="H934" s="556"/>
      <c r="I934" s="556"/>
      <c r="J934" s="556" t="s">
        <v>796</v>
      </c>
      <c r="K934" s="556" t="s">
        <v>796</v>
      </c>
      <c r="L934" s="556" t="s">
        <v>796</v>
      </c>
      <c r="M934" s="556" t="s">
        <v>793</v>
      </c>
      <c r="N934" s="556">
        <v>20.836729049999999</v>
      </c>
      <c r="O934" s="556">
        <v>92.350952149999998</v>
      </c>
      <c r="P934" s="556" t="s">
        <v>797</v>
      </c>
      <c r="Q934" s="556"/>
      <c r="R934" s="571"/>
      <c r="S934" s="564"/>
      <c r="T934" s="583">
        <v>43300</v>
      </c>
      <c r="U934" s="565"/>
      <c r="V934" s="556"/>
      <c r="W934" s="556"/>
      <c r="X934" s="17"/>
      <c r="Z934" s="17"/>
    </row>
    <row r="935" spans="1:26" ht="14.25" hidden="1" customHeight="1">
      <c r="A935" s="433" t="s">
        <v>2686</v>
      </c>
      <c r="B935" s="592" t="s">
        <v>307</v>
      </c>
      <c r="C935" s="593" t="s">
        <v>2042</v>
      </c>
      <c r="D935" s="562"/>
      <c r="E935" s="561">
        <v>197940</v>
      </c>
      <c r="F935" s="556"/>
      <c r="G935" s="556"/>
      <c r="H935" s="556"/>
      <c r="I935" s="556"/>
      <c r="J935" s="556" t="s">
        <v>796</v>
      </c>
      <c r="K935" s="556" t="s">
        <v>796</v>
      </c>
      <c r="L935" s="556" t="s">
        <v>796</v>
      </c>
      <c r="M935" s="556" t="s">
        <v>793</v>
      </c>
      <c r="N935" s="556">
        <v>20.836729049999999</v>
      </c>
      <c r="O935" s="556">
        <v>92.350952149999998</v>
      </c>
      <c r="P935" s="556" t="s">
        <v>797</v>
      </c>
      <c r="Q935" s="556"/>
      <c r="R935" s="571"/>
      <c r="S935" s="564"/>
      <c r="T935" s="583">
        <v>43300</v>
      </c>
      <c r="U935" s="565"/>
      <c r="V935" s="556"/>
      <c r="W935" s="433"/>
      <c r="X935" s="17"/>
      <c r="Z935" s="17"/>
    </row>
    <row r="936" spans="1:26" ht="14.25" hidden="1" customHeight="1">
      <c r="A936" s="556" t="s">
        <v>2686</v>
      </c>
      <c r="B936" s="581" t="s">
        <v>307</v>
      </c>
      <c r="C936" s="580" t="s">
        <v>2110</v>
      </c>
      <c r="D936" s="473"/>
      <c r="E936" s="556">
        <v>197940</v>
      </c>
      <c r="F936" s="556"/>
      <c r="G936" s="556"/>
      <c r="H936" s="556"/>
      <c r="I936" s="556"/>
      <c r="J936" s="556" t="s">
        <v>796</v>
      </c>
      <c r="K936" s="556" t="s">
        <v>796</v>
      </c>
      <c r="L936" s="556" t="s">
        <v>796</v>
      </c>
      <c r="M936" s="556" t="s">
        <v>681</v>
      </c>
      <c r="N936" s="556">
        <v>20.836729049999999</v>
      </c>
      <c r="O936" s="556">
        <v>92.350952149999998</v>
      </c>
      <c r="P936" s="556" t="s">
        <v>797</v>
      </c>
      <c r="Q936" s="556"/>
      <c r="R936" s="563"/>
      <c r="S936" s="564"/>
      <c r="T936" s="583">
        <v>43300</v>
      </c>
      <c r="U936" s="565"/>
      <c r="V936" s="556"/>
      <c r="W936" s="556"/>
      <c r="X936" s="17"/>
      <c r="Z936" s="17"/>
    </row>
    <row r="937" spans="1:26" ht="14.25" hidden="1" customHeight="1">
      <c r="A937" s="433" t="s">
        <v>2686</v>
      </c>
      <c r="B937" s="581" t="s">
        <v>307</v>
      </c>
      <c r="C937" s="580" t="s">
        <v>2091</v>
      </c>
      <c r="D937" s="473"/>
      <c r="E937" s="411">
        <v>197933</v>
      </c>
      <c r="F937" s="556"/>
      <c r="G937" s="411"/>
      <c r="H937" s="411"/>
      <c r="I937" s="411"/>
      <c r="J937" s="411" t="s">
        <v>796</v>
      </c>
      <c r="K937" s="411" t="s">
        <v>796</v>
      </c>
      <c r="L937" s="411" t="s">
        <v>796</v>
      </c>
      <c r="M937" s="411" t="s">
        <v>793</v>
      </c>
      <c r="N937" s="411">
        <v>20.85235977</v>
      </c>
      <c r="O937" s="411">
        <v>92.352790830000004</v>
      </c>
      <c r="P937" s="556" t="s">
        <v>797</v>
      </c>
      <c r="Q937" s="411"/>
      <c r="R937" s="563"/>
      <c r="S937" s="412"/>
      <c r="T937" s="414">
        <v>43300</v>
      </c>
      <c r="U937" s="413"/>
      <c r="V937" s="411"/>
      <c r="W937" s="433"/>
      <c r="X937" s="17"/>
      <c r="Z937" s="17"/>
    </row>
    <row r="938" spans="1:26" ht="14.25" hidden="1" customHeight="1">
      <c r="A938" s="433" t="s">
        <v>2686</v>
      </c>
      <c r="B938" s="581" t="s">
        <v>307</v>
      </c>
      <c r="C938" s="580" t="s">
        <v>686</v>
      </c>
      <c r="D938" s="473" t="s">
        <v>1664</v>
      </c>
      <c r="E938" s="411" t="s">
        <v>1418</v>
      </c>
      <c r="F938" s="411"/>
      <c r="G938" s="411"/>
      <c r="H938" s="411" t="s">
        <v>41</v>
      </c>
      <c r="I938" s="411"/>
      <c r="J938" s="411" t="s">
        <v>796</v>
      </c>
      <c r="K938" s="411" t="s">
        <v>796</v>
      </c>
      <c r="L938" s="411" t="s">
        <v>1664</v>
      </c>
      <c r="M938" s="411" t="s">
        <v>793</v>
      </c>
      <c r="N938" s="411">
        <v>21.066663999999999</v>
      </c>
      <c r="O938" s="411">
        <v>92.338031000000001</v>
      </c>
      <c r="P938" s="411" t="s">
        <v>797</v>
      </c>
      <c r="Q938" s="411" t="s">
        <v>778</v>
      </c>
      <c r="R938" s="563"/>
      <c r="S938" s="437"/>
      <c r="T938" s="414">
        <v>43248</v>
      </c>
      <c r="U938" s="413" t="s">
        <v>1908</v>
      </c>
      <c r="V938" s="411"/>
      <c r="W938" s="433"/>
      <c r="X938" s="17"/>
      <c r="Z938" s="17"/>
    </row>
    <row r="939" spans="1:26" ht="14.25" hidden="1" customHeight="1">
      <c r="A939" s="556" t="s">
        <v>2686</v>
      </c>
      <c r="B939" s="592" t="s">
        <v>307</v>
      </c>
      <c r="C939" s="593" t="s">
        <v>2017</v>
      </c>
      <c r="D939" s="562"/>
      <c r="E939" s="556">
        <v>197830</v>
      </c>
      <c r="F939" s="556" t="s">
        <v>2013</v>
      </c>
      <c r="G939" s="556"/>
      <c r="H939" s="556"/>
      <c r="I939" s="556"/>
      <c r="J939" s="411" t="s">
        <v>796</v>
      </c>
      <c r="K939" s="411" t="s">
        <v>796</v>
      </c>
      <c r="L939" s="411" t="s">
        <v>796</v>
      </c>
      <c r="M939" s="411" t="s">
        <v>296</v>
      </c>
      <c r="N939" s="411">
        <v>21.218200679999999</v>
      </c>
      <c r="O939" s="411">
        <v>92.323173519999997</v>
      </c>
      <c r="P939" s="411" t="s">
        <v>797</v>
      </c>
      <c r="Q939" s="556"/>
      <c r="R939" s="571"/>
      <c r="S939" s="564"/>
      <c r="T939" s="583">
        <v>43294</v>
      </c>
      <c r="U939" s="565" t="s">
        <v>2011</v>
      </c>
      <c r="V939" s="411"/>
      <c r="W939" s="556"/>
      <c r="X939" s="17"/>
      <c r="Z939" s="17"/>
    </row>
    <row r="940" spans="1:26" ht="14.25" hidden="1" customHeight="1">
      <c r="A940" s="433" t="s">
        <v>2686</v>
      </c>
      <c r="B940" s="592" t="s">
        <v>307</v>
      </c>
      <c r="C940" s="593" t="s">
        <v>2103</v>
      </c>
      <c r="D940" s="562"/>
      <c r="E940" s="556">
        <v>197835</v>
      </c>
      <c r="F940" s="411"/>
      <c r="G940" s="411"/>
      <c r="H940" s="411"/>
      <c r="I940" s="411"/>
      <c r="J940" s="411" t="s">
        <v>796</v>
      </c>
      <c r="K940" s="411" t="s">
        <v>796</v>
      </c>
      <c r="L940" s="411" t="s">
        <v>796</v>
      </c>
      <c r="M940" s="411" t="s">
        <v>296</v>
      </c>
      <c r="N940" s="556">
        <v>21.218610760000001</v>
      </c>
      <c r="O940" s="556">
        <v>92.300231929999995</v>
      </c>
      <c r="P940" s="411" t="s">
        <v>797</v>
      </c>
      <c r="Q940" s="411"/>
      <c r="R940" s="571"/>
      <c r="S940" s="412"/>
      <c r="T940" s="414">
        <v>43300</v>
      </c>
      <c r="U940" s="413"/>
      <c r="V940" s="411"/>
      <c r="W940" s="433"/>
      <c r="X940" s="17"/>
      <c r="Z940" s="17"/>
    </row>
    <row r="941" spans="1:26" ht="14.25" hidden="1" customHeight="1">
      <c r="A941" s="564" t="s">
        <v>2686</v>
      </c>
      <c r="B941" s="592" t="s">
        <v>307</v>
      </c>
      <c r="C941" s="593" t="s">
        <v>2863</v>
      </c>
      <c r="D941" s="562"/>
      <c r="E941" s="411">
        <v>198002</v>
      </c>
      <c r="F941" s="411" t="s">
        <v>2867</v>
      </c>
      <c r="G941" s="411"/>
      <c r="H941" s="411"/>
      <c r="I941" s="411"/>
      <c r="J941" s="411" t="s">
        <v>796</v>
      </c>
      <c r="K941" s="411" t="s">
        <v>796</v>
      </c>
      <c r="L941" s="411" t="s">
        <v>796</v>
      </c>
      <c r="M941" s="411" t="s">
        <v>793</v>
      </c>
      <c r="N941" s="556">
        <v>20.7818698883057</v>
      </c>
      <c r="O941" s="556">
        <v>92.393142700195298</v>
      </c>
      <c r="P941" s="411" t="s">
        <v>797</v>
      </c>
      <c r="Q941" s="411" t="s">
        <v>778</v>
      </c>
      <c r="R941" s="571"/>
      <c r="S941" s="412"/>
      <c r="T941" s="414"/>
      <c r="U941" s="571"/>
      <c r="V941" s="561" t="s">
        <v>592</v>
      </c>
      <c r="W941" s="563"/>
      <c r="X941" s="17"/>
      <c r="Z941" s="17"/>
    </row>
    <row r="942" spans="1:26" ht="14.25" hidden="1" customHeight="1">
      <c r="A942" s="433" t="s">
        <v>2686</v>
      </c>
      <c r="B942" s="581" t="s">
        <v>307</v>
      </c>
      <c r="C942" s="580" t="s">
        <v>2067</v>
      </c>
      <c r="D942" s="473"/>
      <c r="E942" s="556" t="s">
        <v>2112</v>
      </c>
      <c r="F942" s="556"/>
      <c r="G942" s="411"/>
      <c r="H942" s="411"/>
      <c r="I942" s="411"/>
      <c r="J942" s="411" t="s">
        <v>796</v>
      </c>
      <c r="K942" s="433" t="s">
        <v>796</v>
      </c>
      <c r="L942" s="411" t="s">
        <v>796</v>
      </c>
      <c r="M942" s="411" t="s">
        <v>296</v>
      </c>
      <c r="N942" s="556"/>
      <c r="O942" s="556"/>
      <c r="P942" s="411" t="s">
        <v>797</v>
      </c>
      <c r="Q942" s="411"/>
      <c r="R942" s="563"/>
      <c r="S942" s="564"/>
      <c r="T942" s="414">
        <v>43300</v>
      </c>
      <c r="U942" s="565"/>
      <c r="V942" s="411"/>
      <c r="W942" s="556"/>
      <c r="X942" s="17"/>
      <c r="Z942" s="17"/>
    </row>
    <row r="943" spans="1:26" ht="14.25" hidden="1" customHeight="1">
      <c r="A943" s="433" t="s">
        <v>2686</v>
      </c>
      <c r="B943" s="581" t="s">
        <v>307</v>
      </c>
      <c r="C943" s="448" t="s">
        <v>2066</v>
      </c>
      <c r="D943" s="473"/>
      <c r="E943" s="556" t="s">
        <v>2113</v>
      </c>
      <c r="F943" s="556"/>
      <c r="G943" s="556"/>
      <c r="H943" s="556"/>
      <c r="I943" s="556"/>
      <c r="J943" s="556" t="s">
        <v>796</v>
      </c>
      <c r="K943" s="556" t="s">
        <v>796</v>
      </c>
      <c r="L943" s="556" t="s">
        <v>796</v>
      </c>
      <c r="M943" s="556" t="s">
        <v>296</v>
      </c>
      <c r="N943" s="556"/>
      <c r="O943" s="556"/>
      <c r="P943" s="411" t="s">
        <v>797</v>
      </c>
      <c r="Q943" s="556"/>
      <c r="R943" s="563"/>
      <c r="S943" s="564"/>
      <c r="T943" s="583">
        <v>43300</v>
      </c>
      <c r="U943" s="565"/>
      <c r="V943" s="556"/>
      <c r="W943" s="433"/>
      <c r="X943" s="17"/>
      <c r="Z943" s="17"/>
    </row>
    <row r="944" spans="1:26" ht="14.25" hidden="1" customHeight="1">
      <c r="A944" s="433" t="s">
        <v>2686</v>
      </c>
      <c r="B944" s="581" t="s">
        <v>307</v>
      </c>
      <c r="C944" s="580" t="s">
        <v>2065</v>
      </c>
      <c r="D944" s="473"/>
      <c r="E944" s="411" t="s">
        <v>2114</v>
      </c>
      <c r="F944" s="556"/>
      <c r="G944" s="411"/>
      <c r="H944" s="411"/>
      <c r="I944" s="411"/>
      <c r="J944" s="411" t="s">
        <v>796</v>
      </c>
      <c r="K944" s="411" t="s">
        <v>796</v>
      </c>
      <c r="L944" s="411" t="s">
        <v>796</v>
      </c>
      <c r="M944" s="411" t="s">
        <v>296</v>
      </c>
      <c r="N944" s="556"/>
      <c r="O944" s="556"/>
      <c r="P944" s="556" t="s">
        <v>797</v>
      </c>
      <c r="Q944" s="411"/>
      <c r="R944" s="563"/>
      <c r="S944" s="437"/>
      <c r="T944" s="414">
        <v>43300</v>
      </c>
      <c r="U944" s="413"/>
      <c r="V944" s="411"/>
      <c r="W944" s="433"/>
      <c r="X944" s="17"/>
      <c r="Z944" s="17"/>
    </row>
    <row r="945" spans="1:26" ht="14.25" hidden="1" customHeight="1">
      <c r="A945" s="433" t="s">
        <v>2686</v>
      </c>
      <c r="B945" s="581" t="s">
        <v>307</v>
      </c>
      <c r="C945" s="580" t="s">
        <v>2064</v>
      </c>
      <c r="D945" s="473"/>
      <c r="E945" s="556" t="s">
        <v>2115</v>
      </c>
      <c r="F945" s="556"/>
      <c r="G945" s="411"/>
      <c r="H945" s="411"/>
      <c r="I945" s="411"/>
      <c r="J945" s="411" t="s">
        <v>796</v>
      </c>
      <c r="K945" s="411" t="s">
        <v>796</v>
      </c>
      <c r="L945" s="411" t="s">
        <v>796</v>
      </c>
      <c r="M945" s="411" t="s">
        <v>296</v>
      </c>
      <c r="N945" s="411"/>
      <c r="O945" s="411"/>
      <c r="P945" s="411" t="s">
        <v>797</v>
      </c>
      <c r="Q945" s="411"/>
      <c r="R945" s="563"/>
      <c r="S945" s="412"/>
      <c r="T945" s="414">
        <v>43300</v>
      </c>
      <c r="U945" s="413"/>
      <c r="V945" s="411"/>
      <c r="W945" s="556"/>
      <c r="X945" s="17"/>
      <c r="Z945" s="17"/>
    </row>
    <row r="946" spans="1:26" ht="14.25" hidden="1" customHeight="1">
      <c r="A946" s="433" t="s">
        <v>2686</v>
      </c>
      <c r="B946" s="581" t="s">
        <v>307</v>
      </c>
      <c r="C946" s="580" t="s">
        <v>1916</v>
      </c>
      <c r="D946" s="473"/>
      <c r="E946" s="556">
        <v>198016</v>
      </c>
      <c r="F946" s="556"/>
      <c r="G946" s="556"/>
      <c r="H946" s="556"/>
      <c r="I946" s="556"/>
      <c r="J946" s="556" t="s">
        <v>796</v>
      </c>
      <c r="K946" s="556" t="s">
        <v>796</v>
      </c>
      <c r="L946" s="556" t="s">
        <v>796</v>
      </c>
      <c r="M946" s="556" t="s">
        <v>296</v>
      </c>
      <c r="N946" s="556">
        <v>20.731571200000001</v>
      </c>
      <c r="O946" s="556">
        <v>92.428176879999995</v>
      </c>
      <c r="P946" s="411" t="s">
        <v>797</v>
      </c>
      <c r="Q946" s="556" t="s">
        <v>1915</v>
      </c>
      <c r="R946" s="563"/>
      <c r="S946" s="564"/>
      <c r="T946" s="583">
        <v>43245</v>
      </c>
      <c r="U946" s="565"/>
      <c r="V946" s="556"/>
      <c r="W946" s="556"/>
      <c r="X946" s="17"/>
      <c r="Z946" s="17"/>
    </row>
    <row r="947" spans="1:26" ht="14.25" hidden="1" customHeight="1">
      <c r="A947" s="556" t="s">
        <v>2686</v>
      </c>
      <c r="B947" s="592" t="s">
        <v>307</v>
      </c>
      <c r="C947" s="593" t="s">
        <v>2726</v>
      </c>
      <c r="D947" s="562"/>
      <c r="E947" s="411">
        <v>198085</v>
      </c>
      <c r="F947" s="487" t="s">
        <v>2712</v>
      </c>
      <c r="G947" s="556"/>
      <c r="H947" s="556"/>
      <c r="I947" s="556"/>
      <c r="J947" s="411" t="s">
        <v>796</v>
      </c>
      <c r="K947" s="411" t="s">
        <v>796</v>
      </c>
      <c r="L947" s="411" t="s">
        <v>796</v>
      </c>
      <c r="M947" s="411"/>
      <c r="N947" s="411">
        <v>20.4804992675781</v>
      </c>
      <c r="O947" s="411">
        <v>92.611358642578097</v>
      </c>
      <c r="P947" s="411" t="s">
        <v>797</v>
      </c>
      <c r="Q947" s="556" t="s">
        <v>3026</v>
      </c>
      <c r="R947" s="571"/>
      <c r="S947" s="564"/>
      <c r="T947" s="583">
        <v>43769</v>
      </c>
      <c r="U947" s="571"/>
      <c r="V947" s="411"/>
      <c r="W947" s="563"/>
      <c r="X947" s="17"/>
      <c r="Z947" s="17"/>
    </row>
    <row r="948" spans="1:26" ht="14.25" hidden="1" customHeight="1">
      <c r="A948" s="433" t="s">
        <v>2686</v>
      </c>
      <c r="B948" s="581" t="s">
        <v>307</v>
      </c>
      <c r="C948" s="580" t="s">
        <v>1756</v>
      </c>
      <c r="D948" s="473"/>
      <c r="E948" s="433">
        <v>197917</v>
      </c>
      <c r="F948" s="411"/>
      <c r="G948" s="411"/>
      <c r="H948" s="411"/>
      <c r="I948" s="411"/>
      <c r="J948" s="411" t="s">
        <v>796</v>
      </c>
      <c r="K948" s="433" t="s">
        <v>796</v>
      </c>
      <c r="L948" s="433" t="s">
        <v>796</v>
      </c>
      <c r="M948" s="411" t="s">
        <v>296</v>
      </c>
      <c r="N948" s="556">
        <v>20.943050379999999</v>
      </c>
      <c r="O948" s="556">
        <v>92.315856929999995</v>
      </c>
      <c r="P948" s="556" t="s">
        <v>797</v>
      </c>
      <c r="Q948" s="411"/>
      <c r="R948" s="563"/>
      <c r="S948" s="412"/>
      <c r="T948" s="414">
        <v>43300</v>
      </c>
      <c r="U948" s="413"/>
      <c r="V948" s="411"/>
      <c r="W948" s="556"/>
      <c r="X948" s="17"/>
      <c r="Z948" s="17"/>
    </row>
    <row r="949" spans="1:26" ht="14.25" hidden="1" customHeight="1">
      <c r="A949" s="433" t="s">
        <v>2686</v>
      </c>
      <c r="B949" s="592" t="s">
        <v>307</v>
      </c>
      <c r="C949" s="593" t="s">
        <v>2731</v>
      </c>
      <c r="D949" s="562"/>
      <c r="E949" s="433">
        <v>220747</v>
      </c>
      <c r="F949" s="433"/>
      <c r="G949" s="433"/>
      <c r="H949" s="411"/>
      <c r="I949" s="411"/>
      <c r="J949" s="411" t="s">
        <v>796</v>
      </c>
      <c r="K949" s="433" t="s">
        <v>796</v>
      </c>
      <c r="L949" s="433" t="s">
        <v>796</v>
      </c>
      <c r="M949" s="411" t="s">
        <v>2087</v>
      </c>
      <c r="N949" s="556">
        <v>21.153581620000001</v>
      </c>
      <c r="O949" s="556">
        <v>92.250885010000005</v>
      </c>
      <c r="P949" s="556" t="s">
        <v>797</v>
      </c>
      <c r="Q949" s="411"/>
      <c r="R949" s="571"/>
      <c r="S949" s="564"/>
      <c r="T949" s="414">
        <v>43300</v>
      </c>
      <c r="U949" s="438"/>
      <c r="V949" s="433"/>
      <c r="W949" s="556"/>
      <c r="X949" s="17"/>
      <c r="Z949" s="17"/>
    </row>
    <row r="950" spans="1:26" ht="14.25" hidden="1" customHeight="1">
      <c r="A950" s="433" t="s">
        <v>2686</v>
      </c>
      <c r="B950" s="581" t="s">
        <v>307</v>
      </c>
      <c r="C950" s="580" t="s">
        <v>2730</v>
      </c>
      <c r="D950" s="473"/>
      <c r="E950" s="561">
        <v>220747</v>
      </c>
      <c r="F950" s="411" t="s">
        <v>2014</v>
      </c>
      <c r="G950" s="411"/>
      <c r="H950" s="411"/>
      <c r="I950" s="411"/>
      <c r="J950" s="411" t="s">
        <v>796</v>
      </c>
      <c r="K950" s="411" t="s">
        <v>796</v>
      </c>
      <c r="L950" s="411" t="s">
        <v>796</v>
      </c>
      <c r="M950" s="411" t="s">
        <v>296</v>
      </c>
      <c r="N950" s="411">
        <v>21.153581620000001</v>
      </c>
      <c r="O950" s="411">
        <v>92.250885010000005</v>
      </c>
      <c r="P950" s="556" t="s">
        <v>797</v>
      </c>
      <c r="Q950" s="411"/>
      <c r="R950" s="563"/>
      <c r="S950" s="564"/>
      <c r="T950" s="414">
        <v>43294</v>
      </c>
      <c r="U950" s="413" t="s">
        <v>2011</v>
      </c>
      <c r="V950" s="433"/>
      <c r="W950" s="556"/>
      <c r="X950" s="17"/>
      <c r="Z950" s="17"/>
    </row>
    <row r="951" spans="1:26" ht="14.25" hidden="1" customHeight="1">
      <c r="A951" s="556" t="s">
        <v>2686</v>
      </c>
      <c r="B951" s="592" t="s">
        <v>307</v>
      </c>
      <c r="C951" s="580" t="s">
        <v>2054</v>
      </c>
      <c r="D951" s="474"/>
      <c r="E951" s="561">
        <v>197957</v>
      </c>
      <c r="F951" s="561"/>
      <c r="G951" s="561"/>
      <c r="H951" s="561"/>
      <c r="I951" s="561"/>
      <c r="J951" s="561" t="s">
        <v>796</v>
      </c>
      <c r="K951" s="561" t="s">
        <v>796</v>
      </c>
      <c r="L951" s="561" t="s">
        <v>796</v>
      </c>
      <c r="M951" s="561" t="s">
        <v>793</v>
      </c>
      <c r="N951" s="561">
        <v>20.900329589999998</v>
      </c>
      <c r="O951" s="561">
        <v>92.362213130000001</v>
      </c>
      <c r="P951" s="411" t="s">
        <v>797</v>
      </c>
      <c r="Q951" s="561"/>
      <c r="R951" s="572"/>
      <c r="S951" s="568"/>
      <c r="T951" s="584">
        <v>43300</v>
      </c>
      <c r="U951" s="569"/>
      <c r="V951" s="580"/>
      <c r="W951" s="556"/>
      <c r="X951" s="17"/>
      <c r="Z951" s="17"/>
    </row>
    <row r="952" spans="1:26" ht="14.25" hidden="1" customHeight="1">
      <c r="A952" s="433" t="s">
        <v>2686</v>
      </c>
      <c r="B952" s="449" t="s">
        <v>307</v>
      </c>
      <c r="C952" s="448" t="s">
        <v>689</v>
      </c>
      <c r="D952" s="473" t="s">
        <v>1664</v>
      </c>
      <c r="E952" s="433">
        <v>220722</v>
      </c>
      <c r="F952" s="433"/>
      <c r="G952" s="433"/>
      <c r="H952" s="433"/>
      <c r="I952" s="433"/>
      <c r="J952" s="411" t="s">
        <v>796</v>
      </c>
      <c r="K952" s="433" t="s">
        <v>796</v>
      </c>
      <c r="L952" s="433" t="s">
        <v>796</v>
      </c>
      <c r="M952" s="411" t="s">
        <v>793</v>
      </c>
      <c r="N952" s="433">
        <v>21.200752260000002</v>
      </c>
      <c r="O952" s="433">
        <v>92.309303279999995</v>
      </c>
      <c r="P952" s="411" t="s">
        <v>797</v>
      </c>
      <c r="Q952" s="411" t="s">
        <v>778</v>
      </c>
      <c r="R952" s="436"/>
      <c r="S952" s="437"/>
      <c r="T952" s="414"/>
      <c r="U952" s="438"/>
      <c r="V952" s="556" t="s">
        <v>957</v>
      </c>
      <c r="W952" s="556"/>
      <c r="X952" s="17"/>
      <c r="Z952" s="17"/>
    </row>
    <row r="953" spans="1:26" ht="14.25" hidden="1" customHeight="1">
      <c r="A953" s="433" t="s">
        <v>2686</v>
      </c>
      <c r="B953" s="592" t="s">
        <v>307</v>
      </c>
      <c r="C953" s="593" t="s">
        <v>624</v>
      </c>
      <c r="D953" s="562" t="s">
        <v>1664</v>
      </c>
      <c r="E953" s="411" t="s">
        <v>1408</v>
      </c>
      <c r="F953" s="411"/>
      <c r="G953" s="411"/>
      <c r="H953" s="433" t="s">
        <v>41</v>
      </c>
      <c r="I953" s="411"/>
      <c r="J953" s="411" t="s">
        <v>796</v>
      </c>
      <c r="K953" s="411" t="s">
        <v>796</v>
      </c>
      <c r="L953" s="411" t="s">
        <v>1664</v>
      </c>
      <c r="M953" s="411" t="s">
        <v>793</v>
      </c>
      <c r="N953" s="433">
        <v>20.824517</v>
      </c>
      <c r="O953" s="433">
        <v>92.401293999999993</v>
      </c>
      <c r="P953" s="411" t="s">
        <v>797</v>
      </c>
      <c r="Q953" s="411"/>
      <c r="R953" s="571"/>
      <c r="S953" s="564"/>
      <c r="T953" s="414">
        <v>43248</v>
      </c>
      <c r="U953" s="413" t="s">
        <v>1908</v>
      </c>
      <c r="V953" s="411" t="s">
        <v>939</v>
      </c>
      <c r="W953" s="556"/>
      <c r="X953" s="17"/>
      <c r="Z953" s="17"/>
    </row>
    <row r="954" spans="1:26" ht="14.25" hidden="1" customHeight="1">
      <c r="A954" s="556" t="s">
        <v>2686</v>
      </c>
      <c r="B954" s="592" t="s">
        <v>307</v>
      </c>
      <c r="C954" s="593" t="s">
        <v>2056</v>
      </c>
      <c r="D954" s="562"/>
      <c r="E954" s="411">
        <v>197951</v>
      </c>
      <c r="F954" s="556"/>
      <c r="G954" s="411"/>
      <c r="H954" s="411"/>
      <c r="I954" s="411"/>
      <c r="J954" s="411" t="s">
        <v>796</v>
      </c>
      <c r="K954" s="411" t="s">
        <v>796</v>
      </c>
      <c r="L954" s="411" t="s">
        <v>796</v>
      </c>
      <c r="M954" s="411" t="s">
        <v>793</v>
      </c>
      <c r="N954" s="556">
        <v>20.905330660000001</v>
      </c>
      <c r="O954" s="556">
        <v>92.344802860000001</v>
      </c>
      <c r="P954" s="556" t="s">
        <v>797</v>
      </c>
      <c r="Q954" s="411"/>
      <c r="R954" s="571"/>
      <c r="S954" s="412"/>
      <c r="T954" s="414">
        <v>43300</v>
      </c>
      <c r="U954" s="565"/>
      <c r="V954" s="556"/>
      <c r="W954" s="556"/>
      <c r="X954" s="17"/>
      <c r="Z954" s="17"/>
    </row>
    <row r="955" spans="1:26" ht="14.25" hidden="1" customHeight="1">
      <c r="A955" s="556" t="s">
        <v>2686</v>
      </c>
      <c r="B955" s="592" t="s">
        <v>307</v>
      </c>
      <c r="C955" s="593" t="s">
        <v>2057</v>
      </c>
      <c r="D955" s="562"/>
      <c r="E955" s="556">
        <v>197952</v>
      </c>
      <c r="F955" s="556"/>
      <c r="G955" s="556"/>
      <c r="H955" s="556"/>
      <c r="I955" s="556"/>
      <c r="J955" s="556" t="s">
        <v>796</v>
      </c>
      <c r="K955" s="556" t="s">
        <v>796</v>
      </c>
      <c r="L955" s="556" t="s">
        <v>796</v>
      </c>
      <c r="M955" s="556" t="s">
        <v>793</v>
      </c>
      <c r="N955" s="556">
        <v>20.90098953</v>
      </c>
      <c r="O955" s="556">
        <v>92.355827329999997</v>
      </c>
      <c r="P955" s="556" t="s">
        <v>797</v>
      </c>
      <c r="Q955" s="556"/>
      <c r="R955" s="571"/>
      <c r="S955" s="564"/>
      <c r="T955" s="583">
        <v>43300</v>
      </c>
      <c r="U955" s="565"/>
      <c r="V955" s="556"/>
      <c r="W955" s="556"/>
      <c r="X955" s="17"/>
      <c r="Z955" s="17"/>
    </row>
    <row r="956" spans="1:26" ht="14.25" hidden="1" customHeight="1">
      <c r="A956" s="556" t="s">
        <v>2686</v>
      </c>
      <c r="B956" s="581" t="s">
        <v>307</v>
      </c>
      <c r="C956" s="580" t="s">
        <v>688</v>
      </c>
      <c r="D956" s="473" t="s">
        <v>1664</v>
      </c>
      <c r="E956" s="556">
        <v>197839</v>
      </c>
      <c r="F956" s="556"/>
      <c r="G956" s="556"/>
      <c r="H956" s="556"/>
      <c r="I956" s="556"/>
      <c r="J956" s="556" t="s">
        <v>796</v>
      </c>
      <c r="K956" s="556" t="s">
        <v>796</v>
      </c>
      <c r="L956" s="556" t="s">
        <v>796</v>
      </c>
      <c r="M956" s="556" t="s">
        <v>793</v>
      </c>
      <c r="N956" s="556">
        <v>21.18890953</v>
      </c>
      <c r="O956" s="556">
        <v>92.306762699999993</v>
      </c>
      <c r="P956" s="556" t="s">
        <v>797</v>
      </c>
      <c r="Q956" s="556" t="s">
        <v>778</v>
      </c>
      <c r="R956" s="563"/>
      <c r="S956" s="564"/>
      <c r="T956" s="583"/>
      <c r="U956" s="565"/>
      <c r="V956" s="561" t="s">
        <v>956</v>
      </c>
      <c r="W956" s="556"/>
      <c r="X956" s="17"/>
      <c r="Z956" s="17"/>
    </row>
    <row r="957" spans="1:26" ht="14.25" hidden="1" customHeight="1">
      <c r="A957" s="556" t="s">
        <v>2686</v>
      </c>
      <c r="B957" s="581" t="s">
        <v>307</v>
      </c>
      <c r="C957" s="580" t="s">
        <v>2072</v>
      </c>
      <c r="D957" s="473"/>
      <c r="E957" s="556"/>
      <c r="F957" s="556"/>
      <c r="G957" s="556"/>
      <c r="H957" s="556"/>
      <c r="I957" s="556"/>
      <c r="J957" s="433" t="s">
        <v>796</v>
      </c>
      <c r="K957" s="411" t="s">
        <v>796</v>
      </c>
      <c r="L957" s="411" t="s">
        <v>796</v>
      </c>
      <c r="M957" s="556" t="s">
        <v>2085</v>
      </c>
      <c r="N957" s="556"/>
      <c r="O957" s="556"/>
      <c r="P957" s="411" t="s">
        <v>797</v>
      </c>
      <c r="Q957" s="556"/>
      <c r="R957" s="563"/>
      <c r="S957" s="564"/>
      <c r="T957" s="583">
        <v>43300</v>
      </c>
      <c r="U957" s="565"/>
      <c r="V957" s="556"/>
      <c r="W957" s="556"/>
      <c r="X957" s="17"/>
      <c r="Z957" s="17"/>
    </row>
    <row r="958" spans="1:26" ht="14.25" hidden="1" customHeight="1">
      <c r="A958" s="556" t="s">
        <v>2686</v>
      </c>
      <c r="B958" s="581" t="s">
        <v>307</v>
      </c>
      <c r="C958" s="580" t="s">
        <v>2744</v>
      </c>
      <c r="D958" s="473"/>
      <c r="E958" s="556">
        <v>198101</v>
      </c>
      <c r="F958" s="556"/>
      <c r="G958" s="556"/>
      <c r="H958" s="556"/>
      <c r="I958" s="556"/>
      <c r="J958" s="433" t="s">
        <v>796</v>
      </c>
      <c r="K958" s="411" t="s">
        <v>796</v>
      </c>
      <c r="L958" s="411" t="s">
        <v>796</v>
      </c>
      <c r="M958" s="556" t="s">
        <v>2087</v>
      </c>
      <c r="N958" s="556">
        <v>21.177719119999999</v>
      </c>
      <c r="O958" s="556">
        <v>92.239547729999998</v>
      </c>
      <c r="P958" s="411" t="s">
        <v>797</v>
      </c>
      <c r="Q958" s="556"/>
      <c r="R958" s="567"/>
      <c r="S958" s="568"/>
      <c r="T958" s="583">
        <v>43300</v>
      </c>
      <c r="U958" s="565"/>
      <c r="V958" s="556"/>
      <c r="W958" s="556"/>
      <c r="X958" s="17"/>
      <c r="Z958" s="17"/>
    </row>
    <row r="959" spans="1:26" ht="14.25" hidden="1" customHeight="1">
      <c r="A959" s="556" t="s">
        <v>2686</v>
      </c>
      <c r="B959" s="581" t="s">
        <v>307</v>
      </c>
      <c r="C959" s="580" t="s">
        <v>2012</v>
      </c>
      <c r="D959" s="473"/>
      <c r="E959" s="411">
        <v>198101</v>
      </c>
      <c r="F959" s="411" t="s">
        <v>2014</v>
      </c>
      <c r="G959" s="411"/>
      <c r="H959" s="411"/>
      <c r="I959" s="433"/>
      <c r="J959" s="411" t="s">
        <v>796</v>
      </c>
      <c r="K959" s="411" t="s">
        <v>796</v>
      </c>
      <c r="L959" s="411" t="s">
        <v>796</v>
      </c>
      <c r="M959" s="411" t="s">
        <v>296</v>
      </c>
      <c r="N959" s="556">
        <v>21.177719119999999</v>
      </c>
      <c r="O959" s="556">
        <v>92.239547729999998</v>
      </c>
      <c r="P959" s="411" t="s">
        <v>797</v>
      </c>
      <c r="Q959" s="411"/>
      <c r="R959" s="563"/>
      <c r="S959" s="437"/>
      <c r="T959" s="414">
        <v>43294</v>
      </c>
      <c r="U959" s="565" t="s">
        <v>2011</v>
      </c>
      <c r="V959" s="561"/>
      <c r="W959" s="556"/>
      <c r="X959" s="17"/>
      <c r="Z959" s="17"/>
    </row>
    <row r="960" spans="1:26" ht="14.25" hidden="1" customHeight="1">
      <c r="A960" s="433" t="s">
        <v>2686</v>
      </c>
      <c r="B960" s="449" t="s">
        <v>307</v>
      </c>
      <c r="C960" s="448" t="s">
        <v>347</v>
      </c>
      <c r="D960" s="473" t="s">
        <v>1664</v>
      </c>
      <c r="E960" s="556"/>
      <c r="F960" s="411"/>
      <c r="G960" s="411"/>
      <c r="H960" s="433"/>
      <c r="I960" s="433"/>
      <c r="J960" s="411" t="s">
        <v>796</v>
      </c>
      <c r="K960" s="433" t="s">
        <v>796</v>
      </c>
      <c r="L960" s="433" t="s">
        <v>796</v>
      </c>
      <c r="M960" s="411" t="s">
        <v>296</v>
      </c>
      <c r="N960" s="433"/>
      <c r="O960" s="433"/>
      <c r="P960" s="411" t="s">
        <v>797</v>
      </c>
      <c r="Q960" s="411" t="s">
        <v>778</v>
      </c>
      <c r="R960" s="436"/>
      <c r="S960" s="437"/>
      <c r="T960" s="414"/>
      <c r="U960" s="413"/>
      <c r="V960" s="411" t="s">
        <v>347</v>
      </c>
      <c r="W960" s="556"/>
      <c r="X960" s="17"/>
      <c r="Z960" s="17"/>
    </row>
    <row r="961" spans="1:26" ht="14.25" hidden="1" customHeight="1">
      <c r="A961" s="433" t="s">
        <v>2686</v>
      </c>
      <c r="B961" s="581" t="s">
        <v>307</v>
      </c>
      <c r="C961" s="580" t="s">
        <v>348</v>
      </c>
      <c r="D961" s="473" t="s">
        <v>1664</v>
      </c>
      <c r="E961" s="556"/>
      <c r="F961" s="556"/>
      <c r="G961" s="556"/>
      <c r="H961" s="556"/>
      <c r="I961" s="556"/>
      <c r="J961" s="411" t="s">
        <v>796</v>
      </c>
      <c r="K961" s="411" t="s">
        <v>796</v>
      </c>
      <c r="L961" s="411" t="s">
        <v>796</v>
      </c>
      <c r="M961" s="556" t="s">
        <v>793</v>
      </c>
      <c r="N961" s="556"/>
      <c r="O961" s="556"/>
      <c r="P961" s="411" t="s">
        <v>797</v>
      </c>
      <c r="Q961" s="556" t="s">
        <v>778</v>
      </c>
      <c r="R961" s="563"/>
      <c r="S961" s="564"/>
      <c r="T961" s="583"/>
      <c r="U961" s="565"/>
      <c r="V961" s="556" t="s">
        <v>348</v>
      </c>
      <c r="W961" s="556"/>
      <c r="X961" s="17"/>
      <c r="Z961" s="17"/>
    </row>
    <row r="962" spans="1:26" ht="14.25" hidden="1" customHeight="1">
      <c r="A962" s="433" t="s">
        <v>2686</v>
      </c>
      <c r="B962" s="581" t="s">
        <v>307</v>
      </c>
      <c r="C962" s="580" t="s">
        <v>349</v>
      </c>
      <c r="D962" s="473" t="s">
        <v>1664</v>
      </c>
      <c r="E962" s="556"/>
      <c r="F962" s="411"/>
      <c r="G962" s="411"/>
      <c r="H962" s="411"/>
      <c r="I962" s="411"/>
      <c r="J962" s="411" t="s">
        <v>796</v>
      </c>
      <c r="K962" s="411" t="s">
        <v>796</v>
      </c>
      <c r="L962" s="411" t="s">
        <v>796</v>
      </c>
      <c r="M962" s="411" t="s">
        <v>793</v>
      </c>
      <c r="N962" s="556"/>
      <c r="O962" s="556"/>
      <c r="P962" s="411" t="s">
        <v>797</v>
      </c>
      <c r="Q962" s="411" t="s">
        <v>778</v>
      </c>
      <c r="R962" s="563"/>
      <c r="S962" s="437"/>
      <c r="T962" s="414"/>
      <c r="U962" s="413"/>
      <c r="V962" s="556" t="s">
        <v>349</v>
      </c>
      <c r="W962" s="556"/>
      <c r="X962" s="17"/>
      <c r="Z962" s="17"/>
    </row>
    <row r="963" spans="1:26" ht="14.25" hidden="1" customHeight="1">
      <c r="A963" s="556" t="s">
        <v>2686</v>
      </c>
      <c r="B963" s="581" t="s">
        <v>307</v>
      </c>
      <c r="C963" s="580" t="s">
        <v>2106</v>
      </c>
      <c r="D963" s="473"/>
      <c r="E963" s="556">
        <v>197825</v>
      </c>
      <c r="F963" s="556"/>
      <c r="G963" s="556"/>
      <c r="H963" s="556"/>
      <c r="I963" s="556"/>
      <c r="J963" s="411" t="s">
        <v>796</v>
      </c>
      <c r="K963" s="411" t="s">
        <v>796</v>
      </c>
      <c r="L963" s="411" t="s">
        <v>796</v>
      </c>
      <c r="M963" s="556" t="s">
        <v>2090</v>
      </c>
      <c r="N963" s="556">
        <v>21.239080430000001</v>
      </c>
      <c r="O963" s="556">
        <v>92.288932799999998</v>
      </c>
      <c r="P963" s="411" t="s">
        <v>797</v>
      </c>
      <c r="Q963" s="411"/>
      <c r="R963" s="563"/>
      <c r="S963" s="564"/>
      <c r="T963" s="414">
        <v>43300</v>
      </c>
      <c r="U963" s="565"/>
      <c r="V963" s="556"/>
      <c r="W963" s="556"/>
      <c r="X963" s="17"/>
      <c r="Z963" s="17"/>
    </row>
    <row r="964" spans="1:26" ht="14.25" hidden="1" customHeight="1">
      <c r="A964" s="433" t="s">
        <v>2686</v>
      </c>
      <c r="B964" s="449" t="s">
        <v>307</v>
      </c>
      <c r="C964" s="448" t="s">
        <v>350</v>
      </c>
      <c r="D964" s="473" t="s">
        <v>1664</v>
      </c>
      <c r="E964" s="411">
        <v>197826</v>
      </c>
      <c r="F964" s="411"/>
      <c r="G964" s="411"/>
      <c r="H964" s="433"/>
      <c r="I964" s="433"/>
      <c r="J964" s="411" t="s">
        <v>796</v>
      </c>
      <c r="K964" s="411" t="s">
        <v>796</v>
      </c>
      <c r="L964" s="411" t="s">
        <v>796</v>
      </c>
      <c r="M964" s="411" t="s">
        <v>2006</v>
      </c>
      <c r="N964" s="575"/>
      <c r="O964" s="575"/>
      <c r="P964" s="411" t="s">
        <v>797</v>
      </c>
      <c r="Q964" s="411" t="s">
        <v>778</v>
      </c>
      <c r="R964" s="563"/>
      <c r="S964" s="564"/>
      <c r="T964" s="414"/>
      <c r="U964" s="413"/>
      <c r="V964" s="411" t="s">
        <v>1145</v>
      </c>
      <c r="W964" s="556"/>
      <c r="X964" s="17"/>
      <c r="Z964" s="17"/>
    </row>
    <row r="965" spans="1:26" ht="14.25" hidden="1" customHeight="1">
      <c r="A965" s="556" t="s">
        <v>2686</v>
      </c>
      <c r="B965" s="581" t="s">
        <v>307</v>
      </c>
      <c r="C965" s="580" t="s">
        <v>2082</v>
      </c>
      <c r="D965" s="473"/>
      <c r="E965" s="556">
        <v>197930</v>
      </c>
      <c r="F965" s="556"/>
      <c r="G965" s="556"/>
      <c r="H965" s="556"/>
      <c r="I965" s="556"/>
      <c r="J965" s="411" t="s">
        <v>796</v>
      </c>
      <c r="K965" s="411" t="s">
        <v>796</v>
      </c>
      <c r="L965" s="411" t="s">
        <v>796</v>
      </c>
      <c r="M965" s="556" t="s">
        <v>793</v>
      </c>
      <c r="N965" s="556">
        <v>20.9400692</v>
      </c>
      <c r="O965" s="556">
        <v>92.337913510000007</v>
      </c>
      <c r="P965" s="411" t="s">
        <v>797</v>
      </c>
      <c r="Q965" s="556"/>
      <c r="R965" s="563"/>
      <c r="S965" s="564"/>
      <c r="T965" s="583">
        <v>43300</v>
      </c>
      <c r="U965" s="565"/>
      <c r="V965" s="556"/>
      <c r="W965" s="556"/>
      <c r="X965" s="17"/>
      <c r="Z965" s="17"/>
    </row>
    <row r="966" spans="1:26" ht="14.25" hidden="1" customHeight="1">
      <c r="A966" s="556" t="s">
        <v>2686</v>
      </c>
      <c r="B966" s="581" t="s">
        <v>307</v>
      </c>
      <c r="C966" s="580" t="s">
        <v>2100</v>
      </c>
      <c r="D966" s="473"/>
      <c r="E966" s="556">
        <v>220741</v>
      </c>
      <c r="F966" s="556"/>
      <c r="G966" s="556"/>
      <c r="H966" s="556"/>
      <c r="I966" s="556"/>
      <c r="J966" s="411" t="s">
        <v>796</v>
      </c>
      <c r="K966" s="411" t="s">
        <v>796</v>
      </c>
      <c r="L966" s="411" t="s">
        <v>796</v>
      </c>
      <c r="M966" s="556" t="s">
        <v>296</v>
      </c>
      <c r="N966" s="556">
        <v>20.680984500000001</v>
      </c>
      <c r="O966" s="556">
        <v>92.473495479999997</v>
      </c>
      <c r="P966" s="556" t="s">
        <v>797</v>
      </c>
      <c r="Q966" s="411"/>
      <c r="R966" s="563"/>
      <c r="S966" s="564"/>
      <c r="T966" s="414">
        <v>43300</v>
      </c>
      <c r="U966" s="565"/>
      <c r="V966" s="561"/>
      <c r="W966" s="556"/>
      <c r="X966" s="17"/>
      <c r="Z966" s="17"/>
    </row>
    <row r="967" spans="1:26" ht="14.25" hidden="1" customHeight="1">
      <c r="A967" s="433" t="s">
        <v>2686</v>
      </c>
      <c r="B967" s="449" t="s">
        <v>307</v>
      </c>
      <c r="C967" s="448" t="s">
        <v>353</v>
      </c>
      <c r="D967" s="473" t="s">
        <v>1664</v>
      </c>
      <c r="E967" s="411"/>
      <c r="F967" s="556"/>
      <c r="G967" s="411"/>
      <c r="H967" s="433"/>
      <c r="I967" s="433"/>
      <c r="J967" s="411" t="s">
        <v>796</v>
      </c>
      <c r="K967" s="411" t="s">
        <v>796</v>
      </c>
      <c r="L967" s="411" t="s">
        <v>796</v>
      </c>
      <c r="M967" s="411" t="s">
        <v>296</v>
      </c>
      <c r="N967" s="433"/>
      <c r="O967" s="433"/>
      <c r="P967" s="411" t="s">
        <v>797</v>
      </c>
      <c r="Q967" s="411" t="s">
        <v>778</v>
      </c>
      <c r="R967" s="563"/>
      <c r="S967" s="564"/>
      <c r="T967" s="414"/>
      <c r="U967" s="413"/>
      <c r="V967" s="561" t="s">
        <v>353</v>
      </c>
      <c r="W967" s="556"/>
      <c r="X967" s="17"/>
      <c r="Z967" s="17"/>
    </row>
    <row r="968" spans="1:26" ht="14.25" hidden="1" customHeight="1">
      <c r="A968" s="556" t="s">
        <v>2686</v>
      </c>
      <c r="B968" s="581" t="s">
        <v>307</v>
      </c>
      <c r="C968" s="580" t="s">
        <v>2560</v>
      </c>
      <c r="D968" s="473"/>
      <c r="E968" s="556">
        <v>220736</v>
      </c>
      <c r="F968" s="556" t="s">
        <v>2674</v>
      </c>
      <c r="G968" s="556"/>
      <c r="H968" s="556"/>
      <c r="I968" s="556"/>
      <c r="J968" s="411" t="s">
        <v>796</v>
      </c>
      <c r="K968" s="411" t="s">
        <v>796</v>
      </c>
      <c r="L968" s="411" t="s">
        <v>796</v>
      </c>
      <c r="M968" s="556" t="s">
        <v>296</v>
      </c>
      <c r="N968" s="556"/>
      <c r="O968" s="556"/>
      <c r="P968" s="411" t="s">
        <v>797</v>
      </c>
      <c r="Q968" s="556"/>
      <c r="R968" s="563"/>
      <c r="S968" s="564"/>
      <c r="T968" s="583"/>
      <c r="U968" s="565"/>
      <c r="V968" s="556"/>
      <c r="W968" s="556"/>
      <c r="X968" s="17"/>
      <c r="Z968" s="17"/>
    </row>
    <row r="969" spans="1:26" ht="14.25" hidden="1" customHeight="1">
      <c r="A969" s="556" t="s">
        <v>2686</v>
      </c>
      <c r="B969" s="581" t="s">
        <v>307</v>
      </c>
      <c r="C969" s="580" t="s">
        <v>634</v>
      </c>
      <c r="D969" s="473" t="s">
        <v>1664</v>
      </c>
      <c r="E969" s="556" t="s">
        <v>1412</v>
      </c>
      <c r="F969" s="556"/>
      <c r="G969" s="556"/>
      <c r="H969" s="556" t="s">
        <v>41</v>
      </c>
      <c r="I969" s="556"/>
      <c r="J969" s="411" t="s">
        <v>796</v>
      </c>
      <c r="K969" s="411" t="s">
        <v>796</v>
      </c>
      <c r="L969" s="411" t="s">
        <v>1664</v>
      </c>
      <c r="M969" s="556" t="s">
        <v>793</v>
      </c>
      <c r="N969" s="556">
        <v>20.833831</v>
      </c>
      <c r="O969" s="556">
        <v>92.416683000000006</v>
      </c>
      <c r="P969" s="411" t="s">
        <v>797</v>
      </c>
      <c r="Q969" s="556" t="s">
        <v>778</v>
      </c>
      <c r="R969" s="563"/>
      <c r="S969" s="564"/>
      <c r="T969" s="583">
        <v>43248</v>
      </c>
      <c r="U969" s="565" t="s">
        <v>1908</v>
      </c>
      <c r="V969" s="556"/>
      <c r="W969" s="556"/>
      <c r="X969" s="17"/>
      <c r="Z969" s="17"/>
    </row>
    <row r="970" spans="1:26" ht="14.25" hidden="1" customHeight="1">
      <c r="A970" s="433" t="s">
        <v>2686</v>
      </c>
      <c r="B970" s="581" t="s">
        <v>307</v>
      </c>
      <c r="C970" s="580" t="s">
        <v>1148</v>
      </c>
      <c r="D970" s="473" t="s">
        <v>1664</v>
      </c>
      <c r="E970" s="411"/>
      <c r="F970" s="411"/>
      <c r="G970" s="411"/>
      <c r="H970" s="411"/>
      <c r="I970" s="556"/>
      <c r="J970" s="411" t="s">
        <v>796</v>
      </c>
      <c r="K970" s="411" t="s">
        <v>796</v>
      </c>
      <c r="L970" s="556" t="s">
        <v>796</v>
      </c>
      <c r="M970" s="411" t="s">
        <v>793</v>
      </c>
      <c r="N970" s="575"/>
      <c r="O970" s="575"/>
      <c r="P970" s="411" t="s">
        <v>797</v>
      </c>
      <c r="Q970" s="411"/>
      <c r="R970" s="563"/>
      <c r="S970" s="564"/>
      <c r="T970" s="414"/>
      <c r="U970" s="413"/>
      <c r="V970" s="411" t="s">
        <v>1148</v>
      </c>
      <c r="W970" s="556"/>
      <c r="X970" s="17"/>
      <c r="Z970" s="17"/>
    </row>
    <row r="971" spans="1:26" ht="14.25" hidden="1" customHeight="1">
      <c r="A971" s="485" t="s">
        <v>2686</v>
      </c>
      <c r="B971" s="486" t="s">
        <v>307</v>
      </c>
      <c r="C971" s="508" t="s">
        <v>2724</v>
      </c>
      <c r="D971" s="562"/>
      <c r="E971" s="487">
        <v>197860</v>
      </c>
      <c r="F971" s="487" t="s">
        <v>2724</v>
      </c>
      <c r="G971" s="487"/>
      <c r="H971" s="487"/>
      <c r="I971" s="487"/>
      <c r="J971" s="556" t="s">
        <v>796</v>
      </c>
      <c r="K971" s="556" t="s">
        <v>796</v>
      </c>
      <c r="L971" s="556" t="s">
        <v>796</v>
      </c>
      <c r="M971" s="487"/>
      <c r="N971" s="487">
        <v>21.1420993804932</v>
      </c>
      <c r="O971" s="487">
        <v>92.338172912597699</v>
      </c>
      <c r="P971" s="556" t="s">
        <v>797</v>
      </c>
      <c r="Q971" s="556" t="s">
        <v>3026</v>
      </c>
      <c r="R971" s="488"/>
      <c r="S971" s="485"/>
      <c r="T971" s="583">
        <v>43769</v>
      </c>
      <c r="U971" s="490"/>
      <c r="V971" s="491"/>
      <c r="W971" s="563"/>
      <c r="X971" s="17"/>
      <c r="Z971" s="17"/>
    </row>
    <row r="972" spans="1:26" ht="14.25" hidden="1" customHeight="1">
      <c r="A972" s="556" t="s">
        <v>2686</v>
      </c>
      <c r="B972" s="581" t="s">
        <v>307</v>
      </c>
      <c r="C972" s="580" t="s">
        <v>2097</v>
      </c>
      <c r="D972" s="473"/>
      <c r="E972" s="556">
        <v>197861</v>
      </c>
      <c r="F972" s="411"/>
      <c r="G972" s="411"/>
      <c r="H972" s="433"/>
      <c r="I972" s="433"/>
      <c r="J972" s="411" t="s">
        <v>796</v>
      </c>
      <c r="K972" s="411" t="s">
        <v>796</v>
      </c>
      <c r="L972" s="411" t="s">
        <v>796</v>
      </c>
      <c r="M972" s="411" t="s">
        <v>2085</v>
      </c>
      <c r="N972" s="556">
        <v>21.131010060000001</v>
      </c>
      <c r="O972" s="556">
        <v>92.354011540000002</v>
      </c>
      <c r="P972" s="411" t="s">
        <v>797</v>
      </c>
      <c r="Q972" s="411"/>
      <c r="R972" s="563"/>
      <c r="S972" s="564"/>
      <c r="T972" s="414">
        <v>43300</v>
      </c>
      <c r="U972" s="565"/>
      <c r="V972" s="556"/>
      <c r="W972" s="556"/>
      <c r="X972" s="17"/>
      <c r="Z972" s="17"/>
    </row>
    <row r="973" spans="1:26" ht="14.25" hidden="1" customHeight="1">
      <c r="A973" s="485" t="s">
        <v>2686</v>
      </c>
      <c r="B973" s="486" t="s">
        <v>307</v>
      </c>
      <c r="C973" s="508" t="s">
        <v>2722</v>
      </c>
      <c r="D973" s="562"/>
      <c r="E973" s="487">
        <v>197841</v>
      </c>
      <c r="F973" s="487" t="s">
        <v>2722</v>
      </c>
      <c r="G973" s="487"/>
      <c r="H973" s="487"/>
      <c r="I973" s="487"/>
      <c r="J973" s="411" t="s">
        <v>796</v>
      </c>
      <c r="K973" s="411" t="s">
        <v>796</v>
      </c>
      <c r="L973" s="411" t="s">
        <v>796</v>
      </c>
      <c r="M973" s="487"/>
      <c r="N973" s="487">
        <v>21.2080974578857</v>
      </c>
      <c r="O973" s="487">
        <v>92.308609008789105</v>
      </c>
      <c r="P973" s="411" t="s">
        <v>797</v>
      </c>
      <c r="Q973" s="487" t="s">
        <v>2663</v>
      </c>
      <c r="R973" s="488"/>
      <c r="S973" s="485"/>
      <c r="T973" s="489">
        <v>43580</v>
      </c>
      <c r="U973" s="490" t="s">
        <v>2713</v>
      </c>
      <c r="V973" s="491"/>
      <c r="W973" s="563"/>
      <c r="X973" s="17"/>
      <c r="Z973" s="17"/>
    </row>
    <row r="974" spans="1:26" ht="14.25" hidden="1" customHeight="1">
      <c r="A974" s="433" t="s">
        <v>2686</v>
      </c>
      <c r="B974" s="449" t="s">
        <v>307</v>
      </c>
      <c r="C974" s="448" t="s">
        <v>2102</v>
      </c>
      <c r="D974" s="473"/>
      <c r="E974" s="411">
        <v>197842</v>
      </c>
      <c r="F974" s="556"/>
      <c r="G974" s="411"/>
      <c r="H974" s="411"/>
      <c r="I974" s="433"/>
      <c r="J974" s="411" t="s">
        <v>796</v>
      </c>
      <c r="K974" s="411" t="s">
        <v>796</v>
      </c>
      <c r="L974" s="411" t="s">
        <v>796</v>
      </c>
      <c r="M974" s="411" t="s">
        <v>2087</v>
      </c>
      <c r="N974" s="556">
        <v>21.210039139999999</v>
      </c>
      <c r="O974" s="556">
        <v>92.297286990000003</v>
      </c>
      <c r="P974" s="411" t="s">
        <v>797</v>
      </c>
      <c r="Q974" s="411"/>
      <c r="R974" s="563"/>
      <c r="S974" s="564"/>
      <c r="T974" s="414">
        <v>43300</v>
      </c>
      <c r="U974" s="413"/>
      <c r="V974" s="411"/>
      <c r="W974" s="556"/>
      <c r="X974" s="17"/>
      <c r="Z974" s="17"/>
    </row>
    <row r="975" spans="1:26" ht="14.25" hidden="1" customHeight="1">
      <c r="A975" s="433" t="s">
        <v>2686</v>
      </c>
      <c r="B975" s="581" t="s">
        <v>307</v>
      </c>
      <c r="C975" s="580" t="s">
        <v>684</v>
      </c>
      <c r="D975" s="473" t="s">
        <v>1664</v>
      </c>
      <c r="E975" s="411">
        <v>197867</v>
      </c>
      <c r="F975" s="556"/>
      <c r="G975" s="411"/>
      <c r="H975" s="433"/>
      <c r="I975" s="433"/>
      <c r="J975" s="411" t="s">
        <v>796</v>
      </c>
      <c r="K975" s="411" t="s">
        <v>796</v>
      </c>
      <c r="L975" s="411" t="s">
        <v>796</v>
      </c>
      <c r="M975" s="411" t="s">
        <v>793</v>
      </c>
      <c r="N975" s="556">
        <v>21.057630540000002</v>
      </c>
      <c r="O975" s="556">
        <v>92.340232850000007</v>
      </c>
      <c r="P975" s="556" t="s">
        <v>797</v>
      </c>
      <c r="Q975" s="411" t="s">
        <v>778</v>
      </c>
      <c r="R975" s="563"/>
      <c r="S975" s="564"/>
      <c r="T975" s="414"/>
      <c r="U975" s="413"/>
      <c r="V975" s="411" t="s">
        <v>684</v>
      </c>
      <c r="W975" s="556"/>
      <c r="X975" s="17"/>
      <c r="Z975" s="17"/>
    </row>
    <row r="976" spans="1:26" ht="14.25" hidden="1" customHeight="1">
      <c r="A976" s="556" t="s">
        <v>2686</v>
      </c>
      <c r="B976" s="581" t="s">
        <v>307</v>
      </c>
      <c r="C976" s="580" t="s">
        <v>675</v>
      </c>
      <c r="D976" s="473" t="s">
        <v>1664</v>
      </c>
      <c r="E976" s="561">
        <v>197893</v>
      </c>
      <c r="F976" s="556"/>
      <c r="G976" s="556"/>
      <c r="H976" s="556"/>
      <c r="I976" s="556"/>
      <c r="J976" s="411" t="s">
        <v>796</v>
      </c>
      <c r="K976" s="411" t="s">
        <v>796</v>
      </c>
      <c r="L976" s="411" t="s">
        <v>796</v>
      </c>
      <c r="M976" s="411" t="s">
        <v>296</v>
      </c>
      <c r="N976" s="556">
        <v>21.009420389999999</v>
      </c>
      <c r="O976" s="556">
        <v>92.318077090000003</v>
      </c>
      <c r="P976" s="411" t="s">
        <v>797</v>
      </c>
      <c r="Q976" s="556" t="s">
        <v>800</v>
      </c>
      <c r="R976" s="563"/>
      <c r="S976" s="564"/>
      <c r="T976" s="583">
        <v>42926</v>
      </c>
      <c r="U976" s="565" t="s">
        <v>801</v>
      </c>
      <c r="V976" s="411"/>
      <c r="W976" s="556"/>
      <c r="X976" s="17"/>
      <c r="Z976" s="17"/>
    </row>
    <row r="977" spans="1:26" ht="14.25" hidden="1" customHeight="1">
      <c r="A977" s="433" t="s">
        <v>2686</v>
      </c>
      <c r="B977" s="449" t="s">
        <v>307</v>
      </c>
      <c r="C977" s="448" t="s">
        <v>625</v>
      </c>
      <c r="D977" s="473" t="s">
        <v>1664</v>
      </c>
      <c r="E977" s="561">
        <v>197990</v>
      </c>
      <c r="F977" s="556"/>
      <c r="G977" s="411"/>
      <c r="H977" s="433"/>
      <c r="I977" s="433"/>
      <c r="J977" s="411" t="s">
        <v>796</v>
      </c>
      <c r="K977" s="411" t="s">
        <v>796</v>
      </c>
      <c r="L977" s="433" t="s">
        <v>796</v>
      </c>
      <c r="M977" s="411" t="s">
        <v>793</v>
      </c>
      <c r="N977" s="575">
        <v>20.824769969999998</v>
      </c>
      <c r="O977" s="575">
        <v>92.398788449999998</v>
      </c>
      <c r="P977" s="411" t="s">
        <v>797</v>
      </c>
      <c r="Q977" s="411" t="s">
        <v>778</v>
      </c>
      <c r="R977" s="563"/>
      <c r="S977" s="564"/>
      <c r="T977" s="414"/>
      <c r="U977" s="413"/>
      <c r="V977" s="411" t="s">
        <v>940</v>
      </c>
      <c r="W977" s="556"/>
      <c r="X977" s="17"/>
      <c r="Z977" s="17"/>
    </row>
    <row r="978" spans="1:26" ht="14.25" hidden="1" customHeight="1">
      <c r="A978" s="433" t="s">
        <v>2686</v>
      </c>
      <c r="B978" s="449" t="s">
        <v>307</v>
      </c>
      <c r="C978" s="448" t="s">
        <v>626</v>
      </c>
      <c r="D978" s="473" t="s">
        <v>1664</v>
      </c>
      <c r="E978" s="411">
        <v>197990</v>
      </c>
      <c r="F978" s="556"/>
      <c r="G978" s="411"/>
      <c r="H978" s="433"/>
      <c r="I978" s="433"/>
      <c r="J978" s="411" t="s">
        <v>796</v>
      </c>
      <c r="K978" s="411" t="s">
        <v>796</v>
      </c>
      <c r="L978" s="433" t="s">
        <v>796</v>
      </c>
      <c r="M978" s="411" t="s">
        <v>793</v>
      </c>
      <c r="N978" s="575">
        <v>20.824769969999998</v>
      </c>
      <c r="O978" s="575">
        <v>92.398788449999998</v>
      </c>
      <c r="P978" s="433" t="s">
        <v>797</v>
      </c>
      <c r="Q978" s="411" t="s">
        <v>778</v>
      </c>
      <c r="R978" s="563"/>
      <c r="S978" s="564"/>
      <c r="T978" s="414"/>
      <c r="U978" s="413"/>
      <c r="V978" s="411" t="s">
        <v>940</v>
      </c>
      <c r="W978" s="556"/>
      <c r="X978" s="17"/>
      <c r="Z978" s="17"/>
    </row>
    <row r="979" spans="1:26" ht="14.25" hidden="1" customHeight="1">
      <c r="A979" s="556" t="s">
        <v>2686</v>
      </c>
      <c r="B979" s="581" t="s">
        <v>307</v>
      </c>
      <c r="C979" s="580" t="s">
        <v>354</v>
      </c>
      <c r="D979" s="473" t="s">
        <v>1664</v>
      </c>
      <c r="E979" s="556"/>
      <c r="F979" s="556"/>
      <c r="G979" s="556"/>
      <c r="H979" s="556"/>
      <c r="I979" s="556"/>
      <c r="J979" s="411" t="s">
        <v>796</v>
      </c>
      <c r="K979" s="411" t="s">
        <v>796</v>
      </c>
      <c r="L979" s="556" t="s">
        <v>796</v>
      </c>
      <c r="M979" s="411" t="s">
        <v>793</v>
      </c>
      <c r="N979" s="575"/>
      <c r="O979" s="575"/>
      <c r="P979" s="411" t="s">
        <v>797</v>
      </c>
      <c r="Q979" s="556" t="s">
        <v>778</v>
      </c>
      <c r="R979" s="563"/>
      <c r="S979" s="564"/>
      <c r="T979" s="583"/>
      <c r="U979" s="565"/>
      <c r="V979" s="411" t="s">
        <v>354</v>
      </c>
      <c r="W979" s="556"/>
      <c r="X979" s="17"/>
      <c r="Z979" s="17"/>
    </row>
    <row r="980" spans="1:26" ht="14.25" hidden="1" customHeight="1">
      <c r="A980" s="556" t="s">
        <v>2686</v>
      </c>
      <c r="B980" s="581" t="s">
        <v>307</v>
      </c>
      <c r="C980" s="580" t="s">
        <v>355</v>
      </c>
      <c r="D980" s="473" t="s">
        <v>1664</v>
      </c>
      <c r="E980" s="556"/>
      <c r="F980" s="556"/>
      <c r="G980" s="556"/>
      <c r="H980" s="556"/>
      <c r="I980" s="556"/>
      <c r="J980" s="556" t="s">
        <v>796</v>
      </c>
      <c r="K980" s="556" t="s">
        <v>796</v>
      </c>
      <c r="L980" s="556" t="s">
        <v>796</v>
      </c>
      <c r="M980" s="556" t="s">
        <v>296</v>
      </c>
      <c r="N980" s="575"/>
      <c r="O980" s="575"/>
      <c r="P980" s="556" t="s">
        <v>797</v>
      </c>
      <c r="Q980" s="556" t="s">
        <v>778</v>
      </c>
      <c r="R980" s="563"/>
      <c r="S980" s="564"/>
      <c r="T980" s="583"/>
      <c r="U980" s="565"/>
      <c r="V980" s="556" t="s">
        <v>355</v>
      </c>
      <c r="W980" s="556"/>
      <c r="X980" s="17"/>
      <c r="Z980" s="17"/>
    </row>
    <row r="981" spans="1:26" ht="14.25" hidden="1" customHeight="1">
      <c r="A981" s="556" t="s">
        <v>2686</v>
      </c>
      <c r="B981" s="581" t="s">
        <v>307</v>
      </c>
      <c r="C981" s="580" t="s">
        <v>628</v>
      </c>
      <c r="D981" s="473" t="s">
        <v>1664</v>
      </c>
      <c r="E981" s="411" t="s">
        <v>1410</v>
      </c>
      <c r="F981" s="561"/>
      <c r="G981" s="411"/>
      <c r="H981" s="411" t="s">
        <v>41</v>
      </c>
      <c r="I981" s="411"/>
      <c r="J981" s="433" t="s">
        <v>796</v>
      </c>
      <c r="K981" s="433" t="s">
        <v>796</v>
      </c>
      <c r="L981" s="433" t="s">
        <v>1664</v>
      </c>
      <c r="M981" s="411" t="s">
        <v>793</v>
      </c>
      <c r="N981" s="575">
        <v>20.825306000000001</v>
      </c>
      <c r="O981" s="575">
        <v>92.367852999999997</v>
      </c>
      <c r="P981" s="411" t="s">
        <v>797</v>
      </c>
      <c r="Q981" s="411" t="s">
        <v>778</v>
      </c>
      <c r="R981" s="563"/>
      <c r="S981" s="564"/>
      <c r="T981" s="414">
        <v>43248</v>
      </c>
      <c r="U981" s="565" t="s">
        <v>1908</v>
      </c>
      <c r="V981" s="556"/>
      <c r="W981" s="556"/>
      <c r="X981" s="17"/>
      <c r="Z981" s="17"/>
    </row>
    <row r="982" spans="1:26" ht="14.25" hidden="1" customHeight="1">
      <c r="A982" s="433" t="s">
        <v>2686</v>
      </c>
      <c r="B982" s="449" t="s">
        <v>307</v>
      </c>
      <c r="C982" s="448" t="s">
        <v>613</v>
      </c>
      <c r="D982" s="473" t="s">
        <v>1664</v>
      </c>
      <c r="E982" s="411">
        <v>197996</v>
      </c>
      <c r="F982" s="589" t="s">
        <v>2060</v>
      </c>
      <c r="G982" s="411"/>
      <c r="H982" s="411"/>
      <c r="I982" s="411"/>
      <c r="J982" s="411" t="s">
        <v>796</v>
      </c>
      <c r="K982" s="411" t="s">
        <v>796</v>
      </c>
      <c r="L982" s="411" t="s">
        <v>796</v>
      </c>
      <c r="M982" s="411" t="s">
        <v>793</v>
      </c>
      <c r="N982" s="433">
        <v>20.805980680000001</v>
      </c>
      <c r="O982" s="433">
        <v>92.383308409999998</v>
      </c>
      <c r="P982" s="411" t="s">
        <v>797</v>
      </c>
      <c r="Q982" s="411" t="s">
        <v>778</v>
      </c>
      <c r="R982" s="563"/>
      <c r="S982" s="564"/>
      <c r="T982" s="414"/>
      <c r="U982" s="413"/>
      <c r="V982" s="411" t="s">
        <v>935</v>
      </c>
      <c r="W982" s="556"/>
      <c r="X982" s="17"/>
      <c r="Z982" s="17"/>
    </row>
    <row r="983" spans="1:26" ht="14.25" hidden="1" customHeight="1">
      <c r="A983" s="433" t="s">
        <v>2686</v>
      </c>
      <c r="B983" s="449" t="s">
        <v>307</v>
      </c>
      <c r="C983" s="448" t="s">
        <v>614</v>
      </c>
      <c r="D983" s="473" t="s">
        <v>1664</v>
      </c>
      <c r="E983" s="411">
        <v>197996</v>
      </c>
      <c r="F983" s="556"/>
      <c r="G983" s="411"/>
      <c r="H983" s="411"/>
      <c r="I983" s="411"/>
      <c r="J983" s="411" t="s">
        <v>796</v>
      </c>
      <c r="K983" s="411" t="s">
        <v>796</v>
      </c>
      <c r="L983" s="411" t="s">
        <v>796</v>
      </c>
      <c r="M983" s="411" t="s">
        <v>793</v>
      </c>
      <c r="N983" s="433">
        <v>20.805980680000001</v>
      </c>
      <c r="O983" s="433">
        <v>92.383308409999998</v>
      </c>
      <c r="P983" s="411" t="s">
        <v>797</v>
      </c>
      <c r="Q983" s="411" t="s">
        <v>778</v>
      </c>
      <c r="R983" s="436"/>
      <c r="S983" s="564"/>
      <c r="T983" s="414"/>
      <c r="U983" s="413"/>
      <c r="V983" s="411" t="s">
        <v>936</v>
      </c>
      <c r="W983" s="556"/>
      <c r="X983" s="17"/>
      <c r="Z983" s="17"/>
    </row>
    <row r="984" spans="1:26" ht="14.25" hidden="1" customHeight="1">
      <c r="A984" s="485" t="s">
        <v>2686</v>
      </c>
      <c r="B984" s="486" t="s">
        <v>307</v>
      </c>
      <c r="C984" s="508" t="s">
        <v>565</v>
      </c>
      <c r="D984" s="473" t="s">
        <v>1664</v>
      </c>
      <c r="E984" s="411">
        <v>198045</v>
      </c>
      <c r="F984" s="487"/>
      <c r="G984" s="487"/>
      <c r="H984" s="487"/>
      <c r="I984" s="487"/>
      <c r="J984" s="411" t="s">
        <v>796</v>
      </c>
      <c r="K984" s="411" t="s">
        <v>796</v>
      </c>
      <c r="L984" s="411" t="s">
        <v>796</v>
      </c>
      <c r="M984" s="411" t="s">
        <v>793</v>
      </c>
      <c r="N984" s="433">
        <v>20.71759033</v>
      </c>
      <c r="O984" s="433">
        <v>92.426422119999998</v>
      </c>
      <c r="P984" s="411" t="s">
        <v>797</v>
      </c>
      <c r="Q984" s="487" t="s">
        <v>2663</v>
      </c>
      <c r="R984" s="488"/>
      <c r="S984" s="485"/>
      <c r="T984" s="489">
        <v>43580</v>
      </c>
      <c r="U984" s="490" t="s">
        <v>2713</v>
      </c>
      <c r="V984" s="556" t="s">
        <v>565</v>
      </c>
      <c r="W984" s="563"/>
      <c r="X984" s="17"/>
      <c r="Z984" s="17"/>
    </row>
    <row r="985" spans="1:26" ht="14.25" hidden="1" customHeight="1">
      <c r="A985" s="556" t="s">
        <v>2686</v>
      </c>
      <c r="B985" s="581" t="s">
        <v>307</v>
      </c>
      <c r="C985" s="580" t="s">
        <v>2062</v>
      </c>
      <c r="D985" s="473"/>
      <c r="E985" s="433">
        <v>220744</v>
      </c>
      <c r="F985" s="433"/>
      <c r="G985" s="433"/>
      <c r="H985" s="433"/>
      <c r="I985" s="433"/>
      <c r="J985" s="411" t="s">
        <v>796</v>
      </c>
      <c r="K985" s="411" t="s">
        <v>796</v>
      </c>
      <c r="L985" s="411" t="s">
        <v>796</v>
      </c>
      <c r="M985" s="411" t="s">
        <v>296</v>
      </c>
      <c r="N985" s="433">
        <v>20.71612167</v>
      </c>
      <c r="O985" s="433">
        <v>92.442459110000001</v>
      </c>
      <c r="P985" s="411" t="s">
        <v>797</v>
      </c>
      <c r="Q985" s="411"/>
      <c r="R985" s="563"/>
      <c r="S985" s="564"/>
      <c r="T985" s="414">
        <v>43300</v>
      </c>
      <c r="U985" s="565"/>
      <c r="V985" s="411"/>
      <c r="W985" s="556"/>
      <c r="X985" s="17"/>
      <c r="Z985" s="17"/>
    </row>
    <row r="986" spans="1:26" ht="14.25" hidden="1" customHeight="1">
      <c r="A986" s="433" t="s">
        <v>2686</v>
      </c>
      <c r="B986" s="449" t="s">
        <v>307</v>
      </c>
      <c r="C986" s="448" t="s">
        <v>2063</v>
      </c>
      <c r="D986" s="473"/>
      <c r="E986" s="411"/>
      <c r="F986" s="411"/>
      <c r="G986" s="411"/>
      <c r="H986" s="411"/>
      <c r="I986" s="411"/>
      <c r="J986" s="411" t="s">
        <v>796</v>
      </c>
      <c r="K986" s="411" t="s">
        <v>796</v>
      </c>
      <c r="L986" s="411" t="s">
        <v>796</v>
      </c>
      <c r="M986" s="411" t="s">
        <v>2085</v>
      </c>
      <c r="N986" s="433"/>
      <c r="O986" s="433"/>
      <c r="P986" s="411" t="s">
        <v>797</v>
      </c>
      <c r="Q986" s="411"/>
      <c r="R986" s="563"/>
      <c r="S986" s="564"/>
      <c r="T986" s="414">
        <v>43300</v>
      </c>
      <c r="U986" s="413"/>
      <c r="V986" s="411"/>
      <c r="W986" s="556"/>
      <c r="X986" s="17"/>
      <c r="Z986" s="17"/>
    </row>
    <row r="987" spans="1:26" ht="14.25" hidden="1" customHeight="1">
      <c r="A987" s="433" t="s">
        <v>2686</v>
      </c>
      <c r="B987" s="581" t="s">
        <v>307</v>
      </c>
      <c r="C987" s="580" t="s">
        <v>906</v>
      </c>
      <c r="D987" s="473"/>
      <c r="E987" s="411">
        <v>197938</v>
      </c>
      <c r="F987" s="556"/>
      <c r="G987" s="411"/>
      <c r="H987" s="411"/>
      <c r="I987" s="411"/>
      <c r="J987" s="411" t="s">
        <v>796</v>
      </c>
      <c r="K987" s="411" t="s">
        <v>796</v>
      </c>
      <c r="L987" s="411" t="s">
        <v>796</v>
      </c>
      <c r="M987" s="411" t="s">
        <v>793</v>
      </c>
      <c r="N987" s="411">
        <v>20.84098053</v>
      </c>
      <c r="O987" s="411">
        <v>92.35720062</v>
      </c>
      <c r="P987" s="411" t="s">
        <v>797</v>
      </c>
      <c r="Q987" s="411"/>
      <c r="R987" s="563"/>
      <c r="S987" s="564"/>
      <c r="T987" s="414">
        <v>43300</v>
      </c>
      <c r="U987" s="413"/>
      <c r="V987" s="411"/>
      <c r="W987" s="556"/>
      <c r="X987" s="17"/>
      <c r="Z987" s="17"/>
    </row>
    <row r="988" spans="1:26" ht="14.25" hidden="1" customHeight="1">
      <c r="A988" s="433" t="s">
        <v>2686</v>
      </c>
      <c r="B988" s="449" t="s">
        <v>307</v>
      </c>
      <c r="C988" s="448" t="s">
        <v>3069</v>
      </c>
      <c r="D988" s="473"/>
      <c r="E988" s="556">
        <v>198033</v>
      </c>
      <c r="F988" s="561"/>
      <c r="G988" s="411"/>
      <c r="H988" s="411"/>
      <c r="I988" s="433"/>
      <c r="J988" s="433" t="s">
        <v>796</v>
      </c>
      <c r="K988" s="433" t="s">
        <v>796</v>
      </c>
      <c r="L988" s="433" t="s">
        <v>796</v>
      </c>
      <c r="M988" s="411"/>
      <c r="N988" s="433">
        <v>20.6845893859863</v>
      </c>
      <c r="O988" s="433">
        <v>92.443580627441406</v>
      </c>
      <c r="P988" s="411" t="s">
        <v>797</v>
      </c>
      <c r="Q988" s="411"/>
      <c r="R988" s="436"/>
      <c r="S988" s="564"/>
      <c r="T988" s="414">
        <v>43768</v>
      </c>
      <c r="U988" s="413"/>
      <c r="V988" s="411"/>
      <c r="W988" s="556"/>
      <c r="X988" s="17"/>
      <c r="Z988" s="17"/>
    </row>
    <row r="989" spans="1:26" ht="14.25" hidden="1" customHeight="1">
      <c r="A989" s="556" t="s">
        <v>2686</v>
      </c>
      <c r="B989" s="581" t="s">
        <v>307</v>
      </c>
      <c r="C989" s="580" t="s">
        <v>672</v>
      </c>
      <c r="D989" s="473" t="s">
        <v>1664</v>
      </c>
      <c r="E989" s="556">
        <v>197903</v>
      </c>
      <c r="F989" s="411"/>
      <c r="G989" s="411"/>
      <c r="H989" s="556"/>
      <c r="I989" s="556"/>
      <c r="J989" s="556" t="s">
        <v>796</v>
      </c>
      <c r="K989" s="556" t="s">
        <v>796</v>
      </c>
      <c r="L989" s="556" t="s">
        <v>796</v>
      </c>
      <c r="M989" s="556" t="s">
        <v>793</v>
      </c>
      <c r="N989" s="556">
        <v>21.000970840000001</v>
      </c>
      <c r="O989" s="556">
        <v>92.334213259999999</v>
      </c>
      <c r="P989" s="411" t="s">
        <v>797</v>
      </c>
      <c r="Q989" s="556" t="s">
        <v>800</v>
      </c>
      <c r="R989" s="563"/>
      <c r="S989" s="564"/>
      <c r="T989" s="583">
        <v>42926</v>
      </c>
      <c r="U989" s="565" t="s">
        <v>801</v>
      </c>
      <c r="V989" s="561"/>
      <c r="W989" s="556"/>
      <c r="X989" s="17"/>
      <c r="Z989" s="17"/>
    </row>
    <row r="990" spans="1:26" ht="14.25" hidden="1" customHeight="1">
      <c r="A990" s="433" t="s">
        <v>2686</v>
      </c>
      <c r="B990" s="581" t="s">
        <v>307</v>
      </c>
      <c r="C990" s="580" t="s">
        <v>530</v>
      </c>
      <c r="D990" s="473" t="s">
        <v>1664</v>
      </c>
      <c r="E990" s="556">
        <v>198026</v>
      </c>
      <c r="F990" s="556"/>
      <c r="G990" s="556"/>
      <c r="H990" s="556"/>
      <c r="I990" s="556"/>
      <c r="J990" s="411" t="s">
        <v>796</v>
      </c>
      <c r="K990" s="411" t="s">
        <v>796</v>
      </c>
      <c r="L990" s="411" t="s">
        <v>796</v>
      </c>
      <c r="M990" s="556" t="s">
        <v>793</v>
      </c>
      <c r="N990" s="556">
        <v>20.671619419999999</v>
      </c>
      <c r="O990" s="556">
        <v>92.473846440000003</v>
      </c>
      <c r="P990" s="411" t="s">
        <v>797</v>
      </c>
      <c r="Q990" s="556" t="s">
        <v>778</v>
      </c>
      <c r="R990" s="563"/>
      <c r="S990" s="564"/>
      <c r="T990" s="583"/>
      <c r="U990" s="565"/>
      <c r="V990" s="556" t="s">
        <v>923</v>
      </c>
      <c r="W990" s="556"/>
      <c r="X990" s="17"/>
      <c r="Z990" s="17"/>
    </row>
    <row r="991" spans="1:26" ht="14.25" hidden="1" customHeight="1">
      <c r="A991" s="433" t="s">
        <v>2686</v>
      </c>
      <c r="B991" s="581" t="s">
        <v>339</v>
      </c>
      <c r="C991" s="580" t="s">
        <v>497</v>
      </c>
      <c r="D991" s="473" t="s">
        <v>1664</v>
      </c>
      <c r="E991" s="556">
        <v>197602</v>
      </c>
      <c r="F991" s="556"/>
      <c r="G991" s="556"/>
      <c r="H991" s="556"/>
      <c r="I991" s="556"/>
      <c r="J991" s="411" t="s">
        <v>796</v>
      </c>
      <c r="K991" s="411" t="s">
        <v>796</v>
      </c>
      <c r="L991" s="411" t="s">
        <v>796</v>
      </c>
      <c r="M991" s="556" t="s">
        <v>793</v>
      </c>
      <c r="N991" s="556">
        <v>20.547620770000002</v>
      </c>
      <c r="O991" s="556">
        <v>92.671058650000006</v>
      </c>
      <c r="P991" s="411" t="s">
        <v>797</v>
      </c>
      <c r="Q991" s="556" t="s">
        <v>778</v>
      </c>
      <c r="R991" s="563"/>
      <c r="S991" s="564"/>
      <c r="T991" s="583"/>
      <c r="U991" s="565"/>
      <c r="V991" s="556" t="s">
        <v>497</v>
      </c>
      <c r="W991" s="436"/>
      <c r="X991" s="17"/>
      <c r="Z991" s="17"/>
    </row>
    <row r="992" spans="1:26" ht="14.25" hidden="1" customHeight="1">
      <c r="A992" s="556" t="s">
        <v>2686</v>
      </c>
      <c r="B992" s="592" t="s">
        <v>339</v>
      </c>
      <c r="C992" s="593" t="s">
        <v>503</v>
      </c>
      <c r="D992" s="562" t="s">
        <v>1664</v>
      </c>
      <c r="E992" s="411" t="s">
        <v>1395</v>
      </c>
      <c r="F992" s="589"/>
      <c r="G992" s="411"/>
      <c r="H992" s="411" t="s">
        <v>41</v>
      </c>
      <c r="I992" s="411"/>
      <c r="J992" s="411" t="s">
        <v>796</v>
      </c>
      <c r="K992" s="411" t="s">
        <v>796</v>
      </c>
      <c r="L992" s="411" t="s">
        <v>1664</v>
      </c>
      <c r="M992" s="411" t="s">
        <v>793</v>
      </c>
      <c r="N992" s="433">
        <v>20.569219</v>
      </c>
      <c r="O992" s="556">
        <v>92.640022000000002</v>
      </c>
      <c r="P992" s="411" t="s">
        <v>797</v>
      </c>
      <c r="Q992" s="411" t="s">
        <v>778</v>
      </c>
      <c r="R992" s="571"/>
      <c r="S992" s="564"/>
      <c r="T992" s="414"/>
      <c r="U992" s="565"/>
      <c r="V992" s="556" t="s">
        <v>503</v>
      </c>
      <c r="W992" s="436"/>
      <c r="X992" s="17"/>
      <c r="Z992" s="17"/>
    </row>
    <row r="993" spans="1:26" ht="14.25" hidden="1" customHeight="1">
      <c r="A993" s="556" t="s">
        <v>2686</v>
      </c>
      <c r="B993" s="581" t="s">
        <v>339</v>
      </c>
      <c r="C993" s="580" t="s">
        <v>500</v>
      </c>
      <c r="D993" s="473" t="s">
        <v>1664</v>
      </c>
      <c r="E993" s="411">
        <v>197593</v>
      </c>
      <c r="F993" s="411"/>
      <c r="G993" s="411"/>
      <c r="H993" s="411"/>
      <c r="I993" s="411"/>
      <c r="J993" s="411" t="s">
        <v>796</v>
      </c>
      <c r="K993" s="411" t="s">
        <v>796</v>
      </c>
      <c r="L993" s="556" t="s">
        <v>796</v>
      </c>
      <c r="M993" s="411" t="s">
        <v>793</v>
      </c>
      <c r="N993" s="433">
        <v>20.555610659999999</v>
      </c>
      <c r="O993" s="433">
        <v>92.643516539999993</v>
      </c>
      <c r="P993" s="411" t="s">
        <v>797</v>
      </c>
      <c r="Q993" s="411" t="s">
        <v>800</v>
      </c>
      <c r="R993" s="563"/>
      <c r="S993" s="437"/>
      <c r="T993" s="414">
        <v>42926</v>
      </c>
      <c r="U993" s="565" t="s">
        <v>801</v>
      </c>
      <c r="V993" s="411"/>
      <c r="W993" s="436"/>
      <c r="X993" s="17"/>
      <c r="Z993" s="17"/>
    </row>
    <row r="994" spans="1:26" ht="14.25" hidden="1" customHeight="1">
      <c r="A994" s="556" t="s">
        <v>2686</v>
      </c>
      <c r="B994" s="581" t="s">
        <v>339</v>
      </c>
      <c r="C994" s="580" t="s">
        <v>501</v>
      </c>
      <c r="D994" s="473" t="s">
        <v>1664</v>
      </c>
      <c r="E994" s="411">
        <v>197593</v>
      </c>
      <c r="F994" s="411"/>
      <c r="G994" s="411"/>
      <c r="H994" s="411"/>
      <c r="I994" s="411"/>
      <c r="J994" s="411" t="s">
        <v>796</v>
      </c>
      <c r="K994" s="411" t="s">
        <v>796</v>
      </c>
      <c r="L994" s="433" t="s">
        <v>796</v>
      </c>
      <c r="M994" s="411" t="s">
        <v>296</v>
      </c>
      <c r="N994" s="433">
        <v>20.555610659999999</v>
      </c>
      <c r="O994" s="433">
        <v>92.643516539999993</v>
      </c>
      <c r="P994" s="411" t="s">
        <v>797</v>
      </c>
      <c r="Q994" s="411" t="s">
        <v>778</v>
      </c>
      <c r="R994" s="563"/>
      <c r="S994" s="564"/>
      <c r="T994" s="414" t="s">
        <v>803</v>
      </c>
      <c r="U994" s="565"/>
      <c r="V994" s="411"/>
      <c r="W994" s="436"/>
      <c r="X994" s="17"/>
      <c r="Z994" s="17"/>
    </row>
    <row r="995" spans="1:26" ht="14.25" hidden="1" customHeight="1">
      <c r="A995" s="433" t="s">
        <v>2686</v>
      </c>
      <c r="B995" s="449" t="s">
        <v>339</v>
      </c>
      <c r="C995" s="448" t="s">
        <v>522</v>
      </c>
      <c r="D995" s="473" t="s">
        <v>1664</v>
      </c>
      <c r="E995" s="411">
        <v>197691</v>
      </c>
      <c r="F995" s="556"/>
      <c r="G995" s="411"/>
      <c r="H995" s="411"/>
      <c r="I995" s="433"/>
      <c r="J995" s="411" t="s">
        <v>796</v>
      </c>
      <c r="K995" s="411" t="s">
        <v>796</v>
      </c>
      <c r="L995" s="433" t="s">
        <v>796</v>
      </c>
      <c r="M995" s="411" t="s">
        <v>296</v>
      </c>
      <c r="N995" s="433">
        <v>20.65517998</v>
      </c>
      <c r="O995" s="433">
        <v>92.720321659999996</v>
      </c>
      <c r="P995" s="411" t="s">
        <v>797</v>
      </c>
      <c r="Q995" s="411" t="s">
        <v>778</v>
      </c>
      <c r="R995" s="567"/>
      <c r="S995" s="568"/>
      <c r="T995" s="414" t="s">
        <v>803</v>
      </c>
      <c r="U995" s="413"/>
      <c r="V995" s="411"/>
      <c r="W995" s="563"/>
      <c r="X995" s="17"/>
      <c r="Z995" s="17"/>
    </row>
    <row r="996" spans="1:26" ht="14.25" hidden="1" customHeight="1">
      <c r="A996" s="556" t="s">
        <v>2686</v>
      </c>
      <c r="B996" s="581" t="s">
        <v>339</v>
      </c>
      <c r="C996" s="580" t="s">
        <v>468</v>
      </c>
      <c r="D996" s="473" t="s">
        <v>2313</v>
      </c>
      <c r="E996" s="561" t="s">
        <v>1387</v>
      </c>
      <c r="F996" s="556" t="s">
        <v>468</v>
      </c>
      <c r="G996" s="411" t="s">
        <v>468</v>
      </c>
      <c r="H996" s="433"/>
      <c r="I996" s="433"/>
      <c r="J996" s="411" t="s">
        <v>796</v>
      </c>
      <c r="K996" s="411" t="s">
        <v>796</v>
      </c>
      <c r="L996" s="411" t="s">
        <v>881</v>
      </c>
      <c r="M996" s="411" t="s">
        <v>793</v>
      </c>
      <c r="N996" s="433">
        <v>20.399269</v>
      </c>
      <c r="O996" s="433">
        <v>92.781294000000003</v>
      </c>
      <c r="P996" s="411" t="s">
        <v>797</v>
      </c>
      <c r="Q996" s="411" t="s">
        <v>778</v>
      </c>
      <c r="R996" s="563">
        <v>32</v>
      </c>
      <c r="S996" s="564">
        <v>157</v>
      </c>
      <c r="T996" s="414"/>
      <c r="U996" s="565"/>
      <c r="V996" s="580" t="s">
        <v>468</v>
      </c>
      <c r="W996" s="436"/>
      <c r="X996" s="17"/>
      <c r="Z996" s="17"/>
    </row>
    <row r="997" spans="1:26" ht="14.25" hidden="1" customHeight="1">
      <c r="A997" s="567" t="s">
        <v>2686</v>
      </c>
      <c r="B997" s="592" t="s">
        <v>339</v>
      </c>
      <c r="C997" s="593" t="s">
        <v>2855</v>
      </c>
      <c r="D997" s="562"/>
      <c r="E997" s="411" t="s">
        <v>2856</v>
      </c>
      <c r="F997" s="556"/>
      <c r="G997" s="411"/>
      <c r="H997" s="411"/>
      <c r="I997" s="411"/>
      <c r="J997" s="411" t="s">
        <v>2692</v>
      </c>
      <c r="K997" s="411" t="s">
        <v>2658</v>
      </c>
      <c r="L997" s="411" t="s">
        <v>2658</v>
      </c>
      <c r="M997" s="411"/>
      <c r="N997" s="411"/>
      <c r="O997" s="411"/>
      <c r="P997" s="411"/>
      <c r="Q997" s="411"/>
      <c r="R997" s="571"/>
      <c r="S997" s="564"/>
      <c r="T997" s="414">
        <v>43591</v>
      </c>
      <c r="U997" s="571"/>
      <c r="V997" s="568" t="s">
        <v>2820</v>
      </c>
      <c r="W997" s="436"/>
      <c r="X997" s="17"/>
      <c r="Z997" s="17"/>
    </row>
    <row r="998" spans="1:26" ht="14.25" hidden="1" customHeight="1">
      <c r="A998" s="556" t="s">
        <v>2686</v>
      </c>
      <c r="B998" s="581" t="s">
        <v>339</v>
      </c>
      <c r="C998" s="580" t="s">
        <v>537</v>
      </c>
      <c r="D998" s="473" t="s">
        <v>1664</v>
      </c>
      <c r="E998" s="556">
        <v>197674</v>
      </c>
      <c r="F998" s="411"/>
      <c r="G998" s="411"/>
      <c r="H998" s="556"/>
      <c r="I998" s="556"/>
      <c r="J998" s="556" t="s">
        <v>796</v>
      </c>
      <c r="K998" s="556" t="s">
        <v>796</v>
      </c>
      <c r="L998" s="556" t="s">
        <v>796</v>
      </c>
      <c r="M998" s="556" t="s">
        <v>793</v>
      </c>
      <c r="N998" s="556">
        <v>20.67845917</v>
      </c>
      <c r="O998" s="556">
        <v>92.663757320000002</v>
      </c>
      <c r="P998" s="411" t="s">
        <v>797</v>
      </c>
      <c r="Q998" s="556" t="s">
        <v>778</v>
      </c>
      <c r="R998" s="563"/>
      <c r="S998" s="564"/>
      <c r="T998" s="583" t="s">
        <v>803</v>
      </c>
      <c r="U998" s="565"/>
      <c r="V998" s="433"/>
      <c r="W998" s="436"/>
      <c r="X998" s="17"/>
      <c r="Z998" s="17"/>
    </row>
    <row r="999" spans="1:26" ht="14.25" hidden="1" customHeight="1">
      <c r="A999" s="433" t="s">
        <v>2686</v>
      </c>
      <c r="B999" s="581" t="s">
        <v>339</v>
      </c>
      <c r="C999" s="580" t="s">
        <v>905</v>
      </c>
      <c r="D999" s="473" t="s">
        <v>1664</v>
      </c>
      <c r="E999" s="556">
        <v>197603</v>
      </c>
      <c r="F999" s="556"/>
      <c r="G999" s="556"/>
      <c r="H999" s="556"/>
      <c r="I999" s="556"/>
      <c r="J999" s="411" t="s">
        <v>796</v>
      </c>
      <c r="K999" s="433" t="s">
        <v>796</v>
      </c>
      <c r="L999" s="433" t="s">
        <v>796</v>
      </c>
      <c r="M999" s="556" t="s">
        <v>793</v>
      </c>
      <c r="N999" s="556">
        <v>20.55364037</v>
      </c>
      <c r="O999" s="556">
        <v>92.674217220000003</v>
      </c>
      <c r="P999" s="411" t="s">
        <v>797</v>
      </c>
      <c r="Q999" s="556"/>
      <c r="R999" s="563"/>
      <c r="S999" s="564"/>
      <c r="T999" s="583"/>
      <c r="U999" s="565"/>
      <c r="V999" s="556" t="s">
        <v>905</v>
      </c>
      <c r="W999" s="436"/>
      <c r="X999" s="17"/>
      <c r="Z999" s="17"/>
    </row>
    <row r="1000" spans="1:26" ht="14.25" hidden="1" customHeight="1">
      <c r="A1000" s="433" t="s">
        <v>2686</v>
      </c>
      <c r="B1000" s="581" t="s">
        <v>339</v>
      </c>
      <c r="C1000" s="580" t="s">
        <v>372</v>
      </c>
      <c r="D1000" s="473" t="s">
        <v>1664</v>
      </c>
      <c r="E1000" s="411">
        <v>220977</v>
      </c>
      <c r="F1000" s="556" t="s">
        <v>2736</v>
      </c>
      <c r="G1000" s="411"/>
      <c r="H1000" s="411"/>
      <c r="I1000" s="556"/>
      <c r="J1000" s="411" t="s">
        <v>796</v>
      </c>
      <c r="K1000" s="411" t="s">
        <v>796</v>
      </c>
      <c r="L1000" s="556" t="s">
        <v>796</v>
      </c>
      <c r="M1000" s="411" t="s">
        <v>296</v>
      </c>
      <c r="N1000" s="411"/>
      <c r="O1000" s="556"/>
      <c r="P1000" s="411" t="s">
        <v>797</v>
      </c>
      <c r="Q1000" s="411" t="s">
        <v>800</v>
      </c>
      <c r="R1000" s="563"/>
      <c r="S1000" s="564"/>
      <c r="T1000" s="414">
        <v>42926</v>
      </c>
      <c r="U1000" s="413" t="s">
        <v>801</v>
      </c>
      <c r="V1000" s="411"/>
      <c r="W1000" s="563"/>
      <c r="X1000" s="17"/>
      <c r="Z1000" s="17"/>
    </row>
    <row r="1001" spans="1:26" ht="14.25" hidden="1" customHeight="1">
      <c r="A1001" s="567" t="s">
        <v>2686</v>
      </c>
      <c r="B1001" s="592" t="s">
        <v>339</v>
      </c>
      <c r="C1001" s="593" t="s">
        <v>2854</v>
      </c>
      <c r="D1001" s="562"/>
      <c r="E1001" s="556">
        <v>220693</v>
      </c>
      <c r="F1001" s="556"/>
      <c r="G1001" s="556"/>
      <c r="H1001" s="556"/>
      <c r="I1001" s="556"/>
      <c r="J1001" s="556" t="s">
        <v>2692</v>
      </c>
      <c r="K1001" s="556" t="s">
        <v>2658</v>
      </c>
      <c r="L1001" s="556" t="s">
        <v>2658</v>
      </c>
      <c r="M1001" s="556"/>
      <c r="N1001" s="556">
        <v>20.586620330810501</v>
      </c>
      <c r="O1001" s="556">
        <v>92.689620971679702</v>
      </c>
      <c r="P1001" s="556"/>
      <c r="Q1001" s="556"/>
      <c r="R1001" s="571"/>
      <c r="S1001" s="564"/>
      <c r="T1001" s="583">
        <v>43591</v>
      </c>
      <c r="U1001" s="571"/>
      <c r="V1001" s="561" t="s">
        <v>2819</v>
      </c>
      <c r="W1001" s="563"/>
      <c r="X1001" s="17"/>
      <c r="Z1001" s="17"/>
    </row>
    <row r="1002" spans="1:26" ht="14.25" hidden="1" customHeight="1">
      <c r="A1002" s="556" t="s">
        <v>2686</v>
      </c>
      <c r="B1002" s="581" t="s">
        <v>339</v>
      </c>
      <c r="C1002" s="580" t="s">
        <v>480</v>
      </c>
      <c r="D1002" s="473" t="s">
        <v>1664</v>
      </c>
      <c r="E1002" s="556">
        <v>197631</v>
      </c>
      <c r="F1002" s="556" t="s">
        <v>475</v>
      </c>
      <c r="G1002" s="556"/>
      <c r="H1002" s="556"/>
      <c r="I1002" s="556"/>
      <c r="J1002" s="556" t="s">
        <v>796</v>
      </c>
      <c r="K1002" s="556" t="s">
        <v>796</v>
      </c>
      <c r="L1002" s="556" t="s">
        <v>796</v>
      </c>
      <c r="M1002" s="556" t="s">
        <v>296</v>
      </c>
      <c r="N1002" s="556">
        <v>20.473930360000001</v>
      </c>
      <c r="O1002" s="556">
        <v>92.668853760000005</v>
      </c>
      <c r="P1002" s="556" t="s">
        <v>797</v>
      </c>
      <c r="Q1002" s="556" t="s">
        <v>800</v>
      </c>
      <c r="R1002" s="563"/>
      <c r="S1002" s="564"/>
      <c r="T1002" s="583">
        <v>42926</v>
      </c>
      <c r="U1002" s="565" t="s">
        <v>801</v>
      </c>
      <c r="V1002" s="556"/>
      <c r="W1002" s="563"/>
      <c r="X1002" s="17"/>
      <c r="Z1002" s="17"/>
    </row>
    <row r="1003" spans="1:26" ht="14.25" hidden="1" customHeight="1">
      <c r="A1003" s="433" t="s">
        <v>2686</v>
      </c>
      <c r="B1003" s="581" t="s">
        <v>339</v>
      </c>
      <c r="C1003" s="580" t="s">
        <v>496</v>
      </c>
      <c r="D1003" s="473" t="s">
        <v>1664</v>
      </c>
      <c r="E1003" s="411">
        <v>197601</v>
      </c>
      <c r="F1003" s="411"/>
      <c r="G1003" s="411"/>
      <c r="H1003" s="411"/>
      <c r="I1003" s="411"/>
      <c r="J1003" s="411" t="s">
        <v>796</v>
      </c>
      <c r="K1003" s="411" t="s">
        <v>796</v>
      </c>
      <c r="L1003" s="411" t="s">
        <v>796</v>
      </c>
      <c r="M1003" s="411" t="s">
        <v>793</v>
      </c>
      <c r="N1003" s="411">
        <v>20.54644012</v>
      </c>
      <c r="O1003" s="556">
        <v>92.648399350000005</v>
      </c>
      <c r="P1003" s="411" t="s">
        <v>797</v>
      </c>
      <c r="Q1003" s="411" t="s">
        <v>778</v>
      </c>
      <c r="R1003" s="563"/>
      <c r="S1003" s="564"/>
      <c r="T1003" s="414"/>
      <c r="U1003" s="413"/>
      <c r="V1003" s="411" t="s">
        <v>496</v>
      </c>
      <c r="W1003" s="563"/>
      <c r="X1003" s="17"/>
      <c r="Z1003" s="17"/>
    </row>
    <row r="1004" spans="1:26" ht="14.25" hidden="1" customHeight="1">
      <c r="A1004" s="433" t="s">
        <v>2686</v>
      </c>
      <c r="B1004" s="581" t="s">
        <v>339</v>
      </c>
      <c r="C1004" s="580" t="s">
        <v>469</v>
      </c>
      <c r="D1004" s="473" t="s">
        <v>1664</v>
      </c>
      <c r="E1004" s="411" t="s">
        <v>1389</v>
      </c>
      <c r="F1004" s="556"/>
      <c r="G1004" s="411"/>
      <c r="H1004" s="433" t="s">
        <v>41</v>
      </c>
      <c r="I1004" s="433"/>
      <c r="J1004" s="411" t="s">
        <v>796</v>
      </c>
      <c r="K1004" s="411" t="s">
        <v>796</v>
      </c>
      <c r="L1004" s="411" t="s">
        <v>1664</v>
      </c>
      <c r="M1004" s="411" t="s">
        <v>793</v>
      </c>
      <c r="N1004" s="433">
        <v>20.408453000000002</v>
      </c>
      <c r="O1004" s="433">
        <v>92.660360999999995</v>
      </c>
      <c r="P1004" s="411" t="s">
        <v>797</v>
      </c>
      <c r="Q1004" s="411" t="s">
        <v>778</v>
      </c>
      <c r="R1004" s="563"/>
      <c r="S1004" s="564"/>
      <c r="T1004" s="414"/>
      <c r="U1004" s="413" t="s">
        <v>1908</v>
      </c>
      <c r="V1004" s="561" t="s">
        <v>469</v>
      </c>
      <c r="W1004" s="436"/>
      <c r="X1004" s="17"/>
      <c r="Z1004" s="17"/>
    </row>
    <row r="1005" spans="1:26" ht="14.25" hidden="1" customHeight="1">
      <c r="A1005" s="556" t="s">
        <v>2686</v>
      </c>
      <c r="B1005" s="581" t="s">
        <v>339</v>
      </c>
      <c r="C1005" s="580" t="s">
        <v>890</v>
      </c>
      <c r="D1005" s="473" t="s">
        <v>1664</v>
      </c>
      <c r="E1005" s="411">
        <v>197650</v>
      </c>
      <c r="F1005" s="556"/>
      <c r="G1005" s="411"/>
      <c r="H1005" s="433"/>
      <c r="I1005" s="433"/>
      <c r="J1005" s="411" t="s">
        <v>877</v>
      </c>
      <c r="K1005" s="411" t="s">
        <v>796</v>
      </c>
      <c r="L1005" s="411" t="s">
        <v>796</v>
      </c>
      <c r="M1005" s="411" t="s">
        <v>296</v>
      </c>
      <c r="N1005" s="433">
        <v>20.397039410000001</v>
      </c>
      <c r="O1005" s="433">
        <v>92.664451600000007</v>
      </c>
      <c r="P1005" s="411" t="s">
        <v>797</v>
      </c>
      <c r="Q1005" s="411"/>
      <c r="R1005" s="563"/>
      <c r="S1005" s="564"/>
      <c r="T1005" s="414">
        <v>42849</v>
      </c>
      <c r="U1005" s="565" t="s">
        <v>891</v>
      </c>
      <c r="V1005" s="556"/>
      <c r="W1005" s="436"/>
      <c r="X1005" s="17"/>
      <c r="Z1005" s="17"/>
    </row>
    <row r="1006" spans="1:26" ht="14.25" hidden="1" customHeight="1">
      <c r="A1006" s="556" t="s">
        <v>2686</v>
      </c>
      <c r="B1006" s="581" t="s">
        <v>339</v>
      </c>
      <c r="C1006" s="580" t="s">
        <v>505</v>
      </c>
      <c r="D1006" s="473" t="s">
        <v>1664</v>
      </c>
      <c r="E1006" s="411">
        <v>197591</v>
      </c>
      <c r="F1006" s="411"/>
      <c r="G1006" s="411"/>
      <c r="H1006" s="433"/>
      <c r="I1006" s="433"/>
      <c r="J1006" s="411" t="s">
        <v>796</v>
      </c>
      <c r="K1006" s="411" t="s">
        <v>796</v>
      </c>
      <c r="L1006" s="411" t="s">
        <v>796</v>
      </c>
      <c r="M1006" s="411" t="s">
        <v>793</v>
      </c>
      <c r="N1006" s="433">
        <v>20.581470490000001</v>
      </c>
      <c r="O1006" s="433">
        <v>92.643272400000001</v>
      </c>
      <c r="P1006" s="411" t="s">
        <v>797</v>
      </c>
      <c r="Q1006" s="411" t="s">
        <v>778</v>
      </c>
      <c r="R1006" s="563"/>
      <c r="S1006" s="564"/>
      <c r="T1006" s="414"/>
      <c r="U1006" s="565" t="s">
        <v>801</v>
      </c>
      <c r="V1006" s="411" t="s">
        <v>505</v>
      </c>
      <c r="W1006" s="436"/>
      <c r="X1006" s="17"/>
      <c r="Z1006" s="17"/>
    </row>
    <row r="1007" spans="1:26" ht="14.25" hidden="1" customHeight="1">
      <c r="A1007" s="556" t="s">
        <v>2686</v>
      </c>
      <c r="B1007" s="177" t="s">
        <v>339</v>
      </c>
      <c r="C1007" s="178" t="s">
        <v>1095</v>
      </c>
      <c r="D1007" s="562" t="s">
        <v>1664</v>
      </c>
      <c r="E1007" s="172"/>
      <c r="F1007" s="172"/>
      <c r="G1007" s="172"/>
      <c r="H1007" s="172"/>
      <c r="I1007" s="172"/>
      <c r="J1007" s="433" t="s">
        <v>796</v>
      </c>
      <c r="K1007" s="433" t="s">
        <v>796</v>
      </c>
      <c r="L1007" s="433" t="s">
        <v>796</v>
      </c>
      <c r="M1007" s="172" t="s">
        <v>809</v>
      </c>
      <c r="N1007" s="172"/>
      <c r="O1007" s="172"/>
      <c r="P1007" s="411" t="s">
        <v>797</v>
      </c>
      <c r="Q1007" s="172" t="s">
        <v>800</v>
      </c>
      <c r="R1007" s="173"/>
      <c r="S1007" s="171"/>
      <c r="T1007" s="174">
        <v>42926</v>
      </c>
      <c r="U1007" s="175" t="s">
        <v>801</v>
      </c>
      <c r="V1007" s="172"/>
      <c r="W1007" s="436"/>
      <c r="X1007" s="17"/>
      <c r="Z1007" s="17"/>
    </row>
    <row r="1008" spans="1:26" ht="14.25" hidden="1" customHeight="1">
      <c r="A1008" s="433" t="s">
        <v>2686</v>
      </c>
      <c r="B1008" s="592" t="s">
        <v>339</v>
      </c>
      <c r="C1008" s="593" t="s">
        <v>504</v>
      </c>
      <c r="D1008" s="562" t="s">
        <v>1664</v>
      </c>
      <c r="E1008" s="411">
        <v>197590</v>
      </c>
      <c r="F1008" s="556"/>
      <c r="G1008" s="411"/>
      <c r="H1008" s="433"/>
      <c r="I1008" s="433"/>
      <c r="J1008" s="433" t="s">
        <v>796</v>
      </c>
      <c r="K1008" s="433" t="s">
        <v>796</v>
      </c>
      <c r="L1008" s="433" t="s">
        <v>796</v>
      </c>
      <c r="M1008" s="411" t="s">
        <v>296</v>
      </c>
      <c r="N1008" s="433">
        <v>20.56975937</v>
      </c>
      <c r="O1008" s="590">
        <v>92.641799930000005</v>
      </c>
      <c r="P1008" s="411" t="s">
        <v>797</v>
      </c>
      <c r="Q1008" s="411" t="s">
        <v>778</v>
      </c>
      <c r="R1008" s="571"/>
      <c r="S1008" s="564"/>
      <c r="T1008" s="414"/>
      <c r="U1008" s="413" t="s">
        <v>801</v>
      </c>
      <c r="V1008" s="556" t="s">
        <v>504</v>
      </c>
      <c r="W1008" s="436"/>
      <c r="X1008" s="17"/>
      <c r="Z1008" s="17"/>
    </row>
    <row r="1009" spans="1:26" ht="14.25" hidden="1" customHeight="1">
      <c r="A1009" s="556" t="s">
        <v>2686</v>
      </c>
      <c r="B1009" s="592" t="s">
        <v>339</v>
      </c>
      <c r="C1009" s="593" t="s">
        <v>911</v>
      </c>
      <c r="D1009" s="562" t="s">
        <v>1664</v>
      </c>
      <c r="E1009" s="411">
        <v>197585</v>
      </c>
      <c r="F1009" s="556"/>
      <c r="G1009" s="411"/>
      <c r="H1009" s="411"/>
      <c r="I1009" s="556"/>
      <c r="J1009" s="411" t="s">
        <v>796</v>
      </c>
      <c r="K1009" s="411" t="s">
        <v>796</v>
      </c>
      <c r="L1009" s="556" t="s">
        <v>796</v>
      </c>
      <c r="M1009" s="411" t="s">
        <v>296</v>
      </c>
      <c r="N1009" s="411">
        <v>20.585840229999999</v>
      </c>
      <c r="O1009" s="411">
        <v>92.670722960000006</v>
      </c>
      <c r="P1009" s="411" t="s">
        <v>797</v>
      </c>
      <c r="Q1009" s="411"/>
      <c r="R1009" s="571"/>
      <c r="S1009" s="564"/>
      <c r="T1009" s="414"/>
      <c r="U1009" s="565"/>
      <c r="V1009" s="411" t="s">
        <v>911</v>
      </c>
      <c r="W1009" s="563"/>
      <c r="X1009" s="17"/>
      <c r="Z1009" s="17"/>
    </row>
    <row r="1010" spans="1:26" ht="14.25" hidden="1" customHeight="1">
      <c r="A1010" s="567" t="s">
        <v>2686</v>
      </c>
      <c r="B1010" s="592" t="s">
        <v>339</v>
      </c>
      <c r="C1010" s="593" t="s">
        <v>2853</v>
      </c>
      <c r="D1010" s="562"/>
      <c r="E1010" s="556">
        <v>197581</v>
      </c>
      <c r="F1010" s="556"/>
      <c r="G1010" s="556"/>
      <c r="H1010" s="556"/>
      <c r="I1010" s="556"/>
      <c r="J1010" s="556" t="s">
        <v>2692</v>
      </c>
      <c r="K1010" s="556" t="s">
        <v>2658</v>
      </c>
      <c r="L1010" s="556" t="s">
        <v>2658</v>
      </c>
      <c r="M1010" s="556"/>
      <c r="N1010" s="556">
        <v>20.631229400634801</v>
      </c>
      <c r="O1010" s="556">
        <v>92.641532897949205</v>
      </c>
      <c r="P1010" s="556"/>
      <c r="Q1010" s="556"/>
      <c r="R1010" s="571"/>
      <c r="S1010" s="564"/>
      <c r="T1010" s="583">
        <v>43591</v>
      </c>
      <c r="U1010" s="571"/>
      <c r="V1010" s="556" t="s">
        <v>2818</v>
      </c>
      <c r="W1010" s="563"/>
      <c r="X1010" s="17"/>
      <c r="Z1010" s="17"/>
    </row>
    <row r="1011" spans="1:26" ht="14.25" hidden="1" customHeight="1">
      <c r="A1011" s="556" t="s">
        <v>2686</v>
      </c>
      <c r="B1011" s="581" t="s">
        <v>339</v>
      </c>
      <c r="C1011" s="580" t="s">
        <v>580</v>
      </c>
      <c r="D1011" s="562" t="s">
        <v>1664</v>
      </c>
      <c r="E1011" s="411">
        <v>197616</v>
      </c>
      <c r="F1011" s="556" t="s">
        <v>484</v>
      </c>
      <c r="G1011" s="411"/>
      <c r="H1011" s="411"/>
      <c r="I1011" s="433"/>
      <c r="J1011" s="411" t="s">
        <v>796</v>
      </c>
      <c r="K1011" s="411" t="s">
        <v>796</v>
      </c>
      <c r="L1011" s="433" t="s">
        <v>796</v>
      </c>
      <c r="M1011" s="411" t="s">
        <v>296</v>
      </c>
      <c r="N1011" s="433">
        <v>20.495670319999999</v>
      </c>
      <c r="O1011" s="433">
        <v>92.651496890000004</v>
      </c>
      <c r="P1011" s="411" t="s">
        <v>797</v>
      </c>
      <c r="Q1011" s="411" t="s">
        <v>800</v>
      </c>
      <c r="R1011" s="561"/>
      <c r="S1011" s="561"/>
      <c r="T1011" s="414">
        <v>42926</v>
      </c>
      <c r="U1011" s="565" t="s">
        <v>801</v>
      </c>
      <c r="V1011" s="411"/>
      <c r="W1011" s="563"/>
      <c r="X1011" s="17"/>
      <c r="Z1011" s="17"/>
    </row>
    <row r="1012" spans="1:26" ht="14.25" hidden="1" customHeight="1">
      <c r="A1012" s="433" t="s">
        <v>2686</v>
      </c>
      <c r="B1012" s="449" t="s">
        <v>339</v>
      </c>
      <c r="C1012" s="580" t="s">
        <v>539</v>
      </c>
      <c r="D1012" s="473" t="s">
        <v>1664</v>
      </c>
      <c r="E1012" s="411">
        <v>197670</v>
      </c>
      <c r="F1012" s="561"/>
      <c r="G1012" s="411"/>
      <c r="H1012" s="433"/>
      <c r="I1012" s="556"/>
      <c r="J1012" s="411" t="s">
        <v>796</v>
      </c>
      <c r="K1012" s="411" t="s">
        <v>796</v>
      </c>
      <c r="L1012" s="556" t="s">
        <v>796</v>
      </c>
      <c r="M1012" s="411" t="s">
        <v>793</v>
      </c>
      <c r="N1012" s="433">
        <v>20.6833992</v>
      </c>
      <c r="O1012" s="433">
        <v>92.656608579999997</v>
      </c>
      <c r="P1012" s="411" t="s">
        <v>797</v>
      </c>
      <c r="Q1012" s="411" t="s">
        <v>778</v>
      </c>
      <c r="R1012" s="567"/>
      <c r="S1012" s="568"/>
      <c r="T1012" s="414" t="s">
        <v>803</v>
      </c>
      <c r="U1012" s="413"/>
      <c r="V1012" s="561"/>
      <c r="W1012" s="563"/>
      <c r="X1012" s="17"/>
      <c r="Z1012" s="17"/>
    </row>
    <row r="1013" spans="1:26" ht="14.25" hidden="1" customHeight="1">
      <c r="A1013" s="433" t="s">
        <v>2686</v>
      </c>
      <c r="B1013" s="581" t="s">
        <v>339</v>
      </c>
      <c r="C1013" s="580" t="s">
        <v>471</v>
      </c>
      <c r="D1013" s="473" t="s">
        <v>1664</v>
      </c>
      <c r="E1013" s="556" t="s">
        <v>1391</v>
      </c>
      <c r="F1013" s="556"/>
      <c r="G1013" s="556"/>
      <c r="H1013" s="556" t="s">
        <v>41</v>
      </c>
      <c r="I1013" s="556"/>
      <c r="J1013" s="556" t="s">
        <v>796</v>
      </c>
      <c r="K1013" s="556" t="s">
        <v>796</v>
      </c>
      <c r="L1013" s="556" t="s">
        <v>1664</v>
      </c>
      <c r="M1013" s="556" t="s">
        <v>793</v>
      </c>
      <c r="N1013" s="556">
        <v>20.447261000000001</v>
      </c>
      <c r="O1013" s="556">
        <v>92.639589000000001</v>
      </c>
      <c r="P1013" s="556" t="s">
        <v>797</v>
      </c>
      <c r="Q1013" s="556" t="s">
        <v>778</v>
      </c>
      <c r="R1013" s="436"/>
      <c r="S1013" s="563"/>
      <c r="T1013" s="583"/>
      <c r="U1013" s="565" t="s">
        <v>1908</v>
      </c>
      <c r="V1013" s="561" t="s">
        <v>471</v>
      </c>
      <c r="W1013" s="563"/>
      <c r="X1013" s="17"/>
      <c r="Z1013" s="17"/>
    </row>
    <row r="1014" spans="1:26" ht="14.25" hidden="1" customHeight="1">
      <c r="A1014" s="433" t="s">
        <v>2686</v>
      </c>
      <c r="B1014" s="449" t="s">
        <v>339</v>
      </c>
      <c r="C1014" s="448" t="s">
        <v>895</v>
      </c>
      <c r="D1014" s="473" t="s">
        <v>1664</v>
      </c>
      <c r="E1014" s="411">
        <v>197654</v>
      </c>
      <c r="F1014" s="556"/>
      <c r="G1014" s="411"/>
      <c r="H1014" s="411"/>
      <c r="I1014" s="411"/>
      <c r="J1014" s="411" t="s">
        <v>877</v>
      </c>
      <c r="K1014" s="411" t="s">
        <v>796</v>
      </c>
      <c r="L1014" s="411" t="s">
        <v>796</v>
      </c>
      <c r="M1014" s="411" t="s">
        <v>296</v>
      </c>
      <c r="N1014" s="411">
        <v>20.447399140000002</v>
      </c>
      <c r="O1014" s="411">
        <v>92.630462649999998</v>
      </c>
      <c r="P1014" s="411" t="s">
        <v>797</v>
      </c>
      <c r="Q1014" s="411"/>
      <c r="R1014" s="567"/>
      <c r="S1014" s="568"/>
      <c r="T1014" s="414">
        <v>42849</v>
      </c>
      <c r="U1014" s="413" t="s">
        <v>891</v>
      </c>
      <c r="V1014" s="411" t="s">
        <v>471</v>
      </c>
      <c r="W1014" s="563"/>
      <c r="X1014" s="17"/>
      <c r="Z1014" s="17"/>
    </row>
    <row r="1015" spans="1:26" ht="14.25" hidden="1" customHeight="1">
      <c r="A1015" s="556" t="s">
        <v>2686</v>
      </c>
      <c r="B1015" s="581" t="s">
        <v>339</v>
      </c>
      <c r="C1015" s="580" t="s">
        <v>520</v>
      </c>
      <c r="D1015" s="473" t="s">
        <v>1664</v>
      </c>
      <c r="E1015" s="411">
        <v>197695</v>
      </c>
      <c r="F1015" s="411" t="s">
        <v>2737</v>
      </c>
      <c r="G1015" s="411"/>
      <c r="H1015" s="411"/>
      <c r="I1015" s="411"/>
      <c r="J1015" s="411" t="s">
        <v>796</v>
      </c>
      <c r="K1015" s="411" t="s">
        <v>796</v>
      </c>
      <c r="L1015" s="411" t="s">
        <v>796</v>
      </c>
      <c r="M1015" s="411" t="s">
        <v>296</v>
      </c>
      <c r="N1015" s="411">
        <v>20.651939389999999</v>
      </c>
      <c r="O1015" s="411">
        <v>92.684577939999997</v>
      </c>
      <c r="P1015" s="411" t="s">
        <v>797</v>
      </c>
      <c r="Q1015" s="411" t="s">
        <v>800</v>
      </c>
      <c r="R1015" s="567"/>
      <c r="S1015" s="568"/>
      <c r="T1015" s="414">
        <v>42926</v>
      </c>
      <c r="U1015" s="565" t="s">
        <v>801</v>
      </c>
      <c r="V1015" s="411"/>
      <c r="W1015" s="563"/>
      <c r="X1015" s="17"/>
      <c r="Z1015" s="17"/>
    </row>
    <row r="1016" spans="1:26" ht="14.25" hidden="1" customHeight="1">
      <c r="A1016" s="433" t="s">
        <v>2686</v>
      </c>
      <c r="B1016" s="449" t="s">
        <v>339</v>
      </c>
      <c r="C1016" s="448" t="s">
        <v>475</v>
      </c>
      <c r="D1016" s="473" t="s">
        <v>1664</v>
      </c>
      <c r="E1016" s="411">
        <v>197629</v>
      </c>
      <c r="F1016" s="561" t="s">
        <v>475</v>
      </c>
      <c r="G1016" s="411"/>
      <c r="H1016" s="411"/>
      <c r="I1016" s="411"/>
      <c r="J1016" s="411" t="s">
        <v>796</v>
      </c>
      <c r="K1016" s="411" t="s">
        <v>796</v>
      </c>
      <c r="L1016" s="411" t="s">
        <v>796</v>
      </c>
      <c r="M1016" s="411" t="s">
        <v>296</v>
      </c>
      <c r="N1016" s="411">
        <v>20.463909149999999</v>
      </c>
      <c r="O1016" s="411">
        <v>92.675468440000003</v>
      </c>
      <c r="P1016" s="411" t="s">
        <v>797</v>
      </c>
      <c r="Q1016" s="411" t="s">
        <v>800</v>
      </c>
      <c r="R1016" s="563"/>
      <c r="S1016" s="563"/>
      <c r="T1016" s="414">
        <v>42926</v>
      </c>
      <c r="U1016" s="413" t="s">
        <v>801</v>
      </c>
      <c r="V1016" s="411"/>
      <c r="W1016" s="563"/>
      <c r="X1016" s="17"/>
      <c r="Z1016" s="17"/>
    </row>
    <row r="1017" spans="1:26" ht="14.25" hidden="1" customHeight="1">
      <c r="A1017" s="556" t="s">
        <v>2686</v>
      </c>
      <c r="B1017" s="581" t="s">
        <v>339</v>
      </c>
      <c r="C1017" s="601" t="s">
        <v>515</v>
      </c>
      <c r="D1017" s="473" t="s">
        <v>1664</v>
      </c>
      <c r="E1017" s="411">
        <v>197706</v>
      </c>
      <c r="F1017" s="433" t="s">
        <v>515</v>
      </c>
      <c r="G1017" s="411"/>
      <c r="H1017" s="411"/>
      <c r="I1017" s="573"/>
      <c r="J1017" s="433" t="s">
        <v>796</v>
      </c>
      <c r="K1017" s="433" t="s">
        <v>796</v>
      </c>
      <c r="L1017" s="573" t="s">
        <v>796</v>
      </c>
      <c r="M1017" s="411" t="s">
        <v>296</v>
      </c>
      <c r="N1017" s="433">
        <v>20.643590929999998</v>
      </c>
      <c r="O1017" s="433">
        <v>92.722618100000005</v>
      </c>
      <c r="P1017" s="411" t="s">
        <v>797</v>
      </c>
      <c r="Q1017" s="411" t="s">
        <v>778</v>
      </c>
      <c r="R1017" s="563"/>
      <c r="S1017" s="563"/>
      <c r="T1017" s="414" t="s">
        <v>803</v>
      </c>
      <c r="U1017" s="565"/>
      <c r="V1017" s="556"/>
      <c r="W1017" s="594"/>
      <c r="X1017" s="17"/>
      <c r="Z1017" s="17"/>
    </row>
    <row r="1018" spans="1:26" ht="14.25" hidden="1" customHeight="1">
      <c r="A1018" s="433" t="s">
        <v>2686</v>
      </c>
      <c r="B1018" s="597" t="s">
        <v>339</v>
      </c>
      <c r="C1018" s="602" t="s">
        <v>913</v>
      </c>
      <c r="D1018" s="473" t="s">
        <v>1664</v>
      </c>
      <c r="E1018" s="595">
        <v>197583</v>
      </c>
      <c r="F1018" s="598"/>
      <c r="G1018" s="598"/>
      <c r="H1018" s="598"/>
      <c r="I1018" s="573"/>
      <c r="J1018" s="598" t="s">
        <v>796</v>
      </c>
      <c r="K1018" s="598" t="s">
        <v>796</v>
      </c>
      <c r="L1018" s="573" t="s">
        <v>796</v>
      </c>
      <c r="M1018" s="598"/>
      <c r="N1018" s="598">
        <v>20.598709110000001</v>
      </c>
      <c r="O1018" s="598">
        <v>92.664337160000002</v>
      </c>
      <c r="P1018" s="598" t="s">
        <v>797</v>
      </c>
      <c r="Q1018" s="598"/>
      <c r="R1018" s="436"/>
      <c r="S1018" s="563"/>
      <c r="T1018" s="599"/>
      <c r="U1018" s="600"/>
      <c r="V1018" s="598" t="s">
        <v>913</v>
      </c>
      <c r="W1018" s="594"/>
      <c r="X1018" s="17"/>
      <c r="Z1018" s="17"/>
    </row>
    <row r="1019" spans="1:26" ht="14.25" hidden="1" customHeight="1">
      <c r="A1019" s="433" t="s">
        <v>2686</v>
      </c>
      <c r="B1019" s="581" t="s">
        <v>339</v>
      </c>
      <c r="C1019" s="580" t="s">
        <v>487</v>
      </c>
      <c r="D1019" s="473" t="s">
        <v>1664</v>
      </c>
      <c r="E1019" s="556">
        <v>197615</v>
      </c>
      <c r="F1019" s="556"/>
      <c r="G1019" s="411"/>
      <c r="H1019" s="556"/>
      <c r="I1019" s="556"/>
      <c r="J1019" s="556" t="s">
        <v>796</v>
      </c>
      <c r="K1019" s="556" t="s">
        <v>796</v>
      </c>
      <c r="L1019" s="556" t="s">
        <v>796</v>
      </c>
      <c r="M1019" s="556" t="s">
        <v>296</v>
      </c>
      <c r="N1019" s="556">
        <v>20.502599719999999</v>
      </c>
      <c r="O1019" s="556">
        <v>92.6474762</v>
      </c>
      <c r="P1019" s="411" t="s">
        <v>797</v>
      </c>
      <c r="Q1019" s="556" t="s">
        <v>800</v>
      </c>
      <c r="R1019" s="567"/>
      <c r="S1019" s="568"/>
      <c r="T1019" s="583">
        <v>42926</v>
      </c>
      <c r="U1019" s="565" t="s">
        <v>801</v>
      </c>
      <c r="V1019" s="411"/>
      <c r="W1019" s="563"/>
      <c r="X1019" s="17"/>
      <c r="Z1019" s="17"/>
    </row>
    <row r="1020" spans="1:26" ht="14.25" hidden="1" customHeight="1">
      <c r="A1020" s="433" t="s">
        <v>2686</v>
      </c>
      <c r="B1020" s="581" t="s">
        <v>339</v>
      </c>
      <c r="C1020" s="580" t="s">
        <v>904</v>
      </c>
      <c r="D1020" s="473" t="s">
        <v>1664</v>
      </c>
      <c r="E1020" s="556">
        <v>197608</v>
      </c>
      <c r="F1020" s="433"/>
      <c r="G1020" s="433"/>
      <c r="H1020" s="556"/>
      <c r="I1020" s="556"/>
      <c r="J1020" s="556" t="s">
        <v>796</v>
      </c>
      <c r="K1020" s="556" t="s">
        <v>796</v>
      </c>
      <c r="L1020" s="556" t="s">
        <v>796</v>
      </c>
      <c r="M1020" s="556" t="s">
        <v>296</v>
      </c>
      <c r="N1020" s="556">
        <v>20.521270749999999</v>
      </c>
      <c r="O1020" s="556">
        <v>92.686096190000001</v>
      </c>
      <c r="P1020" s="433" t="s">
        <v>797</v>
      </c>
      <c r="Q1020" s="556"/>
      <c r="R1020" s="567"/>
      <c r="S1020" s="568"/>
      <c r="T1020" s="583"/>
      <c r="U1020" s="565"/>
      <c r="V1020" s="433" t="s">
        <v>904</v>
      </c>
      <c r="W1020" s="563"/>
      <c r="X1020" s="17"/>
      <c r="Z1020" s="17"/>
    </row>
    <row r="1021" spans="1:26" ht="14.25" hidden="1" customHeight="1">
      <c r="A1021" s="433" t="s">
        <v>2686</v>
      </c>
      <c r="B1021" s="449" t="s">
        <v>339</v>
      </c>
      <c r="C1021" s="448" t="s">
        <v>482</v>
      </c>
      <c r="D1021" s="473" t="s">
        <v>1664</v>
      </c>
      <c r="E1021" s="411">
        <v>197618</v>
      </c>
      <c r="F1021" s="561"/>
      <c r="G1021" s="411"/>
      <c r="H1021" s="411"/>
      <c r="I1021" s="411"/>
      <c r="J1021" s="411" t="s">
        <v>796</v>
      </c>
      <c r="K1021" s="411" t="s">
        <v>796</v>
      </c>
      <c r="L1021" s="411" t="s">
        <v>796</v>
      </c>
      <c r="M1021" s="411" t="s">
        <v>296</v>
      </c>
      <c r="N1021" s="433">
        <v>20.480100629999999</v>
      </c>
      <c r="O1021" s="433">
        <v>92.70481873</v>
      </c>
      <c r="P1021" s="411" t="s">
        <v>797</v>
      </c>
      <c r="Q1021" s="411" t="s">
        <v>800</v>
      </c>
      <c r="R1021" s="563"/>
      <c r="S1021" s="563"/>
      <c r="T1021" s="414">
        <v>42926</v>
      </c>
      <c r="U1021" s="413" t="s">
        <v>801</v>
      </c>
      <c r="V1021" s="411"/>
      <c r="W1021" s="563"/>
      <c r="X1021" s="17"/>
      <c r="Z1021" s="17"/>
    </row>
    <row r="1022" spans="1:26" ht="14.25" hidden="1" customHeight="1">
      <c r="A1022" s="433" t="s">
        <v>2686</v>
      </c>
      <c r="B1022" s="581" t="s">
        <v>339</v>
      </c>
      <c r="C1022" s="580" t="s">
        <v>514</v>
      </c>
      <c r="D1022" s="473" t="s">
        <v>1664</v>
      </c>
      <c r="E1022" s="411">
        <v>197707</v>
      </c>
      <c r="F1022" s="556"/>
      <c r="G1022" s="411"/>
      <c r="H1022" s="411"/>
      <c r="I1022" s="411"/>
      <c r="J1022" s="411" t="s">
        <v>796</v>
      </c>
      <c r="K1022" s="411" t="s">
        <v>796</v>
      </c>
      <c r="L1022" s="556" t="s">
        <v>796</v>
      </c>
      <c r="M1022" s="411" t="s">
        <v>296</v>
      </c>
      <c r="N1022" s="433">
        <v>20.639530180000001</v>
      </c>
      <c r="O1022" s="433">
        <v>92.721908569999997</v>
      </c>
      <c r="P1022" s="411" t="s">
        <v>797</v>
      </c>
      <c r="Q1022" s="411" t="s">
        <v>778</v>
      </c>
      <c r="R1022" s="563"/>
      <c r="S1022" s="563"/>
      <c r="T1022" s="414" t="s">
        <v>803</v>
      </c>
      <c r="U1022" s="413"/>
      <c r="V1022" s="411"/>
      <c r="W1022" s="563"/>
      <c r="X1022" s="17"/>
      <c r="Z1022" s="17"/>
    </row>
    <row r="1023" spans="1:26" ht="14.25" hidden="1" customHeight="1">
      <c r="A1023" s="433" t="s">
        <v>2686</v>
      </c>
      <c r="B1023" s="581" t="s">
        <v>339</v>
      </c>
      <c r="C1023" s="580" t="s">
        <v>506</v>
      </c>
      <c r="D1023" s="473" t="s">
        <v>1664</v>
      </c>
      <c r="E1023" s="433">
        <v>197580</v>
      </c>
      <c r="F1023" s="433"/>
      <c r="G1023" s="433"/>
      <c r="H1023" s="433"/>
      <c r="I1023" s="433"/>
      <c r="J1023" s="433" t="s">
        <v>796</v>
      </c>
      <c r="K1023" s="433" t="s">
        <v>796</v>
      </c>
      <c r="L1023" s="556" t="s">
        <v>796</v>
      </c>
      <c r="M1023" s="433" t="s">
        <v>296</v>
      </c>
      <c r="N1023" s="433">
        <v>20.582699999999999</v>
      </c>
      <c r="O1023" s="433">
        <v>92.664699999999996</v>
      </c>
      <c r="P1023" s="433" t="s">
        <v>797</v>
      </c>
      <c r="Q1023" s="433" t="s">
        <v>778</v>
      </c>
      <c r="R1023" s="563"/>
      <c r="S1023" s="563"/>
      <c r="T1023" s="450"/>
      <c r="U1023" s="438"/>
      <c r="V1023" s="433" t="s">
        <v>506</v>
      </c>
      <c r="W1023" s="563"/>
      <c r="X1023" s="17"/>
      <c r="Z1023" s="17"/>
    </row>
    <row r="1024" spans="1:26" ht="14.25" hidden="1" customHeight="1">
      <c r="A1024" s="433" t="s">
        <v>2686</v>
      </c>
      <c r="B1024" s="449" t="s">
        <v>339</v>
      </c>
      <c r="C1024" s="448" t="s">
        <v>479</v>
      </c>
      <c r="D1024" s="473" t="s">
        <v>1664</v>
      </c>
      <c r="E1024" s="433">
        <v>197630</v>
      </c>
      <c r="F1024" s="433"/>
      <c r="G1024" s="433"/>
      <c r="H1024" s="433"/>
      <c r="I1024" s="433"/>
      <c r="J1024" s="433" t="s">
        <v>796</v>
      </c>
      <c r="K1024" s="433" t="s">
        <v>796</v>
      </c>
      <c r="L1024" s="433" t="s">
        <v>796</v>
      </c>
      <c r="M1024" s="433" t="s">
        <v>296</v>
      </c>
      <c r="N1024" s="433">
        <v>20.470119480000001</v>
      </c>
      <c r="O1024" s="433">
        <v>92.672653199999999</v>
      </c>
      <c r="P1024" s="433" t="s">
        <v>797</v>
      </c>
      <c r="Q1024" s="433" t="s">
        <v>800</v>
      </c>
      <c r="R1024" s="567"/>
      <c r="S1024" s="568"/>
      <c r="T1024" s="450">
        <v>42926</v>
      </c>
      <c r="U1024" s="438" t="s">
        <v>801</v>
      </c>
      <c r="V1024" s="433"/>
      <c r="W1024" s="563"/>
      <c r="X1024" s="17"/>
      <c r="Z1024" s="17"/>
    </row>
    <row r="1025" spans="1:26" ht="14.25" hidden="1" customHeight="1">
      <c r="A1025" s="433" t="s">
        <v>2686</v>
      </c>
      <c r="B1025" s="449" t="s">
        <v>339</v>
      </c>
      <c r="C1025" s="580" t="s">
        <v>1918</v>
      </c>
      <c r="D1025" s="473"/>
      <c r="E1025" s="433">
        <v>197611</v>
      </c>
      <c r="F1025" s="556" t="s">
        <v>1918</v>
      </c>
      <c r="G1025" s="433"/>
      <c r="H1025" s="433"/>
      <c r="I1025" s="433"/>
      <c r="J1025" s="433" t="s">
        <v>796</v>
      </c>
      <c r="K1025" s="433" t="s">
        <v>796</v>
      </c>
      <c r="L1025" s="433" t="s">
        <v>796</v>
      </c>
      <c r="M1025" s="433" t="s">
        <v>296</v>
      </c>
      <c r="N1025" s="433">
        <v>20.504730219999999</v>
      </c>
      <c r="O1025" s="433">
        <v>92.6831131</v>
      </c>
      <c r="P1025" s="433" t="s">
        <v>797</v>
      </c>
      <c r="Q1025" s="433" t="s">
        <v>1915</v>
      </c>
      <c r="R1025" s="436"/>
      <c r="S1025" s="563"/>
      <c r="T1025" s="450">
        <v>43245</v>
      </c>
      <c r="U1025" s="438"/>
      <c r="V1025" s="556"/>
      <c r="W1025" s="563"/>
      <c r="X1025" s="17"/>
      <c r="Z1025" s="17"/>
    </row>
    <row r="1026" spans="1:26" ht="14.25" hidden="1" customHeight="1">
      <c r="A1026" s="556" t="s">
        <v>2686</v>
      </c>
      <c r="B1026" s="581" t="s">
        <v>339</v>
      </c>
      <c r="C1026" s="580" t="s">
        <v>1919</v>
      </c>
      <c r="D1026" s="473"/>
      <c r="E1026" s="433">
        <v>197613</v>
      </c>
      <c r="F1026" s="561"/>
      <c r="G1026" s="433"/>
      <c r="H1026" s="433"/>
      <c r="I1026" s="433"/>
      <c r="J1026" s="433" t="s">
        <v>796</v>
      </c>
      <c r="K1026" s="433" t="s">
        <v>796</v>
      </c>
      <c r="L1026" s="433" t="s">
        <v>796</v>
      </c>
      <c r="M1026" s="433" t="s">
        <v>296</v>
      </c>
      <c r="N1026" s="433">
        <v>20.49729919</v>
      </c>
      <c r="O1026" s="433">
        <v>92.683097840000002</v>
      </c>
      <c r="P1026" s="433" t="s">
        <v>797</v>
      </c>
      <c r="Q1026" s="433" t="s">
        <v>1915</v>
      </c>
      <c r="R1026" s="563"/>
      <c r="S1026" s="563"/>
      <c r="T1026" s="450">
        <v>43245</v>
      </c>
      <c r="U1026" s="565"/>
      <c r="V1026" s="556"/>
      <c r="W1026" s="563"/>
      <c r="X1026" s="106"/>
      <c r="Z1026" s="17"/>
    </row>
    <row r="1027" spans="1:26" ht="14.25" hidden="1" customHeight="1">
      <c r="A1027" s="556" t="s">
        <v>2686</v>
      </c>
      <c r="B1027" s="581" t="s">
        <v>339</v>
      </c>
      <c r="C1027" s="581" t="s">
        <v>490</v>
      </c>
      <c r="D1027" s="473" t="s">
        <v>1664</v>
      </c>
      <c r="E1027" s="433">
        <v>197596</v>
      </c>
      <c r="F1027" s="556"/>
      <c r="G1027" s="433"/>
      <c r="H1027" s="433"/>
      <c r="I1027" s="433"/>
      <c r="J1027" s="433" t="s">
        <v>796</v>
      </c>
      <c r="K1027" s="433" t="s">
        <v>796</v>
      </c>
      <c r="L1027" s="433" t="s">
        <v>796</v>
      </c>
      <c r="M1027" s="433" t="s">
        <v>296</v>
      </c>
      <c r="N1027" s="433">
        <v>20.511900000000001</v>
      </c>
      <c r="O1027" s="433">
        <v>92.645300000000006</v>
      </c>
      <c r="P1027" s="433" t="s">
        <v>797</v>
      </c>
      <c r="Q1027" s="433" t="s">
        <v>778</v>
      </c>
      <c r="R1027" s="563"/>
      <c r="S1027" s="563"/>
      <c r="T1027" s="450"/>
      <c r="U1027" s="565"/>
      <c r="V1027" s="556" t="s">
        <v>490</v>
      </c>
      <c r="W1027" s="563"/>
      <c r="X1027" s="106"/>
      <c r="Z1027" s="17"/>
    </row>
    <row r="1028" spans="1:26" ht="14.25" hidden="1" customHeight="1">
      <c r="A1028" s="556" t="s">
        <v>2686</v>
      </c>
      <c r="B1028" s="581" t="s">
        <v>339</v>
      </c>
      <c r="C1028" s="581" t="s">
        <v>472</v>
      </c>
      <c r="D1028" s="473" t="s">
        <v>1664</v>
      </c>
      <c r="E1028" s="556">
        <v>197621</v>
      </c>
      <c r="F1028" s="433"/>
      <c r="G1028" s="433"/>
      <c r="H1028" s="556"/>
      <c r="I1028" s="556"/>
      <c r="J1028" s="556" t="s">
        <v>796</v>
      </c>
      <c r="K1028" s="556" t="s">
        <v>796</v>
      </c>
      <c r="L1028" s="556" t="s">
        <v>796</v>
      </c>
      <c r="M1028" s="556" t="s">
        <v>296</v>
      </c>
      <c r="N1028" s="556">
        <v>20.453830719999999</v>
      </c>
      <c r="O1028" s="556">
        <v>92.683090210000003</v>
      </c>
      <c r="P1028" s="433" t="s">
        <v>797</v>
      </c>
      <c r="Q1028" s="556" t="s">
        <v>800</v>
      </c>
      <c r="R1028" s="567"/>
      <c r="S1028" s="568"/>
      <c r="T1028" s="583">
        <v>42926</v>
      </c>
      <c r="U1028" s="565" t="s">
        <v>801</v>
      </c>
      <c r="V1028" s="433"/>
      <c r="W1028" s="563"/>
      <c r="X1028" s="106"/>
      <c r="Z1028" s="17"/>
    </row>
    <row r="1029" spans="1:26" ht="14.25" hidden="1" customHeight="1">
      <c r="A1029" s="556" t="s">
        <v>2686</v>
      </c>
      <c r="B1029" s="581" t="s">
        <v>339</v>
      </c>
      <c r="C1029" s="581" t="s">
        <v>513</v>
      </c>
      <c r="D1029" s="473" t="s">
        <v>1664</v>
      </c>
      <c r="E1029" s="433">
        <v>197690</v>
      </c>
      <c r="F1029" s="433"/>
      <c r="G1029" s="433"/>
      <c r="H1029" s="433"/>
      <c r="I1029" s="433"/>
      <c r="J1029" s="433" t="s">
        <v>796</v>
      </c>
      <c r="K1029" s="556" t="s">
        <v>796</v>
      </c>
      <c r="L1029" s="556" t="s">
        <v>796</v>
      </c>
      <c r="M1029" s="433" t="s">
        <v>296</v>
      </c>
      <c r="N1029" s="433">
        <v>20.636510850000001</v>
      </c>
      <c r="O1029" s="433">
        <v>92.713378910000003</v>
      </c>
      <c r="P1029" s="433" t="s">
        <v>797</v>
      </c>
      <c r="Q1029" s="433" t="s">
        <v>778</v>
      </c>
      <c r="R1029" s="563"/>
      <c r="S1029" s="563"/>
      <c r="T1029" s="450" t="s">
        <v>803</v>
      </c>
      <c r="U1029" s="565"/>
      <c r="V1029" s="556"/>
      <c r="W1029" s="563"/>
      <c r="X1029" s="106"/>
      <c r="Z1029" s="17"/>
    </row>
    <row r="1030" spans="1:26" ht="14.25" hidden="1" customHeight="1">
      <c r="A1030" s="433" t="s">
        <v>2686</v>
      </c>
      <c r="B1030" s="449" t="s">
        <v>339</v>
      </c>
      <c r="C1030" s="581" t="s">
        <v>499</v>
      </c>
      <c r="D1030" s="473" t="s">
        <v>1664</v>
      </c>
      <c r="E1030" s="433">
        <v>197597</v>
      </c>
      <c r="F1030" s="566"/>
      <c r="G1030" s="433"/>
      <c r="H1030" s="433"/>
      <c r="I1030" s="433"/>
      <c r="J1030" s="433" t="s">
        <v>796</v>
      </c>
      <c r="K1030" s="433" t="s">
        <v>796</v>
      </c>
      <c r="L1030" s="433" t="s">
        <v>796</v>
      </c>
      <c r="M1030" s="433" t="s">
        <v>793</v>
      </c>
      <c r="N1030" s="433">
        <v>20.550769809999998</v>
      </c>
      <c r="O1030" s="433">
        <v>92.650512699999993</v>
      </c>
      <c r="P1030" s="433" t="s">
        <v>797</v>
      </c>
      <c r="Q1030" s="433" t="s">
        <v>778</v>
      </c>
      <c r="R1030" s="563"/>
      <c r="S1030" s="563"/>
      <c r="T1030" s="450"/>
      <c r="U1030" s="438"/>
      <c r="V1030" s="433" t="s">
        <v>499</v>
      </c>
      <c r="W1030" s="563"/>
      <c r="X1030" s="106"/>
      <c r="Z1030" s="17"/>
    </row>
    <row r="1031" spans="1:26" ht="14.25" hidden="1" customHeight="1">
      <c r="A1031" s="433" t="s">
        <v>2686</v>
      </c>
      <c r="B1031" s="581" t="s">
        <v>339</v>
      </c>
      <c r="C1031" s="581" t="s">
        <v>459</v>
      </c>
      <c r="D1031" s="473" t="s">
        <v>2313</v>
      </c>
      <c r="E1031" s="556" t="s">
        <v>1383</v>
      </c>
      <c r="F1031" s="556"/>
      <c r="G1031" s="433"/>
      <c r="H1031" s="556"/>
      <c r="I1031" s="556"/>
      <c r="J1031" s="556" t="s">
        <v>796</v>
      </c>
      <c r="K1031" s="556" t="s">
        <v>796</v>
      </c>
      <c r="L1031" s="556" t="s">
        <v>881</v>
      </c>
      <c r="M1031" s="556" t="s">
        <v>793</v>
      </c>
      <c r="N1031" s="556">
        <v>20.335864000000001</v>
      </c>
      <c r="O1031" s="556">
        <v>92.785706000000005</v>
      </c>
      <c r="P1031" s="433" t="s">
        <v>797</v>
      </c>
      <c r="Q1031" s="556" t="s">
        <v>778</v>
      </c>
      <c r="R1031" s="563">
        <v>56</v>
      </c>
      <c r="S1031" s="564">
        <v>332</v>
      </c>
      <c r="T1031" s="583"/>
      <c r="U1031" s="565"/>
      <c r="V1031" s="433" t="s">
        <v>882</v>
      </c>
      <c r="W1031" s="563"/>
      <c r="X1031" s="106"/>
      <c r="Z1031" s="17"/>
    </row>
    <row r="1032" spans="1:26" ht="14.25" hidden="1" customHeight="1">
      <c r="A1032" s="556" t="s">
        <v>2686</v>
      </c>
      <c r="B1032" s="581" t="s">
        <v>339</v>
      </c>
      <c r="C1032" s="581" t="s">
        <v>460</v>
      </c>
      <c r="D1032" s="473" t="s">
        <v>1664</v>
      </c>
      <c r="E1032" s="433">
        <v>197779</v>
      </c>
      <c r="F1032" s="433"/>
      <c r="G1032" s="433"/>
      <c r="H1032" s="433"/>
      <c r="I1032" s="433"/>
      <c r="J1032" s="433" t="s">
        <v>796</v>
      </c>
      <c r="K1032" s="433" t="s">
        <v>796</v>
      </c>
      <c r="L1032" s="433" t="s">
        <v>796</v>
      </c>
      <c r="M1032" s="433" t="s">
        <v>296</v>
      </c>
      <c r="N1032" s="433">
        <v>20.339799880000001</v>
      </c>
      <c r="O1032" s="433">
        <v>92.782653809999999</v>
      </c>
      <c r="P1032" s="433" t="s">
        <v>797</v>
      </c>
      <c r="Q1032" s="433" t="s">
        <v>778</v>
      </c>
      <c r="R1032" s="567"/>
      <c r="S1032" s="568"/>
      <c r="T1032" s="450"/>
      <c r="U1032" s="565"/>
      <c r="V1032" s="433"/>
      <c r="W1032" s="563"/>
      <c r="X1032" s="106"/>
      <c r="Z1032" s="17"/>
    </row>
    <row r="1033" spans="1:26" ht="14.25" hidden="1" customHeight="1">
      <c r="A1033" s="556" t="s">
        <v>2686</v>
      </c>
      <c r="B1033" s="581" t="s">
        <v>339</v>
      </c>
      <c r="C1033" s="581" t="s">
        <v>548</v>
      </c>
      <c r="D1033" s="473" t="s">
        <v>1664</v>
      </c>
      <c r="E1033" s="433">
        <v>197671</v>
      </c>
      <c r="F1033" s="556"/>
      <c r="G1033" s="433"/>
      <c r="H1033" s="433"/>
      <c r="I1033" s="433"/>
      <c r="J1033" s="433" t="s">
        <v>796</v>
      </c>
      <c r="K1033" s="433" t="s">
        <v>796</v>
      </c>
      <c r="L1033" s="433" t="s">
        <v>796</v>
      </c>
      <c r="M1033" s="433" t="s">
        <v>296</v>
      </c>
      <c r="N1033" s="433">
        <v>20.694499969999999</v>
      </c>
      <c r="O1033" s="433">
        <v>92.647750849999994</v>
      </c>
      <c r="P1033" s="433" t="s">
        <v>797</v>
      </c>
      <c r="Q1033" s="433" t="s">
        <v>778</v>
      </c>
      <c r="R1033" s="563"/>
      <c r="S1033" s="563"/>
      <c r="T1033" s="450" t="s">
        <v>778</v>
      </c>
      <c r="U1033" s="565"/>
      <c r="V1033" s="433"/>
      <c r="W1033" s="563"/>
      <c r="X1033" s="106"/>
      <c r="Z1033" s="17"/>
    </row>
    <row r="1034" spans="1:26" ht="14.25" hidden="1" customHeight="1">
      <c r="A1034" s="433" t="s">
        <v>2686</v>
      </c>
      <c r="B1034" s="581" t="s">
        <v>339</v>
      </c>
      <c r="C1034" s="581" t="s">
        <v>541</v>
      </c>
      <c r="D1034" s="473" t="s">
        <v>1664</v>
      </c>
      <c r="E1034" s="556">
        <v>197672</v>
      </c>
      <c r="F1034" s="433" t="s">
        <v>541</v>
      </c>
      <c r="G1034" s="433"/>
      <c r="H1034" s="433"/>
      <c r="I1034" s="433"/>
      <c r="J1034" s="433" t="s">
        <v>796</v>
      </c>
      <c r="K1034" s="433" t="s">
        <v>796</v>
      </c>
      <c r="L1034" s="556" t="s">
        <v>796</v>
      </c>
      <c r="M1034" s="433" t="s">
        <v>296</v>
      </c>
      <c r="N1034" s="433">
        <v>20.686460490000002</v>
      </c>
      <c r="O1034" s="433">
        <v>92.682327270000002</v>
      </c>
      <c r="P1034" s="433" t="s">
        <v>797</v>
      </c>
      <c r="Q1034" s="433" t="s">
        <v>778</v>
      </c>
      <c r="R1034" s="563"/>
      <c r="S1034" s="563"/>
      <c r="T1034" s="450" t="s">
        <v>778</v>
      </c>
      <c r="U1034" s="438"/>
      <c r="V1034" s="561"/>
      <c r="W1034" s="563"/>
      <c r="X1034" s="106"/>
      <c r="Z1034" s="17"/>
    </row>
    <row r="1035" spans="1:26" ht="14.25" hidden="1" customHeight="1">
      <c r="A1035" s="556" t="s">
        <v>2686</v>
      </c>
      <c r="B1035" s="581" t="s">
        <v>339</v>
      </c>
      <c r="C1035" s="581" t="s">
        <v>545</v>
      </c>
      <c r="D1035" s="473" t="s">
        <v>1664</v>
      </c>
      <c r="E1035" s="433">
        <v>197669</v>
      </c>
      <c r="F1035" s="561"/>
      <c r="G1035" s="433"/>
      <c r="H1035" s="433"/>
      <c r="I1035" s="433"/>
      <c r="J1035" s="433" t="s">
        <v>2692</v>
      </c>
      <c r="K1035" s="433" t="s">
        <v>2658</v>
      </c>
      <c r="L1035" s="433" t="s">
        <v>2658</v>
      </c>
      <c r="M1035" s="433" t="s">
        <v>296</v>
      </c>
      <c r="N1035" s="433">
        <v>20.688629150000001</v>
      </c>
      <c r="O1035" s="433">
        <v>92.652481080000001</v>
      </c>
      <c r="P1035" s="433" t="s">
        <v>797</v>
      </c>
      <c r="Q1035" s="433" t="s">
        <v>778</v>
      </c>
      <c r="R1035" s="563"/>
      <c r="S1035" s="563"/>
      <c r="T1035" s="450" t="s">
        <v>803</v>
      </c>
      <c r="U1035" s="565"/>
      <c r="V1035" s="556"/>
      <c r="W1035" s="563"/>
      <c r="X1035" s="106"/>
      <c r="Z1035" s="17"/>
    </row>
    <row r="1036" spans="1:26" ht="14.25" hidden="1" customHeight="1">
      <c r="A1036" s="556" t="s">
        <v>2686</v>
      </c>
      <c r="B1036" s="588" t="s">
        <v>339</v>
      </c>
      <c r="C1036" s="588" t="s">
        <v>491</v>
      </c>
      <c r="D1036" s="473" t="s">
        <v>1664</v>
      </c>
      <c r="E1036" s="573">
        <v>197609</v>
      </c>
      <c r="F1036" s="556"/>
      <c r="G1036" s="433"/>
      <c r="H1036" s="573"/>
      <c r="I1036" s="573"/>
      <c r="J1036" s="573" t="s">
        <v>796</v>
      </c>
      <c r="K1036" s="573" t="s">
        <v>796</v>
      </c>
      <c r="L1036" s="573" t="s">
        <v>796</v>
      </c>
      <c r="M1036" s="573" t="s">
        <v>296</v>
      </c>
      <c r="N1036" s="573">
        <v>20.5177002</v>
      </c>
      <c r="O1036" s="573">
        <v>92.660263060000005</v>
      </c>
      <c r="P1036" s="433" t="s">
        <v>797</v>
      </c>
      <c r="Q1036" s="574" t="s">
        <v>778</v>
      </c>
      <c r="R1036" s="563"/>
      <c r="S1036" s="563"/>
      <c r="T1036" s="585"/>
      <c r="U1036" s="573"/>
      <c r="V1036" s="556" t="s">
        <v>491</v>
      </c>
      <c r="W1036" s="563"/>
      <c r="X1036" s="106"/>
      <c r="Z1036" s="17"/>
    </row>
    <row r="1037" spans="1:26" ht="14.25" hidden="1" customHeight="1">
      <c r="A1037" s="556" t="s">
        <v>2686</v>
      </c>
      <c r="B1037" s="581" t="s">
        <v>339</v>
      </c>
      <c r="C1037" s="581" t="s">
        <v>495</v>
      </c>
      <c r="D1037" s="473" t="s">
        <v>1664</v>
      </c>
      <c r="E1037" s="433">
        <v>197599</v>
      </c>
      <c r="F1037" s="433"/>
      <c r="G1037" s="433"/>
      <c r="H1037" s="433"/>
      <c r="I1037" s="433"/>
      <c r="J1037" s="433" t="s">
        <v>796</v>
      </c>
      <c r="K1037" s="556" t="s">
        <v>796</v>
      </c>
      <c r="L1037" s="556" t="s">
        <v>796</v>
      </c>
      <c r="M1037" s="433" t="s">
        <v>296</v>
      </c>
      <c r="N1037" s="556">
        <v>20.543479919999999</v>
      </c>
      <c r="O1037" s="556">
        <v>92.676979059999994</v>
      </c>
      <c r="P1037" s="433" t="s">
        <v>797</v>
      </c>
      <c r="Q1037" s="433" t="s">
        <v>778</v>
      </c>
      <c r="R1037" s="563"/>
      <c r="S1037" s="563"/>
      <c r="T1037" s="450"/>
      <c r="U1037" s="565"/>
      <c r="V1037" s="433" t="s">
        <v>495</v>
      </c>
      <c r="W1037" s="563"/>
      <c r="X1037" s="106"/>
      <c r="Z1037" s="17"/>
    </row>
    <row r="1038" spans="1:26" ht="14.25" hidden="1" customHeight="1">
      <c r="A1038" s="556" t="s">
        <v>2686</v>
      </c>
      <c r="B1038" s="581" t="s">
        <v>339</v>
      </c>
      <c r="C1038" s="581" t="s">
        <v>536</v>
      </c>
      <c r="D1038" s="562" t="s">
        <v>1664</v>
      </c>
      <c r="E1038" s="433">
        <v>197683</v>
      </c>
      <c r="F1038" s="561"/>
      <c r="G1038" s="433"/>
      <c r="H1038" s="433"/>
      <c r="I1038" s="433"/>
      <c r="J1038" s="433" t="s">
        <v>2692</v>
      </c>
      <c r="K1038" s="433" t="s">
        <v>2658</v>
      </c>
      <c r="L1038" s="433" t="s">
        <v>2658</v>
      </c>
      <c r="M1038" s="433" t="s">
        <v>296</v>
      </c>
      <c r="N1038" s="433">
        <v>20.678159709999999</v>
      </c>
      <c r="O1038" s="433">
        <v>92.713821409999994</v>
      </c>
      <c r="P1038" s="433" t="s">
        <v>797</v>
      </c>
      <c r="Q1038" s="433" t="s">
        <v>778</v>
      </c>
      <c r="R1038" s="561"/>
      <c r="S1038" s="561"/>
      <c r="T1038" s="450" t="s">
        <v>778</v>
      </c>
      <c r="U1038" s="565"/>
      <c r="V1038" s="556"/>
      <c r="W1038" s="563"/>
      <c r="X1038" s="106"/>
      <c r="Z1038" s="17"/>
    </row>
    <row r="1039" spans="1:26" ht="14.25" hidden="1" customHeight="1">
      <c r="A1039" s="556" t="s">
        <v>2686</v>
      </c>
      <c r="B1039" s="592" t="s">
        <v>339</v>
      </c>
      <c r="C1039" s="509" t="s">
        <v>908</v>
      </c>
      <c r="D1039" s="562" t="s">
        <v>1664</v>
      </c>
      <c r="E1039" s="433">
        <v>220694</v>
      </c>
      <c r="F1039" s="556"/>
      <c r="G1039" s="433"/>
      <c r="H1039" s="433"/>
      <c r="I1039" s="433"/>
      <c r="J1039" s="433" t="s">
        <v>796</v>
      </c>
      <c r="K1039" s="433" t="s">
        <v>796</v>
      </c>
      <c r="L1039" s="561" t="s">
        <v>796</v>
      </c>
      <c r="M1039" s="433" t="s">
        <v>296</v>
      </c>
      <c r="N1039" s="433">
        <v>20.581470490000001</v>
      </c>
      <c r="O1039" s="433">
        <v>92.643272400000001</v>
      </c>
      <c r="P1039" s="433" t="s">
        <v>797</v>
      </c>
      <c r="Q1039" s="433"/>
      <c r="R1039" s="571"/>
      <c r="S1039" s="564"/>
      <c r="T1039" s="450"/>
      <c r="U1039" s="565"/>
      <c r="V1039" s="433" t="s">
        <v>909</v>
      </c>
      <c r="W1039" s="563"/>
      <c r="X1039" s="106"/>
      <c r="Z1039" s="17"/>
    </row>
    <row r="1040" spans="1:26" ht="14.25" hidden="1" customHeight="1">
      <c r="A1040" s="556" t="s">
        <v>2686</v>
      </c>
      <c r="B1040" s="581" t="s">
        <v>339</v>
      </c>
      <c r="C1040" s="581" t="s">
        <v>340</v>
      </c>
      <c r="D1040" s="473" t="s">
        <v>1664</v>
      </c>
      <c r="E1040" s="433"/>
      <c r="F1040" s="433"/>
      <c r="G1040" s="433"/>
      <c r="H1040" s="433"/>
      <c r="I1040" s="433"/>
      <c r="J1040" s="433" t="s">
        <v>796</v>
      </c>
      <c r="K1040" s="433" t="s">
        <v>796</v>
      </c>
      <c r="L1040" s="433" t="s">
        <v>796</v>
      </c>
      <c r="M1040" s="433" t="s">
        <v>296</v>
      </c>
      <c r="N1040" s="433"/>
      <c r="O1040" s="433"/>
      <c r="P1040" s="433" t="s">
        <v>797</v>
      </c>
      <c r="Q1040" s="433" t="s">
        <v>778</v>
      </c>
      <c r="R1040" s="567"/>
      <c r="S1040" s="568"/>
      <c r="T1040" s="450" t="s">
        <v>803</v>
      </c>
      <c r="U1040" s="565"/>
      <c r="V1040" s="433"/>
      <c r="W1040" s="563"/>
      <c r="X1040" s="106"/>
      <c r="Z1040" s="17"/>
    </row>
    <row r="1041" spans="1:23" ht="14.25" hidden="1" customHeight="1">
      <c r="A1041" s="581" t="s">
        <v>2686</v>
      </c>
      <c r="B1041" s="581" t="s">
        <v>339</v>
      </c>
      <c r="C1041" s="581" t="s">
        <v>2738</v>
      </c>
      <c r="D1041" s="473" t="s">
        <v>1664</v>
      </c>
      <c r="E1041" s="433">
        <v>197586</v>
      </c>
      <c r="F1041" s="556" t="s">
        <v>2024</v>
      </c>
      <c r="G1041" s="433"/>
      <c r="H1041" s="433"/>
      <c r="I1041" s="433"/>
      <c r="J1041" s="433" t="s">
        <v>796</v>
      </c>
      <c r="K1041" s="433" t="s">
        <v>796</v>
      </c>
      <c r="L1041" s="433" t="s">
        <v>796</v>
      </c>
      <c r="M1041" s="433" t="s">
        <v>296</v>
      </c>
      <c r="N1041" s="433">
        <v>20.58996964</v>
      </c>
      <c r="O1041" s="433">
        <v>92.691757199999998</v>
      </c>
      <c r="P1041" s="433" t="s">
        <v>797</v>
      </c>
      <c r="Q1041" s="433" t="s">
        <v>778</v>
      </c>
      <c r="R1041" s="563"/>
      <c r="S1041" s="563"/>
      <c r="T1041" s="450"/>
      <c r="U1041" s="565"/>
      <c r="V1041" s="433" t="s">
        <v>508</v>
      </c>
      <c r="W1041" s="596"/>
    </row>
    <row r="1042" spans="1:23" ht="14.25" hidden="1" customHeight="1">
      <c r="A1042" s="581" t="s">
        <v>2686</v>
      </c>
      <c r="B1042" s="581" t="s">
        <v>339</v>
      </c>
      <c r="C1042" s="581" t="s">
        <v>2852</v>
      </c>
      <c r="D1042" s="473" t="s">
        <v>1664</v>
      </c>
      <c r="E1042" s="556">
        <v>197589</v>
      </c>
      <c r="F1042" s="556" t="s">
        <v>906</v>
      </c>
      <c r="G1042" s="433"/>
      <c r="H1042" s="433"/>
      <c r="I1042" s="433"/>
      <c r="J1042" s="433" t="s">
        <v>2692</v>
      </c>
      <c r="K1042" s="433" t="s">
        <v>2658</v>
      </c>
      <c r="L1042" s="433" t="s">
        <v>2658</v>
      </c>
      <c r="M1042" s="433"/>
      <c r="N1042" s="433">
        <v>20.575780868530298</v>
      </c>
      <c r="O1042" s="433">
        <v>92.670402526855497</v>
      </c>
      <c r="P1042" s="433"/>
      <c r="Q1042" s="433"/>
      <c r="R1042" s="563"/>
      <c r="S1042" s="564"/>
      <c r="T1042" s="450"/>
      <c r="U1042" s="438"/>
      <c r="V1042" s="433" t="s">
        <v>2816</v>
      </c>
      <c r="W1042" s="563"/>
    </row>
    <row r="1043" spans="1:23" ht="14.25" hidden="1" customHeight="1">
      <c r="A1043" s="592" t="s">
        <v>2686</v>
      </c>
      <c r="B1043" s="592" t="s">
        <v>339</v>
      </c>
      <c r="C1043" s="509" t="s">
        <v>2822</v>
      </c>
      <c r="D1043" s="562"/>
      <c r="E1043" s="433"/>
      <c r="F1043" s="433"/>
      <c r="G1043" s="433"/>
      <c r="H1043" s="433"/>
      <c r="I1043" s="556"/>
      <c r="J1043" s="433" t="s">
        <v>2692</v>
      </c>
      <c r="K1043" s="433" t="s">
        <v>2658</v>
      </c>
      <c r="L1043" s="433" t="s">
        <v>2658</v>
      </c>
      <c r="M1043" s="433"/>
      <c r="N1043" s="433"/>
      <c r="O1043" s="433"/>
      <c r="P1043" s="433"/>
      <c r="Q1043" s="433"/>
      <c r="R1043" s="571"/>
      <c r="S1043" s="564"/>
      <c r="T1043" s="450">
        <v>43591</v>
      </c>
      <c r="U1043" s="571"/>
      <c r="V1043" s="568" t="s">
        <v>2822</v>
      </c>
      <c r="W1043" s="563"/>
    </row>
    <row r="1044" spans="1:23" ht="14.25" hidden="1" customHeight="1">
      <c r="A1044" s="581" t="s">
        <v>2686</v>
      </c>
      <c r="B1044" s="581" t="s">
        <v>339</v>
      </c>
      <c r="C1044" s="581" t="s">
        <v>885</v>
      </c>
      <c r="D1044" s="473" t="s">
        <v>1664</v>
      </c>
      <c r="E1044" s="433">
        <v>197765</v>
      </c>
      <c r="F1044" s="556"/>
      <c r="G1044" s="433"/>
      <c r="H1044" s="433"/>
      <c r="I1044" s="433"/>
      <c r="J1044" s="433" t="s">
        <v>796</v>
      </c>
      <c r="K1044" s="433" t="s">
        <v>796</v>
      </c>
      <c r="L1044" s="433" t="s">
        <v>796</v>
      </c>
      <c r="M1044" s="433" t="s">
        <v>296</v>
      </c>
      <c r="N1044" s="433">
        <v>20.3917</v>
      </c>
      <c r="O1044" s="433">
        <v>92.770899999999997</v>
      </c>
      <c r="P1044" s="433" t="s">
        <v>797</v>
      </c>
      <c r="Q1044" s="433"/>
      <c r="R1044" s="563"/>
      <c r="S1044" s="563"/>
      <c r="T1044" s="450"/>
      <c r="U1044" s="565"/>
      <c r="V1044" s="556" t="s">
        <v>885</v>
      </c>
      <c r="W1044" s="563"/>
    </row>
    <row r="1045" spans="1:23" ht="14.25" hidden="1" customHeight="1">
      <c r="A1045" s="592" t="s">
        <v>2686</v>
      </c>
      <c r="B1045" s="592" t="s">
        <v>339</v>
      </c>
      <c r="C1045" s="509" t="s">
        <v>2823</v>
      </c>
      <c r="D1045" s="562"/>
      <c r="E1045" s="433"/>
      <c r="F1045" s="433"/>
      <c r="G1045" s="433"/>
      <c r="H1045" s="433"/>
      <c r="I1045" s="433"/>
      <c r="J1045" s="433" t="s">
        <v>2692</v>
      </c>
      <c r="K1045" s="433" t="s">
        <v>2658</v>
      </c>
      <c r="L1045" s="433" t="s">
        <v>2658</v>
      </c>
      <c r="M1045" s="433"/>
      <c r="N1045" s="556"/>
      <c r="O1045" s="556"/>
      <c r="P1045" s="433"/>
      <c r="Q1045" s="433"/>
      <c r="R1045" s="571"/>
      <c r="S1045" s="437"/>
      <c r="T1045" s="450">
        <v>43591</v>
      </c>
      <c r="U1045" s="571"/>
      <c r="V1045" s="433"/>
      <c r="W1045" s="563"/>
    </row>
    <row r="1046" spans="1:23" ht="14.25" hidden="1" customHeight="1">
      <c r="A1046" s="581" t="s">
        <v>2686</v>
      </c>
      <c r="B1046" s="581" t="s">
        <v>339</v>
      </c>
      <c r="C1046" s="581" t="s">
        <v>563</v>
      </c>
      <c r="D1046" s="473" t="s">
        <v>1664</v>
      </c>
      <c r="E1046" s="433">
        <v>197666</v>
      </c>
      <c r="F1046" s="561"/>
      <c r="G1046" s="433"/>
      <c r="H1046" s="433"/>
      <c r="I1046" s="556"/>
      <c r="J1046" s="433" t="s">
        <v>796</v>
      </c>
      <c r="K1046" s="433" t="s">
        <v>796</v>
      </c>
      <c r="L1046" s="433" t="s">
        <v>796</v>
      </c>
      <c r="M1046" s="433" t="s">
        <v>793</v>
      </c>
      <c r="N1046" s="433">
        <v>20.716560359999999</v>
      </c>
      <c r="O1046" s="433">
        <v>92.645408630000006</v>
      </c>
      <c r="P1046" s="433" t="s">
        <v>797</v>
      </c>
      <c r="Q1046" s="433" t="s">
        <v>778</v>
      </c>
      <c r="R1046" s="567"/>
      <c r="S1046" s="568"/>
      <c r="T1046" s="450" t="s">
        <v>803</v>
      </c>
      <c r="U1046" s="438"/>
      <c r="V1046" s="556"/>
      <c r="W1046" s="563"/>
    </row>
    <row r="1047" spans="1:23" ht="14.25" hidden="1" customHeight="1">
      <c r="A1047" s="581" t="s">
        <v>2686</v>
      </c>
      <c r="B1047" s="581" t="s">
        <v>339</v>
      </c>
      <c r="C1047" s="581" t="s">
        <v>573</v>
      </c>
      <c r="D1047" s="473" t="s">
        <v>1664</v>
      </c>
      <c r="E1047" s="433">
        <v>197665</v>
      </c>
      <c r="F1047" s="561"/>
      <c r="G1047" s="433"/>
      <c r="H1047" s="433"/>
      <c r="I1047" s="433"/>
      <c r="J1047" s="433" t="s">
        <v>796</v>
      </c>
      <c r="K1047" s="433" t="s">
        <v>796</v>
      </c>
      <c r="L1047" s="433" t="s">
        <v>796</v>
      </c>
      <c r="M1047" s="433" t="s">
        <v>296</v>
      </c>
      <c r="N1047" s="433">
        <v>20.72533035</v>
      </c>
      <c r="O1047" s="433">
        <v>92.64795685</v>
      </c>
      <c r="P1047" s="433" t="s">
        <v>797</v>
      </c>
      <c r="Q1047" s="433" t="s">
        <v>778</v>
      </c>
      <c r="R1047" s="567"/>
      <c r="S1047" s="568"/>
      <c r="T1047" s="450" t="s">
        <v>803</v>
      </c>
      <c r="U1047" s="565"/>
      <c r="V1047" s="556"/>
      <c r="W1047" s="563"/>
    </row>
    <row r="1048" spans="1:23" ht="14.25" hidden="1" customHeight="1">
      <c r="A1048" s="581" t="s">
        <v>2686</v>
      </c>
      <c r="B1048" s="581" t="s">
        <v>339</v>
      </c>
      <c r="C1048" s="581" t="s">
        <v>493</v>
      </c>
      <c r="D1048" s="473" t="s">
        <v>1664</v>
      </c>
      <c r="E1048" s="433">
        <v>197595</v>
      </c>
      <c r="F1048" s="433" t="s">
        <v>503</v>
      </c>
      <c r="G1048" s="433"/>
      <c r="H1048" s="433"/>
      <c r="I1048" s="433"/>
      <c r="J1048" s="433" t="s">
        <v>796</v>
      </c>
      <c r="K1048" s="433" t="s">
        <v>796</v>
      </c>
      <c r="L1048" s="433" t="s">
        <v>796</v>
      </c>
      <c r="M1048" s="433" t="s">
        <v>296</v>
      </c>
      <c r="N1048" s="433">
        <v>20.523090360000001</v>
      </c>
      <c r="O1048" s="433">
        <v>92.637947080000004</v>
      </c>
      <c r="P1048" s="433" t="s">
        <v>797</v>
      </c>
      <c r="Q1048" s="433" t="s">
        <v>778</v>
      </c>
      <c r="R1048" s="563"/>
      <c r="S1048" s="437"/>
      <c r="T1048" s="450"/>
      <c r="U1048" s="565"/>
      <c r="V1048" s="433" t="s">
        <v>493</v>
      </c>
      <c r="W1048" s="563"/>
    </row>
    <row r="1049" spans="1:23" ht="14.25" hidden="1" customHeight="1">
      <c r="A1049" s="592" t="s">
        <v>2686</v>
      </c>
      <c r="B1049" s="592" t="s">
        <v>339</v>
      </c>
      <c r="C1049" s="509" t="s">
        <v>2821</v>
      </c>
      <c r="D1049" s="562"/>
      <c r="E1049" s="433">
        <v>197677</v>
      </c>
      <c r="F1049" s="433"/>
      <c r="G1049" s="433"/>
      <c r="H1049" s="433"/>
      <c r="I1049" s="433"/>
      <c r="J1049" s="433" t="s">
        <v>2692</v>
      </c>
      <c r="K1049" s="433" t="s">
        <v>2658</v>
      </c>
      <c r="L1049" s="433" t="s">
        <v>2658</v>
      </c>
      <c r="M1049" s="433"/>
      <c r="N1049" s="433">
        <v>20.660871505737301</v>
      </c>
      <c r="O1049" s="433">
        <v>92.683090209960895</v>
      </c>
      <c r="P1049" s="433"/>
      <c r="Q1049" s="433"/>
      <c r="R1049" s="571"/>
      <c r="S1049" s="437"/>
      <c r="T1049" s="450">
        <v>43591</v>
      </c>
      <c r="U1049" s="571"/>
      <c r="V1049" s="433"/>
      <c r="W1049" s="563"/>
    </row>
    <row r="1050" spans="1:23" ht="14.25" hidden="1" customHeight="1">
      <c r="A1050" s="581" t="s">
        <v>2686</v>
      </c>
      <c r="B1050" s="581" t="s">
        <v>339</v>
      </c>
      <c r="C1050" s="581" t="s">
        <v>498</v>
      </c>
      <c r="D1050" s="473" t="s">
        <v>1664</v>
      </c>
      <c r="E1050" s="433">
        <v>197600</v>
      </c>
      <c r="F1050" s="433"/>
      <c r="G1050" s="433"/>
      <c r="H1050" s="433"/>
      <c r="I1050" s="433"/>
      <c r="J1050" s="433" t="s">
        <v>796</v>
      </c>
      <c r="K1050" s="433" t="s">
        <v>796</v>
      </c>
      <c r="L1050" s="433" t="s">
        <v>796</v>
      </c>
      <c r="M1050" s="433" t="s">
        <v>793</v>
      </c>
      <c r="N1050" s="433">
        <v>20.550130840000001</v>
      </c>
      <c r="O1050" s="433">
        <v>92.656723020000001</v>
      </c>
      <c r="P1050" s="433" t="s">
        <v>797</v>
      </c>
      <c r="Q1050" s="433" t="s">
        <v>778</v>
      </c>
      <c r="R1050" s="563"/>
      <c r="S1050" s="564"/>
      <c r="T1050" s="450"/>
      <c r="U1050" s="565"/>
      <c r="V1050" s="433" t="s">
        <v>498</v>
      </c>
      <c r="W1050" s="563"/>
    </row>
    <row r="1051" spans="1:23" ht="14.25" hidden="1" customHeight="1">
      <c r="A1051" s="581" t="s">
        <v>2686</v>
      </c>
      <c r="B1051" s="581" t="s">
        <v>339</v>
      </c>
      <c r="C1051" s="581" t="s">
        <v>484</v>
      </c>
      <c r="D1051" s="473" t="s">
        <v>1664</v>
      </c>
      <c r="E1051" s="433">
        <v>197614</v>
      </c>
      <c r="F1051" s="556" t="s">
        <v>484</v>
      </c>
      <c r="G1051" s="433"/>
      <c r="H1051" s="433"/>
      <c r="I1051" s="556"/>
      <c r="J1051" s="433" t="s">
        <v>796</v>
      </c>
      <c r="K1051" s="433" t="s">
        <v>796</v>
      </c>
      <c r="L1051" s="433" t="s">
        <v>796</v>
      </c>
      <c r="M1051" s="433" t="s">
        <v>296</v>
      </c>
      <c r="N1051" s="433">
        <v>20.48693085</v>
      </c>
      <c r="O1051" s="433">
        <v>92.662757869999993</v>
      </c>
      <c r="P1051" s="433" t="s">
        <v>797</v>
      </c>
      <c r="Q1051" s="433" t="s">
        <v>800</v>
      </c>
      <c r="R1051" s="436"/>
      <c r="S1051" s="563"/>
      <c r="T1051" s="450">
        <v>42926</v>
      </c>
      <c r="U1051" s="438" t="s">
        <v>801</v>
      </c>
      <c r="V1051" s="433"/>
      <c r="W1051" s="563"/>
    </row>
    <row r="1052" spans="1:23" ht="14.25" hidden="1" customHeight="1">
      <c r="A1052" s="581" t="s">
        <v>2686</v>
      </c>
      <c r="B1052" s="581" t="s">
        <v>339</v>
      </c>
      <c r="C1052" s="581" t="s">
        <v>481</v>
      </c>
      <c r="D1052" s="473" t="s">
        <v>1664</v>
      </c>
      <c r="E1052" s="433">
        <v>197617</v>
      </c>
      <c r="F1052" s="561" t="s">
        <v>481</v>
      </c>
      <c r="G1052" s="433"/>
      <c r="H1052" s="433"/>
      <c r="I1052" s="433"/>
      <c r="J1052" s="433" t="s">
        <v>796</v>
      </c>
      <c r="K1052" s="433" t="s">
        <v>796</v>
      </c>
      <c r="L1052" s="433" t="s">
        <v>796</v>
      </c>
      <c r="M1052" s="433" t="s">
        <v>296</v>
      </c>
      <c r="N1052" s="433">
        <v>20.47896957</v>
      </c>
      <c r="O1052" s="433">
        <v>92.683746339999999</v>
      </c>
      <c r="P1052" s="433" t="s">
        <v>797</v>
      </c>
      <c r="Q1052" s="433" t="s">
        <v>800</v>
      </c>
      <c r="R1052" s="563"/>
      <c r="S1052" s="564"/>
      <c r="T1052" s="450">
        <v>42926</v>
      </c>
      <c r="U1052" s="438" t="s">
        <v>801</v>
      </c>
      <c r="V1052" s="433"/>
      <c r="W1052" s="563"/>
    </row>
    <row r="1053" spans="1:23" ht="14.25" hidden="1" customHeight="1">
      <c r="A1053" s="592" t="s">
        <v>2686</v>
      </c>
      <c r="B1053" s="592" t="s">
        <v>339</v>
      </c>
      <c r="C1053" s="509" t="s">
        <v>2817</v>
      </c>
      <c r="D1053" s="562"/>
      <c r="E1053" s="433"/>
      <c r="F1053" s="433"/>
      <c r="G1053" s="433"/>
      <c r="H1053" s="433"/>
      <c r="I1053" s="433"/>
      <c r="J1053" s="433" t="s">
        <v>2692</v>
      </c>
      <c r="K1053" s="433" t="s">
        <v>2658</v>
      </c>
      <c r="L1053" s="433" t="s">
        <v>2658</v>
      </c>
      <c r="M1053" s="433"/>
      <c r="N1053" s="433"/>
      <c r="O1053" s="433"/>
      <c r="P1053" s="433"/>
      <c r="Q1053" s="433"/>
      <c r="R1053" s="571"/>
      <c r="S1053" s="437"/>
      <c r="T1053" s="450">
        <v>43591</v>
      </c>
      <c r="U1053" s="571"/>
      <c r="V1053" s="433"/>
      <c r="W1053" s="563"/>
    </row>
    <row r="1054" spans="1:23" ht="14.25" hidden="1" customHeight="1">
      <c r="A1054" s="581" t="s">
        <v>2686</v>
      </c>
      <c r="B1054" s="581" t="s">
        <v>339</v>
      </c>
      <c r="C1054" s="581" t="s">
        <v>525</v>
      </c>
      <c r="D1054" s="473" t="s">
        <v>1664</v>
      </c>
      <c r="E1054" s="433">
        <v>197673</v>
      </c>
      <c r="F1054" s="433"/>
      <c r="G1054" s="433"/>
      <c r="H1054" s="433"/>
      <c r="I1054" s="556"/>
      <c r="J1054" s="433" t="s">
        <v>2692</v>
      </c>
      <c r="K1054" s="433" t="s">
        <v>2658</v>
      </c>
      <c r="L1054" s="433" t="s">
        <v>2658</v>
      </c>
      <c r="M1054" s="433" t="s">
        <v>296</v>
      </c>
      <c r="N1054" s="433">
        <v>20.66592979</v>
      </c>
      <c r="O1054" s="433">
        <v>92.672691349999994</v>
      </c>
      <c r="P1054" s="433" t="s">
        <v>797</v>
      </c>
      <c r="Q1054" s="433" t="s">
        <v>778</v>
      </c>
      <c r="R1054" s="436"/>
      <c r="S1054" s="564"/>
      <c r="T1054" s="450" t="s">
        <v>778</v>
      </c>
      <c r="U1054" s="438"/>
      <c r="V1054" s="433"/>
      <c r="W1054" s="563"/>
    </row>
    <row r="1055" spans="1:23" ht="14.25" hidden="1" customHeight="1">
      <c r="A1055" s="592" t="s">
        <v>2686</v>
      </c>
      <c r="B1055" s="592" t="s">
        <v>339</v>
      </c>
      <c r="C1055" s="509" t="s">
        <v>529</v>
      </c>
      <c r="D1055" s="562"/>
      <c r="E1055" s="433">
        <v>197675</v>
      </c>
      <c r="F1055" s="433"/>
      <c r="G1055" s="433"/>
      <c r="H1055" s="433"/>
      <c r="I1055" s="556"/>
      <c r="J1055" s="433" t="s">
        <v>2692</v>
      </c>
      <c r="K1055" s="433" t="s">
        <v>2658</v>
      </c>
      <c r="L1055" s="433" t="s">
        <v>2658</v>
      </c>
      <c r="M1055" s="433" t="s">
        <v>296</v>
      </c>
      <c r="N1055" s="433">
        <v>20.670539860000002</v>
      </c>
      <c r="O1055" s="433">
        <v>92.703033450000007</v>
      </c>
      <c r="P1055" s="433" t="s">
        <v>797</v>
      </c>
      <c r="Q1055" s="433"/>
      <c r="R1055" s="571"/>
      <c r="S1055" s="564"/>
      <c r="T1055" s="450">
        <v>43591</v>
      </c>
      <c r="U1055" s="571"/>
      <c r="V1055" s="556"/>
      <c r="W1055" s="563"/>
    </row>
    <row r="1056" spans="1:23" ht="14.25" hidden="1" customHeight="1">
      <c r="A1056" s="581" t="s">
        <v>2686</v>
      </c>
      <c r="B1056" s="581" t="s">
        <v>339</v>
      </c>
      <c r="C1056" s="581" t="s">
        <v>478</v>
      </c>
      <c r="D1056" s="473" t="s">
        <v>1664</v>
      </c>
      <c r="E1056" s="433">
        <v>197632</v>
      </c>
      <c r="F1056" s="433"/>
      <c r="G1056" s="433"/>
      <c r="H1056" s="433"/>
      <c r="I1056" s="433"/>
      <c r="J1056" s="433" t="s">
        <v>796</v>
      </c>
      <c r="K1056" s="433" t="s">
        <v>796</v>
      </c>
      <c r="L1056" s="433" t="s">
        <v>796</v>
      </c>
      <c r="M1056" s="433" t="s">
        <v>296</v>
      </c>
      <c r="N1056" s="433">
        <v>20.469949719999999</v>
      </c>
      <c r="O1056" s="433">
        <v>92.676437379999996</v>
      </c>
      <c r="P1056" s="433" t="s">
        <v>797</v>
      </c>
      <c r="Q1056" s="433" t="s">
        <v>800</v>
      </c>
      <c r="R1056" s="563"/>
      <c r="S1056" s="564"/>
      <c r="T1056" s="450">
        <v>42926</v>
      </c>
      <c r="U1056" s="438" t="s">
        <v>801</v>
      </c>
      <c r="V1056" s="433"/>
      <c r="W1056" s="563"/>
    </row>
    <row r="1057" spans="1:23" ht="14.25" hidden="1" customHeight="1">
      <c r="A1057" s="581" t="s">
        <v>296</v>
      </c>
      <c r="B1057" s="581" t="s">
        <v>327</v>
      </c>
      <c r="C1057" s="581" t="s">
        <v>386</v>
      </c>
      <c r="D1057" s="473" t="s">
        <v>1664</v>
      </c>
      <c r="E1057" s="433">
        <v>199157</v>
      </c>
      <c r="F1057" s="433"/>
      <c r="G1057" s="433"/>
      <c r="H1057" s="433"/>
      <c r="I1057" s="433"/>
      <c r="J1057" s="433" t="s">
        <v>802</v>
      </c>
      <c r="K1057" s="433" t="s">
        <v>796</v>
      </c>
      <c r="L1057" s="433" t="s">
        <v>802</v>
      </c>
      <c r="M1057" s="433" t="s">
        <v>805</v>
      </c>
      <c r="N1057" s="433">
        <v>19.726810459999999</v>
      </c>
      <c r="O1057" s="433">
        <v>94.028686519999994</v>
      </c>
      <c r="P1057" s="433" t="s">
        <v>921</v>
      </c>
      <c r="Q1057" s="433" t="s">
        <v>778</v>
      </c>
      <c r="R1057" s="563"/>
      <c r="S1057" s="564"/>
      <c r="T1057" s="450" t="s">
        <v>803</v>
      </c>
      <c r="U1057" s="438"/>
      <c r="V1057" s="433" t="s">
        <v>386</v>
      </c>
      <c r="W1057" s="556"/>
    </row>
    <row r="1058" spans="1:23" ht="14.25" hidden="1" customHeight="1">
      <c r="A1058" s="581" t="s">
        <v>296</v>
      </c>
      <c r="B1058" s="581" t="s">
        <v>327</v>
      </c>
      <c r="C1058" s="581" t="s">
        <v>398</v>
      </c>
      <c r="D1058" s="473" t="s">
        <v>1664</v>
      </c>
      <c r="E1058" s="433">
        <v>199233</v>
      </c>
      <c r="F1058" s="433"/>
      <c r="G1058" s="433"/>
      <c r="H1058" s="433"/>
      <c r="I1058" s="556"/>
      <c r="J1058" s="433" t="s">
        <v>802</v>
      </c>
      <c r="K1058" s="556" t="s">
        <v>796</v>
      </c>
      <c r="L1058" s="556" t="s">
        <v>802</v>
      </c>
      <c r="M1058" s="433" t="s">
        <v>296</v>
      </c>
      <c r="N1058" s="433">
        <v>19.994710919999999</v>
      </c>
      <c r="O1058" s="433">
        <v>93.836921689999997</v>
      </c>
      <c r="P1058" s="433" t="s">
        <v>921</v>
      </c>
      <c r="Q1058" s="433" t="s">
        <v>778</v>
      </c>
      <c r="R1058" s="563"/>
      <c r="S1058" s="564"/>
      <c r="T1058" s="450" t="s">
        <v>803</v>
      </c>
      <c r="U1058" s="438"/>
      <c r="V1058" s="556" t="s">
        <v>398</v>
      </c>
      <c r="W1058" s="556"/>
    </row>
    <row r="1059" spans="1:23" ht="14.25" hidden="1" customHeight="1">
      <c r="A1059" s="581" t="s">
        <v>296</v>
      </c>
      <c r="B1059" s="581" t="s">
        <v>327</v>
      </c>
      <c r="C1059" s="581" t="s">
        <v>393</v>
      </c>
      <c r="D1059" s="473" t="s">
        <v>1664</v>
      </c>
      <c r="E1059" s="433">
        <v>199235</v>
      </c>
      <c r="F1059" s="556"/>
      <c r="G1059" s="433"/>
      <c r="H1059" s="433"/>
      <c r="I1059" s="433"/>
      <c r="J1059" s="433" t="s">
        <v>802</v>
      </c>
      <c r="K1059" s="556" t="s">
        <v>796</v>
      </c>
      <c r="L1059" s="556" t="s">
        <v>802</v>
      </c>
      <c r="M1059" s="433" t="s">
        <v>296</v>
      </c>
      <c r="N1059" s="433">
        <v>19.98567963</v>
      </c>
      <c r="O1059" s="433">
        <v>93.843322749999999</v>
      </c>
      <c r="P1059" s="433" t="s">
        <v>921</v>
      </c>
      <c r="Q1059" s="433" t="s">
        <v>778</v>
      </c>
      <c r="R1059" s="436"/>
      <c r="S1059" s="564"/>
      <c r="T1059" s="450" t="s">
        <v>803</v>
      </c>
      <c r="U1059" s="438"/>
      <c r="V1059" s="433" t="s">
        <v>393</v>
      </c>
      <c r="W1059" s="556"/>
    </row>
    <row r="1060" spans="1:23" ht="14.25" hidden="1" customHeight="1">
      <c r="A1060" s="581" t="s">
        <v>296</v>
      </c>
      <c r="B1060" s="581" t="s">
        <v>327</v>
      </c>
      <c r="C1060" s="581" t="s">
        <v>395</v>
      </c>
      <c r="D1060" s="473" t="s">
        <v>1664</v>
      </c>
      <c r="E1060" s="433">
        <v>199236</v>
      </c>
      <c r="F1060" s="556"/>
      <c r="G1060" s="433"/>
      <c r="H1060" s="433"/>
      <c r="I1060" s="433"/>
      <c r="J1060" s="433" t="s">
        <v>802</v>
      </c>
      <c r="K1060" s="433" t="s">
        <v>796</v>
      </c>
      <c r="L1060" s="433" t="s">
        <v>802</v>
      </c>
      <c r="M1060" s="433" t="s">
        <v>296</v>
      </c>
      <c r="N1060" s="433">
        <v>19.98868942</v>
      </c>
      <c r="O1060" s="433">
        <v>93.842460630000005</v>
      </c>
      <c r="P1060" s="433" t="s">
        <v>921</v>
      </c>
      <c r="Q1060" s="433" t="s">
        <v>778</v>
      </c>
      <c r="R1060" s="436"/>
      <c r="S1060" s="564"/>
      <c r="T1060" s="450" t="s">
        <v>803</v>
      </c>
      <c r="U1060" s="438"/>
      <c r="V1060" s="433" t="s">
        <v>395</v>
      </c>
      <c r="W1060" s="556"/>
    </row>
    <row r="1061" spans="1:23" ht="14.25" hidden="1" customHeight="1">
      <c r="A1061" s="581" t="s">
        <v>296</v>
      </c>
      <c r="B1061" s="581" t="s">
        <v>327</v>
      </c>
      <c r="C1061" s="581" t="s">
        <v>375</v>
      </c>
      <c r="D1061" s="473" t="s">
        <v>1664</v>
      </c>
      <c r="E1061" s="433">
        <v>199264</v>
      </c>
      <c r="F1061" s="433"/>
      <c r="G1061" s="433"/>
      <c r="H1061" s="433"/>
      <c r="I1061" s="433"/>
      <c r="J1061" s="433" t="s">
        <v>802</v>
      </c>
      <c r="K1061" s="433" t="s">
        <v>796</v>
      </c>
      <c r="L1061" s="433" t="s">
        <v>802</v>
      </c>
      <c r="M1061" s="433" t="s">
        <v>296</v>
      </c>
      <c r="N1061" s="433">
        <v>19.61097908</v>
      </c>
      <c r="O1061" s="433">
        <v>93.984741209999996</v>
      </c>
      <c r="P1061" s="433" t="s">
        <v>921</v>
      </c>
      <c r="Q1061" s="433" t="s">
        <v>778</v>
      </c>
      <c r="R1061" s="563"/>
      <c r="S1061" s="437"/>
      <c r="T1061" s="450" t="s">
        <v>803</v>
      </c>
      <c r="U1061" s="438"/>
      <c r="V1061" s="433" t="s">
        <v>375</v>
      </c>
      <c r="W1061" s="556"/>
    </row>
    <row r="1062" spans="1:23" ht="14.25" hidden="1" customHeight="1">
      <c r="A1062" s="581" t="s">
        <v>296</v>
      </c>
      <c r="B1062" s="581" t="s">
        <v>327</v>
      </c>
      <c r="C1062" s="581" t="s">
        <v>384</v>
      </c>
      <c r="D1062" s="473" t="s">
        <v>1664</v>
      </c>
      <c r="E1062" s="433">
        <v>199159</v>
      </c>
      <c r="F1062" s="433"/>
      <c r="G1062" s="433"/>
      <c r="H1062" s="433"/>
      <c r="I1062" s="433"/>
      <c r="J1062" s="433" t="s">
        <v>802</v>
      </c>
      <c r="K1062" s="433" t="s">
        <v>796</v>
      </c>
      <c r="L1062" s="433" t="s">
        <v>802</v>
      </c>
      <c r="M1062" s="433" t="s">
        <v>296</v>
      </c>
      <c r="N1062" s="433">
        <v>19.721389769999998</v>
      </c>
      <c r="O1062" s="433">
        <v>94.019851680000002</v>
      </c>
      <c r="P1062" s="433" t="s">
        <v>921</v>
      </c>
      <c r="Q1062" s="433" t="s">
        <v>778</v>
      </c>
      <c r="R1062" s="436"/>
      <c r="S1062" s="564"/>
      <c r="T1062" s="450" t="s">
        <v>803</v>
      </c>
      <c r="U1062" s="438"/>
      <c r="V1062" s="433" t="s">
        <v>384</v>
      </c>
      <c r="W1062" s="556"/>
    </row>
    <row r="1063" spans="1:23" ht="14.25" hidden="1" customHeight="1">
      <c r="A1063" s="581" t="s">
        <v>296</v>
      </c>
      <c r="B1063" s="581" t="s">
        <v>327</v>
      </c>
      <c r="C1063" s="756" t="s">
        <v>399</v>
      </c>
      <c r="D1063" s="473" t="s">
        <v>1664</v>
      </c>
      <c r="E1063" s="556">
        <v>199240</v>
      </c>
      <c r="F1063" s="556"/>
      <c r="G1063" s="433"/>
      <c r="H1063" s="433"/>
      <c r="I1063" s="556"/>
      <c r="J1063" s="433" t="s">
        <v>802</v>
      </c>
      <c r="K1063" s="433" t="s">
        <v>796</v>
      </c>
      <c r="L1063" s="433" t="s">
        <v>802</v>
      </c>
      <c r="M1063" s="433" t="s">
        <v>296</v>
      </c>
      <c r="N1063" s="433">
        <v>20.008769990000001</v>
      </c>
      <c r="O1063" s="433">
        <v>93.816879270000001</v>
      </c>
      <c r="P1063" s="433" t="s">
        <v>921</v>
      </c>
      <c r="Q1063" s="433" t="s">
        <v>778</v>
      </c>
      <c r="R1063" s="436"/>
      <c r="S1063" s="564"/>
      <c r="T1063" s="450" t="s">
        <v>803</v>
      </c>
      <c r="U1063" s="438"/>
      <c r="V1063" s="427" t="s">
        <v>399</v>
      </c>
      <c r="W1063" s="556"/>
    </row>
    <row r="1064" spans="1:23" ht="14.25" hidden="1" customHeight="1">
      <c r="A1064" s="581" t="s">
        <v>296</v>
      </c>
      <c r="B1064" s="581" t="s">
        <v>327</v>
      </c>
      <c r="C1064" s="581" t="s">
        <v>391</v>
      </c>
      <c r="D1064" s="473" t="s">
        <v>1664</v>
      </c>
      <c r="E1064" s="556">
        <v>199134</v>
      </c>
      <c r="F1064" s="433"/>
      <c r="G1064" s="433"/>
      <c r="H1064" s="433"/>
      <c r="I1064" s="433"/>
      <c r="J1064" s="433" t="s">
        <v>802</v>
      </c>
      <c r="K1064" s="433" t="s">
        <v>796</v>
      </c>
      <c r="L1064" s="433" t="s">
        <v>802</v>
      </c>
      <c r="M1064" s="433" t="s">
        <v>809</v>
      </c>
      <c r="N1064" s="433">
        <v>19.95569038</v>
      </c>
      <c r="O1064" s="433">
        <v>93.80155182</v>
      </c>
      <c r="P1064" s="433" t="s">
        <v>921</v>
      </c>
      <c r="Q1064" s="433" t="s">
        <v>778</v>
      </c>
      <c r="R1064" s="436"/>
      <c r="S1064" s="564"/>
      <c r="T1064" s="450" t="s">
        <v>803</v>
      </c>
      <c r="U1064" s="438"/>
      <c r="V1064" s="433" t="s">
        <v>810</v>
      </c>
      <c r="W1064" s="556"/>
    </row>
    <row r="1065" spans="1:23" ht="14.25" hidden="1" customHeight="1">
      <c r="A1065" s="581" t="s">
        <v>296</v>
      </c>
      <c r="B1065" s="581" t="s">
        <v>327</v>
      </c>
      <c r="C1065" s="581" t="s">
        <v>383</v>
      </c>
      <c r="D1065" s="473" t="s">
        <v>1664</v>
      </c>
      <c r="E1065" s="433">
        <v>199161</v>
      </c>
      <c r="F1065" s="433"/>
      <c r="G1065" s="433"/>
      <c r="H1065" s="433"/>
      <c r="I1065" s="433"/>
      <c r="J1065" s="433" t="s">
        <v>802</v>
      </c>
      <c r="K1065" s="433" t="s">
        <v>796</v>
      </c>
      <c r="L1065" s="433" t="s">
        <v>802</v>
      </c>
      <c r="M1065" s="433" t="s">
        <v>805</v>
      </c>
      <c r="N1065" s="433">
        <v>19.70627975</v>
      </c>
      <c r="O1065" s="433">
        <v>94.016433719999995</v>
      </c>
      <c r="P1065" s="433" t="s">
        <v>921</v>
      </c>
      <c r="Q1065" s="433" t="s">
        <v>778</v>
      </c>
      <c r="R1065" s="563"/>
      <c r="S1065" s="564"/>
      <c r="T1065" s="450" t="s">
        <v>803</v>
      </c>
      <c r="U1065" s="438"/>
      <c r="V1065" s="556" t="s">
        <v>383</v>
      </c>
      <c r="W1065" s="556"/>
    </row>
    <row r="1066" spans="1:23" ht="14.25" hidden="1" customHeight="1">
      <c r="A1066" s="581" t="s">
        <v>296</v>
      </c>
      <c r="B1066" s="581" t="s">
        <v>327</v>
      </c>
      <c r="C1066" s="581" t="s">
        <v>378</v>
      </c>
      <c r="D1066" s="473" t="s">
        <v>1664</v>
      </c>
      <c r="E1066" s="433">
        <v>199266</v>
      </c>
      <c r="F1066" s="433"/>
      <c r="G1066" s="433"/>
      <c r="H1066" s="433"/>
      <c r="I1066" s="556"/>
      <c r="J1066" s="433" t="s">
        <v>802</v>
      </c>
      <c r="K1066" s="433" t="s">
        <v>796</v>
      </c>
      <c r="L1066" s="433" t="s">
        <v>802</v>
      </c>
      <c r="M1066" s="433" t="s">
        <v>805</v>
      </c>
      <c r="N1066" s="556">
        <v>19.6192894</v>
      </c>
      <c r="O1066" s="556">
        <v>93.95968628</v>
      </c>
      <c r="P1066" s="433" t="s">
        <v>921</v>
      </c>
      <c r="Q1066" s="433" t="s">
        <v>778</v>
      </c>
      <c r="R1066" s="563"/>
      <c r="S1066" s="564"/>
      <c r="T1066" s="450" t="s">
        <v>803</v>
      </c>
      <c r="U1066" s="438"/>
      <c r="V1066" s="556" t="s">
        <v>378</v>
      </c>
      <c r="W1066" s="556"/>
    </row>
    <row r="1067" spans="1:23" ht="14.25" hidden="1" customHeight="1">
      <c r="A1067" s="581" t="s">
        <v>296</v>
      </c>
      <c r="B1067" s="581" t="s">
        <v>327</v>
      </c>
      <c r="C1067" s="581" t="s">
        <v>373</v>
      </c>
      <c r="D1067" s="473" t="s">
        <v>1664</v>
      </c>
      <c r="E1067" s="433">
        <v>199191</v>
      </c>
      <c r="F1067" s="433"/>
      <c r="G1067" s="433"/>
      <c r="H1067" s="433"/>
      <c r="I1067" s="433"/>
      <c r="J1067" s="433" t="s">
        <v>802</v>
      </c>
      <c r="K1067" s="556" t="s">
        <v>796</v>
      </c>
      <c r="L1067" s="556" t="s">
        <v>802</v>
      </c>
      <c r="M1067" s="433" t="s">
        <v>296</v>
      </c>
      <c r="N1067" s="556">
        <v>19.484790799999999</v>
      </c>
      <c r="O1067" s="556">
        <v>94.007926940000004</v>
      </c>
      <c r="P1067" s="433" t="s">
        <v>921</v>
      </c>
      <c r="Q1067" s="433" t="s">
        <v>778</v>
      </c>
      <c r="R1067" s="563"/>
      <c r="S1067" s="564"/>
      <c r="T1067" s="450" t="s">
        <v>803</v>
      </c>
      <c r="U1067" s="438"/>
      <c r="V1067" s="433" t="s">
        <v>373</v>
      </c>
      <c r="W1067" s="556"/>
    </row>
    <row r="1068" spans="1:23" ht="14.25" hidden="1" customHeight="1">
      <c r="A1068" s="581" t="s">
        <v>296</v>
      </c>
      <c r="B1068" s="581" t="s">
        <v>327</v>
      </c>
      <c r="C1068" s="581" t="s">
        <v>328</v>
      </c>
      <c r="D1068" s="473" t="s">
        <v>1664</v>
      </c>
      <c r="E1068" s="433"/>
      <c r="F1068" s="561"/>
      <c r="G1068" s="433"/>
      <c r="H1068" s="433"/>
      <c r="I1068" s="433"/>
      <c r="J1068" s="433" t="s">
        <v>802</v>
      </c>
      <c r="K1068" s="433" t="s">
        <v>796</v>
      </c>
      <c r="L1068" s="433" t="s">
        <v>802</v>
      </c>
      <c r="M1068" s="433" t="s">
        <v>809</v>
      </c>
      <c r="N1068" s="433"/>
      <c r="O1068" s="433"/>
      <c r="P1068" s="433" t="s">
        <v>921</v>
      </c>
      <c r="Q1068" s="433" t="s">
        <v>778</v>
      </c>
      <c r="R1068" s="563"/>
      <c r="S1068" s="564"/>
      <c r="T1068" s="450" t="s">
        <v>803</v>
      </c>
      <c r="U1068" s="438"/>
      <c r="V1068" s="433" t="s">
        <v>328</v>
      </c>
      <c r="W1068" s="556"/>
    </row>
    <row r="1069" spans="1:23" ht="14.25" hidden="1" customHeight="1">
      <c r="A1069" s="581" t="s">
        <v>296</v>
      </c>
      <c r="B1069" s="581" t="s">
        <v>327</v>
      </c>
      <c r="C1069" s="581" t="s">
        <v>396</v>
      </c>
      <c r="D1069" s="473" t="s">
        <v>1664</v>
      </c>
      <c r="E1069" s="433">
        <v>199250</v>
      </c>
      <c r="F1069" s="433"/>
      <c r="G1069" s="433"/>
      <c r="H1069" s="433"/>
      <c r="I1069" s="433"/>
      <c r="J1069" s="433" t="s">
        <v>802</v>
      </c>
      <c r="K1069" s="433" t="s">
        <v>796</v>
      </c>
      <c r="L1069" s="433" t="s">
        <v>802</v>
      </c>
      <c r="M1069" s="433" t="s">
        <v>296</v>
      </c>
      <c r="N1069" s="433">
        <v>19.989589689999999</v>
      </c>
      <c r="O1069" s="433">
        <v>93.823867800000002</v>
      </c>
      <c r="P1069" s="433" t="s">
        <v>921</v>
      </c>
      <c r="Q1069" s="433" t="s">
        <v>778</v>
      </c>
      <c r="R1069" s="563"/>
      <c r="S1069" s="564"/>
      <c r="T1069" s="450" t="s">
        <v>803</v>
      </c>
      <c r="U1069" s="438"/>
      <c r="V1069" s="433" t="s">
        <v>812</v>
      </c>
      <c r="W1069" s="556"/>
    </row>
    <row r="1070" spans="1:23" ht="14.25" hidden="1" customHeight="1">
      <c r="A1070" s="581" t="s">
        <v>296</v>
      </c>
      <c r="B1070" s="581" t="s">
        <v>327</v>
      </c>
      <c r="C1070" s="581" t="s">
        <v>385</v>
      </c>
      <c r="D1070" s="473" t="s">
        <v>1664</v>
      </c>
      <c r="E1070" s="433">
        <v>199158</v>
      </c>
      <c r="F1070" s="433"/>
      <c r="G1070" s="433"/>
      <c r="H1070" s="433"/>
      <c r="I1070" s="433"/>
      <c r="J1070" s="433" t="s">
        <v>802</v>
      </c>
      <c r="K1070" s="556" t="s">
        <v>796</v>
      </c>
      <c r="L1070" s="556" t="s">
        <v>802</v>
      </c>
      <c r="M1070" s="433" t="s">
        <v>296</v>
      </c>
      <c r="N1070" s="433">
        <v>19.725629810000001</v>
      </c>
      <c r="O1070" s="433">
        <v>94.03105927</v>
      </c>
      <c r="P1070" s="433" t="s">
        <v>921</v>
      </c>
      <c r="Q1070" s="433" t="s">
        <v>778</v>
      </c>
      <c r="R1070" s="563"/>
      <c r="S1070" s="564"/>
      <c r="T1070" s="450" t="s">
        <v>803</v>
      </c>
      <c r="U1070" s="438"/>
      <c r="V1070" s="433" t="s">
        <v>806</v>
      </c>
      <c r="W1070" s="556"/>
    </row>
    <row r="1071" spans="1:23" ht="14.25" hidden="1" customHeight="1">
      <c r="A1071" s="581" t="s">
        <v>296</v>
      </c>
      <c r="B1071" s="581" t="s">
        <v>327</v>
      </c>
      <c r="C1071" s="581" t="s">
        <v>374</v>
      </c>
      <c r="D1071" s="473" t="s">
        <v>1664</v>
      </c>
      <c r="E1071" s="433">
        <v>199195</v>
      </c>
      <c r="F1071" s="556"/>
      <c r="G1071" s="433"/>
      <c r="H1071" s="433"/>
      <c r="I1071" s="433"/>
      <c r="J1071" s="433" t="s">
        <v>802</v>
      </c>
      <c r="K1071" s="433" t="s">
        <v>796</v>
      </c>
      <c r="L1071" s="433" t="s">
        <v>802</v>
      </c>
      <c r="M1071" s="433" t="s">
        <v>296</v>
      </c>
      <c r="N1071" s="433">
        <v>19.591590879999998</v>
      </c>
      <c r="O1071" s="433">
        <v>93.80825806</v>
      </c>
      <c r="P1071" s="433" t="s">
        <v>921</v>
      </c>
      <c r="Q1071" s="433" t="s">
        <v>778</v>
      </c>
      <c r="R1071" s="563"/>
      <c r="S1071" s="564"/>
      <c r="T1071" s="450">
        <v>42745</v>
      </c>
      <c r="U1071" s="438"/>
      <c r="V1071" s="433"/>
      <c r="W1071" s="556"/>
    </row>
    <row r="1072" spans="1:23" ht="14.25" hidden="1" customHeight="1">
      <c r="A1072" s="581" t="s">
        <v>296</v>
      </c>
      <c r="B1072" s="581" t="s">
        <v>327</v>
      </c>
      <c r="C1072" s="581" t="s">
        <v>380</v>
      </c>
      <c r="D1072" s="473" t="s">
        <v>1664</v>
      </c>
      <c r="E1072" s="556">
        <v>199223</v>
      </c>
      <c r="F1072" s="433"/>
      <c r="G1072" s="433"/>
      <c r="H1072" s="433"/>
      <c r="I1072" s="556"/>
      <c r="J1072" s="433" t="s">
        <v>802</v>
      </c>
      <c r="K1072" s="433" t="s">
        <v>796</v>
      </c>
      <c r="L1072" s="433" t="s">
        <v>802</v>
      </c>
      <c r="M1072" s="433" t="s">
        <v>805</v>
      </c>
      <c r="N1072" s="433">
        <v>19.639009479999999</v>
      </c>
      <c r="O1072" s="433">
        <v>94.036079409999999</v>
      </c>
      <c r="P1072" s="433" t="s">
        <v>921</v>
      </c>
      <c r="Q1072" s="433" t="s">
        <v>778</v>
      </c>
      <c r="R1072" s="563"/>
      <c r="S1072" s="564"/>
      <c r="T1072" s="450" t="s">
        <v>803</v>
      </c>
      <c r="U1072" s="438"/>
      <c r="V1072" s="433" t="s">
        <v>380</v>
      </c>
      <c r="W1072" s="556"/>
    </row>
    <row r="1073" spans="1:23" ht="14.25" hidden="1" customHeight="1">
      <c r="A1073" s="581" t="s">
        <v>296</v>
      </c>
      <c r="B1073" s="581" t="s">
        <v>327</v>
      </c>
      <c r="C1073" s="581" t="s">
        <v>387</v>
      </c>
      <c r="D1073" s="473" t="s">
        <v>1664</v>
      </c>
      <c r="E1073" s="433">
        <v>199160</v>
      </c>
      <c r="F1073" s="433"/>
      <c r="G1073" s="433"/>
      <c r="H1073" s="433"/>
      <c r="I1073" s="556"/>
      <c r="J1073" s="433" t="s">
        <v>802</v>
      </c>
      <c r="K1073" s="433" t="s">
        <v>796</v>
      </c>
      <c r="L1073" s="433" t="s">
        <v>802</v>
      </c>
      <c r="M1073" s="433" t="s">
        <v>296</v>
      </c>
      <c r="N1073" s="433">
        <v>19.738719939999999</v>
      </c>
      <c r="O1073" s="433">
        <v>94.03549194</v>
      </c>
      <c r="P1073" s="433" t="s">
        <v>921</v>
      </c>
      <c r="Q1073" s="433" t="s">
        <v>778</v>
      </c>
      <c r="R1073" s="563"/>
      <c r="S1073" s="564"/>
      <c r="T1073" s="450" t="s">
        <v>803</v>
      </c>
      <c r="U1073" s="438"/>
      <c r="V1073" s="433" t="s">
        <v>387</v>
      </c>
      <c r="W1073" s="556"/>
    </row>
    <row r="1074" spans="1:23" ht="14.25" hidden="1" customHeight="1">
      <c r="A1074" s="581" t="s">
        <v>296</v>
      </c>
      <c r="B1074" s="581" t="s">
        <v>327</v>
      </c>
      <c r="C1074" s="581" t="s">
        <v>381</v>
      </c>
      <c r="D1074" s="473" t="s">
        <v>1664</v>
      </c>
      <c r="E1074" s="433">
        <v>199218</v>
      </c>
      <c r="F1074" s="433"/>
      <c r="G1074" s="433"/>
      <c r="H1074" s="433"/>
      <c r="I1074" s="433"/>
      <c r="J1074" s="433" t="s">
        <v>802</v>
      </c>
      <c r="K1074" s="433" t="s">
        <v>796</v>
      </c>
      <c r="L1074" s="433" t="s">
        <v>802</v>
      </c>
      <c r="M1074" s="433" t="s">
        <v>296</v>
      </c>
      <c r="N1074" s="433">
        <v>19.646549220000001</v>
      </c>
      <c r="O1074" s="433">
        <v>94.004188540000001</v>
      </c>
      <c r="P1074" s="433" t="s">
        <v>921</v>
      </c>
      <c r="Q1074" s="433" t="s">
        <v>778</v>
      </c>
      <c r="R1074" s="567"/>
      <c r="S1074" s="568"/>
      <c r="T1074" s="450" t="s">
        <v>803</v>
      </c>
      <c r="U1074" s="438"/>
      <c r="V1074" s="556" t="s">
        <v>381</v>
      </c>
      <c r="W1074" s="556"/>
    </row>
    <row r="1075" spans="1:23" ht="14.25" hidden="1" customHeight="1">
      <c r="A1075" s="581" t="s">
        <v>296</v>
      </c>
      <c r="B1075" s="581" t="s">
        <v>327</v>
      </c>
      <c r="C1075" s="581" t="s">
        <v>397</v>
      </c>
      <c r="D1075" s="473" t="s">
        <v>1664</v>
      </c>
      <c r="E1075" s="556">
        <v>199248</v>
      </c>
      <c r="F1075" s="433"/>
      <c r="G1075" s="433"/>
      <c r="H1075" s="433"/>
      <c r="I1075" s="556"/>
      <c r="J1075" s="433" t="s">
        <v>802</v>
      </c>
      <c r="K1075" s="561" t="s">
        <v>796</v>
      </c>
      <c r="L1075" s="561" t="s">
        <v>802</v>
      </c>
      <c r="M1075" s="433" t="s">
        <v>805</v>
      </c>
      <c r="N1075" s="556">
        <v>19.991359710000001</v>
      </c>
      <c r="O1075" s="556">
        <v>93.834663390000003</v>
      </c>
      <c r="P1075" s="433" t="s">
        <v>921</v>
      </c>
      <c r="Q1075" s="433" t="s">
        <v>778</v>
      </c>
      <c r="R1075" s="563"/>
      <c r="S1075" s="564"/>
      <c r="T1075" s="450" t="s">
        <v>803</v>
      </c>
      <c r="U1075" s="438"/>
      <c r="V1075" s="433" t="s">
        <v>397</v>
      </c>
      <c r="W1075" s="556"/>
    </row>
    <row r="1076" spans="1:23" ht="14.25" hidden="1" customHeight="1">
      <c r="A1076" s="581" t="s">
        <v>296</v>
      </c>
      <c r="B1076" s="581" t="s">
        <v>327</v>
      </c>
      <c r="C1076" s="581" t="s">
        <v>388</v>
      </c>
      <c r="D1076" s="473" t="s">
        <v>1664</v>
      </c>
      <c r="E1076" s="433">
        <v>199137</v>
      </c>
      <c r="F1076" s="561"/>
      <c r="G1076" s="433"/>
      <c r="H1076" s="433"/>
      <c r="I1076" s="556"/>
      <c r="J1076" s="433" t="s">
        <v>802</v>
      </c>
      <c r="K1076" s="433" t="s">
        <v>796</v>
      </c>
      <c r="L1076" s="433" t="s">
        <v>802</v>
      </c>
      <c r="M1076" s="433" t="s">
        <v>296</v>
      </c>
      <c r="N1076" s="433">
        <v>19.904430390000002</v>
      </c>
      <c r="O1076" s="433">
        <v>93.79277802</v>
      </c>
      <c r="P1076" s="433" t="s">
        <v>921</v>
      </c>
      <c r="Q1076" s="433" t="s">
        <v>778</v>
      </c>
      <c r="R1076" s="563"/>
      <c r="S1076" s="564"/>
      <c r="T1076" s="450" t="s">
        <v>803</v>
      </c>
      <c r="U1076" s="438"/>
      <c r="V1076" s="433" t="s">
        <v>388</v>
      </c>
      <c r="W1076" s="556"/>
    </row>
    <row r="1077" spans="1:23" ht="14.25" hidden="1" customHeight="1">
      <c r="A1077" s="581" t="s">
        <v>296</v>
      </c>
      <c r="B1077" s="581" t="s">
        <v>327</v>
      </c>
      <c r="C1077" s="581" t="s">
        <v>390</v>
      </c>
      <c r="D1077" s="473" t="s">
        <v>1664</v>
      </c>
      <c r="E1077" s="556">
        <v>199135</v>
      </c>
      <c r="F1077" s="556"/>
      <c r="G1077" s="556"/>
      <c r="H1077" s="556"/>
      <c r="I1077" s="556"/>
      <c r="J1077" s="556" t="s">
        <v>802</v>
      </c>
      <c r="K1077" s="556" t="s">
        <v>796</v>
      </c>
      <c r="L1077" s="556" t="s">
        <v>802</v>
      </c>
      <c r="M1077" s="556" t="s">
        <v>805</v>
      </c>
      <c r="N1077" s="556">
        <v>19.930080409999999</v>
      </c>
      <c r="O1077" s="556">
        <v>93.787002560000005</v>
      </c>
      <c r="P1077" s="556" t="s">
        <v>921</v>
      </c>
      <c r="Q1077" s="556" t="s">
        <v>778</v>
      </c>
      <c r="R1077" s="563"/>
      <c r="S1077" s="564"/>
      <c r="T1077" s="583" t="s">
        <v>803</v>
      </c>
      <c r="U1077" s="565"/>
      <c r="V1077" s="556" t="s">
        <v>390</v>
      </c>
      <c r="W1077" s="556"/>
    </row>
    <row r="1078" spans="1:23" ht="14.25" hidden="1" customHeight="1">
      <c r="A1078" s="581" t="s">
        <v>296</v>
      </c>
      <c r="B1078" s="581" t="s">
        <v>327</v>
      </c>
      <c r="C1078" s="581" t="s">
        <v>376</v>
      </c>
      <c r="D1078" s="473" t="s">
        <v>1664</v>
      </c>
      <c r="E1078" s="556">
        <v>199261</v>
      </c>
      <c r="F1078" s="556"/>
      <c r="G1078" s="556"/>
      <c r="H1078" s="556"/>
      <c r="I1078" s="556"/>
      <c r="J1078" s="556" t="s">
        <v>802</v>
      </c>
      <c r="K1078" s="556" t="s">
        <v>796</v>
      </c>
      <c r="L1078" s="556" t="s">
        <v>802</v>
      </c>
      <c r="M1078" s="556" t="s">
        <v>296</v>
      </c>
      <c r="N1078" s="556">
        <v>19.61120987</v>
      </c>
      <c r="O1078" s="556">
        <v>93.995933530000002</v>
      </c>
      <c r="P1078" s="556" t="s">
        <v>921</v>
      </c>
      <c r="Q1078" s="556" t="s">
        <v>778</v>
      </c>
      <c r="R1078" s="563"/>
      <c r="S1078" s="564"/>
      <c r="T1078" s="583" t="s">
        <v>803</v>
      </c>
      <c r="U1078" s="565"/>
      <c r="V1078" s="556" t="s">
        <v>804</v>
      </c>
      <c r="W1078" s="556"/>
    </row>
    <row r="1079" spans="1:23" ht="14.25" hidden="1" customHeight="1">
      <c r="A1079" s="581" t="s">
        <v>296</v>
      </c>
      <c r="B1079" s="581" t="s">
        <v>327</v>
      </c>
      <c r="C1079" s="581" t="s">
        <v>382</v>
      </c>
      <c r="D1079" s="473" t="s">
        <v>1664</v>
      </c>
      <c r="E1079" s="556">
        <v>199156</v>
      </c>
      <c r="F1079" s="556"/>
      <c r="G1079" s="556"/>
      <c r="H1079" s="556"/>
      <c r="I1079" s="556"/>
      <c r="J1079" s="556" t="s">
        <v>802</v>
      </c>
      <c r="K1079" s="556" t="s">
        <v>796</v>
      </c>
      <c r="L1079" s="556" t="s">
        <v>802</v>
      </c>
      <c r="M1079" s="556" t="s">
        <v>805</v>
      </c>
      <c r="N1079" s="556">
        <v>19.686580660000001</v>
      </c>
      <c r="O1079" s="556">
        <v>94.048843379999994</v>
      </c>
      <c r="P1079" s="556" t="s">
        <v>921</v>
      </c>
      <c r="Q1079" s="556" t="s">
        <v>778</v>
      </c>
      <c r="R1079" s="563"/>
      <c r="S1079" s="564"/>
      <c r="T1079" s="583" t="s">
        <v>803</v>
      </c>
      <c r="U1079" s="565"/>
      <c r="V1079" s="556" t="s">
        <v>382</v>
      </c>
      <c r="W1079" s="556"/>
    </row>
    <row r="1080" spans="1:23" ht="14.25" hidden="1" customHeight="1">
      <c r="A1080" s="581" t="s">
        <v>296</v>
      </c>
      <c r="B1080" s="581" t="s">
        <v>327</v>
      </c>
      <c r="C1080" s="581" t="s">
        <v>379</v>
      </c>
      <c r="D1080" s="473" t="s">
        <v>1664</v>
      </c>
      <c r="E1080" s="561">
        <v>199265</v>
      </c>
      <c r="F1080" s="556"/>
      <c r="G1080" s="556"/>
      <c r="H1080" s="556"/>
      <c r="I1080" s="556"/>
      <c r="J1080" s="556" t="s">
        <v>802</v>
      </c>
      <c r="K1080" s="556" t="s">
        <v>796</v>
      </c>
      <c r="L1080" s="556" t="s">
        <v>802</v>
      </c>
      <c r="M1080" s="556" t="s">
        <v>296</v>
      </c>
      <c r="N1080" s="556">
        <v>19.627199170000001</v>
      </c>
      <c r="O1080" s="556">
        <v>93.962989809999996</v>
      </c>
      <c r="P1080" s="556" t="s">
        <v>921</v>
      </c>
      <c r="Q1080" s="556" t="s">
        <v>778</v>
      </c>
      <c r="R1080" s="563"/>
      <c r="S1080" s="564"/>
      <c r="T1080" s="583" t="s">
        <v>803</v>
      </c>
      <c r="U1080" s="565"/>
      <c r="V1080" s="556" t="s">
        <v>379</v>
      </c>
      <c r="W1080" s="556"/>
    </row>
    <row r="1081" spans="1:23" ht="14.25" hidden="1" customHeight="1">
      <c r="A1081" s="581" t="s">
        <v>296</v>
      </c>
      <c r="B1081" s="581" t="s">
        <v>327</v>
      </c>
      <c r="C1081" s="581" t="s">
        <v>377</v>
      </c>
      <c r="D1081" s="473" t="s">
        <v>1664</v>
      </c>
      <c r="E1081" s="556">
        <v>199262</v>
      </c>
      <c r="F1081" s="556"/>
      <c r="G1081" s="556"/>
      <c r="H1081" s="556"/>
      <c r="I1081" s="556"/>
      <c r="J1081" s="556" t="s">
        <v>802</v>
      </c>
      <c r="K1081" s="556" t="s">
        <v>796</v>
      </c>
      <c r="L1081" s="556" t="s">
        <v>802</v>
      </c>
      <c r="M1081" s="556" t="s">
        <v>296</v>
      </c>
      <c r="N1081" s="556">
        <v>19.61580086</v>
      </c>
      <c r="O1081" s="556">
        <v>94.000473020000001</v>
      </c>
      <c r="P1081" s="556" t="s">
        <v>921</v>
      </c>
      <c r="Q1081" s="556" t="s">
        <v>778</v>
      </c>
      <c r="R1081" s="563"/>
      <c r="S1081" s="564"/>
      <c r="T1081" s="583" t="s">
        <v>803</v>
      </c>
      <c r="U1081" s="565"/>
      <c r="V1081" s="556" t="s">
        <v>377</v>
      </c>
      <c r="W1081" s="556"/>
    </row>
    <row r="1082" spans="1:23" ht="14.25" hidden="1" customHeight="1">
      <c r="A1082" s="581" t="s">
        <v>296</v>
      </c>
      <c r="B1082" s="581" t="s">
        <v>327</v>
      </c>
      <c r="C1082" s="581" t="s">
        <v>394</v>
      </c>
      <c r="D1082" s="473" t="s">
        <v>1664</v>
      </c>
      <c r="E1082" s="556">
        <v>199241</v>
      </c>
      <c r="F1082" s="556"/>
      <c r="G1082" s="556"/>
      <c r="H1082" s="556"/>
      <c r="I1082" s="556"/>
      <c r="J1082" s="556" t="s">
        <v>802</v>
      </c>
      <c r="K1082" s="556" t="s">
        <v>796</v>
      </c>
      <c r="L1082" s="556" t="s">
        <v>802</v>
      </c>
      <c r="M1082" s="556" t="s">
        <v>805</v>
      </c>
      <c r="N1082" s="556">
        <v>19.988599780000001</v>
      </c>
      <c r="O1082" s="556">
        <v>93.803939819999997</v>
      </c>
      <c r="P1082" s="556" t="s">
        <v>921</v>
      </c>
      <c r="Q1082" s="556" t="s">
        <v>778</v>
      </c>
      <c r="R1082" s="563"/>
      <c r="S1082" s="564"/>
      <c r="T1082" s="583" t="s">
        <v>803</v>
      </c>
      <c r="U1082" s="565"/>
      <c r="V1082" s="427" t="s">
        <v>811</v>
      </c>
      <c r="W1082" s="556"/>
    </row>
    <row r="1083" spans="1:23" ht="14.25" hidden="1" customHeight="1">
      <c r="A1083" s="581" t="s">
        <v>296</v>
      </c>
      <c r="B1083" s="581" t="s">
        <v>327</v>
      </c>
      <c r="C1083" s="581" t="s">
        <v>392</v>
      </c>
      <c r="D1083" s="473" t="s">
        <v>1664</v>
      </c>
      <c r="E1083" s="556">
        <v>220838</v>
      </c>
      <c r="F1083" s="556"/>
      <c r="G1083" s="556"/>
      <c r="H1083" s="556"/>
      <c r="I1083" s="556"/>
      <c r="J1083" s="556" t="s">
        <v>802</v>
      </c>
      <c r="K1083" s="556" t="s">
        <v>796</v>
      </c>
      <c r="L1083" s="556" t="s">
        <v>802</v>
      </c>
      <c r="M1083" s="556" t="s">
        <v>805</v>
      </c>
      <c r="N1083" s="575">
        <v>19.962713239999999</v>
      </c>
      <c r="O1083" s="575">
        <v>93.885574340000005</v>
      </c>
      <c r="P1083" s="556" t="s">
        <v>921</v>
      </c>
      <c r="Q1083" s="556" t="s">
        <v>778</v>
      </c>
      <c r="R1083" s="563"/>
      <c r="S1083" s="564"/>
      <c r="T1083" s="583" t="s">
        <v>803</v>
      </c>
      <c r="U1083" s="565"/>
      <c r="V1083" s="556" t="s">
        <v>392</v>
      </c>
      <c r="W1083" s="556"/>
    </row>
    <row r="1084" spans="1:23" ht="14.25" hidden="1" customHeight="1">
      <c r="A1084" s="581" t="s">
        <v>296</v>
      </c>
      <c r="B1084" s="581" t="s">
        <v>327</v>
      </c>
      <c r="C1084" s="581" t="s">
        <v>389</v>
      </c>
      <c r="D1084" s="473" t="s">
        <v>1664</v>
      </c>
      <c r="E1084" s="433">
        <v>199133</v>
      </c>
      <c r="F1084" s="433"/>
      <c r="G1084" s="433"/>
      <c r="H1084" s="433"/>
      <c r="I1084" s="556"/>
      <c r="J1084" s="433" t="s">
        <v>802</v>
      </c>
      <c r="K1084" s="433" t="s">
        <v>796</v>
      </c>
      <c r="L1084" s="433" t="s">
        <v>802</v>
      </c>
      <c r="M1084" s="433" t="s">
        <v>296</v>
      </c>
      <c r="N1084" s="433">
        <v>19.925739289999999</v>
      </c>
      <c r="O1084" s="433">
        <v>93.792991639999997</v>
      </c>
      <c r="P1084" s="433" t="s">
        <v>921</v>
      </c>
      <c r="Q1084" s="433" t="s">
        <v>778</v>
      </c>
      <c r="R1084" s="563"/>
      <c r="S1084" s="564"/>
      <c r="T1084" s="450" t="s">
        <v>803</v>
      </c>
      <c r="U1084" s="438"/>
      <c r="V1084" s="433" t="s">
        <v>807</v>
      </c>
      <c r="W1084" s="556"/>
    </row>
    <row r="1085" spans="1:23" ht="14.25" hidden="1" customHeight="1">
      <c r="A1085" s="795" t="s">
        <v>700</v>
      </c>
      <c r="B1085" s="794" t="s">
        <v>1236</v>
      </c>
      <c r="C1085" s="795" t="s">
        <v>3086</v>
      </c>
      <c r="D1085" s="562"/>
      <c r="E1085" s="796"/>
      <c r="F1085" s="796"/>
      <c r="G1085" s="796"/>
      <c r="H1085" s="796"/>
      <c r="I1085" s="796"/>
      <c r="J1085" s="796" t="s">
        <v>796</v>
      </c>
      <c r="K1085" s="796" t="s">
        <v>796</v>
      </c>
      <c r="L1085" s="796" t="s">
        <v>796</v>
      </c>
      <c r="M1085" s="796"/>
      <c r="N1085" s="796"/>
      <c r="O1085" s="796"/>
      <c r="P1085" s="796"/>
      <c r="Q1085" s="796" t="s">
        <v>3191</v>
      </c>
      <c r="R1085" s="797"/>
      <c r="S1085" s="793"/>
      <c r="T1085" s="798">
        <v>43843</v>
      </c>
      <c r="U1085" s="797"/>
      <c r="V1085" s="796"/>
      <c r="W1085" s="563"/>
    </row>
    <row r="1086" spans="1:23" ht="14.25" hidden="1" customHeight="1">
      <c r="A1086" s="795" t="s">
        <v>700</v>
      </c>
      <c r="B1086" s="794" t="s">
        <v>1236</v>
      </c>
      <c r="C1086" s="795" t="s">
        <v>3087</v>
      </c>
      <c r="D1086" s="562"/>
      <c r="E1086" s="796"/>
      <c r="F1086" s="796"/>
      <c r="G1086" s="796"/>
      <c r="H1086" s="796"/>
      <c r="I1086" s="796"/>
      <c r="J1086" s="796" t="s">
        <v>796</v>
      </c>
      <c r="K1086" s="796" t="s">
        <v>796</v>
      </c>
      <c r="L1086" s="796" t="s">
        <v>796</v>
      </c>
      <c r="M1086" s="796"/>
      <c r="N1086" s="796"/>
      <c r="O1086" s="796"/>
      <c r="P1086" s="796"/>
      <c r="Q1086" s="796" t="s">
        <v>3191</v>
      </c>
      <c r="R1086" s="797"/>
      <c r="S1086" s="793"/>
      <c r="T1086" s="798">
        <v>43843</v>
      </c>
      <c r="U1086" s="797"/>
      <c r="V1086" s="796"/>
      <c r="W1086" s="563"/>
    </row>
    <row r="1087" spans="1:23" ht="14.25" hidden="1" customHeight="1">
      <c r="A1087" s="795" t="s">
        <v>700</v>
      </c>
      <c r="B1087" s="794" t="s">
        <v>1236</v>
      </c>
      <c r="C1087" s="795" t="s">
        <v>3084</v>
      </c>
      <c r="D1087" s="562"/>
      <c r="E1087" s="796"/>
      <c r="F1087" s="796"/>
      <c r="G1087" s="796"/>
      <c r="H1087" s="796"/>
      <c r="I1087" s="796"/>
      <c r="J1087" s="796" t="s">
        <v>796</v>
      </c>
      <c r="K1087" s="796" t="s">
        <v>796</v>
      </c>
      <c r="L1087" s="796" t="s">
        <v>796</v>
      </c>
      <c r="M1087" s="796"/>
      <c r="N1087" s="796"/>
      <c r="O1087" s="796"/>
      <c r="P1087" s="796"/>
      <c r="Q1087" s="796" t="s">
        <v>3191</v>
      </c>
      <c r="R1087" s="797"/>
      <c r="S1087" s="793"/>
      <c r="T1087" s="798">
        <v>43843</v>
      </c>
      <c r="U1087" s="797"/>
      <c r="V1087" s="796"/>
      <c r="W1087" s="563"/>
    </row>
    <row r="1088" spans="1:23" ht="14.25" hidden="1" customHeight="1">
      <c r="A1088" s="795" t="s">
        <v>700</v>
      </c>
      <c r="B1088" s="794" t="s">
        <v>1236</v>
      </c>
      <c r="C1088" s="795" t="s">
        <v>3085</v>
      </c>
      <c r="D1088" s="562"/>
      <c r="E1088" s="796"/>
      <c r="F1088" s="796"/>
      <c r="G1088" s="796"/>
      <c r="H1088" s="796"/>
      <c r="I1088" s="796"/>
      <c r="J1088" s="796" t="s">
        <v>796</v>
      </c>
      <c r="K1088" s="796" t="s">
        <v>796</v>
      </c>
      <c r="L1088" s="796" t="s">
        <v>796</v>
      </c>
      <c r="M1088" s="796"/>
      <c r="N1088" s="796"/>
      <c r="O1088" s="796"/>
      <c r="P1088" s="796"/>
      <c r="Q1088" s="796" t="s">
        <v>3191</v>
      </c>
      <c r="R1088" s="797"/>
      <c r="S1088" s="793"/>
      <c r="T1088" s="798">
        <v>43843</v>
      </c>
      <c r="U1088" s="797"/>
      <c r="V1088" s="796"/>
      <c r="W1088" s="563"/>
    </row>
    <row r="1089" spans="1:23" ht="14.25" hidden="1" customHeight="1">
      <c r="A1089" s="509" t="s">
        <v>700</v>
      </c>
      <c r="B1089" s="592" t="s">
        <v>719</v>
      </c>
      <c r="C1089" s="509" t="s">
        <v>720</v>
      </c>
      <c r="D1089" s="473" t="s">
        <v>2869</v>
      </c>
      <c r="E1089" s="556" t="s">
        <v>1428</v>
      </c>
      <c r="F1089" s="556" t="s">
        <v>720</v>
      </c>
      <c r="G1089" s="556" t="s">
        <v>720</v>
      </c>
      <c r="H1089" s="556" t="s">
        <v>41</v>
      </c>
      <c r="I1089" s="556" t="s">
        <v>2703</v>
      </c>
      <c r="J1089" s="556" t="s">
        <v>43</v>
      </c>
      <c r="K1089" s="556" t="s">
        <v>43</v>
      </c>
      <c r="L1089" s="556" t="s">
        <v>43</v>
      </c>
      <c r="M1089" s="556" t="s">
        <v>44</v>
      </c>
      <c r="N1089" s="556">
        <v>23.354268999999999</v>
      </c>
      <c r="O1089" s="556">
        <v>98.218626999999998</v>
      </c>
      <c r="P1089" s="556" t="s">
        <v>759</v>
      </c>
      <c r="Q1089" s="556" t="s">
        <v>778</v>
      </c>
      <c r="R1089" s="563">
        <v>35</v>
      </c>
      <c r="S1089" s="563">
        <v>183</v>
      </c>
      <c r="T1089" s="583"/>
      <c r="U1089" s="565"/>
      <c r="V1089" s="556" t="s">
        <v>720</v>
      </c>
      <c r="W1089" s="428" t="s">
        <v>2191</v>
      </c>
    </row>
    <row r="1090" spans="1:23" ht="14.25" hidden="1" customHeight="1">
      <c r="A1090" s="509" t="s">
        <v>700</v>
      </c>
      <c r="B1090" s="592" t="s">
        <v>719</v>
      </c>
      <c r="C1090" s="509" t="s">
        <v>743</v>
      </c>
      <c r="D1090" s="562" t="s">
        <v>1742</v>
      </c>
      <c r="E1090" s="556" t="s">
        <v>1429</v>
      </c>
      <c r="F1090" s="556" t="s">
        <v>1769</v>
      </c>
      <c r="G1090" s="556" t="s">
        <v>1769</v>
      </c>
      <c r="H1090" s="556"/>
      <c r="I1090" s="556" t="s">
        <v>2140</v>
      </c>
      <c r="J1090" s="556" t="s">
        <v>43</v>
      </c>
      <c r="K1090" s="556" t="s">
        <v>966</v>
      </c>
      <c r="L1090" s="556" t="s">
        <v>758</v>
      </c>
      <c r="M1090" s="556" t="s">
        <v>776</v>
      </c>
      <c r="N1090" s="556">
        <v>23.372409999999999</v>
      </c>
      <c r="O1090" s="556">
        <v>98.352670000000003</v>
      </c>
      <c r="P1090" s="556" t="s">
        <v>771</v>
      </c>
      <c r="Q1090" s="556" t="s">
        <v>778</v>
      </c>
      <c r="R1090" s="571"/>
      <c r="S1090" s="564"/>
      <c r="T1090" s="583">
        <v>43276</v>
      </c>
      <c r="U1090" s="565" t="s">
        <v>1981</v>
      </c>
      <c r="V1090" s="556" t="s">
        <v>743</v>
      </c>
      <c r="W1090" s="428" t="s">
        <v>2192</v>
      </c>
    </row>
    <row r="1091" spans="1:23" ht="14.25" hidden="1" customHeight="1">
      <c r="A1091" s="509" t="s">
        <v>700</v>
      </c>
      <c r="B1091" s="592" t="s">
        <v>719</v>
      </c>
      <c r="C1091" s="509" t="s">
        <v>749</v>
      </c>
      <c r="D1091" s="562" t="s">
        <v>1665</v>
      </c>
      <c r="E1091" s="556" t="s">
        <v>1427</v>
      </c>
      <c r="F1091" s="556" t="s">
        <v>1676</v>
      </c>
      <c r="G1091" s="556" t="s">
        <v>1676</v>
      </c>
      <c r="H1091" s="556"/>
      <c r="I1091" s="556">
        <v>0</v>
      </c>
      <c r="J1091" s="556" t="s">
        <v>43</v>
      </c>
      <c r="K1091" s="556" t="s">
        <v>43</v>
      </c>
      <c r="L1091" s="556" t="s">
        <v>758</v>
      </c>
      <c r="M1091" s="556" t="s">
        <v>44</v>
      </c>
      <c r="N1091" s="556">
        <v>23.353999999999999</v>
      </c>
      <c r="O1091" s="556">
        <v>98.221000000000004</v>
      </c>
      <c r="P1091" s="556" t="s">
        <v>759</v>
      </c>
      <c r="Q1091" s="556" t="s">
        <v>760</v>
      </c>
      <c r="R1091" s="571"/>
      <c r="S1091" s="564"/>
      <c r="T1091" s="583"/>
      <c r="U1091" s="565"/>
      <c r="V1091" s="556"/>
      <c r="W1091" s="428" t="s">
        <v>2193</v>
      </c>
    </row>
    <row r="1092" spans="1:23" ht="14.25" hidden="1" customHeight="1">
      <c r="A1092" s="509" t="s">
        <v>700</v>
      </c>
      <c r="B1092" s="592" t="s">
        <v>741</v>
      </c>
      <c r="C1092" s="509" t="s">
        <v>2678</v>
      </c>
      <c r="D1092" s="562"/>
      <c r="E1092" s="556"/>
      <c r="F1092" s="556"/>
      <c r="G1092" s="556"/>
      <c r="H1092" s="556"/>
      <c r="I1092" s="556"/>
      <c r="J1092" s="556" t="s">
        <v>2692</v>
      </c>
      <c r="K1092" s="556" t="s">
        <v>2658</v>
      </c>
      <c r="L1092" s="556" t="s">
        <v>2658</v>
      </c>
      <c r="M1092" s="556" t="s">
        <v>44</v>
      </c>
      <c r="N1092" s="556"/>
      <c r="O1092" s="556"/>
      <c r="P1092" s="556" t="s">
        <v>1989</v>
      </c>
      <c r="Q1092" s="556"/>
      <c r="R1092" s="571"/>
      <c r="S1092" s="564"/>
      <c r="T1092" s="583">
        <v>43567</v>
      </c>
      <c r="U1092" s="565"/>
      <c r="V1092" s="556"/>
      <c r="W1092" s="563"/>
    </row>
    <row r="1093" spans="1:23" ht="14.25" hidden="1" customHeight="1">
      <c r="A1093" s="509" t="s">
        <v>700</v>
      </c>
      <c r="B1093" s="592" t="s">
        <v>741</v>
      </c>
      <c r="C1093" s="509" t="s">
        <v>742</v>
      </c>
      <c r="D1093" s="473" t="s">
        <v>2869</v>
      </c>
      <c r="E1093" s="556" t="s">
        <v>1419</v>
      </c>
      <c r="F1093" s="556" t="s">
        <v>1765</v>
      </c>
      <c r="G1093" s="556" t="s">
        <v>1766</v>
      </c>
      <c r="H1093" s="556"/>
      <c r="I1093" s="561" t="s">
        <v>2140</v>
      </c>
      <c r="J1093" s="556" t="s">
        <v>43</v>
      </c>
      <c r="K1093" s="556" t="s">
        <v>43</v>
      </c>
      <c r="L1093" s="556" t="s">
        <v>774</v>
      </c>
      <c r="M1093" s="556" t="s">
        <v>44</v>
      </c>
      <c r="N1093" s="556">
        <v>22.677008000000001</v>
      </c>
      <c r="O1093" s="556">
        <v>97.314762999999999</v>
      </c>
      <c r="P1093" s="556" t="s">
        <v>759</v>
      </c>
      <c r="Q1093" s="556" t="s">
        <v>760</v>
      </c>
      <c r="R1093" s="563">
        <v>37</v>
      </c>
      <c r="S1093" s="563">
        <v>120</v>
      </c>
      <c r="T1093" s="583"/>
      <c r="U1093" s="565" t="s">
        <v>960</v>
      </c>
      <c r="V1093" s="556" t="s">
        <v>961</v>
      </c>
      <c r="W1093" s="428" t="s">
        <v>2194</v>
      </c>
    </row>
    <row r="1094" spans="1:23" ht="14.25" hidden="1" customHeight="1">
      <c r="A1094" s="509" t="s">
        <v>700</v>
      </c>
      <c r="B1094" s="592" t="s">
        <v>741</v>
      </c>
      <c r="C1094" s="509" t="s">
        <v>2679</v>
      </c>
      <c r="D1094" s="562"/>
      <c r="E1094" s="556"/>
      <c r="F1094" s="556"/>
      <c r="G1094" s="556"/>
      <c r="H1094" s="556"/>
      <c r="I1094" s="556"/>
      <c r="J1094" s="556" t="s">
        <v>2692</v>
      </c>
      <c r="K1094" s="556" t="s">
        <v>2658</v>
      </c>
      <c r="L1094" s="556" t="s">
        <v>2658</v>
      </c>
      <c r="M1094" s="556" t="s">
        <v>44</v>
      </c>
      <c r="N1094" s="556"/>
      <c r="O1094" s="556"/>
      <c r="P1094" s="556" t="s">
        <v>1989</v>
      </c>
      <c r="Q1094" s="556"/>
      <c r="R1094" s="571"/>
      <c r="S1094" s="564"/>
      <c r="T1094" s="583">
        <v>43567</v>
      </c>
      <c r="U1094" s="565"/>
      <c r="V1094" s="556"/>
      <c r="W1094" s="563"/>
    </row>
    <row r="1095" spans="1:23" ht="14.25" hidden="1" customHeight="1">
      <c r="A1095" s="509" t="s">
        <v>700</v>
      </c>
      <c r="B1095" s="592" t="s">
        <v>741</v>
      </c>
      <c r="C1095" s="509" t="s">
        <v>2680</v>
      </c>
      <c r="D1095" s="562"/>
      <c r="E1095" s="556"/>
      <c r="F1095" s="556"/>
      <c r="G1095" s="556"/>
      <c r="H1095" s="556"/>
      <c r="I1095" s="556"/>
      <c r="J1095" s="556" t="s">
        <v>2692</v>
      </c>
      <c r="K1095" s="556" t="s">
        <v>2658</v>
      </c>
      <c r="L1095" s="556" t="s">
        <v>2658</v>
      </c>
      <c r="M1095" s="556" t="s">
        <v>44</v>
      </c>
      <c r="N1095" s="556"/>
      <c r="O1095" s="556"/>
      <c r="P1095" s="556" t="s">
        <v>1989</v>
      </c>
      <c r="Q1095" s="556"/>
      <c r="R1095" s="571"/>
      <c r="S1095" s="564"/>
      <c r="T1095" s="583">
        <v>43567</v>
      </c>
      <c r="U1095" s="565"/>
      <c r="V1095" s="556"/>
      <c r="W1095" s="563"/>
    </row>
    <row r="1096" spans="1:23" ht="14.25" hidden="1" customHeight="1">
      <c r="A1096" s="795" t="s">
        <v>700</v>
      </c>
      <c r="B1096" s="794" t="s">
        <v>1248</v>
      </c>
      <c r="C1096" s="795" t="s">
        <v>3099</v>
      </c>
      <c r="D1096" s="562"/>
      <c r="E1096" s="796"/>
      <c r="F1096" s="796"/>
      <c r="G1096" s="796"/>
      <c r="H1096" s="796"/>
      <c r="I1096" s="796"/>
      <c r="J1096" s="796" t="s">
        <v>796</v>
      </c>
      <c r="K1096" s="796" t="s">
        <v>796</v>
      </c>
      <c r="L1096" s="796" t="s">
        <v>796</v>
      </c>
      <c r="M1096" s="796"/>
      <c r="N1096" s="796"/>
      <c r="O1096" s="796"/>
      <c r="P1096" s="796"/>
      <c r="Q1096" s="796" t="s">
        <v>3191</v>
      </c>
      <c r="R1096" s="797"/>
      <c r="S1096" s="793"/>
      <c r="T1096" s="798">
        <v>43843</v>
      </c>
      <c r="U1096" s="797"/>
      <c r="V1096" s="796"/>
      <c r="W1096" s="563"/>
    </row>
    <row r="1097" spans="1:23" ht="14.25" hidden="1" customHeight="1">
      <c r="A1097" s="795" t="s">
        <v>700</v>
      </c>
      <c r="B1097" s="794" t="s">
        <v>1248</v>
      </c>
      <c r="C1097" s="795" t="s">
        <v>3098</v>
      </c>
      <c r="D1097" s="562"/>
      <c r="E1097" s="796"/>
      <c r="F1097" s="796"/>
      <c r="G1097" s="796"/>
      <c r="H1097" s="796"/>
      <c r="I1097" s="796"/>
      <c r="J1097" s="796" t="s">
        <v>796</v>
      </c>
      <c r="K1097" s="796" t="s">
        <v>796</v>
      </c>
      <c r="L1097" s="796" t="s">
        <v>796</v>
      </c>
      <c r="M1097" s="796"/>
      <c r="N1097" s="796"/>
      <c r="O1097" s="796"/>
      <c r="P1097" s="796"/>
      <c r="Q1097" s="796" t="s">
        <v>3191</v>
      </c>
      <c r="R1097" s="797"/>
      <c r="S1097" s="793"/>
      <c r="T1097" s="798">
        <v>43843</v>
      </c>
      <c r="U1097" s="797"/>
      <c r="V1097" s="796"/>
      <c r="W1097" s="563"/>
    </row>
    <row r="1098" spans="1:23" ht="14.25" hidden="1" customHeight="1">
      <c r="A1098" s="795" t="s">
        <v>700</v>
      </c>
      <c r="B1098" s="794" t="s">
        <v>3157</v>
      </c>
      <c r="C1098" s="795" t="s">
        <v>3170</v>
      </c>
      <c r="D1098" s="562"/>
      <c r="E1098" s="796"/>
      <c r="F1098" s="796"/>
      <c r="G1098" s="796"/>
      <c r="H1098" s="796"/>
      <c r="I1098" s="796"/>
      <c r="J1098" s="796" t="s">
        <v>796</v>
      </c>
      <c r="K1098" s="796" t="s">
        <v>796</v>
      </c>
      <c r="L1098" s="796" t="s">
        <v>796</v>
      </c>
      <c r="M1098" s="796"/>
      <c r="N1098" s="796"/>
      <c r="O1098" s="796"/>
      <c r="P1098" s="796"/>
      <c r="Q1098" s="796" t="s">
        <v>3191</v>
      </c>
      <c r="R1098" s="797"/>
      <c r="S1098" s="793"/>
      <c r="T1098" s="798">
        <v>43843</v>
      </c>
      <c r="U1098" s="797"/>
      <c r="V1098" s="796"/>
      <c r="W1098" s="563"/>
    </row>
    <row r="1099" spans="1:23" ht="14.25" hidden="1" customHeight="1">
      <c r="A1099" s="795" t="s">
        <v>700</v>
      </c>
      <c r="B1099" s="794" t="s">
        <v>3157</v>
      </c>
      <c r="C1099" s="795" t="s">
        <v>3181</v>
      </c>
      <c r="D1099" s="435"/>
      <c r="E1099" s="796"/>
      <c r="F1099" s="796"/>
      <c r="G1099" s="796"/>
      <c r="H1099" s="796"/>
      <c r="I1099" s="796"/>
      <c r="J1099" s="796" t="s">
        <v>796</v>
      </c>
      <c r="K1099" s="796" t="s">
        <v>796</v>
      </c>
      <c r="L1099" s="796" t="s">
        <v>796</v>
      </c>
      <c r="M1099" s="796"/>
      <c r="N1099" s="796"/>
      <c r="O1099" s="796"/>
      <c r="P1099" s="796"/>
      <c r="Q1099" s="796" t="s">
        <v>3191</v>
      </c>
      <c r="R1099" s="797"/>
      <c r="S1099" s="793"/>
      <c r="T1099" s="798">
        <v>43843</v>
      </c>
      <c r="U1099" s="797"/>
      <c r="V1099" s="796"/>
      <c r="W1099" s="563"/>
    </row>
    <row r="1100" spans="1:23" ht="14.25" hidden="1" customHeight="1">
      <c r="A1100" s="795" t="s">
        <v>700</v>
      </c>
      <c r="B1100" s="794" t="s">
        <v>3157</v>
      </c>
      <c r="C1100" s="795" t="s">
        <v>3166</v>
      </c>
      <c r="D1100" s="562"/>
      <c r="E1100" s="796"/>
      <c r="F1100" s="796"/>
      <c r="G1100" s="796"/>
      <c r="H1100" s="796"/>
      <c r="I1100" s="796"/>
      <c r="J1100" s="796" t="s">
        <v>796</v>
      </c>
      <c r="K1100" s="796" t="s">
        <v>796</v>
      </c>
      <c r="L1100" s="796" t="s">
        <v>796</v>
      </c>
      <c r="M1100" s="796"/>
      <c r="N1100" s="796"/>
      <c r="O1100" s="796"/>
      <c r="P1100" s="796"/>
      <c r="Q1100" s="796" t="s">
        <v>3191</v>
      </c>
      <c r="R1100" s="797"/>
      <c r="S1100" s="793"/>
      <c r="T1100" s="798">
        <v>43843</v>
      </c>
      <c r="U1100" s="797"/>
      <c r="V1100" s="796"/>
      <c r="W1100" s="563"/>
    </row>
    <row r="1101" spans="1:23" ht="14.25" hidden="1" customHeight="1">
      <c r="A1101" s="795" t="s">
        <v>700</v>
      </c>
      <c r="B1101" s="794" t="s">
        <v>3157</v>
      </c>
      <c r="C1101" s="795" t="s">
        <v>3189</v>
      </c>
      <c r="D1101" s="562"/>
      <c r="E1101" s="796"/>
      <c r="F1101" s="796"/>
      <c r="G1101" s="796"/>
      <c r="H1101" s="796"/>
      <c r="I1101" s="796"/>
      <c r="J1101" s="796" t="s">
        <v>796</v>
      </c>
      <c r="K1101" s="796" t="s">
        <v>796</v>
      </c>
      <c r="L1101" s="796" t="s">
        <v>796</v>
      </c>
      <c r="M1101" s="796"/>
      <c r="N1101" s="796"/>
      <c r="O1101" s="796"/>
      <c r="P1101" s="796"/>
      <c r="Q1101" s="796" t="s">
        <v>3191</v>
      </c>
      <c r="R1101" s="797"/>
      <c r="S1101" s="793"/>
      <c r="T1101" s="798">
        <v>43843</v>
      </c>
      <c r="U1101" s="797"/>
      <c r="V1101" s="796"/>
      <c r="W1101" s="563"/>
    </row>
    <row r="1102" spans="1:23" ht="14.25" hidden="1" customHeight="1">
      <c r="A1102" s="795" t="s">
        <v>700</v>
      </c>
      <c r="B1102" s="794" t="s">
        <v>3157</v>
      </c>
      <c r="C1102" s="795" t="s">
        <v>3182</v>
      </c>
      <c r="D1102" s="562"/>
      <c r="E1102" s="796"/>
      <c r="F1102" s="796"/>
      <c r="G1102" s="796"/>
      <c r="H1102" s="796"/>
      <c r="I1102" s="796"/>
      <c r="J1102" s="796" t="s">
        <v>796</v>
      </c>
      <c r="K1102" s="796" t="s">
        <v>796</v>
      </c>
      <c r="L1102" s="796" t="s">
        <v>796</v>
      </c>
      <c r="M1102" s="796"/>
      <c r="N1102" s="796"/>
      <c r="O1102" s="796"/>
      <c r="P1102" s="796"/>
      <c r="Q1102" s="796" t="s">
        <v>3191</v>
      </c>
      <c r="R1102" s="797"/>
      <c r="S1102" s="793"/>
      <c r="T1102" s="798">
        <v>43843</v>
      </c>
      <c r="U1102" s="797"/>
      <c r="V1102" s="796"/>
      <c r="W1102" s="563"/>
    </row>
    <row r="1103" spans="1:23" ht="14.25" hidden="1" customHeight="1">
      <c r="A1103" s="795" t="s">
        <v>700</v>
      </c>
      <c r="B1103" s="794" t="s">
        <v>3157</v>
      </c>
      <c r="C1103" s="795" t="s">
        <v>3183</v>
      </c>
      <c r="D1103" s="562"/>
      <c r="E1103" s="796"/>
      <c r="F1103" s="796"/>
      <c r="G1103" s="796"/>
      <c r="H1103" s="796"/>
      <c r="I1103" s="796"/>
      <c r="J1103" s="796" t="s">
        <v>796</v>
      </c>
      <c r="K1103" s="796" t="s">
        <v>796</v>
      </c>
      <c r="L1103" s="796" t="s">
        <v>796</v>
      </c>
      <c r="M1103" s="796"/>
      <c r="N1103" s="796"/>
      <c r="O1103" s="796"/>
      <c r="P1103" s="796"/>
      <c r="Q1103" s="796" t="s">
        <v>3191</v>
      </c>
      <c r="R1103" s="797"/>
      <c r="S1103" s="793"/>
      <c r="T1103" s="798">
        <v>43843</v>
      </c>
      <c r="U1103" s="797"/>
      <c r="V1103" s="796"/>
      <c r="W1103" s="563"/>
    </row>
    <row r="1104" spans="1:23" ht="14.25" hidden="1" customHeight="1">
      <c r="A1104" s="795" t="s">
        <v>700</v>
      </c>
      <c r="B1104" s="794" t="s">
        <v>3157</v>
      </c>
      <c r="C1104" s="795" t="s">
        <v>3176</v>
      </c>
      <c r="D1104" s="562"/>
      <c r="E1104" s="796"/>
      <c r="F1104" s="796"/>
      <c r="G1104" s="796"/>
      <c r="H1104" s="796"/>
      <c r="I1104" s="796"/>
      <c r="J1104" s="796" t="s">
        <v>796</v>
      </c>
      <c r="K1104" s="796" t="s">
        <v>796</v>
      </c>
      <c r="L1104" s="796" t="s">
        <v>796</v>
      </c>
      <c r="M1104" s="796"/>
      <c r="N1104" s="796"/>
      <c r="O1104" s="796"/>
      <c r="P1104" s="796"/>
      <c r="Q1104" s="796" t="s">
        <v>3191</v>
      </c>
      <c r="R1104" s="797"/>
      <c r="S1104" s="793"/>
      <c r="T1104" s="798">
        <v>43843</v>
      </c>
      <c r="U1104" s="797"/>
      <c r="V1104" s="796"/>
      <c r="W1104" s="563"/>
    </row>
    <row r="1105" spans="1:23" ht="14.25" hidden="1" customHeight="1">
      <c r="A1105" s="795" t="s">
        <v>700</v>
      </c>
      <c r="B1105" s="794" t="s">
        <v>3157</v>
      </c>
      <c r="C1105" s="795" t="s">
        <v>3165</v>
      </c>
      <c r="D1105" s="562"/>
      <c r="E1105" s="796"/>
      <c r="F1105" s="796"/>
      <c r="G1105" s="796"/>
      <c r="H1105" s="796"/>
      <c r="I1105" s="796"/>
      <c r="J1105" s="796" t="s">
        <v>796</v>
      </c>
      <c r="K1105" s="796" t="s">
        <v>796</v>
      </c>
      <c r="L1105" s="796" t="s">
        <v>796</v>
      </c>
      <c r="M1105" s="796"/>
      <c r="N1105" s="796"/>
      <c r="O1105" s="796"/>
      <c r="P1105" s="796"/>
      <c r="Q1105" s="796" t="s">
        <v>3191</v>
      </c>
      <c r="R1105" s="797"/>
      <c r="S1105" s="793"/>
      <c r="T1105" s="798">
        <v>43843</v>
      </c>
      <c r="U1105" s="797"/>
      <c r="V1105" s="796"/>
      <c r="W1105" s="563"/>
    </row>
    <row r="1106" spans="1:23" ht="14.25" hidden="1" customHeight="1">
      <c r="A1106" s="795" t="s">
        <v>700</v>
      </c>
      <c r="B1106" s="794" t="s">
        <v>3157</v>
      </c>
      <c r="C1106" s="795" t="s">
        <v>3185</v>
      </c>
      <c r="D1106" s="562"/>
      <c r="E1106" s="796"/>
      <c r="F1106" s="796"/>
      <c r="G1106" s="796"/>
      <c r="H1106" s="796"/>
      <c r="I1106" s="796"/>
      <c r="J1106" s="796" t="s">
        <v>796</v>
      </c>
      <c r="K1106" s="796" t="s">
        <v>796</v>
      </c>
      <c r="L1106" s="796" t="s">
        <v>796</v>
      </c>
      <c r="M1106" s="796"/>
      <c r="N1106" s="796"/>
      <c r="O1106" s="796"/>
      <c r="P1106" s="796"/>
      <c r="Q1106" s="796" t="s">
        <v>3191</v>
      </c>
      <c r="R1106" s="797"/>
      <c r="S1106" s="793"/>
      <c r="T1106" s="798">
        <v>43843</v>
      </c>
      <c r="U1106" s="797"/>
      <c r="V1106" s="796"/>
      <c r="W1106" s="563"/>
    </row>
    <row r="1107" spans="1:23" ht="14.25" hidden="1" customHeight="1">
      <c r="A1107" s="807" t="s">
        <v>700</v>
      </c>
      <c r="B1107" s="794" t="s">
        <v>3157</v>
      </c>
      <c r="C1107" s="795" t="s">
        <v>3168</v>
      </c>
      <c r="D1107" s="562"/>
      <c r="E1107" s="796"/>
      <c r="F1107" s="796"/>
      <c r="G1107" s="796"/>
      <c r="H1107" s="796"/>
      <c r="I1107" s="796"/>
      <c r="J1107" s="796" t="s">
        <v>796</v>
      </c>
      <c r="K1107" s="796" t="s">
        <v>796</v>
      </c>
      <c r="L1107" s="796" t="s">
        <v>796</v>
      </c>
      <c r="M1107" s="796"/>
      <c r="N1107" s="796"/>
      <c r="O1107" s="796"/>
      <c r="P1107" s="796"/>
      <c r="Q1107" s="796" t="s">
        <v>3191</v>
      </c>
      <c r="R1107" s="797"/>
      <c r="S1107" s="793"/>
      <c r="T1107" s="798">
        <v>43843</v>
      </c>
      <c r="U1107" s="797"/>
      <c r="V1107" s="796"/>
      <c r="W1107" s="563"/>
    </row>
    <row r="1108" spans="1:23" ht="14.25" hidden="1" customHeight="1">
      <c r="A1108" s="807" t="s">
        <v>700</v>
      </c>
      <c r="B1108" s="794" t="s">
        <v>3157</v>
      </c>
      <c r="C1108" s="795" t="s">
        <v>3184</v>
      </c>
      <c r="D1108" s="562"/>
      <c r="E1108" s="796"/>
      <c r="F1108" s="796"/>
      <c r="G1108" s="796"/>
      <c r="H1108" s="796"/>
      <c r="I1108" s="796"/>
      <c r="J1108" s="796" t="s">
        <v>796</v>
      </c>
      <c r="K1108" s="796" t="s">
        <v>796</v>
      </c>
      <c r="L1108" s="796" t="s">
        <v>796</v>
      </c>
      <c r="M1108" s="796"/>
      <c r="N1108" s="796"/>
      <c r="O1108" s="796"/>
      <c r="P1108" s="796"/>
      <c r="Q1108" s="796" t="s">
        <v>3191</v>
      </c>
      <c r="R1108" s="797"/>
      <c r="S1108" s="793"/>
      <c r="T1108" s="798">
        <v>43843</v>
      </c>
      <c r="U1108" s="797"/>
      <c r="V1108" s="796"/>
      <c r="W1108" s="563"/>
    </row>
    <row r="1109" spans="1:23" ht="14.25" hidden="1" customHeight="1">
      <c r="A1109" s="807" t="s">
        <v>700</v>
      </c>
      <c r="B1109" s="794" t="s">
        <v>3157</v>
      </c>
      <c r="C1109" s="795" t="s">
        <v>3158</v>
      </c>
      <c r="D1109" s="562"/>
      <c r="E1109" s="796"/>
      <c r="F1109" s="796"/>
      <c r="G1109" s="796"/>
      <c r="H1109" s="796"/>
      <c r="I1109" s="796"/>
      <c r="J1109" s="796" t="s">
        <v>796</v>
      </c>
      <c r="K1109" s="796" t="s">
        <v>796</v>
      </c>
      <c r="L1109" s="796" t="s">
        <v>796</v>
      </c>
      <c r="M1109" s="796"/>
      <c r="N1109" s="796"/>
      <c r="O1109" s="796"/>
      <c r="P1109" s="796"/>
      <c r="Q1109" s="796" t="s">
        <v>3191</v>
      </c>
      <c r="R1109" s="797"/>
      <c r="S1109" s="793"/>
      <c r="T1109" s="798">
        <v>43843</v>
      </c>
      <c r="U1109" s="797"/>
      <c r="V1109" s="796"/>
      <c r="W1109" s="563"/>
    </row>
    <row r="1110" spans="1:23" ht="14.25" hidden="1" customHeight="1">
      <c r="A1110" s="807" t="s">
        <v>700</v>
      </c>
      <c r="B1110" s="794" t="s">
        <v>3157</v>
      </c>
      <c r="C1110" s="795" t="s">
        <v>3164</v>
      </c>
      <c r="D1110" s="562"/>
      <c r="E1110" s="796"/>
      <c r="F1110" s="796"/>
      <c r="G1110" s="796"/>
      <c r="H1110" s="796"/>
      <c r="I1110" s="796"/>
      <c r="J1110" s="796" t="s">
        <v>796</v>
      </c>
      <c r="K1110" s="796" t="s">
        <v>796</v>
      </c>
      <c r="L1110" s="796" t="s">
        <v>796</v>
      </c>
      <c r="M1110" s="796"/>
      <c r="N1110" s="796"/>
      <c r="O1110" s="796"/>
      <c r="P1110" s="796"/>
      <c r="Q1110" s="796" t="s">
        <v>3191</v>
      </c>
      <c r="R1110" s="797"/>
      <c r="S1110" s="793"/>
      <c r="T1110" s="798">
        <v>43843</v>
      </c>
      <c r="U1110" s="797"/>
      <c r="V1110" s="796"/>
      <c r="W1110" s="563"/>
    </row>
    <row r="1111" spans="1:23" ht="14.25" hidden="1" customHeight="1">
      <c r="A1111" s="807" t="s">
        <v>700</v>
      </c>
      <c r="B1111" s="794" t="s">
        <v>3157</v>
      </c>
      <c r="C1111" s="795" t="s">
        <v>3180</v>
      </c>
      <c r="D1111" s="435"/>
      <c r="E1111" s="796"/>
      <c r="F1111" s="796"/>
      <c r="G1111" s="796"/>
      <c r="H1111" s="796"/>
      <c r="I1111" s="796"/>
      <c r="J1111" s="796" t="s">
        <v>796</v>
      </c>
      <c r="K1111" s="796" t="s">
        <v>796</v>
      </c>
      <c r="L1111" s="796" t="s">
        <v>796</v>
      </c>
      <c r="M1111" s="796"/>
      <c r="N1111" s="796"/>
      <c r="O1111" s="796"/>
      <c r="P1111" s="796"/>
      <c r="Q1111" s="796" t="s">
        <v>3191</v>
      </c>
      <c r="R1111" s="797"/>
      <c r="S1111" s="793"/>
      <c r="T1111" s="798">
        <v>43843</v>
      </c>
      <c r="U1111" s="797"/>
      <c r="V1111" s="796"/>
      <c r="W1111" s="563"/>
    </row>
    <row r="1112" spans="1:23" ht="14.25" hidden="1" customHeight="1">
      <c r="A1112" s="807" t="s">
        <v>700</v>
      </c>
      <c r="B1112" s="794" t="s">
        <v>3157</v>
      </c>
      <c r="C1112" s="795" t="s">
        <v>3163</v>
      </c>
      <c r="D1112" s="562"/>
      <c r="E1112" s="796"/>
      <c r="F1112" s="796"/>
      <c r="G1112" s="796"/>
      <c r="H1112" s="796"/>
      <c r="I1112" s="796"/>
      <c r="J1112" s="796" t="s">
        <v>796</v>
      </c>
      <c r="K1112" s="796" t="s">
        <v>796</v>
      </c>
      <c r="L1112" s="796" t="s">
        <v>796</v>
      </c>
      <c r="M1112" s="796"/>
      <c r="N1112" s="796"/>
      <c r="O1112" s="796"/>
      <c r="P1112" s="796"/>
      <c r="Q1112" s="796" t="s">
        <v>3191</v>
      </c>
      <c r="R1112" s="797"/>
      <c r="S1112" s="793"/>
      <c r="T1112" s="798">
        <v>43843</v>
      </c>
      <c r="U1112" s="797"/>
      <c r="V1112" s="796"/>
      <c r="W1112" s="563"/>
    </row>
    <row r="1113" spans="1:23" ht="14.25" hidden="1" customHeight="1">
      <c r="A1113" s="807" t="s">
        <v>700</v>
      </c>
      <c r="B1113" s="794" t="s">
        <v>3157</v>
      </c>
      <c r="C1113" s="795" t="s">
        <v>3169</v>
      </c>
      <c r="D1113" s="562"/>
      <c r="E1113" s="796"/>
      <c r="F1113" s="796"/>
      <c r="G1113" s="796"/>
      <c r="H1113" s="796"/>
      <c r="I1113" s="796"/>
      <c r="J1113" s="796" t="s">
        <v>796</v>
      </c>
      <c r="K1113" s="796" t="s">
        <v>796</v>
      </c>
      <c r="L1113" s="796" t="s">
        <v>796</v>
      </c>
      <c r="M1113" s="796"/>
      <c r="N1113" s="796"/>
      <c r="O1113" s="796"/>
      <c r="P1113" s="796"/>
      <c r="Q1113" s="796" t="s">
        <v>3191</v>
      </c>
      <c r="R1113" s="797"/>
      <c r="S1113" s="793"/>
      <c r="T1113" s="798">
        <v>43843</v>
      </c>
      <c r="U1113" s="797"/>
      <c r="V1113" s="796"/>
      <c r="W1113" s="563"/>
    </row>
    <row r="1114" spans="1:23" ht="14.25" hidden="1" customHeight="1">
      <c r="A1114" s="807" t="s">
        <v>700</v>
      </c>
      <c r="B1114" s="794" t="s">
        <v>3157</v>
      </c>
      <c r="C1114" s="795" t="s">
        <v>3167</v>
      </c>
      <c r="D1114" s="562"/>
      <c r="E1114" s="796"/>
      <c r="F1114" s="796"/>
      <c r="G1114" s="796"/>
      <c r="H1114" s="796"/>
      <c r="I1114" s="796"/>
      <c r="J1114" s="796" t="s">
        <v>796</v>
      </c>
      <c r="K1114" s="796" t="s">
        <v>796</v>
      </c>
      <c r="L1114" s="796" t="s">
        <v>796</v>
      </c>
      <c r="M1114" s="796"/>
      <c r="N1114" s="796"/>
      <c r="O1114" s="796"/>
      <c r="P1114" s="796"/>
      <c r="Q1114" s="796" t="s">
        <v>3191</v>
      </c>
      <c r="R1114" s="797"/>
      <c r="S1114" s="793"/>
      <c r="T1114" s="798">
        <v>43843</v>
      </c>
      <c r="U1114" s="797"/>
      <c r="V1114" s="796"/>
      <c r="W1114" s="563"/>
    </row>
    <row r="1115" spans="1:23" ht="14.25" hidden="1" customHeight="1">
      <c r="A1115" s="793" t="s">
        <v>700</v>
      </c>
      <c r="B1115" s="794" t="s">
        <v>3157</v>
      </c>
      <c r="C1115" s="795" t="s">
        <v>3160</v>
      </c>
      <c r="D1115" s="562"/>
      <c r="E1115" s="796"/>
      <c r="F1115" s="796"/>
      <c r="G1115" s="796"/>
      <c r="H1115" s="796"/>
      <c r="I1115" s="796"/>
      <c r="J1115" s="796" t="s">
        <v>796</v>
      </c>
      <c r="K1115" s="796" t="s">
        <v>796</v>
      </c>
      <c r="L1115" s="796" t="s">
        <v>796</v>
      </c>
      <c r="M1115" s="796"/>
      <c r="N1115" s="796"/>
      <c r="O1115" s="796"/>
      <c r="P1115" s="796"/>
      <c r="Q1115" s="796" t="s">
        <v>3191</v>
      </c>
      <c r="R1115" s="797"/>
      <c r="S1115" s="793"/>
      <c r="T1115" s="798">
        <v>43843</v>
      </c>
      <c r="U1115" s="797"/>
      <c r="V1115" s="796"/>
      <c r="W1115" s="563"/>
    </row>
    <row r="1116" spans="1:23" ht="14.25" hidden="1" customHeight="1">
      <c r="A1116" s="793" t="s">
        <v>700</v>
      </c>
      <c r="B1116" s="794" t="s">
        <v>3157</v>
      </c>
      <c r="C1116" s="795" t="s">
        <v>3186</v>
      </c>
      <c r="D1116" s="562"/>
      <c r="E1116" s="796"/>
      <c r="F1116" s="796"/>
      <c r="G1116" s="796"/>
      <c r="H1116" s="796"/>
      <c r="I1116" s="796"/>
      <c r="J1116" s="796" t="s">
        <v>796</v>
      </c>
      <c r="K1116" s="796" t="s">
        <v>796</v>
      </c>
      <c r="L1116" s="796" t="s">
        <v>796</v>
      </c>
      <c r="M1116" s="796"/>
      <c r="N1116" s="796"/>
      <c r="O1116" s="796"/>
      <c r="P1116" s="796"/>
      <c r="Q1116" s="796" t="s">
        <v>3191</v>
      </c>
      <c r="R1116" s="797"/>
      <c r="S1116" s="793"/>
      <c r="T1116" s="798">
        <v>43843</v>
      </c>
      <c r="U1116" s="797"/>
      <c r="V1116" s="796"/>
      <c r="W1116" s="563"/>
    </row>
    <row r="1117" spans="1:23" ht="14.25" hidden="1" customHeight="1">
      <c r="A1117" s="793" t="s">
        <v>700</v>
      </c>
      <c r="B1117" s="794" t="s">
        <v>3157</v>
      </c>
      <c r="C1117" s="795" t="s">
        <v>3178</v>
      </c>
      <c r="D1117" s="562"/>
      <c r="E1117" s="796"/>
      <c r="F1117" s="796"/>
      <c r="G1117" s="796"/>
      <c r="H1117" s="796"/>
      <c r="I1117" s="796"/>
      <c r="J1117" s="796" t="s">
        <v>796</v>
      </c>
      <c r="K1117" s="796" t="s">
        <v>796</v>
      </c>
      <c r="L1117" s="796" t="s">
        <v>796</v>
      </c>
      <c r="M1117" s="796"/>
      <c r="N1117" s="796"/>
      <c r="O1117" s="796"/>
      <c r="P1117" s="796"/>
      <c r="Q1117" s="796" t="s">
        <v>3191</v>
      </c>
      <c r="R1117" s="797"/>
      <c r="S1117" s="793"/>
      <c r="T1117" s="798">
        <v>43843</v>
      </c>
      <c r="U1117" s="797"/>
      <c r="V1117" s="796"/>
      <c r="W1117" s="563"/>
    </row>
    <row r="1118" spans="1:23" ht="14.25" hidden="1" customHeight="1">
      <c r="A1118" s="793" t="s">
        <v>700</v>
      </c>
      <c r="B1118" s="794" t="s">
        <v>3157</v>
      </c>
      <c r="C1118" s="795" t="s">
        <v>3179</v>
      </c>
      <c r="D1118" s="562"/>
      <c r="E1118" s="796"/>
      <c r="F1118" s="805"/>
      <c r="G1118" s="796"/>
      <c r="H1118" s="796"/>
      <c r="I1118" s="796"/>
      <c r="J1118" s="796" t="s">
        <v>796</v>
      </c>
      <c r="K1118" s="796" t="s">
        <v>796</v>
      </c>
      <c r="L1118" s="796" t="s">
        <v>796</v>
      </c>
      <c r="M1118" s="796"/>
      <c r="N1118" s="796"/>
      <c r="O1118" s="796"/>
      <c r="P1118" s="796"/>
      <c r="Q1118" s="796" t="s">
        <v>3191</v>
      </c>
      <c r="R1118" s="797"/>
      <c r="S1118" s="793"/>
      <c r="T1118" s="798">
        <v>43843</v>
      </c>
      <c r="U1118" s="797"/>
      <c r="V1118" s="796"/>
      <c r="W1118" s="563"/>
    </row>
    <row r="1119" spans="1:23" ht="14.25" hidden="1" customHeight="1">
      <c r="A1119" s="793" t="s">
        <v>700</v>
      </c>
      <c r="B1119" s="794" t="s">
        <v>3157</v>
      </c>
      <c r="C1119" s="795" t="s">
        <v>3159</v>
      </c>
      <c r="D1119" s="562"/>
      <c r="E1119" s="796"/>
      <c r="F1119" s="796"/>
      <c r="G1119" s="796"/>
      <c r="H1119" s="796"/>
      <c r="I1119" s="796"/>
      <c r="J1119" s="796" t="s">
        <v>796</v>
      </c>
      <c r="K1119" s="796" t="s">
        <v>796</v>
      </c>
      <c r="L1119" s="796" t="s">
        <v>796</v>
      </c>
      <c r="M1119" s="796"/>
      <c r="N1119" s="796"/>
      <c r="O1119" s="796"/>
      <c r="P1119" s="796"/>
      <c r="Q1119" s="796" t="s">
        <v>3191</v>
      </c>
      <c r="R1119" s="797"/>
      <c r="S1119" s="793"/>
      <c r="T1119" s="798">
        <v>43843</v>
      </c>
      <c r="U1119" s="797"/>
      <c r="V1119" s="796"/>
      <c r="W1119" s="563"/>
    </row>
    <row r="1120" spans="1:23" ht="14.25" hidden="1" customHeight="1">
      <c r="A1120" s="793" t="s">
        <v>700</v>
      </c>
      <c r="B1120" s="794" t="s">
        <v>3157</v>
      </c>
      <c r="C1120" s="795" t="s">
        <v>3173</v>
      </c>
      <c r="D1120" s="562"/>
      <c r="E1120" s="796"/>
      <c r="F1120" s="796"/>
      <c r="G1120" s="796"/>
      <c r="H1120" s="796"/>
      <c r="I1120" s="796"/>
      <c r="J1120" s="796" t="s">
        <v>796</v>
      </c>
      <c r="K1120" s="796" t="s">
        <v>796</v>
      </c>
      <c r="L1120" s="796" t="s">
        <v>796</v>
      </c>
      <c r="M1120" s="796"/>
      <c r="N1120" s="796"/>
      <c r="O1120" s="796"/>
      <c r="P1120" s="796"/>
      <c r="Q1120" s="796" t="s">
        <v>3191</v>
      </c>
      <c r="R1120" s="797"/>
      <c r="S1120" s="793"/>
      <c r="T1120" s="798">
        <v>43843</v>
      </c>
      <c r="U1120" s="797"/>
      <c r="V1120" s="806"/>
      <c r="W1120" s="563"/>
    </row>
    <row r="1121" spans="1:23" ht="14.25" hidden="1" customHeight="1">
      <c r="A1121" s="793" t="s">
        <v>700</v>
      </c>
      <c r="B1121" s="794" t="s">
        <v>3157</v>
      </c>
      <c r="C1121" s="795" t="s">
        <v>3172</v>
      </c>
      <c r="D1121" s="562"/>
      <c r="E1121" s="796"/>
      <c r="F1121" s="796"/>
      <c r="G1121" s="796"/>
      <c r="H1121" s="796"/>
      <c r="I1121" s="796"/>
      <c r="J1121" s="796" t="s">
        <v>796</v>
      </c>
      <c r="K1121" s="796" t="s">
        <v>796</v>
      </c>
      <c r="L1121" s="796" t="s">
        <v>796</v>
      </c>
      <c r="M1121" s="796"/>
      <c r="N1121" s="796"/>
      <c r="O1121" s="796"/>
      <c r="P1121" s="796"/>
      <c r="Q1121" s="796" t="s">
        <v>3191</v>
      </c>
      <c r="R1121" s="797"/>
      <c r="S1121" s="793"/>
      <c r="T1121" s="798">
        <v>43843</v>
      </c>
      <c r="U1121" s="797"/>
      <c r="V1121" s="796"/>
      <c r="W1121" s="563"/>
    </row>
    <row r="1122" spans="1:23" ht="14.25" hidden="1" customHeight="1">
      <c r="A1122" s="793" t="s">
        <v>700</v>
      </c>
      <c r="B1122" s="794" t="s">
        <v>3157</v>
      </c>
      <c r="C1122" s="795" t="s">
        <v>3174</v>
      </c>
      <c r="D1122" s="562"/>
      <c r="E1122" s="796"/>
      <c r="F1122" s="796"/>
      <c r="G1122" s="796"/>
      <c r="H1122" s="796"/>
      <c r="I1122" s="796"/>
      <c r="J1122" s="796" t="s">
        <v>796</v>
      </c>
      <c r="K1122" s="796" t="s">
        <v>796</v>
      </c>
      <c r="L1122" s="796" t="s">
        <v>796</v>
      </c>
      <c r="M1122" s="796"/>
      <c r="N1122" s="796"/>
      <c r="O1122" s="796"/>
      <c r="P1122" s="796"/>
      <c r="Q1122" s="796" t="s">
        <v>3191</v>
      </c>
      <c r="R1122" s="797"/>
      <c r="S1122" s="793"/>
      <c r="T1122" s="798">
        <v>43843</v>
      </c>
      <c r="U1122" s="797"/>
      <c r="V1122" s="796"/>
      <c r="W1122" s="563"/>
    </row>
    <row r="1123" spans="1:23" ht="14.25" hidden="1" customHeight="1">
      <c r="A1123" s="793" t="s">
        <v>700</v>
      </c>
      <c r="B1123" s="794" t="s">
        <v>3157</v>
      </c>
      <c r="C1123" s="795" t="s">
        <v>3177</v>
      </c>
      <c r="D1123" s="562"/>
      <c r="E1123" s="796"/>
      <c r="F1123" s="809"/>
      <c r="G1123" s="796"/>
      <c r="H1123" s="796"/>
      <c r="I1123" s="796"/>
      <c r="J1123" s="796" t="s">
        <v>796</v>
      </c>
      <c r="K1123" s="796" t="s">
        <v>796</v>
      </c>
      <c r="L1123" s="796" t="s">
        <v>796</v>
      </c>
      <c r="M1123" s="796"/>
      <c r="N1123" s="796"/>
      <c r="O1123" s="796"/>
      <c r="P1123" s="796"/>
      <c r="Q1123" s="796" t="s">
        <v>3191</v>
      </c>
      <c r="R1123" s="797"/>
      <c r="S1123" s="793"/>
      <c r="T1123" s="798">
        <v>43843</v>
      </c>
      <c r="U1123" s="797"/>
      <c r="V1123" s="796"/>
      <c r="W1123" s="563"/>
    </row>
    <row r="1124" spans="1:23" ht="14.25" hidden="1" customHeight="1">
      <c r="A1124" s="793" t="s">
        <v>700</v>
      </c>
      <c r="B1124" s="794" t="s">
        <v>3157</v>
      </c>
      <c r="C1124" s="795" t="s">
        <v>3175</v>
      </c>
      <c r="D1124" s="562"/>
      <c r="E1124" s="796"/>
      <c r="F1124" s="796"/>
      <c r="G1124" s="796"/>
      <c r="H1124" s="796"/>
      <c r="I1124" s="796"/>
      <c r="J1124" s="796" t="s">
        <v>796</v>
      </c>
      <c r="K1124" s="796" t="s">
        <v>796</v>
      </c>
      <c r="L1124" s="796" t="s">
        <v>796</v>
      </c>
      <c r="M1124" s="796"/>
      <c r="N1124" s="796"/>
      <c r="O1124" s="796"/>
      <c r="P1124" s="796"/>
      <c r="Q1124" s="796" t="s">
        <v>3191</v>
      </c>
      <c r="R1124" s="797"/>
      <c r="S1124" s="793"/>
      <c r="T1124" s="798">
        <v>43843</v>
      </c>
      <c r="U1124" s="797"/>
      <c r="V1124" s="796"/>
      <c r="W1124" s="563"/>
    </row>
    <row r="1125" spans="1:23" ht="14.25" hidden="1" customHeight="1">
      <c r="A1125" s="793" t="s">
        <v>700</v>
      </c>
      <c r="B1125" s="794" t="s">
        <v>3157</v>
      </c>
      <c r="C1125" s="795" t="s">
        <v>3161</v>
      </c>
      <c r="D1125" s="562"/>
      <c r="E1125" s="796"/>
      <c r="F1125" s="796"/>
      <c r="G1125" s="796"/>
      <c r="H1125" s="796"/>
      <c r="I1125" s="796"/>
      <c r="J1125" s="796" t="s">
        <v>796</v>
      </c>
      <c r="K1125" s="796" t="s">
        <v>796</v>
      </c>
      <c r="L1125" s="796" t="s">
        <v>796</v>
      </c>
      <c r="M1125" s="796"/>
      <c r="N1125" s="796"/>
      <c r="O1125" s="796"/>
      <c r="P1125" s="796"/>
      <c r="Q1125" s="796" t="s">
        <v>3191</v>
      </c>
      <c r="R1125" s="797"/>
      <c r="S1125" s="793"/>
      <c r="T1125" s="798">
        <v>43843</v>
      </c>
      <c r="U1125" s="797"/>
      <c r="V1125" s="809"/>
      <c r="W1125" s="563"/>
    </row>
    <row r="1126" spans="1:23" ht="14.25" hidden="1" customHeight="1">
      <c r="A1126" s="793" t="s">
        <v>700</v>
      </c>
      <c r="B1126" s="794" t="s">
        <v>3157</v>
      </c>
      <c r="C1126" s="795" t="s">
        <v>3171</v>
      </c>
      <c r="D1126" s="562"/>
      <c r="E1126" s="796"/>
      <c r="F1126" s="809"/>
      <c r="G1126" s="796"/>
      <c r="H1126" s="796"/>
      <c r="I1126" s="796"/>
      <c r="J1126" s="796" t="s">
        <v>796</v>
      </c>
      <c r="K1126" s="796" t="s">
        <v>796</v>
      </c>
      <c r="L1126" s="796" t="s">
        <v>796</v>
      </c>
      <c r="M1126" s="796"/>
      <c r="N1126" s="796"/>
      <c r="O1126" s="796"/>
      <c r="P1126" s="796"/>
      <c r="Q1126" s="796" t="s">
        <v>3191</v>
      </c>
      <c r="R1126" s="797"/>
      <c r="S1126" s="793"/>
      <c r="T1126" s="798">
        <v>43843</v>
      </c>
      <c r="U1126" s="797"/>
      <c r="V1126" s="796"/>
      <c r="W1126" s="563"/>
    </row>
    <row r="1127" spans="1:23" ht="14.25" hidden="1" customHeight="1">
      <c r="A1127" s="793" t="s">
        <v>700</v>
      </c>
      <c r="B1127" s="794" t="s">
        <v>3157</v>
      </c>
      <c r="C1127" s="795" t="s">
        <v>3188</v>
      </c>
      <c r="D1127" s="562"/>
      <c r="E1127" s="796"/>
      <c r="F1127" s="796"/>
      <c r="G1127" s="796"/>
      <c r="H1127" s="796"/>
      <c r="I1127" s="796"/>
      <c r="J1127" s="796" t="s">
        <v>796</v>
      </c>
      <c r="K1127" s="796" t="s">
        <v>796</v>
      </c>
      <c r="L1127" s="796" t="s">
        <v>796</v>
      </c>
      <c r="M1127" s="796"/>
      <c r="N1127" s="796"/>
      <c r="O1127" s="796"/>
      <c r="P1127" s="796"/>
      <c r="Q1127" s="796" t="s">
        <v>3191</v>
      </c>
      <c r="R1127" s="797"/>
      <c r="S1127" s="793"/>
      <c r="T1127" s="798">
        <v>43843</v>
      </c>
      <c r="U1127" s="797"/>
      <c r="V1127" s="796"/>
      <c r="W1127" s="563"/>
    </row>
    <row r="1128" spans="1:23" ht="14.25" hidden="1" customHeight="1">
      <c r="A1128" s="793" t="s">
        <v>700</v>
      </c>
      <c r="B1128" s="794" t="s">
        <v>3157</v>
      </c>
      <c r="C1128" s="795" t="s">
        <v>3190</v>
      </c>
      <c r="D1128" s="562"/>
      <c r="E1128" s="796"/>
      <c r="F1128" s="796"/>
      <c r="G1128" s="796"/>
      <c r="H1128" s="796"/>
      <c r="I1128" s="796"/>
      <c r="J1128" s="796" t="s">
        <v>796</v>
      </c>
      <c r="K1128" s="796" t="s">
        <v>796</v>
      </c>
      <c r="L1128" s="796" t="s">
        <v>796</v>
      </c>
      <c r="M1128" s="796"/>
      <c r="N1128" s="796"/>
      <c r="O1128" s="796"/>
      <c r="P1128" s="796"/>
      <c r="Q1128" s="796" t="s">
        <v>3191</v>
      </c>
      <c r="R1128" s="797"/>
      <c r="S1128" s="793"/>
      <c r="T1128" s="798">
        <v>43843</v>
      </c>
      <c r="U1128" s="797"/>
      <c r="V1128" s="809"/>
      <c r="W1128" s="563"/>
    </row>
    <row r="1129" spans="1:23" ht="14.25" hidden="1" customHeight="1">
      <c r="A1129" s="793" t="s">
        <v>700</v>
      </c>
      <c r="B1129" s="794" t="s">
        <v>3157</v>
      </c>
      <c r="C1129" s="795" t="s">
        <v>3187</v>
      </c>
      <c r="D1129" s="562"/>
      <c r="E1129" s="796"/>
      <c r="F1129" s="796"/>
      <c r="G1129" s="796"/>
      <c r="H1129" s="796"/>
      <c r="I1129" s="796"/>
      <c r="J1129" s="796" t="s">
        <v>796</v>
      </c>
      <c r="K1129" s="796" t="s">
        <v>796</v>
      </c>
      <c r="L1129" s="796" t="s">
        <v>796</v>
      </c>
      <c r="M1129" s="796"/>
      <c r="N1129" s="796"/>
      <c r="O1129" s="796"/>
      <c r="P1129" s="796"/>
      <c r="Q1129" s="796" t="s">
        <v>3191</v>
      </c>
      <c r="R1129" s="797"/>
      <c r="S1129" s="793"/>
      <c r="T1129" s="798">
        <v>43843</v>
      </c>
      <c r="U1129" s="797"/>
      <c r="V1129" s="796"/>
      <c r="W1129" s="563"/>
    </row>
    <row r="1130" spans="1:23" ht="14.25" hidden="1" customHeight="1">
      <c r="A1130" s="793" t="s">
        <v>700</v>
      </c>
      <c r="B1130" s="794" t="s">
        <v>3157</v>
      </c>
      <c r="C1130" s="795" t="s">
        <v>3162</v>
      </c>
      <c r="D1130" s="562"/>
      <c r="E1130" s="796"/>
      <c r="F1130" s="796"/>
      <c r="G1130" s="796"/>
      <c r="H1130" s="796"/>
      <c r="I1130" s="796"/>
      <c r="J1130" s="796" t="s">
        <v>796</v>
      </c>
      <c r="K1130" s="796" t="s">
        <v>796</v>
      </c>
      <c r="L1130" s="796" t="s">
        <v>796</v>
      </c>
      <c r="M1130" s="796"/>
      <c r="N1130" s="796"/>
      <c r="O1130" s="796"/>
      <c r="P1130" s="796"/>
      <c r="Q1130" s="796" t="s">
        <v>3191</v>
      </c>
      <c r="R1130" s="797"/>
      <c r="S1130" s="793"/>
      <c r="T1130" s="798">
        <v>43843</v>
      </c>
      <c r="U1130" s="797"/>
      <c r="V1130" s="796"/>
      <c r="W1130" s="563"/>
    </row>
    <row r="1131" spans="1:23" ht="14.25" hidden="1" customHeight="1">
      <c r="A1131" s="568" t="s">
        <v>700</v>
      </c>
      <c r="B1131" s="592" t="s">
        <v>704</v>
      </c>
      <c r="C1131" s="509" t="s">
        <v>2257</v>
      </c>
      <c r="D1131" s="473" t="s">
        <v>2869</v>
      </c>
      <c r="E1131" s="556" t="s">
        <v>2258</v>
      </c>
      <c r="F1131" s="556" t="s">
        <v>2259</v>
      </c>
      <c r="G1131" s="556" t="s">
        <v>2259</v>
      </c>
      <c r="H1131" s="556"/>
      <c r="I1131" s="561" t="s">
        <v>2140</v>
      </c>
      <c r="J1131" s="556" t="s">
        <v>43</v>
      </c>
      <c r="K1131" s="556" t="s">
        <v>43</v>
      </c>
      <c r="L1131" s="556" t="s">
        <v>774</v>
      </c>
      <c r="M1131" s="556" t="s">
        <v>44</v>
      </c>
      <c r="N1131" s="556">
        <v>0</v>
      </c>
      <c r="O1131" s="556">
        <v>0</v>
      </c>
      <c r="P1131" s="556" t="s">
        <v>759</v>
      </c>
      <c r="Q1131" s="556" t="s">
        <v>2260</v>
      </c>
      <c r="R1131" s="563">
        <v>86</v>
      </c>
      <c r="S1131" s="563">
        <v>525</v>
      </c>
      <c r="T1131" s="583">
        <v>43405</v>
      </c>
      <c r="U1131" s="565" t="s">
        <v>2261</v>
      </c>
      <c r="V1131" s="556" t="s">
        <v>2257</v>
      </c>
      <c r="W1131" s="428" t="s">
        <v>2262</v>
      </c>
    </row>
    <row r="1132" spans="1:23" ht="14.25" hidden="1" customHeight="1">
      <c r="A1132" s="568" t="s">
        <v>700</v>
      </c>
      <c r="B1132" s="592" t="s">
        <v>704</v>
      </c>
      <c r="C1132" s="509" t="s">
        <v>2263</v>
      </c>
      <c r="D1132" s="473" t="s">
        <v>2869</v>
      </c>
      <c r="E1132" s="556" t="s">
        <v>2264</v>
      </c>
      <c r="F1132" s="556" t="s">
        <v>2265</v>
      </c>
      <c r="G1132" s="556"/>
      <c r="H1132" s="556" t="s">
        <v>41</v>
      </c>
      <c r="I1132" s="556" t="s">
        <v>1334</v>
      </c>
      <c r="J1132" s="556" t="s">
        <v>43</v>
      </c>
      <c r="K1132" s="556" t="s">
        <v>43</v>
      </c>
      <c r="L1132" s="556" t="s">
        <v>43</v>
      </c>
      <c r="M1132" s="556" t="s">
        <v>44</v>
      </c>
      <c r="N1132" s="556">
        <v>0</v>
      </c>
      <c r="O1132" s="556">
        <v>0</v>
      </c>
      <c r="P1132" s="556" t="s">
        <v>759</v>
      </c>
      <c r="Q1132" s="556" t="s">
        <v>2260</v>
      </c>
      <c r="R1132" s="563">
        <v>32</v>
      </c>
      <c r="S1132" s="563">
        <v>150</v>
      </c>
      <c r="T1132" s="583"/>
      <c r="U1132" s="565" t="s">
        <v>2266</v>
      </c>
      <c r="V1132" s="556" t="s">
        <v>2263</v>
      </c>
      <c r="W1132" s="428" t="s">
        <v>2269</v>
      </c>
    </row>
    <row r="1133" spans="1:23" ht="14.25" hidden="1" customHeight="1">
      <c r="A1133" s="568" t="s">
        <v>700</v>
      </c>
      <c r="B1133" s="592" t="s">
        <v>704</v>
      </c>
      <c r="C1133" s="509" t="s">
        <v>725</v>
      </c>
      <c r="D1133" s="562" t="s">
        <v>1665</v>
      </c>
      <c r="E1133" s="556" t="s">
        <v>1432</v>
      </c>
      <c r="F1133" s="556" t="s">
        <v>1677</v>
      </c>
      <c r="G1133" s="556" t="s">
        <v>1678</v>
      </c>
      <c r="H1133" s="556" t="s">
        <v>41</v>
      </c>
      <c r="I1133" s="556" t="s">
        <v>133</v>
      </c>
      <c r="J1133" s="556" t="s">
        <v>43</v>
      </c>
      <c r="K1133" s="556" t="s">
        <v>966</v>
      </c>
      <c r="L1133" s="556" t="s">
        <v>758</v>
      </c>
      <c r="M1133" s="556" t="s">
        <v>44</v>
      </c>
      <c r="N1133" s="556">
        <v>23.4008</v>
      </c>
      <c r="O1133" s="556">
        <v>97.848529999999997</v>
      </c>
      <c r="P1133" s="556" t="s">
        <v>759</v>
      </c>
      <c r="Q1133" s="556" t="s">
        <v>778</v>
      </c>
      <c r="R1133" s="571"/>
      <c r="S1133" s="564"/>
      <c r="T1133" s="583">
        <v>43049</v>
      </c>
      <c r="U1133" s="565" t="s">
        <v>968</v>
      </c>
      <c r="V1133" s="556" t="s">
        <v>725</v>
      </c>
      <c r="W1133" s="428" t="s">
        <v>2195</v>
      </c>
    </row>
    <row r="1134" spans="1:23" ht="14.25" hidden="1" customHeight="1">
      <c r="A1134" s="568" t="s">
        <v>700</v>
      </c>
      <c r="B1134" s="592" t="s">
        <v>704</v>
      </c>
      <c r="C1134" s="509" t="s">
        <v>1102</v>
      </c>
      <c r="D1134" s="562" t="s">
        <v>1664</v>
      </c>
      <c r="E1134" s="556"/>
      <c r="F1134" s="556"/>
      <c r="G1134" s="556"/>
      <c r="H1134" s="556"/>
      <c r="I1134" s="556"/>
      <c r="J1134" s="556" t="s">
        <v>1463</v>
      </c>
      <c r="K1134" s="556" t="s">
        <v>43</v>
      </c>
      <c r="L1134" s="556" t="s">
        <v>1097</v>
      </c>
      <c r="M1134" s="556" t="s">
        <v>44</v>
      </c>
      <c r="N1134" s="556"/>
      <c r="O1134" s="556"/>
      <c r="P1134" s="556" t="s">
        <v>759</v>
      </c>
      <c r="Q1134" s="556" t="s">
        <v>778</v>
      </c>
      <c r="R1134" s="571"/>
      <c r="S1134" s="564"/>
      <c r="T1134" s="583"/>
      <c r="U1134" s="565" t="s">
        <v>1093</v>
      </c>
      <c r="V1134" s="556" t="s">
        <v>1102</v>
      </c>
      <c r="W1134" s="563"/>
    </row>
    <row r="1135" spans="1:23" ht="14.25" hidden="1" customHeight="1">
      <c r="A1135" s="568" t="s">
        <v>700</v>
      </c>
      <c r="B1135" s="592" t="s">
        <v>704</v>
      </c>
      <c r="C1135" s="509" t="s">
        <v>726</v>
      </c>
      <c r="D1135" s="473" t="s">
        <v>2869</v>
      </c>
      <c r="E1135" s="556" t="s">
        <v>1434</v>
      </c>
      <c r="F1135" s="556" t="s">
        <v>1770</v>
      </c>
      <c r="G1135" s="556" t="s">
        <v>1771</v>
      </c>
      <c r="H1135" s="556" t="s">
        <v>41</v>
      </c>
      <c r="I1135" s="556" t="s">
        <v>2703</v>
      </c>
      <c r="J1135" s="556" t="s">
        <v>43</v>
      </c>
      <c r="K1135" s="556" t="s">
        <v>43</v>
      </c>
      <c r="L1135" s="556" t="s">
        <v>43</v>
      </c>
      <c r="M1135" s="556" t="s">
        <v>44</v>
      </c>
      <c r="N1135" s="556">
        <v>23.450914000000001</v>
      </c>
      <c r="O1135" s="556">
        <v>97.926813999999993</v>
      </c>
      <c r="P1135" s="556" t="s">
        <v>759</v>
      </c>
      <c r="Q1135" s="556" t="s">
        <v>778</v>
      </c>
      <c r="R1135" s="563">
        <v>53</v>
      </c>
      <c r="S1135" s="563">
        <v>261</v>
      </c>
      <c r="T1135" s="583"/>
      <c r="U1135" s="565"/>
      <c r="V1135" s="556" t="s">
        <v>726</v>
      </c>
      <c r="W1135" s="428" t="s">
        <v>2196</v>
      </c>
    </row>
    <row r="1136" spans="1:23" ht="14.25" hidden="1" customHeight="1">
      <c r="A1136" s="568" t="s">
        <v>700</v>
      </c>
      <c r="B1136" s="592" t="s">
        <v>704</v>
      </c>
      <c r="C1136" s="509" t="s">
        <v>731</v>
      </c>
      <c r="D1136" s="473" t="s">
        <v>2869</v>
      </c>
      <c r="E1136" s="556" t="s">
        <v>1435</v>
      </c>
      <c r="F1136" s="556" t="s">
        <v>1770</v>
      </c>
      <c r="G1136" s="556" t="s">
        <v>1669</v>
      </c>
      <c r="H1136" s="556" t="s">
        <v>41</v>
      </c>
      <c r="I1136" s="556" t="s">
        <v>2703</v>
      </c>
      <c r="J1136" s="556" t="s">
        <v>43</v>
      </c>
      <c r="K1136" s="556" t="s">
        <v>43</v>
      </c>
      <c r="L1136" s="556" t="s">
        <v>43</v>
      </c>
      <c r="M1136" s="556" t="s">
        <v>44</v>
      </c>
      <c r="N1136" s="556">
        <v>23.460349999999998</v>
      </c>
      <c r="O1136" s="556">
        <v>97.947360000000003</v>
      </c>
      <c r="P1136" s="556" t="s">
        <v>759</v>
      </c>
      <c r="Q1136" s="556" t="s">
        <v>760</v>
      </c>
      <c r="R1136" s="563">
        <v>37</v>
      </c>
      <c r="S1136" s="563">
        <v>150</v>
      </c>
      <c r="T1136" s="583">
        <v>42836</v>
      </c>
      <c r="U1136" s="565" t="s">
        <v>969</v>
      </c>
      <c r="V1136" s="556"/>
      <c r="W1136" s="428" t="s">
        <v>2197</v>
      </c>
    </row>
    <row r="1137" spans="1:23" ht="14.25" hidden="1" customHeight="1">
      <c r="A1137" s="568" t="s">
        <v>700</v>
      </c>
      <c r="B1137" s="592" t="s">
        <v>704</v>
      </c>
      <c r="C1137" s="509" t="s">
        <v>705</v>
      </c>
      <c r="D1137" s="473" t="s">
        <v>2869</v>
      </c>
      <c r="E1137" s="556" t="s">
        <v>1436</v>
      </c>
      <c r="F1137" s="556" t="s">
        <v>1770</v>
      </c>
      <c r="G1137" s="556" t="s">
        <v>1772</v>
      </c>
      <c r="H1137" s="556" t="s">
        <v>41</v>
      </c>
      <c r="I1137" s="556" t="s">
        <v>1334</v>
      </c>
      <c r="J1137" s="556" t="s">
        <v>43</v>
      </c>
      <c r="K1137" s="556" t="s">
        <v>43</v>
      </c>
      <c r="L1137" s="556" t="s">
        <v>43</v>
      </c>
      <c r="M1137" s="556" t="s">
        <v>44</v>
      </c>
      <c r="N1137" s="556">
        <v>23.460349999999998</v>
      </c>
      <c r="O1137" s="556">
        <v>97.947360000000003</v>
      </c>
      <c r="P1137" s="556" t="s">
        <v>759</v>
      </c>
      <c r="Q1137" s="556" t="s">
        <v>778</v>
      </c>
      <c r="R1137" s="563">
        <v>28</v>
      </c>
      <c r="S1137" s="563">
        <v>135</v>
      </c>
      <c r="T1137" s="583"/>
      <c r="U1137" s="565"/>
      <c r="V1137" s="556" t="s">
        <v>705</v>
      </c>
      <c r="W1137" s="428" t="s">
        <v>2198</v>
      </c>
    </row>
    <row r="1138" spans="1:23" ht="14.25" hidden="1" customHeight="1">
      <c r="A1138" s="568" t="s">
        <v>700</v>
      </c>
      <c r="B1138" s="592" t="s">
        <v>704</v>
      </c>
      <c r="C1138" s="509" t="s">
        <v>750</v>
      </c>
      <c r="D1138" s="562" t="s">
        <v>1664</v>
      </c>
      <c r="E1138" s="556"/>
      <c r="F1138" s="556"/>
      <c r="G1138" s="556"/>
      <c r="H1138" s="556"/>
      <c r="I1138" s="556"/>
      <c r="J1138" s="556" t="s">
        <v>1463</v>
      </c>
      <c r="K1138" s="556" t="s">
        <v>43</v>
      </c>
      <c r="L1138" s="556" t="s">
        <v>43</v>
      </c>
      <c r="M1138" s="556" t="s">
        <v>44</v>
      </c>
      <c r="N1138" s="556"/>
      <c r="O1138" s="556"/>
      <c r="P1138" s="556" t="s">
        <v>759</v>
      </c>
      <c r="Q1138" s="556" t="s">
        <v>778</v>
      </c>
      <c r="R1138" s="571"/>
      <c r="S1138" s="564"/>
      <c r="T1138" s="583">
        <v>42747</v>
      </c>
      <c r="U1138" s="565"/>
      <c r="V1138" s="556"/>
      <c r="W1138" s="563"/>
    </row>
    <row r="1139" spans="1:23" ht="14.25" hidden="1" customHeight="1">
      <c r="A1139" s="568" t="s">
        <v>700</v>
      </c>
      <c r="B1139" s="592" t="s">
        <v>704</v>
      </c>
      <c r="C1139" s="509" t="s">
        <v>2137</v>
      </c>
      <c r="D1139" s="473" t="s">
        <v>2869</v>
      </c>
      <c r="E1139" s="556" t="s">
        <v>1439</v>
      </c>
      <c r="F1139" s="556" t="s">
        <v>1775</v>
      </c>
      <c r="G1139" s="556" t="s">
        <v>1775</v>
      </c>
      <c r="H1139" s="556" t="s">
        <v>41</v>
      </c>
      <c r="I1139" s="556" t="s">
        <v>1334</v>
      </c>
      <c r="J1139" s="556" t="s">
        <v>43</v>
      </c>
      <c r="K1139" s="556" t="s">
        <v>43</v>
      </c>
      <c r="L1139" s="556" t="s">
        <v>43</v>
      </c>
      <c r="M1139" s="556" t="s">
        <v>44</v>
      </c>
      <c r="N1139" s="556">
        <v>23.591999999999999</v>
      </c>
      <c r="O1139" s="556">
        <v>97.796999999999997</v>
      </c>
      <c r="P1139" s="556" t="s">
        <v>759</v>
      </c>
      <c r="Q1139" s="556" t="s">
        <v>778</v>
      </c>
      <c r="R1139" s="563">
        <v>66</v>
      </c>
      <c r="S1139" s="563">
        <v>346</v>
      </c>
      <c r="T1139" s="583" t="s">
        <v>803</v>
      </c>
      <c r="U1139" s="565"/>
      <c r="V1139" s="556"/>
      <c r="W1139" s="428" t="s">
        <v>2199</v>
      </c>
    </row>
    <row r="1140" spans="1:23" ht="14.25" hidden="1" customHeight="1">
      <c r="A1140" s="568" t="s">
        <v>700</v>
      </c>
      <c r="B1140" s="592" t="s">
        <v>704</v>
      </c>
      <c r="C1140" s="509" t="s">
        <v>739</v>
      </c>
      <c r="D1140" s="473" t="s">
        <v>2869</v>
      </c>
      <c r="E1140" s="556" t="s">
        <v>1625</v>
      </c>
      <c r="F1140" s="556" t="s">
        <v>1858</v>
      </c>
      <c r="G1140" s="556" t="s">
        <v>739</v>
      </c>
      <c r="H1140" s="556"/>
      <c r="I1140" s="561" t="s">
        <v>2140</v>
      </c>
      <c r="J1140" s="556" t="s">
        <v>43</v>
      </c>
      <c r="K1140" s="556" t="s">
        <v>43</v>
      </c>
      <c r="L1140" s="556" t="s">
        <v>774</v>
      </c>
      <c r="M1140" s="556" t="s">
        <v>44</v>
      </c>
      <c r="N1140" s="556">
        <v>0</v>
      </c>
      <c r="O1140" s="556">
        <v>0</v>
      </c>
      <c r="P1140" s="556" t="s">
        <v>759</v>
      </c>
      <c r="Q1140" s="556" t="s">
        <v>800</v>
      </c>
      <c r="R1140" s="563">
        <v>24</v>
      </c>
      <c r="S1140" s="563">
        <v>84</v>
      </c>
      <c r="T1140" s="583" t="s">
        <v>1081</v>
      </c>
      <c r="U1140" s="565"/>
      <c r="V1140" s="556"/>
      <c r="W1140" s="428" t="s">
        <v>2200</v>
      </c>
    </row>
    <row r="1141" spans="1:23" ht="14.25" hidden="1" customHeight="1">
      <c r="A1141" s="568" t="s">
        <v>700</v>
      </c>
      <c r="B1141" s="592" t="s">
        <v>704</v>
      </c>
      <c r="C1141" s="509" t="s">
        <v>2138</v>
      </c>
      <c r="D1141" s="473" t="s">
        <v>2869</v>
      </c>
      <c r="E1141" s="556" t="s">
        <v>1438</v>
      </c>
      <c r="F1141" s="556" t="s">
        <v>1775</v>
      </c>
      <c r="G1141" s="556" t="s">
        <v>1775</v>
      </c>
      <c r="H1141" s="556" t="s">
        <v>41</v>
      </c>
      <c r="I1141" s="556" t="s">
        <v>1334</v>
      </c>
      <c r="J1141" s="556" t="s">
        <v>43</v>
      </c>
      <c r="K1141" s="556" t="s">
        <v>966</v>
      </c>
      <c r="L1141" s="556" t="s">
        <v>43</v>
      </c>
      <c r="M1141" s="556" t="s">
        <v>44</v>
      </c>
      <c r="N1141" s="556">
        <v>23.588920000000002</v>
      </c>
      <c r="O1141" s="556">
        <v>97.793019999999999</v>
      </c>
      <c r="P1141" s="556" t="s">
        <v>759</v>
      </c>
      <c r="Q1141" s="556" t="s">
        <v>778</v>
      </c>
      <c r="R1141" s="563">
        <v>76</v>
      </c>
      <c r="S1141" s="563">
        <v>344</v>
      </c>
      <c r="T1141" s="583"/>
      <c r="U1141" s="565"/>
      <c r="V1141" s="556" t="s">
        <v>734</v>
      </c>
      <c r="W1141" s="428" t="s">
        <v>2201</v>
      </c>
    </row>
    <row r="1142" spans="1:23" ht="14.25" hidden="1" customHeight="1">
      <c r="A1142" s="568" t="s">
        <v>700</v>
      </c>
      <c r="B1142" s="592" t="s">
        <v>704</v>
      </c>
      <c r="C1142" s="509" t="s">
        <v>1114</v>
      </c>
      <c r="D1142" s="562" t="s">
        <v>1664</v>
      </c>
      <c r="E1142" s="556"/>
      <c r="F1142" s="556"/>
      <c r="G1142" s="556"/>
      <c r="H1142" s="556"/>
      <c r="I1142" s="556"/>
      <c r="J1142" s="556" t="s">
        <v>1463</v>
      </c>
      <c r="K1142" s="556" t="s">
        <v>43</v>
      </c>
      <c r="L1142" s="556" t="s">
        <v>43</v>
      </c>
      <c r="M1142" s="556" t="s">
        <v>44</v>
      </c>
      <c r="N1142" s="556"/>
      <c r="O1142" s="556"/>
      <c r="P1142" s="556" t="s">
        <v>759</v>
      </c>
      <c r="Q1142" s="556" t="s">
        <v>778</v>
      </c>
      <c r="R1142" s="571"/>
      <c r="S1142" s="564"/>
      <c r="T1142" s="583"/>
      <c r="U1142" s="565" t="s">
        <v>1093</v>
      </c>
      <c r="V1142" s="556"/>
      <c r="W1142" s="563"/>
    </row>
    <row r="1143" spans="1:23" ht="14.25" hidden="1" customHeight="1">
      <c r="A1143" s="568" t="s">
        <v>700</v>
      </c>
      <c r="B1143" s="592" t="s">
        <v>704</v>
      </c>
      <c r="C1143" s="509" t="s">
        <v>730</v>
      </c>
      <c r="D1143" s="473" t="s">
        <v>2869</v>
      </c>
      <c r="E1143" s="556" t="s">
        <v>1456</v>
      </c>
      <c r="F1143" s="556" t="s">
        <v>1779</v>
      </c>
      <c r="G1143" s="556" t="s">
        <v>1780</v>
      </c>
      <c r="H1143" s="556"/>
      <c r="I1143" s="561" t="s">
        <v>2140</v>
      </c>
      <c r="J1143" s="556" t="s">
        <v>43</v>
      </c>
      <c r="K1143" s="556" t="s">
        <v>43</v>
      </c>
      <c r="L1143" s="556" t="s">
        <v>774</v>
      </c>
      <c r="M1143" s="556" t="s">
        <v>44</v>
      </c>
      <c r="N1143" s="556">
        <v>23.850999999999999</v>
      </c>
      <c r="O1143" s="556">
        <v>98.337999999999994</v>
      </c>
      <c r="P1143" s="556" t="s">
        <v>759</v>
      </c>
      <c r="Q1143" s="556" t="s">
        <v>760</v>
      </c>
      <c r="R1143" s="563">
        <v>30</v>
      </c>
      <c r="S1143" s="563">
        <v>170</v>
      </c>
      <c r="T1143" s="583"/>
      <c r="U1143" s="565" t="s">
        <v>980</v>
      </c>
      <c r="V1143" s="556"/>
      <c r="W1143" s="428" t="s">
        <v>2202</v>
      </c>
    </row>
    <row r="1144" spans="1:23" ht="14.25" hidden="1" customHeight="1">
      <c r="A1144" s="568" t="s">
        <v>700</v>
      </c>
      <c r="B1144" s="592" t="s">
        <v>704</v>
      </c>
      <c r="C1144" s="509" t="s">
        <v>713</v>
      </c>
      <c r="D1144" s="473" t="s">
        <v>2869</v>
      </c>
      <c r="E1144" s="556" t="s">
        <v>1431</v>
      </c>
      <c r="F1144" s="556"/>
      <c r="G1144" s="556"/>
      <c r="H1144" s="556" t="s">
        <v>41</v>
      </c>
      <c r="I1144" s="556" t="s">
        <v>2703</v>
      </c>
      <c r="J1144" s="556" t="s">
        <v>43</v>
      </c>
      <c r="K1144" s="556" t="s">
        <v>966</v>
      </c>
      <c r="L1144" s="556" t="s">
        <v>43</v>
      </c>
      <c r="M1144" s="556" t="s">
        <v>44</v>
      </c>
      <c r="N1144" s="556">
        <v>23.400155999999999</v>
      </c>
      <c r="O1144" s="556">
        <v>98.220614999999995</v>
      </c>
      <c r="P1144" s="556" t="s">
        <v>759</v>
      </c>
      <c r="Q1144" s="556" t="s">
        <v>778</v>
      </c>
      <c r="R1144" s="563">
        <v>38</v>
      </c>
      <c r="S1144" s="563">
        <v>208</v>
      </c>
      <c r="T1144" s="583"/>
      <c r="U1144" s="565"/>
      <c r="V1144" s="556" t="s">
        <v>967</v>
      </c>
      <c r="W1144" s="428" t="s">
        <v>2203</v>
      </c>
    </row>
    <row r="1145" spans="1:23" ht="14.25" hidden="1" customHeight="1">
      <c r="A1145" s="568" t="s">
        <v>700</v>
      </c>
      <c r="B1145" s="592" t="s">
        <v>704</v>
      </c>
      <c r="C1145" s="509" t="s">
        <v>709</v>
      </c>
      <c r="D1145" s="473" t="s">
        <v>2869</v>
      </c>
      <c r="E1145" s="556" t="s">
        <v>1437</v>
      </c>
      <c r="F1145" s="556" t="s">
        <v>1773</v>
      </c>
      <c r="G1145" s="556" t="s">
        <v>1774</v>
      </c>
      <c r="H1145" s="556" t="s">
        <v>41</v>
      </c>
      <c r="I1145" s="556" t="s">
        <v>1334</v>
      </c>
      <c r="J1145" s="556" t="s">
        <v>43</v>
      </c>
      <c r="K1145" s="556" t="s">
        <v>43</v>
      </c>
      <c r="L1145" s="556" t="s">
        <v>43</v>
      </c>
      <c r="M1145" s="556" t="s">
        <v>44</v>
      </c>
      <c r="N1145" s="556">
        <v>23.463000000000001</v>
      </c>
      <c r="O1145" s="556">
        <v>98.248999999999995</v>
      </c>
      <c r="P1145" s="556" t="s">
        <v>759</v>
      </c>
      <c r="Q1145" s="556" t="s">
        <v>778</v>
      </c>
      <c r="R1145" s="563">
        <v>19</v>
      </c>
      <c r="S1145" s="563">
        <v>89</v>
      </c>
      <c r="T1145" s="583"/>
      <c r="U1145" s="565"/>
      <c r="V1145" s="556" t="s">
        <v>970</v>
      </c>
      <c r="W1145" s="428" t="s">
        <v>2204</v>
      </c>
    </row>
    <row r="1146" spans="1:23" ht="14.25" hidden="1" customHeight="1">
      <c r="A1146" s="568" t="s">
        <v>700</v>
      </c>
      <c r="B1146" s="592" t="s">
        <v>704</v>
      </c>
      <c r="C1146" s="509" t="s">
        <v>1118</v>
      </c>
      <c r="D1146" s="562" t="s">
        <v>1664</v>
      </c>
      <c r="E1146" s="556"/>
      <c r="F1146" s="556"/>
      <c r="G1146" s="556"/>
      <c r="H1146" s="556"/>
      <c r="I1146" s="556"/>
      <c r="J1146" s="556" t="s">
        <v>1463</v>
      </c>
      <c r="K1146" s="556" t="s">
        <v>43</v>
      </c>
      <c r="L1146" s="556" t="s">
        <v>1097</v>
      </c>
      <c r="M1146" s="556" t="s">
        <v>44</v>
      </c>
      <c r="N1146" s="556"/>
      <c r="O1146" s="556"/>
      <c r="P1146" s="556" t="s">
        <v>759</v>
      </c>
      <c r="Q1146" s="556" t="s">
        <v>778</v>
      </c>
      <c r="R1146" s="571"/>
      <c r="S1146" s="564"/>
      <c r="T1146" s="583"/>
      <c r="U1146" s="565" t="s">
        <v>1093</v>
      </c>
      <c r="V1146" s="556" t="s">
        <v>1119</v>
      </c>
      <c r="W1146" s="563"/>
    </row>
    <row r="1147" spans="1:23" ht="14.25" hidden="1" customHeight="1">
      <c r="A1147" s="568" t="s">
        <v>700</v>
      </c>
      <c r="B1147" s="592" t="s">
        <v>704</v>
      </c>
      <c r="C1147" s="509" t="s">
        <v>716</v>
      </c>
      <c r="D1147" s="473" t="s">
        <v>2869</v>
      </c>
      <c r="E1147" s="556" t="s">
        <v>1443</v>
      </c>
      <c r="F1147" s="556" t="s">
        <v>1776</v>
      </c>
      <c r="G1147" s="556" t="s">
        <v>1777</v>
      </c>
      <c r="H1147" s="556" t="s">
        <v>41</v>
      </c>
      <c r="I1147" s="556" t="s">
        <v>2703</v>
      </c>
      <c r="J1147" s="556" t="s">
        <v>43</v>
      </c>
      <c r="K1147" s="556" t="s">
        <v>43</v>
      </c>
      <c r="L1147" s="556" t="s">
        <v>43</v>
      </c>
      <c r="M1147" s="556" t="s">
        <v>44</v>
      </c>
      <c r="N1147" s="556">
        <v>23.694130000000001</v>
      </c>
      <c r="O1147" s="556">
        <v>97.818979999999996</v>
      </c>
      <c r="P1147" s="556" t="s">
        <v>759</v>
      </c>
      <c r="Q1147" s="556" t="s">
        <v>778</v>
      </c>
      <c r="R1147" s="563">
        <v>56</v>
      </c>
      <c r="S1147" s="563">
        <v>263</v>
      </c>
      <c r="T1147" s="583"/>
      <c r="U1147" s="565"/>
      <c r="V1147" s="556" t="s">
        <v>716</v>
      </c>
      <c r="W1147" s="428" t="s">
        <v>2205</v>
      </c>
    </row>
    <row r="1148" spans="1:23" ht="14.25" hidden="1" customHeight="1">
      <c r="A1148" s="568" t="s">
        <v>700</v>
      </c>
      <c r="B1148" s="592" t="s">
        <v>704</v>
      </c>
      <c r="C1148" s="509" t="s">
        <v>2139</v>
      </c>
      <c r="D1148" s="473" t="s">
        <v>2869</v>
      </c>
      <c r="E1148" s="556" t="s">
        <v>1442</v>
      </c>
      <c r="F1148" s="556"/>
      <c r="G1148" s="556"/>
      <c r="H1148" s="556" t="s">
        <v>41</v>
      </c>
      <c r="I1148" s="556" t="s">
        <v>1334</v>
      </c>
      <c r="J1148" s="556" t="s">
        <v>43</v>
      </c>
      <c r="K1148" s="556" t="s">
        <v>43</v>
      </c>
      <c r="L1148" s="556" t="s">
        <v>43</v>
      </c>
      <c r="M1148" s="556" t="s">
        <v>44</v>
      </c>
      <c r="N1148" s="556">
        <v>23.682887999999998</v>
      </c>
      <c r="O1148" s="556">
        <v>97.810101000000003</v>
      </c>
      <c r="P1148" s="556" t="s">
        <v>759</v>
      </c>
      <c r="Q1148" s="556" t="s">
        <v>778</v>
      </c>
      <c r="R1148" s="563">
        <v>36</v>
      </c>
      <c r="S1148" s="563">
        <v>120</v>
      </c>
      <c r="T1148" s="583" t="s">
        <v>803</v>
      </c>
      <c r="U1148" s="565"/>
      <c r="V1148" s="556"/>
      <c r="W1148" s="428" t="s">
        <v>2206</v>
      </c>
    </row>
    <row r="1149" spans="1:23" ht="14.25" hidden="1" customHeight="1">
      <c r="A1149" s="568" t="s">
        <v>700</v>
      </c>
      <c r="B1149" s="592" t="s">
        <v>704</v>
      </c>
      <c r="C1149" s="509" t="s">
        <v>727</v>
      </c>
      <c r="D1149" s="473" t="s">
        <v>2869</v>
      </c>
      <c r="E1149" s="556" t="s">
        <v>1433</v>
      </c>
      <c r="F1149" s="556" t="s">
        <v>1677</v>
      </c>
      <c r="G1149" s="556">
        <v>0</v>
      </c>
      <c r="H1149" s="556" t="s">
        <v>41</v>
      </c>
      <c r="I1149" s="556" t="s">
        <v>1334</v>
      </c>
      <c r="J1149" s="556" t="s">
        <v>43</v>
      </c>
      <c r="K1149" s="556" t="s">
        <v>966</v>
      </c>
      <c r="L1149" s="556" t="s">
        <v>43</v>
      </c>
      <c r="M1149" s="556" t="s">
        <v>44</v>
      </c>
      <c r="N1149" s="556">
        <v>23.447111</v>
      </c>
      <c r="O1149" s="556">
        <v>97.868876999999998</v>
      </c>
      <c r="P1149" s="556" t="s">
        <v>759</v>
      </c>
      <c r="Q1149" s="556" t="s">
        <v>760</v>
      </c>
      <c r="R1149" s="563">
        <v>105</v>
      </c>
      <c r="S1149" s="563">
        <v>642</v>
      </c>
      <c r="T1149" s="583"/>
      <c r="U1149" s="565"/>
      <c r="V1149" s="556"/>
      <c r="W1149" s="428" t="s">
        <v>2207</v>
      </c>
    </row>
    <row r="1150" spans="1:23" ht="14.25" hidden="1" customHeight="1">
      <c r="A1150" s="568" t="s">
        <v>700</v>
      </c>
      <c r="B1150" s="592" t="s">
        <v>704</v>
      </c>
      <c r="C1150" s="509" t="s">
        <v>747</v>
      </c>
      <c r="D1150" s="473" t="s">
        <v>2869</v>
      </c>
      <c r="E1150" s="556" t="s">
        <v>1907</v>
      </c>
      <c r="F1150" s="556" t="s">
        <v>747</v>
      </c>
      <c r="G1150" s="556" t="s">
        <v>747</v>
      </c>
      <c r="H1150" s="556" t="s">
        <v>41</v>
      </c>
      <c r="I1150" s="556" t="s">
        <v>1334</v>
      </c>
      <c r="J1150" s="556" t="s">
        <v>43</v>
      </c>
      <c r="K1150" s="556" t="s">
        <v>43</v>
      </c>
      <c r="L1150" s="556" t="s">
        <v>43</v>
      </c>
      <c r="M1150" s="556" t="s">
        <v>44</v>
      </c>
      <c r="N1150" s="556">
        <v>0</v>
      </c>
      <c r="O1150" s="556">
        <v>0</v>
      </c>
      <c r="P1150" s="556" t="s">
        <v>759</v>
      </c>
      <c r="Q1150" s="556"/>
      <c r="R1150" s="563">
        <v>36</v>
      </c>
      <c r="S1150" s="563">
        <v>192</v>
      </c>
      <c r="T1150" s="583"/>
      <c r="U1150" s="565" t="s">
        <v>1151</v>
      </c>
      <c r="V1150" s="556"/>
      <c r="W1150" s="428" t="s">
        <v>2208</v>
      </c>
    </row>
    <row r="1151" spans="1:23" ht="14.25" hidden="1" customHeight="1">
      <c r="A1151" s="568" t="s">
        <v>700</v>
      </c>
      <c r="B1151" s="592" t="s">
        <v>704</v>
      </c>
      <c r="C1151" s="509" t="s">
        <v>723</v>
      </c>
      <c r="D1151" s="473" t="s">
        <v>2869</v>
      </c>
      <c r="E1151" s="556" t="s">
        <v>1430</v>
      </c>
      <c r="F1151" s="556" t="s">
        <v>1677</v>
      </c>
      <c r="G1151" s="556" t="s">
        <v>1678</v>
      </c>
      <c r="H1151" s="556" t="s">
        <v>41</v>
      </c>
      <c r="I1151" s="556" t="s">
        <v>2703</v>
      </c>
      <c r="J1151" s="556" t="s">
        <v>43</v>
      </c>
      <c r="K1151" s="556" t="s">
        <v>966</v>
      </c>
      <c r="L1151" s="556" t="s">
        <v>43</v>
      </c>
      <c r="M1151" s="556" t="s">
        <v>44</v>
      </c>
      <c r="N1151" s="556">
        <v>23.38503</v>
      </c>
      <c r="O1151" s="556">
        <v>97.837040000000002</v>
      </c>
      <c r="P1151" s="556" t="s">
        <v>759</v>
      </c>
      <c r="Q1151" s="556" t="s">
        <v>778</v>
      </c>
      <c r="R1151" s="563">
        <v>205</v>
      </c>
      <c r="S1151" s="563">
        <v>1053</v>
      </c>
      <c r="T1151" s="583"/>
      <c r="U1151" s="565"/>
      <c r="V1151" s="556" t="s">
        <v>723</v>
      </c>
      <c r="W1151" s="428" t="s">
        <v>2209</v>
      </c>
    </row>
    <row r="1152" spans="1:23" ht="14.25" hidden="1" customHeight="1">
      <c r="A1152" s="568" t="s">
        <v>700</v>
      </c>
      <c r="B1152" s="592" t="s">
        <v>1256</v>
      </c>
      <c r="C1152" s="509" t="s">
        <v>2872</v>
      </c>
      <c r="D1152" s="562"/>
      <c r="E1152" s="556"/>
      <c r="F1152" s="556"/>
      <c r="G1152" s="556"/>
      <c r="H1152" s="556"/>
      <c r="I1152" s="556"/>
      <c r="J1152" s="556" t="s">
        <v>1463</v>
      </c>
      <c r="K1152" s="556" t="s">
        <v>43</v>
      </c>
      <c r="L1152" s="556" t="s">
        <v>774</v>
      </c>
      <c r="M1152" s="556" t="s">
        <v>44</v>
      </c>
      <c r="N1152" s="556"/>
      <c r="O1152" s="556"/>
      <c r="P1152" s="556" t="s">
        <v>759</v>
      </c>
      <c r="Q1152" s="556" t="s">
        <v>2873</v>
      </c>
      <c r="R1152" s="571"/>
      <c r="S1152" s="564"/>
      <c r="T1152" s="583"/>
      <c r="U1152" s="565"/>
      <c r="V1152" s="556"/>
      <c r="W1152" s="563"/>
    </row>
    <row r="1153" spans="1:23" ht="14.25" hidden="1" customHeight="1">
      <c r="A1153" s="568" t="s">
        <v>700</v>
      </c>
      <c r="B1153" s="592" t="s">
        <v>1256</v>
      </c>
      <c r="C1153" s="509" t="s">
        <v>1316</v>
      </c>
      <c r="D1153" s="562" t="s">
        <v>1884</v>
      </c>
      <c r="E1153" s="556"/>
      <c r="F1153" s="556" t="s">
        <v>1885</v>
      </c>
      <c r="G1153" s="556"/>
      <c r="H1153" s="556"/>
      <c r="I1153" s="556"/>
      <c r="J1153" s="556" t="s">
        <v>1463</v>
      </c>
      <c r="K1153" s="556"/>
      <c r="L1153" s="556"/>
      <c r="M1153" s="556"/>
      <c r="N1153" s="556"/>
      <c r="O1153" s="556"/>
      <c r="P1153" s="556" t="s">
        <v>759</v>
      </c>
      <c r="Q1153" s="556"/>
      <c r="R1153" s="571"/>
      <c r="S1153" s="564"/>
      <c r="T1153" s="583"/>
      <c r="U1153" s="565"/>
      <c r="V1153" s="556"/>
      <c r="W1153" s="563"/>
    </row>
    <row r="1154" spans="1:23" ht="14.25" hidden="1" customHeight="1">
      <c r="A1154" s="568" t="s">
        <v>700</v>
      </c>
      <c r="B1154" s="592" t="s">
        <v>1256</v>
      </c>
      <c r="C1154" s="509" t="s">
        <v>2874</v>
      </c>
      <c r="D1154" s="562"/>
      <c r="E1154" s="556"/>
      <c r="F1154" s="556"/>
      <c r="G1154" s="556"/>
      <c r="H1154" s="556"/>
      <c r="I1154" s="556"/>
      <c r="J1154" s="556" t="s">
        <v>1463</v>
      </c>
      <c r="K1154" s="556" t="s">
        <v>43</v>
      </c>
      <c r="L1154" s="556" t="s">
        <v>774</v>
      </c>
      <c r="M1154" s="556" t="s">
        <v>44</v>
      </c>
      <c r="N1154" s="556"/>
      <c r="O1154" s="556"/>
      <c r="P1154" s="556" t="s">
        <v>759</v>
      </c>
      <c r="Q1154" s="556" t="s">
        <v>2873</v>
      </c>
      <c r="R1154" s="571"/>
      <c r="S1154" s="564"/>
      <c r="T1154" s="583">
        <v>43633</v>
      </c>
      <c r="U1154" s="565"/>
      <c r="V1154" s="556"/>
      <c r="W1154" s="563"/>
    </row>
    <row r="1155" spans="1:23" ht="14.25" hidden="1" customHeight="1">
      <c r="A1155" s="568" t="s">
        <v>700</v>
      </c>
      <c r="B1155" s="592" t="s">
        <v>1256</v>
      </c>
      <c r="C1155" s="509" t="s">
        <v>2460</v>
      </c>
      <c r="D1155" s="562"/>
      <c r="E1155" s="556"/>
      <c r="F1155" s="556"/>
      <c r="G1155" s="556"/>
      <c r="H1155" s="556"/>
      <c r="I1155" s="556"/>
      <c r="J1155" s="556" t="s">
        <v>2692</v>
      </c>
      <c r="K1155" s="556" t="s">
        <v>2658</v>
      </c>
      <c r="L1155" s="556" t="s">
        <v>2658</v>
      </c>
      <c r="M1155" s="556" t="s">
        <v>44</v>
      </c>
      <c r="N1155" s="556"/>
      <c r="O1155" s="556"/>
      <c r="P1155" s="556" t="s">
        <v>1989</v>
      </c>
      <c r="Q1155" s="556"/>
      <c r="R1155" s="571"/>
      <c r="S1155" s="564"/>
      <c r="T1155" s="583"/>
      <c r="U1155" s="565"/>
      <c r="V1155" s="556"/>
      <c r="W1155" s="428"/>
    </row>
    <row r="1156" spans="1:23" ht="14.25" hidden="1" customHeight="1">
      <c r="A1156" s="793" t="s">
        <v>700</v>
      </c>
      <c r="B1156" s="794" t="s">
        <v>1258</v>
      </c>
      <c r="C1156" s="795" t="s">
        <v>3192</v>
      </c>
      <c r="D1156" s="562"/>
      <c r="E1156" s="796"/>
      <c r="F1156" s="796"/>
      <c r="G1156" s="796"/>
      <c r="H1156" s="796"/>
      <c r="I1156" s="796"/>
      <c r="J1156" s="796" t="s">
        <v>796</v>
      </c>
      <c r="K1156" s="796" t="s">
        <v>796</v>
      </c>
      <c r="L1156" s="796" t="s">
        <v>796</v>
      </c>
      <c r="M1156" s="796"/>
      <c r="N1156" s="796"/>
      <c r="O1156" s="796"/>
      <c r="P1156" s="796"/>
      <c r="Q1156" s="796" t="s">
        <v>3191</v>
      </c>
      <c r="R1156" s="797"/>
      <c r="S1156" s="793"/>
      <c r="T1156" s="798">
        <v>43843</v>
      </c>
      <c r="U1156" s="797"/>
      <c r="V1156" s="796"/>
      <c r="W1156" s="563"/>
    </row>
    <row r="1157" spans="1:23" ht="14.25" hidden="1" customHeight="1">
      <c r="A1157" s="793" t="s">
        <v>700</v>
      </c>
      <c r="B1157" s="794" t="s">
        <v>1258</v>
      </c>
      <c r="C1157" s="795" t="s">
        <v>3193</v>
      </c>
      <c r="D1157" s="562"/>
      <c r="E1157" s="796"/>
      <c r="F1157" s="796"/>
      <c r="G1157" s="796"/>
      <c r="H1157" s="796"/>
      <c r="I1157" s="796"/>
      <c r="J1157" s="796" t="s">
        <v>796</v>
      </c>
      <c r="K1157" s="796" t="s">
        <v>796</v>
      </c>
      <c r="L1157" s="796" t="s">
        <v>796</v>
      </c>
      <c r="M1157" s="796"/>
      <c r="N1157" s="796"/>
      <c r="O1157" s="796"/>
      <c r="P1157" s="796"/>
      <c r="Q1157" s="796" t="s">
        <v>3191</v>
      </c>
      <c r="R1157" s="797"/>
      <c r="S1157" s="793"/>
      <c r="T1157" s="798">
        <v>43843</v>
      </c>
      <c r="U1157" s="797"/>
      <c r="V1157" s="796"/>
      <c r="W1157" s="563"/>
    </row>
    <row r="1158" spans="1:23" ht="14.25" hidden="1" customHeight="1">
      <c r="A1158" s="793" t="s">
        <v>700</v>
      </c>
      <c r="B1158" s="794" t="s">
        <v>1258</v>
      </c>
      <c r="C1158" s="795" t="s">
        <v>3194</v>
      </c>
      <c r="D1158" s="562"/>
      <c r="E1158" s="796"/>
      <c r="F1158" s="796"/>
      <c r="G1158" s="796"/>
      <c r="H1158" s="796"/>
      <c r="I1158" s="796"/>
      <c r="J1158" s="796" t="s">
        <v>796</v>
      </c>
      <c r="K1158" s="796" t="s">
        <v>796</v>
      </c>
      <c r="L1158" s="796" t="s">
        <v>796</v>
      </c>
      <c r="M1158" s="796"/>
      <c r="N1158" s="796"/>
      <c r="O1158" s="796"/>
      <c r="P1158" s="796"/>
      <c r="Q1158" s="796" t="s">
        <v>3191</v>
      </c>
      <c r="R1158" s="797"/>
      <c r="S1158" s="793"/>
      <c r="T1158" s="798">
        <v>43843</v>
      </c>
      <c r="U1158" s="797"/>
      <c r="V1158" s="796"/>
      <c r="W1158" s="563"/>
    </row>
    <row r="1159" spans="1:23" ht="14.25" hidden="1" customHeight="1">
      <c r="A1159" s="793" t="s">
        <v>700</v>
      </c>
      <c r="B1159" s="794" t="s">
        <v>1258</v>
      </c>
      <c r="C1159" s="795" t="s">
        <v>3195</v>
      </c>
      <c r="D1159" s="562"/>
      <c r="E1159" s="796"/>
      <c r="F1159" s="796"/>
      <c r="G1159" s="796"/>
      <c r="H1159" s="796"/>
      <c r="I1159" s="796"/>
      <c r="J1159" s="796" t="s">
        <v>796</v>
      </c>
      <c r="K1159" s="796" t="s">
        <v>796</v>
      </c>
      <c r="L1159" s="796" t="s">
        <v>796</v>
      </c>
      <c r="M1159" s="796"/>
      <c r="N1159" s="796"/>
      <c r="O1159" s="796"/>
      <c r="P1159" s="796"/>
      <c r="Q1159" s="796" t="s">
        <v>3191</v>
      </c>
      <c r="R1159" s="797"/>
      <c r="S1159" s="793"/>
      <c r="T1159" s="798">
        <v>43843</v>
      </c>
      <c r="U1159" s="797"/>
      <c r="V1159" s="796"/>
      <c r="W1159" s="563"/>
    </row>
    <row r="1160" spans="1:23" ht="14.25" hidden="1" customHeight="1">
      <c r="A1160" s="568" t="s">
        <v>700</v>
      </c>
      <c r="B1160" s="592" t="s">
        <v>707</v>
      </c>
      <c r="C1160" s="509" t="s">
        <v>1082</v>
      </c>
      <c r="D1160" s="473" t="s">
        <v>1664</v>
      </c>
      <c r="E1160" s="556"/>
      <c r="F1160" s="556"/>
      <c r="G1160" s="556"/>
      <c r="H1160" s="556"/>
      <c r="I1160" s="556"/>
      <c r="J1160" s="556" t="s">
        <v>796</v>
      </c>
      <c r="K1160" s="556" t="s">
        <v>796</v>
      </c>
      <c r="L1160" s="556" t="s">
        <v>796</v>
      </c>
      <c r="M1160" s="556"/>
      <c r="N1160" s="556"/>
      <c r="O1160" s="556"/>
      <c r="P1160" s="556" t="s">
        <v>797</v>
      </c>
      <c r="Q1160" s="556"/>
      <c r="R1160" s="563"/>
      <c r="S1160" s="563"/>
      <c r="T1160" s="583"/>
      <c r="U1160" s="565"/>
      <c r="V1160" s="556" t="s">
        <v>1083</v>
      </c>
      <c r="W1160" s="428"/>
    </row>
    <row r="1161" spans="1:23" ht="14.25" hidden="1" customHeight="1">
      <c r="A1161" s="568" t="s">
        <v>700</v>
      </c>
      <c r="B1161" s="592" t="s">
        <v>707</v>
      </c>
      <c r="C1161" s="509" t="s">
        <v>745</v>
      </c>
      <c r="D1161" s="473" t="s">
        <v>2267</v>
      </c>
      <c r="E1161" s="556" t="s">
        <v>1335</v>
      </c>
      <c r="F1161" s="556">
        <v>0</v>
      </c>
      <c r="G1161" s="556">
        <v>0</v>
      </c>
      <c r="H1161" s="556"/>
      <c r="I1161" s="556" t="s">
        <v>2140</v>
      </c>
      <c r="J1161" s="556" t="s">
        <v>43</v>
      </c>
      <c r="K1161" s="556" t="s">
        <v>43</v>
      </c>
      <c r="L1161" s="556" t="s">
        <v>758</v>
      </c>
      <c r="M1161" s="556" t="s">
        <v>44</v>
      </c>
      <c r="N1161" s="556"/>
      <c r="O1161" s="556"/>
      <c r="P1161" s="556" t="s">
        <v>759</v>
      </c>
      <c r="Q1161" s="556" t="s">
        <v>760</v>
      </c>
      <c r="R1161" s="563"/>
      <c r="S1161" s="563"/>
      <c r="T1161" s="583"/>
      <c r="U1161" s="565" t="s">
        <v>2706</v>
      </c>
      <c r="V1161" s="556"/>
      <c r="W1161" s="428" t="s">
        <v>2268</v>
      </c>
    </row>
    <row r="1162" spans="1:23" ht="14.25" hidden="1" customHeight="1">
      <c r="A1162" s="568" t="s">
        <v>700</v>
      </c>
      <c r="B1162" s="592" t="s">
        <v>707</v>
      </c>
      <c r="C1162" s="509" t="s">
        <v>733</v>
      </c>
      <c r="D1162" s="562" t="s">
        <v>2869</v>
      </c>
      <c r="E1162" s="556" t="s">
        <v>1426</v>
      </c>
      <c r="F1162" s="556" t="s">
        <v>1694</v>
      </c>
      <c r="G1162" s="556" t="s">
        <v>1714</v>
      </c>
      <c r="H1162" s="556" t="s">
        <v>41</v>
      </c>
      <c r="I1162" s="556" t="s">
        <v>2703</v>
      </c>
      <c r="J1162" s="556" t="s">
        <v>43</v>
      </c>
      <c r="K1162" s="556" t="s">
        <v>43</v>
      </c>
      <c r="L1162" s="556" t="s">
        <v>43</v>
      </c>
      <c r="M1162" s="556" t="s">
        <v>44</v>
      </c>
      <c r="N1162" s="556">
        <v>23.250678000000001</v>
      </c>
      <c r="O1162" s="556">
        <v>97.124403000000001</v>
      </c>
      <c r="P1162" s="556" t="s">
        <v>759</v>
      </c>
      <c r="Q1162" s="556" t="s">
        <v>778</v>
      </c>
      <c r="R1162" s="571">
        <v>29</v>
      </c>
      <c r="S1162" s="564">
        <v>158</v>
      </c>
      <c r="T1162" s="583"/>
      <c r="U1162" s="565"/>
      <c r="V1162" s="556" t="s">
        <v>733</v>
      </c>
      <c r="W1162" s="428" t="s">
        <v>2210</v>
      </c>
    </row>
    <row r="1163" spans="1:23" ht="14.25" hidden="1" customHeight="1">
      <c r="A1163" s="568" t="s">
        <v>700</v>
      </c>
      <c r="B1163" s="592" t="s">
        <v>707</v>
      </c>
      <c r="C1163" s="509" t="s">
        <v>708</v>
      </c>
      <c r="D1163" s="562" t="s">
        <v>2869</v>
      </c>
      <c r="E1163" s="556" t="s">
        <v>1425</v>
      </c>
      <c r="F1163" s="556" t="s">
        <v>1694</v>
      </c>
      <c r="G1163" s="556" t="s">
        <v>1714</v>
      </c>
      <c r="H1163" s="556" t="s">
        <v>41</v>
      </c>
      <c r="I1163" s="556" t="s">
        <v>1334</v>
      </c>
      <c r="J1163" s="556" t="s">
        <v>43</v>
      </c>
      <c r="K1163" s="556" t="s">
        <v>43</v>
      </c>
      <c r="L1163" s="556" t="s">
        <v>43</v>
      </c>
      <c r="M1163" s="556" t="s">
        <v>44</v>
      </c>
      <c r="N1163" s="556">
        <v>23.24661</v>
      </c>
      <c r="O1163" s="556">
        <v>97.116680000000002</v>
      </c>
      <c r="P1163" s="556" t="s">
        <v>759</v>
      </c>
      <c r="Q1163" s="556" t="s">
        <v>778</v>
      </c>
      <c r="R1163" s="571">
        <v>30</v>
      </c>
      <c r="S1163" s="564">
        <v>155</v>
      </c>
      <c r="T1163" s="583"/>
      <c r="U1163" s="565"/>
      <c r="V1163" s="556" t="s">
        <v>708</v>
      </c>
      <c r="W1163" s="428" t="s">
        <v>2211</v>
      </c>
    </row>
    <row r="1164" spans="1:23" ht="14.25" hidden="1" customHeight="1">
      <c r="A1164" s="568" t="s">
        <v>700</v>
      </c>
      <c r="B1164" s="592" t="s">
        <v>710</v>
      </c>
      <c r="C1164" s="509" t="s">
        <v>757</v>
      </c>
      <c r="D1164" s="562" t="s">
        <v>1665</v>
      </c>
      <c r="E1164" s="556" t="s">
        <v>1320</v>
      </c>
      <c r="F1164" s="556" t="s">
        <v>1683</v>
      </c>
      <c r="G1164" s="556" t="s">
        <v>1684</v>
      </c>
      <c r="H1164" s="556"/>
      <c r="I1164" s="556">
        <v>0</v>
      </c>
      <c r="J1164" s="556" t="s">
        <v>43</v>
      </c>
      <c r="K1164" s="556" t="s">
        <v>43</v>
      </c>
      <c r="L1164" s="556" t="s">
        <v>758</v>
      </c>
      <c r="M1164" s="556" t="s">
        <v>44</v>
      </c>
      <c r="N1164" s="556"/>
      <c r="O1164" s="556"/>
      <c r="P1164" s="556" t="s">
        <v>759</v>
      </c>
      <c r="Q1164" s="556" t="s">
        <v>760</v>
      </c>
      <c r="R1164" s="571"/>
      <c r="S1164" s="564"/>
      <c r="T1164" s="583">
        <v>42832</v>
      </c>
      <c r="U1164" s="565"/>
      <c r="V1164" s="556"/>
      <c r="W1164" s="428" t="s">
        <v>2212</v>
      </c>
    </row>
    <row r="1165" spans="1:23" ht="14.25" hidden="1" customHeight="1">
      <c r="A1165" s="568" t="s">
        <v>700</v>
      </c>
      <c r="B1165" s="592" t="s">
        <v>710</v>
      </c>
      <c r="C1165" s="509" t="s">
        <v>761</v>
      </c>
      <c r="D1165" s="562" t="s">
        <v>1665</v>
      </c>
      <c r="E1165" s="556" t="s">
        <v>1321</v>
      </c>
      <c r="F1165" s="556" t="s">
        <v>1683</v>
      </c>
      <c r="G1165" s="556" t="s">
        <v>1685</v>
      </c>
      <c r="H1165" s="556"/>
      <c r="I1165" s="556">
        <v>0</v>
      </c>
      <c r="J1165" s="556" t="s">
        <v>43</v>
      </c>
      <c r="K1165" s="556" t="s">
        <v>43</v>
      </c>
      <c r="L1165" s="556" t="s">
        <v>758</v>
      </c>
      <c r="M1165" s="556" t="s">
        <v>44</v>
      </c>
      <c r="N1165" s="556"/>
      <c r="O1165" s="556"/>
      <c r="P1165" s="556" t="s">
        <v>759</v>
      </c>
      <c r="Q1165" s="556" t="s">
        <v>760</v>
      </c>
      <c r="R1165" s="571"/>
      <c r="S1165" s="564"/>
      <c r="T1165" s="583"/>
      <c r="U1165" s="565"/>
      <c r="V1165" s="556">
        <v>42920</v>
      </c>
      <c r="W1165" s="428" t="s">
        <v>2212</v>
      </c>
    </row>
    <row r="1166" spans="1:23" ht="14.25" hidden="1" customHeight="1">
      <c r="A1166" s="568" t="s">
        <v>700</v>
      </c>
      <c r="B1166" s="592" t="s">
        <v>710</v>
      </c>
      <c r="C1166" s="509" t="s">
        <v>762</v>
      </c>
      <c r="D1166" s="473" t="s">
        <v>1665</v>
      </c>
      <c r="E1166" s="556" t="s">
        <v>1322</v>
      </c>
      <c r="F1166" s="556" t="s">
        <v>1683</v>
      </c>
      <c r="G1166" s="556" t="s">
        <v>1685</v>
      </c>
      <c r="H1166" s="556"/>
      <c r="I1166" s="556">
        <v>0</v>
      </c>
      <c r="J1166" s="556" t="s">
        <v>43</v>
      </c>
      <c r="K1166" s="556" t="s">
        <v>43</v>
      </c>
      <c r="L1166" s="556" t="s">
        <v>758</v>
      </c>
      <c r="M1166" s="556" t="s">
        <v>44</v>
      </c>
      <c r="N1166" s="556"/>
      <c r="O1166" s="556"/>
      <c r="P1166" s="556" t="s">
        <v>759</v>
      </c>
      <c r="Q1166" s="556" t="s">
        <v>760</v>
      </c>
      <c r="R1166" s="563"/>
      <c r="S1166" s="563"/>
      <c r="T1166" s="583"/>
      <c r="U1166" s="565"/>
      <c r="V1166" s="556">
        <v>42920</v>
      </c>
      <c r="W1166" s="428" t="s">
        <v>2212</v>
      </c>
    </row>
    <row r="1167" spans="1:23" ht="14.25" hidden="1" customHeight="1">
      <c r="A1167" s="568" t="s">
        <v>700</v>
      </c>
      <c r="B1167" s="592" t="s">
        <v>710</v>
      </c>
      <c r="C1167" s="509" t="s">
        <v>983</v>
      </c>
      <c r="D1167" s="562" t="s">
        <v>1665</v>
      </c>
      <c r="E1167" s="556" t="s">
        <v>1459</v>
      </c>
      <c r="F1167" s="556" t="s">
        <v>1701</v>
      </c>
      <c r="G1167" s="556" t="s">
        <v>1702</v>
      </c>
      <c r="H1167" s="556"/>
      <c r="I1167" s="556">
        <v>0</v>
      </c>
      <c r="J1167" s="556" t="s">
        <v>43</v>
      </c>
      <c r="K1167" s="556" t="s">
        <v>43</v>
      </c>
      <c r="L1167" s="556" t="s">
        <v>758</v>
      </c>
      <c r="M1167" s="556" t="s">
        <v>44</v>
      </c>
      <c r="N1167" s="556">
        <v>23.917631</v>
      </c>
      <c r="O1167" s="556">
        <v>98.116817999999995</v>
      </c>
      <c r="P1167" s="556" t="s">
        <v>759</v>
      </c>
      <c r="Q1167" s="556" t="s">
        <v>760</v>
      </c>
      <c r="R1167" s="571"/>
      <c r="S1167" s="564"/>
      <c r="T1167" s="583">
        <v>42836</v>
      </c>
      <c r="U1167" s="565"/>
      <c r="V1167" s="556"/>
      <c r="W1167" s="428" t="s">
        <v>2213</v>
      </c>
    </row>
    <row r="1168" spans="1:23" ht="14.25" hidden="1" customHeight="1">
      <c r="A1168" s="568" t="s">
        <v>700</v>
      </c>
      <c r="B1168" s="592" t="s">
        <v>710</v>
      </c>
      <c r="C1168" s="509" t="s">
        <v>740</v>
      </c>
      <c r="D1168" s="562" t="s">
        <v>2869</v>
      </c>
      <c r="E1168" s="556" t="s">
        <v>1623</v>
      </c>
      <c r="F1168" s="556" t="s">
        <v>1856</v>
      </c>
      <c r="G1168" s="556" t="s">
        <v>740</v>
      </c>
      <c r="H1168" s="556" t="s">
        <v>41</v>
      </c>
      <c r="I1168" s="556" t="s">
        <v>2703</v>
      </c>
      <c r="J1168" s="556" t="s">
        <v>43</v>
      </c>
      <c r="K1168" s="556" t="s">
        <v>43</v>
      </c>
      <c r="L1168" s="556" t="s">
        <v>43</v>
      </c>
      <c r="M1168" s="556" t="s">
        <v>44</v>
      </c>
      <c r="N1168" s="556">
        <v>24.08738</v>
      </c>
      <c r="O1168" s="556">
        <v>98.115809999999996</v>
      </c>
      <c r="P1168" s="556" t="s">
        <v>759</v>
      </c>
      <c r="Q1168" s="556" t="s">
        <v>800</v>
      </c>
      <c r="R1168" s="571">
        <v>152</v>
      </c>
      <c r="S1168" s="564">
        <v>788</v>
      </c>
      <c r="T1168" s="583" t="s">
        <v>1081</v>
      </c>
      <c r="U1168" s="565"/>
      <c r="V1168" s="556"/>
      <c r="W1168" s="428" t="s">
        <v>2197</v>
      </c>
    </row>
    <row r="1169" spans="1:23" ht="14.25" hidden="1" customHeight="1">
      <c r="A1169" s="568" t="s">
        <v>700</v>
      </c>
      <c r="B1169" s="592" t="s">
        <v>710</v>
      </c>
      <c r="C1169" s="509" t="s">
        <v>744</v>
      </c>
      <c r="D1169" s="562" t="s">
        <v>1742</v>
      </c>
      <c r="E1169" s="556" t="s">
        <v>1470</v>
      </c>
      <c r="F1169" s="561" t="s">
        <v>740</v>
      </c>
      <c r="G1169" s="556" t="s">
        <v>740</v>
      </c>
      <c r="H1169" s="556"/>
      <c r="I1169" s="556">
        <v>0</v>
      </c>
      <c r="J1169" s="556" t="s">
        <v>43</v>
      </c>
      <c r="K1169" s="556" t="s">
        <v>43</v>
      </c>
      <c r="L1169" s="556" t="s">
        <v>758</v>
      </c>
      <c r="M1169" s="556" t="s">
        <v>44</v>
      </c>
      <c r="N1169" s="556">
        <v>24.08738</v>
      </c>
      <c r="O1169" s="556">
        <v>98.115809999999996</v>
      </c>
      <c r="P1169" s="556" t="s">
        <v>759</v>
      </c>
      <c r="Q1169" s="556" t="s">
        <v>778</v>
      </c>
      <c r="R1169" s="571"/>
      <c r="S1169" s="564"/>
      <c r="T1169" s="583">
        <v>43276</v>
      </c>
      <c r="U1169" s="565" t="s">
        <v>1982</v>
      </c>
      <c r="V1169" s="556" t="s">
        <v>744</v>
      </c>
      <c r="W1169" s="428" t="s">
        <v>1982</v>
      </c>
    </row>
    <row r="1170" spans="1:23" ht="14.25" hidden="1" customHeight="1">
      <c r="A1170" s="568" t="s">
        <v>700</v>
      </c>
      <c r="B1170" s="592" t="s">
        <v>710</v>
      </c>
      <c r="C1170" s="509" t="s">
        <v>751</v>
      </c>
      <c r="D1170" s="562" t="s">
        <v>1665</v>
      </c>
      <c r="E1170" s="556" t="s">
        <v>1329</v>
      </c>
      <c r="F1170" s="556">
        <v>0</v>
      </c>
      <c r="G1170" s="556">
        <v>0</v>
      </c>
      <c r="H1170" s="556"/>
      <c r="I1170" s="556">
        <v>0</v>
      </c>
      <c r="J1170" s="556" t="s">
        <v>43</v>
      </c>
      <c r="K1170" s="556" t="s">
        <v>43</v>
      </c>
      <c r="L1170" s="556" t="s">
        <v>758</v>
      </c>
      <c r="M1170" s="556" t="s">
        <v>44</v>
      </c>
      <c r="N1170" s="556"/>
      <c r="O1170" s="556"/>
      <c r="P1170" s="556" t="s">
        <v>759</v>
      </c>
      <c r="Q1170" s="556" t="s">
        <v>760</v>
      </c>
      <c r="R1170" s="571"/>
      <c r="S1170" s="564"/>
      <c r="T1170" s="583"/>
      <c r="U1170" s="565"/>
      <c r="V1170" s="556">
        <v>42920</v>
      </c>
      <c r="W1170" s="428" t="s">
        <v>2212</v>
      </c>
    </row>
    <row r="1171" spans="1:23" ht="14.25" hidden="1" customHeight="1">
      <c r="A1171" s="568" t="s">
        <v>700</v>
      </c>
      <c r="B1171" s="592" t="s">
        <v>710</v>
      </c>
      <c r="C1171" s="509" t="s">
        <v>768</v>
      </c>
      <c r="D1171" s="562" t="s">
        <v>1665</v>
      </c>
      <c r="E1171" s="556" t="s">
        <v>1330</v>
      </c>
      <c r="F1171" s="556" t="s">
        <v>1683</v>
      </c>
      <c r="G1171" s="556" t="s">
        <v>1685</v>
      </c>
      <c r="H1171" s="556"/>
      <c r="I1171" s="556">
        <v>0</v>
      </c>
      <c r="J1171" s="556" t="s">
        <v>43</v>
      </c>
      <c r="K1171" s="556" t="s">
        <v>43</v>
      </c>
      <c r="L1171" s="556" t="s">
        <v>758</v>
      </c>
      <c r="M1171" s="556" t="s">
        <v>44</v>
      </c>
      <c r="N1171" s="556"/>
      <c r="O1171" s="556"/>
      <c r="P1171" s="556" t="s">
        <v>759</v>
      </c>
      <c r="Q1171" s="556" t="s">
        <v>760</v>
      </c>
      <c r="R1171" s="571"/>
      <c r="S1171" s="564"/>
      <c r="T1171" s="583"/>
      <c r="U1171" s="565"/>
      <c r="V1171" s="561">
        <v>42920</v>
      </c>
      <c r="W1171" s="428" t="s">
        <v>2212</v>
      </c>
    </row>
    <row r="1172" spans="1:23" ht="14.25" hidden="1" customHeight="1">
      <c r="A1172" s="568" t="s">
        <v>700</v>
      </c>
      <c r="B1172" s="592" t="s">
        <v>710</v>
      </c>
      <c r="C1172" s="509" t="s">
        <v>991</v>
      </c>
      <c r="D1172" s="473" t="s">
        <v>1664</v>
      </c>
      <c r="E1172" s="556" t="s">
        <v>1471</v>
      </c>
      <c r="F1172" s="556"/>
      <c r="G1172" s="556"/>
      <c r="H1172" s="556" t="s">
        <v>41</v>
      </c>
      <c r="I1172" s="561" t="s">
        <v>133</v>
      </c>
      <c r="J1172" s="556" t="s">
        <v>43</v>
      </c>
      <c r="K1172" s="556" t="s">
        <v>43</v>
      </c>
      <c r="L1172" s="556" t="s">
        <v>758</v>
      </c>
      <c r="M1172" s="556" t="s">
        <v>776</v>
      </c>
      <c r="N1172" s="556">
        <v>24.101320999999999</v>
      </c>
      <c r="O1172" s="556">
        <v>98.320651999999995</v>
      </c>
      <c r="P1172" s="556" t="s">
        <v>759</v>
      </c>
      <c r="Q1172" s="556"/>
      <c r="R1172" s="563"/>
      <c r="S1172" s="563"/>
      <c r="T1172" s="583"/>
      <c r="U1172" s="565"/>
      <c r="V1172" s="556" t="s">
        <v>992</v>
      </c>
      <c r="W1172" s="428" t="s">
        <v>2214</v>
      </c>
    </row>
    <row r="1173" spans="1:23" ht="14.25" hidden="1" customHeight="1">
      <c r="A1173" s="568" t="s">
        <v>700</v>
      </c>
      <c r="B1173" s="592" t="s">
        <v>710</v>
      </c>
      <c r="C1173" s="509" t="s">
        <v>990</v>
      </c>
      <c r="D1173" s="473" t="s">
        <v>1665</v>
      </c>
      <c r="E1173" s="556" t="s">
        <v>1468</v>
      </c>
      <c r="F1173" s="556" t="s">
        <v>990</v>
      </c>
      <c r="G1173" s="556" t="s">
        <v>990</v>
      </c>
      <c r="H1173" s="556"/>
      <c r="I1173" s="556">
        <v>0</v>
      </c>
      <c r="J1173" s="556" t="s">
        <v>43</v>
      </c>
      <c r="K1173" s="556" t="s">
        <v>43</v>
      </c>
      <c r="L1173" s="556" t="s">
        <v>758</v>
      </c>
      <c r="M1173" s="556" t="s">
        <v>776</v>
      </c>
      <c r="N1173" s="556">
        <v>24.008452999999999</v>
      </c>
      <c r="O1173" s="556">
        <v>98.054946000000001</v>
      </c>
      <c r="P1173" s="556" t="s">
        <v>759</v>
      </c>
      <c r="Q1173" s="556" t="s">
        <v>778</v>
      </c>
      <c r="R1173" s="563"/>
      <c r="S1173" s="563"/>
      <c r="T1173" s="583"/>
      <c r="U1173" s="565"/>
      <c r="V1173" s="556" t="s">
        <v>990</v>
      </c>
      <c r="W1173" s="428" t="s">
        <v>2215</v>
      </c>
    </row>
    <row r="1174" spans="1:23" ht="14.25" hidden="1" customHeight="1">
      <c r="A1174" s="568" t="s">
        <v>700</v>
      </c>
      <c r="B1174" s="592" t="s">
        <v>710</v>
      </c>
      <c r="C1174" s="509" t="s">
        <v>735</v>
      </c>
      <c r="D1174" s="562" t="s">
        <v>2869</v>
      </c>
      <c r="E1174" s="556" t="s">
        <v>1466</v>
      </c>
      <c r="F1174" s="556" t="s">
        <v>1683</v>
      </c>
      <c r="G1174" s="556" t="s">
        <v>1685</v>
      </c>
      <c r="H1174" s="556"/>
      <c r="I1174" s="556" t="s">
        <v>2140</v>
      </c>
      <c r="J1174" s="556" t="s">
        <v>43</v>
      </c>
      <c r="K1174" s="556" t="s">
        <v>43</v>
      </c>
      <c r="L1174" s="556" t="s">
        <v>774</v>
      </c>
      <c r="M1174" s="556" t="s">
        <v>44</v>
      </c>
      <c r="N1174" s="556">
        <v>24.006319999999999</v>
      </c>
      <c r="O1174" s="556">
        <v>97.909400000000005</v>
      </c>
      <c r="P1174" s="556" t="s">
        <v>759</v>
      </c>
      <c r="Q1174" s="556" t="s">
        <v>778</v>
      </c>
      <c r="R1174" s="571">
        <v>40</v>
      </c>
      <c r="S1174" s="564">
        <v>180</v>
      </c>
      <c r="T1174" s="583"/>
      <c r="U1174" s="565"/>
      <c r="V1174" s="556" t="s">
        <v>988</v>
      </c>
      <c r="W1174" s="563" t="s">
        <v>2216</v>
      </c>
    </row>
    <row r="1175" spans="1:23" ht="14.25" hidden="1" customHeight="1">
      <c r="A1175" s="568" t="s">
        <v>700</v>
      </c>
      <c r="B1175" s="592" t="s">
        <v>710</v>
      </c>
      <c r="C1175" s="509" t="s">
        <v>711</v>
      </c>
      <c r="D1175" s="562" t="s">
        <v>2869</v>
      </c>
      <c r="E1175" s="556" t="s">
        <v>1467</v>
      </c>
      <c r="F1175" s="556" t="s">
        <v>1683</v>
      </c>
      <c r="G1175" s="556" t="s">
        <v>1685</v>
      </c>
      <c r="H1175" s="556" t="s">
        <v>41</v>
      </c>
      <c r="I1175" s="556" t="s">
        <v>1334</v>
      </c>
      <c r="J1175" s="556" t="s">
        <v>43</v>
      </c>
      <c r="K1175" s="556" t="s">
        <v>43</v>
      </c>
      <c r="L1175" s="556" t="s">
        <v>43</v>
      </c>
      <c r="M1175" s="556" t="s">
        <v>44</v>
      </c>
      <c r="N1175" s="556">
        <v>24.006789000000001</v>
      </c>
      <c r="O1175" s="556">
        <v>97.911647000000002</v>
      </c>
      <c r="P1175" s="556" t="s">
        <v>759</v>
      </c>
      <c r="Q1175" s="556" t="s">
        <v>778</v>
      </c>
      <c r="R1175" s="571">
        <v>17</v>
      </c>
      <c r="S1175" s="564">
        <v>80</v>
      </c>
      <c r="T1175" s="583"/>
      <c r="U1175" s="565"/>
      <c r="V1175" s="556" t="s">
        <v>989</v>
      </c>
      <c r="W1175" s="428" t="s">
        <v>2217</v>
      </c>
    </row>
    <row r="1176" spans="1:23" ht="14.25" hidden="1" customHeight="1">
      <c r="A1176" s="568" t="s">
        <v>700</v>
      </c>
      <c r="B1176" s="592" t="s">
        <v>710</v>
      </c>
      <c r="C1176" s="509" t="s">
        <v>715</v>
      </c>
      <c r="D1176" s="562" t="s">
        <v>1665</v>
      </c>
      <c r="E1176" s="556" t="s">
        <v>1338</v>
      </c>
      <c r="F1176" s="556" t="s">
        <v>1666</v>
      </c>
      <c r="G1176" s="556" t="s">
        <v>1667</v>
      </c>
      <c r="H1176" s="556"/>
      <c r="I1176" s="556">
        <v>0</v>
      </c>
      <c r="J1176" s="556" t="s">
        <v>43</v>
      </c>
      <c r="K1176" s="556" t="s">
        <v>43</v>
      </c>
      <c r="L1176" s="556" t="s">
        <v>758</v>
      </c>
      <c r="M1176" s="556" t="s">
        <v>776</v>
      </c>
      <c r="N1176" s="556">
        <v>23.933098999999999</v>
      </c>
      <c r="O1176" s="556">
        <v>98.139397000000002</v>
      </c>
      <c r="P1176" s="556" t="s">
        <v>759</v>
      </c>
      <c r="Q1176" s="556" t="s">
        <v>778</v>
      </c>
      <c r="R1176" s="571"/>
      <c r="S1176" s="564"/>
      <c r="T1176" s="583"/>
      <c r="U1176" s="565"/>
      <c r="V1176" s="556" t="s">
        <v>715</v>
      </c>
      <c r="W1176" s="428" t="s">
        <v>2218</v>
      </c>
    </row>
    <row r="1177" spans="1:23" ht="14.25" hidden="1" customHeight="1">
      <c r="A1177" s="568" t="s">
        <v>700</v>
      </c>
      <c r="B1177" s="592" t="s">
        <v>710</v>
      </c>
      <c r="C1177" s="509" t="s">
        <v>984</v>
      </c>
      <c r="D1177" s="562" t="s">
        <v>1665</v>
      </c>
      <c r="E1177" s="556" t="s">
        <v>1462</v>
      </c>
      <c r="F1177" s="561" t="s">
        <v>1703</v>
      </c>
      <c r="G1177" s="556" t="s">
        <v>1704</v>
      </c>
      <c r="H1177" s="556"/>
      <c r="I1177" s="556">
        <v>0</v>
      </c>
      <c r="J1177" s="556" t="s">
        <v>43</v>
      </c>
      <c r="K1177" s="556" t="s">
        <v>43</v>
      </c>
      <c r="L1177" s="556" t="s">
        <v>758</v>
      </c>
      <c r="M1177" s="556" t="s">
        <v>44</v>
      </c>
      <c r="N1177" s="556">
        <v>23.978088</v>
      </c>
      <c r="O1177" s="556">
        <v>98.129380999999995</v>
      </c>
      <c r="P1177" s="556" t="s">
        <v>759</v>
      </c>
      <c r="Q1177" s="556" t="s">
        <v>760</v>
      </c>
      <c r="R1177" s="571"/>
      <c r="S1177" s="564"/>
      <c r="T1177" s="583">
        <v>42836</v>
      </c>
      <c r="U1177" s="565"/>
      <c r="V1177" s="556"/>
      <c r="W1177" s="428" t="s">
        <v>2213</v>
      </c>
    </row>
    <row r="1178" spans="1:23" ht="14.25" hidden="1" customHeight="1">
      <c r="A1178" s="568" t="s">
        <v>700</v>
      </c>
      <c r="B1178" s="592" t="s">
        <v>710</v>
      </c>
      <c r="C1178" s="509" t="s">
        <v>780</v>
      </c>
      <c r="D1178" s="562" t="s">
        <v>1665</v>
      </c>
      <c r="E1178" s="556" t="s">
        <v>1340</v>
      </c>
      <c r="F1178" s="561" t="s">
        <v>1689</v>
      </c>
      <c r="G1178" s="556" t="s">
        <v>1690</v>
      </c>
      <c r="H1178" s="556"/>
      <c r="I1178" s="556">
        <v>0</v>
      </c>
      <c r="J1178" s="556" t="s">
        <v>43</v>
      </c>
      <c r="K1178" s="556" t="s">
        <v>43</v>
      </c>
      <c r="L1178" s="556" t="s">
        <v>758</v>
      </c>
      <c r="M1178" s="556" t="s">
        <v>44</v>
      </c>
      <c r="N1178" s="556"/>
      <c r="O1178" s="556"/>
      <c r="P1178" s="556" t="s">
        <v>759</v>
      </c>
      <c r="Q1178" s="556" t="s">
        <v>760</v>
      </c>
      <c r="R1178" s="571"/>
      <c r="S1178" s="564"/>
      <c r="T1178" s="583">
        <v>42832</v>
      </c>
      <c r="U1178" s="565"/>
      <c r="V1178" s="556"/>
      <c r="W1178" s="428" t="s">
        <v>2212</v>
      </c>
    </row>
    <row r="1179" spans="1:23" ht="14.25" hidden="1" customHeight="1">
      <c r="A1179" s="568" t="s">
        <v>700</v>
      </c>
      <c r="B1179" s="592" t="s">
        <v>710</v>
      </c>
      <c r="C1179" s="509" t="s">
        <v>788</v>
      </c>
      <c r="D1179" s="473" t="s">
        <v>1665</v>
      </c>
      <c r="E1179" s="556" t="s">
        <v>1345</v>
      </c>
      <c r="F1179" s="556" t="s">
        <v>1683</v>
      </c>
      <c r="G1179" s="556" t="s">
        <v>1685</v>
      </c>
      <c r="H1179" s="556"/>
      <c r="I1179" s="561">
        <v>0</v>
      </c>
      <c r="J1179" s="556" t="s">
        <v>43</v>
      </c>
      <c r="K1179" s="556" t="s">
        <v>43</v>
      </c>
      <c r="L1179" s="556" t="s">
        <v>758</v>
      </c>
      <c r="M1179" s="556" t="s">
        <v>44</v>
      </c>
      <c r="N1179" s="556"/>
      <c r="O1179" s="556"/>
      <c r="P1179" s="556" t="s">
        <v>759</v>
      </c>
      <c r="Q1179" s="556" t="s">
        <v>760</v>
      </c>
      <c r="R1179" s="563"/>
      <c r="S1179" s="563"/>
      <c r="T1179" s="583">
        <v>42832</v>
      </c>
      <c r="U1179" s="565"/>
      <c r="V1179" s="561"/>
      <c r="W1179" s="428" t="s">
        <v>2212</v>
      </c>
    </row>
    <row r="1180" spans="1:23" ht="14.25" hidden="1" customHeight="1">
      <c r="A1180" s="568" t="s">
        <v>700</v>
      </c>
      <c r="B1180" s="592" t="s">
        <v>710</v>
      </c>
      <c r="C1180" s="509" t="s">
        <v>790</v>
      </c>
      <c r="D1180" s="562" t="s">
        <v>1665</v>
      </c>
      <c r="E1180" s="556" t="s">
        <v>1347</v>
      </c>
      <c r="F1180" s="556">
        <v>0</v>
      </c>
      <c r="G1180" s="556">
        <v>0</v>
      </c>
      <c r="H1180" s="556"/>
      <c r="I1180" s="556">
        <v>0</v>
      </c>
      <c r="J1180" s="556" t="s">
        <v>43</v>
      </c>
      <c r="K1180" s="556" t="s">
        <v>43</v>
      </c>
      <c r="L1180" s="556" t="s">
        <v>758</v>
      </c>
      <c r="M1180" s="556" t="s">
        <v>44</v>
      </c>
      <c r="N1180" s="556"/>
      <c r="O1180" s="556"/>
      <c r="P1180" s="556" t="s">
        <v>759</v>
      </c>
      <c r="Q1180" s="556" t="s">
        <v>760</v>
      </c>
      <c r="R1180" s="571"/>
      <c r="S1180" s="564"/>
      <c r="T1180" s="583">
        <v>42832</v>
      </c>
      <c r="U1180" s="565"/>
      <c r="V1180" s="561"/>
      <c r="W1180" s="428" t="s">
        <v>2212</v>
      </c>
    </row>
    <row r="1181" spans="1:23" ht="14.25" hidden="1" customHeight="1">
      <c r="A1181" s="793" t="s">
        <v>700</v>
      </c>
      <c r="B1181" s="794" t="s">
        <v>3094</v>
      </c>
      <c r="C1181" s="795" t="s">
        <v>3095</v>
      </c>
      <c r="D1181" s="562"/>
      <c r="E1181" s="796"/>
      <c r="F1181" s="796"/>
      <c r="G1181" s="796"/>
      <c r="H1181" s="796"/>
      <c r="I1181" s="796"/>
      <c r="J1181" s="796" t="s">
        <v>796</v>
      </c>
      <c r="K1181" s="796" t="s">
        <v>796</v>
      </c>
      <c r="L1181" s="796" t="s">
        <v>796</v>
      </c>
      <c r="M1181" s="796"/>
      <c r="N1181" s="796"/>
      <c r="O1181" s="796"/>
      <c r="P1181" s="796"/>
      <c r="Q1181" s="796" t="s">
        <v>3191</v>
      </c>
      <c r="R1181" s="797"/>
      <c r="S1181" s="793"/>
      <c r="T1181" s="798">
        <v>43843</v>
      </c>
      <c r="U1181" s="797"/>
      <c r="V1181" s="796"/>
      <c r="W1181" s="563"/>
    </row>
    <row r="1182" spans="1:23" ht="14.25" hidden="1" customHeight="1">
      <c r="A1182" s="793" t="s">
        <v>700</v>
      </c>
      <c r="B1182" s="794" t="s">
        <v>3094</v>
      </c>
      <c r="C1182" s="795" t="s">
        <v>3100</v>
      </c>
      <c r="D1182" s="562"/>
      <c r="E1182" s="796"/>
      <c r="F1182" s="796"/>
      <c r="G1182" s="796"/>
      <c r="H1182" s="796"/>
      <c r="I1182" s="796"/>
      <c r="J1182" s="796" t="s">
        <v>796</v>
      </c>
      <c r="K1182" s="796" t="s">
        <v>796</v>
      </c>
      <c r="L1182" s="796" t="s">
        <v>796</v>
      </c>
      <c r="M1182" s="796"/>
      <c r="N1182" s="796"/>
      <c r="O1182" s="796"/>
      <c r="P1182" s="796"/>
      <c r="Q1182" s="796" t="s">
        <v>3191</v>
      </c>
      <c r="R1182" s="797"/>
      <c r="S1182" s="793"/>
      <c r="T1182" s="798">
        <v>43843</v>
      </c>
      <c r="U1182" s="797"/>
      <c r="V1182" s="796"/>
      <c r="W1182" s="563"/>
    </row>
    <row r="1183" spans="1:23" ht="14.25" hidden="1" customHeight="1">
      <c r="A1183" s="568" t="s">
        <v>700</v>
      </c>
      <c r="B1183" s="592" t="s">
        <v>701</v>
      </c>
      <c r="C1183" s="509" t="s">
        <v>746</v>
      </c>
      <c r="D1183" s="473" t="s">
        <v>2869</v>
      </c>
      <c r="E1183" s="556" t="s">
        <v>1440</v>
      </c>
      <c r="F1183" s="556" t="s">
        <v>1698</v>
      </c>
      <c r="G1183" s="556" t="s">
        <v>1698</v>
      </c>
      <c r="H1183" s="556"/>
      <c r="I1183" s="556" t="s">
        <v>2140</v>
      </c>
      <c r="J1183" s="556" t="s">
        <v>43</v>
      </c>
      <c r="K1183" s="556" t="s">
        <v>43</v>
      </c>
      <c r="L1183" s="556" t="s">
        <v>774</v>
      </c>
      <c r="M1183" s="556" t="s">
        <v>44</v>
      </c>
      <c r="N1183" s="556">
        <v>23.611999999999998</v>
      </c>
      <c r="O1183" s="556">
        <v>97.506</v>
      </c>
      <c r="P1183" s="556" t="s">
        <v>759</v>
      </c>
      <c r="Q1183" s="556" t="s">
        <v>760</v>
      </c>
      <c r="R1183" s="563">
        <v>62</v>
      </c>
      <c r="S1183" s="563">
        <v>328</v>
      </c>
      <c r="T1183" s="583"/>
      <c r="U1183" s="565" t="s">
        <v>971</v>
      </c>
      <c r="V1183" s="556"/>
      <c r="W1183" s="428" t="s">
        <v>2219</v>
      </c>
    </row>
    <row r="1184" spans="1:23" ht="14.25" hidden="1" customHeight="1">
      <c r="A1184" s="568" t="s">
        <v>700</v>
      </c>
      <c r="B1184" s="592" t="s">
        <v>701</v>
      </c>
      <c r="C1184" s="509" t="s">
        <v>972</v>
      </c>
      <c r="D1184" s="473" t="s">
        <v>1665</v>
      </c>
      <c r="E1184" s="556" t="s">
        <v>1441</v>
      </c>
      <c r="F1184" s="556" t="s">
        <v>1698</v>
      </c>
      <c r="G1184" s="556" t="s">
        <v>1698</v>
      </c>
      <c r="H1184" s="556"/>
      <c r="I1184" s="556">
        <v>0</v>
      </c>
      <c r="J1184" s="556" t="s">
        <v>43</v>
      </c>
      <c r="K1184" s="556" t="s">
        <v>43</v>
      </c>
      <c r="L1184" s="556" t="s">
        <v>758</v>
      </c>
      <c r="M1184" s="556" t="s">
        <v>44</v>
      </c>
      <c r="N1184" s="556">
        <v>23.611999999999998</v>
      </c>
      <c r="O1184" s="556">
        <v>97.504999999999995</v>
      </c>
      <c r="P1184" s="556" t="s">
        <v>759</v>
      </c>
      <c r="Q1184" s="556" t="s">
        <v>760</v>
      </c>
      <c r="R1184" s="563"/>
      <c r="S1184" s="563"/>
      <c r="T1184" s="583"/>
      <c r="U1184" s="565"/>
      <c r="V1184" s="556"/>
      <c r="W1184" s="428" t="s">
        <v>2220</v>
      </c>
    </row>
    <row r="1185" spans="1:23" ht="14.25" hidden="1" customHeight="1">
      <c r="A1185" s="568" t="s">
        <v>700</v>
      </c>
      <c r="B1185" s="592" t="s">
        <v>701</v>
      </c>
      <c r="C1185" s="509" t="s">
        <v>712</v>
      </c>
      <c r="D1185" s="473" t="s">
        <v>2869</v>
      </c>
      <c r="E1185" s="556" t="s">
        <v>1446</v>
      </c>
      <c r="F1185" s="556" t="s">
        <v>1687</v>
      </c>
      <c r="G1185" s="556" t="s">
        <v>1687</v>
      </c>
      <c r="H1185" s="556" t="s">
        <v>41</v>
      </c>
      <c r="I1185" s="556" t="s">
        <v>2703</v>
      </c>
      <c r="J1185" s="556" t="s">
        <v>43</v>
      </c>
      <c r="K1185" s="556" t="s">
        <v>43</v>
      </c>
      <c r="L1185" s="556" t="s">
        <v>43</v>
      </c>
      <c r="M1185" s="556" t="s">
        <v>44</v>
      </c>
      <c r="N1185" s="556">
        <v>23.821380000000001</v>
      </c>
      <c r="O1185" s="556">
        <v>97.681970000000007</v>
      </c>
      <c r="P1185" s="556" t="s">
        <v>759</v>
      </c>
      <c r="Q1185" s="556" t="s">
        <v>778</v>
      </c>
      <c r="R1185" s="563">
        <v>76</v>
      </c>
      <c r="S1185" s="563">
        <v>385</v>
      </c>
      <c r="T1185" s="583"/>
      <c r="U1185" s="565"/>
      <c r="V1185" s="556" t="s">
        <v>712</v>
      </c>
      <c r="W1185" s="428" t="s">
        <v>2221</v>
      </c>
    </row>
    <row r="1186" spans="1:23" ht="14.25" hidden="1" customHeight="1">
      <c r="A1186" s="568" t="s">
        <v>700</v>
      </c>
      <c r="B1186" s="592" t="s">
        <v>701</v>
      </c>
      <c r="C1186" s="509" t="s">
        <v>748</v>
      </c>
      <c r="D1186" s="473" t="s">
        <v>2869</v>
      </c>
      <c r="E1186" s="556" t="s">
        <v>1449</v>
      </c>
      <c r="F1186" s="556" t="s">
        <v>1687</v>
      </c>
      <c r="G1186" s="556" t="s">
        <v>1687</v>
      </c>
      <c r="H1186" s="556" t="s">
        <v>41</v>
      </c>
      <c r="I1186" s="556" t="s">
        <v>2703</v>
      </c>
      <c r="J1186" s="556" t="s">
        <v>43</v>
      </c>
      <c r="K1186" s="556" t="s">
        <v>43</v>
      </c>
      <c r="L1186" s="556" t="s">
        <v>43</v>
      </c>
      <c r="M1186" s="556" t="s">
        <v>44</v>
      </c>
      <c r="N1186" s="556">
        <v>23.828520000000001</v>
      </c>
      <c r="O1186" s="556">
        <v>97.669557999999995</v>
      </c>
      <c r="P1186" s="556" t="s">
        <v>759</v>
      </c>
      <c r="Q1186" s="556" t="s">
        <v>778</v>
      </c>
      <c r="R1186" s="563">
        <v>64</v>
      </c>
      <c r="S1186" s="563">
        <v>349</v>
      </c>
      <c r="T1186" s="583"/>
      <c r="U1186" s="565"/>
      <c r="V1186" s="556" t="s">
        <v>748</v>
      </c>
      <c r="W1186" s="428" t="s">
        <v>2222</v>
      </c>
    </row>
    <row r="1187" spans="1:23" ht="14.25" hidden="1" customHeight="1">
      <c r="A1187" s="568" t="s">
        <v>700</v>
      </c>
      <c r="B1187" s="592" t="s">
        <v>701</v>
      </c>
      <c r="C1187" s="509" t="s">
        <v>736</v>
      </c>
      <c r="D1187" s="562" t="s">
        <v>2869</v>
      </c>
      <c r="E1187" s="556" t="s">
        <v>1455</v>
      </c>
      <c r="F1187" s="556" t="s">
        <v>1687</v>
      </c>
      <c r="G1187" s="556" t="s">
        <v>1687</v>
      </c>
      <c r="H1187" s="556" t="s">
        <v>41</v>
      </c>
      <c r="I1187" s="556" t="s">
        <v>2703</v>
      </c>
      <c r="J1187" s="556" t="s">
        <v>43</v>
      </c>
      <c r="K1187" s="556" t="s">
        <v>43</v>
      </c>
      <c r="L1187" s="556" t="s">
        <v>43</v>
      </c>
      <c r="M1187" s="556" t="s">
        <v>44</v>
      </c>
      <c r="N1187" s="556">
        <v>23.841646999999998</v>
      </c>
      <c r="O1187" s="556">
        <v>97.700940000000003</v>
      </c>
      <c r="P1187" s="556" t="s">
        <v>759</v>
      </c>
      <c r="Q1187" s="556" t="s">
        <v>778</v>
      </c>
      <c r="R1187" s="571">
        <v>36</v>
      </c>
      <c r="S1187" s="564">
        <v>193</v>
      </c>
      <c r="T1187" s="583"/>
      <c r="U1187" s="565"/>
      <c r="V1187" s="556" t="s">
        <v>979</v>
      </c>
      <c r="W1187" s="563" t="s">
        <v>2223</v>
      </c>
    </row>
    <row r="1188" spans="1:23" ht="14.25" hidden="1" customHeight="1">
      <c r="A1188" s="568" t="s">
        <v>700</v>
      </c>
      <c r="B1188" s="592" t="s">
        <v>701</v>
      </c>
      <c r="C1188" s="509" t="s">
        <v>702</v>
      </c>
      <c r="D1188" s="473" t="s">
        <v>2869</v>
      </c>
      <c r="E1188" s="556" t="s">
        <v>1448</v>
      </c>
      <c r="F1188" s="556" t="s">
        <v>1687</v>
      </c>
      <c r="G1188" s="556" t="s">
        <v>1687</v>
      </c>
      <c r="H1188" s="556" t="s">
        <v>41</v>
      </c>
      <c r="I1188" s="556" t="s">
        <v>1334</v>
      </c>
      <c r="J1188" s="556" t="s">
        <v>43</v>
      </c>
      <c r="K1188" s="556" t="s">
        <v>43</v>
      </c>
      <c r="L1188" s="556" t="s">
        <v>43</v>
      </c>
      <c r="M1188" s="556" t="s">
        <v>44</v>
      </c>
      <c r="N1188" s="556">
        <v>23.828150000000001</v>
      </c>
      <c r="O1188" s="556">
        <v>97.670360000000002</v>
      </c>
      <c r="P1188" s="556" t="s">
        <v>759</v>
      </c>
      <c r="Q1188" s="556" t="s">
        <v>778</v>
      </c>
      <c r="R1188" s="563">
        <v>43</v>
      </c>
      <c r="S1188" s="563">
        <v>218</v>
      </c>
      <c r="T1188" s="583"/>
      <c r="U1188" s="565"/>
      <c r="V1188" s="556" t="s">
        <v>702</v>
      </c>
      <c r="W1188" s="428" t="s">
        <v>2224</v>
      </c>
    </row>
    <row r="1189" spans="1:23" ht="14.25" hidden="1" customHeight="1">
      <c r="A1189" s="568" t="s">
        <v>700</v>
      </c>
      <c r="B1189" s="592" t="s">
        <v>701</v>
      </c>
      <c r="C1189" s="509" t="s">
        <v>777</v>
      </c>
      <c r="D1189" s="473" t="s">
        <v>1665</v>
      </c>
      <c r="E1189" s="556" t="s">
        <v>1337</v>
      </c>
      <c r="F1189" s="556" t="s">
        <v>1687</v>
      </c>
      <c r="G1189" s="556" t="s">
        <v>1687</v>
      </c>
      <c r="H1189" s="556"/>
      <c r="I1189" s="556">
        <v>0</v>
      </c>
      <c r="J1189" s="556" t="s">
        <v>43</v>
      </c>
      <c r="K1189" s="556" t="s">
        <v>43</v>
      </c>
      <c r="L1189" s="556" t="s">
        <v>758</v>
      </c>
      <c r="M1189" s="556" t="s">
        <v>776</v>
      </c>
      <c r="N1189" s="556"/>
      <c r="O1189" s="556"/>
      <c r="P1189" s="556" t="s">
        <v>759</v>
      </c>
      <c r="Q1189" s="556"/>
      <c r="R1189" s="563"/>
      <c r="S1189" s="563"/>
      <c r="T1189" s="583"/>
      <c r="U1189" s="565"/>
      <c r="V1189" s="556" t="s">
        <v>777</v>
      </c>
      <c r="W1189" s="428" t="s">
        <v>2225</v>
      </c>
    </row>
    <row r="1190" spans="1:23" ht="14.25" hidden="1" customHeight="1">
      <c r="A1190" s="568" t="s">
        <v>700</v>
      </c>
      <c r="B1190" s="592" t="s">
        <v>701</v>
      </c>
      <c r="C1190" s="509" t="s">
        <v>738</v>
      </c>
      <c r="D1190" s="562" t="s">
        <v>2869</v>
      </c>
      <c r="E1190" s="556" t="s">
        <v>1454</v>
      </c>
      <c r="F1190" s="556" t="s">
        <v>1778</v>
      </c>
      <c r="G1190" s="556" t="s">
        <v>1767</v>
      </c>
      <c r="H1190" s="556" t="s">
        <v>41</v>
      </c>
      <c r="I1190" s="556" t="s">
        <v>2703</v>
      </c>
      <c r="J1190" s="556" t="s">
        <v>43</v>
      </c>
      <c r="K1190" s="556" t="s">
        <v>43</v>
      </c>
      <c r="L1190" s="556" t="s">
        <v>43</v>
      </c>
      <c r="M1190" s="556" t="s">
        <v>44</v>
      </c>
      <c r="N1190" s="556">
        <v>23.838190000000001</v>
      </c>
      <c r="O1190" s="556">
        <v>97.709879999999998</v>
      </c>
      <c r="P1190" s="556" t="s">
        <v>759</v>
      </c>
      <c r="Q1190" s="556" t="s">
        <v>778</v>
      </c>
      <c r="R1190" s="571">
        <v>114</v>
      </c>
      <c r="S1190" s="564">
        <v>545</v>
      </c>
      <c r="T1190" s="583"/>
      <c r="U1190" s="565"/>
      <c r="V1190" s="556" t="s">
        <v>978</v>
      </c>
      <c r="W1190" s="563" t="s">
        <v>2226</v>
      </c>
    </row>
    <row r="1191" spans="1:23" ht="14.25" hidden="1" customHeight="1">
      <c r="A1191" s="568" t="s">
        <v>700</v>
      </c>
      <c r="B1191" s="592" t="s">
        <v>721</v>
      </c>
      <c r="C1191" s="509" t="s">
        <v>728</v>
      </c>
      <c r="D1191" s="473" t="s">
        <v>2869</v>
      </c>
      <c r="E1191" s="556" t="s">
        <v>1423</v>
      </c>
      <c r="F1191" s="556" t="s">
        <v>1691</v>
      </c>
      <c r="G1191" s="556" t="s">
        <v>1692</v>
      </c>
      <c r="H1191" s="556" t="s">
        <v>41</v>
      </c>
      <c r="I1191" s="556" t="s">
        <v>1334</v>
      </c>
      <c r="J1191" s="556" t="s">
        <v>43</v>
      </c>
      <c r="K1191" s="556" t="s">
        <v>43</v>
      </c>
      <c r="L1191" s="556" t="s">
        <v>43</v>
      </c>
      <c r="M1191" s="556" t="s">
        <v>44</v>
      </c>
      <c r="N1191" s="556">
        <v>23.099304</v>
      </c>
      <c r="O1191" s="556">
        <v>97.400671000000003</v>
      </c>
      <c r="P1191" s="556" t="s">
        <v>759</v>
      </c>
      <c r="Q1191" s="556" t="s">
        <v>924</v>
      </c>
      <c r="R1191" s="563">
        <v>61</v>
      </c>
      <c r="S1191" s="563">
        <v>279</v>
      </c>
      <c r="T1191" s="583">
        <v>42983</v>
      </c>
      <c r="U1191" s="565"/>
      <c r="V1191" s="556"/>
      <c r="W1191" s="428" t="s">
        <v>2227</v>
      </c>
    </row>
    <row r="1192" spans="1:23" ht="14.25" hidden="1" customHeight="1">
      <c r="A1192" s="568" t="s">
        <v>700</v>
      </c>
      <c r="B1192" s="592" t="s">
        <v>721</v>
      </c>
      <c r="C1192" s="509" t="s">
        <v>1104</v>
      </c>
      <c r="D1192" s="562" t="s">
        <v>1664</v>
      </c>
      <c r="E1192" s="556"/>
      <c r="F1192" s="556"/>
      <c r="G1192" s="556"/>
      <c r="H1192" s="556"/>
      <c r="I1192" s="556"/>
      <c r="J1192" s="556" t="s">
        <v>1463</v>
      </c>
      <c r="K1192" s="556" t="s">
        <v>43</v>
      </c>
      <c r="L1192" s="556" t="s">
        <v>43</v>
      </c>
      <c r="M1192" s="556" t="s">
        <v>44</v>
      </c>
      <c r="N1192" s="556"/>
      <c r="O1192" s="556"/>
      <c r="P1192" s="556" t="s">
        <v>759</v>
      </c>
      <c r="Q1192" s="556" t="s">
        <v>778</v>
      </c>
      <c r="R1192" s="571"/>
      <c r="S1192" s="564"/>
      <c r="T1192" s="583">
        <v>42747</v>
      </c>
      <c r="U1192" s="565"/>
      <c r="V1192" s="556"/>
      <c r="W1192" s="563"/>
    </row>
    <row r="1193" spans="1:23" ht="14.25" hidden="1" customHeight="1">
      <c r="A1193" s="568" t="s">
        <v>700</v>
      </c>
      <c r="B1193" s="592" t="s">
        <v>721</v>
      </c>
      <c r="C1193" s="509" t="s">
        <v>729</v>
      </c>
      <c r="D1193" s="473" t="s">
        <v>2869</v>
      </c>
      <c r="E1193" s="556" t="s">
        <v>1333</v>
      </c>
      <c r="F1193" s="561" t="s">
        <v>1691</v>
      </c>
      <c r="G1193" s="556" t="s">
        <v>1692</v>
      </c>
      <c r="H1193" s="556" t="s">
        <v>41</v>
      </c>
      <c r="I1193" s="556" t="s">
        <v>1334</v>
      </c>
      <c r="J1193" s="556" t="s">
        <v>43</v>
      </c>
      <c r="K1193" s="556" t="s">
        <v>43</v>
      </c>
      <c r="L1193" s="556" t="s">
        <v>43</v>
      </c>
      <c r="M1193" s="556" t="s">
        <v>44</v>
      </c>
      <c r="N1193" s="556">
        <v>0</v>
      </c>
      <c r="O1193" s="556">
        <v>0</v>
      </c>
      <c r="P1193" s="556" t="s">
        <v>759</v>
      </c>
      <c r="Q1193" s="556" t="s">
        <v>760</v>
      </c>
      <c r="R1193" s="563">
        <v>28</v>
      </c>
      <c r="S1193" s="563">
        <v>144</v>
      </c>
      <c r="T1193" s="583"/>
      <c r="U1193" s="565"/>
      <c r="V1193" s="556"/>
      <c r="W1193" s="428" t="s">
        <v>2227</v>
      </c>
    </row>
    <row r="1194" spans="1:23" ht="14.25" hidden="1" customHeight="1">
      <c r="A1194" s="568" t="s">
        <v>700</v>
      </c>
      <c r="B1194" s="592" t="s">
        <v>721</v>
      </c>
      <c r="C1194" s="509" t="s">
        <v>1954</v>
      </c>
      <c r="D1194" s="562"/>
      <c r="E1194" s="556"/>
      <c r="F1194" s="556"/>
      <c r="G1194" s="556"/>
      <c r="H1194" s="556"/>
      <c r="I1194" s="556"/>
      <c r="J1194" s="556" t="s">
        <v>1463</v>
      </c>
      <c r="K1194" s="556" t="s">
        <v>43</v>
      </c>
      <c r="L1194" s="556" t="s">
        <v>43</v>
      </c>
      <c r="M1194" s="556" t="s">
        <v>44</v>
      </c>
      <c r="N1194" s="556"/>
      <c r="O1194" s="556"/>
      <c r="P1194" s="556" t="s">
        <v>759</v>
      </c>
      <c r="Q1194" s="556" t="s">
        <v>1946</v>
      </c>
      <c r="R1194" s="571"/>
      <c r="S1194" s="564"/>
      <c r="T1194" s="583">
        <v>43270</v>
      </c>
      <c r="U1194" s="565"/>
      <c r="V1194" s="556"/>
      <c r="W1194" s="563"/>
    </row>
    <row r="1195" spans="1:23" ht="14.25" hidden="1" customHeight="1">
      <c r="A1195" s="568" t="s">
        <v>700</v>
      </c>
      <c r="B1195" s="592" t="s">
        <v>721</v>
      </c>
      <c r="C1195" s="509" t="s">
        <v>732</v>
      </c>
      <c r="D1195" s="562" t="s">
        <v>2869</v>
      </c>
      <c r="E1195" s="556" t="s">
        <v>1422</v>
      </c>
      <c r="F1195" s="556" t="s">
        <v>1691</v>
      </c>
      <c r="G1195" s="556" t="s">
        <v>1692</v>
      </c>
      <c r="H1195" s="556" t="s">
        <v>41</v>
      </c>
      <c r="I1195" s="556" t="s">
        <v>2703</v>
      </c>
      <c r="J1195" s="556" t="s">
        <v>43</v>
      </c>
      <c r="K1195" s="556" t="s">
        <v>43</v>
      </c>
      <c r="L1195" s="556" t="s">
        <v>43</v>
      </c>
      <c r="M1195" s="556" t="s">
        <v>44</v>
      </c>
      <c r="N1195" s="556">
        <v>23.094290000000001</v>
      </c>
      <c r="O1195" s="556">
        <v>97.404089999999997</v>
      </c>
      <c r="P1195" s="556" t="s">
        <v>759</v>
      </c>
      <c r="Q1195" s="556" t="s">
        <v>778</v>
      </c>
      <c r="R1195" s="571">
        <v>38</v>
      </c>
      <c r="S1195" s="564">
        <v>159</v>
      </c>
      <c r="T1195" s="583"/>
      <c r="U1195" s="565"/>
      <c r="V1195" s="556" t="s">
        <v>732</v>
      </c>
      <c r="W1195" s="428" t="s">
        <v>2228</v>
      </c>
    </row>
    <row r="1196" spans="1:23" ht="14.25" hidden="1" customHeight="1">
      <c r="A1196" s="568" t="s">
        <v>700</v>
      </c>
      <c r="B1196" s="592" t="s">
        <v>721</v>
      </c>
      <c r="C1196" s="509" t="s">
        <v>963</v>
      </c>
      <c r="D1196" s="562" t="s">
        <v>1665</v>
      </c>
      <c r="E1196" s="556" t="s">
        <v>1421</v>
      </c>
      <c r="F1196" s="556" t="s">
        <v>1691</v>
      </c>
      <c r="G1196" s="556" t="s">
        <v>1692</v>
      </c>
      <c r="H1196" s="556"/>
      <c r="I1196" s="556">
        <v>0</v>
      </c>
      <c r="J1196" s="556" t="s">
        <v>43</v>
      </c>
      <c r="K1196" s="556" t="s">
        <v>43</v>
      </c>
      <c r="L1196" s="556" t="s">
        <v>758</v>
      </c>
      <c r="M1196" s="556" t="s">
        <v>44</v>
      </c>
      <c r="N1196" s="556">
        <v>23.088058</v>
      </c>
      <c r="O1196" s="556">
        <v>97.398989</v>
      </c>
      <c r="P1196" s="556" t="s">
        <v>771</v>
      </c>
      <c r="Q1196" s="556" t="s">
        <v>778</v>
      </c>
      <c r="R1196" s="571"/>
      <c r="S1196" s="564"/>
      <c r="T1196" s="583"/>
      <c r="U1196" s="565"/>
      <c r="V1196" s="556" t="s">
        <v>785</v>
      </c>
      <c r="W1196" s="428" t="s">
        <v>2229</v>
      </c>
    </row>
    <row r="1197" spans="1:23" ht="14.25" hidden="1" customHeight="1">
      <c r="A1197" s="568" t="s">
        <v>700</v>
      </c>
      <c r="B1197" s="592" t="s">
        <v>721</v>
      </c>
      <c r="C1197" s="509" t="s">
        <v>781</v>
      </c>
      <c r="D1197" s="562" t="s">
        <v>1665</v>
      </c>
      <c r="E1197" s="556" t="s">
        <v>1341</v>
      </c>
      <c r="F1197" s="556" t="s">
        <v>1691</v>
      </c>
      <c r="G1197" s="556" t="s">
        <v>1692</v>
      </c>
      <c r="H1197" s="556"/>
      <c r="I1197" s="556">
        <v>0</v>
      </c>
      <c r="J1197" s="556" t="s">
        <v>43</v>
      </c>
      <c r="K1197" s="556" t="s">
        <v>43</v>
      </c>
      <c r="L1197" s="556" t="s">
        <v>758</v>
      </c>
      <c r="M1197" s="556" t="s">
        <v>44</v>
      </c>
      <c r="N1197" s="556"/>
      <c r="O1197" s="556"/>
      <c r="P1197" s="556" t="s">
        <v>759</v>
      </c>
      <c r="Q1197" s="556" t="s">
        <v>760</v>
      </c>
      <c r="R1197" s="571"/>
      <c r="S1197" s="564"/>
      <c r="T1197" s="583">
        <v>43019</v>
      </c>
      <c r="U1197" s="565" t="s">
        <v>782</v>
      </c>
      <c r="V1197" s="556"/>
      <c r="W1197" s="563" t="s">
        <v>782</v>
      </c>
    </row>
    <row r="1198" spans="1:23" ht="14.25" hidden="1" customHeight="1">
      <c r="A1198" s="564" t="s">
        <v>700</v>
      </c>
      <c r="B1198" s="592" t="s">
        <v>721</v>
      </c>
      <c r="C1198" s="509" t="s">
        <v>783</v>
      </c>
      <c r="D1198" s="473" t="s">
        <v>1665</v>
      </c>
      <c r="E1198" s="556" t="s">
        <v>1342</v>
      </c>
      <c r="F1198" s="556" t="s">
        <v>1691</v>
      </c>
      <c r="G1198" s="556" t="s">
        <v>1692</v>
      </c>
      <c r="H1198" s="556"/>
      <c r="I1198" s="561">
        <v>0</v>
      </c>
      <c r="J1198" s="556" t="s">
        <v>43</v>
      </c>
      <c r="K1198" s="556" t="s">
        <v>43</v>
      </c>
      <c r="L1198" s="556" t="s">
        <v>758</v>
      </c>
      <c r="M1198" s="556" t="s">
        <v>44</v>
      </c>
      <c r="N1198" s="556"/>
      <c r="O1198" s="556"/>
      <c r="P1198" s="556" t="s">
        <v>759</v>
      </c>
      <c r="Q1198" s="556" t="s">
        <v>760</v>
      </c>
      <c r="R1198" s="563"/>
      <c r="S1198" s="563"/>
      <c r="T1198" s="583">
        <v>42927</v>
      </c>
      <c r="U1198" s="565" t="s">
        <v>784</v>
      </c>
      <c r="V1198" s="556"/>
      <c r="W1198" s="428" t="s">
        <v>782</v>
      </c>
    </row>
    <row r="1199" spans="1:23" ht="14.25" hidden="1" customHeight="1">
      <c r="A1199" s="564" t="s">
        <v>700</v>
      </c>
      <c r="B1199" s="592" t="s">
        <v>721</v>
      </c>
      <c r="C1199" s="509" t="s">
        <v>785</v>
      </c>
      <c r="D1199" s="562" t="s">
        <v>1665</v>
      </c>
      <c r="E1199" s="556" t="s">
        <v>1343</v>
      </c>
      <c r="F1199" s="556" t="s">
        <v>1691</v>
      </c>
      <c r="G1199" s="556" t="s">
        <v>1692</v>
      </c>
      <c r="H1199" s="556"/>
      <c r="I1199" s="556">
        <v>0</v>
      </c>
      <c r="J1199" s="556" t="s">
        <v>43</v>
      </c>
      <c r="K1199" s="556" t="s">
        <v>43</v>
      </c>
      <c r="L1199" s="556" t="s">
        <v>758</v>
      </c>
      <c r="M1199" s="556" t="s">
        <v>44</v>
      </c>
      <c r="N1199" s="556"/>
      <c r="O1199" s="556"/>
      <c r="P1199" s="556" t="s">
        <v>759</v>
      </c>
      <c r="Q1199" s="556" t="s">
        <v>760</v>
      </c>
      <c r="R1199" s="571"/>
      <c r="S1199" s="564"/>
      <c r="T1199" s="583">
        <v>42927</v>
      </c>
      <c r="U1199" s="565" t="s">
        <v>786</v>
      </c>
      <c r="V1199" s="556"/>
      <c r="W1199" s="428" t="s">
        <v>2218</v>
      </c>
    </row>
    <row r="1200" spans="1:23" ht="14.25" hidden="1" customHeight="1">
      <c r="A1200" s="564" t="s">
        <v>700</v>
      </c>
      <c r="B1200" s="592" t="s">
        <v>721</v>
      </c>
      <c r="C1200" s="509" t="s">
        <v>722</v>
      </c>
      <c r="D1200" s="562" t="s">
        <v>2869</v>
      </c>
      <c r="E1200" s="556" t="s">
        <v>1420</v>
      </c>
      <c r="F1200" s="556" t="s">
        <v>1767</v>
      </c>
      <c r="G1200" s="556" t="s">
        <v>1768</v>
      </c>
      <c r="H1200" s="556"/>
      <c r="I1200" s="556" t="s">
        <v>2140</v>
      </c>
      <c r="J1200" s="556" t="s">
        <v>43</v>
      </c>
      <c r="K1200" s="556" t="s">
        <v>43</v>
      </c>
      <c r="L1200" s="556" t="s">
        <v>774</v>
      </c>
      <c r="M1200" s="556" t="s">
        <v>44</v>
      </c>
      <c r="N1200" s="556">
        <v>22.765999999999998</v>
      </c>
      <c r="O1200" s="556">
        <v>97.358999999999995</v>
      </c>
      <c r="P1200" s="556" t="s">
        <v>759</v>
      </c>
      <c r="Q1200" s="556" t="s">
        <v>760</v>
      </c>
      <c r="R1200" s="571">
        <v>6</v>
      </c>
      <c r="S1200" s="564">
        <v>27</v>
      </c>
      <c r="T1200" s="583"/>
      <c r="U1200" s="565" t="s">
        <v>962</v>
      </c>
      <c r="V1200" s="556"/>
      <c r="W1200" s="563" t="s">
        <v>2230</v>
      </c>
    </row>
    <row r="1201" spans="1:23" ht="14.25" hidden="1" customHeight="1">
      <c r="A1201" s="564" t="s">
        <v>700</v>
      </c>
      <c r="B1201" s="592" t="s">
        <v>721</v>
      </c>
      <c r="C1201" s="509" t="s">
        <v>964</v>
      </c>
      <c r="D1201" s="562" t="s">
        <v>1664</v>
      </c>
      <c r="E1201" s="556" t="s">
        <v>1424</v>
      </c>
      <c r="F1201" s="561"/>
      <c r="G1201" s="556"/>
      <c r="H1201" s="556"/>
      <c r="I1201" s="556">
        <v>0</v>
      </c>
      <c r="J1201" s="556" t="s">
        <v>43</v>
      </c>
      <c r="K1201" s="556" t="s">
        <v>43</v>
      </c>
      <c r="L1201" s="556" t="s">
        <v>758</v>
      </c>
      <c r="M1201" s="556" t="s">
        <v>44</v>
      </c>
      <c r="N1201" s="556">
        <v>23.099304</v>
      </c>
      <c r="O1201" s="556">
        <v>97.400671000000003</v>
      </c>
      <c r="P1201" s="556" t="s">
        <v>759</v>
      </c>
      <c r="Q1201" s="556" t="s">
        <v>760</v>
      </c>
      <c r="R1201" s="571"/>
      <c r="S1201" s="564"/>
      <c r="T1201" s="583">
        <v>42747</v>
      </c>
      <c r="U1201" s="565" t="s">
        <v>965</v>
      </c>
      <c r="V1201" s="556"/>
      <c r="W1201" s="563" t="s">
        <v>2231</v>
      </c>
    </row>
    <row r="1202" spans="1:23" ht="14.25" hidden="1" customHeight="1">
      <c r="A1202" s="564" t="s">
        <v>700</v>
      </c>
      <c r="B1202" s="592" t="s">
        <v>721</v>
      </c>
      <c r="C1202" s="509" t="s">
        <v>1146</v>
      </c>
      <c r="D1202" s="562" t="s">
        <v>1664</v>
      </c>
      <c r="E1202" s="556"/>
      <c r="F1202" s="556"/>
      <c r="G1202" s="556"/>
      <c r="H1202" s="556"/>
      <c r="I1202" s="556"/>
      <c r="J1202" s="556" t="s">
        <v>1463</v>
      </c>
      <c r="K1202" s="556" t="s">
        <v>43</v>
      </c>
      <c r="L1202" s="556" t="s">
        <v>758</v>
      </c>
      <c r="M1202" s="556" t="s">
        <v>44</v>
      </c>
      <c r="N1202" s="556"/>
      <c r="O1202" s="556"/>
      <c r="P1202" s="556" t="s">
        <v>759</v>
      </c>
      <c r="Q1202" s="556" t="s">
        <v>778</v>
      </c>
      <c r="R1202" s="571"/>
      <c r="S1202" s="564"/>
      <c r="T1202" s="583">
        <v>42747</v>
      </c>
      <c r="U1202" s="565"/>
      <c r="V1202" s="556"/>
      <c r="W1202" s="563"/>
    </row>
    <row r="1203" spans="1:23" ht="14.25" hidden="1" customHeight="1">
      <c r="A1203" s="564" t="s">
        <v>700</v>
      </c>
      <c r="B1203" s="592" t="s">
        <v>1274</v>
      </c>
      <c r="C1203" s="509" t="s">
        <v>2252</v>
      </c>
      <c r="D1203" s="562"/>
      <c r="E1203" s="556"/>
      <c r="F1203" s="556"/>
      <c r="G1203" s="556"/>
      <c r="H1203" s="556"/>
      <c r="I1203" s="556"/>
      <c r="J1203" s="556" t="s">
        <v>2692</v>
      </c>
      <c r="K1203" s="556" t="s">
        <v>2658</v>
      </c>
      <c r="L1203" s="556" t="s">
        <v>2658</v>
      </c>
      <c r="M1203" s="556" t="s">
        <v>44</v>
      </c>
      <c r="N1203" s="556"/>
      <c r="O1203" s="556"/>
      <c r="P1203" s="556" t="s">
        <v>1989</v>
      </c>
      <c r="Q1203" s="556" t="s">
        <v>924</v>
      </c>
      <c r="R1203" s="571"/>
      <c r="S1203" s="564"/>
      <c r="T1203" s="583">
        <v>43392</v>
      </c>
      <c r="U1203" s="565"/>
      <c r="V1203" s="561"/>
      <c r="W1203" s="563"/>
    </row>
    <row r="1204" spans="1:23" ht="14.25" hidden="1" customHeight="1">
      <c r="A1204" s="612" t="s">
        <v>700</v>
      </c>
      <c r="B1204" s="613" t="s">
        <v>1274</v>
      </c>
      <c r="C1204" s="614" t="s">
        <v>1124</v>
      </c>
      <c r="D1204" s="562" t="s">
        <v>1664</v>
      </c>
      <c r="E1204" s="615"/>
      <c r="F1204" s="615"/>
      <c r="G1204" s="615"/>
      <c r="H1204" s="615"/>
      <c r="I1204" s="615"/>
      <c r="J1204" s="615" t="s">
        <v>1463</v>
      </c>
      <c r="K1204" s="615" t="s">
        <v>43</v>
      </c>
      <c r="L1204" s="615" t="s">
        <v>758</v>
      </c>
      <c r="M1204" s="615" t="s">
        <v>44</v>
      </c>
      <c r="N1204" s="615"/>
      <c r="O1204" s="615"/>
      <c r="P1204" s="615" t="s">
        <v>759</v>
      </c>
      <c r="Q1204" s="615" t="s">
        <v>778</v>
      </c>
      <c r="R1204" s="616"/>
      <c r="S1204" s="612"/>
      <c r="T1204" s="617">
        <v>42747</v>
      </c>
      <c r="U1204" s="616"/>
      <c r="V1204" s="615"/>
      <c r="W1204" s="563"/>
    </row>
    <row r="1205" spans="1:23" ht="14.25" hidden="1" customHeight="1">
      <c r="A1205" s="793" t="s">
        <v>700</v>
      </c>
      <c r="B1205" s="794" t="s">
        <v>1275</v>
      </c>
      <c r="C1205" s="795" t="s">
        <v>3097</v>
      </c>
      <c r="D1205" s="562"/>
      <c r="E1205" s="796"/>
      <c r="F1205" s="796"/>
      <c r="G1205" s="796"/>
      <c r="H1205" s="796"/>
      <c r="I1205" s="796"/>
      <c r="J1205" s="796" t="s">
        <v>796</v>
      </c>
      <c r="K1205" s="796" t="s">
        <v>796</v>
      </c>
      <c r="L1205" s="796" t="s">
        <v>796</v>
      </c>
      <c r="M1205" s="796"/>
      <c r="N1205" s="796"/>
      <c r="O1205" s="796"/>
      <c r="P1205" s="796"/>
      <c r="Q1205" s="796" t="s">
        <v>3191</v>
      </c>
      <c r="R1205" s="797"/>
      <c r="S1205" s="793"/>
      <c r="T1205" s="798">
        <v>43843</v>
      </c>
      <c r="U1205" s="797"/>
      <c r="V1205" s="796"/>
      <c r="W1205" s="563"/>
    </row>
    <row r="1206" spans="1:23" ht="14.25" hidden="1" customHeight="1">
      <c r="A1206" s="793" t="s">
        <v>700</v>
      </c>
      <c r="B1206" s="794" t="s">
        <v>1275</v>
      </c>
      <c r="C1206" s="795" t="s">
        <v>3096</v>
      </c>
      <c r="D1206" s="562"/>
      <c r="E1206" s="796"/>
      <c r="F1206" s="796"/>
      <c r="G1206" s="796"/>
      <c r="H1206" s="796"/>
      <c r="I1206" s="796"/>
      <c r="J1206" s="796" t="s">
        <v>796</v>
      </c>
      <c r="K1206" s="796" t="s">
        <v>796</v>
      </c>
      <c r="L1206" s="796" t="s">
        <v>796</v>
      </c>
      <c r="M1206" s="796"/>
      <c r="N1206" s="796"/>
      <c r="O1206" s="796"/>
      <c r="P1206" s="796"/>
      <c r="Q1206" s="796" t="s">
        <v>3191</v>
      </c>
      <c r="R1206" s="797"/>
      <c r="S1206" s="793"/>
      <c r="T1206" s="798">
        <v>43843</v>
      </c>
      <c r="U1206" s="797"/>
      <c r="V1206" s="796"/>
      <c r="W1206" s="563"/>
    </row>
    <row r="1207" spans="1:23" ht="14.25" hidden="1" customHeight="1">
      <c r="A1207" s="612" t="s">
        <v>700</v>
      </c>
      <c r="B1207" s="613" t="s">
        <v>1277</v>
      </c>
      <c r="C1207" s="614" t="s">
        <v>1317</v>
      </c>
      <c r="D1207" s="562" t="s">
        <v>1884</v>
      </c>
      <c r="E1207" s="615"/>
      <c r="F1207" s="615"/>
      <c r="G1207" s="615"/>
      <c r="H1207" s="615"/>
      <c r="I1207" s="615"/>
      <c r="J1207" s="615" t="s">
        <v>1463</v>
      </c>
      <c r="K1207" s="615" t="s">
        <v>43</v>
      </c>
      <c r="L1207" s="615" t="s">
        <v>774</v>
      </c>
      <c r="M1207" s="615" t="s">
        <v>2018</v>
      </c>
      <c r="N1207" s="615"/>
      <c r="O1207" s="615"/>
      <c r="P1207" s="615" t="s">
        <v>759</v>
      </c>
      <c r="Q1207" s="615"/>
      <c r="R1207" s="616"/>
      <c r="S1207" s="612"/>
      <c r="T1207" s="617">
        <v>43298</v>
      </c>
      <c r="U1207" s="616"/>
      <c r="V1207" s="615"/>
      <c r="W1207" s="563"/>
    </row>
    <row r="1208" spans="1:23" ht="14.25" hidden="1" customHeight="1">
      <c r="A1208" s="793" t="s">
        <v>700</v>
      </c>
      <c r="B1208" s="794" t="s">
        <v>1277</v>
      </c>
      <c r="C1208" s="795" t="s">
        <v>3092</v>
      </c>
      <c r="D1208" s="562"/>
      <c r="E1208" s="796"/>
      <c r="F1208" s="796"/>
      <c r="G1208" s="796"/>
      <c r="H1208" s="796"/>
      <c r="I1208" s="796"/>
      <c r="J1208" s="796" t="s">
        <v>796</v>
      </c>
      <c r="K1208" s="796" t="s">
        <v>796</v>
      </c>
      <c r="L1208" s="796" t="s">
        <v>796</v>
      </c>
      <c r="M1208" s="796"/>
      <c r="N1208" s="796"/>
      <c r="O1208" s="796"/>
      <c r="P1208" s="796"/>
      <c r="Q1208" s="796" t="s">
        <v>3191</v>
      </c>
      <c r="R1208" s="797"/>
      <c r="S1208" s="793"/>
      <c r="T1208" s="798">
        <v>43843</v>
      </c>
      <c r="U1208" s="797"/>
      <c r="V1208" s="796"/>
      <c r="W1208" s="563"/>
    </row>
    <row r="1209" spans="1:23" ht="14.25" hidden="1" customHeight="1">
      <c r="A1209" s="793" t="s">
        <v>700</v>
      </c>
      <c r="B1209" s="794" t="s">
        <v>3122</v>
      </c>
      <c r="C1209" s="795" t="s">
        <v>3138</v>
      </c>
      <c r="D1209" s="562"/>
      <c r="E1209" s="796"/>
      <c r="F1209" s="796"/>
      <c r="G1209" s="796"/>
      <c r="H1209" s="796"/>
      <c r="I1209" s="796"/>
      <c r="J1209" s="796" t="s">
        <v>796</v>
      </c>
      <c r="K1209" s="796" t="s">
        <v>796</v>
      </c>
      <c r="L1209" s="796" t="s">
        <v>796</v>
      </c>
      <c r="M1209" s="796"/>
      <c r="N1209" s="796"/>
      <c r="O1209" s="796"/>
      <c r="P1209" s="796"/>
      <c r="Q1209" s="796" t="s">
        <v>3191</v>
      </c>
      <c r="R1209" s="797"/>
      <c r="S1209" s="793"/>
      <c r="T1209" s="798">
        <v>43843</v>
      </c>
      <c r="U1209" s="797"/>
      <c r="V1209" s="796"/>
      <c r="W1209" s="563"/>
    </row>
    <row r="1210" spans="1:23" ht="14.25" hidden="1" customHeight="1">
      <c r="A1210" s="793" t="s">
        <v>700</v>
      </c>
      <c r="B1210" s="794" t="s">
        <v>3122</v>
      </c>
      <c r="C1210" s="795" t="s">
        <v>3126</v>
      </c>
      <c r="D1210" s="562"/>
      <c r="E1210" s="796"/>
      <c r="F1210" s="796"/>
      <c r="G1210" s="796"/>
      <c r="H1210" s="796"/>
      <c r="I1210" s="796"/>
      <c r="J1210" s="796" t="s">
        <v>796</v>
      </c>
      <c r="K1210" s="796" t="s">
        <v>796</v>
      </c>
      <c r="L1210" s="796" t="s">
        <v>796</v>
      </c>
      <c r="M1210" s="796"/>
      <c r="N1210" s="796"/>
      <c r="O1210" s="796"/>
      <c r="P1210" s="796"/>
      <c r="Q1210" s="796" t="s">
        <v>3191</v>
      </c>
      <c r="R1210" s="797"/>
      <c r="S1210" s="793"/>
      <c r="T1210" s="798">
        <v>43843</v>
      </c>
      <c r="U1210" s="797"/>
      <c r="V1210" s="796"/>
      <c r="W1210" s="563"/>
    </row>
    <row r="1211" spans="1:23" ht="14.25" hidden="1" customHeight="1">
      <c r="A1211" s="793" t="s">
        <v>700</v>
      </c>
      <c r="B1211" s="794" t="s">
        <v>3122</v>
      </c>
      <c r="C1211" s="795" t="s">
        <v>3129</v>
      </c>
      <c r="D1211" s="562"/>
      <c r="E1211" s="796"/>
      <c r="F1211" s="796"/>
      <c r="G1211" s="796"/>
      <c r="H1211" s="796"/>
      <c r="I1211" s="796"/>
      <c r="J1211" s="796" t="s">
        <v>796</v>
      </c>
      <c r="K1211" s="796" t="s">
        <v>796</v>
      </c>
      <c r="L1211" s="796" t="s">
        <v>796</v>
      </c>
      <c r="M1211" s="796"/>
      <c r="N1211" s="796"/>
      <c r="O1211" s="796"/>
      <c r="P1211" s="796"/>
      <c r="Q1211" s="796" t="s">
        <v>3191</v>
      </c>
      <c r="R1211" s="797"/>
      <c r="S1211" s="793"/>
      <c r="T1211" s="798">
        <v>43843</v>
      </c>
      <c r="U1211" s="797"/>
      <c r="V1211" s="796"/>
      <c r="W1211" s="563"/>
    </row>
    <row r="1212" spans="1:23" ht="14.25" hidden="1" customHeight="1">
      <c r="A1212" s="793" t="s">
        <v>700</v>
      </c>
      <c r="B1212" s="794" t="s">
        <v>3122</v>
      </c>
      <c r="C1212" s="795" t="s">
        <v>3124</v>
      </c>
      <c r="D1212" s="562"/>
      <c r="E1212" s="796"/>
      <c r="F1212" s="796"/>
      <c r="G1212" s="796"/>
      <c r="H1212" s="796"/>
      <c r="I1212" s="796"/>
      <c r="J1212" s="796" t="s">
        <v>796</v>
      </c>
      <c r="K1212" s="796" t="s">
        <v>796</v>
      </c>
      <c r="L1212" s="796" t="s">
        <v>796</v>
      </c>
      <c r="M1212" s="796"/>
      <c r="N1212" s="796"/>
      <c r="O1212" s="796"/>
      <c r="P1212" s="796"/>
      <c r="Q1212" s="796" t="s">
        <v>3191</v>
      </c>
      <c r="R1212" s="797"/>
      <c r="S1212" s="793"/>
      <c r="T1212" s="798">
        <v>43843</v>
      </c>
      <c r="U1212" s="797"/>
      <c r="V1212" s="796"/>
      <c r="W1212" s="563"/>
    </row>
    <row r="1213" spans="1:23" ht="14.25" hidden="1" customHeight="1">
      <c r="A1213" s="793" t="s">
        <v>700</v>
      </c>
      <c r="B1213" s="794" t="s">
        <v>3122</v>
      </c>
      <c r="C1213" s="795" t="s">
        <v>3127</v>
      </c>
      <c r="D1213" s="562"/>
      <c r="E1213" s="796"/>
      <c r="F1213" s="796"/>
      <c r="G1213" s="796"/>
      <c r="H1213" s="796"/>
      <c r="I1213" s="796"/>
      <c r="J1213" s="796" t="s">
        <v>796</v>
      </c>
      <c r="K1213" s="796" t="s">
        <v>796</v>
      </c>
      <c r="L1213" s="796" t="s">
        <v>796</v>
      </c>
      <c r="M1213" s="796"/>
      <c r="N1213" s="796"/>
      <c r="O1213" s="796"/>
      <c r="P1213" s="796"/>
      <c r="Q1213" s="796" t="s">
        <v>3191</v>
      </c>
      <c r="R1213" s="797"/>
      <c r="S1213" s="793"/>
      <c r="T1213" s="798">
        <v>43843</v>
      </c>
      <c r="U1213" s="797"/>
      <c r="V1213" s="796"/>
      <c r="W1213" s="563"/>
    </row>
    <row r="1214" spans="1:23" ht="14.25" hidden="1" customHeight="1">
      <c r="A1214" s="793" t="s">
        <v>700</v>
      </c>
      <c r="B1214" s="794" t="s">
        <v>3122</v>
      </c>
      <c r="C1214" s="795" t="s">
        <v>3156</v>
      </c>
      <c r="D1214" s="562"/>
      <c r="E1214" s="796"/>
      <c r="F1214" s="796"/>
      <c r="G1214" s="796"/>
      <c r="H1214" s="796"/>
      <c r="I1214" s="796"/>
      <c r="J1214" s="796" t="s">
        <v>796</v>
      </c>
      <c r="K1214" s="796" t="s">
        <v>796</v>
      </c>
      <c r="L1214" s="796" t="s">
        <v>796</v>
      </c>
      <c r="M1214" s="796"/>
      <c r="N1214" s="796"/>
      <c r="O1214" s="796"/>
      <c r="P1214" s="796"/>
      <c r="Q1214" s="796" t="s">
        <v>3191</v>
      </c>
      <c r="R1214" s="797"/>
      <c r="S1214" s="793"/>
      <c r="T1214" s="798">
        <v>43843</v>
      </c>
      <c r="U1214" s="797"/>
      <c r="V1214" s="796"/>
      <c r="W1214" s="563"/>
    </row>
    <row r="1215" spans="1:23" ht="14.25" hidden="1" customHeight="1">
      <c r="A1215" s="793" t="s">
        <v>700</v>
      </c>
      <c r="B1215" s="794" t="s">
        <v>3122</v>
      </c>
      <c r="C1215" s="795" t="s">
        <v>3153</v>
      </c>
      <c r="D1215" s="562"/>
      <c r="E1215" s="796"/>
      <c r="F1215" s="796"/>
      <c r="G1215" s="796"/>
      <c r="H1215" s="796"/>
      <c r="I1215" s="796"/>
      <c r="J1215" s="796" t="s">
        <v>796</v>
      </c>
      <c r="K1215" s="796" t="s">
        <v>796</v>
      </c>
      <c r="L1215" s="796" t="s">
        <v>796</v>
      </c>
      <c r="M1215" s="796"/>
      <c r="N1215" s="796"/>
      <c r="O1215" s="796"/>
      <c r="P1215" s="796"/>
      <c r="Q1215" s="796" t="s">
        <v>3191</v>
      </c>
      <c r="R1215" s="797"/>
      <c r="S1215" s="793"/>
      <c r="T1215" s="798">
        <v>43843</v>
      </c>
      <c r="U1215" s="797"/>
      <c r="V1215" s="796"/>
      <c r="W1215" s="563"/>
    </row>
    <row r="1216" spans="1:23" ht="14.25" hidden="1" customHeight="1">
      <c r="A1216" s="793" t="s">
        <v>700</v>
      </c>
      <c r="B1216" s="794" t="s">
        <v>3122</v>
      </c>
      <c r="C1216" s="795" t="s">
        <v>3141</v>
      </c>
      <c r="D1216" s="562"/>
      <c r="E1216" s="796"/>
      <c r="F1216" s="796"/>
      <c r="G1216" s="796"/>
      <c r="H1216" s="796"/>
      <c r="I1216" s="796"/>
      <c r="J1216" s="796" t="s">
        <v>796</v>
      </c>
      <c r="K1216" s="796" t="s">
        <v>796</v>
      </c>
      <c r="L1216" s="796" t="s">
        <v>796</v>
      </c>
      <c r="M1216" s="796"/>
      <c r="N1216" s="796"/>
      <c r="O1216" s="796"/>
      <c r="P1216" s="796"/>
      <c r="Q1216" s="796" t="s">
        <v>3191</v>
      </c>
      <c r="R1216" s="797"/>
      <c r="S1216" s="793"/>
      <c r="T1216" s="798">
        <v>43843</v>
      </c>
      <c r="U1216" s="797"/>
      <c r="V1216" s="796"/>
      <c r="W1216" s="563"/>
    </row>
    <row r="1217" spans="1:23" ht="14.25" hidden="1" customHeight="1">
      <c r="A1217" s="793" t="s">
        <v>700</v>
      </c>
      <c r="B1217" s="794" t="s">
        <v>3122</v>
      </c>
      <c r="C1217" s="795" t="s">
        <v>3130</v>
      </c>
      <c r="D1217" s="562"/>
      <c r="E1217" s="796"/>
      <c r="F1217" s="796"/>
      <c r="G1217" s="796"/>
      <c r="H1217" s="796"/>
      <c r="I1217" s="796"/>
      <c r="J1217" s="796" t="s">
        <v>796</v>
      </c>
      <c r="K1217" s="796" t="s">
        <v>796</v>
      </c>
      <c r="L1217" s="796" t="s">
        <v>796</v>
      </c>
      <c r="M1217" s="796"/>
      <c r="N1217" s="796"/>
      <c r="O1217" s="796"/>
      <c r="P1217" s="796"/>
      <c r="Q1217" s="796" t="s">
        <v>3191</v>
      </c>
      <c r="R1217" s="797"/>
      <c r="S1217" s="793"/>
      <c r="T1217" s="798">
        <v>43843</v>
      </c>
      <c r="U1217" s="797"/>
      <c r="V1217" s="796"/>
      <c r="W1217" s="563"/>
    </row>
    <row r="1218" spans="1:23" ht="14.25" hidden="1" customHeight="1">
      <c r="A1218" s="793" t="s">
        <v>700</v>
      </c>
      <c r="B1218" s="794" t="s">
        <v>3122</v>
      </c>
      <c r="C1218" s="795" t="s">
        <v>3149</v>
      </c>
      <c r="D1218" s="562"/>
      <c r="E1218" s="796"/>
      <c r="F1218" s="796"/>
      <c r="G1218" s="796"/>
      <c r="H1218" s="796"/>
      <c r="I1218" s="796"/>
      <c r="J1218" s="796" t="s">
        <v>796</v>
      </c>
      <c r="K1218" s="796" t="s">
        <v>796</v>
      </c>
      <c r="L1218" s="796" t="s">
        <v>796</v>
      </c>
      <c r="M1218" s="796"/>
      <c r="N1218" s="796"/>
      <c r="O1218" s="796"/>
      <c r="P1218" s="796"/>
      <c r="Q1218" s="796" t="s">
        <v>3191</v>
      </c>
      <c r="R1218" s="797"/>
      <c r="S1218" s="793"/>
      <c r="T1218" s="798">
        <v>43843</v>
      </c>
      <c r="U1218" s="797"/>
      <c r="V1218" s="796"/>
      <c r="W1218" s="563"/>
    </row>
    <row r="1219" spans="1:23" ht="14.25" hidden="1" customHeight="1">
      <c r="A1219" s="793" t="s">
        <v>700</v>
      </c>
      <c r="B1219" s="794" t="s">
        <v>3122</v>
      </c>
      <c r="C1219" s="795" t="s">
        <v>3154</v>
      </c>
      <c r="D1219" s="562"/>
      <c r="E1219" s="796"/>
      <c r="F1219" s="796"/>
      <c r="G1219" s="796"/>
      <c r="H1219" s="796"/>
      <c r="I1219" s="796"/>
      <c r="J1219" s="796" t="s">
        <v>796</v>
      </c>
      <c r="K1219" s="796" t="s">
        <v>796</v>
      </c>
      <c r="L1219" s="796" t="s">
        <v>796</v>
      </c>
      <c r="M1219" s="796"/>
      <c r="N1219" s="796"/>
      <c r="O1219" s="796"/>
      <c r="P1219" s="796"/>
      <c r="Q1219" s="796" t="s">
        <v>3191</v>
      </c>
      <c r="R1219" s="797"/>
      <c r="S1219" s="793"/>
      <c r="T1219" s="798">
        <v>43843</v>
      </c>
      <c r="U1219" s="797"/>
      <c r="V1219" s="796"/>
      <c r="W1219" s="563"/>
    </row>
    <row r="1220" spans="1:23" ht="14.25" hidden="1" customHeight="1">
      <c r="A1220" s="793" t="s">
        <v>700</v>
      </c>
      <c r="B1220" s="794" t="s">
        <v>3122</v>
      </c>
      <c r="C1220" s="795" t="s">
        <v>3148</v>
      </c>
      <c r="D1220" s="562"/>
      <c r="E1220" s="796"/>
      <c r="F1220" s="796"/>
      <c r="G1220" s="796"/>
      <c r="H1220" s="796"/>
      <c r="I1220" s="796"/>
      <c r="J1220" s="796" t="s">
        <v>796</v>
      </c>
      <c r="K1220" s="796" t="s">
        <v>796</v>
      </c>
      <c r="L1220" s="796" t="s">
        <v>796</v>
      </c>
      <c r="M1220" s="796"/>
      <c r="N1220" s="796"/>
      <c r="O1220" s="796"/>
      <c r="P1220" s="796"/>
      <c r="Q1220" s="796" t="s">
        <v>3191</v>
      </c>
      <c r="R1220" s="797"/>
      <c r="S1220" s="793"/>
      <c r="T1220" s="798">
        <v>43843</v>
      </c>
      <c r="U1220" s="797"/>
      <c r="V1220" s="796"/>
      <c r="W1220" s="563"/>
    </row>
    <row r="1221" spans="1:23" ht="14.25" hidden="1" customHeight="1">
      <c r="A1221" s="793" t="s">
        <v>700</v>
      </c>
      <c r="B1221" s="794" t="s">
        <v>3122</v>
      </c>
      <c r="C1221" s="795" t="s">
        <v>3132</v>
      </c>
      <c r="D1221" s="562"/>
      <c r="E1221" s="796"/>
      <c r="F1221" s="796"/>
      <c r="G1221" s="796"/>
      <c r="H1221" s="796"/>
      <c r="I1221" s="796"/>
      <c r="J1221" s="796" t="s">
        <v>796</v>
      </c>
      <c r="K1221" s="796" t="s">
        <v>796</v>
      </c>
      <c r="L1221" s="796" t="s">
        <v>796</v>
      </c>
      <c r="M1221" s="796"/>
      <c r="N1221" s="796"/>
      <c r="O1221" s="796"/>
      <c r="P1221" s="796"/>
      <c r="Q1221" s="796" t="s">
        <v>3191</v>
      </c>
      <c r="R1221" s="797"/>
      <c r="S1221" s="793"/>
      <c r="T1221" s="798">
        <v>43843</v>
      </c>
      <c r="U1221" s="797"/>
      <c r="V1221" s="796"/>
      <c r="W1221" s="563"/>
    </row>
    <row r="1222" spans="1:23" ht="14.25" hidden="1" customHeight="1">
      <c r="A1222" s="793" t="s">
        <v>700</v>
      </c>
      <c r="B1222" s="794" t="s">
        <v>3122</v>
      </c>
      <c r="C1222" s="795" t="s">
        <v>3155</v>
      </c>
      <c r="D1222" s="562"/>
      <c r="E1222" s="796"/>
      <c r="F1222" s="796"/>
      <c r="G1222" s="796"/>
      <c r="H1222" s="796"/>
      <c r="I1222" s="796"/>
      <c r="J1222" s="796" t="s">
        <v>796</v>
      </c>
      <c r="K1222" s="796" t="s">
        <v>796</v>
      </c>
      <c r="L1222" s="796" t="s">
        <v>796</v>
      </c>
      <c r="M1222" s="796"/>
      <c r="N1222" s="796"/>
      <c r="O1222" s="796"/>
      <c r="P1222" s="796"/>
      <c r="Q1222" s="796" t="s">
        <v>3191</v>
      </c>
      <c r="R1222" s="797"/>
      <c r="S1222" s="793"/>
      <c r="T1222" s="798">
        <v>43843</v>
      </c>
      <c r="U1222" s="797"/>
      <c r="V1222" s="796"/>
      <c r="W1222" s="563"/>
    </row>
    <row r="1223" spans="1:23" ht="14.25" hidden="1" customHeight="1">
      <c r="A1223" s="793" t="s">
        <v>700</v>
      </c>
      <c r="B1223" s="794" t="s">
        <v>3122</v>
      </c>
      <c r="C1223" s="795" t="s">
        <v>3152</v>
      </c>
      <c r="D1223" s="562"/>
      <c r="E1223" s="796"/>
      <c r="F1223" s="796"/>
      <c r="G1223" s="796"/>
      <c r="H1223" s="796"/>
      <c r="I1223" s="796"/>
      <c r="J1223" s="796" t="s">
        <v>796</v>
      </c>
      <c r="K1223" s="796" t="s">
        <v>796</v>
      </c>
      <c r="L1223" s="796" t="s">
        <v>796</v>
      </c>
      <c r="M1223" s="796"/>
      <c r="N1223" s="796"/>
      <c r="O1223" s="796"/>
      <c r="P1223" s="796"/>
      <c r="Q1223" s="796" t="s">
        <v>3191</v>
      </c>
      <c r="R1223" s="797"/>
      <c r="S1223" s="793"/>
      <c r="T1223" s="798">
        <v>43843</v>
      </c>
      <c r="U1223" s="797"/>
      <c r="V1223" s="796"/>
      <c r="W1223" s="563"/>
    </row>
    <row r="1224" spans="1:23" ht="14.25" hidden="1" customHeight="1">
      <c r="A1224" s="793" t="s">
        <v>700</v>
      </c>
      <c r="B1224" s="794" t="s">
        <v>3122</v>
      </c>
      <c r="C1224" s="795" t="s">
        <v>3151</v>
      </c>
      <c r="D1224" s="562"/>
      <c r="E1224" s="796"/>
      <c r="F1224" s="796"/>
      <c r="G1224" s="796"/>
      <c r="H1224" s="796"/>
      <c r="I1224" s="796"/>
      <c r="J1224" s="796" t="s">
        <v>796</v>
      </c>
      <c r="K1224" s="796" t="s">
        <v>796</v>
      </c>
      <c r="L1224" s="796" t="s">
        <v>796</v>
      </c>
      <c r="M1224" s="796"/>
      <c r="N1224" s="796"/>
      <c r="O1224" s="796"/>
      <c r="P1224" s="796"/>
      <c r="Q1224" s="796" t="s">
        <v>3191</v>
      </c>
      <c r="R1224" s="797"/>
      <c r="S1224" s="793"/>
      <c r="T1224" s="798">
        <v>43843</v>
      </c>
      <c r="U1224" s="797"/>
      <c r="V1224" s="796"/>
      <c r="W1224" s="563"/>
    </row>
    <row r="1225" spans="1:23" ht="14.25" hidden="1" customHeight="1">
      <c r="A1225" s="793" t="s">
        <v>700</v>
      </c>
      <c r="B1225" s="794" t="s">
        <v>3122</v>
      </c>
      <c r="C1225" s="795" t="s">
        <v>3146</v>
      </c>
      <c r="D1225" s="562"/>
      <c r="E1225" s="796"/>
      <c r="F1225" s="796"/>
      <c r="G1225" s="796"/>
      <c r="H1225" s="796"/>
      <c r="I1225" s="796"/>
      <c r="J1225" s="796" t="s">
        <v>796</v>
      </c>
      <c r="K1225" s="796" t="s">
        <v>796</v>
      </c>
      <c r="L1225" s="796" t="s">
        <v>796</v>
      </c>
      <c r="M1225" s="796"/>
      <c r="N1225" s="796"/>
      <c r="O1225" s="796"/>
      <c r="P1225" s="796"/>
      <c r="Q1225" s="796" t="s">
        <v>3191</v>
      </c>
      <c r="R1225" s="797"/>
      <c r="S1225" s="793"/>
      <c r="T1225" s="798">
        <v>43843</v>
      </c>
      <c r="U1225" s="797"/>
      <c r="V1225" s="796"/>
      <c r="W1225" s="563"/>
    </row>
    <row r="1226" spans="1:23" ht="14.25" hidden="1" customHeight="1">
      <c r="A1226" s="793" t="s">
        <v>700</v>
      </c>
      <c r="B1226" s="794" t="s">
        <v>3122</v>
      </c>
      <c r="C1226" s="795" t="s">
        <v>3147</v>
      </c>
      <c r="D1226" s="562"/>
      <c r="E1226" s="796"/>
      <c r="F1226" s="796"/>
      <c r="G1226" s="796"/>
      <c r="H1226" s="796"/>
      <c r="I1226" s="796"/>
      <c r="J1226" s="796" t="s">
        <v>796</v>
      </c>
      <c r="K1226" s="796" t="s">
        <v>796</v>
      </c>
      <c r="L1226" s="796" t="s">
        <v>796</v>
      </c>
      <c r="M1226" s="796"/>
      <c r="N1226" s="796"/>
      <c r="O1226" s="796"/>
      <c r="P1226" s="796"/>
      <c r="Q1226" s="796" t="s">
        <v>3191</v>
      </c>
      <c r="R1226" s="797"/>
      <c r="S1226" s="793"/>
      <c r="T1226" s="798">
        <v>43843</v>
      </c>
      <c r="U1226" s="797"/>
      <c r="V1226" s="796"/>
      <c r="W1226" s="563"/>
    </row>
    <row r="1227" spans="1:23" ht="14.25" hidden="1" customHeight="1">
      <c r="A1227" s="793" t="s">
        <v>700</v>
      </c>
      <c r="B1227" s="794" t="s">
        <v>3122</v>
      </c>
      <c r="C1227" s="795" t="s">
        <v>3142</v>
      </c>
      <c r="D1227" s="562"/>
      <c r="E1227" s="796"/>
      <c r="F1227" s="796"/>
      <c r="G1227" s="796"/>
      <c r="H1227" s="796"/>
      <c r="I1227" s="796"/>
      <c r="J1227" s="796" t="s">
        <v>796</v>
      </c>
      <c r="K1227" s="796" t="s">
        <v>796</v>
      </c>
      <c r="L1227" s="796" t="s">
        <v>796</v>
      </c>
      <c r="M1227" s="796"/>
      <c r="N1227" s="796"/>
      <c r="O1227" s="796"/>
      <c r="P1227" s="796"/>
      <c r="Q1227" s="796" t="s">
        <v>3191</v>
      </c>
      <c r="R1227" s="797"/>
      <c r="S1227" s="793"/>
      <c r="T1227" s="798">
        <v>43843</v>
      </c>
      <c r="U1227" s="797"/>
      <c r="V1227" s="796"/>
      <c r="W1227" s="563"/>
    </row>
    <row r="1228" spans="1:23" ht="14.25" hidden="1" customHeight="1">
      <c r="A1228" s="793" t="s">
        <v>700</v>
      </c>
      <c r="B1228" s="794" t="s">
        <v>3122</v>
      </c>
      <c r="C1228" s="795" t="s">
        <v>3150</v>
      </c>
      <c r="D1228" s="562"/>
      <c r="E1228" s="796"/>
      <c r="F1228" s="796"/>
      <c r="G1228" s="796"/>
      <c r="H1228" s="796"/>
      <c r="I1228" s="796"/>
      <c r="J1228" s="796" t="s">
        <v>796</v>
      </c>
      <c r="K1228" s="796" t="s">
        <v>796</v>
      </c>
      <c r="L1228" s="796" t="s">
        <v>796</v>
      </c>
      <c r="M1228" s="796"/>
      <c r="N1228" s="796"/>
      <c r="O1228" s="796"/>
      <c r="P1228" s="796"/>
      <c r="Q1228" s="796" t="s">
        <v>3191</v>
      </c>
      <c r="R1228" s="797"/>
      <c r="S1228" s="793"/>
      <c r="T1228" s="798">
        <v>43843</v>
      </c>
      <c r="U1228" s="797"/>
      <c r="V1228" s="796"/>
      <c r="W1228" s="563"/>
    </row>
    <row r="1229" spans="1:23" ht="14.25" hidden="1" customHeight="1">
      <c r="A1229" s="793" t="s">
        <v>700</v>
      </c>
      <c r="B1229" s="794" t="s">
        <v>3122</v>
      </c>
      <c r="C1229" s="795" t="s">
        <v>3131</v>
      </c>
      <c r="D1229" s="562"/>
      <c r="E1229" s="796"/>
      <c r="F1229" s="796"/>
      <c r="G1229" s="796"/>
      <c r="H1229" s="796"/>
      <c r="I1229" s="796"/>
      <c r="J1229" s="796" t="s">
        <v>796</v>
      </c>
      <c r="K1229" s="796" t="s">
        <v>796</v>
      </c>
      <c r="L1229" s="796" t="s">
        <v>796</v>
      </c>
      <c r="M1229" s="796"/>
      <c r="N1229" s="796"/>
      <c r="O1229" s="796"/>
      <c r="P1229" s="796"/>
      <c r="Q1229" s="796" t="s">
        <v>3191</v>
      </c>
      <c r="R1229" s="797"/>
      <c r="S1229" s="793"/>
      <c r="T1229" s="798">
        <v>43843</v>
      </c>
      <c r="U1229" s="797"/>
      <c r="V1229" s="796"/>
      <c r="W1229" s="563"/>
    </row>
    <row r="1230" spans="1:23" ht="14.25" hidden="1" customHeight="1">
      <c r="A1230" s="793" t="s">
        <v>700</v>
      </c>
      <c r="B1230" s="794" t="s">
        <v>3122</v>
      </c>
      <c r="C1230" s="795" t="s">
        <v>3143</v>
      </c>
      <c r="D1230" s="562"/>
      <c r="E1230" s="796"/>
      <c r="F1230" s="796"/>
      <c r="G1230" s="796"/>
      <c r="H1230" s="796"/>
      <c r="I1230" s="796"/>
      <c r="J1230" s="796" t="s">
        <v>796</v>
      </c>
      <c r="K1230" s="796" t="s">
        <v>796</v>
      </c>
      <c r="L1230" s="796" t="s">
        <v>796</v>
      </c>
      <c r="M1230" s="796"/>
      <c r="N1230" s="796"/>
      <c r="O1230" s="796"/>
      <c r="P1230" s="796"/>
      <c r="Q1230" s="796" t="s">
        <v>3191</v>
      </c>
      <c r="R1230" s="797"/>
      <c r="S1230" s="793"/>
      <c r="T1230" s="798">
        <v>43843</v>
      </c>
      <c r="U1230" s="797"/>
      <c r="V1230" s="796"/>
      <c r="W1230" s="563"/>
    </row>
    <row r="1231" spans="1:23" ht="14.25" hidden="1" customHeight="1">
      <c r="A1231" s="793" t="s">
        <v>700</v>
      </c>
      <c r="B1231" s="794" t="s">
        <v>3122</v>
      </c>
      <c r="C1231" s="795" t="s">
        <v>3144</v>
      </c>
      <c r="D1231" s="562"/>
      <c r="E1231" s="796"/>
      <c r="F1231" s="796"/>
      <c r="G1231" s="796"/>
      <c r="H1231" s="796"/>
      <c r="I1231" s="796"/>
      <c r="J1231" s="796" t="s">
        <v>796</v>
      </c>
      <c r="K1231" s="796" t="s">
        <v>796</v>
      </c>
      <c r="L1231" s="796" t="s">
        <v>796</v>
      </c>
      <c r="M1231" s="796"/>
      <c r="N1231" s="796"/>
      <c r="O1231" s="796"/>
      <c r="P1231" s="796"/>
      <c r="Q1231" s="796" t="s">
        <v>3191</v>
      </c>
      <c r="R1231" s="797"/>
      <c r="S1231" s="793"/>
      <c r="T1231" s="798">
        <v>43843</v>
      </c>
      <c r="U1231" s="797"/>
      <c r="V1231" s="796"/>
      <c r="W1231" s="563"/>
    </row>
    <row r="1232" spans="1:23" ht="14.25" hidden="1" customHeight="1">
      <c r="A1232" s="793" t="s">
        <v>700</v>
      </c>
      <c r="B1232" s="794" t="s">
        <v>3122</v>
      </c>
      <c r="C1232" s="795" t="s">
        <v>3135</v>
      </c>
      <c r="D1232" s="562"/>
      <c r="E1232" s="796"/>
      <c r="F1232" s="796"/>
      <c r="G1232" s="796"/>
      <c r="H1232" s="796"/>
      <c r="I1232" s="796"/>
      <c r="J1232" s="796" t="s">
        <v>796</v>
      </c>
      <c r="K1232" s="796" t="s">
        <v>796</v>
      </c>
      <c r="L1232" s="796" t="s">
        <v>796</v>
      </c>
      <c r="M1232" s="796"/>
      <c r="N1232" s="796"/>
      <c r="O1232" s="796"/>
      <c r="P1232" s="796"/>
      <c r="Q1232" s="796" t="s">
        <v>3191</v>
      </c>
      <c r="R1232" s="797"/>
      <c r="S1232" s="793"/>
      <c r="T1232" s="798">
        <v>43843</v>
      </c>
      <c r="U1232" s="797"/>
      <c r="V1232" s="796"/>
      <c r="W1232" s="563"/>
    </row>
    <row r="1233" spans="1:23" ht="14.25" hidden="1" customHeight="1">
      <c r="A1233" s="793" t="s">
        <v>700</v>
      </c>
      <c r="B1233" s="794" t="s">
        <v>3122</v>
      </c>
      <c r="C1233" s="795" t="s">
        <v>3145</v>
      </c>
      <c r="D1233" s="562"/>
      <c r="E1233" s="796"/>
      <c r="F1233" s="796"/>
      <c r="G1233" s="796"/>
      <c r="H1233" s="796"/>
      <c r="I1233" s="796"/>
      <c r="J1233" s="796" t="s">
        <v>796</v>
      </c>
      <c r="K1233" s="796" t="s">
        <v>796</v>
      </c>
      <c r="L1233" s="796" t="s">
        <v>796</v>
      </c>
      <c r="M1233" s="796"/>
      <c r="N1233" s="796"/>
      <c r="O1233" s="796"/>
      <c r="P1233" s="796"/>
      <c r="Q1233" s="796" t="s">
        <v>3191</v>
      </c>
      <c r="R1233" s="797"/>
      <c r="S1233" s="793"/>
      <c r="T1233" s="798">
        <v>43843</v>
      </c>
      <c r="U1233" s="797"/>
      <c r="V1233" s="796"/>
      <c r="W1233" s="563"/>
    </row>
    <row r="1234" spans="1:23" ht="14.25" hidden="1" customHeight="1">
      <c r="A1234" s="793" t="s">
        <v>700</v>
      </c>
      <c r="B1234" s="794" t="s">
        <v>3122</v>
      </c>
      <c r="C1234" s="795" t="s">
        <v>3128</v>
      </c>
      <c r="D1234" s="562"/>
      <c r="E1234" s="796"/>
      <c r="F1234" s="796"/>
      <c r="G1234" s="796"/>
      <c r="H1234" s="796"/>
      <c r="I1234" s="796"/>
      <c r="J1234" s="796" t="s">
        <v>796</v>
      </c>
      <c r="K1234" s="796" t="s">
        <v>796</v>
      </c>
      <c r="L1234" s="796" t="s">
        <v>796</v>
      </c>
      <c r="M1234" s="796"/>
      <c r="N1234" s="796"/>
      <c r="O1234" s="796"/>
      <c r="P1234" s="796"/>
      <c r="Q1234" s="796" t="s">
        <v>3191</v>
      </c>
      <c r="R1234" s="797"/>
      <c r="S1234" s="793"/>
      <c r="T1234" s="798">
        <v>43843</v>
      </c>
      <c r="U1234" s="797"/>
      <c r="V1234" s="796"/>
      <c r="W1234" s="563"/>
    </row>
    <row r="1235" spans="1:23" ht="14.25" hidden="1" customHeight="1">
      <c r="A1235" s="793" t="s">
        <v>700</v>
      </c>
      <c r="B1235" s="794" t="s">
        <v>3122</v>
      </c>
      <c r="C1235" s="795" t="s">
        <v>3140</v>
      </c>
      <c r="D1235" s="562"/>
      <c r="E1235" s="796"/>
      <c r="F1235" s="796"/>
      <c r="G1235" s="796"/>
      <c r="H1235" s="796"/>
      <c r="I1235" s="796"/>
      <c r="J1235" s="796" t="s">
        <v>796</v>
      </c>
      <c r="K1235" s="796" t="s">
        <v>796</v>
      </c>
      <c r="L1235" s="796" t="s">
        <v>796</v>
      </c>
      <c r="M1235" s="796"/>
      <c r="N1235" s="796"/>
      <c r="O1235" s="796"/>
      <c r="P1235" s="796"/>
      <c r="Q1235" s="796" t="s">
        <v>3191</v>
      </c>
      <c r="R1235" s="797"/>
      <c r="S1235" s="793"/>
      <c r="T1235" s="798">
        <v>43843</v>
      </c>
      <c r="U1235" s="797"/>
      <c r="V1235" s="796"/>
      <c r="W1235" s="563"/>
    </row>
    <row r="1236" spans="1:23" ht="14.25" hidden="1" customHeight="1">
      <c r="A1236" s="793" t="s">
        <v>700</v>
      </c>
      <c r="B1236" s="794" t="s">
        <v>3122</v>
      </c>
      <c r="C1236" s="795" t="s">
        <v>3139</v>
      </c>
      <c r="D1236" s="562"/>
      <c r="E1236" s="796"/>
      <c r="F1236" s="796"/>
      <c r="G1236" s="796"/>
      <c r="H1236" s="796"/>
      <c r="I1236" s="796"/>
      <c r="J1236" s="796" t="s">
        <v>796</v>
      </c>
      <c r="K1236" s="796" t="s">
        <v>796</v>
      </c>
      <c r="L1236" s="796" t="s">
        <v>796</v>
      </c>
      <c r="M1236" s="796"/>
      <c r="N1236" s="796"/>
      <c r="O1236" s="796"/>
      <c r="P1236" s="796"/>
      <c r="Q1236" s="796" t="s">
        <v>3191</v>
      </c>
      <c r="R1236" s="797"/>
      <c r="S1236" s="793"/>
      <c r="T1236" s="798">
        <v>43843</v>
      </c>
      <c r="U1236" s="797"/>
      <c r="V1236" s="796"/>
      <c r="W1236" s="563"/>
    </row>
    <row r="1237" spans="1:23" ht="14.25" hidden="1" customHeight="1">
      <c r="A1237" s="793" t="s">
        <v>700</v>
      </c>
      <c r="B1237" s="794" t="s">
        <v>3122</v>
      </c>
      <c r="C1237" s="795" t="s">
        <v>3123</v>
      </c>
      <c r="D1237" s="562"/>
      <c r="E1237" s="796"/>
      <c r="F1237" s="796"/>
      <c r="G1237" s="796"/>
      <c r="H1237" s="796"/>
      <c r="I1237" s="796"/>
      <c r="J1237" s="796" t="s">
        <v>796</v>
      </c>
      <c r="K1237" s="796" t="s">
        <v>796</v>
      </c>
      <c r="L1237" s="796" t="s">
        <v>796</v>
      </c>
      <c r="M1237" s="796"/>
      <c r="N1237" s="796"/>
      <c r="O1237" s="796"/>
      <c r="P1237" s="796"/>
      <c r="Q1237" s="796" t="s">
        <v>3191</v>
      </c>
      <c r="R1237" s="797"/>
      <c r="S1237" s="793"/>
      <c r="T1237" s="798">
        <v>43843</v>
      </c>
      <c r="U1237" s="797"/>
      <c r="V1237" s="796"/>
      <c r="W1237" s="563"/>
    </row>
    <row r="1238" spans="1:23" ht="14.25" hidden="1" customHeight="1">
      <c r="A1238" s="793" t="s">
        <v>700</v>
      </c>
      <c r="B1238" s="794" t="s">
        <v>3122</v>
      </c>
      <c r="C1238" s="795" t="s">
        <v>3137</v>
      </c>
      <c r="D1238" s="562"/>
      <c r="E1238" s="796"/>
      <c r="F1238" s="796"/>
      <c r="G1238" s="796"/>
      <c r="H1238" s="796"/>
      <c r="I1238" s="796"/>
      <c r="J1238" s="796" t="s">
        <v>796</v>
      </c>
      <c r="K1238" s="796" t="s">
        <v>796</v>
      </c>
      <c r="L1238" s="796" t="s">
        <v>796</v>
      </c>
      <c r="M1238" s="796"/>
      <c r="N1238" s="796"/>
      <c r="O1238" s="796"/>
      <c r="P1238" s="796"/>
      <c r="Q1238" s="796" t="s">
        <v>3191</v>
      </c>
      <c r="R1238" s="797"/>
      <c r="S1238" s="793"/>
      <c r="T1238" s="798">
        <v>43843</v>
      </c>
      <c r="U1238" s="797"/>
      <c r="V1238" s="796"/>
      <c r="W1238" s="563"/>
    </row>
    <row r="1239" spans="1:23" ht="14.25" hidden="1" customHeight="1">
      <c r="A1239" s="793" t="s">
        <v>700</v>
      </c>
      <c r="B1239" s="794" t="s">
        <v>3122</v>
      </c>
      <c r="C1239" s="795" t="s">
        <v>3125</v>
      </c>
      <c r="D1239" s="562"/>
      <c r="E1239" s="796"/>
      <c r="F1239" s="796"/>
      <c r="G1239" s="796"/>
      <c r="H1239" s="796"/>
      <c r="I1239" s="796"/>
      <c r="J1239" s="796" t="s">
        <v>796</v>
      </c>
      <c r="K1239" s="796" t="s">
        <v>796</v>
      </c>
      <c r="L1239" s="796" t="s">
        <v>796</v>
      </c>
      <c r="M1239" s="796"/>
      <c r="N1239" s="796"/>
      <c r="O1239" s="796"/>
      <c r="P1239" s="796"/>
      <c r="Q1239" s="796" t="s">
        <v>3191</v>
      </c>
      <c r="R1239" s="797"/>
      <c r="S1239" s="793"/>
      <c r="T1239" s="798">
        <v>43843</v>
      </c>
      <c r="U1239" s="797"/>
      <c r="V1239" s="796"/>
      <c r="W1239" s="563"/>
    </row>
    <row r="1240" spans="1:23" ht="14.25" hidden="1" customHeight="1">
      <c r="A1240" s="793" t="s">
        <v>700</v>
      </c>
      <c r="B1240" s="794" t="s">
        <v>3122</v>
      </c>
      <c r="C1240" s="795" t="s">
        <v>3136</v>
      </c>
      <c r="D1240" s="562"/>
      <c r="E1240" s="796"/>
      <c r="F1240" s="796"/>
      <c r="G1240" s="796"/>
      <c r="H1240" s="796"/>
      <c r="I1240" s="796"/>
      <c r="J1240" s="796" t="s">
        <v>796</v>
      </c>
      <c r="K1240" s="796" t="s">
        <v>796</v>
      </c>
      <c r="L1240" s="796" t="s">
        <v>796</v>
      </c>
      <c r="M1240" s="796"/>
      <c r="N1240" s="796"/>
      <c r="O1240" s="796"/>
      <c r="P1240" s="796"/>
      <c r="Q1240" s="796" t="s">
        <v>3191</v>
      </c>
      <c r="R1240" s="797"/>
      <c r="S1240" s="793"/>
      <c r="T1240" s="798">
        <v>43843</v>
      </c>
      <c r="U1240" s="797"/>
      <c r="V1240" s="796"/>
      <c r="W1240" s="563"/>
    </row>
    <row r="1241" spans="1:23" ht="14.25" hidden="1" customHeight="1">
      <c r="A1241" s="793" t="s">
        <v>700</v>
      </c>
      <c r="B1241" s="794" t="s">
        <v>3122</v>
      </c>
      <c r="C1241" s="795" t="s">
        <v>3134</v>
      </c>
      <c r="D1241" s="562"/>
      <c r="E1241" s="796"/>
      <c r="F1241" s="796"/>
      <c r="G1241" s="796"/>
      <c r="H1241" s="796"/>
      <c r="I1241" s="796"/>
      <c r="J1241" s="796" t="s">
        <v>796</v>
      </c>
      <c r="K1241" s="796" t="s">
        <v>796</v>
      </c>
      <c r="L1241" s="796" t="s">
        <v>796</v>
      </c>
      <c r="M1241" s="796"/>
      <c r="N1241" s="796"/>
      <c r="O1241" s="796"/>
      <c r="P1241" s="796"/>
      <c r="Q1241" s="796" t="s">
        <v>3191</v>
      </c>
      <c r="R1241" s="797"/>
      <c r="S1241" s="793"/>
      <c r="T1241" s="798">
        <v>43843</v>
      </c>
      <c r="U1241" s="797"/>
      <c r="V1241" s="796"/>
      <c r="W1241" s="563"/>
    </row>
    <row r="1242" spans="1:23" ht="14.25" hidden="1" customHeight="1">
      <c r="A1242" s="793" t="s">
        <v>700</v>
      </c>
      <c r="B1242" s="794" t="s">
        <v>3122</v>
      </c>
      <c r="C1242" s="795" t="s">
        <v>3133</v>
      </c>
      <c r="D1242" s="562"/>
      <c r="E1242" s="796"/>
      <c r="F1242" s="796"/>
      <c r="G1242" s="796"/>
      <c r="H1242" s="796"/>
      <c r="I1242" s="796"/>
      <c r="J1242" s="796" t="s">
        <v>796</v>
      </c>
      <c r="K1242" s="796" t="s">
        <v>796</v>
      </c>
      <c r="L1242" s="796" t="s">
        <v>796</v>
      </c>
      <c r="M1242" s="796"/>
      <c r="N1242" s="796"/>
      <c r="O1242" s="796"/>
      <c r="P1242" s="796"/>
      <c r="Q1242" s="796" t="s">
        <v>3191</v>
      </c>
      <c r="R1242" s="797"/>
      <c r="S1242" s="793"/>
      <c r="T1242" s="798">
        <v>43843</v>
      </c>
      <c r="U1242" s="797"/>
      <c r="V1242" s="796"/>
      <c r="W1242" s="563"/>
    </row>
    <row r="1243" spans="1:23" ht="14.25" hidden="1" customHeight="1">
      <c r="A1243" s="793" t="s">
        <v>700</v>
      </c>
      <c r="B1243" s="794" t="s">
        <v>3101</v>
      </c>
      <c r="C1243" s="795" t="s">
        <v>3114</v>
      </c>
      <c r="D1243" s="562"/>
      <c r="E1243" s="796"/>
      <c r="F1243" s="796"/>
      <c r="G1243" s="796"/>
      <c r="H1243" s="796"/>
      <c r="I1243" s="796"/>
      <c r="J1243" s="796" t="s">
        <v>796</v>
      </c>
      <c r="K1243" s="796" t="s">
        <v>796</v>
      </c>
      <c r="L1243" s="796" t="s">
        <v>796</v>
      </c>
      <c r="M1243" s="796"/>
      <c r="N1243" s="796"/>
      <c r="O1243" s="796"/>
      <c r="P1243" s="796"/>
      <c r="Q1243" s="796" t="s">
        <v>3191</v>
      </c>
      <c r="R1243" s="797"/>
      <c r="S1243" s="793"/>
      <c r="T1243" s="798">
        <v>43843</v>
      </c>
      <c r="U1243" s="797"/>
      <c r="V1243" s="796"/>
      <c r="W1243" s="563"/>
    </row>
    <row r="1244" spans="1:23" ht="14.25" hidden="1" customHeight="1">
      <c r="A1244" s="793" t="s">
        <v>700</v>
      </c>
      <c r="B1244" s="794" t="s">
        <v>3101</v>
      </c>
      <c r="C1244" s="795" t="s">
        <v>3115</v>
      </c>
      <c r="D1244" s="562"/>
      <c r="E1244" s="796"/>
      <c r="F1244" s="796"/>
      <c r="G1244" s="796"/>
      <c r="H1244" s="796"/>
      <c r="I1244" s="796"/>
      <c r="J1244" s="796" t="s">
        <v>796</v>
      </c>
      <c r="K1244" s="796" t="s">
        <v>796</v>
      </c>
      <c r="L1244" s="796" t="s">
        <v>796</v>
      </c>
      <c r="M1244" s="796"/>
      <c r="N1244" s="796"/>
      <c r="O1244" s="796"/>
      <c r="P1244" s="796"/>
      <c r="Q1244" s="796" t="s">
        <v>3191</v>
      </c>
      <c r="R1244" s="797"/>
      <c r="S1244" s="793"/>
      <c r="T1244" s="798">
        <v>43843</v>
      </c>
      <c r="U1244" s="797"/>
      <c r="V1244" s="796"/>
      <c r="W1244" s="563"/>
    </row>
    <row r="1245" spans="1:23" ht="14.25" hidden="1" customHeight="1">
      <c r="A1245" s="793" t="s">
        <v>700</v>
      </c>
      <c r="B1245" s="794" t="s">
        <v>3101</v>
      </c>
      <c r="C1245" s="795" t="s">
        <v>3113</v>
      </c>
      <c r="D1245" s="562"/>
      <c r="E1245" s="796"/>
      <c r="F1245" s="796"/>
      <c r="G1245" s="796"/>
      <c r="H1245" s="796"/>
      <c r="I1245" s="796"/>
      <c r="J1245" s="796" t="s">
        <v>796</v>
      </c>
      <c r="K1245" s="796" t="s">
        <v>796</v>
      </c>
      <c r="L1245" s="796" t="s">
        <v>796</v>
      </c>
      <c r="M1245" s="796"/>
      <c r="N1245" s="796"/>
      <c r="O1245" s="796"/>
      <c r="P1245" s="796"/>
      <c r="Q1245" s="796" t="s">
        <v>3191</v>
      </c>
      <c r="R1245" s="797"/>
      <c r="S1245" s="793"/>
      <c r="T1245" s="798">
        <v>43843</v>
      </c>
      <c r="U1245" s="797"/>
      <c r="V1245" s="796"/>
      <c r="W1245" s="563"/>
    </row>
    <row r="1246" spans="1:23" ht="14.25" hidden="1" customHeight="1">
      <c r="A1246" s="793" t="s">
        <v>700</v>
      </c>
      <c r="B1246" s="794" t="s">
        <v>3101</v>
      </c>
      <c r="C1246" s="795" t="s">
        <v>3116</v>
      </c>
      <c r="D1246" s="562"/>
      <c r="E1246" s="796"/>
      <c r="F1246" s="796"/>
      <c r="G1246" s="796"/>
      <c r="H1246" s="796"/>
      <c r="I1246" s="796"/>
      <c r="J1246" s="796" t="s">
        <v>796</v>
      </c>
      <c r="K1246" s="796" t="s">
        <v>796</v>
      </c>
      <c r="L1246" s="796" t="s">
        <v>796</v>
      </c>
      <c r="M1246" s="796"/>
      <c r="N1246" s="796"/>
      <c r="O1246" s="796"/>
      <c r="P1246" s="796"/>
      <c r="Q1246" s="796" t="s">
        <v>3191</v>
      </c>
      <c r="R1246" s="797"/>
      <c r="S1246" s="793"/>
      <c r="T1246" s="798">
        <v>43843</v>
      </c>
      <c r="U1246" s="797"/>
      <c r="V1246" s="796"/>
      <c r="W1246" s="563"/>
    </row>
    <row r="1247" spans="1:23" ht="14.25" hidden="1" customHeight="1">
      <c r="A1247" s="793" t="s">
        <v>700</v>
      </c>
      <c r="B1247" s="794" t="s">
        <v>3101</v>
      </c>
      <c r="C1247" s="795" t="s">
        <v>3118</v>
      </c>
      <c r="D1247" s="562"/>
      <c r="E1247" s="796"/>
      <c r="F1247" s="796"/>
      <c r="G1247" s="796"/>
      <c r="H1247" s="796"/>
      <c r="I1247" s="796"/>
      <c r="J1247" s="796" t="s">
        <v>796</v>
      </c>
      <c r="K1247" s="796" t="s">
        <v>796</v>
      </c>
      <c r="L1247" s="796" t="s">
        <v>796</v>
      </c>
      <c r="M1247" s="796"/>
      <c r="N1247" s="796"/>
      <c r="O1247" s="796"/>
      <c r="P1247" s="796"/>
      <c r="Q1247" s="796" t="s">
        <v>3191</v>
      </c>
      <c r="R1247" s="797"/>
      <c r="S1247" s="793"/>
      <c r="T1247" s="798">
        <v>43843</v>
      </c>
      <c r="U1247" s="797"/>
      <c r="V1247" s="796"/>
      <c r="W1247" s="563"/>
    </row>
    <row r="1248" spans="1:23" ht="14.25" hidden="1" customHeight="1">
      <c r="A1248" s="793" t="s">
        <v>700</v>
      </c>
      <c r="B1248" s="794" t="s">
        <v>3101</v>
      </c>
      <c r="C1248" s="795" t="s">
        <v>3117</v>
      </c>
      <c r="D1248" s="562"/>
      <c r="E1248" s="796"/>
      <c r="F1248" s="796"/>
      <c r="G1248" s="796"/>
      <c r="H1248" s="796"/>
      <c r="I1248" s="796"/>
      <c r="J1248" s="796" t="s">
        <v>796</v>
      </c>
      <c r="K1248" s="796" t="s">
        <v>796</v>
      </c>
      <c r="L1248" s="796" t="s">
        <v>796</v>
      </c>
      <c r="M1248" s="796"/>
      <c r="N1248" s="796"/>
      <c r="O1248" s="796"/>
      <c r="P1248" s="796"/>
      <c r="Q1248" s="796" t="s">
        <v>3191</v>
      </c>
      <c r="R1248" s="797"/>
      <c r="S1248" s="793"/>
      <c r="T1248" s="798">
        <v>43843</v>
      </c>
      <c r="U1248" s="797"/>
      <c r="V1248" s="796"/>
      <c r="W1248" s="563"/>
    </row>
    <row r="1249" spans="1:23" ht="14.25" hidden="1" customHeight="1">
      <c r="A1249" s="793" t="s">
        <v>700</v>
      </c>
      <c r="B1249" s="794" t="s">
        <v>3101</v>
      </c>
      <c r="C1249" s="795" t="s">
        <v>3102</v>
      </c>
      <c r="D1249" s="562"/>
      <c r="E1249" s="796"/>
      <c r="F1249" s="796"/>
      <c r="G1249" s="796"/>
      <c r="H1249" s="796"/>
      <c r="I1249" s="796"/>
      <c r="J1249" s="796" t="s">
        <v>796</v>
      </c>
      <c r="K1249" s="796" t="s">
        <v>796</v>
      </c>
      <c r="L1249" s="796" t="s">
        <v>796</v>
      </c>
      <c r="M1249" s="796"/>
      <c r="N1249" s="796"/>
      <c r="O1249" s="796"/>
      <c r="P1249" s="796"/>
      <c r="Q1249" s="796" t="s">
        <v>3191</v>
      </c>
      <c r="R1249" s="797"/>
      <c r="S1249" s="793"/>
      <c r="T1249" s="798">
        <v>43843</v>
      </c>
      <c r="U1249" s="797"/>
      <c r="V1249" s="796"/>
      <c r="W1249" s="563"/>
    </row>
    <row r="1250" spans="1:23" ht="14.25" hidden="1" customHeight="1">
      <c r="A1250" s="793" t="s">
        <v>700</v>
      </c>
      <c r="B1250" s="794" t="s">
        <v>3101</v>
      </c>
      <c r="C1250" s="795" t="s">
        <v>3103</v>
      </c>
      <c r="D1250" s="562"/>
      <c r="E1250" s="796"/>
      <c r="F1250" s="796"/>
      <c r="G1250" s="796"/>
      <c r="H1250" s="796"/>
      <c r="I1250" s="796"/>
      <c r="J1250" s="796" t="s">
        <v>796</v>
      </c>
      <c r="K1250" s="796" t="s">
        <v>796</v>
      </c>
      <c r="L1250" s="796" t="s">
        <v>796</v>
      </c>
      <c r="M1250" s="796"/>
      <c r="N1250" s="796"/>
      <c r="O1250" s="796"/>
      <c r="P1250" s="796"/>
      <c r="Q1250" s="796" t="s">
        <v>3191</v>
      </c>
      <c r="R1250" s="797"/>
      <c r="S1250" s="793"/>
      <c r="T1250" s="798">
        <v>43843</v>
      </c>
      <c r="U1250" s="797"/>
      <c r="V1250" s="796"/>
      <c r="W1250" s="563"/>
    </row>
    <row r="1251" spans="1:23" ht="14.25" hidden="1" customHeight="1">
      <c r="A1251" s="793" t="s">
        <v>700</v>
      </c>
      <c r="B1251" s="794" t="s">
        <v>3101</v>
      </c>
      <c r="C1251" s="795" t="s">
        <v>3120</v>
      </c>
      <c r="D1251" s="562"/>
      <c r="E1251" s="796"/>
      <c r="F1251" s="796"/>
      <c r="G1251" s="796"/>
      <c r="H1251" s="796"/>
      <c r="I1251" s="796"/>
      <c r="J1251" s="796" t="s">
        <v>796</v>
      </c>
      <c r="K1251" s="796" t="s">
        <v>796</v>
      </c>
      <c r="L1251" s="796" t="s">
        <v>796</v>
      </c>
      <c r="M1251" s="796"/>
      <c r="N1251" s="796"/>
      <c r="O1251" s="796"/>
      <c r="P1251" s="796"/>
      <c r="Q1251" s="796" t="s">
        <v>3191</v>
      </c>
      <c r="R1251" s="797"/>
      <c r="S1251" s="793"/>
      <c r="T1251" s="798">
        <v>43843</v>
      </c>
      <c r="U1251" s="797"/>
      <c r="V1251" s="796"/>
      <c r="W1251" s="563"/>
    </row>
    <row r="1252" spans="1:23" ht="14.25" hidden="1" customHeight="1">
      <c r="A1252" s="793" t="s">
        <v>700</v>
      </c>
      <c r="B1252" s="794" t="s">
        <v>3101</v>
      </c>
      <c r="C1252" s="795" t="s">
        <v>3119</v>
      </c>
      <c r="D1252" s="562"/>
      <c r="E1252" s="796"/>
      <c r="F1252" s="796"/>
      <c r="G1252" s="796"/>
      <c r="H1252" s="796"/>
      <c r="I1252" s="796"/>
      <c r="J1252" s="796" t="s">
        <v>796</v>
      </c>
      <c r="K1252" s="796" t="s">
        <v>796</v>
      </c>
      <c r="L1252" s="796" t="s">
        <v>796</v>
      </c>
      <c r="M1252" s="796"/>
      <c r="N1252" s="796"/>
      <c r="O1252" s="796"/>
      <c r="P1252" s="796"/>
      <c r="Q1252" s="796" t="s">
        <v>3191</v>
      </c>
      <c r="R1252" s="797"/>
      <c r="S1252" s="793"/>
      <c r="T1252" s="798">
        <v>43843</v>
      </c>
      <c r="U1252" s="797"/>
      <c r="V1252" s="796"/>
      <c r="W1252" s="563"/>
    </row>
    <row r="1253" spans="1:23" ht="14.25" hidden="1" customHeight="1">
      <c r="A1253" s="793" t="s">
        <v>700</v>
      </c>
      <c r="B1253" s="794" t="s">
        <v>3101</v>
      </c>
      <c r="C1253" s="795" t="s">
        <v>3105</v>
      </c>
      <c r="D1253" s="562"/>
      <c r="E1253" s="796"/>
      <c r="F1253" s="796"/>
      <c r="G1253" s="796"/>
      <c r="H1253" s="796"/>
      <c r="I1253" s="796"/>
      <c r="J1253" s="796" t="s">
        <v>796</v>
      </c>
      <c r="K1253" s="796" t="s">
        <v>796</v>
      </c>
      <c r="L1253" s="796" t="s">
        <v>796</v>
      </c>
      <c r="M1253" s="796"/>
      <c r="N1253" s="796"/>
      <c r="O1253" s="796"/>
      <c r="P1253" s="796"/>
      <c r="Q1253" s="796" t="s">
        <v>3191</v>
      </c>
      <c r="R1253" s="797"/>
      <c r="S1253" s="793"/>
      <c r="T1253" s="798">
        <v>43843</v>
      </c>
      <c r="U1253" s="797"/>
      <c r="V1253" s="796"/>
      <c r="W1253" s="563"/>
    </row>
    <row r="1254" spans="1:23" ht="14.25" hidden="1" customHeight="1">
      <c r="A1254" s="793" t="s">
        <v>700</v>
      </c>
      <c r="B1254" s="794" t="s">
        <v>3101</v>
      </c>
      <c r="C1254" s="795" t="s">
        <v>3106</v>
      </c>
      <c r="D1254" s="562"/>
      <c r="E1254" s="796"/>
      <c r="F1254" s="796"/>
      <c r="G1254" s="796"/>
      <c r="H1254" s="796"/>
      <c r="I1254" s="796"/>
      <c r="J1254" s="796" t="s">
        <v>796</v>
      </c>
      <c r="K1254" s="796" t="s">
        <v>796</v>
      </c>
      <c r="L1254" s="796" t="s">
        <v>796</v>
      </c>
      <c r="M1254" s="796"/>
      <c r="N1254" s="796"/>
      <c r="O1254" s="796"/>
      <c r="P1254" s="796"/>
      <c r="Q1254" s="796" t="s">
        <v>3191</v>
      </c>
      <c r="R1254" s="797"/>
      <c r="S1254" s="793"/>
      <c r="T1254" s="798">
        <v>43843</v>
      </c>
      <c r="U1254" s="797"/>
      <c r="V1254" s="796"/>
      <c r="W1254" s="563"/>
    </row>
    <row r="1255" spans="1:23" ht="14.25" hidden="1" customHeight="1">
      <c r="A1255" s="793" t="s">
        <v>700</v>
      </c>
      <c r="B1255" s="794" t="s">
        <v>3101</v>
      </c>
      <c r="C1255" s="795" t="s">
        <v>3111</v>
      </c>
      <c r="D1255" s="562"/>
      <c r="E1255" s="796"/>
      <c r="F1255" s="796"/>
      <c r="G1255" s="796"/>
      <c r="H1255" s="796"/>
      <c r="I1255" s="796"/>
      <c r="J1255" s="796" t="s">
        <v>796</v>
      </c>
      <c r="K1255" s="796" t="s">
        <v>796</v>
      </c>
      <c r="L1255" s="796" t="s">
        <v>796</v>
      </c>
      <c r="M1255" s="796"/>
      <c r="N1255" s="796"/>
      <c r="O1255" s="796"/>
      <c r="P1255" s="796"/>
      <c r="Q1255" s="796" t="s">
        <v>3191</v>
      </c>
      <c r="R1255" s="797"/>
      <c r="S1255" s="793"/>
      <c r="T1255" s="798">
        <v>43843</v>
      </c>
      <c r="U1255" s="797"/>
      <c r="V1255" s="796"/>
      <c r="W1255" s="563"/>
    </row>
    <row r="1256" spans="1:23" ht="14.25" hidden="1" customHeight="1">
      <c r="A1256" s="793" t="s">
        <v>700</v>
      </c>
      <c r="B1256" s="794" t="s">
        <v>3101</v>
      </c>
      <c r="C1256" s="795" t="s">
        <v>3112</v>
      </c>
      <c r="D1256" s="562"/>
      <c r="E1256" s="796"/>
      <c r="F1256" s="796"/>
      <c r="G1256" s="796"/>
      <c r="H1256" s="796"/>
      <c r="I1256" s="796"/>
      <c r="J1256" s="796" t="s">
        <v>796</v>
      </c>
      <c r="K1256" s="796" t="s">
        <v>796</v>
      </c>
      <c r="L1256" s="796" t="s">
        <v>796</v>
      </c>
      <c r="M1256" s="796"/>
      <c r="N1256" s="796"/>
      <c r="O1256" s="796"/>
      <c r="P1256" s="796"/>
      <c r="Q1256" s="796" t="s">
        <v>3191</v>
      </c>
      <c r="R1256" s="797"/>
      <c r="S1256" s="793"/>
      <c r="T1256" s="798">
        <v>43843</v>
      </c>
      <c r="U1256" s="797"/>
      <c r="V1256" s="796"/>
      <c r="W1256" s="563"/>
    </row>
    <row r="1257" spans="1:23" ht="14.25" hidden="1" customHeight="1">
      <c r="A1257" s="793" t="s">
        <v>700</v>
      </c>
      <c r="B1257" s="794" t="s">
        <v>3101</v>
      </c>
      <c r="C1257" s="795" t="s">
        <v>3121</v>
      </c>
      <c r="D1257" s="562"/>
      <c r="E1257" s="796"/>
      <c r="F1257" s="796"/>
      <c r="G1257" s="796"/>
      <c r="H1257" s="796"/>
      <c r="I1257" s="796"/>
      <c r="J1257" s="796" t="s">
        <v>796</v>
      </c>
      <c r="K1257" s="796" t="s">
        <v>796</v>
      </c>
      <c r="L1257" s="796" t="s">
        <v>796</v>
      </c>
      <c r="M1257" s="796"/>
      <c r="N1257" s="796"/>
      <c r="O1257" s="796"/>
      <c r="P1257" s="796"/>
      <c r="Q1257" s="796" t="s">
        <v>3191</v>
      </c>
      <c r="R1257" s="797"/>
      <c r="S1257" s="793"/>
      <c r="T1257" s="798">
        <v>43843</v>
      </c>
      <c r="U1257" s="797"/>
      <c r="V1257" s="796"/>
      <c r="W1257" s="563"/>
    </row>
    <row r="1258" spans="1:23" ht="14.25" hidden="1" customHeight="1">
      <c r="A1258" s="793" t="s">
        <v>700</v>
      </c>
      <c r="B1258" s="794" t="s">
        <v>3101</v>
      </c>
      <c r="C1258" s="795" t="s">
        <v>3104</v>
      </c>
      <c r="D1258" s="562"/>
      <c r="E1258" s="796"/>
      <c r="F1258" s="796"/>
      <c r="G1258" s="796"/>
      <c r="H1258" s="796"/>
      <c r="I1258" s="796"/>
      <c r="J1258" s="796" t="s">
        <v>796</v>
      </c>
      <c r="K1258" s="796" t="s">
        <v>796</v>
      </c>
      <c r="L1258" s="796" t="s">
        <v>796</v>
      </c>
      <c r="M1258" s="796"/>
      <c r="N1258" s="796"/>
      <c r="O1258" s="796"/>
      <c r="P1258" s="796"/>
      <c r="Q1258" s="796" t="s">
        <v>3191</v>
      </c>
      <c r="R1258" s="797"/>
      <c r="S1258" s="793"/>
      <c r="T1258" s="798">
        <v>43843</v>
      </c>
      <c r="U1258" s="797"/>
      <c r="V1258" s="796"/>
      <c r="W1258" s="563"/>
    </row>
    <row r="1259" spans="1:23" ht="14.25" hidden="1" customHeight="1">
      <c r="A1259" s="793" t="s">
        <v>700</v>
      </c>
      <c r="B1259" s="794" t="s">
        <v>3101</v>
      </c>
      <c r="C1259" s="795" t="s">
        <v>3107</v>
      </c>
      <c r="D1259" s="562"/>
      <c r="E1259" s="796"/>
      <c r="F1259" s="796"/>
      <c r="G1259" s="796"/>
      <c r="H1259" s="796"/>
      <c r="I1259" s="796"/>
      <c r="J1259" s="796" t="s">
        <v>796</v>
      </c>
      <c r="K1259" s="796" t="s">
        <v>796</v>
      </c>
      <c r="L1259" s="796" t="s">
        <v>796</v>
      </c>
      <c r="M1259" s="796"/>
      <c r="N1259" s="796"/>
      <c r="O1259" s="796"/>
      <c r="P1259" s="796"/>
      <c r="Q1259" s="796" t="s">
        <v>3191</v>
      </c>
      <c r="R1259" s="797"/>
      <c r="S1259" s="793"/>
      <c r="T1259" s="798">
        <v>43843</v>
      </c>
      <c r="U1259" s="797"/>
      <c r="V1259" s="796"/>
      <c r="W1259" s="563"/>
    </row>
    <row r="1260" spans="1:23" ht="14.25" hidden="1" customHeight="1">
      <c r="A1260" s="793" t="s">
        <v>700</v>
      </c>
      <c r="B1260" s="794" t="s">
        <v>3101</v>
      </c>
      <c r="C1260" s="795" t="s">
        <v>3110</v>
      </c>
      <c r="D1260" s="562"/>
      <c r="E1260" s="796"/>
      <c r="F1260" s="796"/>
      <c r="G1260" s="796"/>
      <c r="H1260" s="796"/>
      <c r="I1260" s="796"/>
      <c r="J1260" s="796" t="s">
        <v>796</v>
      </c>
      <c r="K1260" s="796" t="s">
        <v>796</v>
      </c>
      <c r="L1260" s="796" t="s">
        <v>796</v>
      </c>
      <c r="M1260" s="796"/>
      <c r="N1260" s="796"/>
      <c r="O1260" s="796"/>
      <c r="P1260" s="796"/>
      <c r="Q1260" s="796" t="s">
        <v>3191</v>
      </c>
      <c r="R1260" s="797"/>
      <c r="S1260" s="793"/>
      <c r="T1260" s="798">
        <v>43843</v>
      </c>
      <c r="U1260" s="797"/>
      <c r="V1260" s="796"/>
      <c r="W1260" s="563"/>
    </row>
    <row r="1261" spans="1:23" ht="14.25" hidden="1" customHeight="1">
      <c r="A1261" s="793" t="s">
        <v>700</v>
      </c>
      <c r="B1261" s="794" t="s">
        <v>3101</v>
      </c>
      <c r="C1261" s="795" t="s">
        <v>3109</v>
      </c>
      <c r="D1261" s="562"/>
      <c r="E1261" s="796"/>
      <c r="F1261" s="796"/>
      <c r="G1261" s="796"/>
      <c r="H1261" s="796"/>
      <c r="I1261" s="796"/>
      <c r="J1261" s="796" t="s">
        <v>796</v>
      </c>
      <c r="K1261" s="796" t="s">
        <v>796</v>
      </c>
      <c r="L1261" s="796" t="s">
        <v>796</v>
      </c>
      <c r="M1261" s="796"/>
      <c r="N1261" s="796"/>
      <c r="O1261" s="796"/>
      <c r="P1261" s="796"/>
      <c r="Q1261" s="796" t="s">
        <v>3191</v>
      </c>
      <c r="R1261" s="797"/>
      <c r="S1261" s="793"/>
      <c r="T1261" s="798">
        <v>43843</v>
      </c>
      <c r="U1261" s="797"/>
      <c r="V1261" s="796"/>
      <c r="W1261" s="563"/>
    </row>
    <row r="1262" spans="1:23" ht="14.25" hidden="1" customHeight="1">
      <c r="A1262" s="793" t="s">
        <v>700</v>
      </c>
      <c r="B1262" s="794" t="s">
        <v>3101</v>
      </c>
      <c r="C1262" s="795" t="s">
        <v>3108</v>
      </c>
      <c r="D1262" s="562"/>
      <c r="E1262" s="796"/>
      <c r="F1262" s="796"/>
      <c r="G1262" s="796"/>
      <c r="H1262" s="796"/>
      <c r="I1262" s="796"/>
      <c r="J1262" s="796" t="s">
        <v>796</v>
      </c>
      <c r="K1262" s="796" t="s">
        <v>796</v>
      </c>
      <c r="L1262" s="796" t="s">
        <v>796</v>
      </c>
      <c r="M1262" s="796"/>
      <c r="N1262" s="796"/>
      <c r="O1262" s="796"/>
      <c r="P1262" s="796"/>
      <c r="Q1262" s="796" t="s">
        <v>3191</v>
      </c>
      <c r="R1262" s="797"/>
      <c r="S1262" s="793"/>
      <c r="T1262" s="798">
        <v>43843</v>
      </c>
      <c r="U1262" s="797"/>
      <c r="V1262" s="796"/>
      <c r="W1262" s="563"/>
    </row>
    <row r="1263" spans="1:23" ht="14.25" hidden="1" customHeight="1">
      <c r="A1263" s="793" t="s">
        <v>700</v>
      </c>
      <c r="B1263" s="794" t="s">
        <v>1281</v>
      </c>
      <c r="C1263" s="795" t="s">
        <v>3090</v>
      </c>
      <c r="D1263" s="562"/>
      <c r="E1263" s="796"/>
      <c r="F1263" s="796"/>
      <c r="G1263" s="796"/>
      <c r="H1263" s="796"/>
      <c r="I1263" s="796"/>
      <c r="J1263" s="796" t="s">
        <v>796</v>
      </c>
      <c r="K1263" s="796" t="s">
        <v>796</v>
      </c>
      <c r="L1263" s="796" t="s">
        <v>796</v>
      </c>
      <c r="M1263" s="796"/>
      <c r="N1263" s="796"/>
      <c r="O1263" s="796"/>
      <c r="P1263" s="796"/>
      <c r="Q1263" s="796" t="s">
        <v>3191</v>
      </c>
      <c r="R1263" s="797"/>
      <c r="S1263" s="793"/>
      <c r="T1263" s="798">
        <v>43843</v>
      </c>
      <c r="U1263" s="797"/>
      <c r="V1263" s="796"/>
      <c r="W1263" s="563"/>
    </row>
    <row r="1264" spans="1:23" ht="14.25" hidden="1" customHeight="1">
      <c r="A1264" s="793" t="s">
        <v>700</v>
      </c>
      <c r="B1264" s="794" t="s">
        <v>1281</v>
      </c>
      <c r="C1264" s="795" t="s">
        <v>3088</v>
      </c>
      <c r="D1264" s="562"/>
      <c r="E1264" s="796"/>
      <c r="F1264" s="796"/>
      <c r="G1264" s="796"/>
      <c r="H1264" s="796"/>
      <c r="I1264" s="796"/>
      <c r="J1264" s="796" t="s">
        <v>796</v>
      </c>
      <c r="K1264" s="796" t="s">
        <v>796</v>
      </c>
      <c r="L1264" s="796" t="s">
        <v>796</v>
      </c>
      <c r="M1264" s="796"/>
      <c r="N1264" s="796"/>
      <c r="O1264" s="796"/>
      <c r="P1264" s="796"/>
      <c r="Q1264" s="796" t="s">
        <v>3191</v>
      </c>
      <c r="R1264" s="797"/>
      <c r="S1264" s="793"/>
      <c r="T1264" s="798">
        <v>43843</v>
      </c>
      <c r="U1264" s="797"/>
      <c r="V1264" s="796"/>
      <c r="W1264" s="563"/>
    </row>
    <row r="1265" spans="1:23" ht="14.25" hidden="1" customHeight="1">
      <c r="A1265" s="793" t="s">
        <v>700</v>
      </c>
      <c r="B1265" s="794" t="s">
        <v>1281</v>
      </c>
      <c r="C1265" s="795" t="s">
        <v>3089</v>
      </c>
      <c r="D1265" s="562"/>
      <c r="E1265" s="796"/>
      <c r="F1265" s="805"/>
      <c r="G1265" s="796"/>
      <c r="H1265" s="796"/>
      <c r="I1265" s="796"/>
      <c r="J1265" s="796" t="s">
        <v>796</v>
      </c>
      <c r="K1265" s="796" t="s">
        <v>796</v>
      </c>
      <c r="L1265" s="796" t="s">
        <v>796</v>
      </c>
      <c r="M1265" s="796"/>
      <c r="N1265" s="796"/>
      <c r="O1265" s="796"/>
      <c r="P1265" s="796"/>
      <c r="Q1265" s="796" t="s">
        <v>3191</v>
      </c>
      <c r="R1265" s="797"/>
      <c r="S1265" s="793"/>
      <c r="T1265" s="798">
        <v>43843</v>
      </c>
      <c r="U1265" s="797"/>
      <c r="V1265" s="796"/>
      <c r="W1265" s="563"/>
    </row>
    <row r="1266" spans="1:23" ht="14.25" hidden="1" customHeight="1">
      <c r="A1266" s="793" t="s">
        <v>700</v>
      </c>
      <c r="B1266" s="794" t="s">
        <v>1281</v>
      </c>
      <c r="C1266" s="795" t="s">
        <v>3093</v>
      </c>
      <c r="D1266" s="562"/>
      <c r="E1266" s="796"/>
      <c r="F1266" s="796"/>
      <c r="G1266" s="796"/>
      <c r="H1266" s="796"/>
      <c r="I1266" s="796"/>
      <c r="J1266" s="796" t="s">
        <v>796</v>
      </c>
      <c r="K1266" s="796" t="s">
        <v>796</v>
      </c>
      <c r="L1266" s="796" t="s">
        <v>796</v>
      </c>
      <c r="M1266" s="796"/>
      <c r="N1266" s="796"/>
      <c r="O1266" s="796"/>
      <c r="P1266" s="796"/>
      <c r="Q1266" s="796" t="s">
        <v>3191</v>
      </c>
      <c r="R1266" s="797"/>
      <c r="S1266" s="793"/>
      <c r="T1266" s="798">
        <v>43843</v>
      </c>
      <c r="U1266" s="797"/>
      <c r="V1266" s="796"/>
      <c r="W1266" s="563"/>
    </row>
    <row r="1267" spans="1:23" ht="14.25" hidden="1" customHeight="1">
      <c r="A1267" s="793" t="s">
        <v>700</v>
      </c>
      <c r="B1267" s="794" t="s">
        <v>1281</v>
      </c>
      <c r="C1267" s="795" t="s">
        <v>3091</v>
      </c>
      <c r="D1267" s="562"/>
      <c r="E1267" s="796"/>
      <c r="F1267" s="796"/>
      <c r="G1267" s="796"/>
      <c r="H1267" s="796"/>
      <c r="I1267" s="796"/>
      <c r="J1267" s="796" t="s">
        <v>796</v>
      </c>
      <c r="K1267" s="796" t="s">
        <v>796</v>
      </c>
      <c r="L1267" s="796" t="s">
        <v>796</v>
      </c>
      <c r="M1267" s="796"/>
      <c r="N1267" s="796"/>
      <c r="O1267" s="796"/>
      <c r="P1267" s="796"/>
      <c r="Q1267" s="796" t="s">
        <v>3191</v>
      </c>
      <c r="R1267" s="797"/>
      <c r="S1267" s="793"/>
      <c r="T1267" s="798">
        <v>43843</v>
      </c>
      <c r="U1267" s="797"/>
      <c r="V1267" s="796"/>
      <c r="W1267" s="563"/>
    </row>
    <row r="1268" spans="1:23" ht="14.25" hidden="1" customHeight="1">
      <c r="A1268" s="564" t="s">
        <v>37</v>
      </c>
      <c r="B1268" s="592" t="s">
        <v>773</v>
      </c>
      <c r="C1268" s="509" t="s">
        <v>3213</v>
      </c>
      <c r="D1268" s="562"/>
      <c r="E1268" s="556"/>
      <c r="F1268" s="556"/>
      <c r="G1268" s="556"/>
      <c r="H1268" s="556"/>
      <c r="I1268" s="556"/>
      <c r="J1268" s="796" t="s">
        <v>796</v>
      </c>
      <c r="K1268" s="796" t="s">
        <v>796</v>
      </c>
      <c r="L1268" s="556" t="s">
        <v>1097</v>
      </c>
      <c r="M1268" s="556" t="s">
        <v>776</v>
      </c>
      <c r="N1268" s="556"/>
      <c r="O1268" s="556"/>
      <c r="P1268" s="556"/>
      <c r="Q1268" s="556" t="s">
        <v>3191</v>
      </c>
      <c r="R1268" s="571"/>
      <c r="S1268" s="564"/>
      <c r="T1268" s="583">
        <v>43851</v>
      </c>
      <c r="U1268" s="571"/>
      <c r="V1268" s="556"/>
      <c r="W1268" s="563"/>
    </row>
    <row r="1269" spans="1:23" ht="14.25" hidden="1" customHeight="1">
      <c r="A1269" s="564" t="s">
        <v>37</v>
      </c>
      <c r="B1269" s="592" t="s">
        <v>773</v>
      </c>
      <c r="C1269" s="509" t="s">
        <v>3214</v>
      </c>
      <c r="D1269" s="562"/>
      <c r="E1269" s="556"/>
      <c r="F1269" s="556"/>
      <c r="G1269" s="556"/>
      <c r="H1269" s="556"/>
      <c r="I1269" s="556"/>
      <c r="J1269" s="796" t="s">
        <v>796</v>
      </c>
      <c r="K1269" s="796" t="s">
        <v>796</v>
      </c>
      <c r="L1269" s="556" t="s">
        <v>1097</v>
      </c>
      <c r="M1269" s="556" t="s">
        <v>776</v>
      </c>
      <c r="N1269" s="556"/>
      <c r="O1269" s="556"/>
      <c r="P1269" s="556"/>
      <c r="Q1269" s="556" t="s">
        <v>3191</v>
      </c>
      <c r="R1269" s="571"/>
      <c r="S1269" s="564"/>
      <c r="T1269" s="583">
        <v>43851</v>
      </c>
      <c r="U1269" s="571"/>
      <c r="V1269" s="556"/>
      <c r="W1269" s="563"/>
    </row>
    <row r="1270" spans="1:23" ht="14.25" hidden="1" customHeight="1">
      <c r="A1270" s="564" t="s">
        <v>37</v>
      </c>
      <c r="B1270" s="592" t="s">
        <v>176</v>
      </c>
      <c r="C1270" s="509" t="s">
        <v>3215</v>
      </c>
      <c r="D1270" s="562"/>
      <c r="E1270" s="556"/>
      <c r="F1270" s="556"/>
      <c r="G1270" s="556"/>
      <c r="H1270" s="556"/>
      <c r="I1270" s="556"/>
      <c r="J1270" s="796" t="s">
        <v>796</v>
      </c>
      <c r="K1270" s="796" t="s">
        <v>796</v>
      </c>
      <c r="L1270" s="556" t="s">
        <v>1097</v>
      </c>
      <c r="M1270" s="556" t="s">
        <v>776</v>
      </c>
      <c r="N1270" s="556"/>
      <c r="O1270" s="556"/>
      <c r="P1270" s="556"/>
      <c r="Q1270" s="556" t="s">
        <v>3191</v>
      </c>
      <c r="R1270" s="571"/>
      <c r="S1270" s="564"/>
      <c r="T1270" s="583">
        <v>43851</v>
      </c>
      <c r="U1270" s="571"/>
      <c r="V1270" s="556"/>
      <c r="W1270" s="563"/>
    </row>
    <row r="1271" spans="1:23" ht="14.25" hidden="1" customHeight="1">
      <c r="A1271" s="564" t="s">
        <v>37</v>
      </c>
      <c r="B1271" s="592" t="s">
        <v>176</v>
      </c>
      <c r="C1271" s="509" t="s">
        <v>3216</v>
      </c>
      <c r="D1271" s="562"/>
      <c r="E1271" s="556"/>
      <c r="F1271" s="556"/>
      <c r="G1271" s="556"/>
      <c r="H1271" s="556"/>
      <c r="I1271" s="556"/>
      <c r="J1271" s="796" t="s">
        <v>796</v>
      </c>
      <c r="K1271" s="796" t="s">
        <v>796</v>
      </c>
      <c r="L1271" s="556" t="s">
        <v>1097</v>
      </c>
      <c r="M1271" s="556" t="s">
        <v>776</v>
      </c>
      <c r="N1271" s="556"/>
      <c r="O1271" s="556"/>
      <c r="P1271" s="556"/>
      <c r="Q1271" s="556" t="s">
        <v>3191</v>
      </c>
      <c r="R1271" s="571"/>
      <c r="S1271" s="564"/>
      <c r="T1271" s="583">
        <v>43851</v>
      </c>
      <c r="U1271" s="571"/>
      <c r="V1271" s="556"/>
      <c r="W1271" s="563"/>
    </row>
    <row r="1272" spans="1:23" ht="14.25" hidden="1" customHeight="1">
      <c r="A1272" s="564" t="s">
        <v>37</v>
      </c>
      <c r="B1272" s="592" t="s">
        <v>176</v>
      </c>
      <c r="C1272" s="509" t="s">
        <v>3217</v>
      </c>
      <c r="D1272" s="562"/>
      <c r="E1272" s="556"/>
      <c r="F1272" s="556"/>
      <c r="G1272" s="556"/>
      <c r="H1272" s="556"/>
      <c r="I1272" s="556"/>
      <c r="J1272" s="796" t="s">
        <v>796</v>
      </c>
      <c r="K1272" s="796" t="s">
        <v>796</v>
      </c>
      <c r="L1272" s="556" t="s">
        <v>1097</v>
      </c>
      <c r="M1272" s="556" t="s">
        <v>776</v>
      </c>
      <c r="N1272" s="556"/>
      <c r="O1272" s="556"/>
      <c r="P1272" s="556"/>
      <c r="Q1272" s="556" t="s">
        <v>3191</v>
      </c>
      <c r="R1272" s="571"/>
      <c r="S1272" s="564"/>
      <c r="T1272" s="583">
        <v>43851</v>
      </c>
      <c r="U1272" s="571"/>
      <c r="V1272" s="556"/>
      <c r="W1272" s="563"/>
    </row>
    <row r="1273" spans="1:23" ht="14.25" hidden="1" customHeight="1">
      <c r="A1273" s="564" t="s">
        <v>37</v>
      </c>
      <c r="B1273" s="592" t="s">
        <v>176</v>
      </c>
      <c r="C1273" s="509" t="s">
        <v>3218</v>
      </c>
      <c r="D1273" s="562"/>
      <c r="E1273" s="556"/>
      <c r="F1273" s="556"/>
      <c r="G1273" s="556"/>
      <c r="H1273" s="556"/>
      <c r="I1273" s="556"/>
      <c r="J1273" s="796" t="s">
        <v>796</v>
      </c>
      <c r="K1273" s="796" t="s">
        <v>796</v>
      </c>
      <c r="L1273" s="556" t="s">
        <v>1097</v>
      </c>
      <c r="M1273" s="556" t="s">
        <v>776</v>
      </c>
      <c r="N1273" s="556"/>
      <c r="O1273" s="556"/>
      <c r="P1273" s="556"/>
      <c r="Q1273" s="556" t="s">
        <v>3191</v>
      </c>
      <c r="R1273" s="571"/>
      <c r="S1273" s="564"/>
      <c r="T1273" s="583">
        <v>43851</v>
      </c>
      <c r="U1273" s="571"/>
      <c r="V1273" s="556"/>
      <c r="W1273" s="563"/>
    </row>
  </sheetData>
  <conditionalFormatting sqref="V226">
    <cfRule type="duplicateValues" dxfId="36" priority="35"/>
  </conditionalFormatting>
  <conditionalFormatting sqref="V951">
    <cfRule type="duplicateValues" dxfId="35" priority="34"/>
  </conditionalFormatting>
  <conditionalFormatting sqref="V996">
    <cfRule type="duplicateValues" dxfId="34" priority="33"/>
  </conditionalFormatting>
  <conditionalFormatting sqref="V1120">
    <cfRule type="duplicateValues" dxfId="33" priority="32"/>
  </conditionalFormatting>
  <conditionalFormatting sqref="C844">
    <cfRule type="duplicateValues" dxfId="32" priority="30"/>
  </conditionalFormatting>
  <conditionalFormatting sqref="E844">
    <cfRule type="duplicateValues" dxfId="31" priority="31"/>
  </conditionalFormatting>
  <conditionalFormatting sqref="C851">
    <cfRule type="duplicateValues" dxfId="30" priority="28"/>
  </conditionalFormatting>
  <conditionalFormatting sqref="E851">
    <cfRule type="duplicateValues" dxfId="29" priority="29"/>
  </conditionalFormatting>
  <conditionalFormatting sqref="C845">
    <cfRule type="duplicateValues" dxfId="28" priority="26"/>
  </conditionalFormatting>
  <conditionalFormatting sqref="E845">
    <cfRule type="duplicateValues" dxfId="27" priority="27"/>
  </conditionalFormatting>
  <conditionalFormatting sqref="C846">
    <cfRule type="duplicateValues" dxfId="26" priority="24"/>
  </conditionalFormatting>
  <conditionalFormatting sqref="E846">
    <cfRule type="duplicateValues" dxfId="25" priority="25"/>
  </conditionalFormatting>
  <conditionalFormatting sqref="C874">
    <cfRule type="duplicateValues" dxfId="24" priority="22"/>
  </conditionalFormatting>
  <conditionalFormatting sqref="E874">
    <cfRule type="duplicateValues" dxfId="23" priority="23"/>
  </conditionalFormatting>
  <conditionalFormatting sqref="C876">
    <cfRule type="duplicateValues" dxfId="22" priority="20"/>
  </conditionalFormatting>
  <conditionalFormatting sqref="E876">
    <cfRule type="duplicateValues" dxfId="21" priority="21"/>
  </conditionalFormatting>
  <conditionalFormatting sqref="C877">
    <cfRule type="duplicateValues" dxfId="20" priority="18"/>
  </conditionalFormatting>
  <conditionalFormatting sqref="E877">
    <cfRule type="duplicateValues" dxfId="19" priority="19"/>
  </conditionalFormatting>
  <conditionalFormatting sqref="C688">
    <cfRule type="duplicateValues" dxfId="18" priority="16"/>
  </conditionalFormatting>
  <conditionalFormatting sqref="E688">
    <cfRule type="duplicateValues" dxfId="17" priority="17"/>
  </conditionalFormatting>
  <conditionalFormatting sqref="C685">
    <cfRule type="duplicateValues" dxfId="16" priority="14"/>
  </conditionalFormatting>
  <conditionalFormatting sqref="E685">
    <cfRule type="duplicateValues" dxfId="15" priority="15"/>
  </conditionalFormatting>
  <conditionalFormatting sqref="C686">
    <cfRule type="duplicateValues" dxfId="14" priority="12"/>
  </conditionalFormatting>
  <conditionalFormatting sqref="E686">
    <cfRule type="duplicateValues" dxfId="13" priority="13"/>
  </conditionalFormatting>
  <conditionalFormatting sqref="C687">
    <cfRule type="duplicateValues" dxfId="12" priority="10"/>
  </conditionalFormatting>
  <conditionalFormatting sqref="E687">
    <cfRule type="duplicateValues" dxfId="11" priority="11"/>
  </conditionalFormatting>
  <conditionalFormatting sqref="C722">
    <cfRule type="duplicateValues" dxfId="10" priority="8"/>
  </conditionalFormatting>
  <conditionalFormatting sqref="E722">
    <cfRule type="duplicateValues" dxfId="9" priority="9"/>
  </conditionalFormatting>
  <conditionalFormatting sqref="C737">
    <cfRule type="duplicateValues" dxfId="8" priority="6"/>
  </conditionalFormatting>
  <conditionalFormatting sqref="E737">
    <cfRule type="duplicateValues" dxfId="7" priority="7"/>
  </conditionalFormatting>
  <conditionalFormatting sqref="C738">
    <cfRule type="duplicateValues" dxfId="6" priority="4"/>
  </conditionalFormatting>
  <conditionalFormatting sqref="E738">
    <cfRule type="duplicateValues" dxfId="5" priority="5"/>
  </conditionalFormatting>
  <conditionalFormatting sqref="C798">
    <cfRule type="duplicateValues" dxfId="4" priority="2"/>
  </conditionalFormatting>
  <conditionalFormatting sqref="E1152">
    <cfRule type="duplicateValues" dxfId="3" priority="3"/>
  </conditionalFormatting>
  <conditionalFormatting sqref="C847:C850 C3:C684 C852:C873 C875 C878:C1144 C689:C721 C723:C736 C739:C797 C799:C843">
    <cfRule type="duplicateValues" dxfId="2" priority="12243"/>
  </conditionalFormatting>
  <conditionalFormatting sqref="E847:E850 E3:E684 E852:E873 E875 E878:E1144 E689:E721 E723:E736 E739:E797 E799:E843">
    <cfRule type="duplicateValues" dxfId="1" priority="12253"/>
  </conditionalFormatting>
  <conditionalFormatting sqref="C3:C1273">
    <cfRule type="duplicateValues" dxfId="0" priority="12291"/>
  </conditionalFormatting>
  <dataValidations count="1">
    <dataValidation type="list" allowBlank="1" showInputMessage="1" showErrorMessage="1" sqref="C774" xr:uid="{00000000-0002-0000-0300-000001000000}">
      <formula1>OFFSET(Township_start,MATCH(B774,Township_list, 0),1, COUNTIF(Township_list,B774),1)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30DCB-08BE-47BB-8F9F-0197E6D565FD}">
  <sheetPr>
    <tabColor rgb="FF92D050"/>
  </sheetPr>
  <dimension ref="A1:F47"/>
  <sheetViews>
    <sheetView zoomScale="110" zoomScaleNormal="110" zoomScaleSheetLayoutView="50" workbookViewId="0">
      <pane xSplit="1" ySplit="2" topLeftCell="B42" activePane="bottomRight" state="frozen"/>
      <selection activeCell="F61" sqref="F61"/>
      <selection pane="topRight" activeCell="F61" sqref="F61"/>
      <selection pane="bottomLeft" activeCell="F61" sqref="F61"/>
      <selection pane="bottomRight" activeCell="D45" sqref="D45"/>
    </sheetView>
  </sheetViews>
  <sheetFormatPr defaultColWidth="8" defaultRowHeight="45" customHeight="1"/>
  <cols>
    <col min="1" max="1" width="7.625" style="295" bestFit="1" customWidth="1"/>
    <col min="2" max="2" width="42.75" style="318" bestFit="1" customWidth="1"/>
    <col min="3" max="4" width="11.625" style="318" customWidth="1"/>
    <col min="5" max="5" width="61.5" style="318" bestFit="1" customWidth="1"/>
    <col min="6" max="6" width="57.375" style="622" bestFit="1" customWidth="1"/>
    <col min="7" max="16378" width="8" style="294"/>
    <col min="16379" max="16384" width="21.25" style="294" customWidth="1"/>
  </cols>
  <sheetData>
    <row r="1" spans="1:6" ht="45" customHeight="1">
      <c r="A1" s="905"/>
      <c r="B1" s="905"/>
      <c r="C1" s="905"/>
      <c r="D1" s="905"/>
      <c r="E1" s="905"/>
    </row>
    <row r="2" spans="1:6" s="298" customFormat="1" ht="45" customHeight="1">
      <c r="A2" s="296" t="s">
        <v>46</v>
      </c>
      <c r="B2" s="297" t="s">
        <v>2314</v>
      </c>
      <c r="C2" s="297" t="s">
        <v>2315</v>
      </c>
      <c r="D2" s="297" t="s">
        <v>2875</v>
      </c>
      <c r="E2" s="297" t="s">
        <v>47</v>
      </c>
      <c r="F2" s="209" t="s">
        <v>2383</v>
      </c>
    </row>
    <row r="3" spans="1:6" ht="45" customHeight="1">
      <c r="A3" s="299" t="s">
        <v>0</v>
      </c>
      <c r="B3" s="300" t="s">
        <v>2318</v>
      </c>
      <c r="C3" s="300" t="s">
        <v>14</v>
      </c>
      <c r="D3" s="300"/>
      <c r="E3" s="301"/>
      <c r="F3" s="623"/>
    </row>
    <row r="4" spans="1:6" ht="62.45" customHeight="1">
      <c r="A4" s="299" t="s">
        <v>1</v>
      </c>
      <c r="B4" s="300" t="s">
        <v>2320</v>
      </c>
      <c r="C4" s="300" t="s">
        <v>14</v>
      </c>
      <c r="D4" s="300"/>
      <c r="E4" s="301" t="s">
        <v>2321</v>
      </c>
      <c r="F4" s="623"/>
    </row>
    <row r="5" spans="1:6" ht="45" customHeight="1">
      <c r="A5" s="299" t="s">
        <v>2</v>
      </c>
      <c r="B5" s="300" t="s">
        <v>2322</v>
      </c>
      <c r="C5" s="300" t="s">
        <v>14</v>
      </c>
      <c r="D5" s="300"/>
      <c r="E5" s="301" t="s">
        <v>2323</v>
      </c>
      <c r="F5" s="623"/>
    </row>
    <row r="6" spans="1:6" ht="45" customHeight="1">
      <c r="A6" s="299" t="s">
        <v>3</v>
      </c>
      <c r="B6" s="300" t="s">
        <v>2324</v>
      </c>
      <c r="C6" s="300" t="s">
        <v>16</v>
      </c>
      <c r="D6" s="300"/>
      <c r="E6" s="301" t="s">
        <v>2467</v>
      </c>
      <c r="F6" s="623"/>
    </row>
    <row r="7" spans="1:6" ht="45" customHeight="1">
      <c r="A7" s="299" t="s">
        <v>4</v>
      </c>
      <c r="B7" s="300" t="s">
        <v>20</v>
      </c>
      <c r="C7" s="300" t="s">
        <v>14</v>
      </c>
      <c r="D7" s="300"/>
      <c r="E7" s="301" t="s">
        <v>2325</v>
      </c>
      <c r="F7" s="623"/>
    </row>
    <row r="8" spans="1:6" ht="45" customHeight="1">
      <c r="A8" s="299" t="s">
        <v>1152</v>
      </c>
      <c r="B8" s="300" t="s">
        <v>21</v>
      </c>
      <c r="C8" s="300" t="s">
        <v>14</v>
      </c>
      <c r="D8" s="300"/>
      <c r="E8" s="301" t="s">
        <v>2325</v>
      </c>
      <c r="F8" s="623"/>
    </row>
    <row r="9" spans="1:6" ht="45" customHeight="1">
      <c r="A9" s="299" t="s">
        <v>5</v>
      </c>
      <c r="B9" s="300" t="s">
        <v>2326</v>
      </c>
      <c r="C9" s="300" t="s">
        <v>2461</v>
      </c>
      <c r="D9" s="300"/>
      <c r="E9" s="301" t="s">
        <v>2327</v>
      </c>
      <c r="F9" s="623"/>
    </row>
    <row r="10" spans="1:6" ht="15">
      <c r="A10" s="299" t="s">
        <v>6</v>
      </c>
      <c r="B10" s="300" t="s">
        <v>2943</v>
      </c>
      <c r="C10" s="300" t="s">
        <v>14</v>
      </c>
      <c r="D10" s="300"/>
      <c r="E10" s="301" t="s">
        <v>2329</v>
      </c>
      <c r="F10" s="623"/>
    </row>
    <row r="11" spans="1:6" ht="15">
      <c r="A11" s="299" t="s">
        <v>50</v>
      </c>
      <c r="B11" s="300" t="s">
        <v>23</v>
      </c>
      <c r="C11" s="300" t="s">
        <v>15</v>
      </c>
      <c r="D11" s="300"/>
      <c r="E11" s="301" t="s">
        <v>2375</v>
      </c>
      <c r="F11" s="623"/>
    </row>
    <row r="12" spans="1:6" ht="15">
      <c r="A12" s="299" t="s">
        <v>51</v>
      </c>
      <c r="B12" s="300" t="s">
        <v>1903</v>
      </c>
      <c r="C12" s="300" t="s">
        <v>15</v>
      </c>
      <c r="D12" s="300"/>
      <c r="E12" s="301" t="s">
        <v>2375</v>
      </c>
      <c r="F12" s="623"/>
    </row>
    <row r="13" spans="1:6" ht="15">
      <c r="A13" s="299" t="s">
        <v>54</v>
      </c>
      <c r="B13" s="300" t="s">
        <v>2330</v>
      </c>
      <c r="C13" s="300" t="s">
        <v>17</v>
      </c>
      <c r="D13" s="300"/>
      <c r="E13" s="301" t="s">
        <v>2331</v>
      </c>
      <c r="F13" s="623"/>
    </row>
    <row r="14" spans="1:6" ht="15">
      <c r="A14" s="299" t="s">
        <v>56</v>
      </c>
      <c r="B14" s="300" t="s">
        <v>2332</v>
      </c>
      <c r="C14" s="300" t="s">
        <v>17</v>
      </c>
      <c r="D14" s="300"/>
      <c r="E14" s="301" t="s">
        <v>2333</v>
      </c>
      <c r="F14" s="623"/>
    </row>
    <row r="15" spans="1:6" ht="15">
      <c r="A15" s="299" t="s">
        <v>58</v>
      </c>
      <c r="B15" s="300" t="s">
        <v>2944</v>
      </c>
      <c r="C15" s="300" t="s">
        <v>15</v>
      </c>
      <c r="D15" s="300"/>
      <c r="E15" s="301"/>
      <c r="F15" s="623"/>
    </row>
    <row r="16" spans="1:6" ht="38.25">
      <c r="A16" s="299" t="s">
        <v>112</v>
      </c>
      <c r="B16" s="300" t="s">
        <v>2945</v>
      </c>
      <c r="C16" s="300" t="s">
        <v>15</v>
      </c>
      <c r="D16" s="300"/>
      <c r="E16" s="301" t="s">
        <v>2484</v>
      </c>
      <c r="F16" s="623"/>
    </row>
    <row r="17" spans="1:6" ht="38.25" customHeight="1">
      <c r="A17" s="302" t="s">
        <v>113</v>
      </c>
      <c r="B17" s="618" t="s">
        <v>2887</v>
      </c>
      <c r="C17" s="213" t="s">
        <v>15</v>
      </c>
      <c r="D17" s="213" t="s">
        <v>2876</v>
      </c>
      <c r="E17" s="280" t="s">
        <v>2881</v>
      </c>
      <c r="F17" s="906" t="s">
        <v>2337</v>
      </c>
    </row>
    <row r="18" spans="1:6" ht="25.5">
      <c r="A18" s="302" t="s">
        <v>60</v>
      </c>
      <c r="B18" s="618" t="s">
        <v>2886</v>
      </c>
      <c r="C18" s="213" t="s">
        <v>15</v>
      </c>
      <c r="D18" s="213" t="s">
        <v>2876</v>
      </c>
      <c r="E18" s="280" t="s">
        <v>2882</v>
      </c>
      <c r="F18" s="907"/>
    </row>
    <row r="19" spans="1:6" ht="45" customHeight="1">
      <c r="A19" s="302" t="s">
        <v>59</v>
      </c>
      <c r="B19" s="618" t="s">
        <v>2880</v>
      </c>
      <c r="C19" s="213" t="s">
        <v>15</v>
      </c>
      <c r="D19" s="213" t="s">
        <v>2908</v>
      </c>
      <c r="E19" s="280" t="s">
        <v>2883</v>
      </c>
      <c r="F19" s="907"/>
    </row>
    <row r="20" spans="1:6" ht="45" customHeight="1">
      <c r="A20" s="302" t="s">
        <v>61</v>
      </c>
      <c r="B20" s="618" t="s">
        <v>3080</v>
      </c>
      <c r="C20" s="213" t="s">
        <v>3081</v>
      </c>
      <c r="D20" s="213"/>
      <c r="E20" s="280"/>
      <c r="F20" s="907"/>
    </row>
    <row r="21" spans="1:6" ht="38.25" customHeight="1">
      <c r="A21" s="302" t="s">
        <v>1153</v>
      </c>
      <c r="B21" s="618" t="s">
        <v>2885</v>
      </c>
      <c r="C21" s="213" t="s">
        <v>15</v>
      </c>
      <c r="D21" s="213" t="s">
        <v>2876</v>
      </c>
      <c r="E21" s="280" t="s">
        <v>2946</v>
      </c>
      <c r="F21" s="907"/>
    </row>
    <row r="22" spans="1:6" ht="38.25" customHeight="1">
      <c r="A22" s="302" t="s">
        <v>63</v>
      </c>
      <c r="B22" s="213" t="s">
        <v>2890</v>
      </c>
      <c r="C22" s="213" t="s">
        <v>15</v>
      </c>
      <c r="D22" s="213" t="s">
        <v>2876</v>
      </c>
      <c r="E22" s="280" t="s">
        <v>2884</v>
      </c>
      <c r="F22" s="907"/>
    </row>
    <row r="23" spans="1:6" ht="45" customHeight="1">
      <c r="A23" s="302" t="s">
        <v>64</v>
      </c>
      <c r="B23" s="279" t="s">
        <v>2877</v>
      </c>
      <c r="C23" s="213" t="s">
        <v>16</v>
      </c>
      <c r="D23" s="213"/>
      <c r="E23" s="280"/>
      <c r="F23" s="908"/>
    </row>
    <row r="24" spans="1:6" ht="51" customHeight="1">
      <c r="A24" s="306" t="s">
        <v>65</v>
      </c>
      <c r="B24" s="225" t="s">
        <v>2889</v>
      </c>
      <c r="C24" s="225" t="s">
        <v>15</v>
      </c>
      <c r="D24" s="225" t="s">
        <v>2876</v>
      </c>
      <c r="E24" s="307"/>
      <c r="F24" s="909" t="s">
        <v>2342</v>
      </c>
    </row>
    <row r="25" spans="1:6" ht="25.5">
      <c r="A25" s="306" t="s">
        <v>66</v>
      </c>
      <c r="B25" s="225" t="s">
        <v>2888</v>
      </c>
      <c r="C25" s="225" t="s">
        <v>2335</v>
      </c>
      <c r="D25" s="225" t="s">
        <v>2876</v>
      </c>
      <c r="E25" s="307"/>
      <c r="F25" s="910"/>
    </row>
    <row r="26" spans="1:6" ht="15">
      <c r="A26" s="306" t="s">
        <v>1154</v>
      </c>
      <c r="B26" s="225" t="s">
        <v>2891</v>
      </c>
      <c r="C26" s="225" t="s">
        <v>15</v>
      </c>
      <c r="D26" s="225" t="s">
        <v>2876</v>
      </c>
      <c r="E26" s="307"/>
      <c r="F26" s="910"/>
    </row>
    <row r="27" spans="1:6" ht="33" customHeight="1">
      <c r="A27" s="306" t="s">
        <v>67</v>
      </c>
      <c r="B27" s="225" t="s">
        <v>2892</v>
      </c>
      <c r="C27" s="225" t="s">
        <v>15</v>
      </c>
      <c r="D27" s="225" t="s">
        <v>2876</v>
      </c>
      <c r="E27" s="307"/>
      <c r="F27" s="910"/>
    </row>
    <row r="28" spans="1:6" ht="33" customHeight="1">
      <c r="A28" s="306" t="s">
        <v>68</v>
      </c>
      <c r="B28" s="225" t="s">
        <v>2894</v>
      </c>
      <c r="C28" s="225" t="s">
        <v>15</v>
      </c>
      <c r="D28" s="225" t="s">
        <v>2876</v>
      </c>
      <c r="E28" s="307"/>
      <c r="F28" s="910"/>
    </row>
    <row r="29" spans="1:6" ht="33" customHeight="1">
      <c r="A29" s="306" t="s">
        <v>69</v>
      </c>
      <c r="B29" s="225" t="s">
        <v>2893</v>
      </c>
      <c r="C29" s="225" t="s">
        <v>15</v>
      </c>
      <c r="D29" s="225" t="s">
        <v>2876</v>
      </c>
      <c r="E29" s="307"/>
      <c r="F29" s="910"/>
    </row>
    <row r="30" spans="1:6" ht="33" customHeight="1">
      <c r="A30" s="306" t="s">
        <v>70</v>
      </c>
      <c r="B30" s="225" t="s">
        <v>2895</v>
      </c>
      <c r="C30" s="225" t="s">
        <v>15</v>
      </c>
      <c r="D30" s="225" t="s">
        <v>2876</v>
      </c>
      <c r="E30" s="307"/>
      <c r="F30" s="910"/>
    </row>
    <row r="31" spans="1:6" ht="25.5">
      <c r="A31" s="306" t="s">
        <v>1304</v>
      </c>
      <c r="B31" s="310" t="s">
        <v>2878</v>
      </c>
      <c r="C31" s="310" t="s">
        <v>16</v>
      </c>
      <c r="D31" s="310"/>
      <c r="E31" s="307"/>
      <c r="F31" s="911"/>
    </row>
    <row r="32" spans="1:6" ht="45" customHeight="1">
      <c r="A32" s="311" t="s">
        <v>1305</v>
      </c>
      <c r="B32" s="312" t="s">
        <v>2896</v>
      </c>
      <c r="C32" s="312" t="s">
        <v>15</v>
      </c>
      <c r="D32" s="282" t="s">
        <v>2876</v>
      </c>
      <c r="E32" s="314" t="s">
        <v>2947</v>
      </c>
      <c r="F32" s="912" t="s">
        <v>2362</v>
      </c>
    </row>
    <row r="33" spans="1:6" ht="45" customHeight="1">
      <c r="A33" s="311" t="s">
        <v>1306</v>
      </c>
      <c r="B33" s="312" t="s">
        <v>2897</v>
      </c>
      <c r="C33" s="312" t="s">
        <v>15</v>
      </c>
      <c r="D33" s="282" t="s">
        <v>2876</v>
      </c>
      <c r="E33" s="314" t="s">
        <v>2948</v>
      </c>
      <c r="F33" s="913"/>
    </row>
    <row r="34" spans="1:6" ht="45" customHeight="1">
      <c r="A34" s="311" t="s">
        <v>1307</v>
      </c>
      <c r="B34" s="312" t="s">
        <v>2898</v>
      </c>
      <c r="C34" s="312" t="s">
        <v>15</v>
      </c>
      <c r="D34" s="282" t="s">
        <v>2876</v>
      </c>
      <c r="E34" s="314" t="s">
        <v>2949</v>
      </c>
      <c r="F34" s="913"/>
    </row>
    <row r="35" spans="1:6" ht="45" customHeight="1">
      <c r="A35" s="311" t="s">
        <v>1308</v>
      </c>
      <c r="B35" s="312" t="s">
        <v>2899</v>
      </c>
      <c r="C35" s="312" t="s">
        <v>15</v>
      </c>
      <c r="D35" s="282" t="s">
        <v>2876</v>
      </c>
      <c r="E35" s="314" t="s">
        <v>2950</v>
      </c>
      <c r="F35" s="913"/>
    </row>
    <row r="36" spans="1:6" ht="45" customHeight="1">
      <c r="A36" s="311" t="s">
        <v>1309</v>
      </c>
      <c r="B36" s="312" t="s">
        <v>2900</v>
      </c>
      <c r="C36" s="312" t="s">
        <v>15</v>
      </c>
      <c r="D36" s="282" t="s">
        <v>2876</v>
      </c>
      <c r="E36" s="314" t="s">
        <v>2900</v>
      </c>
      <c r="F36" s="913"/>
    </row>
    <row r="37" spans="1:6" ht="45" customHeight="1">
      <c r="A37" s="311" t="s">
        <v>1310</v>
      </c>
      <c r="B37" s="312" t="s">
        <v>2901</v>
      </c>
      <c r="C37" s="312" t="s">
        <v>15</v>
      </c>
      <c r="D37" s="282" t="s">
        <v>2876</v>
      </c>
      <c r="E37" s="314" t="s">
        <v>2901</v>
      </c>
      <c r="F37" s="913"/>
    </row>
    <row r="38" spans="1:6" ht="15">
      <c r="A38" s="311" t="s">
        <v>1311</v>
      </c>
      <c r="B38" s="619" t="s">
        <v>2933</v>
      </c>
      <c r="C38" s="312" t="s">
        <v>15</v>
      </c>
      <c r="D38" s="282" t="s">
        <v>2876</v>
      </c>
      <c r="E38" s="314" t="s">
        <v>2902</v>
      </c>
      <c r="F38" s="913"/>
    </row>
    <row r="39" spans="1:6" ht="45" customHeight="1">
      <c r="A39" s="311" t="s">
        <v>1312</v>
      </c>
      <c r="B39" s="312" t="s">
        <v>2903</v>
      </c>
      <c r="C39" s="312" t="s">
        <v>15</v>
      </c>
      <c r="D39" s="282" t="s">
        <v>2876</v>
      </c>
      <c r="E39" s="314" t="s">
        <v>2903</v>
      </c>
      <c r="F39" s="913"/>
    </row>
    <row r="40" spans="1:6" ht="45" customHeight="1">
      <c r="A40" s="311" t="s">
        <v>1313</v>
      </c>
      <c r="B40" s="750" t="s">
        <v>2996</v>
      </c>
      <c r="C40" s="312" t="s">
        <v>15</v>
      </c>
      <c r="D40" s="282" t="s">
        <v>2876</v>
      </c>
      <c r="E40" s="316"/>
      <c r="F40" s="913"/>
    </row>
    <row r="41" spans="1:6" ht="45" customHeight="1">
      <c r="A41" s="311" t="s">
        <v>1985</v>
      </c>
      <c r="B41" s="750" t="s">
        <v>2997</v>
      </c>
      <c r="C41" s="312" t="s">
        <v>15</v>
      </c>
      <c r="D41" s="282" t="s">
        <v>2876</v>
      </c>
      <c r="E41" s="316"/>
      <c r="F41" s="913"/>
    </row>
    <row r="42" spans="1:6" ht="45" customHeight="1">
      <c r="A42" s="311" t="s">
        <v>1986</v>
      </c>
      <c r="B42" s="315" t="s">
        <v>2879</v>
      </c>
      <c r="C42" s="315" t="s">
        <v>16</v>
      </c>
      <c r="D42" s="315"/>
      <c r="E42" s="316"/>
      <c r="F42" s="914"/>
    </row>
    <row r="43" spans="1:6" ht="45" customHeight="1">
      <c r="A43" s="621" t="s">
        <v>2234</v>
      </c>
      <c r="B43" s="620" t="s">
        <v>2907</v>
      </c>
      <c r="C43" s="620" t="s">
        <v>55</v>
      </c>
      <c r="D43" s="620"/>
      <c r="E43" s="620" t="s">
        <v>2904</v>
      </c>
      <c r="F43" s="624"/>
    </row>
    <row r="44" spans="1:6" ht="45" customHeight="1">
      <c r="A44" s="621" t="s">
        <v>2343</v>
      </c>
      <c r="B44" s="620" t="s">
        <v>2906</v>
      </c>
      <c r="C44" s="620" t="s">
        <v>55</v>
      </c>
      <c r="D44" s="620"/>
      <c r="E44" s="620" t="s">
        <v>2905</v>
      </c>
      <c r="F44" s="624"/>
    </row>
    <row r="47" spans="1:6" ht="45" customHeight="1">
      <c r="B47" s="317"/>
    </row>
  </sheetData>
  <autoFilter ref="A2:F42" xr:uid="{00000000-0009-0000-0000-000004000000}"/>
  <mergeCells count="4">
    <mergeCell ref="A1:E1"/>
    <mergeCell ref="F17:F23"/>
    <mergeCell ref="F24:F31"/>
    <mergeCell ref="F32:F42"/>
  </mergeCells>
  <pageMargins left="0.25" right="0.25" top="0" bottom="0" header="0.3" footer="0.3"/>
  <pageSetup scale="60" orientation="portrait" r:id="rId1"/>
  <rowBreaks count="1" manualBreakCount="1">
    <brk id="20"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125" style="295" customWidth="1"/>
    <col min="2" max="2" width="40.25" style="325" customWidth="1"/>
    <col min="3" max="3" width="11.625" style="318" customWidth="1"/>
    <col min="4" max="4" width="16.625" style="318" hidden="1" customWidth="1"/>
    <col min="5" max="5" width="13.25" style="318" bestFit="1" customWidth="1"/>
    <col min="6" max="6" width="65.25" style="324" customWidth="1"/>
    <col min="7" max="7" width="21.125" style="206" customWidth="1"/>
    <col min="8" max="8" width="20.875" style="206" customWidth="1"/>
    <col min="9" max="9" width="57.375" style="205" bestFit="1" customWidth="1"/>
    <col min="10" max="16384" width="8" style="319"/>
  </cols>
  <sheetData>
    <row r="1" spans="1:9" ht="45" customHeight="1">
      <c r="A1" s="915"/>
      <c r="B1" s="915"/>
      <c r="C1" s="915"/>
      <c r="D1" s="915"/>
      <c r="E1" s="915"/>
      <c r="F1" s="915"/>
      <c r="G1" s="204" t="s">
        <v>45</v>
      </c>
      <c r="H1" s="204" t="s">
        <v>45</v>
      </c>
    </row>
    <row r="2" spans="1:9" s="320" customFormat="1" ht="56.25" customHeight="1">
      <c r="A2" s="296" t="s">
        <v>46</v>
      </c>
      <c r="B2" s="271" t="s">
        <v>2314</v>
      </c>
      <c r="C2" s="297" t="s">
        <v>2315</v>
      </c>
      <c r="D2" s="297" t="s">
        <v>2316</v>
      </c>
      <c r="E2" s="297" t="s">
        <v>2317</v>
      </c>
      <c r="F2" s="297" t="s">
        <v>47</v>
      </c>
      <c r="G2" s="207" t="s">
        <v>48</v>
      </c>
      <c r="H2" s="208" t="s">
        <v>49</v>
      </c>
      <c r="I2" s="209" t="s">
        <v>2383</v>
      </c>
    </row>
    <row r="3" spans="1:9" ht="36" customHeight="1">
      <c r="A3" s="299" t="s">
        <v>0</v>
      </c>
      <c r="B3" s="270" t="s">
        <v>2385</v>
      </c>
      <c r="C3" s="300" t="s">
        <v>14</v>
      </c>
      <c r="D3" s="300"/>
      <c r="E3" s="300" t="s">
        <v>2319</v>
      </c>
      <c r="F3" s="268" t="s">
        <v>2385</v>
      </c>
      <c r="G3" s="210"/>
      <c r="H3" s="211"/>
      <c r="I3" s="212"/>
    </row>
    <row r="4" spans="1:9" ht="36" customHeight="1">
      <c r="A4" s="299" t="s">
        <v>1</v>
      </c>
      <c r="B4" s="270" t="s">
        <v>2386</v>
      </c>
      <c r="C4" s="300" t="s">
        <v>14</v>
      </c>
      <c r="D4" s="300"/>
      <c r="E4" s="300" t="s">
        <v>2319</v>
      </c>
      <c r="F4" s="268" t="s">
        <v>2470</v>
      </c>
      <c r="G4" s="210"/>
      <c r="H4" s="211"/>
      <c r="I4" s="212"/>
    </row>
    <row r="5" spans="1:9" ht="36" customHeight="1">
      <c r="A5" s="299" t="s">
        <v>2</v>
      </c>
      <c r="B5" s="270" t="s">
        <v>2387</v>
      </c>
      <c r="C5" s="300" t="s">
        <v>14</v>
      </c>
      <c r="D5" s="300"/>
      <c r="E5" s="300" t="s">
        <v>2319</v>
      </c>
      <c r="F5" s="268" t="s">
        <v>2387</v>
      </c>
      <c r="G5" s="210"/>
      <c r="H5" s="211"/>
      <c r="I5" s="212"/>
    </row>
    <row r="6" spans="1:9" ht="36" customHeight="1">
      <c r="A6" s="299" t="s">
        <v>3</v>
      </c>
      <c r="B6" s="270" t="s">
        <v>2388</v>
      </c>
      <c r="C6" s="300" t="s">
        <v>16</v>
      </c>
      <c r="D6" s="300"/>
      <c r="E6" s="300" t="s">
        <v>2319</v>
      </c>
      <c r="F6" s="268" t="s">
        <v>2469</v>
      </c>
      <c r="G6" s="210"/>
      <c r="H6" s="211"/>
      <c r="I6" s="212"/>
    </row>
    <row r="7" spans="1:9" ht="36" customHeight="1">
      <c r="A7" s="299" t="s">
        <v>4</v>
      </c>
      <c r="B7" s="270" t="s">
        <v>2389</v>
      </c>
      <c r="C7" s="300" t="s">
        <v>14</v>
      </c>
      <c r="D7" s="300"/>
      <c r="E7" s="300" t="s">
        <v>2319</v>
      </c>
      <c r="F7" s="268" t="s">
        <v>2389</v>
      </c>
      <c r="G7" s="210"/>
      <c r="H7" s="211"/>
      <c r="I7" s="212"/>
    </row>
    <row r="8" spans="1:9" ht="36" customHeight="1">
      <c r="A8" s="299" t="s">
        <v>1152</v>
      </c>
      <c r="B8" s="270" t="s">
        <v>2390</v>
      </c>
      <c r="C8" s="300" t="s">
        <v>14</v>
      </c>
      <c r="D8" s="300"/>
      <c r="E8" s="300" t="s">
        <v>2319</v>
      </c>
      <c r="F8" s="268" t="s">
        <v>2390</v>
      </c>
      <c r="G8" s="210"/>
      <c r="H8" s="211"/>
      <c r="I8" s="212"/>
    </row>
    <row r="9" spans="1:9" ht="45" customHeight="1">
      <c r="A9" s="299" t="s">
        <v>5</v>
      </c>
      <c r="B9" s="270" t="s">
        <v>2391</v>
      </c>
      <c r="C9" s="300" t="s">
        <v>2461</v>
      </c>
      <c r="D9" s="300"/>
      <c r="E9" s="300" t="s">
        <v>2319</v>
      </c>
      <c r="F9" s="268" t="s">
        <v>2391</v>
      </c>
      <c r="G9" s="210"/>
      <c r="H9" s="211"/>
      <c r="I9" s="212"/>
    </row>
    <row r="10" spans="1:9" ht="45" customHeight="1">
      <c r="A10" s="299" t="s">
        <v>6</v>
      </c>
      <c r="B10" s="270" t="s">
        <v>2392</v>
      </c>
      <c r="C10" s="300" t="s">
        <v>14</v>
      </c>
      <c r="D10" s="300"/>
      <c r="E10" s="300" t="s">
        <v>2319</v>
      </c>
      <c r="F10" s="268" t="s">
        <v>2392</v>
      </c>
      <c r="G10" s="210"/>
      <c r="H10" s="211"/>
      <c r="I10" s="212"/>
    </row>
    <row r="11" spans="1:9" ht="37.5" customHeight="1">
      <c r="A11" s="299" t="s">
        <v>50</v>
      </c>
      <c r="B11" s="270" t="s">
        <v>2434</v>
      </c>
      <c r="C11" s="300" t="s">
        <v>15</v>
      </c>
      <c r="D11" s="300"/>
      <c r="E11" s="300" t="s">
        <v>2319</v>
      </c>
      <c r="F11" s="268" t="s">
        <v>2471</v>
      </c>
      <c r="G11" s="210"/>
      <c r="H11" s="211"/>
      <c r="I11" s="212"/>
    </row>
    <row r="12" spans="1:9" ht="37.5" customHeight="1">
      <c r="A12" s="299" t="s">
        <v>51</v>
      </c>
      <c r="B12" s="270" t="s">
        <v>2433</v>
      </c>
      <c r="C12" s="300" t="s">
        <v>15</v>
      </c>
      <c r="D12" s="300"/>
      <c r="E12" s="300" t="s">
        <v>2319</v>
      </c>
      <c r="F12" s="268" t="s">
        <v>2472</v>
      </c>
      <c r="G12" s="210"/>
      <c r="H12" s="211"/>
      <c r="I12" s="212"/>
    </row>
    <row r="13" spans="1:9" ht="37.5" customHeight="1">
      <c r="A13" s="299" t="s">
        <v>54</v>
      </c>
      <c r="B13" s="270" t="s">
        <v>2393</v>
      </c>
      <c r="C13" s="300" t="s">
        <v>17</v>
      </c>
      <c r="D13" s="300"/>
      <c r="E13" s="300" t="s">
        <v>2319</v>
      </c>
      <c r="F13" s="268" t="s">
        <v>2393</v>
      </c>
      <c r="G13" s="210"/>
      <c r="H13" s="211"/>
      <c r="I13" s="212"/>
    </row>
    <row r="14" spans="1:9" ht="37.5" customHeight="1">
      <c r="A14" s="299" t="s">
        <v>56</v>
      </c>
      <c r="B14" s="270" t="s">
        <v>2394</v>
      </c>
      <c r="C14" s="300" t="s">
        <v>17</v>
      </c>
      <c r="D14" s="300"/>
      <c r="E14" s="300" t="s">
        <v>2319</v>
      </c>
      <c r="F14" s="268" t="s">
        <v>2394</v>
      </c>
      <c r="G14" s="210"/>
      <c r="H14" s="211"/>
      <c r="I14" s="212"/>
    </row>
    <row r="15" spans="1:9" ht="45" customHeight="1">
      <c r="A15" s="299" t="s">
        <v>58</v>
      </c>
      <c r="B15" s="270" t="s">
        <v>2491</v>
      </c>
      <c r="C15" s="300" t="s">
        <v>15</v>
      </c>
      <c r="D15" s="300"/>
      <c r="E15" s="300" t="s">
        <v>2459</v>
      </c>
      <c r="F15" s="268" t="s">
        <v>2491</v>
      </c>
      <c r="G15" s="210"/>
      <c r="H15" s="211"/>
      <c r="I15" s="212"/>
    </row>
    <row r="16" spans="1:9" ht="45" customHeight="1">
      <c r="A16" s="299" t="s">
        <v>112</v>
      </c>
      <c r="B16" s="270" t="s">
        <v>1987</v>
      </c>
      <c r="C16" s="300" t="s">
        <v>15</v>
      </c>
      <c r="D16" s="300"/>
      <c r="E16" s="300" t="s">
        <v>296</v>
      </c>
      <c r="F16" s="268" t="s">
        <v>2395</v>
      </c>
      <c r="G16" s="210"/>
      <c r="H16" s="211"/>
      <c r="I16" s="212"/>
    </row>
    <row r="17" spans="1:9" ht="45" customHeight="1">
      <c r="A17" s="299" t="s">
        <v>113</v>
      </c>
      <c r="B17" s="270" t="s">
        <v>2396</v>
      </c>
      <c r="C17" s="300" t="s">
        <v>15</v>
      </c>
      <c r="D17" s="300"/>
      <c r="E17" s="300" t="s">
        <v>296</v>
      </c>
      <c r="F17" s="268" t="s">
        <v>2397</v>
      </c>
      <c r="G17" s="210"/>
      <c r="H17" s="211"/>
      <c r="I17" s="212"/>
    </row>
    <row r="18" spans="1:9" ht="40.5">
      <c r="A18" s="299" t="s">
        <v>60</v>
      </c>
      <c r="B18" s="270" t="s">
        <v>2398</v>
      </c>
      <c r="C18" s="300" t="s">
        <v>15</v>
      </c>
      <c r="D18" s="300" t="s">
        <v>2483</v>
      </c>
      <c r="E18" s="300" t="s">
        <v>2319</v>
      </c>
      <c r="F18" s="268" t="s">
        <v>2399</v>
      </c>
      <c r="G18" s="210"/>
      <c r="H18" s="211"/>
      <c r="I18" s="212"/>
    </row>
    <row r="19" spans="1:9" ht="45" customHeight="1">
      <c r="A19" s="299" t="s">
        <v>59</v>
      </c>
      <c r="B19" s="270" t="s">
        <v>2400</v>
      </c>
      <c r="C19" s="300" t="s">
        <v>2335</v>
      </c>
      <c r="D19" s="300"/>
      <c r="E19" s="300" t="s">
        <v>2319</v>
      </c>
      <c r="F19" s="268" t="s">
        <v>2473</v>
      </c>
      <c r="G19" s="210"/>
      <c r="H19" s="211"/>
      <c r="I19" s="212"/>
    </row>
    <row r="20" spans="1:9" ht="36" customHeight="1">
      <c r="A20" s="299" t="s">
        <v>61</v>
      </c>
      <c r="B20" s="270" t="s">
        <v>2401</v>
      </c>
      <c r="C20" s="300" t="s">
        <v>15</v>
      </c>
      <c r="D20" s="300"/>
      <c r="E20" s="300" t="s">
        <v>2319</v>
      </c>
      <c r="F20" s="268" t="s">
        <v>2475</v>
      </c>
      <c r="G20" s="210"/>
      <c r="H20" s="211"/>
      <c r="I20" s="212"/>
    </row>
    <row r="21" spans="1:9" ht="35.25" customHeight="1">
      <c r="A21" s="299" t="s">
        <v>1153</v>
      </c>
      <c r="B21" s="270" t="s">
        <v>2402</v>
      </c>
      <c r="C21" s="300" t="s">
        <v>15</v>
      </c>
      <c r="D21" s="300"/>
      <c r="E21" s="300" t="s">
        <v>2319</v>
      </c>
      <c r="F21" s="268" t="s">
        <v>2474</v>
      </c>
      <c r="G21" s="210"/>
      <c r="H21" s="211"/>
      <c r="I21" s="212"/>
    </row>
    <row r="22" spans="1:9" ht="52.5" customHeight="1">
      <c r="A22" s="302" t="s">
        <v>63</v>
      </c>
      <c r="B22" s="260" t="s">
        <v>2462</v>
      </c>
      <c r="C22" s="213" t="s">
        <v>15</v>
      </c>
      <c r="D22" s="213"/>
      <c r="E22" s="213" t="s">
        <v>2319</v>
      </c>
      <c r="F22" s="258" t="s">
        <v>2476</v>
      </c>
      <c r="G22" s="214" t="s">
        <v>57</v>
      </c>
      <c r="H22" s="215" t="s">
        <v>57</v>
      </c>
      <c r="I22" s="216" t="s">
        <v>2337</v>
      </c>
    </row>
    <row r="23" spans="1:9" ht="45" customHeight="1">
      <c r="A23" s="302" t="s">
        <v>64</v>
      </c>
      <c r="B23" s="260" t="s">
        <v>2439</v>
      </c>
      <c r="C23" s="213" t="s">
        <v>15</v>
      </c>
      <c r="D23" s="213"/>
      <c r="E23" s="213" t="s">
        <v>2319</v>
      </c>
      <c r="F23" s="258" t="s">
        <v>2439</v>
      </c>
      <c r="G23" s="210"/>
      <c r="H23" s="211"/>
      <c r="I23" s="212"/>
    </row>
    <row r="24" spans="1:9" ht="45" customHeight="1">
      <c r="A24" s="302" t="s">
        <v>65</v>
      </c>
      <c r="B24" s="260" t="s">
        <v>2440</v>
      </c>
      <c r="C24" s="213" t="s">
        <v>15</v>
      </c>
      <c r="D24" s="213"/>
      <c r="E24" s="213" t="s">
        <v>2319</v>
      </c>
      <c r="F24" s="261" t="s">
        <v>2441</v>
      </c>
      <c r="G24" s="210"/>
      <c r="H24" s="211"/>
      <c r="I24" s="212"/>
    </row>
    <row r="25" spans="1:9" ht="60.75">
      <c r="A25" s="302" t="s">
        <v>66</v>
      </c>
      <c r="B25" s="262" t="s">
        <v>2492</v>
      </c>
      <c r="C25" s="217" t="s">
        <v>15</v>
      </c>
      <c r="D25" s="213"/>
      <c r="E25" s="217" t="s">
        <v>2319</v>
      </c>
      <c r="F25" s="259" t="s">
        <v>2463</v>
      </c>
      <c r="G25" s="214" t="s">
        <v>57</v>
      </c>
      <c r="H25" s="215" t="s">
        <v>57</v>
      </c>
      <c r="I25" s="216" t="s">
        <v>2337</v>
      </c>
    </row>
    <row r="26" spans="1:9" ht="54" customHeight="1">
      <c r="A26" s="302" t="s">
        <v>68</v>
      </c>
      <c r="B26" s="260" t="s">
        <v>2464</v>
      </c>
      <c r="C26" s="217" t="s">
        <v>15</v>
      </c>
      <c r="D26" s="213"/>
      <c r="E26" s="217" t="s">
        <v>2319</v>
      </c>
      <c r="F26" s="261" t="s">
        <v>2427</v>
      </c>
      <c r="G26" s="210"/>
      <c r="H26" s="211"/>
      <c r="I26" s="212"/>
    </row>
    <row r="27" spans="1:9" ht="90">
      <c r="A27" s="302" t="s">
        <v>1154</v>
      </c>
      <c r="B27" s="262" t="s">
        <v>2493</v>
      </c>
      <c r="C27" s="217" t="s">
        <v>15</v>
      </c>
      <c r="D27" s="213"/>
      <c r="E27" s="217" t="s">
        <v>2319</v>
      </c>
      <c r="F27" s="262" t="s">
        <v>2493</v>
      </c>
      <c r="G27" s="210"/>
      <c r="H27" s="211"/>
      <c r="I27" s="212"/>
    </row>
    <row r="28" spans="1:9" ht="90">
      <c r="A28" s="302" t="s">
        <v>67</v>
      </c>
      <c r="B28" s="260" t="s">
        <v>2494</v>
      </c>
      <c r="C28" s="217" t="s">
        <v>15</v>
      </c>
      <c r="D28" s="213"/>
      <c r="E28" s="217" t="s">
        <v>2319</v>
      </c>
      <c r="F28" s="260" t="s">
        <v>2494</v>
      </c>
      <c r="G28" s="210"/>
      <c r="H28" s="211"/>
      <c r="I28" s="212"/>
    </row>
    <row r="29" spans="1:9" ht="55.5" customHeight="1">
      <c r="A29" s="302" t="s">
        <v>69</v>
      </c>
      <c r="B29" s="262" t="s">
        <v>2477</v>
      </c>
      <c r="C29" s="217" t="s">
        <v>2485</v>
      </c>
      <c r="D29" s="217" t="s">
        <v>2458</v>
      </c>
      <c r="E29" s="217" t="s">
        <v>2319</v>
      </c>
      <c r="F29" s="259" t="s">
        <v>2428</v>
      </c>
      <c r="G29" s="214" t="s">
        <v>57</v>
      </c>
      <c r="H29" s="214" t="s">
        <v>57</v>
      </c>
      <c r="I29" s="216" t="s">
        <v>2337</v>
      </c>
    </row>
    <row r="30" spans="1:9" ht="51.75" customHeight="1">
      <c r="A30" s="302" t="s">
        <v>70</v>
      </c>
      <c r="B30" s="262" t="s">
        <v>2482</v>
      </c>
      <c r="C30" s="217" t="s">
        <v>2485</v>
      </c>
      <c r="D30" s="217"/>
      <c r="E30" s="217" t="s">
        <v>2319</v>
      </c>
      <c r="F30" s="259" t="s">
        <v>2442</v>
      </c>
      <c r="G30" s="283"/>
      <c r="H30" s="211"/>
      <c r="I30" s="212"/>
    </row>
    <row r="31" spans="1:9" ht="69" customHeight="1">
      <c r="A31" s="302" t="s">
        <v>1304</v>
      </c>
      <c r="B31" s="262" t="s">
        <v>2495</v>
      </c>
      <c r="C31" s="217" t="s">
        <v>2485</v>
      </c>
      <c r="D31" s="217"/>
      <c r="E31" s="217" t="s">
        <v>2319</v>
      </c>
      <c r="F31" s="259" t="s">
        <v>2443</v>
      </c>
      <c r="G31" s="284"/>
      <c r="H31" s="274"/>
      <c r="I31" s="275"/>
    </row>
    <row r="32" spans="1:9" s="322" customFormat="1" ht="61.9" customHeight="1">
      <c r="A32" s="321" t="s">
        <v>1305</v>
      </c>
      <c r="B32" s="262" t="s">
        <v>2403</v>
      </c>
      <c r="C32" s="217" t="s">
        <v>2435</v>
      </c>
      <c r="D32" s="213" t="s">
        <v>2486</v>
      </c>
      <c r="E32" s="217" t="s">
        <v>2459</v>
      </c>
      <c r="F32" s="261" t="s">
        <v>2404</v>
      </c>
      <c r="G32" s="276" t="s">
        <v>57</v>
      </c>
      <c r="H32" s="277" t="s">
        <v>57</v>
      </c>
      <c r="I32" s="278" t="s">
        <v>2337</v>
      </c>
    </row>
    <row r="33" spans="1:9" s="322" customFormat="1" ht="60.75" customHeight="1">
      <c r="A33" s="321" t="s">
        <v>1306</v>
      </c>
      <c r="B33" s="262" t="s">
        <v>2456</v>
      </c>
      <c r="C33" s="285" t="s">
        <v>15</v>
      </c>
      <c r="D33" s="213" t="s">
        <v>2336</v>
      </c>
      <c r="E33" s="285" t="s">
        <v>296</v>
      </c>
      <c r="F33" s="281" t="s">
        <v>2405</v>
      </c>
      <c r="G33" s="276" t="s">
        <v>2338</v>
      </c>
      <c r="H33" s="277" t="s">
        <v>2338</v>
      </c>
      <c r="I33" s="278" t="s">
        <v>2337</v>
      </c>
    </row>
    <row r="34" spans="1:9" s="322" customFormat="1" ht="61.5" customHeight="1">
      <c r="A34" s="321" t="s">
        <v>1307</v>
      </c>
      <c r="B34" s="262" t="s">
        <v>2496</v>
      </c>
      <c r="C34" s="285" t="s">
        <v>2435</v>
      </c>
      <c r="D34" s="213" t="s">
        <v>2336</v>
      </c>
      <c r="E34" s="285" t="s">
        <v>2319</v>
      </c>
      <c r="F34" s="281" t="s">
        <v>2497</v>
      </c>
      <c r="G34" s="276" t="s">
        <v>2338</v>
      </c>
      <c r="H34" s="277" t="s">
        <v>2339</v>
      </c>
      <c r="I34" s="278" t="s">
        <v>2337</v>
      </c>
    </row>
    <row r="35" spans="1:9" s="322" customFormat="1" ht="61.5" customHeight="1">
      <c r="A35" s="321" t="s">
        <v>1308</v>
      </c>
      <c r="B35" s="262" t="s">
        <v>2498</v>
      </c>
      <c r="C35" s="303" t="s">
        <v>15</v>
      </c>
      <c r="D35" s="304"/>
      <c r="E35" s="305" t="s">
        <v>296</v>
      </c>
      <c r="F35" s="262" t="s">
        <v>2498</v>
      </c>
      <c r="G35" s="218"/>
      <c r="H35" s="219"/>
      <c r="I35" s="230"/>
    </row>
    <row r="36" spans="1:9" s="322" customFormat="1" ht="55.15" customHeight="1">
      <c r="A36" s="321" t="s">
        <v>1309</v>
      </c>
      <c r="B36" s="262" t="s">
        <v>2499</v>
      </c>
      <c r="C36" s="305" t="s">
        <v>15</v>
      </c>
      <c r="D36" s="305"/>
      <c r="E36" s="305" t="s">
        <v>296</v>
      </c>
      <c r="F36" s="281" t="s">
        <v>2500</v>
      </c>
      <c r="G36" s="218"/>
      <c r="H36" s="219"/>
      <c r="I36" s="230"/>
    </row>
    <row r="37" spans="1:9" s="322" customFormat="1" ht="45" customHeight="1">
      <c r="A37" s="321" t="s">
        <v>1310</v>
      </c>
      <c r="B37" s="262" t="s">
        <v>2445</v>
      </c>
      <c r="C37" s="220" t="s">
        <v>15</v>
      </c>
      <c r="D37" s="220"/>
      <c r="E37" s="220" t="s">
        <v>2319</v>
      </c>
      <c r="F37" s="281" t="s">
        <v>2446</v>
      </c>
      <c r="G37" s="210"/>
      <c r="H37" s="211"/>
      <c r="I37" s="212"/>
    </row>
    <row r="38" spans="1:9" s="322" customFormat="1" ht="54">
      <c r="A38" s="321" t="s">
        <v>1311</v>
      </c>
      <c r="B38" s="262" t="s">
        <v>2444</v>
      </c>
      <c r="C38" s="220" t="s">
        <v>15</v>
      </c>
      <c r="D38" s="220"/>
      <c r="E38" s="220" t="s">
        <v>2319</v>
      </c>
      <c r="F38" s="281" t="s">
        <v>2444</v>
      </c>
      <c r="G38" s="210"/>
      <c r="H38" s="211"/>
      <c r="I38" s="212"/>
    </row>
    <row r="39" spans="1:9" s="322" customFormat="1" ht="45" customHeight="1">
      <c r="A39" s="321" t="s">
        <v>1312</v>
      </c>
      <c r="B39" s="262" t="s">
        <v>2449</v>
      </c>
      <c r="C39" s="221" t="s">
        <v>15</v>
      </c>
      <c r="D39" s="221"/>
      <c r="E39" s="220" t="s">
        <v>2319</v>
      </c>
      <c r="F39" s="281" t="s">
        <v>2447</v>
      </c>
      <c r="G39" s="210"/>
      <c r="H39" s="211"/>
      <c r="I39" s="212"/>
    </row>
    <row r="40" spans="1:9" s="322" customFormat="1" ht="62.45" customHeight="1">
      <c r="A40" s="321" t="s">
        <v>1313</v>
      </c>
      <c r="B40" s="262" t="s">
        <v>2450</v>
      </c>
      <c r="C40" s="221" t="s">
        <v>15</v>
      </c>
      <c r="D40" s="221"/>
      <c r="E40" s="220" t="s">
        <v>2319</v>
      </c>
      <c r="F40" s="281" t="s">
        <v>2448</v>
      </c>
      <c r="G40" s="210"/>
      <c r="H40" s="211"/>
      <c r="I40" s="212"/>
    </row>
    <row r="41" spans="1:9" ht="45" customHeight="1">
      <c r="A41" s="321" t="s">
        <v>1985</v>
      </c>
      <c r="B41" s="262" t="s">
        <v>2501</v>
      </c>
      <c r="C41" s="217" t="s">
        <v>15</v>
      </c>
      <c r="D41" s="217"/>
      <c r="E41" s="220" t="s">
        <v>2459</v>
      </c>
      <c r="F41" s="281" t="s">
        <v>2502</v>
      </c>
      <c r="G41" s="210"/>
      <c r="H41" s="211"/>
      <c r="I41" s="212"/>
    </row>
    <row r="42" spans="1:9" ht="45" customHeight="1">
      <c r="A42" s="321" t="s">
        <v>1986</v>
      </c>
      <c r="B42" s="262" t="s">
        <v>2503</v>
      </c>
      <c r="C42" s="279" t="s">
        <v>15</v>
      </c>
      <c r="D42" s="217"/>
      <c r="E42" s="220" t="s">
        <v>2459</v>
      </c>
      <c r="F42" s="281" t="s">
        <v>2504</v>
      </c>
      <c r="G42" s="210"/>
      <c r="H42" s="211"/>
      <c r="I42" s="212"/>
    </row>
    <row r="43" spans="1:9" ht="47.25" customHeight="1">
      <c r="A43" s="321" t="s">
        <v>2234</v>
      </c>
      <c r="B43" s="262" t="s">
        <v>2406</v>
      </c>
      <c r="C43" s="279" t="s">
        <v>16</v>
      </c>
      <c r="D43" s="279"/>
      <c r="E43" s="279" t="s">
        <v>2319</v>
      </c>
      <c r="F43" s="281" t="s">
        <v>2406</v>
      </c>
      <c r="G43" s="210"/>
      <c r="H43" s="211"/>
      <c r="I43" s="212"/>
    </row>
    <row r="44" spans="1:9" ht="87.6" customHeight="1">
      <c r="A44" s="306" t="s">
        <v>2343</v>
      </c>
      <c r="B44" s="263" t="s">
        <v>2478</v>
      </c>
      <c r="C44" s="225" t="s">
        <v>15</v>
      </c>
      <c r="D44" s="225"/>
      <c r="E44" s="225" t="s">
        <v>2319</v>
      </c>
      <c r="F44" s="264" t="s">
        <v>2457</v>
      </c>
      <c r="G44" s="222" t="s">
        <v>2340</v>
      </c>
      <c r="H44" s="223" t="s">
        <v>2341</v>
      </c>
      <c r="I44" s="224" t="s">
        <v>2342</v>
      </c>
    </row>
    <row r="45" spans="1:9" ht="51">
      <c r="A45" s="306" t="s">
        <v>2344</v>
      </c>
      <c r="B45" s="263" t="s">
        <v>2505</v>
      </c>
      <c r="C45" s="225" t="s">
        <v>15</v>
      </c>
      <c r="D45" s="225"/>
      <c r="E45" s="225" t="s">
        <v>2319</v>
      </c>
      <c r="F45" s="264" t="s">
        <v>2479</v>
      </c>
      <c r="G45" s="222" t="s">
        <v>2340</v>
      </c>
      <c r="H45" s="223" t="s">
        <v>2341</v>
      </c>
      <c r="I45" s="224" t="s">
        <v>2342</v>
      </c>
    </row>
    <row r="46" spans="1:9" ht="45" customHeight="1">
      <c r="A46" s="306" t="s">
        <v>2345</v>
      </c>
      <c r="B46" s="263" t="s">
        <v>2506</v>
      </c>
      <c r="C46" s="225" t="s">
        <v>16</v>
      </c>
      <c r="D46" s="225"/>
      <c r="E46" s="225" t="s">
        <v>2319</v>
      </c>
      <c r="F46" s="264" t="s">
        <v>2507</v>
      </c>
      <c r="G46" s="210"/>
      <c r="H46" s="211"/>
      <c r="I46" s="212"/>
    </row>
    <row r="47" spans="1:9" ht="72.75" customHeight="1">
      <c r="A47" s="306" t="s">
        <v>2346</v>
      </c>
      <c r="B47" s="263" t="s">
        <v>2508</v>
      </c>
      <c r="C47" s="225" t="s">
        <v>15</v>
      </c>
      <c r="D47" s="225"/>
      <c r="E47" s="225" t="s">
        <v>2319</v>
      </c>
      <c r="F47" s="264" t="s">
        <v>2509</v>
      </c>
      <c r="G47" s="210"/>
      <c r="H47" s="211"/>
      <c r="I47" s="212"/>
    </row>
    <row r="48" spans="1:9" ht="94.5" customHeight="1">
      <c r="A48" s="306" t="s">
        <v>2348</v>
      </c>
      <c r="B48" s="263" t="s">
        <v>2510</v>
      </c>
      <c r="C48" s="225" t="s">
        <v>15</v>
      </c>
      <c r="D48" s="225"/>
      <c r="E48" s="225" t="s">
        <v>2319</v>
      </c>
      <c r="F48" s="264" t="s">
        <v>2511</v>
      </c>
      <c r="G48" s="210"/>
      <c r="H48" s="211"/>
      <c r="I48" s="212"/>
    </row>
    <row r="49" spans="1:9" ht="54" customHeight="1">
      <c r="A49" s="306" t="s">
        <v>2349</v>
      </c>
      <c r="B49" s="263" t="s">
        <v>2451</v>
      </c>
      <c r="C49" s="225" t="s">
        <v>15</v>
      </c>
      <c r="D49" s="225"/>
      <c r="E49" s="225" t="s">
        <v>2319</v>
      </c>
      <c r="F49" s="264" t="s">
        <v>2452</v>
      </c>
      <c r="G49" s="222" t="s">
        <v>2347</v>
      </c>
      <c r="H49" s="223" t="s">
        <v>62</v>
      </c>
      <c r="I49" s="224" t="s">
        <v>2342</v>
      </c>
    </row>
    <row r="50" spans="1:9" ht="51">
      <c r="A50" s="306" t="s">
        <v>2350</v>
      </c>
      <c r="B50" s="263" t="s">
        <v>2454</v>
      </c>
      <c r="C50" s="308" t="s">
        <v>2485</v>
      </c>
      <c r="D50" s="308"/>
      <c r="E50" s="308" t="s">
        <v>296</v>
      </c>
      <c r="F50" s="264" t="s">
        <v>2453</v>
      </c>
      <c r="G50" s="222" t="s">
        <v>2340</v>
      </c>
      <c r="H50" s="223" t="s">
        <v>62</v>
      </c>
      <c r="I50" s="224" t="s">
        <v>2342</v>
      </c>
    </row>
    <row r="51" spans="1:9" ht="40.5">
      <c r="A51" s="306" t="s">
        <v>2351</v>
      </c>
      <c r="B51" s="263" t="s">
        <v>2455</v>
      </c>
      <c r="C51" s="225" t="s">
        <v>15</v>
      </c>
      <c r="D51" s="225"/>
      <c r="E51" s="225" t="s">
        <v>296</v>
      </c>
      <c r="F51" s="264" t="s">
        <v>2407</v>
      </c>
      <c r="G51" s="210"/>
      <c r="H51" s="211"/>
      <c r="I51" s="212"/>
    </row>
    <row r="52" spans="1:9" ht="61.9" customHeight="1">
      <c r="A52" s="306" t="s">
        <v>2352</v>
      </c>
      <c r="B52" s="265" t="s">
        <v>2408</v>
      </c>
      <c r="C52" s="225" t="s">
        <v>2438</v>
      </c>
      <c r="D52" s="309"/>
      <c r="E52" s="309" t="s">
        <v>2319</v>
      </c>
      <c r="F52" s="264" t="s">
        <v>2409</v>
      </c>
      <c r="G52" s="210"/>
      <c r="H52" s="211"/>
      <c r="I52" s="212"/>
    </row>
    <row r="53" spans="1:9" ht="63" customHeight="1">
      <c r="A53" s="306" t="s">
        <v>2353</v>
      </c>
      <c r="B53" s="265" t="s">
        <v>2429</v>
      </c>
      <c r="C53" s="225" t="s">
        <v>2437</v>
      </c>
      <c r="D53" s="310"/>
      <c r="E53" s="310" t="s">
        <v>2319</v>
      </c>
      <c r="F53" s="264" t="s">
        <v>2410</v>
      </c>
      <c r="G53" s="210"/>
      <c r="H53" s="211"/>
      <c r="I53" s="212"/>
    </row>
    <row r="54" spans="1:9" ht="34.5" customHeight="1">
      <c r="A54" s="306" t="s">
        <v>2354</v>
      </c>
      <c r="B54" s="265" t="s">
        <v>2411</v>
      </c>
      <c r="C54" s="310" t="s">
        <v>15</v>
      </c>
      <c r="D54" s="310"/>
      <c r="E54" s="310" t="s">
        <v>2319</v>
      </c>
      <c r="F54" s="264" t="s">
        <v>2412</v>
      </c>
      <c r="G54" s="210"/>
      <c r="H54" s="211"/>
      <c r="I54" s="212"/>
    </row>
    <row r="55" spans="1:9" ht="45" customHeight="1">
      <c r="A55" s="306" t="s">
        <v>2355</v>
      </c>
      <c r="B55" s="265" t="s">
        <v>2413</v>
      </c>
      <c r="C55" s="310" t="s">
        <v>15</v>
      </c>
      <c r="D55" s="310"/>
      <c r="E55" s="310" t="s">
        <v>2319</v>
      </c>
      <c r="F55" s="264" t="s">
        <v>2414</v>
      </c>
      <c r="G55" s="210"/>
      <c r="H55" s="211"/>
      <c r="I55" s="212"/>
    </row>
    <row r="56" spans="1:9" ht="51">
      <c r="A56" s="306" t="s">
        <v>2356</v>
      </c>
      <c r="B56" s="265" t="s">
        <v>2512</v>
      </c>
      <c r="C56" s="310" t="s">
        <v>15</v>
      </c>
      <c r="D56" s="310"/>
      <c r="E56" s="310" t="s">
        <v>2459</v>
      </c>
      <c r="F56" s="264" t="s">
        <v>2513</v>
      </c>
      <c r="G56" s="222" t="s">
        <v>2340</v>
      </c>
      <c r="H56" s="223" t="s">
        <v>62</v>
      </c>
      <c r="I56" s="224" t="s">
        <v>2342</v>
      </c>
    </row>
    <row r="57" spans="1:9" ht="41.25" customHeight="1">
      <c r="A57" s="306" t="s">
        <v>2357</v>
      </c>
      <c r="B57" s="265" t="s">
        <v>2415</v>
      </c>
      <c r="C57" s="310" t="s">
        <v>16</v>
      </c>
      <c r="D57" s="310"/>
      <c r="E57" s="310" t="s">
        <v>2319</v>
      </c>
      <c r="F57" s="264" t="s">
        <v>2416</v>
      </c>
      <c r="G57" s="210"/>
      <c r="H57" s="211"/>
      <c r="I57" s="212"/>
    </row>
    <row r="58" spans="1:9" ht="40.5">
      <c r="A58" s="311" t="s">
        <v>2358</v>
      </c>
      <c r="B58" s="266" t="s">
        <v>2417</v>
      </c>
      <c r="C58" s="312" t="s">
        <v>15</v>
      </c>
      <c r="D58" s="312"/>
      <c r="E58" s="312" t="s">
        <v>2487</v>
      </c>
      <c r="F58" s="269" t="s">
        <v>2418</v>
      </c>
      <c r="G58" s="210"/>
      <c r="H58" s="211"/>
      <c r="I58" s="212"/>
    </row>
    <row r="59" spans="1:9" ht="36">
      <c r="A59" s="311" t="s">
        <v>2359</v>
      </c>
      <c r="B59" s="266" t="s">
        <v>2480</v>
      </c>
      <c r="C59" s="312" t="s">
        <v>15</v>
      </c>
      <c r="D59" s="312"/>
      <c r="E59" s="312" t="s">
        <v>2487</v>
      </c>
      <c r="F59" s="269" t="s">
        <v>2480</v>
      </c>
      <c r="G59" s="210"/>
      <c r="H59" s="211"/>
      <c r="I59" s="212"/>
    </row>
    <row r="60" spans="1:9" ht="36">
      <c r="A60" s="311" t="s">
        <v>2363</v>
      </c>
      <c r="B60" s="266" t="s">
        <v>2419</v>
      </c>
      <c r="C60" s="313" t="s">
        <v>15</v>
      </c>
      <c r="D60" s="313"/>
      <c r="E60" s="313" t="s">
        <v>296</v>
      </c>
      <c r="F60" s="269" t="s">
        <v>2419</v>
      </c>
      <c r="G60" s="210"/>
      <c r="H60" s="211"/>
      <c r="I60" s="212"/>
    </row>
    <row r="61" spans="1:9" ht="56.45" customHeight="1">
      <c r="A61" s="311" t="s">
        <v>2364</v>
      </c>
      <c r="B61" s="266" t="s">
        <v>2420</v>
      </c>
      <c r="C61" s="313" t="s">
        <v>15</v>
      </c>
      <c r="D61" s="313"/>
      <c r="E61" s="312" t="s">
        <v>2487</v>
      </c>
      <c r="F61" s="269" t="s">
        <v>2421</v>
      </c>
      <c r="G61" s="210"/>
      <c r="H61" s="211"/>
      <c r="I61" s="212"/>
    </row>
    <row r="62" spans="1:9" ht="56.45" customHeight="1">
      <c r="A62" s="311" t="s">
        <v>2366</v>
      </c>
      <c r="B62" s="266" t="s">
        <v>2481</v>
      </c>
      <c r="C62" s="313" t="s">
        <v>15</v>
      </c>
      <c r="D62" s="313"/>
      <c r="E62" s="312" t="s">
        <v>2487</v>
      </c>
      <c r="F62" s="269" t="s">
        <v>2481</v>
      </c>
      <c r="G62" s="210"/>
      <c r="H62" s="211"/>
      <c r="I62" s="212"/>
    </row>
    <row r="63" spans="1:9" ht="56.45" customHeight="1">
      <c r="A63" s="311" t="s">
        <v>2368</v>
      </c>
      <c r="B63" s="267" t="s">
        <v>2430</v>
      </c>
      <c r="C63" s="313" t="s">
        <v>15</v>
      </c>
      <c r="D63" s="313"/>
      <c r="E63" s="313" t="s">
        <v>2319</v>
      </c>
      <c r="F63" s="269" t="s">
        <v>2431</v>
      </c>
      <c r="G63" s="226" t="s">
        <v>2360</v>
      </c>
      <c r="H63" s="227" t="s">
        <v>2361</v>
      </c>
      <c r="I63" s="228" t="s">
        <v>2362</v>
      </c>
    </row>
    <row r="64" spans="1:9" ht="51" customHeight="1">
      <c r="A64" s="311" t="s">
        <v>2369</v>
      </c>
      <c r="B64" s="267" t="s">
        <v>2432</v>
      </c>
      <c r="C64" s="313" t="s">
        <v>15</v>
      </c>
      <c r="D64" s="313"/>
      <c r="E64" s="313" t="s">
        <v>2319</v>
      </c>
      <c r="F64" s="269" t="s">
        <v>2422</v>
      </c>
      <c r="G64" s="226" t="s">
        <v>2360</v>
      </c>
      <c r="H64" s="227" t="s">
        <v>2360</v>
      </c>
      <c r="I64" s="228" t="s">
        <v>2362</v>
      </c>
    </row>
    <row r="65" spans="1:9" ht="44.25" customHeight="1">
      <c r="A65" s="311" t="s">
        <v>2370</v>
      </c>
      <c r="B65" s="267" t="s">
        <v>2423</v>
      </c>
      <c r="C65" s="282" t="s">
        <v>15</v>
      </c>
      <c r="D65" s="282"/>
      <c r="E65" s="313" t="s">
        <v>2319</v>
      </c>
      <c r="F65" s="269" t="s">
        <v>2423</v>
      </c>
      <c r="G65" s="229" t="s">
        <v>2365</v>
      </c>
      <c r="H65" s="227" t="s">
        <v>62</v>
      </c>
      <c r="I65" s="228" t="s">
        <v>2362</v>
      </c>
    </row>
    <row r="66" spans="1:9" ht="64.5" customHeight="1">
      <c r="A66" s="311" t="s">
        <v>2465</v>
      </c>
      <c r="B66" s="267" t="s">
        <v>2424</v>
      </c>
      <c r="C66" s="282" t="s">
        <v>15</v>
      </c>
      <c r="D66" s="282"/>
      <c r="E66" s="313" t="s">
        <v>2319</v>
      </c>
      <c r="F66" s="269" t="s">
        <v>2424</v>
      </c>
      <c r="G66" s="229" t="s">
        <v>2367</v>
      </c>
      <c r="H66" s="227" t="s">
        <v>62</v>
      </c>
      <c r="I66" s="228" t="s">
        <v>2362</v>
      </c>
    </row>
    <row r="67" spans="1:9" ht="45" customHeight="1">
      <c r="A67" s="311" t="s">
        <v>2466</v>
      </c>
      <c r="B67" s="267" t="s">
        <v>2425</v>
      </c>
      <c r="C67" s="282" t="s">
        <v>2436</v>
      </c>
      <c r="D67" s="282"/>
      <c r="E67" s="282" t="s">
        <v>2459</v>
      </c>
      <c r="F67" s="269" t="s">
        <v>2425</v>
      </c>
      <c r="G67" s="210"/>
      <c r="H67" s="211"/>
      <c r="I67" s="212"/>
    </row>
    <row r="68" spans="1:9" ht="72">
      <c r="A68" s="311" t="s">
        <v>2488</v>
      </c>
      <c r="B68" s="267" t="s">
        <v>2514</v>
      </c>
      <c r="C68" s="282" t="s">
        <v>15</v>
      </c>
      <c r="D68" s="282"/>
      <c r="E68" s="282" t="s">
        <v>2459</v>
      </c>
      <c r="F68" s="269" t="s">
        <v>2514</v>
      </c>
      <c r="G68" s="210"/>
      <c r="H68" s="211"/>
      <c r="I68" s="212"/>
    </row>
    <row r="69" spans="1:9" ht="36">
      <c r="A69" s="311" t="s">
        <v>2489</v>
      </c>
      <c r="B69" s="267" t="s">
        <v>2515</v>
      </c>
      <c r="C69" s="315" t="s">
        <v>55</v>
      </c>
      <c r="D69" s="315"/>
      <c r="E69" s="282" t="s">
        <v>296</v>
      </c>
      <c r="F69" s="269" t="s">
        <v>2515</v>
      </c>
      <c r="G69" s="218"/>
      <c r="H69" s="219"/>
      <c r="I69" s="230"/>
    </row>
    <row r="70" spans="1:9" ht="54.75" customHeight="1">
      <c r="A70" s="311" t="s">
        <v>2490</v>
      </c>
      <c r="B70" s="267" t="s">
        <v>2426</v>
      </c>
      <c r="C70" s="315" t="s">
        <v>16</v>
      </c>
      <c r="D70" s="315"/>
      <c r="E70" s="315" t="s">
        <v>2319</v>
      </c>
      <c r="F70" s="269" t="s">
        <v>2426</v>
      </c>
      <c r="G70" s="218"/>
      <c r="H70" s="219"/>
      <c r="I70" s="230"/>
    </row>
    <row r="74" spans="1:9" ht="45" customHeight="1">
      <c r="B74" s="323" t="s">
        <v>1638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9CFF7-5548-4056-B5C9-5FD0F029EB6E}">
  <sheetPr>
    <tabColor rgb="FF92D050"/>
  </sheetPr>
  <dimension ref="A1:F11"/>
  <sheetViews>
    <sheetView view="pageBreakPreview" zoomScale="89" zoomScaleNormal="85" zoomScaleSheetLayoutView="89" workbookViewId="0">
      <selection activeCell="D3" sqref="D3"/>
    </sheetView>
  </sheetViews>
  <sheetFormatPr defaultColWidth="6.75" defaultRowHeight="15.75"/>
  <cols>
    <col min="1" max="1" width="10.75" style="231" customWidth="1"/>
    <col min="2" max="2" width="39.375" style="231" customWidth="1"/>
    <col min="3" max="3" width="19" style="231" customWidth="1"/>
    <col min="4" max="4" width="63.5" style="231" customWidth="1"/>
    <col min="5" max="5" width="40.875" style="233" customWidth="1"/>
    <col min="6" max="16384" width="6.75" style="233"/>
  </cols>
  <sheetData>
    <row r="1" spans="1:6">
      <c r="B1" s="232" t="s">
        <v>2371</v>
      </c>
      <c r="C1" s="232"/>
      <c r="D1" s="232"/>
    </row>
    <row r="2" spans="1:6" ht="39">
      <c r="A2" s="234" t="s">
        <v>71</v>
      </c>
      <c r="B2" s="234" t="s">
        <v>2372</v>
      </c>
      <c r="C2" s="234" t="s">
        <v>72</v>
      </c>
      <c r="D2" s="234" t="s">
        <v>73</v>
      </c>
      <c r="E2" s="234" t="s">
        <v>1303</v>
      </c>
    </row>
    <row r="3" spans="1:6" ht="156">
      <c r="A3" s="235" t="s">
        <v>1314</v>
      </c>
      <c r="B3" s="235" t="s">
        <v>2373</v>
      </c>
      <c r="C3" s="235" t="s">
        <v>2935</v>
      </c>
      <c r="D3" s="236" t="s">
        <v>2936</v>
      </c>
      <c r="E3" s="235" t="s">
        <v>2937</v>
      </c>
    </row>
    <row r="4" spans="1:6" ht="117">
      <c r="A4" s="237" t="s">
        <v>1315</v>
      </c>
      <c r="B4" s="237" t="s">
        <v>2374</v>
      </c>
      <c r="C4" s="237" t="s">
        <v>2938</v>
      </c>
      <c r="D4" s="237" t="s">
        <v>2939</v>
      </c>
      <c r="E4" s="237" t="s">
        <v>2940</v>
      </c>
    </row>
    <row r="5" spans="1:6" ht="220.9" customHeight="1">
      <c r="A5" s="238" t="s">
        <v>1631</v>
      </c>
      <c r="B5" s="238" t="s">
        <v>2516</v>
      </c>
      <c r="C5" s="238" t="s">
        <v>2941</v>
      </c>
      <c r="D5" s="238" t="s">
        <v>2942</v>
      </c>
      <c r="E5" s="238"/>
    </row>
    <row r="6" spans="1:6">
      <c r="E6" s="231"/>
    </row>
    <row r="7" spans="1:6">
      <c r="E7" s="231"/>
    </row>
    <row r="8" spans="1:6" s="231" customFormat="1">
      <c r="F8" s="239"/>
    </row>
    <row r="9" spans="1:6" s="231" customFormat="1"/>
    <row r="10" spans="1:6">
      <c r="E10" s="231"/>
    </row>
    <row r="11" spans="1:6">
      <c r="E11" s="231"/>
    </row>
  </sheetData>
  <pageMargins left="0" right="0" top="0.5" bottom="0.5" header="0.3" footer="0.3"/>
  <pageSetup scale="64"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100"/>
  <sheetViews>
    <sheetView showGridLines="0" topLeftCell="A61" zoomScale="82" zoomScaleNormal="82" workbookViewId="0">
      <selection activeCell="O84" sqref="O84"/>
    </sheetView>
  </sheetViews>
  <sheetFormatPr defaultColWidth="9" defaultRowHeight="15.75"/>
  <cols>
    <col min="1" max="1" width="9.625" style="58" customWidth="1"/>
    <col min="2" max="2" width="17.125" style="58" customWidth="1"/>
    <col min="3" max="3" width="41.125" style="58" customWidth="1"/>
    <col min="4" max="5" width="25.25" style="58" customWidth="1"/>
    <col min="6" max="6" width="27.875" style="58" customWidth="1"/>
    <col min="7" max="7" width="16.375" style="58" customWidth="1"/>
    <col min="8" max="8" width="17.875" style="58" customWidth="1"/>
    <col min="9" max="9" width="13.375" style="58" customWidth="1"/>
    <col min="10" max="12" width="9.625" style="58" customWidth="1"/>
    <col min="13" max="13" width="14.25" style="58" customWidth="1"/>
    <col min="14" max="15" width="17" style="58" customWidth="1"/>
    <col min="16" max="16" width="9.625" style="58" customWidth="1"/>
    <col min="17" max="17" width="13.25" style="58" customWidth="1"/>
    <col min="18" max="18" width="17.125" style="58" customWidth="1"/>
    <col min="19" max="19" width="19" style="58" customWidth="1"/>
    <col min="20" max="21" width="16.125" style="58" customWidth="1"/>
    <col min="22" max="22" width="21.625" style="58" customWidth="1"/>
    <col min="23" max="23" width="19.25" style="58" bestFit="1" customWidth="1"/>
    <col min="24" max="24" width="9.625" style="58" customWidth="1"/>
    <col min="25" max="25" width="30.125" style="58" bestFit="1" customWidth="1"/>
    <col min="26" max="26" width="10.75" style="58" bestFit="1" customWidth="1"/>
    <col min="27" max="37" width="9.25" style="58" customWidth="1"/>
    <col min="38" max="38" width="16.625" style="58" customWidth="1"/>
    <col min="39" max="39" width="16.875" style="58" customWidth="1"/>
    <col min="40" max="40" width="9.25" style="58" customWidth="1"/>
    <col min="41" max="41" width="24.5" style="58" customWidth="1"/>
    <col min="42" max="42" width="22.375" style="58" customWidth="1"/>
    <col min="43" max="43" width="19.25" style="58" bestFit="1" customWidth="1"/>
    <col min="44" max="44" width="9.25" style="58" customWidth="1"/>
    <col min="45" max="45" width="23" style="58" customWidth="1"/>
    <col min="46" max="46" width="9.25" style="58" customWidth="1"/>
    <col min="47" max="47" width="10.375" style="58" customWidth="1"/>
    <col min="48" max="16384" width="9" style="58"/>
  </cols>
  <sheetData>
    <row r="1" spans="2:35">
      <c r="D1" s="179"/>
      <c r="M1"/>
      <c r="N1"/>
      <c r="O1"/>
      <c r="P1"/>
      <c r="Q1"/>
      <c r="R1"/>
      <c r="S1"/>
      <c r="T1"/>
      <c r="U1"/>
      <c r="V1"/>
      <c r="W1"/>
    </row>
    <row r="2" spans="2:35">
      <c r="M2"/>
      <c r="N2"/>
      <c r="O2"/>
      <c r="P2"/>
      <c r="Q2"/>
      <c r="S2"/>
      <c r="T2"/>
      <c r="U2"/>
      <c r="V2"/>
      <c r="W2"/>
    </row>
    <row r="3" spans="2:35">
      <c r="B3" s="843" t="s">
        <v>18</v>
      </c>
      <c r="C3" s="836" t="s">
        <v>2382</v>
      </c>
      <c r="M3" s="835" t="s">
        <v>33</v>
      </c>
      <c r="N3" s="836" t="s">
        <v>33</v>
      </c>
      <c r="Q3"/>
      <c r="R3"/>
      <c r="S3" s="835" t="s">
        <v>33</v>
      </c>
      <c r="T3" s="836" t="s">
        <v>33</v>
      </c>
      <c r="V3"/>
      <c r="W3"/>
      <c r="X3"/>
      <c r="Y3" s="835" t="s">
        <v>33</v>
      </c>
      <c r="Z3" s="836" t="s">
        <v>33</v>
      </c>
      <c r="AE3" s="835" t="s">
        <v>33</v>
      </c>
      <c r="AF3" s="836" t="s">
        <v>33</v>
      </c>
    </row>
    <row r="4" spans="2:35">
      <c r="B4" s="835" t="s">
        <v>33</v>
      </c>
      <c r="C4" s="836" t="s">
        <v>33</v>
      </c>
      <c r="M4" s="835" t="s">
        <v>20</v>
      </c>
      <c r="N4" s="836" t="s">
        <v>1641</v>
      </c>
      <c r="Q4"/>
      <c r="S4" s="835" t="s">
        <v>20</v>
      </c>
      <c r="T4" s="836" t="s">
        <v>1641</v>
      </c>
      <c r="V4"/>
      <c r="Y4" s="835" t="s">
        <v>20</v>
      </c>
      <c r="Z4" s="836" t="s">
        <v>1641</v>
      </c>
      <c r="AE4" s="835" t="s">
        <v>20</v>
      </c>
      <c r="AF4" s="836" t="s">
        <v>1641</v>
      </c>
    </row>
    <row r="5" spans="2:35">
      <c r="B5" s="835" t="s">
        <v>126</v>
      </c>
      <c r="C5" s="836" t="s">
        <v>796</v>
      </c>
      <c r="I5" s="59"/>
      <c r="J5" s="59"/>
      <c r="K5" s="59"/>
      <c r="L5" s="59"/>
      <c r="M5" s="835" t="s">
        <v>126</v>
      </c>
      <c r="N5" s="836" t="s">
        <v>796</v>
      </c>
      <c r="Q5"/>
      <c r="S5" s="835" t="s">
        <v>126</v>
      </c>
      <c r="T5" s="836" t="s">
        <v>1641</v>
      </c>
      <c r="V5"/>
      <c r="Y5" s="835" t="s">
        <v>126</v>
      </c>
      <c r="Z5" s="836" t="s">
        <v>796</v>
      </c>
      <c r="AE5" s="835" t="s">
        <v>126</v>
      </c>
      <c r="AF5" s="836" t="s">
        <v>1641</v>
      </c>
    </row>
    <row r="6" spans="2:35">
      <c r="M6"/>
      <c r="N6"/>
      <c r="O6" t="s">
        <v>2684</v>
      </c>
      <c r="P6"/>
      <c r="Q6"/>
      <c r="S6"/>
      <c r="T6"/>
      <c r="U6" t="s">
        <v>2121</v>
      </c>
      <c r="V6"/>
      <c r="Y6"/>
      <c r="Z6"/>
      <c r="AA6" t="s">
        <v>2122</v>
      </c>
      <c r="AE6" s="429"/>
      <c r="AF6" s="429"/>
      <c r="AG6" s="429" t="s">
        <v>2685</v>
      </c>
    </row>
    <row r="7" spans="2:35" ht="63">
      <c r="B7" s="839" t="s">
        <v>1640</v>
      </c>
      <c r="C7" s="847" t="s">
        <v>1660</v>
      </c>
      <c r="D7" s="848" t="s">
        <v>2531</v>
      </c>
      <c r="E7" s="850" t="s">
        <v>2532</v>
      </c>
      <c r="F7" s="852" t="s">
        <v>2533</v>
      </c>
      <c r="G7" s="854" t="s">
        <v>3010</v>
      </c>
      <c r="H7" s="854" t="s">
        <v>2964</v>
      </c>
      <c r="I7"/>
      <c r="J7"/>
      <c r="K7" s="429"/>
      <c r="M7" s="836"/>
      <c r="N7" s="842" t="s">
        <v>1660</v>
      </c>
      <c r="O7" s="845" t="s">
        <v>2531</v>
      </c>
      <c r="P7" s="836" t="s">
        <v>2532</v>
      </c>
      <c r="Q7" s="836" t="s">
        <v>2533</v>
      </c>
      <c r="S7" s="836"/>
      <c r="T7" s="842" t="s">
        <v>1660</v>
      </c>
      <c r="U7" s="845" t="s">
        <v>2531</v>
      </c>
      <c r="V7" s="836" t="s">
        <v>2532</v>
      </c>
      <c r="W7" s="836" t="s">
        <v>2533</v>
      </c>
      <c r="Y7" s="836"/>
      <c r="Z7" s="842" t="s">
        <v>1660</v>
      </c>
      <c r="AA7" s="845" t="s">
        <v>2531</v>
      </c>
      <c r="AB7" s="836" t="s">
        <v>2532</v>
      </c>
      <c r="AC7" s="836" t="s">
        <v>2533</v>
      </c>
      <c r="AE7" s="836"/>
      <c r="AF7" s="842" t="s">
        <v>1660</v>
      </c>
      <c r="AG7" s="845" t="s">
        <v>2531</v>
      </c>
      <c r="AH7" s="836" t="s">
        <v>2532</v>
      </c>
      <c r="AI7" s="836" t="s">
        <v>2533</v>
      </c>
    </row>
    <row r="8" spans="2:35">
      <c r="B8" s="837" t="s">
        <v>700</v>
      </c>
      <c r="C8" s="846">
        <v>24471</v>
      </c>
      <c r="D8" s="844">
        <v>4171</v>
      </c>
      <c r="E8" s="849">
        <v>6790</v>
      </c>
      <c r="F8" s="851">
        <v>1275</v>
      </c>
      <c r="G8" s="840">
        <v>0</v>
      </c>
      <c r="H8" s="853"/>
      <c r="I8"/>
      <c r="J8"/>
      <c r="K8" s="429"/>
      <c r="M8" s="836" t="s">
        <v>2380</v>
      </c>
      <c r="N8" s="841">
        <v>226799</v>
      </c>
      <c r="O8" s="838">
        <v>45912</v>
      </c>
      <c r="P8" s="838">
        <v>10669</v>
      </c>
      <c r="Q8" s="838">
        <v>14937</v>
      </c>
      <c r="S8" s="836" t="s">
        <v>1642</v>
      </c>
      <c r="T8" s="841"/>
      <c r="U8" s="838"/>
      <c r="V8" s="838"/>
      <c r="W8" s="838"/>
      <c r="Y8" s="836" t="s">
        <v>2380</v>
      </c>
      <c r="Z8" s="841">
        <v>226799</v>
      </c>
      <c r="AA8" s="838">
        <v>45912</v>
      </c>
      <c r="AB8" s="838">
        <v>10669</v>
      </c>
      <c r="AC8" s="838">
        <v>14937</v>
      </c>
      <c r="AE8" s="836" t="s">
        <v>1642</v>
      </c>
      <c r="AF8" s="841"/>
      <c r="AG8" s="838"/>
      <c r="AH8" s="838"/>
      <c r="AI8" s="838"/>
    </row>
    <row r="9" spans="2:35">
      <c r="B9" s="837" t="s">
        <v>2687</v>
      </c>
      <c r="C9" s="846">
        <v>241809</v>
      </c>
      <c r="D9" s="844">
        <v>70556</v>
      </c>
      <c r="E9" s="849">
        <v>20052</v>
      </c>
      <c r="F9" s="851">
        <v>21257</v>
      </c>
      <c r="G9" s="853">
        <v>9230</v>
      </c>
      <c r="H9" s="853">
        <v>100521</v>
      </c>
      <c r="I9"/>
      <c r="J9"/>
      <c r="K9" s="429"/>
      <c r="M9" s="836" t="s">
        <v>2381</v>
      </c>
      <c r="N9" s="841">
        <v>387854</v>
      </c>
      <c r="O9" s="838">
        <v>81134</v>
      </c>
      <c r="P9" s="838">
        <v>26548</v>
      </c>
      <c r="Q9" s="838">
        <v>116117</v>
      </c>
      <c r="S9"/>
      <c r="T9"/>
      <c r="U9"/>
      <c r="V9"/>
      <c r="W9"/>
      <c r="Y9" s="836" t="s">
        <v>2381</v>
      </c>
      <c r="Z9" s="841">
        <v>387854</v>
      </c>
      <c r="AA9" s="838">
        <v>81134</v>
      </c>
      <c r="AB9" s="838">
        <v>26548</v>
      </c>
      <c r="AC9" s="838">
        <v>116117</v>
      </c>
      <c r="AE9"/>
      <c r="AF9"/>
      <c r="AG9"/>
      <c r="AH9"/>
      <c r="AI9"/>
    </row>
    <row r="10" spans="2:35">
      <c r="B10" s="837" t="s">
        <v>2686</v>
      </c>
      <c r="C10" s="846">
        <v>164738</v>
      </c>
      <c r="D10" s="844">
        <v>27546</v>
      </c>
      <c r="E10" s="849">
        <v>9428</v>
      </c>
      <c r="F10" s="851">
        <v>108378</v>
      </c>
      <c r="G10" s="853">
        <v>108378</v>
      </c>
      <c r="H10" s="853">
        <v>7509</v>
      </c>
      <c r="I10"/>
      <c r="J10"/>
      <c r="M10" s="836" t="s">
        <v>2382</v>
      </c>
      <c r="N10" s="841">
        <v>406547</v>
      </c>
      <c r="O10" s="838">
        <v>98102</v>
      </c>
      <c r="P10" s="838">
        <v>29480</v>
      </c>
      <c r="Q10" s="838">
        <v>129635</v>
      </c>
      <c r="R10"/>
      <c r="S10"/>
      <c r="T10"/>
      <c r="U10"/>
      <c r="W10"/>
      <c r="X10"/>
      <c r="Y10" s="836" t="s">
        <v>2382</v>
      </c>
      <c r="Z10" s="841">
        <v>406547</v>
      </c>
      <c r="AA10" s="838">
        <v>98102</v>
      </c>
      <c r="AB10" s="838">
        <v>29480</v>
      </c>
      <c r="AC10" s="838">
        <v>129635</v>
      </c>
    </row>
    <row r="11" spans="2:35">
      <c r="B11" s="837" t="s">
        <v>1642</v>
      </c>
      <c r="C11" s="846">
        <v>431018</v>
      </c>
      <c r="D11" s="844">
        <v>102273</v>
      </c>
      <c r="E11" s="849">
        <v>36270</v>
      </c>
      <c r="F11" s="851">
        <v>130910</v>
      </c>
      <c r="G11" s="853">
        <v>117608</v>
      </c>
      <c r="H11" s="853">
        <v>108030</v>
      </c>
      <c r="I11"/>
      <c r="J11"/>
      <c r="M11" s="836" t="s">
        <v>1642</v>
      </c>
      <c r="N11" s="841">
        <v>1021200</v>
      </c>
      <c r="O11" s="855">
        <v>225148</v>
      </c>
      <c r="P11" s="838">
        <v>66697</v>
      </c>
      <c r="Q11" s="838">
        <v>260689</v>
      </c>
      <c r="R11"/>
      <c r="S11"/>
      <c r="T11"/>
      <c r="U11"/>
      <c r="W11"/>
      <c r="X11"/>
      <c r="Y11" s="836" t="s">
        <v>1642</v>
      </c>
      <c r="Z11" s="841">
        <v>1021200</v>
      </c>
      <c r="AA11" s="838">
        <v>225148</v>
      </c>
      <c r="AB11" s="838">
        <v>66697</v>
      </c>
      <c r="AC11" s="838">
        <v>260689</v>
      </c>
    </row>
    <row r="12" spans="2:35">
      <c r="C12" s="168"/>
      <c r="D12" s="461">
        <f>GETPIVOTDATA(" HRP1",$B$7)+GETPIVOTDATA(" HRP2",$B$7)+GETPIVOTDATA(" HRP3",$B$7)</f>
        <v>269453</v>
      </c>
      <c r="E12" s="168"/>
      <c r="F12" s="168"/>
      <c r="M12"/>
      <c r="N12"/>
      <c r="O12"/>
      <c r="P12"/>
      <c r="R12"/>
      <c r="S12"/>
      <c r="T12"/>
      <c r="U12"/>
      <c r="W12"/>
      <c r="X12"/>
      <c r="Y12"/>
      <c r="Z12"/>
    </row>
    <row r="13" spans="2:35" ht="16.5" thickBot="1">
      <c r="C13" s="168"/>
      <c r="D13" s="462">
        <f>D1+D12</f>
        <v>269453</v>
      </c>
      <c r="E13" s="168"/>
      <c r="F13" s="168"/>
    </row>
    <row r="14" spans="2:35" ht="32.25" thickBot="1">
      <c r="G14" s="61"/>
      <c r="J14" s="151" t="s">
        <v>1921</v>
      </c>
      <c r="K14" s="152"/>
      <c r="L14" s="916" t="s">
        <v>1922</v>
      </c>
      <c r="M14" s="916"/>
      <c r="N14" s="917"/>
    </row>
    <row r="15" spans="2:35" ht="60" customHeight="1">
      <c r="C15" s="86" t="s">
        <v>1643</v>
      </c>
      <c r="D15" s="87" t="s">
        <v>1644</v>
      </c>
      <c r="E15" s="87" t="s">
        <v>1645</v>
      </c>
      <c r="F15" s="88" t="s">
        <v>2961</v>
      </c>
      <c r="G15" s="89" t="s">
        <v>2962</v>
      </c>
      <c r="H15" s="89" t="s">
        <v>2008</v>
      </c>
      <c r="I15" s="89" t="s">
        <v>2009</v>
      </c>
      <c r="J15" s="83" t="s">
        <v>1646</v>
      </c>
      <c r="K15" s="84" t="s">
        <v>1647</v>
      </c>
      <c r="L15" s="84" t="s">
        <v>1648</v>
      </c>
      <c r="M15" s="84" t="s">
        <v>1649</v>
      </c>
      <c r="N15" s="85" t="s">
        <v>1650</v>
      </c>
      <c r="O15" s="89" t="s">
        <v>1652</v>
      </c>
    </row>
    <row r="16" spans="2:35" ht="25.5" customHeight="1">
      <c r="C16" s="929" t="s">
        <v>2373</v>
      </c>
      <c r="D16" s="659" t="s">
        <v>2687</v>
      </c>
      <c r="E16" s="660">
        <f>391005-128141</f>
        <v>262864</v>
      </c>
      <c r="F16" s="660">
        <f>254472-111059</f>
        <v>143413</v>
      </c>
      <c r="G16" s="661">
        <f>GETPIVOTDATA(" HRP1",$B$7,"State","Central Rakhine")</f>
        <v>70556</v>
      </c>
      <c r="H16" s="662">
        <f t="shared" ref="H16:H29" si="0">G16/F16</f>
        <v>0.49197771471205537</v>
      </c>
      <c r="I16" s="662">
        <f t="shared" ref="I16:I24" si="1">1-H16</f>
        <v>0.50802228528794457</v>
      </c>
      <c r="J16" s="663">
        <f t="shared" ref="J16:J24" si="2">G16*0.45</f>
        <v>31750.2</v>
      </c>
      <c r="K16" s="660">
        <f t="shared" ref="K16:K24" si="3">G16*0.55</f>
        <v>38805.800000000003</v>
      </c>
      <c r="L16" s="660">
        <f t="shared" ref="L16:L24" si="4">G16*0.35</f>
        <v>24694.6</v>
      </c>
      <c r="M16" s="660">
        <f t="shared" ref="M16:M24" si="5">G16*0.4</f>
        <v>28222.400000000001</v>
      </c>
      <c r="N16" s="661">
        <f t="shared" ref="N16:N24" si="6">G16*0.25</f>
        <v>17639</v>
      </c>
      <c r="O16" s="661">
        <f t="shared" ref="O16:O24" si="7">F16-G16</f>
        <v>72857</v>
      </c>
    </row>
    <row r="17" spans="2:15" ht="42.75" customHeight="1">
      <c r="C17" s="930"/>
      <c r="D17" s="664" t="s">
        <v>2686</v>
      </c>
      <c r="E17" s="665">
        <v>324000</v>
      </c>
      <c r="F17" s="665">
        <f>76000+40064</f>
        <v>116064</v>
      </c>
      <c r="G17" s="666">
        <f>GETPIVOTDATA(" HRP1",$B$7,"State","Northern Rakhine")</f>
        <v>27546</v>
      </c>
      <c r="H17" s="667">
        <f t="shared" si="0"/>
        <v>0.23733457402812241</v>
      </c>
      <c r="I17" s="667">
        <f>1-H17</f>
        <v>0.76266542597187759</v>
      </c>
      <c r="J17" s="668">
        <f>G17*0.45</f>
        <v>12395.7</v>
      </c>
      <c r="K17" s="665">
        <f>G17*0.55</f>
        <v>15150.300000000001</v>
      </c>
      <c r="L17" s="665">
        <f>G17*0.35</f>
        <v>9641.0999999999985</v>
      </c>
      <c r="M17" s="665">
        <f>G17*0.4</f>
        <v>11018.400000000001</v>
      </c>
      <c r="N17" s="666">
        <f>G17*0.25</f>
        <v>6886.5</v>
      </c>
      <c r="O17" s="666">
        <f>F17-G17</f>
        <v>88518</v>
      </c>
    </row>
    <row r="18" spans="2:15" ht="42.75" customHeight="1">
      <c r="C18" s="930"/>
      <c r="D18" s="664" t="s">
        <v>700</v>
      </c>
      <c r="E18" s="665">
        <v>39308</v>
      </c>
      <c r="F18" s="665">
        <v>6484</v>
      </c>
      <c r="G18" s="666">
        <f>GETPIVOTDATA(" HRP1",$B$7,"State","Shan (North)")</f>
        <v>4171</v>
      </c>
      <c r="H18" s="667">
        <f t="shared" ref="H18" si="8">G18/F18</f>
        <v>0.64327575570635409</v>
      </c>
      <c r="I18" s="667">
        <f>1-H18</f>
        <v>0.35672424429364591</v>
      </c>
      <c r="J18" s="668">
        <f>G18*0.45</f>
        <v>1876.95</v>
      </c>
      <c r="K18" s="665">
        <f>G18*0.55</f>
        <v>2294.0500000000002</v>
      </c>
      <c r="L18" s="665">
        <f>G18*0.35</f>
        <v>1459.85</v>
      </c>
      <c r="M18" s="665">
        <f>G18*0.4</f>
        <v>1668.4</v>
      </c>
      <c r="N18" s="666">
        <f>G18*0.25</f>
        <v>1042.75</v>
      </c>
      <c r="O18" s="666">
        <f>F18-G18</f>
        <v>2313</v>
      </c>
    </row>
    <row r="19" spans="2:15" ht="42.75" customHeight="1">
      <c r="C19" s="931"/>
      <c r="D19" s="657" t="s">
        <v>1904</v>
      </c>
      <c r="E19" s="658">
        <f>SUM(E16:E18)</f>
        <v>626172</v>
      </c>
      <c r="F19" s="658">
        <f>SUM(F16:F18)</f>
        <v>265961</v>
      </c>
      <c r="G19" s="658">
        <f>SUM(G16:G18)</f>
        <v>102273</v>
      </c>
      <c r="H19" s="658">
        <f t="shared" si="0"/>
        <v>0.38454134252766381</v>
      </c>
      <c r="I19" s="658">
        <f>1-H19</f>
        <v>0.61545865747233619</v>
      </c>
      <c r="J19" s="658">
        <f>G19*0.45</f>
        <v>46022.85</v>
      </c>
      <c r="K19" s="658">
        <f>G19*0.55</f>
        <v>56250.15</v>
      </c>
      <c r="L19" s="658">
        <f>G19*0.35</f>
        <v>35795.549999999996</v>
      </c>
      <c r="M19" s="658">
        <f>G19*0.4</f>
        <v>40909.200000000004</v>
      </c>
      <c r="N19" s="658">
        <f>G19*0.25</f>
        <v>25568.25</v>
      </c>
      <c r="O19" s="658">
        <f>F19-G19</f>
        <v>163688</v>
      </c>
    </row>
    <row r="20" spans="2:15" ht="25.5" customHeight="1">
      <c r="C20" s="926" t="s">
        <v>2374</v>
      </c>
      <c r="D20" s="669" t="s">
        <v>2687</v>
      </c>
      <c r="E20" s="670">
        <v>262864</v>
      </c>
      <c r="F20" s="670">
        <f>254472-111059</f>
        <v>143413</v>
      </c>
      <c r="G20" s="671">
        <f>GETPIVOTDATA(" HRP2",$B$7,"State","Central Rakhine")</f>
        <v>20052</v>
      </c>
      <c r="H20" s="672">
        <f t="shared" si="0"/>
        <v>0.13981996053356391</v>
      </c>
      <c r="I20" s="672">
        <f t="shared" si="1"/>
        <v>0.86018003946643606</v>
      </c>
      <c r="J20" s="673">
        <f t="shared" si="2"/>
        <v>9023.4</v>
      </c>
      <c r="K20" s="670">
        <f t="shared" si="3"/>
        <v>11028.6</v>
      </c>
      <c r="L20" s="670">
        <f t="shared" si="4"/>
        <v>7018.2</v>
      </c>
      <c r="M20" s="670">
        <f t="shared" si="5"/>
        <v>8020.8</v>
      </c>
      <c r="N20" s="674">
        <f t="shared" si="6"/>
        <v>5013</v>
      </c>
      <c r="O20" s="674">
        <f t="shared" si="7"/>
        <v>123361</v>
      </c>
    </row>
    <row r="21" spans="2:15" ht="25.5" customHeight="1">
      <c r="C21" s="927"/>
      <c r="D21" s="675" t="s">
        <v>2686</v>
      </c>
      <c r="E21" s="676">
        <v>324000</v>
      </c>
      <c r="F21" s="676">
        <f>76000+40064</f>
        <v>116064</v>
      </c>
      <c r="G21" s="677">
        <f>GETPIVOTDATA(" HRP2",$B$7,"State","Northern Rakhine")</f>
        <v>9428</v>
      </c>
      <c r="H21" s="678">
        <f t="shared" si="0"/>
        <v>8.1231044940722363E-2</v>
      </c>
      <c r="I21" s="678">
        <f>1-H21</f>
        <v>0.91876895505927769</v>
      </c>
      <c r="J21" s="679">
        <f>G21*0.45</f>
        <v>4242.6000000000004</v>
      </c>
      <c r="K21" s="676">
        <f>G21*0.55</f>
        <v>5185.4000000000005</v>
      </c>
      <c r="L21" s="676">
        <f>G21*0.35</f>
        <v>3299.7999999999997</v>
      </c>
      <c r="M21" s="676">
        <f>G21*0.4</f>
        <v>3771.2000000000003</v>
      </c>
      <c r="N21" s="680">
        <f>G21*0.25</f>
        <v>2357</v>
      </c>
      <c r="O21" s="680">
        <f>F21-G21</f>
        <v>106636</v>
      </c>
    </row>
    <row r="22" spans="2:15" ht="25.5" customHeight="1">
      <c r="C22" s="927"/>
      <c r="D22" s="675" t="s">
        <v>700</v>
      </c>
      <c r="E22" s="676">
        <v>39308</v>
      </c>
      <c r="F22" s="676">
        <v>6484</v>
      </c>
      <c r="G22" s="799">
        <f>GETPIVOTDATA(" HRP2",$B$7,"State","Shan (North)")</f>
        <v>6790</v>
      </c>
      <c r="H22" s="678">
        <f t="shared" ref="H22" si="9">G22/F22</f>
        <v>1.0471930906847624</v>
      </c>
      <c r="I22" s="678">
        <f>1-H22</f>
        <v>-4.7193090684762407E-2</v>
      </c>
      <c r="J22" s="679">
        <f>G22*0.45</f>
        <v>3055.5</v>
      </c>
      <c r="K22" s="676">
        <f>G22*0.55</f>
        <v>3734.5000000000005</v>
      </c>
      <c r="L22" s="676">
        <f>G22*0.35</f>
        <v>2376.5</v>
      </c>
      <c r="M22" s="676">
        <f>G22*0.4</f>
        <v>2716</v>
      </c>
      <c r="N22" s="680">
        <f>G22*0.25</f>
        <v>1697.5</v>
      </c>
      <c r="O22" s="680">
        <f>F22-G22</f>
        <v>-306</v>
      </c>
    </row>
    <row r="23" spans="2:15" ht="25.5" customHeight="1">
      <c r="C23" s="928"/>
      <c r="D23" s="692" t="s">
        <v>1904</v>
      </c>
      <c r="E23" s="693">
        <f>SUM(E20:E22)</f>
        <v>626172</v>
      </c>
      <c r="F23" s="693">
        <f>SUM(F20:F22)</f>
        <v>265961</v>
      </c>
      <c r="G23" s="693">
        <f>SUM(G20:G22)</f>
        <v>36270</v>
      </c>
      <c r="H23" s="694">
        <f t="shared" si="0"/>
        <v>0.13637337805166924</v>
      </c>
      <c r="I23" s="694">
        <f>1-H23</f>
        <v>0.86362662194833073</v>
      </c>
      <c r="J23" s="695">
        <f>G23*0.45</f>
        <v>16321.5</v>
      </c>
      <c r="K23" s="693">
        <f>G23*0.55</f>
        <v>19948.5</v>
      </c>
      <c r="L23" s="693">
        <f>G23*0.35</f>
        <v>12694.5</v>
      </c>
      <c r="M23" s="693">
        <f>G23*0.4</f>
        <v>14508</v>
      </c>
      <c r="N23" s="696">
        <f>G23*0.25</f>
        <v>9067.5</v>
      </c>
      <c r="O23" s="696">
        <f>F23-G23</f>
        <v>229691</v>
      </c>
    </row>
    <row r="24" spans="2:15" ht="25.5" customHeight="1">
      <c r="C24" s="932" t="s">
        <v>2516</v>
      </c>
      <c r="D24" s="681" t="s">
        <v>2687</v>
      </c>
      <c r="E24" s="682">
        <v>262864</v>
      </c>
      <c r="F24" s="682">
        <f>254472-111059</f>
        <v>143413</v>
      </c>
      <c r="G24" s="683">
        <f>GETPIVOTDATA(" HRP3",$B$7,"State","Central Rakhine")</f>
        <v>21257</v>
      </c>
      <c r="H24" s="684">
        <f t="shared" si="0"/>
        <v>0.14822226715848633</v>
      </c>
      <c r="I24" s="684">
        <f t="shared" si="1"/>
        <v>0.8517777328415137</v>
      </c>
      <c r="J24" s="685">
        <f t="shared" si="2"/>
        <v>9565.65</v>
      </c>
      <c r="K24" s="682">
        <f t="shared" si="3"/>
        <v>11691.35</v>
      </c>
      <c r="L24" s="682">
        <f t="shared" si="4"/>
        <v>7439.95</v>
      </c>
      <c r="M24" s="682">
        <f t="shared" si="5"/>
        <v>8502.8000000000011</v>
      </c>
      <c r="N24" s="686">
        <f t="shared" si="6"/>
        <v>5314.25</v>
      </c>
      <c r="O24" s="686">
        <f t="shared" si="7"/>
        <v>122156</v>
      </c>
    </row>
    <row r="25" spans="2:15" ht="31.5" customHeight="1">
      <c r="C25" s="933"/>
      <c r="D25" s="681" t="s">
        <v>2686</v>
      </c>
      <c r="E25" s="682">
        <v>324000</v>
      </c>
      <c r="F25" s="682">
        <f>76000+40064</f>
        <v>116064</v>
      </c>
      <c r="G25" s="683">
        <f>GETPIVOTDATA(" HRP3",$B$7,"State","Northern Rakhine")</f>
        <v>108378</v>
      </c>
      <c r="H25" s="684">
        <f t="shared" si="0"/>
        <v>0.93377791563275436</v>
      </c>
      <c r="I25" s="684">
        <f t="shared" ref="I25:I35" si="10">1-H25</f>
        <v>6.6222084367245637E-2</v>
      </c>
      <c r="J25" s="685">
        <f t="shared" ref="J25:J30" si="11">G25*0.45</f>
        <v>48770.1</v>
      </c>
      <c r="K25" s="682">
        <f t="shared" ref="K25:K30" si="12">G25*0.55</f>
        <v>59607.9</v>
      </c>
      <c r="L25" s="682">
        <f t="shared" ref="L25:L30" si="13">G25*0.35</f>
        <v>37932.299999999996</v>
      </c>
      <c r="M25" s="682">
        <f t="shared" ref="M25:M30" si="14">G25*0.4</f>
        <v>43351.200000000004</v>
      </c>
      <c r="N25" s="686">
        <f t="shared" ref="N25:N30" si="15">G25*0.25</f>
        <v>27094.5</v>
      </c>
      <c r="O25" s="686">
        <f t="shared" ref="O25:O30" si="16">F25-G25</f>
        <v>7686</v>
      </c>
    </row>
    <row r="26" spans="2:15" ht="31.5" customHeight="1">
      <c r="C26" s="933"/>
      <c r="D26" s="681" t="s">
        <v>700</v>
      </c>
      <c r="E26" s="682">
        <v>39308</v>
      </c>
      <c r="F26" s="682">
        <v>6484</v>
      </c>
      <c r="G26" s="800">
        <f>GETPIVOTDATA(" HRP3",$B$7,"State","Shan (North)")</f>
        <v>1275</v>
      </c>
      <c r="H26" s="684">
        <f t="shared" ref="H26" si="17">G26/F26</f>
        <v>0.19663787785317705</v>
      </c>
      <c r="I26" s="684">
        <f t="shared" ref="I26" si="18">1-H26</f>
        <v>0.80336212214682301</v>
      </c>
      <c r="J26" s="685">
        <f t="shared" si="11"/>
        <v>573.75</v>
      </c>
      <c r="K26" s="682">
        <f t="shared" si="12"/>
        <v>701.25</v>
      </c>
      <c r="L26" s="682">
        <f t="shared" si="13"/>
        <v>446.25</v>
      </c>
      <c r="M26" s="682">
        <f t="shared" si="14"/>
        <v>510</v>
      </c>
      <c r="N26" s="686">
        <f t="shared" si="15"/>
        <v>318.75</v>
      </c>
      <c r="O26" s="686">
        <f t="shared" si="16"/>
        <v>5209</v>
      </c>
    </row>
    <row r="27" spans="2:15" ht="31.5" customHeight="1">
      <c r="C27" s="934"/>
      <c r="D27" s="697" t="s">
        <v>1904</v>
      </c>
      <c r="E27" s="700">
        <f>SUM(E24:E26)</f>
        <v>626172</v>
      </c>
      <c r="F27" s="700">
        <f>SUM(F24:F26)</f>
        <v>265961</v>
      </c>
      <c r="G27" s="700">
        <f>SUM(G24:G26)</f>
        <v>130910</v>
      </c>
      <c r="H27" s="698">
        <f t="shared" si="0"/>
        <v>0.49221502400727929</v>
      </c>
      <c r="I27" s="698">
        <f t="shared" si="10"/>
        <v>0.50778497599272066</v>
      </c>
      <c r="J27" s="699">
        <f t="shared" si="11"/>
        <v>58909.5</v>
      </c>
      <c r="K27" s="700">
        <f t="shared" si="12"/>
        <v>72000.5</v>
      </c>
      <c r="L27" s="700">
        <f t="shared" si="13"/>
        <v>45818.5</v>
      </c>
      <c r="M27" s="700">
        <f t="shared" si="14"/>
        <v>52364</v>
      </c>
      <c r="N27" s="701">
        <f t="shared" si="15"/>
        <v>32727.5</v>
      </c>
      <c r="O27" s="701">
        <f t="shared" si="16"/>
        <v>135051</v>
      </c>
    </row>
    <row r="28" spans="2:15" ht="31.5" customHeight="1">
      <c r="B28" s="939" t="s">
        <v>2965</v>
      </c>
      <c r="C28" s="935" t="s">
        <v>2690</v>
      </c>
      <c r="D28" s="687" t="s">
        <v>2687</v>
      </c>
      <c r="E28" s="705">
        <v>262864</v>
      </c>
      <c r="F28" s="705">
        <f>254472-111059</f>
        <v>143413</v>
      </c>
      <c r="G28" s="689">
        <f>GETPIVOTDATA(" # People received regular supply of hygiene items",$B$7,"State","Central Rakhine")+18385</f>
        <v>27615</v>
      </c>
      <c r="H28" s="690">
        <f t="shared" si="0"/>
        <v>0.19255576551637579</v>
      </c>
      <c r="I28" s="690">
        <f t="shared" si="10"/>
        <v>0.80744423448362423</v>
      </c>
      <c r="J28" s="691">
        <f t="shared" si="11"/>
        <v>12426.75</v>
      </c>
      <c r="K28" s="688">
        <f t="shared" si="12"/>
        <v>15188.250000000002</v>
      </c>
      <c r="L28" s="688">
        <f t="shared" si="13"/>
        <v>9665.25</v>
      </c>
      <c r="M28" s="688">
        <f t="shared" si="14"/>
        <v>11046</v>
      </c>
      <c r="N28" s="689">
        <f t="shared" si="15"/>
        <v>6903.75</v>
      </c>
      <c r="O28" s="689">
        <f t="shared" si="16"/>
        <v>115798</v>
      </c>
    </row>
    <row r="29" spans="2:15">
      <c r="B29" s="939"/>
      <c r="C29" s="936"/>
      <c r="D29" s="687" t="s">
        <v>2686</v>
      </c>
      <c r="E29" s="705">
        <v>324000</v>
      </c>
      <c r="F29" s="705">
        <f>76000+40064</f>
        <v>116064</v>
      </c>
      <c r="G29" s="689">
        <f>GETPIVOTDATA(" # People received regular supply of hygiene items",$B$7,"State","Northern Rakhine")+5500</f>
        <v>113878</v>
      </c>
      <c r="H29" s="690">
        <f t="shared" si="0"/>
        <v>0.98116556382685416</v>
      </c>
      <c r="I29" s="690">
        <f t="shared" si="10"/>
        <v>1.8834436173145841E-2</v>
      </c>
      <c r="J29" s="691">
        <f t="shared" si="11"/>
        <v>51245.1</v>
      </c>
      <c r="K29" s="688">
        <f t="shared" si="12"/>
        <v>62632.9</v>
      </c>
      <c r="L29" s="688">
        <f t="shared" si="13"/>
        <v>39857.299999999996</v>
      </c>
      <c r="M29" s="688">
        <f t="shared" si="14"/>
        <v>45551.200000000004</v>
      </c>
      <c r="N29" s="689">
        <f t="shared" si="15"/>
        <v>28469.5</v>
      </c>
      <c r="O29" s="689">
        <f t="shared" si="16"/>
        <v>2186</v>
      </c>
    </row>
    <row r="30" spans="2:15">
      <c r="B30" s="939"/>
      <c r="C30" s="936"/>
      <c r="D30" s="801" t="s">
        <v>700</v>
      </c>
      <c r="E30" s="802">
        <v>39308</v>
      </c>
      <c r="F30" s="802">
        <v>6484</v>
      </c>
      <c r="G30" s="803">
        <f>GETPIVOTDATA(" # People received regular supply of hygiene items",$B$7,"State","Shan (North)")</f>
        <v>0</v>
      </c>
      <c r="H30" s="690">
        <f t="shared" ref="H30" si="19">G30/F30</f>
        <v>0</v>
      </c>
      <c r="I30" s="690">
        <f t="shared" ref="I30" si="20">1-H30</f>
        <v>1</v>
      </c>
      <c r="J30" s="691">
        <f t="shared" si="11"/>
        <v>0</v>
      </c>
      <c r="K30" s="688">
        <f t="shared" si="12"/>
        <v>0</v>
      </c>
      <c r="L30" s="688">
        <f t="shared" si="13"/>
        <v>0</v>
      </c>
      <c r="M30" s="688">
        <f t="shared" si="14"/>
        <v>0</v>
      </c>
      <c r="N30" s="689">
        <f t="shared" si="15"/>
        <v>0</v>
      </c>
      <c r="O30" s="689">
        <f t="shared" si="16"/>
        <v>6484</v>
      </c>
    </row>
    <row r="31" spans="2:15">
      <c r="B31" s="939"/>
      <c r="C31" s="938"/>
      <c r="D31" s="702" t="s">
        <v>1904</v>
      </c>
      <c r="E31" s="703">
        <f>SUM(E28:E30)</f>
        <v>626172</v>
      </c>
      <c r="F31" s="703">
        <f>SUM(F28:F30)</f>
        <v>265961</v>
      </c>
      <c r="G31" s="703">
        <f>SUM(G28:G30)</f>
        <v>141493</v>
      </c>
      <c r="H31" s="704">
        <f>G31/F31</f>
        <v>0.53200657239219284</v>
      </c>
      <c r="I31" s="704">
        <f t="shared" si="10"/>
        <v>0.46799342760780716</v>
      </c>
      <c r="J31" s="703"/>
      <c r="K31" s="703"/>
      <c r="L31" s="703"/>
      <c r="M31" s="703"/>
      <c r="N31" s="703"/>
      <c r="O31" s="703"/>
    </row>
    <row r="32" spans="2:15">
      <c r="B32" s="939"/>
      <c r="C32" s="935" t="s">
        <v>2963</v>
      </c>
      <c r="D32" s="687" t="s">
        <v>2687</v>
      </c>
      <c r="E32" s="705"/>
      <c r="F32" s="705">
        <v>50226</v>
      </c>
      <c r="G32" s="689">
        <f>GETPIVOTDATA("  #of students in school",$B$7,"State","Central Rakhine")</f>
        <v>100521</v>
      </c>
      <c r="H32" s="690">
        <f>G32/F32</f>
        <v>2.0013737904670887</v>
      </c>
      <c r="I32" s="690">
        <f t="shared" si="10"/>
        <v>-1.0013737904670887</v>
      </c>
      <c r="J32" s="691">
        <f>G32*0.45</f>
        <v>45234.450000000004</v>
      </c>
      <c r="K32" s="688">
        <f>G32*0.55</f>
        <v>55286.55</v>
      </c>
      <c r="L32" s="688">
        <f>G32*0.35</f>
        <v>35182.35</v>
      </c>
      <c r="M32" s="688">
        <f>G32*0.4</f>
        <v>40208.400000000001</v>
      </c>
      <c r="N32" s="689">
        <f>G32*0.25</f>
        <v>25130.25</v>
      </c>
      <c r="O32" s="689">
        <f>F32-G32</f>
        <v>-50295</v>
      </c>
    </row>
    <row r="33" spans="2:18">
      <c r="B33" s="939"/>
      <c r="C33" s="936"/>
      <c r="D33" s="687" t="s">
        <v>2686</v>
      </c>
      <c r="E33" s="705"/>
      <c r="F33" s="705">
        <v>11670</v>
      </c>
      <c r="G33" s="689">
        <f>GETPIVOTDATA("  #of students in school",$B$7,"State","Northern Rakhine")+44128</f>
        <v>51637</v>
      </c>
      <c r="H33" s="690">
        <f>G33/F33</f>
        <v>4.4247643530419882</v>
      </c>
      <c r="I33" s="690">
        <f t="shared" si="10"/>
        <v>-3.4247643530419882</v>
      </c>
      <c r="J33" s="691">
        <f>G33*0.45</f>
        <v>23236.65</v>
      </c>
      <c r="K33" s="688">
        <f>G33*0.55</f>
        <v>28400.350000000002</v>
      </c>
      <c r="L33" s="688">
        <f>G33*0.35</f>
        <v>18072.949999999997</v>
      </c>
      <c r="M33" s="688">
        <f>G33*0.4</f>
        <v>20654.800000000003</v>
      </c>
      <c r="N33" s="689">
        <f>G33*0.25</f>
        <v>12909.25</v>
      </c>
      <c r="O33" s="689">
        <f>F33-G33</f>
        <v>-39967</v>
      </c>
    </row>
    <row r="34" spans="2:18">
      <c r="B34" s="939"/>
      <c r="C34" s="936"/>
      <c r="D34" s="801" t="s">
        <v>700</v>
      </c>
      <c r="E34" s="802"/>
      <c r="F34" s="802">
        <v>2500</v>
      </c>
      <c r="G34" s="803">
        <f>GETPIVOTDATA("  #of students in school",$B$7,"State","Shan (North)")</f>
        <v>0</v>
      </c>
      <c r="H34" s="690">
        <f>G34/F34</f>
        <v>0</v>
      </c>
      <c r="I34" s="690">
        <f t="shared" ref="I34" si="21">1-H34</f>
        <v>1</v>
      </c>
      <c r="J34" s="691">
        <f>G34*0.45</f>
        <v>0</v>
      </c>
      <c r="K34" s="688">
        <f>G34*0.55</f>
        <v>0</v>
      </c>
      <c r="L34" s="688">
        <f>G34*0.35</f>
        <v>0</v>
      </c>
      <c r="M34" s="688">
        <f>G34*0.4</f>
        <v>0</v>
      </c>
      <c r="N34" s="689">
        <f>G34*0.25</f>
        <v>0</v>
      </c>
      <c r="O34" s="689">
        <f>F34-G34</f>
        <v>2500</v>
      </c>
    </row>
    <row r="35" spans="2:18" ht="16.5" thickBot="1">
      <c r="B35" s="939"/>
      <c r="C35" s="937"/>
      <c r="D35" s="702" t="s">
        <v>1904</v>
      </c>
      <c r="E35" s="703">
        <f>SUM(E32:E33)</f>
        <v>0</v>
      </c>
      <c r="F35" s="703">
        <f>SUM(F32:F34)</f>
        <v>64396</v>
      </c>
      <c r="G35" s="703">
        <f>SUM(G32:G33)</f>
        <v>152158</v>
      </c>
      <c r="H35" s="704">
        <f>G35/F35</f>
        <v>2.3628486241381452</v>
      </c>
      <c r="I35" s="704">
        <f t="shared" si="10"/>
        <v>-1.3628486241381452</v>
      </c>
      <c r="J35" s="703"/>
      <c r="K35" s="703"/>
      <c r="L35" s="703"/>
      <c r="M35" s="703"/>
      <c r="N35" s="703"/>
      <c r="O35" s="703"/>
    </row>
    <row r="36" spans="2:18">
      <c r="G36" s="61"/>
    </row>
    <row r="37" spans="2:18">
      <c r="G37" s="61"/>
    </row>
    <row r="39" spans="2:18">
      <c r="C39" s="80" t="s">
        <v>43</v>
      </c>
      <c r="D39" s="81"/>
      <c r="E39" s="81"/>
      <c r="F39" s="81"/>
      <c r="G39" s="81"/>
      <c r="H39" s="81"/>
      <c r="I39" s="81"/>
      <c r="J39" s="81"/>
      <c r="K39" s="81"/>
      <c r="L39" s="81"/>
      <c r="M39" s="81"/>
      <c r="N39" s="81"/>
      <c r="O39" s="81"/>
      <c r="P39" s="81"/>
      <c r="Q39" s="81"/>
      <c r="R39" s="82"/>
    </row>
    <row r="40" spans="2:18" s="168" customFormat="1"/>
    <row r="41" spans="2:18" ht="39" customHeight="1">
      <c r="C41" s="920" t="s">
        <v>2534</v>
      </c>
      <c r="D41" s="921"/>
      <c r="E41" s="921"/>
    </row>
    <row r="42" spans="2:18">
      <c r="C42" s="76" t="s">
        <v>1658</v>
      </c>
      <c r="D42" s="153" t="s">
        <v>1651</v>
      </c>
      <c r="E42" s="155" t="s">
        <v>1652</v>
      </c>
    </row>
    <row r="43" spans="2:18" ht="15.75" customHeight="1">
      <c r="B43" s="79" t="s">
        <v>2687</v>
      </c>
      <c r="C43" s="60">
        <v>254472</v>
      </c>
      <c r="D43" s="154">
        <f>G16</f>
        <v>70556</v>
      </c>
      <c r="E43" s="155">
        <f>C43-D43</f>
        <v>183916</v>
      </c>
      <c r="F43" s="68"/>
    </row>
    <row r="44" spans="2:18" ht="15.75" customHeight="1">
      <c r="B44" s="79" t="s">
        <v>2686</v>
      </c>
      <c r="C44" s="60">
        <v>116064</v>
      </c>
      <c r="D44" s="154">
        <f>G17</f>
        <v>27546</v>
      </c>
      <c r="E44" s="155">
        <f>C44-D44</f>
        <v>88518</v>
      </c>
      <c r="F44" s="68"/>
    </row>
    <row r="45" spans="2:18" ht="15.75" customHeight="1">
      <c r="E45" s="61"/>
      <c r="F45" s="68"/>
    </row>
    <row r="46" spans="2:18" ht="15.75" customHeight="1">
      <c r="E46" s="61"/>
      <c r="F46" s="68"/>
    </row>
    <row r="47" spans="2:18" ht="15.75" customHeight="1">
      <c r="E47" s="61"/>
      <c r="F47" s="68"/>
    </row>
    <row r="48" spans="2:18" ht="15.75" customHeight="1">
      <c r="E48" s="61"/>
      <c r="F48" s="68"/>
    </row>
    <row r="49" spans="2:6" ht="15.75" customHeight="1">
      <c r="E49" s="61"/>
      <c r="F49" s="68"/>
    </row>
    <row r="50" spans="2:6" ht="15.75" customHeight="1">
      <c r="E50" s="61"/>
      <c r="F50" s="68"/>
    </row>
    <row r="51" spans="2:6" ht="35.25" customHeight="1">
      <c r="C51" s="922" t="s">
        <v>2535</v>
      </c>
      <c r="D51" s="923"/>
      <c r="E51" s="923"/>
      <c r="F51" s="68"/>
    </row>
    <row r="52" spans="2:6">
      <c r="C52" s="77" t="s">
        <v>1658</v>
      </c>
      <c r="D52" s="157" t="s">
        <v>1651</v>
      </c>
      <c r="E52" s="77" t="s">
        <v>1652</v>
      </c>
      <c r="F52" s="68"/>
    </row>
    <row r="53" spans="2:6">
      <c r="B53" s="79" t="s">
        <v>2687</v>
      </c>
      <c r="C53" s="60">
        <v>254472</v>
      </c>
      <c r="D53" s="158">
        <f>G20</f>
        <v>20052</v>
      </c>
      <c r="E53" s="156">
        <f>C53-D53</f>
        <v>234420</v>
      </c>
      <c r="F53" s="68"/>
    </row>
    <row r="54" spans="2:6">
      <c r="B54" s="79" t="s">
        <v>2686</v>
      </c>
      <c r="C54" s="60">
        <v>116064</v>
      </c>
      <c r="D54" s="158">
        <f>G21</f>
        <v>9428</v>
      </c>
      <c r="E54" s="156">
        <f>C54-D54</f>
        <v>106636</v>
      </c>
      <c r="F54" s="68"/>
    </row>
    <row r="55" spans="2:6" ht="15.75" customHeight="1">
      <c r="E55" s="61"/>
      <c r="F55" s="68"/>
    </row>
    <row r="56" spans="2:6">
      <c r="E56" s="61"/>
      <c r="F56" s="68"/>
    </row>
    <row r="57" spans="2:6">
      <c r="E57" s="61"/>
      <c r="F57" s="68"/>
    </row>
    <row r="58" spans="2:6">
      <c r="E58" s="61"/>
      <c r="F58" s="68"/>
    </row>
    <row r="59" spans="2:6">
      <c r="E59" s="61"/>
      <c r="F59" s="68"/>
    </row>
    <row r="60" spans="2:6" ht="42.75" customHeight="1">
      <c r="C60" s="924" t="s">
        <v>2536</v>
      </c>
      <c r="D60" s="925"/>
      <c r="E60" s="925"/>
      <c r="F60" s="68"/>
    </row>
    <row r="61" spans="2:6">
      <c r="C61" s="78" t="s">
        <v>1658</v>
      </c>
      <c r="D61" s="159" t="s">
        <v>1651</v>
      </c>
      <c r="E61" s="78" t="s">
        <v>1652</v>
      </c>
      <c r="F61" s="68"/>
    </row>
    <row r="62" spans="2:6">
      <c r="B62" s="79" t="s">
        <v>2687</v>
      </c>
      <c r="C62" s="60">
        <v>254472</v>
      </c>
      <c r="D62" s="160">
        <f>G24</f>
        <v>21257</v>
      </c>
      <c r="E62" s="161">
        <f>C62-D62</f>
        <v>233215</v>
      </c>
      <c r="F62" s="68"/>
    </row>
    <row r="63" spans="2:6">
      <c r="B63" s="79" t="s">
        <v>2686</v>
      </c>
      <c r="C63" s="60">
        <v>116064</v>
      </c>
      <c r="D63" s="160">
        <f>G25</f>
        <v>108378</v>
      </c>
      <c r="E63" s="161">
        <f>C63-D63</f>
        <v>7686</v>
      </c>
      <c r="F63" s="68"/>
    </row>
    <row r="64" spans="2:6">
      <c r="E64" s="61"/>
      <c r="F64" s="68"/>
    </row>
    <row r="66" spans="1:60">
      <c r="D66" s="61"/>
    </row>
    <row r="67" spans="1:60">
      <c r="D67" s="61"/>
    </row>
    <row r="68" spans="1:60" hidden="1">
      <c r="B68" s="918" t="s">
        <v>1896</v>
      </c>
      <c r="C68" s="919"/>
      <c r="D68" s="919"/>
      <c r="E68" s="919"/>
      <c r="F68" s="919"/>
      <c r="G68" s="919"/>
      <c r="H68" s="919"/>
      <c r="J68" s="918" t="s">
        <v>1902</v>
      </c>
      <c r="K68" s="919"/>
      <c r="L68" s="919"/>
      <c r="M68" s="919"/>
      <c r="N68" s="919"/>
      <c r="O68" s="919"/>
      <c r="P68" s="919"/>
    </row>
    <row r="69" spans="1:60" ht="79.5" hidden="1" customHeight="1">
      <c r="B69" s="79" t="s">
        <v>20</v>
      </c>
      <c r="C69" s="76" t="s">
        <v>1653</v>
      </c>
      <c r="D69" s="76" t="s">
        <v>1654</v>
      </c>
      <c r="E69" s="77" t="s">
        <v>75</v>
      </c>
      <c r="F69" s="77" t="s">
        <v>1656</v>
      </c>
      <c r="G69" s="78" t="s">
        <v>76</v>
      </c>
      <c r="H69" s="78" t="s">
        <v>1655</v>
      </c>
      <c r="J69" s="79" t="s">
        <v>20</v>
      </c>
      <c r="K69" s="153" t="s">
        <v>1653</v>
      </c>
      <c r="L69" s="153" t="s">
        <v>1654</v>
      </c>
      <c r="M69" s="157" t="s">
        <v>75</v>
      </c>
      <c r="N69" s="157" t="s">
        <v>1656</v>
      </c>
      <c r="O69" s="159" t="s">
        <v>76</v>
      </c>
      <c r="P69" s="159" t="s">
        <v>1655</v>
      </c>
    </row>
    <row r="70" spans="1:60" hidden="1">
      <c r="B70" s="79" t="s">
        <v>37</v>
      </c>
      <c r="C70" s="162" t="e">
        <f>#REF!/#REF!</f>
        <v>#REF!</v>
      </c>
      <c r="D70" s="162" t="e">
        <f>#REF!/#REF!</f>
        <v>#REF!</v>
      </c>
      <c r="E70" s="163" t="e">
        <f>#REF!/#REF!</f>
        <v>#REF!</v>
      </c>
      <c r="F70" s="163" t="e">
        <f>#REF!/#REF!</f>
        <v>#REF!</v>
      </c>
      <c r="G70" s="164" t="e">
        <f>#REF!/#REF!</f>
        <v>#REF!</v>
      </c>
      <c r="H70" s="164" t="e">
        <f>#REF!/#REF!</f>
        <v>#REF!</v>
      </c>
      <c r="J70" s="79" t="s">
        <v>37</v>
      </c>
      <c r="K70" s="165" t="e">
        <f>#REF!/#REF!</f>
        <v>#REF!</v>
      </c>
      <c r="L70" s="165" t="e">
        <f>#REF!/#REF!</f>
        <v>#REF!</v>
      </c>
      <c r="M70" s="166" t="e">
        <f>#REF!/#REF!</f>
        <v>#REF!</v>
      </c>
      <c r="N70" s="166" t="e">
        <f>#REF!/#REF!</f>
        <v>#REF!</v>
      </c>
      <c r="O70" s="167" t="e">
        <f>#REF!/#REF!</f>
        <v>#REF!</v>
      </c>
      <c r="P70" s="167" t="e">
        <f>#REF!/#REF!</f>
        <v>#REF!</v>
      </c>
    </row>
    <row r="71" spans="1:60" hidden="1">
      <c r="B71" s="79" t="s">
        <v>296</v>
      </c>
      <c r="C71" s="162">
        <f>$E$43/$C$43</f>
        <v>0.7227357037316483</v>
      </c>
      <c r="D71" s="162" t="e">
        <f>#REF!/#REF!</f>
        <v>#REF!</v>
      </c>
      <c r="E71" s="163">
        <f>$E$53/$C$53</f>
        <v>0.92120154673205701</v>
      </c>
      <c r="F71" s="163" t="e">
        <f>#REF!/#REF!</f>
        <v>#REF!</v>
      </c>
      <c r="G71" s="164">
        <f>$E$62/$C$62</f>
        <v>0.91646625168977336</v>
      </c>
      <c r="H71" s="164" t="e">
        <f>#REF!/#REF!</f>
        <v>#REF!</v>
      </c>
      <c r="J71" s="79" t="s">
        <v>296</v>
      </c>
      <c r="K71" s="165">
        <f>D43/C43</f>
        <v>0.27726429626835175</v>
      </c>
      <c r="L71" s="165" t="e">
        <f>#REF!/#REF!</f>
        <v>#REF!</v>
      </c>
      <c r="M71" s="166">
        <f>D53/C53</f>
        <v>7.8798453267943033E-2</v>
      </c>
      <c r="N71" s="166" t="e">
        <f>#REF!/#REF!</f>
        <v>#REF!</v>
      </c>
      <c r="O71" s="167">
        <f>D62/C62</f>
        <v>8.3533748310226669E-2</v>
      </c>
      <c r="P71" s="167" t="e">
        <f>#REF!/#REF!</f>
        <v>#REF!</v>
      </c>
    </row>
    <row r="72" spans="1:60" ht="31.5" hidden="1">
      <c r="B72" s="79" t="s">
        <v>700</v>
      </c>
      <c r="C72" s="162" t="e">
        <f>#REF!/#REF!</f>
        <v>#REF!</v>
      </c>
      <c r="D72" s="162" t="e">
        <f>#REF!/#REF!</f>
        <v>#REF!</v>
      </c>
      <c r="E72" s="163" t="e">
        <f>#REF!/#REF!</f>
        <v>#REF!</v>
      </c>
      <c r="F72" s="163" t="e">
        <f>#REF!/#REF!</f>
        <v>#REF!</v>
      </c>
      <c r="G72" s="164" t="e">
        <f>#REF!/#REF!</f>
        <v>#REF!</v>
      </c>
      <c r="H72" s="164" t="e">
        <f>#REF!/#REF!</f>
        <v>#REF!</v>
      </c>
      <c r="J72" s="79" t="s">
        <v>700</v>
      </c>
      <c r="K72" s="165" t="e">
        <f>#REF!/#REF!</f>
        <v>#REF!</v>
      </c>
      <c r="L72" s="165" t="e">
        <f>#REF!/#REF!</f>
        <v>#REF!</v>
      </c>
      <c r="M72" s="166" t="e">
        <f>#REF!/#REF!</f>
        <v>#REF!</v>
      </c>
      <c r="N72" s="166" t="e">
        <f>#REF!/#REF!</f>
        <v>#REF!</v>
      </c>
      <c r="O72" s="167" t="e">
        <f>#REF!/#REF!</f>
        <v>#REF!</v>
      </c>
      <c r="P72" s="167" t="e">
        <f>#REF!/#REF!</f>
        <v>#REF!</v>
      </c>
    </row>
    <row r="75" spans="1:60">
      <c r="V75"/>
      <c r="W75"/>
    </row>
    <row r="77" spans="1:60" ht="23.25">
      <c r="A77" s="409" t="s">
        <v>296</v>
      </c>
      <c r="B77" s="407"/>
      <c r="C77" s="407"/>
      <c r="D77" s="407"/>
      <c r="E77" s="407"/>
      <c r="F77" s="407"/>
      <c r="G77" s="407"/>
      <c r="H77" s="407"/>
      <c r="I77" s="407"/>
      <c r="J77" s="407"/>
      <c r="K77" s="407"/>
      <c r="L77" s="407"/>
      <c r="M77" s="407"/>
      <c r="N77" s="407"/>
      <c r="O77" s="407"/>
      <c r="P77" s="407"/>
      <c r="Q77" s="407"/>
      <c r="R77" s="407"/>
      <c r="S77" s="407"/>
      <c r="T77" s="407"/>
      <c r="U77" s="407"/>
      <c r="V77" s="408"/>
      <c r="W77" s="408"/>
      <c r="X77" s="407"/>
      <c r="Y77" s="407"/>
      <c r="Z77" s="407"/>
      <c r="AA77" s="407"/>
      <c r="AB77" s="407"/>
      <c r="AC77" s="407"/>
      <c r="AD77" s="407"/>
      <c r="AE77" s="407"/>
      <c r="AF77" s="407"/>
      <c r="AG77" s="407"/>
      <c r="AH77" s="407"/>
      <c r="AI77" s="407"/>
      <c r="AJ77" s="407"/>
      <c r="AK77" s="407"/>
      <c r="AL77" s="407"/>
      <c r="AM77" s="407"/>
      <c r="AN77" s="407"/>
      <c r="AO77" s="407"/>
      <c r="AP77" s="407"/>
      <c r="AQ77" s="407"/>
      <c r="AR77" s="407"/>
      <c r="AS77" s="407"/>
      <c r="AT77" s="407"/>
      <c r="AU77" s="407"/>
      <c r="AV77" s="407"/>
      <c r="AW77" s="407"/>
      <c r="AX77" s="407"/>
      <c r="AY77" s="407"/>
      <c r="AZ77" s="407"/>
      <c r="BA77" s="407"/>
      <c r="BB77" s="407"/>
      <c r="BC77" s="407"/>
      <c r="BD77" s="407"/>
      <c r="BE77" s="407"/>
      <c r="BF77" s="407"/>
      <c r="BG77" s="407"/>
      <c r="BH77" s="407"/>
    </row>
    <row r="79" spans="1:60">
      <c r="B79" s="836"/>
      <c r="C79" s="836"/>
    </row>
    <row r="80" spans="1:60">
      <c r="B80" s="836"/>
      <c r="C80" s="836"/>
    </row>
    <row r="81" spans="2:60">
      <c r="B81" s="836"/>
      <c r="C81" s="836"/>
    </row>
    <row r="82" spans="2:60">
      <c r="B82" s="836"/>
      <c r="C82" s="169" t="s">
        <v>2010</v>
      </c>
      <c r="D82" s="406" t="s">
        <v>796</v>
      </c>
    </row>
    <row r="83" spans="2:60">
      <c r="B83" s="543"/>
      <c r="C83" s="92" t="s">
        <v>1643</v>
      </c>
      <c r="D83" s="93" t="s">
        <v>1931</v>
      </c>
      <c r="E83" s="95" t="s">
        <v>1651</v>
      </c>
      <c r="F83" s="95" t="s">
        <v>1652</v>
      </c>
      <c r="AT83" s="459"/>
      <c r="AU83" s="459"/>
      <c r="AV83" s="459"/>
      <c r="AW83" s="459"/>
      <c r="AX83" s="459"/>
      <c r="AY83" s="459"/>
      <c r="AZ83" s="459"/>
      <c r="BA83" s="459"/>
      <c r="BB83" s="459"/>
      <c r="BC83" s="459"/>
      <c r="BD83" s="459"/>
      <c r="BE83" s="459"/>
      <c r="BF83" s="459"/>
      <c r="BG83" s="459"/>
      <c r="BH83" s="459"/>
    </row>
    <row r="84" spans="2:60" ht="63">
      <c r="B84"/>
      <c r="C84" s="91" t="s">
        <v>2537</v>
      </c>
      <c r="D84" s="98">
        <f>370536-111059</f>
        <v>259477</v>
      </c>
      <c r="E84" s="98">
        <f>G24+G25</f>
        <v>129635</v>
      </c>
      <c r="F84" s="98">
        <f>D84-E84</f>
        <v>129842</v>
      </c>
      <c r="AT84" s="459"/>
      <c r="AU84" s="459"/>
      <c r="AV84" s="459"/>
      <c r="AW84" s="459"/>
      <c r="AX84" s="459"/>
      <c r="AY84" s="459"/>
      <c r="AZ84" s="459"/>
      <c r="BA84" s="459"/>
      <c r="BB84" s="459"/>
      <c r="BC84" s="459"/>
      <c r="BD84" s="459"/>
      <c r="BE84" s="459"/>
      <c r="BF84" s="459"/>
      <c r="BG84" s="459"/>
      <c r="BH84" s="459"/>
    </row>
    <row r="85" spans="2:60" ht="47.25">
      <c r="B85"/>
      <c r="C85" s="90" t="s">
        <v>2538</v>
      </c>
      <c r="D85" s="97">
        <f>370536-111059</f>
        <v>259477</v>
      </c>
      <c r="E85" s="97">
        <f>G20+G21</f>
        <v>29480</v>
      </c>
      <c r="F85" s="97">
        <f>D85-E85</f>
        <v>229997</v>
      </c>
    </row>
    <row r="86" spans="2:60" ht="47.25">
      <c r="B86"/>
      <c r="C86" s="94" t="s">
        <v>2539</v>
      </c>
      <c r="D86" s="96">
        <f>370536-111059</f>
        <v>259477</v>
      </c>
      <c r="E86" s="96">
        <f>G16+G17</f>
        <v>98102</v>
      </c>
      <c r="F86" s="96">
        <f>D86-E86</f>
        <v>161375</v>
      </c>
    </row>
    <row r="87" spans="2:60">
      <c r="X87" s="61"/>
    </row>
    <row r="89" spans="2:60">
      <c r="C89"/>
      <c r="D89"/>
      <c r="V89"/>
      <c r="W89"/>
    </row>
    <row r="90" spans="2:60">
      <c r="C90"/>
      <c r="D90"/>
    </row>
    <row r="97" spans="3:4">
      <c r="C97"/>
      <c r="D97"/>
    </row>
    <row r="98" spans="3:4">
      <c r="C98"/>
      <c r="D98"/>
    </row>
    <row r="99" spans="3:4">
      <c r="C99"/>
      <c r="D99"/>
    </row>
    <row r="100" spans="3:4">
      <c r="C100"/>
      <c r="D100"/>
    </row>
  </sheetData>
  <mergeCells count="12">
    <mergeCell ref="L14:N14"/>
    <mergeCell ref="B68:H68"/>
    <mergeCell ref="J68:P68"/>
    <mergeCell ref="C41:E41"/>
    <mergeCell ref="C51:E51"/>
    <mergeCell ref="C60:E60"/>
    <mergeCell ref="C20:C23"/>
    <mergeCell ref="C16:C19"/>
    <mergeCell ref="C24:C27"/>
    <mergeCell ref="C32:C35"/>
    <mergeCell ref="C28:C31"/>
    <mergeCell ref="B28:B35"/>
  </mergeCells>
  <pageMargins left="0.7" right="0.7" top="0.75" bottom="0.75" header="0.3" footer="0.3"/>
  <pageSetup orientation="portrait" r:id="rId6"/>
  <drawing r:id="rId7"/>
  <legacy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61"/>
  <sheetViews>
    <sheetView workbookViewId="0">
      <selection activeCell="A8" sqref="A8:C24"/>
    </sheetView>
  </sheetViews>
  <sheetFormatPr defaultRowHeight="15.75"/>
  <cols>
    <col min="1" max="1" width="29.5" customWidth="1"/>
    <col min="2" max="2" width="15" bestFit="1" customWidth="1"/>
    <col min="3" max="3" width="20.25" customWidth="1"/>
    <col min="6" max="6" width="11" bestFit="1" customWidth="1"/>
    <col min="8" max="8" width="45.75" bestFit="1" customWidth="1"/>
    <col min="9" max="9" width="11.625" bestFit="1" customWidth="1"/>
    <col min="12" max="12" width="17.125" customWidth="1"/>
    <col min="13" max="13" width="9" style="429"/>
    <col min="14" max="14" width="13.25" bestFit="1" customWidth="1"/>
    <col min="16" max="16" width="28.625" bestFit="1" customWidth="1"/>
  </cols>
  <sheetData>
    <row r="2" spans="1:16">
      <c r="A2" s="856" t="s">
        <v>18</v>
      </c>
      <c r="B2" s="857" t="s">
        <v>2380</v>
      </c>
    </row>
    <row r="3" spans="1:16">
      <c r="A3" s="856" t="s">
        <v>33</v>
      </c>
      <c r="B3" s="857" t="s">
        <v>33</v>
      </c>
    </row>
    <row r="4" spans="1:16">
      <c r="A4" s="856" t="s">
        <v>126</v>
      </c>
      <c r="B4" s="857" t="s">
        <v>796</v>
      </c>
    </row>
    <row r="5" spans="1:16">
      <c r="A5" s="859" t="s">
        <v>20</v>
      </c>
      <c r="B5" s="857" t="s">
        <v>1641</v>
      </c>
      <c r="E5" s="200" t="s">
        <v>20</v>
      </c>
      <c r="F5" s="200" t="s">
        <v>21</v>
      </c>
      <c r="G5" s="200" t="s">
        <v>19</v>
      </c>
      <c r="I5" s="200" t="s">
        <v>20</v>
      </c>
      <c r="J5" s="200" t="s">
        <v>21</v>
      </c>
      <c r="K5" s="200" t="s">
        <v>19</v>
      </c>
      <c r="N5" s="200" t="s">
        <v>20</v>
      </c>
      <c r="O5" s="200" t="s">
        <v>21</v>
      </c>
      <c r="P5" s="200" t="s">
        <v>19</v>
      </c>
    </row>
    <row r="6" spans="1:16">
      <c r="A6" s="118"/>
      <c r="B6" s="111"/>
      <c r="E6" s="463" t="s">
        <v>37</v>
      </c>
      <c r="F6" s="518" t="s">
        <v>187</v>
      </c>
      <c r="G6" s="514" t="s">
        <v>133</v>
      </c>
      <c r="H6" t="str">
        <f>G6&amp;", "&amp;G7&amp;", "&amp;G8</f>
        <v>KBC, Metta, SI</v>
      </c>
      <c r="I6" s="516" t="s">
        <v>700</v>
      </c>
      <c r="J6" s="518" t="s">
        <v>719</v>
      </c>
      <c r="K6" s="514" t="s">
        <v>184</v>
      </c>
      <c r="L6" t="str">
        <f>K7</f>
        <v>SCI, Metta</v>
      </c>
      <c r="N6" s="516" t="s">
        <v>2687</v>
      </c>
      <c r="O6" s="518" t="s">
        <v>359</v>
      </c>
      <c r="P6" s="514" t="s">
        <v>2294</v>
      </c>
    </row>
    <row r="7" spans="1:16">
      <c r="A7" s="858" t="s">
        <v>21</v>
      </c>
      <c r="B7" s="856" t="s">
        <v>2320</v>
      </c>
      <c r="C7" s="856" t="s">
        <v>2322</v>
      </c>
      <c r="D7" s="432"/>
      <c r="E7" s="463" t="s">
        <v>37</v>
      </c>
      <c r="F7" s="518" t="s">
        <v>187</v>
      </c>
      <c r="G7" s="514" t="s">
        <v>184</v>
      </c>
      <c r="H7" s="429"/>
      <c r="I7" s="516" t="s">
        <v>700</v>
      </c>
      <c r="J7" s="518" t="s">
        <v>719</v>
      </c>
      <c r="K7" s="514" t="s">
        <v>1920</v>
      </c>
      <c r="L7" s="429"/>
      <c r="N7" s="516" t="s">
        <v>2687</v>
      </c>
      <c r="O7" s="518" t="s">
        <v>304</v>
      </c>
      <c r="P7" s="514" t="s">
        <v>295</v>
      </c>
    </row>
    <row r="8" spans="1:16">
      <c r="A8" s="857" t="s">
        <v>321</v>
      </c>
      <c r="B8" s="857" t="s">
        <v>2540</v>
      </c>
      <c r="C8" s="857" t="s">
        <v>371</v>
      </c>
      <c r="E8" s="463" t="s">
        <v>37</v>
      </c>
      <c r="F8" s="518" t="s">
        <v>187</v>
      </c>
      <c r="G8" s="514" t="s">
        <v>268</v>
      </c>
      <c r="I8" s="516" t="s">
        <v>700</v>
      </c>
      <c r="J8" s="518" t="s">
        <v>704</v>
      </c>
      <c r="K8" s="514" t="s">
        <v>133</v>
      </c>
      <c r="L8" t="str">
        <f>K8&amp;", "&amp;K9&amp;", "&amp;K12</f>
        <v>KBC, KMSS, SCI, Metta</v>
      </c>
      <c r="N8" s="516" t="s">
        <v>2687</v>
      </c>
      <c r="O8" s="518" t="s">
        <v>401</v>
      </c>
      <c r="P8" s="514" t="s">
        <v>400</v>
      </c>
    </row>
    <row r="9" spans="1:16">
      <c r="A9" s="857" t="s">
        <v>321</v>
      </c>
      <c r="B9" s="857" t="s">
        <v>1254</v>
      </c>
      <c r="C9" s="857" t="s">
        <v>2727</v>
      </c>
      <c r="E9" s="463" t="s">
        <v>37</v>
      </c>
      <c r="F9" s="518" t="s">
        <v>138</v>
      </c>
      <c r="G9" s="514" t="s">
        <v>133</v>
      </c>
      <c r="H9" t="str">
        <f>G9&amp;", "&amp;G10&amp;", "&amp;G11</f>
        <v>KBC, KMSS, Shalom</v>
      </c>
      <c r="I9" s="516" t="s">
        <v>700</v>
      </c>
      <c r="J9" s="518" t="s">
        <v>704</v>
      </c>
      <c r="K9" s="514" t="s">
        <v>36</v>
      </c>
      <c r="N9" s="516" t="s">
        <v>2687</v>
      </c>
      <c r="O9" s="518" t="s">
        <v>404</v>
      </c>
      <c r="P9" s="514" t="s">
        <v>2751</v>
      </c>
    </row>
    <row r="10" spans="1:16">
      <c r="A10" s="857" t="s">
        <v>321</v>
      </c>
      <c r="B10" s="857" t="s">
        <v>2864</v>
      </c>
      <c r="C10" s="857" t="s">
        <v>371</v>
      </c>
      <c r="E10" s="463" t="s">
        <v>37</v>
      </c>
      <c r="F10" s="518" t="s">
        <v>138</v>
      </c>
      <c r="G10" s="514" t="s">
        <v>36</v>
      </c>
      <c r="I10" s="516" t="s">
        <v>700</v>
      </c>
      <c r="J10" s="518" t="s">
        <v>704</v>
      </c>
      <c r="K10" s="514" t="s">
        <v>184</v>
      </c>
      <c r="N10" s="517" t="s">
        <v>2687</v>
      </c>
      <c r="O10" s="519" t="s">
        <v>297</v>
      </c>
      <c r="P10" s="513" t="s">
        <v>2752</v>
      </c>
    </row>
    <row r="11" spans="1:16">
      <c r="A11" s="857" t="s">
        <v>359</v>
      </c>
      <c r="B11" s="857" t="s">
        <v>2294</v>
      </c>
      <c r="C11" s="857" t="s">
        <v>2294</v>
      </c>
      <c r="E11" s="463" t="s">
        <v>37</v>
      </c>
      <c r="F11" s="518" t="s">
        <v>138</v>
      </c>
      <c r="G11" s="514" t="s">
        <v>234</v>
      </c>
      <c r="I11" s="516" t="s">
        <v>700</v>
      </c>
      <c r="J11" s="518" t="s">
        <v>704</v>
      </c>
      <c r="K11" s="514" t="s">
        <v>289</v>
      </c>
    </row>
    <row r="12" spans="1:16">
      <c r="A12" s="857" t="s">
        <v>304</v>
      </c>
      <c r="B12" s="857" t="s">
        <v>320</v>
      </c>
      <c r="C12" s="857" t="s">
        <v>320</v>
      </c>
      <c r="E12" s="463" t="s">
        <v>37</v>
      </c>
      <c r="F12" s="518" t="s">
        <v>140</v>
      </c>
      <c r="G12" s="514" t="s">
        <v>133</v>
      </c>
      <c r="H12" t="str">
        <f>G12&amp;", "&amp;G13&amp;", "&amp;G14</f>
        <v>KBC, KMSS, Shalom</v>
      </c>
      <c r="I12" s="516" t="s">
        <v>700</v>
      </c>
      <c r="J12" s="518" t="s">
        <v>704</v>
      </c>
      <c r="K12" s="514" t="s">
        <v>1920</v>
      </c>
      <c r="N12" s="516" t="s">
        <v>321</v>
      </c>
      <c r="O12" s="514" t="s">
        <v>371</v>
      </c>
      <c r="P12" t="s">
        <v>2753</v>
      </c>
    </row>
    <row r="13" spans="1:16">
      <c r="A13" s="857" t="s">
        <v>307</v>
      </c>
      <c r="B13" s="857" t="s">
        <v>310</v>
      </c>
      <c r="C13" s="857" t="s">
        <v>310</v>
      </c>
      <c r="E13" s="463" t="s">
        <v>37</v>
      </c>
      <c r="F13" s="518" t="s">
        <v>140</v>
      </c>
      <c r="G13" s="514" t="s">
        <v>36</v>
      </c>
      <c r="I13" s="516" t="s">
        <v>700</v>
      </c>
      <c r="J13" s="518" t="s">
        <v>707</v>
      </c>
      <c r="K13" s="514" t="s">
        <v>36</v>
      </c>
      <c r="L13" t="str">
        <f>K13&amp;", "&amp;K14</f>
        <v>KMSS, Metta</v>
      </c>
      <c r="N13" s="517" t="s">
        <v>359</v>
      </c>
      <c r="O13" s="514" t="s">
        <v>2294</v>
      </c>
      <c r="P13" t="s">
        <v>2294</v>
      </c>
    </row>
    <row r="14" spans="1:16">
      <c r="A14" s="857" t="s">
        <v>307</v>
      </c>
      <c r="B14" s="857" t="s">
        <v>2540</v>
      </c>
      <c r="C14" s="857" t="s">
        <v>371</v>
      </c>
      <c r="E14" s="463" t="s">
        <v>37</v>
      </c>
      <c r="F14" s="518" t="s">
        <v>140</v>
      </c>
      <c r="G14" s="514" t="s">
        <v>234</v>
      </c>
      <c r="I14" s="516" t="s">
        <v>700</v>
      </c>
      <c r="J14" s="518" t="s">
        <v>707</v>
      </c>
      <c r="K14" s="514" t="s">
        <v>184</v>
      </c>
      <c r="N14" s="517" t="s">
        <v>304</v>
      </c>
      <c r="O14" s="514" t="s">
        <v>320</v>
      </c>
      <c r="P14" t="s">
        <v>320</v>
      </c>
    </row>
    <row r="15" spans="1:16">
      <c r="A15" s="857" t="s">
        <v>307</v>
      </c>
      <c r="B15" s="857" t="s">
        <v>1254</v>
      </c>
      <c r="C15" s="857" t="s">
        <v>2727</v>
      </c>
      <c r="E15" s="463" t="s">
        <v>37</v>
      </c>
      <c r="F15" s="518" t="s">
        <v>38</v>
      </c>
      <c r="G15" s="514" t="s">
        <v>133</v>
      </c>
      <c r="H15" t="str">
        <f>G15&amp;", "&amp;G16&amp;", "&amp;G17&amp;", "&amp;G18</f>
        <v>KBC, KMSS, Metta, WPN</v>
      </c>
      <c r="I15" s="516" t="s">
        <v>700</v>
      </c>
      <c r="J15" s="518" t="s">
        <v>710</v>
      </c>
      <c r="K15" s="514" t="s">
        <v>36</v>
      </c>
      <c r="L15" t="str">
        <f>K15&amp;", "&amp;K17</f>
        <v>KMSS, SCI, Metta</v>
      </c>
      <c r="N15" s="516" t="s">
        <v>307</v>
      </c>
      <c r="O15" s="514" t="s">
        <v>310</v>
      </c>
      <c r="P15" t="s">
        <v>2120</v>
      </c>
    </row>
    <row r="16" spans="1:16">
      <c r="A16" s="857" t="s">
        <v>307</v>
      </c>
      <c r="B16" s="857" t="s">
        <v>2864</v>
      </c>
      <c r="C16" s="857" t="s">
        <v>371</v>
      </c>
      <c r="E16" s="463" t="s">
        <v>37</v>
      </c>
      <c r="F16" s="518" t="s">
        <v>38</v>
      </c>
      <c r="G16" s="514" t="s">
        <v>36</v>
      </c>
      <c r="I16" s="516" t="s">
        <v>700</v>
      </c>
      <c r="J16" s="518" t="s">
        <v>710</v>
      </c>
      <c r="K16" s="514" t="s">
        <v>184</v>
      </c>
      <c r="N16" s="517" t="s">
        <v>314</v>
      </c>
      <c r="O16" s="514" t="s">
        <v>316</v>
      </c>
      <c r="P16" t="s">
        <v>316</v>
      </c>
    </row>
    <row r="17" spans="1:16">
      <c r="A17" s="857" t="s">
        <v>314</v>
      </c>
      <c r="B17" s="857" t="s">
        <v>316</v>
      </c>
      <c r="C17" s="857" t="s">
        <v>316</v>
      </c>
      <c r="E17" s="463" t="s">
        <v>37</v>
      </c>
      <c r="F17" s="518" t="s">
        <v>38</v>
      </c>
      <c r="G17" s="514" t="s">
        <v>184</v>
      </c>
      <c r="I17" s="516" t="s">
        <v>700</v>
      </c>
      <c r="J17" s="518" t="s">
        <v>710</v>
      </c>
      <c r="K17" s="514" t="s">
        <v>1920</v>
      </c>
      <c r="N17" s="517" t="s">
        <v>401</v>
      </c>
      <c r="O17" s="514" t="s">
        <v>400</v>
      </c>
      <c r="P17" t="s">
        <v>400</v>
      </c>
    </row>
    <row r="18" spans="1:16">
      <c r="A18" s="857" t="s">
        <v>401</v>
      </c>
      <c r="B18" s="857" t="s">
        <v>400</v>
      </c>
      <c r="C18" s="857" t="s">
        <v>400</v>
      </c>
      <c r="E18" s="463" t="s">
        <v>37</v>
      </c>
      <c r="F18" s="518" t="s">
        <v>38</v>
      </c>
      <c r="G18" s="514" t="s">
        <v>283</v>
      </c>
      <c r="I18" s="516" t="s">
        <v>700</v>
      </c>
      <c r="J18" s="518" t="s">
        <v>701</v>
      </c>
      <c r="K18" s="514" t="s">
        <v>36</v>
      </c>
      <c r="L18" t="str">
        <f>K18&amp;", "&amp;K19</f>
        <v>KMSS, SCI</v>
      </c>
      <c r="N18" s="516" t="s">
        <v>404</v>
      </c>
      <c r="O18" s="514" t="s">
        <v>336</v>
      </c>
      <c r="P18" t="s">
        <v>2754</v>
      </c>
    </row>
    <row r="19" spans="1:16">
      <c r="A19" s="857" t="s">
        <v>404</v>
      </c>
      <c r="B19" s="857" t="s">
        <v>336</v>
      </c>
      <c r="C19" s="857" t="s">
        <v>336</v>
      </c>
      <c r="E19" s="463" t="s">
        <v>37</v>
      </c>
      <c r="F19" s="518" t="s">
        <v>144</v>
      </c>
      <c r="G19" s="514" t="s">
        <v>133</v>
      </c>
      <c r="H19" t="str">
        <f>G19&amp;", "&amp;G20</f>
        <v>KBC, KMSS</v>
      </c>
      <c r="I19" s="516" t="s">
        <v>700</v>
      </c>
      <c r="J19" s="518" t="s">
        <v>701</v>
      </c>
      <c r="K19" s="514" t="s">
        <v>289</v>
      </c>
      <c r="N19" s="517" t="s">
        <v>339</v>
      </c>
      <c r="O19" s="514" t="s">
        <v>1254</v>
      </c>
      <c r="P19" t="s">
        <v>1254</v>
      </c>
    </row>
    <row r="20" spans="1:16">
      <c r="A20" s="857" t="s">
        <v>404</v>
      </c>
      <c r="B20" s="857" t="s">
        <v>289</v>
      </c>
      <c r="C20" s="857" t="s">
        <v>289</v>
      </c>
      <c r="E20" s="463" t="s">
        <v>37</v>
      </c>
      <c r="F20" s="518" t="s">
        <v>144</v>
      </c>
      <c r="G20" s="514" t="s">
        <v>36</v>
      </c>
      <c r="I20" s="517" t="s">
        <v>700</v>
      </c>
      <c r="J20" s="518" t="s">
        <v>721</v>
      </c>
      <c r="K20" s="514" t="s">
        <v>184</v>
      </c>
      <c r="L20" t="str">
        <f>K20</f>
        <v>Metta</v>
      </c>
      <c r="N20" s="516" t="s">
        <v>297</v>
      </c>
      <c r="O20" s="514" t="s">
        <v>316</v>
      </c>
      <c r="P20" t="s">
        <v>2755</v>
      </c>
    </row>
    <row r="21" spans="1:16">
      <c r="A21" s="857" t="s">
        <v>404</v>
      </c>
      <c r="B21" s="857" t="s">
        <v>268</v>
      </c>
      <c r="C21" s="857" t="s">
        <v>268</v>
      </c>
      <c r="E21" s="463" t="s">
        <v>37</v>
      </c>
      <c r="F21" s="518" t="s">
        <v>149</v>
      </c>
      <c r="G21" s="514" t="s">
        <v>133</v>
      </c>
      <c r="H21" t="str">
        <f>G21&amp;", "&amp;G22</f>
        <v>KBC, KMSS</v>
      </c>
      <c r="I21" s="180"/>
      <c r="J21" s="429"/>
      <c r="K21" s="429"/>
    </row>
    <row r="22" spans="1:16">
      <c r="A22" s="857" t="s">
        <v>297</v>
      </c>
      <c r="B22" s="857" t="s">
        <v>316</v>
      </c>
      <c r="C22" s="857" t="s">
        <v>316</v>
      </c>
      <c r="E22" s="463" t="s">
        <v>37</v>
      </c>
      <c r="F22" s="518" t="s">
        <v>149</v>
      </c>
      <c r="G22" s="514" t="s">
        <v>36</v>
      </c>
      <c r="I22" s="180"/>
      <c r="J22" s="429"/>
      <c r="K22" s="429"/>
      <c r="N22" s="516" t="s">
        <v>321</v>
      </c>
      <c r="O22" s="514" t="s">
        <v>371</v>
      </c>
      <c r="P22" t="s">
        <v>2756</v>
      </c>
    </row>
    <row r="23" spans="1:16">
      <c r="A23" s="857" t="s">
        <v>297</v>
      </c>
      <c r="B23" s="857" t="s">
        <v>2307</v>
      </c>
      <c r="C23" s="857" t="s">
        <v>2307</v>
      </c>
      <c r="E23" s="463" t="s">
        <v>37</v>
      </c>
      <c r="F23" s="518" t="s">
        <v>197</v>
      </c>
      <c r="G23" s="514" t="s">
        <v>133</v>
      </c>
      <c r="H23" t="str">
        <f>G23&amp;", "&amp;G26&amp;", "&amp;G27&amp;", "&amp;G28</f>
        <v>KBC, Metta, KMSS, SI, WPN</v>
      </c>
      <c r="I23" s="180" t="s">
        <v>20</v>
      </c>
      <c r="J23" s="429" t="s">
        <v>21</v>
      </c>
      <c r="K23" s="429" t="s">
        <v>19</v>
      </c>
      <c r="N23" s="517" t="s">
        <v>304</v>
      </c>
      <c r="O23" s="514" t="s">
        <v>1254</v>
      </c>
      <c r="P23" s="514" t="s">
        <v>1254</v>
      </c>
    </row>
    <row r="24" spans="1:16">
      <c r="A24" s="857" t="s">
        <v>297</v>
      </c>
      <c r="B24" s="857" t="s">
        <v>2308</v>
      </c>
      <c r="C24" s="857" t="s">
        <v>2308</v>
      </c>
      <c r="E24" s="463" t="s">
        <v>37</v>
      </c>
      <c r="F24" s="518" t="s">
        <v>197</v>
      </c>
      <c r="G24" s="514" t="s">
        <v>36</v>
      </c>
      <c r="I24" s="180" t="s">
        <v>700</v>
      </c>
      <c r="J24" s="180" t="s">
        <v>719</v>
      </c>
      <c r="K24" t="s">
        <v>1920</v>
      </c>
      <c r="L24" s="429"/>
      <c r="M24"/>
      <c r="N24" s="517" t="s">
        <v>307</v>
      </c>
      <c r="O24" s="514" t="s">
        <v>2727</v>
      </c>
      <c r="P24" s="514" t="s">
        <v>2727</v>
      </c>
    </row>
    <row r="25" spans="1:16">
      <c r="E25" s="463" t="s">
        <v>37</v>
      </c>
      <c r="F25" s="518" t="s">
        <v>197</v>
      </c>
      <c r="G25" s="514" t="s">
        <v>184</v>
      </c>
      <c r="I25" t="s">
        <v>700</v>
      </c>
      <c r="J25" t="s">
        <v>704</v>
      </c>
      <c r="K25" t="s">
        <v>2749</v>
      </c>
      <c r="L25" s="429"/>
      <c r="M25"/>
      <c r="N25" s="517" t="s">
        <v>473</v>
      </c>
      <c r="O25" s="514" t="s">
        <v>2595</v>
      </c>
      <c r="P25" s="514" t="s">
        <v>2595</v>
      </c>
    </row>
    <row r="26" spans="1:16">
      <c r="E26" s="463" t="s">
        <v>37</v>
      </c>
      <c r="F26" s="518" t="s">
        <v>197</v>
      </c>
      <c r="G26" s="514" t="s">
        <v>2677</v>
      </c>
      <c r="I26" t="s">
        <v>700</v>
      </c>
      <c r="J26" t="s">
        <v>707</v>
      </c>
      <c r="K26" t="s">
        <v>1217</v>
      </c>
      <c r="L26" s="429"/>
      <c r="M26"/>
      <c r="N26" s="517" t="s">
        <v>404</v>
      </c>
      <c r="O26" s="513" t="s">
        <v>1254</v>
      </c>
      <c r="P26" s="513" t="s">
        <v>1254</v>
      </c>
    </row>
    <row r="27" spans="1:16">
      <c r="E27" s="463" t="s">
        <v>37</v>
      </c>
      <c r="F27" s="518" t="s">
        <v>197</v>
      </c>
      <c r="G27" s="514" t="s">
        <v>268</v>
      </c>
      <c r="I27" t="s">
        <v>700</v>
      </c>
      <c r="J27" t="s">
        <v>710</v>
      </c>
      <c r="K27" t="s">
        <v>2750</v>
      </c>
      <c r="L27" s="429"/>
      <c r="M27"/>
    </row>
    <row r="28" spans="1:16">
      <c r="E28" s="463" t="s">
        <v>37</v>
      </c>
      <c r="F28" s="518" t="s">
        <v>197</v>
      </c>
      <c r="G28" s="514" t="s">
        <v>283</v>
      </c>
      <c r="I28" t="s">
        <v>700</v>
      </c>
      <c r="J28" t="s">
        <v>701</v>
      </c>
      <c r="K28" t="s">
        <v>1219</v>
      </c>
      <c r="L28" s="429"/>
      <c r="M28"/>
    </row>
    <row r="29" spans="1:16">
      <c r="E29" s="463" t="s">
        <v>37</v>
      </c>
      <c r="F29" s="518" t="s">
        <v>151</v>
      </c>
      <c r="G29" s="514" t="s">
        <v>133</v>
      </c>
      <c r="H29" t="str">
        <f>G29&amp;", "&amp;G30&amp;", "&amp;G31</f>
        <v>KBC, KMSS, Shalom</v>
      </c>
      <c r="I29" t="s">
        <v>700</v>
      </c>
      <c r="J29" t="s">
        <v>721</v>
      </c>
      <c r="K29" t="s">
        <v>184</v>
      </c>
      <c r="L29" s="429"/>
      <c r="M29"/>
    </row>
    <row r="30" spans="1:16">
      <c r="E30" s="463" t="s">
        <v>37</v>
      </c>
      <c r="F30" s="518" t="s">
        <v>151</v>
      </c>
      <c r="G30" s="514" t="s">
        <v>36</v>
      </c>
    </row>
    <row r="31" spans="1:16">
      <c r="E31" s="463" t="s">
        <v>37</v>
      </c>
      <c r="F31" s="518" t="s">
        <v>151</v>
      </c>
      <c r="G31" s="514" t="s">
        <v>234</v>
      </c>
    </row>
    <row r="32" spans="1:16">
      <c r="E32" s="463" t="s">
        <v>37</v>
      </c>
      <c r="F32" s="518" t="s">
        <v>165</v>
      </c>
      <c r="G32" s="514" t="s">
        <v>133</v>
      </c>
      <c r="H32" t="str">
        <f>G32</f>
        <v>KBC</v>
      </c>
    </row>
    <row r="33" spans="5:13">
      <c r="E33" s="463" t="s">
        <v>37</v>
      </c>
      <c r="F33" s="518" t="s">
        <v>206</v>
      </c>
      <c r="G33" s="514" t="s">
        <v>133</v>
      </c>
      <c r="H33" t="str">
        <f>G33&amp;", "&amp;G34</f>
        <v>KBC, Metta</v>
      </c>
    </row>
    <row r="34" spans="5:13">
      <c r="E34" s="463" t="s">
        <v>37</v>
      </c>
      <c r="F34" s="518" t="s">
        <v>206</v>
      </c>
      <c r="G34" s="514" t="s">
        <v>184</v>
      </c>
    </row>
    <row r="35" spans="5:13">
      <c r="E35" s="463" t="s">
        <v>37</v>
      </c>
      <c r="F35" s="518" t="s">
        <v>176</v>
      </c>
      <c r="G35" s="514" t="s">
        <v>133</v>
      </c>
      <c r="H35" t="str">
        <f>G35</f>
        <v>KBC</v>
      </c>
    </row>
    <row r="36" spans="5:13">
      <c r="E36" s="463" t="s">
        <v>37</v>
      </c>
      <c r="F36" s="518" t="s">
        <v>134</v>
      </c>
      <c r="G36" s="514" t="s">
        <v>133</v>
      </c>
      <c r="H36" t="str">
        <f>G37&amp;", "&amp;G39&amp;", "&amp;G41</f>
        <v>KBC, KMSS, Metta, Shalom</v>
      </c>
    </row>
    <row r="37" spans="5:13">
      <c r="E37" s="463" t="s">
        <v>37</v>
      </c>
      <c r="F37" s="518" t="s">
        <v>134</v>
      </c>
      <c r="G37" s="514" t="s">
        <v>2118</v>
      </c>
    </row>
    <row r="38" spans="5:13">
      <c r="E38" s="463" t="s">
        <v>37</v>
      </c>
      <c r="F38" s="518" t="s">
        <v>134</v>
      </c>
      <c r="G38" s="514" t="s">
        <v>36</v>
      </c>
    </row>
    <row r="39" spans="5:13">
      <c r="E39" s="463" t="s">
        <v>37</v>
      </c>
      <c r="F39" s="518" t="s">
        <v>134</v>
      </c>
      <c r="G39" s="514" t="s">
        <v>184</v>
      </c>
    </row>
    <row r="40" spans="5:13">
      <c r="E40" s="463" t="s">
        <v>37</v>
      </c>
      <c r="F40" s="518" t="s">
        <v>134</v>
      </c>
      <c r="G40" s="514" t="s">
        <v>2677</v>
      </c>
    </row>
    <row r="41" spans="5:13">
      <c r="E41" s="520" t="s">
        <v>37</v>
      </c>
      <c r="F41" s="518" t="s">
        <v>134</v>
      </c>
      <c r="G41" s="514" t="s">
        <v>234</v>
      </c>
    </row>
    <row r="44" spans="5:13">
      <c r="E44" t="s">
        <v>20</v>
      </c>
      <c r="F44" t="s">
        <v>21</v>
      </c>
      <c r="L44" s="429"/>
      <c r="M44"/>
    </row>
    <row r="45" spans="5:13">
      <c r="E45" t="s">
        <v>37</v>
      </c>
      <c r="F45" t="s">
        <v>187</v>
      </c>
      <c r="G45" t="s">
        <v>2116</v>
      </c>
      <c r="L45" s="429"/>
      <c r="M45"/>
    </row>
    <row r="46" spans="5:13">
      <c r="E46" t="s">
        <v>37</v>
      </c>
      <c r="F46" t="s">
        <v>138</v>
      </c>
      <c r="G46" t="s">
        <v>2117</v>
      </c>
      <c r="L46" s="429"/>
      <c r="M46"/>
    </row>
    <row r="47" spans="5:13">
      <c r="E47" t="s">
        <v>37</v>
      </c>
      <c r="F47" t="s">
        <v>140</v>
      </c>
      <c r="G47" t="s">
        <v>2117</v>
      </c>
      <c r="L47" s="429"/>
      <c r="M47"/>
    </row>
    <row r="48" spans="5:13">
      <c r="E48" t="s">
        <v>37</v>
      </c>
      <c r="F48" t="s">
        <v>38</v>
      </c>
      <c r="G48" t="s">
        <v>2747</v>
      </c>
      <c r="L48" s="429"/>
      <c r="M48"/>
    </row>
    <row r="49" spans="5:13">
      <c r="E49" t="s">
        <v>37</v>
      </c>
      <c r="F49" t="s">
        <v>144</v>
      </c>
      <c r="G49" t="s">
        <v>2118</v>
      </c>
      <c r="L49" s="429"/>
      <c r="M49"/>
    </row>
    <row r="50" spans="5:13">
      <c r="E50" t="s">
        <v>37</v>
      </c>
      <c r="F50" t="s">
        <v>149</v>
      </c>
      <c r="G50" t="s">
        <v>2118</v>
      </c>
      <c r="L50" s="429"/>
      <c r="M50"/>
    </row>
    <row r="51" spans="5:13">
      <c r="E51" t="s">
        <v>37</v>
      </c>
      <c r="F51" t="s">
        <v>197</v>
      </c>
      <c r="G51" t="s">
        <v>2748</v>
      </c>
      <c r="L51" s="429"/>
      <c r="M51"/>
    </row>
    <row r="52" spans="5:13">
      <c r="E52" s="180" t="s">
        <v>37</v>
      </c>
      <c r="F52" s="180" t="s">
        <v>151</v>
      </c>
      <c r="G52" t="s">
        <v>2117</v>
      </c>
      <c r="L52" s="429"/>
      <c r="M52"/>
    </row>
    <row r="53" spans="5:13">
      <c r="E53" s="180" t="s">
        <v>37</v>
      </c>
      <c r="F53" s="180" t="s">
        <v>165</v>
      </c>
      <c r="G53" t="s">
        <v>133</v>
      </c>
      <c r="L53" s="429"/>
      <c r="M53"/>
    </row>
    <row r="54" spans="5:13">
      <c r="E54" s="180" t="s">
        <v>37</v>
      </c>
      <c r="F54" s="180" t="s">
        <v>206</v>
      </c>
      <c r="G54" t="s">
        <v>1927</v>
      </c>
      <c r="L54" s="429"/>
      <c r="M54"/>
    </row>
    <row r="55" spans="5:13">
      <c r="E55" s="180" t="s">
        <v>37</v>
      </c>
      <c r="F55" s="180" t="s">
        <v>176</v>
      </c>
      <c r="G55" t="s">
        <v>133</v>
      </c>
      <c r="L55" s="429"/>
      <c r="M55"/>
    </row>
    <row r="56" spans="5:13">
      <c r="E56" s="180" t="s">
        <v>37</v>
      </c>
      <c r="F56" s="180" t="s">
        <v>134</v>
      </c>
      <c r="G56" t="s">
        <v>2119</v>
      </c>
      <c r="L56" s="429"/>
      <c r="M56"/>
    </row>
    <row r="57" spans="5:13">
      <c r="E57" s="180"/>
      <c r="F57" s="180"/>
    </row>
    <row r="58" spans="5:13">
      <c r="E58" s="180"/>
      <c r="F58" s="180"/>
    </row>
    <row r="59" spans="5:13">
      <c r="E59" s="180"/>
      <c r="F59" s="180"/>
    </row>
    <row r="60" spans="5:13">
      <c r="E60" s="180"/>
      <c r="F60" s="180"/>
    </row>
    <row r="61" spans="5:13">
      <c r="E61" s="199"/>
      <c r="F61" s="18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Guide</vt:lpstr>
      <vt:lpstr>Sheet4</vt:lpstr>
      <vt:lpstr>DATABASE</vt:lpstr>
      <vt:lpstr>Site_DB</vt:lpstr>
      <vt:lpstr>Indicator Summary  Eng</vt:lpstr>
      <vt:lpstr>Indicator Summary  MM</vt:lpstr>
      <vt:lpstr>HRP Calculations</vt:lpstr>
      <vt:lpstr>HRP</vt:lpstr>
      <vt:lpstr>Sheet1</vt:lpstr>
      <vt:lpstr>Analysis</vt:lpstr>
      <vt:lpstr>Quarterly Dashboard</vt:lpstr>
      <vt:lpstr>Rakhine</vt:lpstr>
      <vt:lpstr>By Camps</vt:lpstr>
      <vt:lpstr>Tracking Dashboard</vt:lpstr>
      <vt:lpstr>Lookup</vt:lpstr>
      <vt:lpstr>'HRP Calculations'!Print_Area</vt:lpstr>
      <vt:lpstr>'Indicator Summary  Eng'!Print_Area</vt:lpstr>
      <vt:lpstr>'Indicator Summary  MM'!Print_Area</vt:lpstr>
      <vt:lpstr>Rakhine!Print_Area</vt:lpstr>
      <vt:lpstr>'Indicator Summary  Eng'!Print_Titles</vt:lpstr>
      <vt:lpstr>'Indicator Summary  MM'!Print_Titles</vt:lpstr>
      <vt:lpstr>State_list</vt:lpstr>
      <vt:lpstr>Statestart_1</vt:lpstr>
      <vt:lpstr>Rakhine!Township_list</vt:lpstr>
      <vt:lpstr>Township_list</vt:lpstr>
      <vt:lpstr>Rakhine!Township_start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Administrator</cp:lastModifiedBy>
  <cp:revision/>
  <cp:lastPrinted>2020-01-30T05:13:23Z</cp:lastPrinted>
  <dcterms:created xsi:type="dcterms:W3CDTF">2016-05-30T15:30:45Z</dcterms:created>
  <dcterms:modified xsi:type="dcterms:W3CDTF">2020-01-30T05:14:15Z</dcterms:modified>
  <cp:category/>
  <cp:contentStatus/>
</cp:coreProperties>
</file>